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4.xml" ContentType="application/vnd.ms-excel.slicer+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24226"/>
  <mc:AlternateContent xmlns:mc="http://schemas.openxmlformats.org/markup-compatibility/2006">
    <mc:Choice Requires="x15">
      <x15ac:absPath xmlns:x15ac="http://schemas.microsoft.com/office/spreadsheetml/2010/11/ac" url="C:\Users\yquintero\Desktop\"/>
    </mc:Choice>
  </mc:AlternateContent>
  <xr:revisionPtr revIDLastSave="0" documentId="13_ncr:1_{B028FEE1-51EF-4398-B1ED-9BC022A9DA5B}" xr6:coauthVersionLast="45" xr6:coauthVersionMax="45" xr10:uidLastSave="{00000000-0000-0000-0000-000000000000}"/>
  <bookViews>
    <workbookView xWindow="-120" yWindow="-120" windowWidth="20730" windowHeight="11160" tabRatio="909" firstSheet="1" activeTab="1" xr2:uid="{00000000-000D-0000-FFFF-FFFF00000000}"/>
  </bookViews>
  <sheets>
    <sheet name="TLM791" sheetId="39" state="hidden" r:id="rId1"/>
    <sheet name="HOJA DE VIDA MODIFICADA" sheetId="63" r:id="rId2"/>
    <sheet name="% Disponibilidad Diaria" sheetId="98" r:id="rId3"/>
    <sheet name="% Disponibilidad" sheetId="73" r:id="rId4"/>
    <sheet name="% Disponibilidad (2)" sheetId="106" r:id="rId5"/>
    <sheet name="% Utilización" sheetId="78" r:id="rId6"/>
    <sheet name="Sheet4" sheetId="102" r:id="rId7"/>
    <sheet name="% Prev - MTTR (Hora Total)" sheetId="74" r:id="rId8"/>
    <sheet name="Fallas Recurrente" sheetId="65" r:id="rId9"/>
  </sheets>
  <externalReferences>
    <externalReference r:id="rId10"/>
  </externalReferences>
  <definedNames>
    <definedName name="_xlnm._FilterDatabase" localSheetId="1" hidden="1">'HOJA DE VIDA MODIFICADA'!$A$7:$AU$2417</definedName>
    <definedName name="SegmentaciónDeDatos_MES">#N/A</definedName>
    <definedName name="Slicer_MES">#N/A</definedName>
    <definedName name="Slicer_MES1">#N/A</definedName>
    <definedName name="Slicer_MES2">#N/A</definedName>
    <definedName name="Slicer_MES21">#N/A</definedName>
    <definedName name="Slicer_SEM">#N/A</definedName>
    <definedName name="Slicer_SEM_MTTO">#N/A</definedName>
    <definedName name="Slicer_TIPO_DE_REPARACION">#N/A</definedName>
  </definedNames>
  <calcPr calcId="181029"/>
  <pivotCaches>
    <pivotCache cacheId="12" r:id="rId11"/>
    <pivotCache cacheId="1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091" i="63" l="1"/>
  <c r="D2090" i="63"/>
  <c r="D2089" i="63"/>
  <c r="D2088" i="63"/>
  <c r="D2087" i="63"/>
  <c r="D2086" i="63"/>
  <c r="D2085" i="63"/>
  <c r="D2084" i="63"/>
  <c r="D2083" i="63"/>
  <c r="D2082" i="63"/>
  <c r="D2081" i="63"/>
  <c r="D2080" i="63"/>
  <c r="D2079" i="63"/>
  <c r="D2078" i="63"/>
  <c r="D2077" i="63"/>
  <c r="D2076" i="63"/>
  <c r="D2075" i="63"/>
  <c r="D2074" i="63"/>
  <c r="D2073" i="63"/>
  <c r="D2072" i="63"/>
  <c r="D2071" i="63"/>
  <c r="D2070" i="63"/>
  <c r="D2069" i="63"/>
  <c r="D2068" i="63"/>
  <c r="D2067" i="63"/>
  <c r="D2066" i="63"/>
  <c r="D2065" i="63"/>
  <c r="D2064" i="63"/>
  <c r="D2063" i="63"/>
  <c r="D2062" i="63"/>
  <c r="D2061" i="63"/>
  <c r="D2060" i="63"/>
  <c r="D2059" i="63"/>
  <c r="D2058" i="63"/>
  <c r="D2057" i="63"/>
  <c r="D2056" i="63"/>
  <c r="D2055" i="63"/>
  <c r="D2054" i="63"/>
  <c r="D2053" i="63"/>
  <c r="D2052" i="63"/>
  <c r="D2051" i="63"/>
  <c r="D2050" i="63"/>
  <c r="D2049" i="63"/>
  <c r="D2048" i="63"/>
  <c r="D2047" i="63"/>
  <c r="D2046" i="63"/>
  <c r="D2045" i="63"/>
  <c r="D2044" i="63"/>
  <c r="D2043" i="63"/>
  <c r="D2042" i="63"/>
  <c r="D2041" i="63"/>
  <c r="D2040" i="63"/>
  <c r="D2039" i="63"/>
  <c r="D2038" i="63"/>
  <c r="D2037" i="63"/>
  <c r="D2036" i="63"/>
  <c r="D2035" i="63"/>
  <c r="D2034" i="63"/>
  <c r="D2033" i="63"/>
  <c r="D2032" i="63"/>
  <c r="D2031" i="63"/>
  <c r="D2030" i="63"/>
  <c r="D2029" i="63"/>
  <c r="D2028" i="63"/>
  <c r="D2027" i="63"/>
  <c r="D2026" i="63"/>
  <c r="D2025" i="63"/>
  <c r="D2024" i="63"/>
  <c r="D2023" i="63"/>
  <c r="D2022" i="63"/>
  <c r="D2021" i="63"/>
  <c r="D2020" i="63"/>
  <c r="D2019" i="63"/>
  <c r="D2018" i="63"/>
  <c r="D2017" i="63"/>
  <c r="D2016" i="63"/>
  <c r="D2015" i="63"/>
  <c r="D2014" i="63"/>
  <c r="D2013" i="63"/>
  <c r="D2012" i="63"/>
  <c r="D2011" i="63"/>
  <c r="D2010" i="63"/>
  <c r="D2009" i="63"/>
  <c r="D2008" i="63"/>
  <c r="D2007" i="63"/>
  <c r="D2006" i="63"/>
  <c r="D2005" i="63"/>
  <c r="D2004" i="63"/>
  <c r="D2003" i="63"/>
  <c r="D2002" i="63"/>
  <c r="D2001" i="63"/>
  <c r="D2000" i="63"/>
  <c r="D1999" i="63"/>
  <c r="D1998" i="63"/>
  <c r="D1997" i="63"/>
  <c r="D1996" i="63"/>
  <c r="D1995" i="63"/>
  <c r="D1994" i="63"/>
  <c r="D1993" i="63"/>
  <c r="D1992" i="63"/>
  <c r="D1991" i="63"/>
  <c r="D1990" i="63"/>
  <c r="D1989" i="63"/>
  <c r="D1988" i="63"/>
  <c r="D1987" i="63"/>
  <c r="D1986" i="63"/>
  <c r="D1985" i="63"/>
  <c r="D1984" i="63"/>
  <c r="D1983" i="63"/>
  <c r="D1982" i="63"/>
  <c r="D1981" i="63"/>
  <c r="D1980" i="63"/>
  <c r="D1979" i="63"/>
  <c r="D1978" i="63"/>
  <c r="D1977" i="63"/>
  <c r="D1976" i="63"/>
  <c r="D1975" i="63"/>
  <c r="D1974" i="63"/>
  <c r="D1973" i="63"/>
  <c r="D1972" i="63"/>
  <c r="U10" i="74" l="1"/>
  <c r="U11" i="74" s="1"/>
  <c r="U12" i="74" s="1"/>
  <c r="G1" i="106" l="1"/>
  <c r="E1" i="106" s="1"/>
  <c r="E9" i="106" s="1"/>
  <c r="K21" i="106"/>
  <c r="J20" i="106"/>
  <c r="I20" i="106"/>
  <c r="H20" i="106"/>
  <c r="G20" i="106"/>
  <c r="K19" i="106"/>
  <c r="G15" i="106"/>
  <c r="G7" i="106"/>
  <c r="E7" i="106" s="1"/>
  <c r="E46" i="106" s="1"/>
  <c r="F46" i="106" s="1"/>
  <c r="G6" i="106"/>
  <c r="E6" i="106" s="1"/>
  <c r="G5" i="106"/>
  <c r="E5" i="106" s="1"/>
  <c r="I4" i="106"/>
  <c r="G4" i="106"/>
  <c r="E4" i="106" s="1"/>
  <c r="G3" i="106"/>
  <c r="E3" i="106" s="1"/>
  <c r="G2" i="106"/>
  <c r="E2" i="106" s="1"/>
  <c r="H1" i="106"/>
  <c r="K19" i="73"/>
  <c r="K21" i="73"/>
  <c r="J20" i="73"/>
  <c r="I20" i="73"/>
  <c r="H20" i="73"/>
  <c r="G20" i="73"/>
  <c r="E10" i="106" l="1"/>
  <c r="F10" i="106" s="1"/>
  <c r="E17" i="106"/>
  <c r="F17" i="106" s="1"/>
  <c r="I21" i="106"/>
  <c r="E54" i="106"/>
  <c r="F54" i="106" s="1"/>
  <c r="E58" i="106"/>
  <c r="F58" i="106" s="1"/>
  <c r="G21" i="106"/>
  <c r="K22" i="106"/>
  <c r="E22" i="106"/>
  <c r="F22" i="106" s="1"/>
  <c r="E48" i="106"/>
  <c r="F48" i="106" s="1"/>
  <c r="E28" i="106"/>
  <c r="F28" i="106" s="1"/>
  <c r="E15" i="106"/>
  <c r="E55" i="106"/>
  <c r="F55" i="106" s="1"/>
  <c r="E41" i="106"/>
  <c r="F41" i="106" s="1"/>
  <c r="E35" i="106"/>
  <c r="F35" i="106" s="1"/>
  <c r="E56" i="106"/>
  <c r="F56" i="106" s="1"/>
  <c r="E42" i="106"/>
  <c r="F42" i="106" s="1"/>
  <c r="E36" i="106"/>
  <c r="F36" i="106" s="1"/>
  <c r="E16" i="106"/>
  <c r="F16" i="106" s="1"/>
  <c r="E49" i="106"/>
  <c r="F49" i="106" s="1"/>
  <c r="E29" i="106"/>
  <c r="F29" i="106" s="1"/>
  <c r="E23" i="106"/>
  <c r="F23" i="106" s="1"/>
  <c r="E19" i="106"/>
  <c r="F19" i="106" s="1"/>
  <c r="E52" i="106"/>
  <c r="F52" i="106" s="1"/>
  <c r="E38" i="106"/>
  <c r="F38" i="106" s="1"/>
  <c r="E45" i="106"/>
  <c r="F45" i="106" s="1"/>
  <c r="E25" i="106"/>
  <c r="F25" i="106" s="1"/>
  <c r="E32" i="106"/>
  <c r="F32" i="106" s="1"/>
  <c r="F9" i="106"/>
  <c r="E14" i="106"/>
  <c r="F14" i="106" s="1"/>
  <c r="E20" i="106"/>
  <c r="F20" i="106" s="1"/>
  <c r="E27" i="106"/>
  <c r="F27" i="106" s="1"/>
  <c r="E31" i="106"/>
  <c r="F31" i="106" s="1"/>
  <c r="E33" i="106"/>
  <c r="F33" i="106" s="1"/>
  <c r="E37" i="106"/>
  <c r="F37" i="106" s="1"/>
  <c r="E39" i="106"/>
  <c r="F39" i="106" s="1"/>
  <c r="E43" i="106"/>
  <c r="F43" i="106" s="1"/>
  <c r="E47" i="106"/>
  <c r="F47" i="106" s="1"/>
  <c r="E51" i="106"/>
  <c r="E53" i="106"/>
  <c r="F53" i="106" s="1"/>
  <c r="E57" i="106"/>
  <c r="F57" i="106" s="1"/>
  <c r="E18" i="106"/>
  <c r="F18" i="106" s="1"/>
  <c r="E21" i="106"/>
  <c r="F21" i="106" s="1"/>
  <c r="E24" i="106"/>
  <c r="F24" i="106" s="1"/>
  <c r="E26" i="106"/>
  <c r="F26" i="106" s="1"/>
  <c r="E30" i="106"/>
  <c r="F30" i="106" s="1"/>
  <c r="E34" i="106"/>
  <c r="F34" i="106" s="1"/>
  <c r="E40" i="106"/>
  <c r="F40" i="106" s="1"/>
  <c r="E44" i="106"/>
  <c r="F44" i="106" s="1"/>
  <c r="E50" i="106"/>
  <c r="F50" i="106" s="1"/>
  <c r="K22" i="73"/>
  <c r="I21" i="73"/>
  <c r="G21" i="73"/>
  <c r="F51" i="106"/>
  <c r="F15" i="106" l="1"/>
  <c r="I19" i="106"/>
  <c r="I22" i="106" s="1"/>
  <c r="G19" i="106"/>
  <c r="G22" i="106" s="1"/>
  <c r="F3" i="78" l="1"/>
  <c r="AH1936" i="63"/>
  <c r="AG1936" i="63"/>
  <c r="AD1093" i="63"/>
  <c r="U1966" i="63" l="1"/>
  <c r="V1966" i="63"/>
  <c r="Y1966" i="63"/>
  <c r="Z1966" i="63" s="1"/>
  <c r="AB1966" i="63"/>
  <c r="AC1966" i="63"/>
  <c r="AD1966" i="63"/>
  <c r="AG1966" i="63"/>
  <c r="AH1966" i="63"/>
  <c r="AI1966" i="63"/>
  <c r="U1967" i="63"/>
  <c r="V1967" i="63"/>
  <c r="Y1967" i="63"/>
  <c r="Z1967" i="63" s="1"/>
  <c r="AB1967" i="63"/>
  <c r="AC1967" i="63"/>
  <c r="AD1967" i="63"/>
  <c r="AG1967" i="63"/>
  <c r="AH1967" i="63"/>
  <c r="AI1967" i="63"/>
  <c r="D1966" i="63"/>
  <c r="D1967" i="63"/>
  <c r="D1965" i="63"/>
  <c r="U1920" i="63"/>
  <c r="V1920" i="63"/>
  <c r="Y1920" i="63"/>
  <c r="Z1920" i="63" s="1"/>
  <c r="AB1920" i="63"/>
  <c r="AC1920" i="63"/>
  <c r="AD1920" i="63"/>
  <c r="AG1920" i="63"/>
  <c r="AH1920" i="63"/>
  <c r="AI1920" i="63"/>
  <c r="U1921" i="63"/>
  <c r="V1921" i="63"/>
  <c r="Y1921" i="63"/>
  <c r="Z1921" i="63" s="1"/>
  <c r="AB1921" i="63"/>
  <c r="AC1921" i="63"/>
  <c r="AD1921" i="63"/>
  <c r="AG1921" i="63"/>
  <c r="AH1921" i="63"/>
  <c r="AI1921" i="63"/>
  <c r="U1922" i="63"/>
  <c r="V1922" i="63"/>
  <c r="Y1922" i="63"/>
  <c r="Z1922" i="63" s="1"/>
  <c r="AB1922" i="63"/>
  <c r="AC1922" i="63"/>
  <c r="AD1922" i="63"/>
  <c r="AG1922" i="63"/>
  <c r="AH1922" i="63"/>
  <c r="AI1922" i="63"/>
  <c r="U1923" i="63"/>
  <c r="V1923" i="63"/>
  <c r="Y1923" i="63"/>
  <c r="Z1923" i="63" s="1"/>
  <c r="AB1923" i="63"/>
  <c r="AC1923" i="63"/>
  <c r="AD1923" i="63"/>
  <c r="AG1923" i="63"/>
  <c r="AH1923" i="63"/>
  <c r="AI1923" i="63"/>
  <c r="U1924" i="63"/>
  <c r="V1924" i="63"/>
  <c r="Y1924" i="63"/>
  <c r="Z1924" i="63" s="1"/>
  <c r="AB1924" i="63"/>
  <c r="AC1924" i="63"/>
  <c r="AD1924" i="63"/>
  <c r="AG1924" i="63"/>
  <c r="AH1924" i="63"/>
  <c r="AI1924" i="63"/>
  <c r="U1925" i="63"/>
  <c r="V1925" i="63"/>
  <c r="Y1925" i="63"/>
  <c r="Z1925" i="63" s="1"/>
  <c r="AB1925" i="63"/>
  <c r="AC1925" i="63"/>
  <c r="AD1925" i="63"/>
  <c r="AG1925" i="63"/>
  <c r="AH1925" i="63"/>
  <c r="AI1925" i="63"/>
  <c r="U1926" i="63"/>
  <c r="V1926" i="63"/>
  <c r="Y1926" i="63"/>
  <c r="Z1926" i="63" s="1"/>
  <c r="AB1926" i="63"/>
  <c r="AC1926" i="63"/>
  <c r="AD1926" i="63"/>
  <c r="AG1926" i="63"/>
  <c r="AH1926" i="63"/>
  <c r="AI1926" i="63"/>
  <c r="U1927" i="63"/>
  <c r="V1927" i="63"/>
  <c r="Y1927" i="63"/>
  <c r="Z1927" i="63" s="1"/>
  <c r="AB1927" i="63"/>
  <c r="AC1927" i="63"/>
  <c r="AD1927" i="63"/>
  <c r="AG1927" i="63"/>
  <c r="AH1927" i="63"/>
  <c r="AI1927" i="63"/>
  <c r="U1928" i="63"/>
  <c r="V1928" i="63"/>
  <c r="Y1928" i="63"/>
  <c r="Z1928" i="63" s="1"/>
  <c r="AB1928" i="63"/>
  <c r="AC1928" i="63"/>
  <c r="AD1928" i="63"/>
  <c r="AG1928" i="63"/>
  <c r="AH1928" i="63"/>
  <c r="AI1928" i="63"/>
  <c r="U1929" i="63"/>
  <c r="V1929" i="63"/>
  <c r="Y1929" i="63"/>
  <c r="Z1929" i="63" s="1"/>
  <c r="AB1929" i="63"/>
  <c r="AC1929" i="63"/>
  <c r="AD1929" i="63"/>
  <c r="AG1929" i="63"/>
  <c r="AH1929" i="63"/>
  <c r="AI1929" i="63"/>
  <c r="U1930" i="63"/>
  <c r="V1930" i="63"/>
  <c r="Y1930" i="63"/>
  <c r="Z1930" i="63" s="1"/>
  <c r="AB1930" i="63"/>
  <c r="AC1930" i="63"/>
  <c r="AD1930" i="63"/>
  <c r="AG1930" i="63"/>
  <c r="AH1930" i="63"/>
  <c r="AI1930" i="63"/>
  <c r="U1931" i="63"/>
  <c r="V1931" i="63"/>
  <c r="Y1931" i="63"/>
  <c r="Z1931" i="63" s="1"/>
  <c r="AB1931" i="63"/>
  <c r="AC1931" i="63"/>
  <c r="AD1931" i="63"/>
  <c r="AG1931" i="63"/>
  <c r="AH1931" i="63"/>
  <c r="AI1931" i="63"/>
  <c r="U1932" i="63"/>
  <c r="V1932" i="63"/>
  <c r="Y1932" i="63"/>
  <c r="Z1932" i="63" s="1"/>
  <c r="AB1932" i="63"/>
  <c r="AC1932" i="63"/>
  <c r="AD1932" i="63"/>
  <c r="AG1932" i="63"/>
  <c r="AH1932" i="63"/>
  <c r="AI1932" i="63"/>
  <c r="U1933" i="63"/>
  <c r="V1933" i="63"/>
  <c r="Y1933" i="63"/>
  <c r="Z1933" i="63" s="1"/>
  <c r="AB1933" i="63"/>
  <c r="AC1933" i="63"/>
  <c r="AD1933" i="63"/>
  <c r="AG1933" i="63"/>
  <c r="AH1933" i="63"/>
  <c r="AI1933" i="63"/>
  <c r="U1934" i="63"/>
  <c r="V1934" i="63"/>
  <c r="Y1934" i="63"/>
  <c r="Z1934" i="63" s="1"/>
  <c r="AB1934" i="63"/>
  <c r="AC1934" i="63"/>
  <c r="AD1934" i="63"/>
  <c r="AG1934" i="63"/>
  <c r="AH1934" i="63"/>
  <c r="AI1934" i="63"/>
  <c r="U1935" i="63"/>
  <c r="V1935" i="63"/>
  <c r="Y1935" i="63"/>
  <c r="Z1935" i="63" s="1"/>
  <c r="AB1935" i="63"/>
  <c r="AC1935" i="63"/>
  <c r="AD1935" i="63"/>
  <c r="AG1935" i="63"/>
  <c r="AH1935" i="63"/>
  <c r="AI1935" i="63"/>
  <c r="U1936" i="63"/>
  <c r="V1936" i="63"/>
  <c r="Y1936" i="63"/>
  <c r="Z1936" i="63" s="1"/>
  <c r="AB1936" i="63"/>
  <c r="AC1936" i="63"/>
  <c r="AD1936" i="63"/>
  <c r="AF1936" i="63"/>
  <c r="AI1936" i="63"/>
  <c r="U1937" i="63"/>
  <c r="V1937" i="63"/>
  <c r="Y1937" i="63"/>
  <c r="Z1937" i="63" s="1"/>
  <c r="AB1937" i="63"/>
  <c r="AC1937" i="63"/>
  <c r="AD1937" i="63"/>
  <c r="AG1937" i="63"/>
  <c r="AH1937" i="63"/>
  <c r="AI1937" i="63"/>
  <c r="U1938" i="63"/>
  <c r="V1938" i="63"/>
  <c r="Y1938" i="63"/>
  <c r="Z1938" i="63" s="1"/>
  <c r="AB1938" i="63"/>
  <c r="AC1938" i="63"/>
  <c r="AD1938" i="63"/>
  <c r="AG1938" i="63"/>
  <c r="AH1938" i="63"/>
  <c r="AI1938" i="63"/>
  <c r="U1939" i="63"/>
  <c r="V1939" i="63"/>
  <c r="Y1939" i="63"/>
  <c r="Z1939" i="63" s="1"/>
  <c r="AB1939" i="63"/>
  <c r="AC1939" i="63"/>
  <c r="AD1939" i="63"/>
  <c r="AG1939" i="63"/>
  <c r="AH1939" i="63"/>
  <c r="AI1939" i="63"/>
  <c r="U1940" i="63"/>
  <c r="V1940" i="63"/>
  <c r="Y1940" i="63"/>
  <c r="Z1940" i="63" s="1"/>
  <c r="AB1940" i="63"/>
  <c r="AC1940" i="63"/>
  <c r="AD1940" i="63"/>
  <c r="AG1940" i="63"/>
  <c r="AH1940" i="63"/>
  <c r="AI1940" i="63"/>
  <c r="U1941" i="63"/>
  <c r="V1941" i="63"/>
  <c r="Y1941" i="63"/>
  <c r="Z1941" i="63" s="1"/>
  <c r="AB1941" i="63"/>
  <c r="AC1941" i="63"/>
  <c r="AD1941" i="63"/>
  <c r="AG1941" i="63"/>
  <c r="AH1941" i="63"/>
  <c r="AI1941" i="63"/>
  <c r="U1942" i="63"/>
  <c r="V1942" i="63"/>
  <c r="Y1942" i="63"/>
  <c r="Z1942" i="63" s="1"/>
  <c r="AB1942" i="63"/>
  <c r="AC1942" i="63"/>
  <c r="AD1942" i="63"/>
  <c r="AG1942" i="63"/>
  <c r="AH1942" i="63"/>
  <c r="AI1942" i="63"/>
  <c r="U1943" i="63"/>
  <c r="V1943" i="63"/>
  <c r="Y1943" i="63"/>
  <c r="Z1943" i="63" s="1"/>
  <c r="AB1943" i="63"/>
  <c r="AC1943" i="63"/>
  <c r="AD1943" i="63"/>
  <c r="AG1943" i="63"/>
  <c r="AH1943" i="63"/>
  <c r="AI1943" i="63"/>
  <c r="U1944" i="63"/>
  <c r="V1944" i="63"/>
  <c r="Y1944" i="63"/>
  <c r="Z1944" i="63" s="1"/>
  <c r="AB1944" i="63"/>
  <c r="AC1944" i="63"/>
  <c r="AD1944" i="63"/>
  <c r="AG1944" i="63"/>
  <c r="AH1944" i="63"/>
  <c r="AI1944" i="63"/>
  <c r="U1945" i="63"/>
  <c r="V1945" i="63"/>
  <c r="Y1945" i="63"/>
  <c r="Z1945" i="63" s="1"/>
  <c r="AB1945" i="63"/>
  <c r="AC1945" i="63"/>
  <c r="AD1945" i="63"/>
  <c r="AG1945" i="63"/>
  <c r="AH1945" i="63"/>
  <c r="AI1945" i="63"/>
  <c r="U1946" i="63"/>
  <c r="V1946" i="63"/>
  <c r="Y1946" i="63"/>
  <c r="Z1946" i="63" s="1"/>
  <c r="AB1946" i="63"/>
  <c r="AC1946" i="63"/>
  <c r="AD1946" i="63"/>
  <c r="AG1946" i="63"/>
  <c r="AH1946" i="63"/>
  <c r="AI1946" i="63"/>
  <c r="U1947" i="63"/>
  <c r="V1947" i="63"/>
  <c r="Y1947" i="63"/>
  <c r="Z1947" i="63" s="1"/>
  <c r="AB1947" i="63"/>
  <c r="AC1947" i="63"/>
  <c r="AD1947" i="63"/>
  <c r="AG1947" i="63"/>
  <c r="AH1947" i="63"/>
  <c r="AI1947" i="63"/>
  <c r="U1948" i="63"/>
  <c r="V1948" i="63"/>
  <c r="Y1948" i="63"/>
  <c r="Z1948" i="63" s="1"/>
  <c r="AB1948" i="63"/>
  <c r="AC1948" i="63"/>
  <c r="AD1948" i="63"/>
  <c r="AG1948" i="63"/>
  <c r="AH1948" i="63"/>
  <c r="AI1948" i="63"/>
  <c r="U1949" i="63"/>
  <c r="V1949" i="63"/>
  <c r="Y1949" i="63"/>
  <c r="Z1949" i="63" s="1"/>
  <c r="AB1949" i="63"/>
  <c r="AC1949" i="63"/>
  <c r="AD1949" i="63"/>
  <c r="AG1949" i="63"/>
  <c r="AH1949" i="63"/>
  <c r="AI1949" i="63"/>
  <c r="U1950" i="63"/>
  <c r="V1950" i="63"/>
  <c r="Y1950" i="63"/>
  <c r="Z1950" i="63" s="1"/>
  <c r="AB1950" i="63"/>
  <c r="AC1950" i="63"/>
  <c r="AD1950" i="63"/>
  <c r="AG1950" i="63"/>
  <c r="AH1950" i="63"/>
  <c r="AI1950" i="63"/>
  <c r="U1951" i="63"/>
  <c r="V1951" i="63"/>
  <c r="Y1951" i="63"/>
  <c r="Z1951" i="63" s="1"/>
  <c r="AB1951" i="63"/>
  <c r="AC1951" i="63"/>
  <c r="AD1951" i="63"/>
  <c r="AG1951" i="63"/>
  <c r="AH1951" i="63"/>
  <c r="AI1951" i="63"/>
  <c r="U1952" i="63"/>
  <c r="V1952" i="63"/>
  <c r="Y1952" i="63"/>
  <c r="Z1952" i="63" s="1"/>
  <c r="AB1952" i="63"/>
  <c r="AC1952" i="63"/>
  <c r="AD1952" i="63"/>
  <c r="AG1952" i="63"/>
  <c r="AH1952" i="63"/>
  <c r="AI1952" i="63"/>
  <c r="U1953" i="63"/>
  <c r="V1953" i="63"/>
  <c r="Y1953" i="63"/>
  <c r="Z1953" i="63" s="1"/>
  <c r="AB1953" i="63"/>
  <c r="AC1953" i="63"/>
  <c r="AD1953" i="63"/>
  <c r="AG1953" i="63"/>
  <c r="AH1953" i="63"/>
  <c r="AI1953" i="63"/>
  <c r="U1954" i="63"/>
  <c r="V1954" i="63"/>
  <c r="Y1954" i="63"/>
  <c r="Z1954" i="63" s="1"/>
  <c r="AB1954" i="63"/>
  <c r="AC1954" i="63"/>
  <c r="AD1954" i="63"/>
  <c r="AG1954" i="63"/>
  <c r="AH1954" i="63"/>
  <c r="AI1954" i="63"/>
  <c r="U1955" i="63"/>
  <c r="V1955" i="63"/>
  <c r="Y1955" i="63"/>
  <c r="Z1955" i="63" s="1"/>
  <c r="AB1955" i="63"/>
  <c r="AC1955" i="63"/>
  <c r="AD1955" i="63"/>
  <c r="AG1955" i="63"/>
  <c r="AH1955" i="63"/>
  <c r="AI1955" i="63"/>
  <c r="U1956" i="63"/>
  <c r="V1956" i="63"/>
  <c r="Y1956" i="63"/>
  <c r="Z1956" i="63" s="1"/>
  <c r="AB1956" i="63"/>
  <c r="AC1956" i="63"/>
  <c r="AD1956" i="63"/>
  <c r="AG1956" i="63"/>
  <c r="AH1956" i="63"/>
  <c r="AI1956" i="63"/>
  <c r="U1957" i="63"/>
  <c r="V1957" i="63"/>
  <c r="Y1957" i="63"/>
  <c r="Z1957" i="63" s="1"/>
  <c r="AB1957" i="63"/>
  <c r="AC1957" i="63"/>
  <c r="AD1957" i="63"/>
  <c r="AG1957" i="63"/>
  <c r="AH1957" i="63"/>
  <c r="AI1957" i="63"/>
  <c r="U1958" i="63"/>
  <c r="V1958" i="63"/>
  <c r="Y1958" i="63"/>
  <c r="Z1958" i="63" s="1"/>
  <c r="AB1958" i="63"/>
  <c r="AC1958" i="63"/>
  <c r="AD1958" i="63"/>
  <c r="AG1958" i="63"/>
  <c r="AH1958" i="63"/>
  <c r="AI1958" i="63"/>
  <c r="U1959" i="63"/>
  <c r="V1959" i="63"/>
  <c r="Y1959" i="63"/>
  <c r="Z1959" i="63" s="1"/>
  <c r="AB1959" i="63"/>
  <c r="AC1959" i="63"/>
  <c r="AD1959" i="63"/>
  <c r="AG1959" i="63"/>
  <c r="AH1959" i="63"/>
  <c r="AI1959" i="63"/>
  <c r="U1960" i="63"/>
  <c r="V1960" i="63"/>
  <c r="Y1960" i="63"/>
  <c r="Z1960" i="63" s="1"/>
  <c r="AB1960" i="63"/>
  <c r="AC1960" i="63"/>
  <c r="AD1960" i="63"/>
  <c r="AG1960" i="63"/>
  <c r="AH1960" i="63"/>
  <c r="AI1960" i="63"/>
  <c r="U1961" i="63"/>
  <c r="V1961" i="63"/>
  <c r="Y1961" i="63"/>
  <c r="Z1961" i="63" s="1"/>
  <c r="AB1961" i="63"/>
  <c r="AC1961" i="63"/>
  <c r="AD1961" i="63"/>
  <c r="AG1961" i="63"/>
  <c r="AH1961" i="63"/>
  <c r="AI1961" i="63"/>
  <c r="U1962" i="63"/>
  <c r="V1962" i="63"/>
  <c r="Y1962" i="63"/>
  <c r="Z1962" i="63" s="1"/>
  <c r="AB1962" i="63"/>
  <c r="AC1962" i="63"/>
  <c r="AD1962" i="63"/>
  <c r="AG1962" i="63"/>
  <c r="AH1962" i="63"/>
  <c r="AI1962" i="63"/>
  <c r="U1963" i="63"/>
  <c r="V1963" i="63"/>
  <c r="Y1963" i="63"/>
  <c r="Z1963" i="63" s="1"/>
  <c r="AB1963" i="63"/>
  <c r="AC1963" i="63"/>
  <c r="AD1963" i="63"/>
  <c r="AG1963" i="63"/>
  <c r="AH1963" i="63"/>
  <c r="AI1963" i="63"/>
  <c r="U1964" i="63"/>
  <c r="V1964" i="63"/>
  <c r="Y1964" i="63"/>
  <c r="Z1964" i="63" s="1"/>
  <c r="AB1964" i="63"/>
  <c r="AC1964" i="63"/>
  <c r="AD1964" i="63"/>
  <c r="AG1964" i="63"/>
  <c r="AH1964" i="63"/>
  <c r="AI1964" i="63"/>
  <c r="U1965" i="63"/>
  <c r="V1965" i="63"/>
  <c r="Y1965" i="63"/>
  <c r="Z1965" i="63" s="1"/>
  <c r="AB1965" i="63"/>
  <c r="AC1965" i="63"/>
  <c r="AD1965" i="63"/>
  <c r="AG1965" i="63"/>
  <c r="AH1965" i="63"/>
  <c r="AI1965" i="63"/>
  <c r="U1968" i="63"/>
  <c r="V1968" i="63"/>
  <c r="Y1968" i="63"/>
  <c r="Z1968" i="63" s="1"/>
  <c r="AB1968" i="63"/>
  <c r="AC1968" i="63"/>
  <c r="AD1968" i="63"/>
  <c r="AG1968" i="63"/>
  <c r="AH1968" i="63"/>
  <c r="AI1968" i="63"/>
  <c r="U1969" i="63"/>
  <c r="V1969" i="63"/>
  <c r="Y1969" i="63"/>
  <c r="Z1969" i="63" s="1"/>
  <c r="AB1969" i="63"/>
  <c r="AC1969" i="63"/>
  <c r="AD1969" i="63"/>
  <c r="AG1969" i="63"/>
  <c r="AH1969" i="63"/>
  <c r="AI1969" i="63"/>
  <c r="U1970" i="63"/>
  <c r="V1970" i="63"/>
  <c r="Y1970" i="63"/>
  <c r="Z1970" i="63" s="1"/>
  <c r="AB1970" i="63"/>
  <c r="AC1970" i="63"/>
  <c r="AD1970" i="63"/>
  <c r="AG1970" i="63"/>
  <c r="AH1970" i="63"/>
  <c r="AI1970" i="63"/>
  <c r="U1971" i="63"/>
  <c r="V1971" i="63"/>
  <c r="Y1971" i="63"/>
  <c r="Z1971" i="63" s="1"/>
  <c r="AB1971" i="63"/>
  <c r="AC1971" i="63"/>
  <c r="AD1971" i="63"/>
  <c r="AG1971" i="63"/>
  <c r="AH1971" i="63"/>
  <c r="AI1971" i="63"/>
  <c r="U1972" i="63"/>
  <c r="V1972" i="63"/>
  <c r="Y1972" i="63"/>
  <c r="Z1972" i="63" s="1"/>
  <c r="AB1972" i="63"/>
  <c r="AC1972" i="63"/>
  <c r="AD1972" i="63"/>
  <c r="AG1972" i="63"/>
  <c r="AH1972" i="63"/>
  <c r="AF1972" i="63" s="1"/>
  <c r="AI1972" i="63"/>
  <c r="U1973" i="63"/>
  <c r="V1973" i="63"/>
  <c r="Y1973" i="63"/>
  <c r="Z1973" i="63" s="1"/>
  <c r="AB1973" i="63"/>
  <c r="AC1973" i="63"/>
  <c r="AD1973" i="63"/>
  <c r="AG1973" i="63"/>
  <c r="AH1973" i="63"/>
  <c r="AF1973" i="63" s="1"/>
  <c r="AI1973" i="63"/>
  <c r="U1974" i="63"/>
  <c r="V1974" i="63"/>
  <c r="W1974" i="63" s="1"/>
  <c r="Y1974" i="63"/>
  <c r="Z1974" i="63" s="1"/>
  <c r="AB1974" i="63"/>
  <c r="AC1974" i="63"/>
  <c r="AD1974" i="63"/>
  <c r="AG1974" i="63"/>
  <c r="AH1974" i="63"/>
  <c r="AF1974" i="63" s="1"/>
  <c r="AI1974" i="63"/>
  <c r="U1975" i="63"/>
  <c r="V1975" i="63"/>
  <c r="W1975" i="63" s="1"/>
  <c r="Y1975" i="63"/>
  <c r="Z1975" i="63" s="1"/>
  <c r="AB1975" i="63"/>
  <c r="AC1975" i="63"/>
  <c r="AD1975" i="63"/>
  <c r="AG1975" i="63"/>
  <c r="AH1975" i="63"/>
  <c r="AI1975" i="63"/>
  <c r="U1976" i="63"/>
  <c r="V1976" i="63"/>
  <c r="Y1976" i="63"/>
  <c r="Z1976" i="63" s="1"/>
  <c r="AB1976" i="63"/>
  <c r="AC1976" i="63"/>
  <c r="AD1976" i="63"/>
  <c r="AG1976" i="63"/>
  <c r="AH1976" i="63"/>
  <c r="AF1976" i="63" s="1"/>
  <c r="AI1976" i="63"/>
  <c r="U1977" i="63"/>
  <c r="V1977" i="63"/>
  <c r="Y1977" i="63"/>
  <c r="Z1977" i="63" s="1"/>
  <c r="AB1977" i="63"/>
  <c r="AC1977" i="63"/>
  <c r="AD1977" i="63"/>
  <c r="AG1977" i="63"/>
  <c r="AH1977" i="63"/>
  <c r="AF1977" i="63" s="1"/>
  <c r="AI1977" i="63"/>
  <c r="U1978" i="63"/>
  <c r="V1978" i="63"/>
  <c r="W1978" i="63" s="1"/>
  <c r="Y1978" i="63"/>
  <c r="Z1978" i="63" s="1"/>
  <c r="AB1978" i="63"/>
  <c r="AC1978" i="63"/>
  <c r="AD1978" i="63"/>
  <c r="AG1978" i="63"/>
  <c r="AH1978" i="63"/>
  <c r="AF1978" i="63" s="1"/>
  <c r="AI1978" i="63"/>
  <c r="U1979" i="63"/>
  <c r="V1979" i="63"/>
  <c r="W1979" i="63" s="1"/>
  <c r="Y1979" i="63"/>
  <c r="Z1979" i="63" s="1"/>
  <c r="AB1979" i="63"/>
  <c r="AC1979" i="63"/>
  <c r="AD1979" i="63"/>
  <c r="AG1979" i="63"/>
  <c r="AH1979" i="63"/>
  <c r="AI1979" i="63"/>
  <c r="U1980" i="63"/>
  <c r="V1980" i="63"/>
  <c r="X1980" i="63" s="1"/>
  <c r="Y1980" i="63"/>
  <c r="Z1980" i="63" s="1"/>
  <c r="AB1980" i="63"/>
  <c r="AC1980" i="63"/>
  <c r="AD1980" i="63"/>
  <c r="AG1980" i="63"/>
  <c r="AH1980" i="63"/>
  <c r="AF1980" i="63" s="1"/>
  <c r="AI1980" i="63"/>
  <c r="U1981" i="63"/>
  <c r="V1981" i="63"/>
  <c r="Y1981" i="63"/>
  <c r="Z1981" i="63" s="1"/>
  <c r="AB1981" i="63"/>
  <c r="AC1981" i="63"/>
  <c r="AD1981" i="63"/>
  <c r="AG1981" i="63"/>
  <c r="AH1981" i="63"/>
  <c r="AF1981" i="63" s="1"/>
  <c r="AI1981" i="63"/>
  <c r="U1982" i="63"/>
  <c r="V1982" i="63"/>
  <c r="W1982" i="63" s="1"/>
  <c r="Y1982" i="63"/>
  <c r="Z1982" i="63" s="1"/>
  <c r="AB1982" i="63"/>
  <c r="AC1982" i="63"/>
  <c r="AD1982" i="63"/>
  <c r="AG1982" i="63"/>
  <c r="AH1982" i="63"/>
  <c r="AF1982" i="63" s="1"/>
  <c r="AI1982" i="63"/>
  <c r="U1983" i="63"/>
  <c r="V1983" i="63"/>
  <c r="X1983" i="63" s="1"/>
  <c r="Y1983" i="63"/>
  <c r="Z1983" i="63" s="1"/>
  <c r="AB1983" i="63"/>
  <c r="AC1983" i="63"/>
  <c r="AD1983" i="63"/>
  <c r="AG1983" i="63"/>
  <c r="AH1983" i="63"/>
  <c r="AI1983" i="63"/>
  <c r="U1984" i="63"/>
  <c r="V1984" i="63"/>
  <c r="Y1984" i="63"/>
  <c r="Z1984" i="63" s="1"/>
  <c r="AB1984" i="63"/>
  <c r="AC1984" i="63"/>
  <c r="AD1984" i="63"/>
  <c r="AG1984" i="63"/>
  <c r="AH1984" i="63"/>
  <c r="AF1984" i="63" s="1"/>
  <c r="AI1984" i="63"/>
  <c r="U1985" i="63"/>
  <c r="V1985" i="63"/>
  <c r="Y1985" i="63"/>
  <c r="Z1985" i="63" s="1"/>
  <c r="AB1985" i="63"/>
  <c r="AC1985" i="63"/>
  <c r="AD1985" i="63"/>
  <c r="AG1985" i="63"/>
  <c r="AH1985" i="63"/>
  <c r="AF1985" i="63" s="1"/>
  <c r="AI1985" i="63"/>
  <c r="U1986" i="63"/>
  <c r="V1986" i="63"/>
  <c r="W1986" i="63" s="1"/>
  <c r="Y1986" i="63"/>
  <c r="Z1986" i="63" s="1"/>
  <c r="AB1986" i="63"/>
  <c r="AC1986" i="63"/>
  <c r="AD1986" i="63"/>
  <c r="AG1986" i="63"/>
  <c r="AH1986" i="63"/>
  <c r="AF1986" i="63" s="1"/>
  <c r="AI1986" i="63"/>
  <c r="U1987" i="63"/>
  <c r="V1987" i="63"/>
  <c r="X1987" i="63" s="1"/>
  <c r="Y1987" i="63"/>
  <c r="Z1987" i="63" s="1"/>
  <c r="AB1987" i="63"/>
  <c r="AC1987" i="63"/>
  <c r="AD1987" i="63"/>
  <c r="AG1987" i="63"/>
  <c r="AH1987" i="63"/>
  <c r="AI1987" i="63"/>
  <c r="U1988" i="63"/>
  <c r="V1988" i="63"/>
  <c r="X1988" i="63" s="1"/>
  <c r="Y1988" i="63"/>
  <c r="Z1988" i="63" s="1"/>
  <c r="AB1988" i="63"/>
  <c r="AC1988" i="63"/>
  <c r="AD1988" i="63"/>
  <c r="AG1988" i="63"/>
  <c r="AH1988" i="63"/>
  <c r="AF1988" i="63" s="1"/>
  <c r="AI1988" i="63"/>
  <c r="U1989" i="63"/>
  <c r="V1989" i="63"/>
  <c r="Y1989" i="63"/>
  <c r="Z1989" i="63" s="1"/>
  <c r="AB1989" i="63"/>
  <c r="AC1989" i="63"/>
  <c r="AD1989" i="63"/>
  <c r="AG1989" i="63"/>
  <c r="AH1989" i="63"/>
  <c r="AF1989" i="63" s="1"/>
  <c r="AI1989" i="63"/>
  <c r="U1990" i="63"/>
  <c r="V1990" i="63"/>
  <c r="W1990" i="63" s="1"/>
  <c r="Y1990" i="63"/>
  <c r="Z1990" i="63" s="1"/>
  <c r="AB1990" i="63"/>
  <c r="AC1990" i="63"/>
  <c r="AD1990" i="63"/>
  <c r="AG1990" i="63"/>
  <c r="AH1990" i="63"/>
  <c r="AF1990" i="63" s="1"/>
  <c r="AI1990" i="63"/>
  <c r="U1991" i="63"/>
  <c r="V1991" i="63"/>
  <c r="X1991" i="63" s="1"/>
  <c r="Y1991" i="63"/>
  <c r="Z1991" i="63" s="1"/>
  <c r="AB1991" i="63"/>
  <c r="AC1991" i="63"/>
  <c r="AD1991" i="63"/>
  <c r="AG1991" i="63"/>
  <c r="AH1991" i="63"/>
  <c r="AI1991" i="63"/>
  <c r="U1992" i="63"/>
  <c r="V1992" i="63"/>
  <c r="W1992" i="63" s="1"/>
  <c r="Y1992" i="63"/>
  <c r="Z1992" i="63" s="1"/>
  <c r="AB1992" i="63"/>
  <c r="AC1992" i="63"/>
  <c r="AD1992" i="63"/>
  <c r="AG1992" i="63"/>
  <c r="AH1992" i="63"/>
  <c r="AF1992" i="63" s="1"/>
  <c r="AI1992" i="63"/>
  <c r="U1993" i="63"/>
  <c r="V1993" i="63"/>
  <c r="Y1993" i="63"/>
  <c r="Z1993" i="63" s="1"/>
  <c r="AB1993" i="63"/>
  <c r="AC1993" i="63"/>
  <c r="AD1993" i="63"/>
  <c r="AG1993" i="63"/>
  <c r="AH1993" i="63"/>
  <c r="AF1993" i="63" s="1"/>
  <c r="AI1993" i="63"/>
  <c r="U1994" i="63"/>
  <c r="V1994" i="63"/>
  <c r="W1994" i="63" s="1"/>
  <c r="Y1994" i="63"/>
  <c r="Z1994" i="63" s="1"/>
  <c r="AB1994" i="63"/>
  <c r="AC1994" i="63"/>
  <c r="AD1994" i="63"/>
  <c r="AG1994" i="63"/>
  <c r="AH1994" i="63"/>
  <c r="AF1994" i="63" s="1"/>
  <c r="AI1994" i="63"/>
  <c r="U1995" i="63"/>
  <c r="V1995" i="63"/>
  <c r="X1995" i="63" s="1"/>
  <c r="Y1995" i="63"/>
  <c r="Z1995" i="63" s="1"/>
  <c r="AB1995" i="63"/>
  <c r="AC1995" i="63"/>
  <c r="AD1995" i="63"/>
  <c r="AG1995" i="63"/>
  <c r="AH1995" i="63"/>
  <c r="AI1995" i="63"/>
  <c r="U1996" i="63"/>
  <c r="V1996" i="63"/>
  <c r="W1996" i="63" s="1"/>
  <c r="Y1996" i="63"/>
  <c r="Z1996" i="63" s="1"/>
  <c r="AB1996" i="63"/>
  <c r="AC1996" i="63"/>
  <c r="AD1996" i="63"/>
  <c r="AG1996" i="63"/>
  <c r="AH1996" i="63"/>
  <c r="AF1996" i="63" s="1"/>
  <c r="AI1996" i="63"/>
  <c r="U1997" i="63"/>
  <c r="V1997" i="63"/>
  <c r="Y1997" i="63"/>
  <c r="Z1997" i="63" s="1"/>
  <c r="AB1997" i="63"/>
  <c r="AC1997" i="63"/>
  <c r="AD1997" i="63"/>
  <c r="AG1997" i="63"/>
  <c r="AH1997" i="63"/>
  <c r="AF1997" i="63" s="1"/>
  <c r="AI1997" i="63"/>
  <c r="U1998" i="63"/>
  <c r="V1998" i="63"/>
  <c r="W1998" i="63" s="1"/>
  <c r="Y1998" i="63"/>
  <c r="Z1998" i="63" s="1"/>
  <c r="AB1998" i="63"/>
  <c r="AC1998" i="63"/>
  <c r="AD1998" i="63"/>
  <c r="AG1998" i="63"/>
  <c r="AH1998" i="63"/>
  <c r="AF1998" i="63" s="1"/>
  <c r="AI1998" i="63"/>
  <c r="U1999" i="63"/>
  <c r="V1999" i="63"/>
  <c r="Y1999" i="63"/>
  <c r="Z1999" i="63" s="1"/>
  <c r="AB1999" i="63"/>
  <c r="AC1999" i="63"/>
  <c r="AD1999" i="63"/>
  <c r="AG1999" i="63"/>
  <c r="AH1999" i="63"/>
  <c r="AI1999" i="63"/>
  <c r="U2000" i="63"/>
  <c r="V2000" i="63"/>
  <c r="Y2000" i="63"/>
  <c r="Z2000" i="63" s="1"/>
  <c r="AB2000" i="63"/>
  <c r="AC2000" i="63"/>
  <c r="AD2000" i="63"/>
  <c r="AG2000" i="63"/>
  <c r="AH2000" i="63"/>
  <c r="AF2000" i="63" s="1"/>
  <c r="AI2000" i="63"/>
  <c r="U2001" i="63"/>
  <c r="V2001" i="63"/>
  <c r="Y2001" i="63"/>
  <c r="Z2001" i="63" s="1"/>
  <c r="AB2001" i="63"/>
  <c r="AC2001" i="63"/>
  <c r="AD2001" i="63"/>
  <c r="AG2001" i="63"/>
  <c r="AH2001" i="63"/>
  <c r="AF2001" i="63" s="1"/>
  <c r="AI2001" i="63"/>
  <c r="U2002" i="63"/>
  <c r="V2002" i="63"/>
  <c r="W2002" i="63" s="1"/>
  <c r="Y2002" i="63"/>
  <c r="Z2002" i="63" s="1"/>
  <c r="AB2002" i="63"/>
  <c r="AC2002" i="63"/>
  <c r="AD2002" i="63"/>
  <c r="AG2002" i="63"/>
  <c r="AH2002" i="63"/>
  <c r="AF2002" i="63" s="1"/>
  <c r="AI2002" i="63"/>
  <c r="U2003" i="63"/>
  <c r="V2003" i="63"/>
  <c r="Y2003" i="63"/>
  <c r="Z2003" i="63" s="1"/>
  <c r="AB2003" i="63"/>
  <c r="AC2003" i="63"/>
  <c r="AD2003" i="63"/>
  <c r="AG2003" i="63"/>
  <c r="AH2003" i="63"/>
  <c r="AI2003" i="63"/>
  <c r="U2004" i="63"/>
  <c r="V2004" i="63"/>
  <c r="X2004" i="63" s="1"/>
  <c r="Y2004" i="63"/>
  <c r="Z2004" i="63" s="1"/>
  <c r="AB2004" i="63"/>
  <c r="AC2004" i="63"/>
  <c r="AD2004" i="63"/>
  <c r="AG2004" i="63"/>
  <c r="AH2004" i="63"/>
  <c r="AF2004" i="63" s="1"/>
  <c r="AI2004" i="63"/>
  <c r="U2005" i="63"/>
  <c r="V2005" i="63"/>
  <c r="Y2005" i="63"/>
  <c r="Z2005" i="63" s="1"/>
  <c r="AB2005" i="63"/>
  <c r="AC2005" i="63"/>
  <c r="AD2005" i="63"/>
  <c r="AG2005" i="63"/>
  <c r="AH2005" i="63"/>
  <c r="AF2005" i="63" s="1"/>
  <c r="AI2005" i="63"/>
  <c r="U2006" i="63"/>
  <c r="V2006" i="63"/>
  <c r="Y2006" i="63"/>
  <c r="Z2006" i="63" s="1"/>
  <c r="AB2006" i="63"/>
  <c r="AC2006" i="63"/>
  <c r="AD2006" i="63"/>
  <c r="AG2006" i="63"/>
  <c r="AH2006" i="63"/>
  <c r="AF2006" i="63" s="1"/>
  <c r="AI2006" i="63"/>
  <c r="U2007" i="63"/>
  <c r="V2007" i="63"/>
  <c r="Y2007" i="63"/>
  <c r="Z2007" i="63" s="1"/>
  <c r="AB2007" i="63"/>
  <c r="AC2007" i="63"/>
  <c r="AD2007" i="63"/>
  <c r="AG2007" i="63"/>
  <c r="AH2007" i="63"/>
  <c r="AF2007" i="63" s="1"/>
  <c r="AI2007" i="63"/>
  <c r="U2008" i="63"/>
  <c r="V2008" i="63"/>
  <c r="W2008" i="63" s="1"/>
  <c r="Y2008" i="63"/>
  <c r="Z2008" i="63" s="1"/>
  <c r="AB2008" i="63"/>
  <c r="AC2008" i="63"/>
  <c r="AD2008" i="63"/>
  <c r="AG2008" i="63"/>
  <c r="AH2008" i="63"/>
  <c r="AF2008" i="63" s="1"/>
  <c r="AI2008" i="63"/>
  <c r="U2009" i="63"/>
  <c r="V2009" i="63"/>
  <c r="Y2009" i="63"/>
  <c r="Z2009" i="63" s="1"/>
  <c r="AB2009" i="63"/>
  <c r="AC2009" i="63"/>
  <c r="AD2009" i="63"/>
  <c r="AG2009" i="63"/>
  <c r="AH2009" i="63"/>
  <c r="AF2009" i="63" s="1"/>
  <c r="AI2009" i="63"/>
  <c r="U2010" i="63"/>
  <c r="V2010" i="63"/>
  <c r="W2010" i="63" s="1"/>
  <c r="Y2010" i="63"/>
  <c r="Z2010" i="63" s="1"/>
  <c r="AB2010" i="63"/>
  <c r="AC2010" i="63"/>
  <c r="AD2010" i="63"/>
  <c r="AG2010" i="63"/>
  <c r="AH2010" i="63"/>
  <c r="AF2010" i="63" s="1"/>
  <c r="AI2010" i="63"/>
  <c r="U2011" i="63"/>
  <c r="V2011" i="63"/>
  <c r="X2011" i="63" s="1"/>
  <c r="Y2011" i="63"/>
  <c r="Z2011" i="63" s="1"/>
  <c r="AB2011" i="63"/>
  <c r="AC2011" i="63"/>
  <c r="AD2011" i="63"/>
  <c r="AG2011" i="63"/>
  <c r="AH2011" i="63"/>
  <c r="AI2011" i="63"/>
  <c r="U2012" i="63"/>
  <c r="V2012" i="63"/>
  <c r="X2012" i="63" s="1"/>
  <c r="Y2012" i="63"/>
  <c r="Z2012" i="63" s="1"/>
  <c r="AB2012" i="63"/>
  <c r="AC2012" i="63"/>
  <c r="AD2012" i="63"/>
  <c r="AG2012" i="63"/>
  <c r="AH2012" i="63"/>
  <c r="AF2012" i="63" s="1"/>
  <c r="AI2012" i="63"/>
  <c r="U2013" i="63"/>
  <c r="V2013" i="63"/>
  <c r="Y2013" i="63"/>
  <c r="Z2013" i="63" s="1"/>
  <c r="AB2013" i="63"/>
  <c r="AC2013" i="63"/>
  <c r="AD2013" i="63"/>
  <c r="AG2013" i="63"/>
  <c r="AH2013" i="63"/>
  <c r="AF2013" i="63" s="1"/>
  <c r="AI2013" i="63"/>
  <c r="U2014" i="63"/>
  <c r="V2014" i="63"/>
  <c r="W2014" i="63" s="1"/>
  <c r="Y2014" i="63"/>
  <c r="Z2014" i="63" s="1"/>
  <c r="AB2014" i="63"/>
  <c r="AC2014" i="63"/>
  <c r="AD2014" i="63"/>
  <c r="AG2014" i="63"/>
  <c r="AH2014" i="63"/>
  <c r="AF2014" i="63" s="1"/>
  <c r="AI2014" i="63"/>
  <c r="U2015" i="63"/>
  <c r="V2015" i="63"/>
  <c r="Y2015" i="63"/>
  <c r="Z2015" i="63" s="1"/>
  <c r="AB2015" i="63"/>
  <c r="AC2015" i="63"/>
  <c r="AD2015" i="63"/>
  <c r="AG2015" i="63"/>
  <c r="AH2015" i="63"/>
  <c r="AF2015" i="63" s="1"/>
  <c r="AI2015" i="63"/>
  <c r="U2016" i="63"/>
  <c r="V2016" i="63"/>
  <c r="W2016" i="63" s="1"/>
  <c r="Y2016" i="63"/>
  <c r="Z2016" i="63" s="1"/>
  <c r="AB2016" i="63"/>
  <c r="AC2016" i="63"/>
  <c r="AD2016" i="63"/>
  <c r="AG2016" i="63"/>
  <c r="AH2016" i="63"/>
  <c r="AF2016" i="63" s="1"/>
  <c r="AI2016" i="63"/>
  <c r="U2017" i="63"/>
  <c r="V2017" i="63"/>
  <c r="Y2017" i="63"/>
  <c r="Z2017" i="63" s="1"/>
  <c r="AB2017" i="63"/>
  <c r="AC2017" i="63"/>
  <c r="AD2017" i="63"/>
  <c r="AG2017" i="63"/>
  <c r="AH2017" i="63"/>
  <c r="AF2017" i="63" s="1"/>
  <c r="AI2017" i="63"/>
  <c r="U2018" i="63"/>
  <c r="V2018" i="63"/>
  <c r="Y2018" i="63"/>
  <c r="Z2018" i="63" s="1"/>
  <c r="AB2018" i="63"/>
  <c r="AC2018" i="63"/>
  <c r="AD2018" i="63"/>
  <c r="AG2018" i="63"/>
  <c r="AH2018" i="63"/>
  <c r="AF2018" i="63" s="1"/>
  <c r="AI2018" i="63"/>
  <c r="U2019" i="63"/>
  <c r="V2019" i="63"/>
  <c r="W2019" i="63" s="1"/>
  <c r="Y2019" i="63"/>
  <c r="Z2019" i="63" s="1"/>
  <c r="AB2019" i="63"/>
  <c r="AC2019" i="63"/>
  <c r="AD2019" i="63"/>
  <c r="AG2019" i="63"/>
  <c r="AH2019" i="63"/>
  <c r="AI2019" i="63"/>
  <c r="U2020" i="63"/>
  <c r="V2020" i="63"/>
  <c r="X2020" i="63" s="1"/>
  <c r="Y2020" i="63"/>
  <c r="Z2020" i="63" s="1"/>
  <c r="AB2020" i="63"/>
  <c r="AC2020" i="63"/>
  <c r="AD2020" i="63"/>
  <c r="AG2020" i="63"/>
  <c r="AH2020" i="63"/>
  <c r="AF2020" i="63" s="1"/>
  <c r="AI2020" i="63"/>
  <c r="U2021" i="63"/>
  <c r="V2021" i="63"/>
  <c r="Y2021" i="63"/>
  <c r="Z2021" i="63" s="1"/>
  <c r="AB2021" i="63"/>
  <c r="AC2021" i="63"/>
  <c r="AD2021" i="63"/>
  <c r="AG2021" i="63"/>
  <c r="AH2021" i="63"/>
  <c r="AF2021" i="63" s="1"/>
  <c r="AI2021" i="63"/>
  <c r="U2022" i="63"/>
  <c r="V2022" i="63"/>
  <c r="Y2022" i="63"/>
  <c r="Z2022" i="63" s="1"/>
  <c r="AB2022" i="63"/>
  <c r="AC2022" i="63"/>
  <c r="AD2022" i="63"/>
  <c r="AG2022" i="63"/>
  <c r="AH2022" i="63"/>
  <c r="AF2022" i="63" s="1"/>
  <c r="AI2022" i="63"/>
  <c r="U2023" i="63"/>
  <c r="V2023" i="63"/>
  <c r="Y2023" i="63"/>
  <c r="Z2023" i="63" s="1"/>
  <c r="AB2023" i="63"/>
  <c r="AC2023" i="63"/>
  <c r="AD2023" i="63"/>
  <c r="AG2023" i="63"/>
  <c r="AH2023" i="63"/>
  <c r="AI2023" i="63"/>
  <c r="U2024" i="63"/>
  <c r="V2024" i="63"/>
  <c r="Y2024" i="63"/>
  <c r="Z2024" i="63" s="1"/>
  <c r="AB2024" i="63"/>
  <c r="AC2024" i="63"/>
  <c r="AD2024" i="63"/>
  <c r="AG2024" i="63"/>
  <c r="AH2024" i="63"/>
  <c r="AF2024" i="63" s="1"/>
  <c r="AI2024" i="63"/>
  <c r="U2025" i="63"/>
  <c r="V2025" i="63"/>
  <c r="Y2025" i="63"/>
  <c r="Z2025" i="63" s="1"/>
  <c r="AB2025" i="63"/>
  <c r="AC2025" i="63"/>
  <c r="AD2025" i="63"/>
  <c r="AG2025" i="63"/>
  <c r="AH2025" i="63"/>
  <c r="AF2025" i="63" s="1"/>
  <c r="AI2025" i="63"/>
  <c r="U2026" i="63"/>
  <c r="V2026" i="63"/>
  <c r="X2026" i="63" s="1"/>
  <c r="Y2026" i="63"/>
  <c r="Z2026" i="63" s="1"/>
  <c r="AB2026" i="63"/>
  <c r="AC2026" i="63"/>
  <c r="AD2026" i="63"/>
  <c r="AG2026" i="63"/>
  <c r="AH2026" i="63"/>
  <c r="AF2026" i="63" s="1"/>
  <c r="AI2026" i="63"/>
  <c r="U2027" i="63"/>
  <c r="V2027" i="63"/>
  <c r="Y2027" i="63"/>
  <c r="Z2027" i="63" s="1"/>
  <c r="AB2027" i="63"/>
  <c r="AC2027" i="63"/>
  <c r="AD2027" i="63"/>
  <c r="AG2027" i="63"/>
  <c r="AH2027" i="63"/>
  <c r="AI2027" i="63"/>
  <c r="U2028" i="63"/>
  <c r="V2028" i="63"/>
  <c r="X2028" i="63" s="1"/>
  <c r="Y2028" i="63"/>
  <c r="Z2028" i="63" s="1"/>
  <c r="AB2028" i="63"/>
  <c r="AC2028" i="63"/>
  <c r="AD2028" i="63"/>
  <c r="AG2028" i="63"/>
  <c r="AH2028" i="63"/>
  <c r="AF2028" i="63" s="1"/>
  <c r="AI2028" i="63"/>
  <c r="U2029" i="63"/>
  <c r="V2029" i="63"/>
  <c r="Y2029" i="63"/>
  <c r="Z2029" i="63" s="1"/>
  <c r="AB2029" i="63"/>
  <c r="AC2029" i="63"/>
  <c r="AD2029" i="63"/>
  <c r="AG2029" i="63"/>
  <c r="AH2029" i="63"/>
  <c r="AF2029" i="63" s="1"/>
  <c r="AI2029" i="63"/>
  <c r="U2030" i="63"/>
  <c r="V2030" i="63"/>
  <c r="W2030" i="63" s="1"/>
  <c r="Y2030" i="63"/>
  <c r="Z2030" i="63" s="1"/>
  <c r="AB2030" i="63"/>
  <c r="AC2030" i="63"/>
  <c r="AD2030" i="63"/>
  <c r="AG2030" i="63"/>
  <c r="AH2030" i="63"/>
  <c r="AF2030" i="63" s="1"/>
  <c r="AI2030" i="63"/>
  <c r="U2031" i="63"/>
  <c r="V2031" i="63"/>
  <c r="Y2031" i="63"/>
  <c r="Z2031" i="63" s="1"/>
  <c r="AB2031" i="63"/>
  <c r="AC2031" i="63"/>
  <c r="AD2031" i="63"/>
  <c r="AG2031" i="63"/>
  <c r="AH2031" i="63"/>
  <c r="AI2031" i="63"/>
  <c r="U2032" i="63"/>
  <c r="V2032" i="63"/>
  <c r="Y2032" i="63"/>
  <c r="Z2032" i="63" s="1"/>
  <c r="AB2032" i="63"/>
  <c r="AC2032" i="63"/>
  <c r="AD2032" i="63"/>
  <c r="AG2032" i="63"/>
  <c r="AH2032" i="63"/>
  <c r="AF2032" i="63" s="1"/>
  <c r="AI2032" i="63"/>
  <c r="U2033" i="63"/>
  <c r="V2033" i="63"/>
  <c r="W2033" i="63" s="1"/>
  <c r="Y2033" i="63"/>
  <c r="Z2033" i="63" s="1"/>
  <c r="AB2033" i="63"/>
  <c r="AC2033" i="63"/>
  <c r="AD2033" i="63"/>
  <c r="AG2033" i="63"/>
  <c r="AH2033" i="63"/>
  <c r="AF2033" i="63" s="1"/>
  <c r="AI2033" i="63"/>
  <c r="U2034" i="63"/>
  <c r="V2034" i="63"/>
  <c r="X2034" i="63" s="1"/>
  <c r="Y2034" i="63"/>
  <c r="Z2034" i="63" s="1"/>
  <c r="AB2034" i="63"/>
  <c r="AC2034" i="63"/>
  <c r="AD2034" i="63"/>
  <c r="AG2034" i="63"/>
  <c r="AH2034" i="63"/>
  <c r="AF2034" i="63" s="1"/>
  <c r="AI2034" i="63"/>
  <c r="U2035" i="63"/>
  <c r="V2035" i="63"/>
  <c r="W2035" i="63" s="1"/>
  <c r="Y2035" i="63"/>
  <c r="Z2035" i="63" s="1"/>
  <c r="AB2035" i="63"/>
  <c r="AC2035" i="63"/>
  <c r="AD2035" i="63"/>
  <c r="AG2035" i="63"/>
  <c r="AH2035" i="63"/>
  <c r="AF2035" i="63" s="1"/>
  <c r="AI2035" i="63"/>
  <c r="U2036" i="63"/>
  <c r="V2036" i="63"/>
  <c r="X2036" i="63" s="1"/>
  <c r="Y2036" i="63"/>
  <c r="Z2036" i="63" s="1"/>
  <c r="AB2036" i="63"/>
  <c r="AC2036" i="63"/>
  <c r="AD2036" i="63"/>
  <c r="AG2036" i="63"/>
  <c r="AH2036" i="63"/>
  <c r="AF2036" i="63" s="1"/>
  <c r="AI2036" i="63"/>
  <c r="U2037" i="63"/>
  <c r="V2037" i="63"/>
  <c r="Y2037" i="63"/>
  <c r="Z2037" i="63" s="1"/>
  <c r="AB2037" i="63"/>
  <c r="AC2037" i="63"/>
  <c r="AD2037" i="63"/>
  <c r="AG2037" i="63"/>
  <c r="AH2037" i="63"/>
  <c r="AF2037" i="63" s="1"/>
  <c r="AI2037" i="63"/>
  <c r="U2038" i="63"/>
  <c r="V2038" i="63"/>
  <c r="W2038" i="63" s="1"/>
  <c r="Y2038" i="63"/>
  <c r="Z2038" i="63" s="1"/>
  <c r="AB2038" i="63"/>
  <c r="AC2038" i="63"/>
  <c r="AD2038" i="63"/>
  <c r="AG2038" i="63"/>
  <c r="AH2038" i="63"/>
  <c r="AF2038" i="63" s="1"/>
  <c r="AI2038" i="63"/>
  <c r="U2039" i="63"/>
  <c r="V2039" i="63"/>
  <c r="Y2039" i="63"/>
  <c r="Z2039" i="63" s="1"/>
  <c r="AB2039" i="63"/>
  <c r="AC2039" i="63"/>
  <c r="AD2039" i="63"/>
  <c r="AG2039" i="63"/>
  <c r="AH2039" i="63"/>
  <c r="AI2039" i="63"/>
  <c r="U2040" i="63"/>
  <c r="V2040" i="63"/>
  <c r="Y2040" i="63"/>
  <c r="Z2040" i="63" s="1"/>
  <c r="AB2040" i="63"/>
  <c r="AC2040" i="63"/>
  <c r="AD2040" i="63"/>
  <c r="AG2040" i="63"/>
  <c r="AH2040" i="63"/>
  <c r="AF2040" i="63" s="1"/>
  <c r="AI2040" i="63"/>
  <c r="U2041" i="63"/>
  <c r="V2041" i="63"/>
  <c r="Y2041" i="63"/>
  <c r="Z2041" i="63" s="1"/>
  <c r="AB2041" i="63"/>
  <c r="AC2041" i="63"/>
  <c r="AD2041" i="63"/>
  <c r="AG2041" i="63"/>
  <c r="AH2041" i="63"/>
  <c r="AF2041" i="63" s="1"/>
  <c r="AI2041" i="63"/>
  <c r="U2042" i="63"/>
  <c r="V2042" i="63"/>
  <c r="X2042" i="63" s="1"/>
  <c r="Y2042" i="63"/>
  <c r="Z2042" i="63" s="1"/>
  <c r="AB2042" i="63"/>
  <c r="AC2042" i="63"/>
  <c r="AD2042" i="63"/>
  <c r="AG2042" i="63"/>
  <c r="AH2042" i="63"/>
  <c r="AF2042" i="63" s="1"/>
  <c r="AI2042" i="63"/>
  <c r="U2043" i="63"/>
  <c r="V2043" i="63"/>
  <c r="W2043" i="63" s="1"/>
  <c r="Y2043" i="63"/>
  <c r="Z2043" i="63" s="1"/>
  <c r="AB2043" i="63"/>
  <c r="AC2043" i="63"/>
  <c r="AD2043" i="63"/>
  <c r="AG2043" i="63"/>
  <c r="AH2043" i="63"/>
  <c r="AI2043" i="63"/>
  <c r="U2044" i="63"/>
  <c r="V2044" i="63"/>
  <c r="X2044" i="63" s="1"/>
  <c r="Y2044" i="63"/>
  <c r="Z2044" i="63" s="1"/>
  <c r="AB2044" i="63"/>
  <c r="AC2044" i="63"/>
  <c r="AD2044" i="63"/>
  <c r="AG2044" i="63"/>
  <c r="AH2044" i="63"/>
  <c r="AF2044" i="63" s="1"/>
  <c r="AI2044" i="63"/>
  <c r="U2045" i="63"/>
  <c r="V2045" i="63"/>
  <c r="Y2045" i="63"/>
  <c r="Z2045" i="63" s="1"/>
  <c r="AB2045" i="63"/>
  <c r="AC2045" i="63"/>
  <c r="AD2045" i="63"/>
  <c r="AG2045" i="63"/>
  <c r="AH2045" i="63"/>
  <c r="AF2045" i="63" s="1"/>
  <c r="AI2045" i="63"/>
  <c r="U2046" i="63"/>
  <c r="V2046" i="63"/>
  <c r="X2046" i="63" s="1"/>
  <c r="Y2046" i="63"/>
  <c r="Z2046" i="63" s="1"/>
  <c r="AB2046" i="63"/>
  <c r="AC2046" i="63"/>
  <c r="AD2046" i="63"/>
  <c r="AG2046" i="63"/>
  <c r="AH2046" i="63"/>
  <c r="AF2046" i="63" s="1"/>
  <c r="AI2046" i="63"/>
  <c r="U2047" i="63"/>
  <c r="V2047" i="63"/>
  <c r="Y2047" i="63"/>
  <c r="Z2047" i="63" s="1"/>
  <c r="AB2047" i="63"/>
  <c r="AC2047" i="63"/>
  <c r="AD2047" i="63"/>
  <c r="AG2047" i="63"/>
  <c r="AH2047" i="63"/>
  <c r="AI2047" i="63"/>
  <c r="U2048" i="63"/>
  <c r="V2048" i="63"/>
  <c r="Y2048" i="63"/>
  <c r="Z2048" i="63" s="1"/>
  <c r="AB2048" i="63"/>
  <c r="AC2048" i="63"/>
  <c r="AD2048" i="63"/>
  <c r="AG2048" i="63"/>
  <c r="AH2048" i="63"/>
  <c r="AF2048" i="63" s="1"/>
  <c r="AI2048" i="63"/>
  <c r="U2049" i="63"/>
  <c r="V2049" i="63"/>
  <c r="Y2049" i="63"/>
  <c r="Z2049" i="63" s="1"/>
  <c r="AB2049" i="63"/>
  <c r="AC2049" i="63"/>
  <c r="AD2049" i="63"/>
  <c r="AG2049" i="63"/>
  <c r="AH2049" i="63"/>
  <c r="AF2049" i="63" s="1"/>
  <c r="AI2049" i="63"/>
  <c r="U2050" i="63"/>
  <c r="V2050" i="63"/>
  <c r="W2050" i="63" s="1"/>
  <c r="Y2050" i="63"/>
  <c r="Z2050" i="63" s="1"/>
  <c r="AB2050" i="63"/>
  <c r="AC2050" i="63"/>
  <c r="AD2050" i="63"/>
  <c r="AG2050" i="63"/>
  <c r="AH2050" i="63"/>
  <c r="AF2050" i="63" s="1"/>
  <c r="AI2050" i="63"/>
  <c r="U2051" i="63"/>
  <c r="V2051" i="63"/>
  <c r="W2051" i="63" s="1"/>
  <c r="Y2051" i="63"/>
  <c r="Z2051" i="63" s="1"/>
  <c r="AB2051" i="63"/>
  <c r="AC2051" i="63"/>
  <c r="AD2051" i="63"/>
  <c r="AG2051" i="63"/>
  <c r="AH2051" i="63"/>
  <c r="AI2051" i="63"/>
  <c r="U2052" i="63"/>
  <c r="V2052" i="63"/>
  <c r="X2052" i="63" s="1"/>
  <c r="Y2052" i="63"/>
  <c r="Z2052" i="63" s="1"/>
  <c r="AB2052" i="63"/>
  <c r="AC2052" i="63"/>
  <c r="AD2052" i="63"/>
  <c r="AG2052" i="63"/>
  <c r="AH2052" i="63"/>
  <c r="AF2052" i="63" s="1"/>
  <c r="AI2052" i="63"/>
  <c r="U2053" i="63"/>
  <c r="V2053" i="63"/>
  <c r="Y2053" i="63"/>
  <c r="Z2053" i="63" s="1"/>
  <c r="AB2053" i="63"/>
  <c r="AC2053" i="63"/>
  <c r="AD2053" i="63"/>
  <c r="AG2053" i="63"/>
  <c r="AH2053" i="63"/>
  <c r="AF2053" i="63" s="1"/>
  <c r="AI2053" i="63"/>
  <c r="U2054" i="63"/>
  <c r="V2054" i="63"/>
  <c r="X2054" i="63" s="1"/>
  <c r="Y2054" i="63"/>
  <c r="Z2054" i="63" s="1"/>
  <c r="AB2054" i="63"/>
  <c r="AC2054" i="63"/>
  <c r="AD2054" i="63"/>
  <c r="AG2054" i="63"/>
  <c r="AH2054" i="63"/>
  <c r="AF2054" i="63" s="1"/>
  <c r="AI2054" i="63"/>
  <c r="U2055" i="63"/>
  <c r="V2055" i="63"/>
  <c r="Y2055" i="63"/>
  <c r="Z2055" i="63" s="1"/>
  <c r="AB2055" i="63"/>
  <c r="AC2055" i="63"/>
  <c r="AD2055" i="63"/>
  <c r="AG2055" i="63"/>
  <c r="AH2055" i="63"/>
  <c r="AI2055" i="63"/>
  <c r="U2056" i="63"/>
  <c r="V2056" i="63"/>
  <c r="Y2056" i="63"/>
  <c r="Z2056" i="63" s="1"/>
  <c r="AB2056" i="63"/>
  <c r="AC2056" i="63"/>
  <c r="AD2056" i="63"/>
  <c r="AG2056" i="63"/>
  <c r="AH2056" i="63"/>
  <c r="AF2056" i="63" s="1"/>
  <c r="AI2056" i="63"/>
  <c r="U2057" i="63"/>
  <c r="V2057" i="63"/>
  <c r="Y2057" i="63"/>
  <c r="Z2057" i="63" s="1"/>
  <c r="AB2057" i="63"/>
  <c r="AC2057" i="63"/>
  <c r="AD2057" i="63"/>
  <c r="AG2057" i="63"/>
  <c r="AH2057" i="63"/>
  <c r="AF2057" i="63" s="1"/>
  <c r="AI2057" i="63"/>
  <c r="U2058" i="63"/>
  <c r="V2058" i="63"/>
  <c r="W2058" i="63" s="1"/>
  <c r="Y2058" i="63"/>
  <c r="Z2058" i="63" s="1"/>
  <c r="AB2058" i="63"/>
  <c r="AC2058" i="63"/>
  <c r="AD2058" i="63"/>
  <c r="AG2058" i="63"/>
  <c r="AH2058" i="63"/>
  <c r="AF2058" i="63" s="1"/>
  <c r="AI2058" i="63"/>
  <c r="U2059" i="63"/>
  <c r="V2059" i="63"/>
  <c r="W2059" i="63" s="1"/>
  <c r="Y2059" i="63"/>
  <c r="Z2059" i="63" s="1"/>
  <c r="AB2059" i="63"/>
  <c r="AC2059" i="63"/>
  <c r="AD2059" i="63"/>
  <c r="AG2059" i="63"/>
  <c r="AH2059" i="63"/>
  <c r="AI2059" i="63"/>
  <c r="U2060" i="63"/>
  <c r="V2060" i="63"/>
  <c r="Y2060" i="63"/>
  <c r="Z2060" i="63" s="1"/>
  <c r="AB2060" i="63"/>
  <c r="AC2060" i="63"/>
  <c r="AD2060" i="63"/>
  <c r="AG2060" i="63"/>
  <c r="AH2060" i="63"/>
  <c r="AF2060" i="63" s="1"/>
  <c r="AI2060" i="63"/>
  <c r="U2061" i="63"/>
  <c r="V2061" i="63"/>
  <c r="Y2061" i="63"/>
  <c r="Z2061" i="63" s="1"/>
  <c r="AB2061" i="63"/>
  <c r="AC2061" i="63"/>
  <c r="AD2061" i="63"/>
  <c r="AG2061" i="63"/>
  <c r="AH2061" i="63"/>
  <c r="AF2061" i="63" s="1"/>
  <c r="AI2061" i="63"/>
  <c r="U2062" i="63"/>
  <c r="V2062" i="63"/>
  <c r="X2062" i="63" s="1"/>
  <c r="Y2062" i="63"/>
  <c r="Z2062" i="63" s="1"/>
  <c r="AB2062" i="63"/>
  <c r="AC2062" i="63"/>
  <c r="AD2062" i="63"/>
  <c r="AG2062" i="63"/>
  <c r="AH2062" i="63"/>
  <c r="AF2062" i="63" s="1"/>
  <c r="AI2062" i="63"/>
  <c r="U2063" i="63"/>
  <c r="V2063" i="63"/>
  <c r="Y2063" i="63"/>
  <c r="Z2063" i="63" s="1"/>
  <c r="AB2063" i="63"/>
  <c r="AC2063" i="63"/>
  <c r="AD2063" i="63"/>
  <c r="AG2063" i="63"/>
  <c r="AH2063" i="63"/>
  <c r="AI2063" i="63"/>
  <c r="U2064" i="63"/>
  <c r="V2064" i="63"/>
  <c r="Y2064" i="63"/>
  <c r="Z2064" i="63" s="1"/>
  <c r="AB2064" i="63"/>
  <c r="AC2064" i="63"/>
  <c r="AD2064" i="63"/>
  <c r="AG2064" i="63"/>
  <c r="AH2064" i="63"/>
  <c r="AF2064" i="63" s="1"/>
  <c r="AI2064" i="63"/>
  <c r="U2065" i="63"/>
  <c r="V2065" i="63"/>
  <c r="Y2065" i="63"/>
  <c r="Z2065" i="63" s="1"/>
  <c r="AB2065" i="63"/>
  <c r="AC2065" i="63"/>
  <c r="AD2065" i="63"/>
  <c r="AG2065" i="63"/>
  <c r="AH2065" i="63"/>
  <c r="AF2065" i="63" s="1"/>
  <c r="AI2065" i="63"/>
  <c r="U2066" i="63"/>
  <c r="V2066" i="63"/>
  <c r="W2066" i="63" s="1"/>
  <c r="Y2066" i="63"/>
  <c r="Z2066" i="63" s="1"/>
  <c r="AB2066" i="63"/>
  <c r="AC2066" i="63"/>
  <c r="AD2066" i="63"/>
  <c r="AG2066" i="63"/>
  <c r="AH2066" i="63"/>
  <c r="AF2066" i="63" s="1"/>
  <c r="AI2066" i="63"/>
  <c r="U2067" i="63"/>
  <c r="V2067" i="63"/>
  <c r="W2067" i="63" s="1"/>
  <c r="Y2067" i="63"/>
  <c r="Z2067" i="63" s="1"/>
  <c r="AB2067" i="63"/>
  <c r="AC2067" i="63"/>
  <c r="AD2067" i="63"/>
  <c r="AG2067" i="63"/>
  <c r="AH2067" i="63"/>
  <c r="AF2067" i="63" s="1"/>
  <c r="AI2067" i="63"/>
  <c r="U2068" i="63"/>
  <c r="V2068" i="63"/>
  <c r="X2068" i="63" s="1"/>
  <c r="Y2068" i="63"/>
  <c r="Z2068" i="63" s="1"/>
  <c r="AB2068" i="63"/>
  <c r="AC2068" i="63"/>
  <c r="AD2068" i="63"/>
  <c r="AG2068" i="63"/>
  <c r="AH2068" i="63"/>
  <c r="AF2068" i="63" s="1"/>
  <c r="AI2068" i="63"/>
  <c r="U2069" i="63"/>
  <c r="V2069" i="63"/>
  <c r="X2069" i="63" s="1"/>
  <c r="Y2069" i="63"/>
  <c r="Z2069" i="63" s="1"/>
  <c r="AB2069" i="63"/>
  <c r="AC2069" i="63"/>
  <c r="AD2069" i="63"/>
  <c r="AG2069" i="63"/>
  <c r="AH2069" i="63"/>
  <c r="AF2069" i="63" s="1"/>
  <c r="AI2069" i="63"/>
  <c r="U2070" i="63"/>
  <c r="V2070" i="63"/>
  <c r="W2070" i="63" s="1"/>
  <c r="Y2070" i="63"/>
  <c r="Z2070" i="63" s="1"/>
  <c r="AB2070" i="63"/>
  <c r="AC2070" i="63"/>
  <c r="AD2070" i="63"/>
  <c r="AG2070" i="63"/>
  <c r="AH2070" i="63"/>
  <c r="AF2070" i="63" s="1"/>
  <c r="AI2070" i="63"/>
  <c r="U2071" i="63"/>
  <c r="V2071" i="63"/>
  <c r="Y2071" i="63"/>
  <c r="Z2071" i="63" s="1"/>
  <c r="AB2071" i="63"/>
  <c r="AC2071" i="63"/>
  <c r="AD2071" i="63"/>
  <c r="AG2071" i="63"/>
  <c r="AH2071" i="63"/>
  <c r="AF2071" i="63" s="1"/>
  <c r="AI2071" i="63"/>
  <c r="U2072" i="63"/>
  <c r="V2072" i="63"/>
  <c r="Y2072" i="63"/>
  <c r="Z2072" i="63" s="1"/>
  <c r="AB2072" i="63"/>
  <c r="AC2072" i="63"/>
  <c r="AD2072" i="63"/>
  <c r="AG2072" i="63"/>
  <c r="AH2072" i="63"/>
  <c r="AF2072" i="63" s="1"/>
  <c r="AI2072" i="63"/>
  <c r="U2073" i="63"/>
  <c r="V2073" i="63"/>
  <c r="W2073" i="63" s="1"/>
  <c r="Y2073" i="63"/>
  <c r="Z2073" i="63" s="1"/>
  <c r="AB2073" i="63"/>
  <c r="AC2073" i="63"/>
  <c r="AD2073" i="63"/>
  <c r="AG2073" i="63"/>
  <c r="AH2073" i="63"/>
  <c r="AF2073" i="63" s="1"/>
  <c r="AI2073" i="63"/>
  <c r="U2074" i="63"/>
  <c r="V2074" i="63"/>
  <c r="W2074" i="63" s="1"/>
  <c r="Y2074" i="63"/>
  <c r="Z2074" i="63" s="1"/>
  <c r="AB2074" i="63"/>
  <c r="AC2074" i="63"/>
  <c r="AD2074" i="63"/>
  <c r="AG2074" i="63"/>
  <c r="AH2074" i="63"/>
  <c r="AF2074" i="63" s="1"/>
  <c r="AI2074" i="63"/>
  <c r="U2075" i="63"/>
  <c r="V2075" i="63"/>
  <c r="W2075" i="63" s="1"/>
  <c r="Y2075" i="63"/>
  <c r="Z2075" i="63" s="1"/>
  <c r="AB2075" i="63"/>
  <c r="AC2075" i="63"/>
  <c r="AD2075" i="63"/>
  <c r="AG2075" i="63"/>
  <c r="AH2075" i="63"/>
  <c r="AI2075" i="63"/>
  <c r="U2076" i="63"/>
  <c r="V2076" i="63"/>
  <c r="X2076" i="63" s="1"/>
  <c r="Y2076" i="63"/>
  <c r="Z2076" i="63" s="1"/>
  <c r="AB2076" i="63"/>
  <c r="AC2076" i="63"/>
  <c r="AD2076" i="63"/>
  <c r="AG2076" i="63"/>
  <c r="AH2076" i="63"/>
  <c r="AF2076" i="63" s="1"/>
  <c r="AI2076" i="63"/>
  <c r="U2077" i="63"/>
  <c r="V2077" i="63"/>
  <c r="Y2077" i="63"/>
  <c r="Z2077" i="63" s="1"/>
  <c r="AB2077" i="63"/>
  <c r="AC2077" i="63"/>
  <c r="AD2077" i="63"/>
  <c r="AG2077" i="63"/>
  <c r="AH2077" i="63"/>
  <c r="AF2077" i="63" s="1"/>
  <c r="AI2077" i="63"/>
  <c r="U2078" i="63"/>
  <c r="V2078" i="63"/>
  <c r="X2078" i="63" s="1"/>
  <c r="Y2078" i="63"/>
  <c r="Z2078" i="63" s="1"/>
  <c r="AB2078" i="63"/>
  <c r="AC2078" i="63"/>
  <c r="AD2078" i="63"/>
  <c r="AG2078" i="63"/>
  <c r="AH2078" i="63"/>
  <c r="AF2078" i="63" s="1"/>
  <c r="AI2078" i="63"/>
  <c r="U2079" i="63"/>
  <c r="V2079" i="63"/>
  <c r="Y2079" i="63"/>
  <c r="Z2079" i="63" s="1"/>
  <c r="AB2079" i="63"/>
  <c r="AC2079" i="63"/>
  <c r="AD2079" i="63"/>
  <c r="AG2079" i="63"/>
  <c r="AH2079" i="63"/>
  <c r="AI2079" i="63"/>
  <c r="U2080" i="63"/>
  <c r="V2080" i="63"/>
  <c r="Y2080" i="63"/>
  <c r="Z2080" i="63" s="1"/>
  <c r="AB2080" i="63"/>
  <c r="AC2080" i="63"/>
  <c r="AD2080" i="63"/>
  <c r="AG2080" i="63"/>
  <c r="AH2080" i="63"/>
  <c r="AF2080" i="63" s="1"/>
  <c r="AI2080" i="63"/>
  <c r="U2081" i="63"/>
  <c r="V2081" i="63"/>
  <c r="W2081" i="63" s="1"/>
  <c r="Y2081" i="63"/>
  <c r="Z2081" i="63" s="1"/>
  <c r="AB2081" i="63"/>
  <c r="AC2081" i="63"/>
  <c r="AD2081" i="63"/>
  <c r="AG2081" i="63"/>
  <c r="AH2081" i="63"/>
  <c r="AF2081" i="63" s="1"/>
  <c r="AI2081" i="63"/>
  <c r="U2082" i="63"/>
  <c r="V2082" i="63"/>
  <c r="W2082" i="63" s="1"/>
  <c r="Y2082" i="63"/>
  <c r="Z2082" i="63" s="1"/>
  <c r="AB2082" i="63"/>
  <c r="AC2082" i="63"/>
  <c r="AD2082" i="63"/>
  <c r="AG2082" i="63"/>
  <c r="AH2082" i="63"/>
  <c r="AF2082" i="63" s="1"/>
  <c r="AI2082" i="63"/>
  <c r="U2083" i="63"/>
  <c r="V2083" i="63"/>
  <c r="W2083" i="63" s="1"/>
  <c r="Y2083" i="63"/>
  <c r="Z2083" i="63" s="1"/>
  <c r="AB2083" i="63"/>
  <c r="AC2083" i="63"/>
  <c r="AD2083" i="63"/>
  <c r="AG2083" i="63"/>
  <c r="AH2083" i="63"/>
  <c r="AF2083" i="63" s="1"/>
  <c r="AI2083" i="63"/>
  <c r="U2084" i="63"/>
  <c r="V2084" i="63"/>
  <c r="X2084" i="63" s="1"/>
  <c r="Y2084" i="63"/>
  <c r="Z2084" i="63" s="1"/>
  <c r="AB2084" i="63"/>
  <c r="AC2084" i="63"/>
  <c r="AD2084" i="63"/>
  <c r="AG2084" i="63"/>
  <c r="AH2084" i="63"/>
  <c r="AF2084" i="63" s="1"/>
  <c r="AI2084" i="63"/>
  <c r="U2085" i="63"/>
  <c r="V2085" i="63"/>
  <c r="X2085" i="63" s="1"/>
  <c r="Y2085" i="63"/>
  <c r="Z2085" i="63" s="1"/>
  <c r="AB2085" i="63"/>
  <c r="AC2085" i="63"/>
  <c r="AD2085" i="63"/>
  <c r="AG2085" i="63"/>
  <c r="AH2085" i="63"/>
  <c r="AF2085" i="63" s="1"/>
  <c r="AI2085" i="63"/>
  <c r="U2086" i="63"/>
  <c r="V2086" i="63"/>
  <c r="W2086" i="63" s="1"/>
  <c r="Y2086" i="63"/>
  <c r="Z2086" i="63" s="1"/>
  <c r="AB2086" i="63"/>
  <c r="AC2086" i="63"/>
  <c r="AD2086" i="63"/>
  <c r="AG2086" i="63"/>
  <c r="AH2086" i="63"/>
  <c r="AF2086" i="63" s="1"/>
  <c r="AI2086" i="63"/>
  <c r="U2087" i="63"/>
  <c r="V2087" i="63"/>
  <c r="Y2087" i="63"/>
  <c r="Z2087" i="63" s="1"/>
  <c r="AB2087" i="63"/>
  <c r="AC2087" i="63"/>
  <c r="AD2087" i="63"/>
  <c r="AG2087" i="63"/>
  <c r="AH2087" i="63"/>
  <c r="AI2087" i="63"/>
  <c r="U2088" i="63"/>
  <c r="V2088" i="63"/>
  <c r="Y2088" i="63"/>
  <c r="Z2088" i="63" s="1"/>
  <c r="AB2088" i="63"/>
  <c r="AC2088" i="63"/>
  <c r="AD2088" i="63"/>
  <c r="AG2088" i="63"/>
  <c r="AH2088" i="63"/>
  <c r="AF2088" i="63" s="1"/>
  <c r="AI2088" i="63"/>
  <c r="U2089" i="63"/>
  <c r="V2089" i="63"/>
  <c r="W2089" i="63" s="1"/>
  <c r="Y2089" i="63"/>
  <c r="Z2089" i="63" s="1"/>
  <c r="AB2089" i="63"/>
  <c r="AC2089" i="63"/>
  <c r="AD2089" i="63"/>
  <c r="AG2089" i="63"/>
  <c r="AH2089" i="63"/>
  <c r="AF2089" i="63" s="1"/>
  <c r="AI2089" i="63"/>
  <c r="U2090" i="63"/>
  <c r="V2090" i="63"/>
  <c r="W2090" i="63" s="1"/>
  <c r="Y2090" i="63"/>
  <c r="Z2090" i="63" s="1"/>
  <c r="AB2090" i="63"/>
  <c r="AC2090" i="63"/>
  <c r="AD2090" i="63"/>
  <c r="AG2090" i="63"/>
  <c r="AH2090" i="63"/>
  <c r="AF2090" i="63" s="1"/>
  <c r="AI2090" i="63"/>
  <c r="U2091" i="63"/>
  <c r="V2091" i="63"/>
  <c r="W2091" i="63" s="1"/>
  <c r="Y2091" i="63"/>
  <c r="Z2091" i="63" s="1"/>
  <c r="AB2091" i="63"/>
  <c r="AC2091" i="63"/>
  <c r="AD2091" i="63"/>
  <c r="AG2091" i="63"/>
  <c r="AH2091" i="63"/>
  <c r="AI2091" i="63"/>
  <c r="U2092" i="63"/>
  <c r="V2092" i="63"/>
  <c r="X2092" i="63" s="1"/>
  <c r="Y2092" i="63"/>
  <c r="Z2092" i="63" s="1"/>
  <c r="AB2092" i="63"/>
  <c r="AC2092" i="63"/>
  <c r="AD2092" i="63"/>
  <c r="AG2092" i="63"/>
  <c r="AH2092" i="63"/>
  <c r="AF2092" i="63" s="1"/>
  <c r="AI2092" i="63"/>
  <c r="U2093" i="63"/>
  <c r="V2093" i="63"/>
  <c r="W2093" i="63" s="1"/>
  <c r="Y2093" i="63"/>
  <c r="Z2093" i="63" s="1"/>
  <c r="AB2093" i="63"/>
  <c r="AC2093" i="63"/>
  <c r="AD2093" i="63"/>
  <c r="AG2093" i="63"/>
  <c r="AH2093" i="63"/>
  <c r="AF2093" i="63" s="1"/>
  <c r="AI2093" i="63"/>
  <c r="U2094" i="63"/>
  <c r="V2094" i="63"/>
  <c r="X2094" i="63" s="1"/>
  <c r="Y2094" i="63"/>
  <c r="Z2094" i="63" s="1"/>
  <c r="AB2094" i="63"/>
  <c r="AC2094" i="63"/>
  <c r="AD2094" i="63"/>
  <c r="AG2094" i="63"/>
  <c r="AH2094" i="63"/>
  <c r="AF2094" i="63" s="1"/>
  <c r="AI2094" i="63"/>
  <c r="U2095" i="63"/>
  <c r="V2095" i="63"/>
  <c r="W2095" i="63" s="1"/>
  <c r="Y2095" i="63"/>
  <c r="Z2095" i="63" s="1"/>
  <c r="AB2095" i="63"/>
  <c r="AC2095" i="63"/>
  <c r="AD2095" i="63"/>
  <c r="AG2095" i="63"/>
  <c r="AH2095" i="63"/>
  <c r="AF2095" i="63" s="1"/>
  <c r="AI2095" i="63"/>
  <c r="U2096" i="63"/>
  <c r="V2096" i="63"/>
  <c r="W2096" i="63" s="1"/>
  <c r="Y2096" i="63"/>
  <c r="Z2096" i="63" s="1"/>
  <c r="AB2096" i="63"/>
  <c r="AC2096" i="63"/>
  <c r="AD2096" i="63"/>
  <c r="AG2096" i="63"/>
  <c r="AH2096" i="63"/>
  <c r="AF2096" i="63" s="1"/>
  <c r="AI2096" i="63"/>
  <c r="U2097" i="63"/>
  <c r="V2097" i="63"/>
  <c r="W2097" i="63" s="1"/>
  <c r="Y2097" i="63"/>
  <c r="Z2097" i="63" s="1"/>
  <c r="AB2097" i="63"/>
  <c r="AC2097" i="63"/>
  <c r="AD2097" i="63"/>
  <c r="AG2097" i="63"/>
  <c r="AH2097" i="63"/>
  <c r="AF2097" i="63" s="1"/>
  <c r="AI2097" i="63"/>
  <c r="U2098" i="63"/>
  <c r="V2098" i="63"/>
  <c r="X2098" i="63" s="1"/>
  <c r="Y2098" i="63"/>
  <c r="Z2098" i="63" s="1"/>
  <c r="AB2098" i="63"/>
  <c r="AC2098" i="63"/>
  <c r="AD2098" i="63"/>
  <c r="AG2098" i="63"/>
  <c r="AH2098" i="63"/>
  <c r="AF2098" i="63" s="1"/>
  <c r="AI2098" i="63"/>
  <c r="U2099" i="63"/>
  <c r="V2099" i="63"/>
  <c r="X2099" i="63" s="1"/>
  <c r="Y2099" i="63"/>
  <c r="Z2099" i="63" s="1"/>
  <c r="AB2099" i="63"/>
  <c r="AC2099" i="63"/>
  <c r="AD2099" i="63"/>
  <c r="AG2099" i="63"/>
  <c r="AH2099" i="63"/>
  <c r="AF2099" i="63" s="1"/>
  <c r="AI2099" i="63"/>
  <c r="U2100" i="63"/>
  <c r="V2100" i="63"/>
  <c r="W2100" i="63" s="1"/>
  <c r="Y2100" i="63"/>
  <c r="Z2100" i="63" s="1"/>
  <c r="AB2100" i="63"/>
  <c r="AC2100" i="63"/>
  <c r="AD2100" i="63"/>
  <c r="AG2100" i="63"/>
  <c r="AH2100" i="63"/>
  <c r="AF2100" i="63" s="1"/>
  <c r="AI2100" i="63"/>
  <c r="U2101" i="63"/>
  <c r="V2101" i="63"/>
  <c r="W2101" i="63" s="1"/>
  <c r="Y2101" i="63"/>
  <c r="Z2101" i="63" s="1"/>
  <c r="AB2101" i="63"/>
  <c r="AC2101" i="63"/>
  <c r="AD2101" i="63"/>
  <c r="AG2101" i="63"/>
  <c r="AH2101" i="63"/>
  <c r="AF2101" i="63" s="1"/>
  <c r="AI2101" i="63"/>
  <c r="U2102" i="63"/>
  <c r="V2102" i="63"/>
  <c r="X2102" i="63" s="1"/>
  <c r="Y2102" i="63"/>
  <c r="Z2102" i="63" s="1"/>
  <c r="AB2102" i="63"/>
  <c r="AC2102" i="63"/>
  <c r="AD2102" i="63"/>
  <c r="AG2102" i="63"/>
  <c r="AH2102" i="63"/>
  <c r="AF2102" i="63" s="1"/>
  <c r="AI2102" i="63"/>
  <c r="U2103" i="63"/>
  <c r="V2103" i="63"/>
  <c r="W2103" i="63" s="1"/>
  <c r="Y2103" i="63"/>
  <c r="Z2103" i="63" s="1"/>
  <c r="AB2103" i="63"/>
  <c r="AC2103" i="63"/>
  <c r="AD2103" i="63"/>
  <c r="AG2103" i="63"/>
  <c r="AH2103" i="63"/>
  <c r="AF2103" i="63" s="1"/>
  <c r="AI2103" i="63"/>
  <c r="U2104" i="63"/>
  <c r="V2104" i="63"/>
  <c r="X2104" i="63" s="1"/>
  <c r="Y2104" i="63"/>
  <c r="Z2104" i="63" s="1"/>
  <c r="AB2104" i="63"/>
  <c r="AC2104" i="63"/>
  <c r="AD2104" i="63"/>
  <c r="AG2104" i="63"/>
  <c r="AH2104" i="63"/>
  <c r="AF2104" i="63" s="1"/>
  <c r="AI2104" i="63"/>
  <c r="U2105" i="63"/>
  <c r="V2105" i="63"/>
  <c r="W2105" i="63" s="1"/>
  <c r="Y2105" i="63"/>
  <c r="Z2105" i="63" s="1"/>
  <c r="AB2105" i="63"/>
  <c r="AC2105" i="63"/>
  <c r="AD2105" i="63"/>
  <c r="AG2105" i="63"/>
  <c r="AH2105" i="63"/>
  <c r="AF2105" i="63" s="1"/>
  <c r="AI2105" i="63"/>
  <c r="U2106" i="63"/>
  <c r="V2106" i="63"/>
  <c r="X2106" i="63" s="1"/>
  <c r="Y2106" i="63"/>
  <c r="Z2106" i="63" s="1"/>
  <c r="AB2106" i="63"/>
  <c r="AC2106" i="63"/>
  <c r="AD2106" i="63"/>
  <c r="AG2106" i="63"/>
  <c r="AH2106" i="63"/>
  <c r="AF2106" i="63" s="1"/>
  <c r="AI2106" i="63"/>
  <c r="U2107" i="63"/>
  <c r="V2107" i="63"/>
  <c r="X2107" i="63" s="1"/>
  <c r="Y2107" i="63"/>
  <c r="Z2107" i="63" s="1"/>
  <c r="AB2107" i="63"/>
  <c r="AC2107" i="63"/>
  <c r="AD2107" i="63"/>
  <c r="AG2107" i="63"/>
  <c r="AH2107" i="63"/>
  <c r="AF2107" i="63" s="1"/>
  <c r="AI2107" i="63"/>
  <c r="U2108" i="63"/>
  <c r="V2108" i="63"/>
  <c r="X2108" i="63" s="1"/>
  <c r="Y2108" i="63"/>
  <c r="Z2108" i="63" s="1"/>
  <c r="AB2108" i="63"/>
  <c r="AC2108" i="63"/>
  <c r="AD2108" i="63"/>
  <c r="AG2108" i="63"/>
  <c r="AH2108" i="63"/>
  <c r="AF2108" i="63" s="1"/>
  <c r="AI2108" i="63"/>
  <c r="U2109" i="63"/>
  <c r="V2109" i="63"/>
  <c r="W2109" i="63" s="1"/>
  <c r="Y2109" i="63"/>
  <c r="Z2109" i="63" s="1"/>
  <c r="AB2109" i="63"/>
  <c r="AC2109" i="63"/>
  <c r="AD2109" i="63"/>
  <c r="AG2109" i="63"/>
  <c r="AH2109" i="63"/>
  <c r="AF2109" i="63" s="1"/>
  <c r="AI2109" i="63"/>
  <c r="U2110" i="63"/>
  <c r="V2110" i="63"/>
  <c r="X2110" i="63" s="1"/>
  <c r="Y2110" i="63"/>
  <c r="Z2110" i="63" s="1"/>
  <c r="AB2110" i="63"/>
  <c r="AC2110" i="63"/>
  <c r="AD2110" i="63"/>
  <c r="AG2110" i="63"/>
  <c r="AH2110" i="63"/>
  <c r="AF2110" i="63" s="1"/>
  <c r="AI2110" i="63"/>
  <c r="U2111" i="63"/>
  <c r="V2111" i="63"/>
  <c r="W2111" i="63" s="1"/>
  <c r="Y2111" i="63"/>
  <c r="Z2111" i="63" s="1"/>
  <c r="AB2111" i="63"/>
  <c r="AC2111" i="63"/>
  <c r="AD2111" i="63"/>
  <c r="AG2111" i="63"/>
  <c r="AH2111" i="63"/>
  <c r="AF2111" i="63" s="1"/>
  <c r="AI2111" i="63"/>
  <c r="U2112" i="63"/>
  <c r="V2112" i="63"/>
  <c r="W2112" i="63" s="1"/>
  <c r="Y2112" i="63"/>
  <c r="Z2112" i="63" s="1"/>
  <c r="AB2112" i="63"/>
  <c r="AC2112" i="63"/>
  <c r="AD2112" i="63"/>
  <c r="AG2112" i="63"/>
  <c r="AH2112" i="63"/>
  <c r="AF2112" i="63" s="1"/>
  <c r="AI2112" i="63"/>
  <c r="U2113" i="63"/>
  <c r="V2113" i="63"/>
  <c r="W2113" i="63" s="1"/>
  <c r="Y2113" i="63"/>
  <c r="Z2113" i="63" s="1"/>
  <c r="AB2113" i="63"/>
  <c r="AC2113" i="63"/>
  <c r="AD2113" i="63"/>
  <c r="AG2113" i="63"/>
  <c r="AH2113" i="63"/>
  <c r="AF2113" i="63" s="1"/>
  <c r="AI2113" i="63"/>
  <c r="U2114" i="63"/>
  <c r="V2114" i="63"/>
  <c r="X2114" i="63" s="1"/>
  <c r="Y2114" i="63"/>
  <c r="Z2114" i="63" s="1"/>
  <c r="AB2114" i="63"/>
  <c r="AC2114" i="63"/>
  <c r="AD2114" i="63"/>
  <c r="AG2114" i="63"/>
  <c r="AH2114" i="63"/>
  <c r="AF2114" i="63" s="1"/>
  <c r="AI2114" i="63"/>
  <c r="U2115" i="63"/>
  <c r="V2115" i="63"/>
  <c r="X2115" i="63" s="1"/>
  <c r="Y2115" i="63"/>
  <c r="Z2115" i="63" s="1"/>
  <c r="AB2115" i="63"/>
  <c r="AC2115" i="63"/>
  <c r="AD2115" i="63"/>
  <c r="AG2115" i="63"/>
  <c r="AH2115" i="63"/>
  <c r="AF2115" i="63" s="1"/>
  <c r="AI2115" i="63"/>
  <c r="U2116" i="63"/>
  <c r="V2116" i="63"/>
  <c r="W2116" i="63" s="1"/>
  <c r="Y2116" i="63"/>
  <c r="Z2116" i="63" s="1"/>
  <c r="AB2116" i="63"/>
  <c r="AC2116" i="63"/>
  <c r="AD2116" i="63"/>
  <c r="AG2116" i="63"/>
  <c r="AH2116" i="63"/>
  <c r="AF2116" i="63" s="1"/>
  <c r="AI2116" i="63"/>
  <c r="U2117" i="63"/>
  <c r="V2117" i="63"/>
  <c r="W2117" i="63" s="1"/>
  <c r="Y2117" i="63"/>
  <c r="Z2117" i="63" s="1"/>
  <c r="AB2117" i="63"/>
  <c r="AC2117" i="63"/>
  <c r="AD2117" i="63"/>
  <c r="AG2117" i="63"/>
  <c r="AH2117" i="63"/>
  <c r="AF2117" i="63" s="1"/>
  <c r="AI2117" i="63"/>
  <c r="U2118" i="63"/>
  <c r="V2118" i="63"/>
  <c r="X2118" i="63" s="1"/>
  <c r="Y2118" i="63"/>
  <c r="Z2118" i="63" s="1"/>
  <c r="AB2118" i="63"/>
  <c r="AC2118" i="63"/>
  <c r="AD2118" i="63"/>
  <c r="AG2118" i="63"/>
  <c r="AH2118" i="63"/>
  <c r="AF2118" i="63" s="1"/>
  <c r="AI2118" i="63"/>
  <c r="U2119" i="63"/>
  <c r="V2119" i="63"/>
  <c r="W2119" i="63" s="1"/>
  <c r="Y2119" i="63"/>
  <c r="Z2119" i="63" s="1"/>
  <c r="AB2119" i="63"/>
  <c r="AC2119" i="63"/>
  <c r="AD2119" i="63"/>
  <c r="AG2119" i="63"/>
  <c r="AH2119" i="63"/>
  <c r="AF2119" i="63" s="1"/>
  <c r="AI2119" i="63"/>
  <c r="U2120" i="63"/>
  <c r="V2120" i="63"/>
  <c r="X2120" i="63" s="1"/>
  <c r="Y2120" i="63"/>
  <c r="Z2120" i="63" s="1"/>
  <c r="AB2120" i="63"/>
  <c r="AC2120" i="63"/>
  <c r="AD2120" i="63"/>
  <c r="AG2120" i="63"/>
  <c r="AH2120" i="63"/>
  <c r="AF2120" i="63" s="1"/>
  <c r="AI2120" i="63"/>
  <c r="U2121" i="63"/>
  <c r="V2121" i="63"/>
  <c r="W2121" i="63" s="1"/>
  <c r="Y2121" i="63"/>
  <c r="Z2121" i="63" s="1"/>
  <c r="AB2121" i="63"/>
  <c r="AC2121" i="63"/>
  <c r="AD2121" i="63"/>
  <c r="AG2121" i="63"/>
  <c r="AH2121" i="63"/>
  <c r="AF2121" i="63" s="1"/>
  <c r="AI2121" i="63"/>
  <c r="U2122" i="63"/>
  <c r="V2122" i="63"/>
  <c r="X2122" i="63" s="1"/>
  <c r="Y2122" i="63"/>
  <c r="Z2122" i="63" s="1"/>
  <c r="AB2122" i="63"/>
  <c r="AC2122" i="63"/>
  <c r="AD2122" i="63"/>
  <c r="AG2122" i="63"/>
  <c r="AH2122" i="63"/>
  <c r="AF2122" i="63" s="1"/>
  <c r="AI2122" i="63"/>
  <c r="U2123" i="63"/>
  <c r="V2123" i="63"/>
  <c r="X2123" i="63" s="1"/>
  <c r="Y2123" i="63"/>
  <c r="Z2123" i="63" s="1"/>
  <c r="AB2123" i="63"/>
  <c r="AC2123" i="63"/>
  <c r="AD2123" i="63"/>
  <c r="AG2123" i="63"/>
  <c r="AH2123" i="63"/>
  <c r="AF2123" i="63" s="1"/>
  <c r="AI2123" i="63"/>
  <c r="U2124" i="63"/>
  <c r="V2124" i="63"/>
  <c r="W2124" i="63" s="1"/>
  <c r="Y2124" i="63"/>
  <c r="Z2124" i="63" s="1"/>
  <c r="AB2124" i="63"/>
  <c r="AC2124" i="63"/>
  <c r="AD2124" i="63"/>
  <c r="AG2124" i="63"/>
  <c r="AH2124" i="63"/>
  <c r="AF2124" i="63" s="1"/>
  <c r="AI2124" i="63"/>
  <c r="U2125" i="63"/>
  <c r="V2125" i="63"/>
  <c r="W2125" i="63" s="1"/>
  <c r="Y2125" i="63"/>
  <c r="Z2125" i="63" s="1"/>
  <c r="AB2125" i="63"/>
  <c r="AC2125" i="63"/>
  <c r="AD2125" i="63"/>
  <c r="AG2125" i="63"/>
  <c r="AH2125" i="63"/>
  <c r="AF2125" i="63" s="1"/>
  <c r="AI2125" i="63"/>
  <c r="U2126" i="63"/>
  <c r="V2126" i="63"/>
  <c r="X2126" i="63" s="1"/>
  <c r="Y2126" i="63"/>
  <c r="Z2126" i="63" s="1"/>
  <c r="AB2126" i="63"/>
  <c r="AC2126" i="63"/>
  <c r="AD2126" i="63"/>
  <c r="AG2126" i="63"/>
  <c r="AH2126" i="63"/>
  <c r="AF2126" i="63" s="1"/>
  <c r="AI2126" i="63"/>
  <c r="D1920" i="63"/>
  <c r="D1921" i="63"/>
  <c r="D1919" i="63"/>
  <c r="AF2091" i="63" l="1"/>
  <c r="AF2087" i="63"/>
  <c r="AF2079" i="63"/>
  <c r="X2077" i="63"/>
  <c r="AF2075" i="63"/>
  <c r="X2065" i="63"/>
  <c r="AA2065" i="63" s="1"/>
  <c r="AF2063" i="63"/>
  <c r="X2061" i="63"/>
  <c r="AF2059" i="63"/>
  <c r="X2057" i="63"/>
  <c r="AF2055" i="63"/>
  <c r="X2053" i="63"/>
  <c r="AF2051" i="63"/>
  <c r="X2049" i="63"/>
  <c r="AA2049" i="63" s="1"/>
  <c r="AF2047" i="63"/>
  <c r="X2045" i="63"/>
  <c r="AF2043" i="63"/>
  <c r="W2041" i="63"/>
  <c r="AF2039" i="63"/>
  <c r="X2037" i="63"/>
  <c r="AF2031" i="63"/>
  <c r="AF2027" i="63"/>
  <c r="AF2023" i="63"/>
  <c r="X2021" i="63"/>
  <c r="AF2019" i="63"/>
  <c r="X2017" i="63"/>
  <c r="AA2017" i="63" s="1"/>
  <c r="W2013" i="63"/>
  <c r="AF2011" i="63"/>
  <c r="W2009" i="63"/>
  <c r="AF2003" i="63"/>
  <c r="AF1999" i="63"/>
  <c r="W1997" i="63"/>
  <c r="AF1995" i="63"/>
  <c r="W1993" i="63"/>
  <c r="AF1991" i="63"/>
  <c r="W1989" i="63"/>
  <c r="AF1987" i="63"/>
  <c r="X1985" i="63"/>
  <c r="AA1985" i="63" s="1"/>
  <c r="AF1983" i="63"/>
  <c r="W1981" i="63"/>
  <c r="AF1979" i="63"/>
  <c r="AF1975" i="63"/>
  <c r="X1973" i="63"/>
  <c r="W1966" i="63"/>
  <c r="AF1968" i="63"/>
  <c r="AE1992" i="63"/>
  <c r="X1992" i="63"/>
  <c r="AA1992" i="63" s="1"/>
  <c r="AA1987" i="63"/>
  <c r="W1921" i="63"/>
  <c r="X1949" i="63"/>
  <c r="AA1949" i="63" s="1"/>
  <c r="X1932" i="63"/>
  <c r="AA1932" i="63" s="1"/>
  <c r="AF1930" i="63"/>
  <c r="W1924" i="63"/>
  <c r="W2108" i="63"/>
  <c r="AE2077" i="63"/>
  <c r="AE2088" i="63"/>
  <c r="X2124" i="63"/>
  <c r="W2021" i="63"/>
  <c r="X2119" i="63"/>
  <c r="AE2044" i="63"/>
  <c r="W2017" i="63"/>
  <c r="AE2090" i="63"/>
  <c r="AE2086" i="63"/>
  <c r="AE2112" i="63"/>
  <c r="W2057" i="63"/>
  <c r="AA2053" i="63"/>
  <c r="AA2037" i="63"/>
  <c r="AE2012" i="63"/>
  <c r="AA2011" i="63"/>
  <c r="X2008" i="63"/>
  <c r="AA2008" i="63" s="1"/>
  <c r="AA2120" i="63"/>
  <c r="AE2089" i="63"/>
  <c r="AE2033" i="63"/>
  <c r="AE2026" i="63"/>
  <c r="AE1999" i="63"/>
  <c r="AE2114" i="63"/>
  <c r="AA2042" i="63"/>
  <c r="AE2021" i="63"/>
  <c r="AA2021" i="63"/>
  <c r="AE2095" i="63"/>
  <c r="AA2078" i="63"/>
  <c r="AE2045" i="63"/>
  <c r="AE2037" i="63"/>
  <c r="AE2004" i="63"/>
  <c r="X1990" i="63"/>
  <c r="AA1990" i="63" s="1"/>
  <c r="AE1973" i="63"/>
  <c r="AE2118" i="63"/>
  <c r="X2121" i="63"/>
  <c r="AA2121" i="63" s="1"/>
  <c r="AE2108" i="63"/>
  <c r="AE2062" i="63"/>
  <c r="AA2062" i="63"/>
  <c r="AE2054" i="63"/>
  <c r="W2053" i="63"/>
  <c r="AA2026" i="63"/>
  <c r="X1994" i="63"/>
  <c r="AA1994" i="63" s="1"/>
  <c r="AA1991" i="63"/>
  <c r="X1989" i="63"/>
  <c r="AA1989" i="63" s="1"/>
  <c r="AE1948" i="63"/>
  <c r="X1948" i="63"/>
  <c r="AA1948" i="63" s="1"/>
  <c r="AE2009" i="63"/>
  <c r="W2123" i="63"/>
  <c r="X2116" i="63"/>
  <c r="AA2116" i="63" s="1"/>
  <c r="AE2099" i="63"/>
  <c r="AA2098" i="63"/>
  <c r="AE2085" i="63"/>
  <c r="X2081" i="63"/>
  <c r="AA2081" i="63" s="1"/>
  <c r="AA2045" i="63"/>
  <c r="X2038" i="63"/>
  <c r="AA2038" i="63" s="1"/>
  <c r="X2016" i="63"/>
  <c r="AA2016" i="63" s="1"/>
  <c r="X2013" i="63"/>
  <c r="AA2013" i="63" s="1"/>
  <c r="W2004" i="63"/>
  <c r="AE1996" i="63"/>
  <c r="X1996" i="63"/>
  <c r="AA1996" i="63" s="1"/>
  <c r="W1985" i="63"/>
  <c r="X1979" i="63"/>
  <c r="AA1979" i="63" s="1"/>
  <c r="AE2102" i="63"/>
  <c r="AA2094" i="63"/>
  <c r="AE2064" i="63"/>
  <c r="AE2058" i="63"/>
  <c r="AE2046" i="63"/>
  <c r="AE2042" i="63"/>
  <c r="AE2017" i="63"/>
  <c r="AE2006" i="63"/>
  <c r="AE2001" i="63"/>
  <c r="AF1949" i="63"/>
  <c r="AE1928" i="63"/>
  <c r="AE2123" i="63"/>
  <c r="AA2104" i="63"/>
  <c r="AE2126" i="63"/>
  <c r="AE2124" i="63"/>
  <c r="AE2115" i="63"/>
  <c r="AE2098" i="63"/>
  <c r="AE2081" i="63"/>
  <c r="AE2061" i="63"/>
  <c r="AA2034" i="63"/>
  <c r="AE2025" i="63"/>
  <c r="AE2019" i="63"/>
  <c r="AF1944" i="63"/>
  <c r="W1931" i="63"/>
  <c r="W1923" i="63"/>
  <c r="AE1920" i="63"/>
  <c r="AE2119" i="63"/>
  <c r="W2122" i="63"/>
  <c r="AA2118" i="63"/>
  <c r="AA2102" i="63"/>
  <c r="X2096" i="63"/>
  <c r="AA2096" i="63" s="1"/>
  <c r="AA2085" i="63"/>
  <c r="W2078" i="63"/>
  <c r="AE2072" i="63"/>
  <c r="AE2066" i="63"/>
  <c r="W2054" i="63"/>
  <c r="AA2052" i="63"/>
  <c r="AE2049" i="63"/>
  <c r="W2049" i="63"/>
  <c r="AE2036" i="63"/>
  <c r="AA2036" i="63"/>
  <c r="AE2034" i="63"/>
  <c r="AE2030" i="63"/>
  <c r="W2026" i="63"/>
  <c r="AE2024" i="63"/>
  <c r="AE2018" i="63"/>
  <c r="X2009" i="63"/>
  <c r="AA2009" i="63" s="1"/>
  <c r="AE2005" i="63"/>
  <c r="X1997" i="63"/>
  <c r="AA1997" i="63" s="1"/>
  <c r="W1995" i="63"/>
  <c r="X1993" i="63"/>
  <c r="AA1993" i="63" s="1"/>
  <c r="AE1980" i="63"/>
  <c r="AE1978" i="63"/>
  <c r="AF1971" i="63"/>
  <c r="AE1969" i="63"/>
  <c r="AE1956" i="63"/>
  <c r="X1955" i="63"/>
  <c r="AA1955" i="63" s="1"/>
  <c r="AF1953" i="63"/>
  <c r="AE1952" i="63"/>
  <c r="X1944" i="63"/>
  <c r="AA1944" i="63" s="1"/>
  <c r="X1941" i="63"/>
  <c r="AA1941" i="63" s="1"/>
  <c r="X1929" i="63"/>
  <c r="AA1929" i="63" s="1"/>
  <c r="X1921" i="63"/>
  <c r="AA1921" i="63" s="1"/>
  <c r="AF1920" i="63"/>
  <c r="AF1967" i="63"/>
  <c r="AE2110" i="63"/>
  <c r="AE2107" i="63"/>
  <c r="W2107" i="63"/>
  <c r="X2105" i="63"/>
  <c r="AA2105" i="63" s="1"/>
  <c r="AE2092" i="63"/>
  <c r="W2084" i="63"/>
  <c r="AE2076" i="63"/>
  <c r="AA2076" i="63"/>
  <c r="AE2073" i="63"/>
  <c r="X2073" i="63"/>
  <c r="AA2073" i="63" s="1"/>
  <c r="AE2069" i="63"/>
  <c r="AE2065" i="63"/>
  <c r="W2065" i="63"/>
  <c r="AA2061" i="63"/>
  <c r="AA2054" i="63"/>
  <c r="AE2052" i="63"/>
  <c r="X2043" i="63"/>
  <c r="AA2043" i="63" s="1"/>
  <c r="X2041" i="63"/>
  <c r="AA2041" i="63" s="1"/>
  <c r="AE2032" i="63"/>
  <c r="AE2029" i="63"/>
  <c r="AE2020" i="63"/>
  <c r="W2011" i="63"/>
  <c r="AE1993" i="63"/>
  <c r="AE1991" i="63"/>
  <c r="AA1973" i="63"/>
  <c r="W1970" i="63"/>
  <c r="AE1968" i="63"/>
  <c r="AF1964" i="63"/>
  <c r="AF1963" i="63"/>
  <c r="X1961" i="63"/>
  <c r="AA1961" i="63" s="1"/>
  <c r="AF1956" i="63"/>
  <c r="AF1948" i="63"/>
  <c r="AE1947" i="63"/>
  <c r="W1932" i="63"/>
  <c r="AF1931" i="63"/>
  <c r="AF1928" i="63"/>
  <c r="W1920" i="63"/>
  <c r="X1967" i="63"/>
  <c r="AA1967" i="63" s="1"/>
  <c r="AA2069" i="63"/>
  <c r="AA1988" i="63"/>
  <c r="AA2110" i="63"/>
  <c r="X2103" i="63"/>
  <c r="AA2103" i="63" s="1"/>
  <c r="AA2126" i="63"/>
  <c r="AE2120" i="63"/>
  <c r="W2120" i="63"/>
  <c r="AE2111" i="63"/>
  <c r="X2111" i="63"/>
  <c r="AA2111" i="63" s="1"/>
  <c r="W2106" i="63"/>
  <c r="AE2104" i="63"/>
  <c r="W2104" i="63"/>
  <c r="AE2103" i="63"/>
  <c r="AE2096" i="63"/>
  <c r="AE2094" i="63"/>
  <c r="X2090" i="63"/>
  <c r="AA2090" i="63" s="1"/>
  <c r="W2085" i="63"/>
  <c r="AE2078" i="63"/>
  <c r="AA2077" i="63"/>
  <c r="X2070" i="63"/>
  <c r="AA2070" i="63" s="1"/>
  <c r="AE2068" i="63"/>
  <c r="AA2068" i="63"/>
  <c r="AE2060" i="63"/>
  <c r="X2059" i="63"/>
  <c r="AA2059" i="63" s="1"/>
  <c r="X2058" i="63"/>
  <c r="AA2058" i="63" s="1"/>
  <c r="AE2057" i="63"/>
  <c r="AA2057" i="63"/>
  <c r="AA2044" i="63"/>
  <c r="W2042" i="63"/>
  <c r="X2033" i="63"/>
  <c r="AA2033" i="63" s="1"/>
  <c r="X2030" i="63"/>
  <c r="AA2030" i="63" s="1"/>
  <c r="W2028" i="63"/>
  <c r="AE2022" i="63"/>
  <c r="X2010" i="63"/>
  <c r="AA2010" i="63" s="1"/>
  <c r="AE2007" i="63"/>
  <c r="AA2004" i="63"/>
  <c r="X2002" i="63"/>
  <c r="AA2002" i="63" s="1"/>
  <c r="AA1995" i="63"/>
  <c r="W1988" i="63"/>
  <c r="X1986" i="63"/>
  <c r="AA1986" i="63" s="1"/>
  <c r="X1974" i="63"/>
  <c r="AA1974" i="63" s="1"/>
  <c r="W1963" i="63"/>
  <c r="AE1957" i="63"/>
  <c r="W1957" i="63"/>
  <c r="W1944" i="63"/>
  <c r="AF1943" i="63"/>
  <c r="W1928" i="63"/>
  <c r="AF1923" i="63"/>
  <c r="X1924" i="63"/>
  <c r="AA1924" i="63" s="1"/>
  <c r="AF1922" i="63"/>
  <c r="W2001" i="63"/>
  <c r="X2001" i="63"/>
  <c r="AA2001" i="63" s="1"/>
  <c r="X1952" i="63"/>
  <c r="AA1952" i="63" s="1"/>
  <c r="W1952" i="63"/>
  <c r="W1936" i="63"/>
  <c r="X1936" i="63"/>
  <c r="AA1936" i="63" s="1"/>
  <c r="AA2124" i="63"/>
  <c r="AE2122" i="63"/>
  <c r="AA2119" i="63"/>
  <c r="AE2116" i="63"/>
  <c r="W2115" i="63"/>
  <c r="X2113" i="63"/>
  <c r="AA2113" i="63" s="1"/>
  <c r="AA2107" i="63"/>
  <c r="AA2106" i="63"/>
  <c r="W2098" i="63"/>
  <c r="W2092" i="63"/>
  <c r="AE2083" i="63"/>
  <c r="AE2080" i="63"/>
  <c r="W2077" i="63"/>
  <c r="W2076" i="63"/>
  <c r="AE2070" i="63"/>
  <c r="X2067" i="63"/>
  <c r="AA2067" i="63" s="1"/>
  <c r="X2060" i="63"/>
  <c r="AA2060" i="63" s="1"/>
  <c r="W2060" i="63"/>
  <c r="AE2053" i="63"/>
  <c r="W2046" i="63"/>
  <c r="AE2041" i="63"/>
  <c r="W2034" i="63"/>
  <c r="W2027" i="63"/>
  <c r="X2027" i="63"/>
  <c r="AA2027" i="63" s="1"/>
  <c r="W2022" i="63"/>
  <c r="X2022" i="63"/>
  <c r="AA2022" i="63" s="1"/>
  <c r="W2018" i="63"/>
  <c r="X2018" i="63"/>
  <c r="AA2018" i="63" s="1"/>
  <c r="X2015" i="63"/>
  <c r="AA2015" i="63" s="1"/>
  <c r="W2015" i="63"/>
  <c r="AE2010" i="63"/>
  <c r="AE2008" i="63"/>
  <c r="X1925" i="63"/>
  <c r="AA1925" i="63" s="1"/>
  <c r="AE1967" i="63"/>
  <c r="AA2099" i="63"/>
  <c r="W2025" i="63"/>
  <c r="X2025" i="63"/>
  <c r="AA2025" i="63" s="1"/>
  <c r="AA2114" i="63"/>
  <c r="X2089" i="63"/>
  <c r="AA2089" i="63" s="1"/>
  <c r="X2086" i="63"/>
  <c r="AA2086" i="63" s="1"/>
  <c r="X2082" i="63"/>
  <c r="AA2082" i="63" s="1"/>
  <c r="X2074" i="63"/>
  <c r="AA2074" i="63" s="1"/>
  <c r="X2066" i="63"/>
  <c r="AA2066" i="63" s="1"/>
  <c r="X2050" i="63"/>
  <c r="AA2050" i="63" s="1"/>
  <c r="AA2046" i="63"/>
  <c r="X2029" i="63"/>
  <c r="AA2029" i="63" s="1"/>
  <c r="W2029" i="63"/>
  <c r="W2005" i="63"/>
  <c r="X2005" i="63"/>
  <c r="AA2005" i="63" s="1"/>
  <c r="AA2115" i="63"/>
  <c r="X2112" i="63"/>
  <c r="AA2112" i="63" s="1"/>
  <c r="X2100" i="63"/>
  <c r="AA2100" i="63" s="1"/>
  <c r="X2095" i="63"/>
  <c r="AA2095" i="63" s="1"/>
  <c r="AA2092" i="63"/>
  <c r="AA2123" i="63"/>
  <c r="AA2122" i="63"/>
  <c r="W2114" i="63"/>
  <c r="AA2108" i="63"/>
  <c r="AE2106" i="63"/>
  <c r="AE2100" i="63"/>
  <c r="W2099" i="63"/>
  <c r="X2097" i="63"/>
  <c r="AA2097" i="63" s="1"/>
  <c r="X2091" i="63"/>
  <c r="AA2091" i="63" s="1"/>
  <c r="AE2084" i="63"/>
  <c r="AA2084" i="63"/>
  <c r="AE2082" i="63"/>
  <c r="X2075" i="63"/>
  <c r="AA2075" i="63" s="1"/>
  <c r="AE2074" i="63"/>
  <c r="W2062" i="63"/>
  <c r="W2061" i="63"/>
  <c r="AE2056" i="63"/>
  <c r="W2052" i="63"/>
  <c r="AE2050" i="63"/>
  <c r="AE2040" i="63"/>
  <c r="AE2011" i="63"/>
  <c r="X2003" i="63"/>
  <c r="AA2003" i="63" s="1"/>
  <c r="W2003" i="63"/>
  <c r="X1999" i="63"/>
  <c r="AA1999" i="63" s="1"/>
  <c r="W1999" i="63"/>
  <c r="W1984" i="63"/>
  <c r="X1984" i="63"/>
  <c r="AA1984" i="63" s="1"/>
  <c r="AE1990" i="63"/>
  <c r="AE1989" i="63"/>
  <c r="AE1959" i="63"/>
  <c r="AE1944" i="63"/>
  <c r="AE1932" i="63"/>
  <c r="W1927" i="63"/>
  <c r="AE1924" i="63"/>
  <c r="AE2051" i="63"/>
  <c r="AE2048" i="63"/>
  <c r="W2045" i="63"/>
  <c r="W2044" i="63"/>
  <c r="AE2038" i="63"/>
  <c r="X2035" i="63"/>
  <c r="AA2035" i="63" s="1"/>
  <c r="AE2028" i="63"/>
  <c r="AA2028" i="63"/>
  <c r="W2020" i="63"/>
  <c r="AE2015" i="63"/>
  <c r="AE2014" i="63"/>
  <c r="X2014" i="63"/>
  <c r="AA2014" i="63" s="1"/>
  <c r="AE2013" i="63"/>
  <c r="W2012" i="63"/>
  <c r="AE2000" i="63"/>
  <c r="AE1998" i="63"/>
  <c r="X1998" i="63"/>
  <c r="AA1998" i="63" s="1"/>
  <c r="AE1997" i="63"/>
  <c r="W1991" i="63"/>
  <c r="W1987" i="63"/>
  <c r="AF1970" i="63"/>
  <c r="AF1962" i="63"/>
  <c r="X1956" i="63"/>
  <c r="AA1956" i="63" s="1"/>
  <c r="AF1952" i="63"/>
  <c r="W1940" i="63"/>
  <c r="AF1927" i="63"/>
  <c r="AF1924" i="63"/>
  <c r="AE1966" i="63"/>
  <c r="AA2020" i="63"/>
  <c r="AE2016" i="63"/>
  <c r="AA2012" i="63"/>
  <c r="AE1988" i="63"/>
  <c r="X1963" i="63"/>
  <c r="AA1963" i="63" s="1"/>
  <c r="AF1961" i="63"/>
  <c r="W1960" i="63"/>
  <c r="AF1951" i="63"/>
  <c r="X1945" i="63"/>
  <c r="AA1945" i="63" s="1"/>
  <c r="W1939" i="63"/>
  <c r="AF1935" i="63"/>
  <c r="X1933" i="63"/>
  <c r="AA1933" i="63" s="1"/>
  <c r="X1928" i="63"/>
  <c r="AA1928" i="63" s="1"/>
  <c r="AF1926" i="63"/>
  <c r="W1925" i="63"/>
  <c r="X1920" i="63"/>
  <c r="AA1920" i="63" s="1"/>
  <c r="AF1966" i="63"/>
  <c r="X1971" i="63"/>
  <c r="AA1971" i="63" s="1"/>
  <c r="W1971" i="63"/>
  <c r="AE1970" i="63"/>
  <c r="W1967" i="63"/>
  <c r="W1964" i="63"/>
  <c r="X1966" i="63"/>
  <c r="AA1966" i="63" s="1"/>
  <c r="AE1974" i="63"/>
  <c r="X1964" i="63"/>
  <c r="AA1964" i="63" s="1"/>
  <c r="AE1953" i="63"/>
  <c r="AE1945" i="63"/>
  <c r="W1945" i="63"/>
  <c r="AF1940" i="63"/>
  <c r="AF1937" i="63"/>
  <c r="AE1936" i="63"/>
  <c r="AE1985" i="63"/>
  <c r="AE1964" i="63"/>
  <c r="AE1960" i="63"/>
  <c r="AE1941" i="63"/>
  <c r="AF1932" i="63"/>
  <c r="X1981" i="63"/>
  <c r="AA1981" i="63" s="1"/>
  <c r="AE1975" i="63"/>
  <c r="AF1965" i="63"/>
  <c r="AF1960" i="63"/>
  <c r="X1957" i="63"/>
  <c r="AA1957" i="63" s="1"/>
  <c r="W1956" i="63"/>
  <c r="AF1955" i="63"/>
  <c r="AE1951" i="63"/>
  <c r="W1948" i="63"/>
  <c r="AF1945" i="63"/>
  <c r="AE1943" i="63"/>
  <c r="W1943" i="63"/>
  <c r="AF1941" i="63"/>
  <c r="AE1940" i="63"/>
  <c r="X1940" i="63"/>
  <c r="AA1940" i="63" s="1"/>
  <c r="AE1939" i="63"/>
  <c r="AF1938" i="63"/>
  <c r="AE1933" i="63"/>
  <c r="X1931" i="63"/>
  <c r="AA1931" i="63" s="1"/>
  <c r="AF1929" i="63"/>
  <c r="X1927" i="63"/>
  <c r="AA1927" i="63" s="1"/>
  <c r="AF1925" i="63"/>
  <c r="X1923" i="63"/>
  <c r="AA1923" i="63" s="1"/>
  <c r="AF1921" i="63"/>
  <c r="AA1983" i="63"/>
  <c r="AE1979" i="63"/>
  <c r="AE1965" i="63"/>
  <c r="AE1958" i="63"/>
  <c r="AF1957" i="63"/>
  <c r="W1941" i="63"/>
  <c r="AE1929" i="63"/>
  <c r="AE1925" i="63"/>
  <c r="AE1921" i="63"/>
  <c r="AE1983" i="63"/>
  <c r="AE1982" i="63"/>
  <c r="X1982" i="63"/>
  <c r="AA1982" i="63" s="1"/>
  <c r="AE1981" i="63"/>
  <c r="W1980" i="63"/>
  <c r="X1978" i="63"/>
  <c r="AA1978" i="63" s="1"/>
  <c r="AE1977" i="63"/>
  <c r="X1975" i="63"/>
  <c r="AA1975" i="63" s="1"/>
  <c r="AE1972" i="63"/>
  <c r="X1970" i="63"/>
  <c r="AA1970" i="63" s="1"/>
  <c r="W1961" i="63"/>
  <c r="X1960" i="63"/>
  <c r="AA1960" i="63" s="1"/>
  <c r="AE1955" i="63"/>
  <c r="AE1954" i="63"/>
  <c r="W1949" i="63"/>
  <c r="AF1947" i="63"/>
  <c r="AF1942" i="63"/>
  <c r="AF1939" i="63"/>
  <c r="X1939" i="63"/>
  <c r="AA1939" i="63" s="1"/>
  <c r="AE1934" i="63"/>
  <c r="AF1933" i="63"/>
  <c r="W1929" i="63"/>
  <c r="AE1971" i="63"/>
  <c r="AE1961" i="63"/>
  <c r="AE1949" i="63"/>
  <c r="AE1942" i="63"/>
  <c r="AE1937" i="63"/>
  <c r="W1933" i="63"/>
  <c r="AE1984" i="63"/>
  <c r="W1983" i="63"/>
  <c r="AA1980" i="63"/>
  <c r="W1973" i="63"/>
  <c r="AF1969" i="63"/>
  <c r="AE1963" i="63"/>
  <c r="AF1959" i="63"/>
  <c r="W1955" i="63"/>
  <c r="AF1954" i="63"/>
  <c r="X1943" i="63"/>
  <c r="AA1943" i="63" s="1"/>
  <c r="AE1935" i="63"/>
  <c r="AE1931" i="63"/>
  <c r="AE1927" i="63"/>
  <c r="AE1923" i="63"/>
  <c r="X2088" i="63"/>
  <c r="AA2088" i="63" s="1"/>
  <c r="W2088" i="63"/>
  <c r="W2079" i="63"/>
  <c r="X2079" i="63"/>
  <c r="AA2079" i="63" s="1"/>
  <c r="X2056" i="63"/>
  <c r="AA2056" i="63" s="1"/>
  <c r="W2056" i="63"/>
  <c r="W2047" i="63"/>
  <c r="X2047" i="63"/>
  <c r="AA2047" i="63" s="1"/>
  <c r="X2024" i="63"/>
  <c r="AA2024" i="63" s="1"/>
  <c r="W2024" i="63"/>
  <c r="W2006" i="63"/>
  <c r="X2006" i="63"/>
  <c r="AA2006" i="63" s="1"/>
  <c r="W2000" i="63"/>
  <c r="X2000" i="63"/>
  <c r="AA2000" i="63" s="1"/>
  <c r="X1977" i="63"/>
  <c r="AA1977" i="63" s="1"/>
  <c r="W1977" i="63"/>
  <c r="W1972" i="63"/>
  <c r="X1972" i="63"/>
  <c r="AA1972" i="63" s="1"/>
  <c r="W1968" i="63"/>
  <c r="X1968" i="63"/>
  <c r="AA1968" i="63" s="1"/>
  <c r="W1937" i="63"/>
  <c r="X1937" i="63"/>
  <c r="AA1937" i="63" s="1"/>
  <c r="X1935" i="63"/>
  <c r="AA1935" i="63" s="1"/>
  <c r="W1935" i="63"/>
  <c r="AE2121" i="63"/>
  <c r="AE2113" i="63"/>
  <c r="AE2105" i="63"/>
  <c r="AE2097" i="63"/>
  <c r="X2080" i="63"/>
  <c r="AA2080" i="63" s="1"/>
  <c r="W2080" i="63"/>
  <c r="AE2075" i="63"/>
  <c r="W2071" i="63"/>
  <c r="X2071" i="63"/>
  <c r="AA2071" i="63" s="1"/>
  <c r="X2048" i="63"/>
  <c r="AA2048" i="63" s="1"/>
  <c r="W2048" i="63"/>
  <c r="AE2043" i="63"/>
  <c r="W2039" i="63"/>
  <c r="X2039" i="63"/>
  <c r="AA2039" i="63" s="1"/>
  <c r="X2007" i="63"/>
  <c r="AA2007" i="63" s="1"/>
  <c r="W2007" i="63"/>
  <c r="AE2003" i="63"/>
  <c r="X1947" i="63"/>
  <c r="AA1947" i="63" s="1"/>
  <c r="W1947" i="63"/>
  <c r="X2072" i="63"/>
  <c r="AA2072" i="63" s="1"/>
  <c r="W2072" i="63"/>
  <c r="AE2067" i="63"/>
  <c r="W2063" i="63"/>
  <c r="X2063" i="63"/>
  <c r="AA2063" i="63" s="1"/>
  <c r="X2040" i="63"/>
  <c r="AA2040" i="63" s="1"/>
  <c r="W2040" i="63"/>
  <c r="AE2035" i="63"/>
  <c r="W2031" i="63"/>
  <c r="X2031" i="63"/>
  <c r="AA2031" i="63" s="1"/>
  <c r="W1976" i="63"/>
  <c r="X1976" i="63"/>
  <c r="AA1976" i="63" s="1"/>
  <c r="X1969" i="63"/>
  <c r="AA1969" i="63" s="1"/>
  <c r="W1969" i="63"/>
  <c r="W1965" i="63"/>
  <c r="X1965" i="63"/>
  <c r="AA1965" i="63" s="1"/>
  <c r="W1938" i="63"/>
  <c r="X1938" i="63"/>
  <c r="AA1938" i="63" s="1"/>
  <c r="W2126" i="63"/>
  <c r="AE2125" i="63"/>
  <c r="X2125" i="63"/>
  <c r="AA2125" i="63" s="1"/>
  <c r="W2118" i="63"/>
  <c r="AE2117" i="63"/>
  <c r="X2117" i="63"/>
  <c r="AA2117" i="63" s="1"/>
  <c r="W2110" i="63"/>
  <c r="AE2109" i="63"/>
  <c r="X2109" i="63"/>
  <c r="AA2109" i="63" s="1"/>
  <c r="W2102" i="63"/>
  <c r="AE2101" i="63"/>
  <c r="X2101" i="63"/>
  <c r="AA2101" i="63" s="1"/>
  <c r="W2094" i="63"/>
  <c r="AE2093" i="63"/>
  <c r="X2093" i="63"/>
  <c r="AA2093" i="63" s="1"/>
  <c r="AE2091" i="63"/>
  <c r="W2087" i="63"/>
  <c r="X2087" i="63"/>
  <c r="AA2087" i="63" s="1"/>
  <c r="X2083" i="63"/>
  <c r="AA2083" i="63" s="1"/>
  <c r="W2069" i="63"/>
  <c r="W2068" i="63"/>
  <c r="X2064" i="63"/>
  <c r="AA2064" i="63" s="1"/>
  <c r="W2064" i="63"/>
  <c r="AE2059" i="63"/>
  <c r="W2055" i="63"/>
  <c r="X2055" i="63"/>
  <c r="AA2055" i="63" s="1"/>
  <c r="X2051" i="63"/>
  <c r="AA2051" i="63" s="1"/>
  <c r="W2037" i="63"/>
  <c r="W2036" i="63"/>
  <c r="X2032" i="63"/>
  <c r="AA2032" i="63" s="1"/>
  <c r="W2032" i="63"/>
  <c r="AE2027" i="63"/>
  <c r="W2023" i="63"/>
  <c r="X2023" i="63"/>
  <c r="AA2023" i="63" s="1"/>
  <c r="X2019" i="63"/>
  <c r="AA2019" i="63" s="1"/>
  <c r="AE2002" i="63"/>
  <c r="AE1995" i="63"/>
  <c r="AE1994" i="63"/>
  <c r="W1958" i="63"/>
  <c r="X1958" i="63"/>
  <c r="AA1958" i="63" s="1"/>
  <c r="W1954" i="63"/>
  <c r="X1954" i="63"/>
  <c r="AA1954" i="63" s="1"/>
  <c r="X1951" i="63"/>
  <c r="AA1951" i="63" s="1"/>
  <c r="W1951" i="63"/>
  <c r="AE1938" i="63"/>
  <c r="W1934" i="63"/>
  <c r="X1934" i="63"/>
  <c r="AA1934" i="63" s="1"/>
  <c r="AE2087" i="63"/>
  <c r="AE2079" i="63"/>
  <c r="AE2071" i="63"/>
  <c r="AE2063" i="63"/>
  <c r="AE2055" i="63"/>
  <c r="AE2047" i="63"/>
  <c r="AE2039" i="63"/>
  <c r="AE2031" i="63"/>
  <c r="AE2023" i="63"/>
  <c r="AE1987" i="63"/>
  <c r="AE1986" i="63"/>
  <c r="X1959" i="63"/>
  <c r="AA1959" i="63" s="1"/>
  <c r="W1959" i="63"/>
  <c r="AF1958" i="63"/>
  <c r="W1953" i="63"/>
  <c r="X1953" i="63"/>
  <c r="AA1953" i="63" s="1"/>
  <c r="AE1950" i="63"/>
  <c r="W1950" i="63"/>
  <c r="X1950" i="63"/>
  <c r="AA1950" i="63" s="1"/>
  <c r="AF1946" i="63"/>
  <c r="W1942" i="63"/>
  <c r="X1942" i="63"/>
  <c r="AA1942" i="63" s="1"/>
  <c r="AE1976" i="63"/>
  <c r="AE1962" i="63"/>
  <c r="W1962" i="63"/>
  <c r="X1962" i="63"/>
  <c r="AA1962" i="63" s="1"/>
  <c r="AF1950" i="63"/>
  <c r="AE1946" i="63"/>
  <c r="W1946" i="63"/>
  <c r="X1946" i="63"/>
  <c r="AA1946" i="63" s="1"/>
  <c r="AF1934" i="63"/>
  <c r="AE1930" i="63"/>
  <c r="W1930" i="63"/>
  <c r="X1930" i="63"/>
  <c r="AA1930" i="63" s="1"/>
  <c r="AE1926" i="63"/>
  <c r="W1926" i="63"/>
  <c r="X1926" i="63"/>
  <c r="AA1926" i="63" s="1"/>
  <c r="AE1922" i="63"/>
  <c r="W1922" i="63"/>
  <c r="X1922" i="63"/>
  <c r="AA1922" i="63" s="1"/>
  <c r="D1960" i="63"/>
  <c r="D1961" i="63"/>
  <c r="D1962" i="63"/>
  <c r="D1963" i="63"/>
  <c r="D1964" i="63"/>
  <c r="D1956" i="63"/>
  <c r="D1957" i="63"/>
  <c r="D1958" i="63"/>
  <c r="D1959" i="63"/>
  <c r="D1922" i="63"/>
  <c r="D1923" i="63"/>
  <c r="D1924" i="63"/>
  <c r="D1925" i="63"/>
  <c r="D1926" i="63"/>
  <c r="U1893" i="63"/>
  <c r="V1893" i="63"/>
  <c r="Y1893" i="63"/>
  <c r="Z1893" i="63" s="1"/>
  <c r="AB1893" i="63"/>
  <c r="AC1893" i="63"/>
  <c r="AD1893" i="63"/>
  <c r="AG1893" i="63"/>
  <c r="AH1893" i="63"/>
  <c r="AI1893" i="63"/>
  <c r="U1894" i="63"/>
  <c r="V1894" i="63"/>
  <c r="Y1894" i="63"/>
  <c r="Z1894" i="63" s="1"/>
  <c r="AB1894" i="63"/>
  <c r="AC1894" i="63"/>
  <c r="AD1894" i="63"/>
  <c r="AG1894" i="63"/>
  <c r="AH1894" i="63"/>
  <c r="AI1894" i="63"/>
  <c r="D1892" i="63"/>
  <c r="D1893" i="63"/>
  <c r="D1894" i="63"/>
  <c r="U1783" i="63"/>
  <c r="V1783" i="63"/>
  <c r="Y1783" i="63"/>
  <c r="Z1783" i="63" s="1"/>
  <c r="AB1783" i="63"/>
  <c r="AC1783" i="63"/>
  <c r="AD1783" i="63"/>
  <c r="AG1783" i="63"/>
  <c r="AH1783" i="63"/>
  <c r="AI1783" i="63"/>
  <c r="U1784" i="63"/>
  <c r="V1784" i="63"/>
  <c r="Y1784" i="63"/>
  <c r="Z1784" i="63" s="1"/>
  <c r="AB1784" i="63"/>
  <c r="AC1784" i="63"/>
  <c r="AD1784" i="63"/>
  <c r="AG1784" i="63"/>
  <c r="AH1784" i="63"/>
  <c r="AI1784" i="63"/>
  <c r="U1785" i="63"/>
  <c r="V1785" i="63"/>
  <c r="Y1785" i="63"/>
  <c r="Z1785" i="63" s="1"/>
  <c r="AB1785" i="63"/>
  <c r="AC1785" i="63"/>
  <c r="AD1785" i="63"/>
  <c r="AG1785" i="63"/>
  <c r="AH1785" i="63"/>
  <c r="AI1785" i="63"/>
  <c r="D1783" i="63"/>
  <c r="D1784" i="63"/>
  <c r="D1785" i="63"/>
  <c r="D1782" i="63"/>
  <c r="U1899" i="63"/>
  <c r="V1899" i="63"/>
  <c r="Y1899" i="63"/>
  <c r="Z1899" i="63" s="1"/>
  <c r="AB1899" i="63"/>
  <c r="AC1899" i="63"/>
  <c r="AD1899" i="63"/>
  <c r="AG1899" i="63"/>
  <c r="AH1899" i="63"/>
  <c r="AI1899" i="63"/>
  <c r="D1898" i="63"/>
  <c r="D1899" i="63"/>
  <c r="U1815" i="63"/>
  <c r="V1815" i="63"/>
  <c r="Y1815" i="63"/>
  <c r="Z1815" i="63" s="1"/>
  <c r="AB1815" i="63"/>
  <c r="AC1815" i="63"/>
  <c r="AD1815" i="63"/>
  <c r="AG1815" i="63"/>
  <c r="AH1815" i="63"/>
  <c r="AI1815" i="63"/>
  <c r="U1816" i="63"/>
  <c r="V1816" i="63"/>
  <c r="Y1816" i="63"/>
  <c r="Z1816" i="63" s="1"/>
  <c r="AB1816" i="63"/>
  <c r="AC1816" i="63"/>
  <c r="AD1816" i="63"/>
  <c r="AG1816" i="63"/>
  <c r="AH1816" i="63"/>
  <c r="AI1816" i="63"/>
  <c r="D1815" i="63"/>
  <c r="D1816" i="63"/>
  <c r="D1814" i="63"/>
  <c r="AE1899" i="63" l="1"/>
  <c r="AF1899" i="63"/>
  <c r="W1899" i="63"/>
  <c r="X1899" i="63"/>
  <c r="AA1899" i="63" s="1"/>
  <c r="X1894" i="63"/>
  <c r="AA1894" i="63" s="1"/>
  <c r="AF1815" i="63"/>
  <c r="AE1893" i="63"/>
  <c r="AE1894" i="63"/>
  <c r="W1893" i="63"/>
  <c r="AF1894" i="63"/>
  <c r="W1894" i="63"/>
  <c r="AF1893" i="63"/>
  <c r="AE1785" i="63"/>
  <c r="AF1784" i="63"/>
  <c r="W1815" i="63"/>
  <c r="W1783" i="63"/>
  <c r="X1893" i="63"/>
  <c r="AA1893" i="63" s="1"/>
  <c r="X1783" i="63"/>
  <c r="AA1783" i="63" s="1"/>
  <c r="AE1815" i="63"/>
  <c r="AE1783" i="63"/>
  <c r="AF1785" i="63"/>
  <c r="AF1783" i="63"/>
  <c r="AE1784" i="63"/>
  <c r="W1784" i="63"/>
  <c r="W1785" i="63"/>
  <c r="X1784" i="63"/>
  <c r="AA1784" i="63" s="1"/>
  <c r="X1785" i="63"/>
  <c r="AA1785" i="63" s="1"/>
  <c r="AF1816" i="63"/>
  <c r="X1815" i="63"/>
  <c r="AA1815" i="63" s="1"/>
  <c r="AE1816" i="63"/>
  <c r="W1816" i="63"/>
  <c r="X1816" i="63"/>
  <c r="AA1816" i="63" s="1"/>
  <c r="U1865" i="63" l="1"/>
  <c r="V1865" i="63"/>
  <c r="Y1865" i="63"/>
  <c r="Z1865" i="63" s="1"/>
  <c r="AB1865" i="63"/>
  <c r="AC1865" i="63"/>
  <c r="AD1865" i="63"/>
  <c r="AG1865" i="63"/>
  <c r="AH1865" i="63"/>
  <c r="AI1865" i="63"/>
  <c r="D1864" i="63"/>
  <c r="D1865" i="63"/>
  <c r="U1864" i="63"/>
  <c r="V1864" i="63"/>
  <c r="Y1864" i="63"/>
  <c r="Z1864" i="63" s="1"/>
  <c r="AB1864" i="63"/>
  <c r="AC1864" i="63"/>
  <c r="AD1864" i="63"/>
  <c r="AG1864" i="63"/>
  <c r="AH1864" i="63"/>
  <c r="AI1864" i="63"/>
  <c r="D1863" i="63"/>
  <c r="U1877" i="63"/>
  <c r="V1877" i="63"/>
  <c r="Y1877" i="63"/>
  <c r="Z1877" i="63" s="1"/>
  <c r="AB1877" i="63"/>
  <c r="AC1877" i="63"/>
  <c r="AD1877" i="63"/>
  <c r="AG1877" i="63"/>
  <c r="AH1877" i="63"/>
  <c r="AI1877" i="63"/>
  <c r="D1876" i="63"/>
  <c r="D1877" i="63"/>
  <c r="U1839" i="63"/>
  <c r="V1839" i="63"/>
  <c r="Y1839" i="63"/>
  <c r="Z1839" i="63" s="1"/>
  <c r="AB1839" i="63"/>
  <c r="AC1839" i="63"/>
  <c r="AD1839" i="63"/>
  <c r="AG1839" i="63"/>
  <c r="AH1839" i="63"/>
  <c r="AI1839" i="63"/>
  <c r="D1838" i="63"/>
  <c r="D1839" i="63"/>
  <c r="D1945" i="63"/>
  <c r="D1946" i="63"/>
  <c r="D1947" i="63"/>
  <c r="D1948" i="63"/>
  <c r="D1949" i="63"/>
  <c r="D1950" i="63"/>
  <c r="D1951" i="63"/>
  <c r="D1952" i="63"/>
  <c r="D1954" i="63"/>
  <c r="D1955" i="63"/>
  <c r="D1968" i="63"/>
  <c r="D1969" i="63"/>
  <c r="D1970" i="63"/>
  <c r="D1971" i="63"/>
  <c r="D2092" i="63"/>
  <c r="D2093" i="63"/>
  <c r="D2094" i="63"/>
  <c r="D2095" i="63"/>
  <c r="D2096" i="63"/>
  <c r="D2097" i="63"/>
  <c r="D2098" i="63"/>
  <c r="D2099" i="63"/>
  <c r="D2100" i="63"/>
  <c r="D2101" i="63"/>
  <c r="D2102" i="63"/>
  <c r="D2103" i="63"/>
  <c r="D2104" i="63"/>
  <c r="D2105" i="63"/>
  <c r="D2106" i="63"/>
  <c r="D2107" i="63"/>
  <c r="D2108" i="63"/>
  <c r="D2109" i="63"/>
  <c r="D2110" i="63"/>
  <c r="D2111" i="63"/>
  <c r="D2112" i="63"/>
  <c r="D2113" i="63"/>
  <c r="D2114" i="63"/>
  <c r="D2115" i="63"/>
  <c r="D2116" i="63"/>
  <c r="D2117" i="63"/>
  <c r="D2118" i="63"/>
  <c r="D2119" i="63"/>
  <c r="D2120" i="63"/>
  <c r="D2121" i="63"/>
  <c r="D2122" i="63"/>
  <c r="D2123" i="63"/>
  <c r="D2124" i="63"/>
  <c r="D2125" i="63"/>
  <c r="D2126" i="63"/>
  <c r="D2127" i="63"/>
  <c r="U2127" i="63"/>
  <c r="V2127" i="63"/>
  <c r="Y2127" i="63"/>
  <c r="Z2127" i="63" s="1"/>
  <c r="AB2127" i="63"/>
  <c r="AC2127" i="63"/>
  <c r="AD2127" i="63"/>
  <c r="AG2127" i="63"/>
  <c r="AH2127" i="63"/>
  <c r="AF2127" i="63" s="1"/>
  <c r="AI2127" i="63"/>
  <c r="D2128" i="63"/>
  <c r="U2128" i="63"/>
  <c r="V2128" i="63"/>
  <c r="W2128" i="63" s="1"/>
  <c r="Y2128" i="63"/>
  <c r="Z2128" i="63" s="1"/>
  <c r="AB2128" i="63"/>
  <c r="AC2128" i="63"/>
  <c r="AD2128" i="63"/>
  <c r="AG2128" i="63"/>
  <c r="AH2128" i="63"/>
  <c r="AF2128" i="63" s="1"/>
  <c r="AI2128" i="63"/>
  <c r="D2129" i="63"/>
  <c r="U2129" i="63"/>
  <c r="V2129" i="63"/>
  <c r="Y2129" i="63"/>
  <c r="Z2129" i="63" s="1"/>
  <c r="AB2129" i="63"/>
  <c r="AC2129" i="63"/>
  <c r="AD2129" i="63"/>
  <c r="AG2129" i="63"/>
  <c r="AH2129" i="63"/>
  <c r="AF2129" i="63" s="1"/>
  <c r="AI2129" i="63"/>
  <c r="D2130" i="63"/>
  <c r="U2130" i="63"/>
  <c r="V2130" i="63"/>
  <c r="W2130" i="63" s="1"/>
  <c r="Y2130" i="63"/>
  <c r="Z2130" i="63" s="1"/>
  <c r="AB2130" i="63"/>
  <c r="AC2130" i="63"/>
  <c r="AD2130" i="63"/>
  <c r="AG2130" i="63"/>
  <c r="AH2130" i="63"/>
  <c r="AF2130" i="63" s="1"/>
  <c r="AI2130" i="63"/>
  <c r="D2131" i="63"/>
  <c r="U2131" i="63"/>
  <c r="V2131" i="63"/>
  <c r="Y2131" i="63"/>
  <c r="Z2131" i="63" s="1"/>
  <c r="AB2131" i="63"/>
  <c r="AC2131" i="63"/>
  <c r="AD2131" i="63"/>
  <c r="AG2131" i="63"/>
  <c r="AH2131" i="63"/>
  <c r="AF2131" i="63" s="1"/>
  <c r="AI2131" i="63"/>
  <c r="D2132" i="63"/>
  <c r="U2132" i="63"/>
  <c r="V2132" i="63"/>
  <c r="W2132" i="63" s="1"/>
  <c r="Y2132" i="63"/>
  <c r="Z2132" i="63" s="1"/>
  <c r="AB2132" i="63"/>
  <c r="AC2132" i="63"/>
  <c r="AD2132" i="63"/>
  <c r="AG2132" i="63"/>
  <c r="AH2132" i="63"/>
  <c r="AF2132" i="63" s="1"/>
  <c r="AI2132" i="63"/>
  <c r="D2133" i="63"/>
  <c r="U2133" i="63"/>
  <c r="V2133" i="63"/>
  <c r="Y2133" i="63"/>
  <c r="Z2133" i="63" s="1"/>
  <c r="AB2133" i="63"/>
  <c r="AC2133" i="63"/>
  <c r="AD2133" i="63"/>
  <c r="AG2133" i="63"/>
  <c r="AH2133" i="63"/>
  <c r="AF2133" i="63" s="1"/>
  <c r="AI2133" i="63"/>
  <c r="D2134" i="63"/>
  <c r="U2134" i="63"/>
  <c r="V2134" i="63"/>
  <c r="W2134" i="63" s="1"/>
  <c r="Y2134" i="63"/>
  <c r="Z2134" i="63" s="1"/>
  <c r="AB2134" i="63"/>
  <c r="AC2134" i="63"/>
  <c r="AD2134" i="63"/>
  <c r="AG2134" i="63"/>
  <c r="AH2134" i="63"/>
  <c r="AF2134" i="63" s="1"/>
  <c r="AI2134" i="63"/>
  <c r="D2135" i="63"/>
  <c r="U2135" i="63"/>
  <c r="V2135" i="63"/>
  <c r="Y2135" i="63"/>
  <c r="Z2135" i="63" s="1"/>
  <c r="AB2135" i="63"/>
  <c r="AC2135" i="63"/>
  <c r="AD2135" i="63"/>
  <c r="AG2135" i="63"/>
  <c r="AH2135" i="63"/>
  <c r="AF2135" i="63" s="1"/>
  <c r="AI2135" i="63"/>
  <c r="D2136" i="63"/>
  <c r="U2136" i="63"/>
  <c r="V2136" i="63"/>
  <c r="W2136" i="63" s="1"/>
  <c r="Y2136" i="63"/>
  <c r="Z2136" i="63" s="1"/>
  <c r="AB2136" i="63"/>
  <c r="AC2136" i="63"/>
  <c r="AD2136" i="63"/>
  <c r="AG2136" i="63"/>
  <c r="AH2136" i="63"/>
  <c r="AF2136" i="63" s="1"/>
  <c r="AI2136" i="63"/>
  <c r="D2137" i="63"/>
  <c r="U2137" i="63"/>
  <c r="V2137" i="63"/>
  <c r="Y2137" i="63"/>
  <c r="Z2137" i="63" s="1"/>
  <c r="AB2137" i="63"/>
  <c r="AC2137" i="63"/>
  <c r="AD2137" i="63"/>
  <c r="AG2137" i="63"/>
  <c r="AH2137" i="63"/>
  <c r="AF2137" i="63" s="1"/>
  <c r="AI2137" i="63"/>
  <c r="D2138" i="63"/>
  <c r="U2138" i="63"/>
  <c r="V2138" i="63"/>
  <c r="W2138" i="63" s="1"/>
  <c r="Y2138" i="63"/>
  <c r="Z2138" i="63" s="1"/>
  <c r="AB2138" i="63"/>
  <c r="AC2138" i="63"/>
  <c r="AD2138" i="63"/>
  <c r="AG2138" i="63"/>
  <c r="AH2138" i="63"/>
  <c r="AF2138" i="63" s="1"/>
  <c r="AI2138" i="63"/>
  <c r="D2139" i="63"/>
  <c r="U2139" i="63"/>
  <c r="V2139" i="63"/>
  <c r="Y2139" i="63"/>
  <c r="Z2139" i="63" s="1"/>
  <c r="AB2139" i="63"/>
  <c r="AC2139" i="63"/>
  <c r="AD2139" i="63"/>
  <c r="AG2139" i="63"/>
  <c r="AH2139" i="63"/>
  <c r="AF2139" i="63" s="1"/>
  <c r="AI2139" i="63"/>
  <c r="D2140" i="63"/>
  <c r="U2140" i="63"/>
  <c r="V2140" i="63"/>
  <c r="W2140" i="63" s="1"/>
  <c r="Y2140" i="63"/>
  <c r="Z2140" i="63" s="1"/>
  <c r="AB2140" i="63"/>
  <c r="AC2140" i="63"/>
  <c r="AD2140" i="63"/>
  <c r="AG2140" i="63"/>
  <c r="AH2140" i="63"/>
  <c r="AF2140" i="63" s="1"/>
  <c r="AI2140" i="63"/>
  <c r="D2141" i="63"/>
  <c r="U2141" i="63"/>
  <c r="V2141" i="63"/>
  <c r="Y2141" i="63"/>
  <c r="Z2141" i="63" s="1"/>
  <c r="AB2141" i="63"/>
  <c r="AC2141" i="63"/>
  <c r="AD2141" i="63"/>
  <c r="AG2141" i="63"/>
  <c r="AH2141" i="63"/>
  <c r="AF2141" i="63" s="1"/>
  <c r="AI2141" i="63"/>
  <c r="D2142" i="63"/>
  <c r="U2142" i="63"/>
  <c r="V2142" i="63"/>
  <c r="W2142" i="63" s="1"/>
  <c r="Y2142" i="63"/>
  <c r="Z2142" i="63" s="1"/>
  <c r="AB2142" i="63"/>
  <c r="AC2142" i="63"/>
  <c r="AD2142" i="63"/>
  <c r="AG2142" i="63"/>
  <c r="AH2142" i="63"/>
  <c r="AF2142" i="63" s="1"/>
  <c r="AI2142" i="63"/>
  <c r="D2143" i="63"/>
  <c r="U2143" i="63"/>
  <c r="V2143" i="63"/>
  <c r="Y2143" i="63"/>
  <c r="Z2143" i="63" s="1"/>
  <c r="AB2143" i="63"/>
  <c r="AC2143" i="63"/>
  <c r="AD2143" i="63"/>
  <c r="AG2143" i="63"/>
  <c r="AH2143" i="63"/>
  <c r="AF2143" i="63" s="1"/>
  <c r="AI2143" i="63"/>
  <c r="D2144" i="63"/>
  <c r="U2144" i="63"/>
  <c r="V2144" i="63"/>
  <c r="W2144" i="63" s="1"/>
  <c r="Y2144" i="63"/>
  <c r="Z2144" i="63" s="1"/>
  <c r="AB2144" i="63"/>
  <c r="AC2144" i="63"/>
  <c r="AD2144" i="63"/>
  <c r="AG2144" i="63"/>
  <c r="AH2144" i="63"/>
  <c r="AF2144" i="63" s="1"/>
  <c r="AI2144" i="63"/>
  <c r="D2145" i="63"/>
  <c r="U2145" i="63"/>
  <c r="V2145" i="63"/>
  <c r="Y2145" i="63"/>
  <c r="Z2145" i="63" s="1"/>
  <c r="AB2145" i="63"/>
  <c r="AC2145" i="63"/>
  <c r="AD2145" i="63"/>
  <c r="AG2145" i="63"/>
  <c r="AH2145" i="63"/>
  <c r="AF2145" i="63" s="1"/>
  <c r="AI2145" i="63"/>
  <c r="D2146" i="63"/>
  <c r="U2146" i="63"/>
  <c r="V2146" i="63"/>
  <c r="W2146" i="63" s="1"/>
  <c r="Y2146" i="63"/>
  <c r="Z2146" i="63" s="1"/>
  <c r="AB2146" i="63"/>
  <c r="AC2146" i="63"/>
  <c r="AD2146" i="63"/>
  <c r="AG2146" i="63"/>
  <c r="AH2146" i="63"/>
  <c r="AF2146" i="63" s="1"/>
  <c r="AI2146" i="63"/>
  <c r="D2147" i="63"/>
  <c r="U2147" i="63"/>
  <c r="V2147" i="63"/>
  <c r="Y2147" i="63"/>
  <c r="Z2147" i="63" s="1"/>
  <c r="AB2147" i="63"/>
  <c r="AC2147" i="63"/>
  <c r="AD2147" i="63"/>
  <c r="AG2147" i="63"/>
  <c r="AH2147" i="63"/>
  <c r="AF2147" i="63" s="1"/>
  <c r="AI2147" i="63"/>
  <c r="D2148" i="63"/>
  <c r="U2148" i="63"/>
  <c r="V2148" i="63"/>
  <c r="W2148" i="63" s="1"/>
  <c r="Y2148" i="63"/>
  <c r="Z2148" i="63" s="1"/>
  <c r="AB2148" i="63"/>
  <c r="AC2148" i="63"/>
  <c r="AD2148" i="63"/>
  <c r="AG2148" i="63"/>
  <c r="AH2148" i="63"/>
  <c r="AF2148" i="63" s="1"/>
  <c r="AI2148" i="63"/>
  <c r="D2149" i="63"/>
  <c r="U2149" i="63"/>
  <c r="V2149" i="63"/>
  <c r="Y2149" i="63"/>
  <c r="Z2149" i="63" s="1"/>
  <c r="AB2149" i="63"/>
  <c r="AC2149" i="63"/>
  <c r="AD2149" i="63"/>
  <c r="AG2149" i="63"/>
  <c r="AH2149" i="63"/>
  <c r="AF2149" i="63" s="1"/>
  <c r="AI2149" i="63"/>
  <c r="D2150" i="63"/>
  <c r="U2150" i="63"/>
  <c r="V2150" i="63"/>
  <c r="W2150" i="63" s="1"/>
  <c r="Y2150" i="63"/>
  <c r="Z2150" i="63" s="1"/>
  <c r="AB2150" i="63"/>
  <c r="AC2150" i="63"/>
  <c r="AD2150" i="63"/>
  <c r="AG2150" i="63"/>
  <c r="AH2150" i="63"/>
  <c r="AF2150" i="63" s="1"/>
  <c r="AI2150" i="63"/>
  <c r="D2151" i="63"/>
  <c r="U2151" i="63"/>
  <c r="V2151" i="63"/>
  <c r="Y2151" i="63"/>
  <c r="Z2151" i="63" s="1"/>
  <c r="AB2151" i="63"/>
  <c r="AC2151" i="63"/>
  <c r="AD2151" i="63"/>
  <c r="AG2151" i="63"/>
  <c r="AH2151" i="63"/>
  <c r="AF2151" i="63" s="1"/>
  <c r="AI2151" i="63"/>
  <c r="D2152" i="63"/>
  <c r="U2152" i="63"/>
  <c r="V2152" i="63"/>
  <c r="W2152" i="63" s="1"/>
  <c r="Y2152" i="63"/>
  <c r="Z2152" i="63" s="1"/>
  <c r="AB2152" i="63"/>
  <c r="AC2152" i="63"/>
  <c r="AD2152" i="63"/>
  <c r="AG2152" i="63"/>
  <c r="AH2152" i="63"/>
  <c r="AF2152" i="63" s="1"/>
  <c r="AI2152" i="63"/>
  <c r="D2153" i="63"/>
  <c r="U2153" i="63"/>
  <c r="V2153" i="63"/>
  <c r="Y2153" i="63"/>
  <c r="Z2153" i="63" s="1"/>
  <c r="AB2153" i="63"/>
  <c r="AC2153" i="63"/>
  <c r="AD2153" i="63"/>
  <c r="AG2153" i="63"/>
  <c r="AH2153" i="63"/>
  <c r="AF2153" i="63" s="1"/>
  <c r="AI2153" i="63"/>
  <c r="D2154" i="63"/>
  <c r="U2154" i="63"/>
  <c r="V2154" i="63"/>
  <c r="W2154" i="63" s="1"/>
  <c r="Y2154" i="63"/>
  <c r="Z2154" i="63" s="1"/>
  <c r="AB2154" i="63"/>
  <c r="AC2154" i="63"/>
  <c r="AD2154" i="63"/>
  <c r="AG2154" i="63"/>
  <c r="AH2154" i="63"/>
  <c r="AF2154" i="63" s="1"/>
  <c r="AI2154" i="63"/>
  <c r="D2155" i="63"/>
  <c r="U2155" i="63"/>
  <c r="V2155" i="63"/>
  <c r="Y2155" i="63"/>
  <c r="Z2155" i="63" s="1"/>
  <c r="AB2155" i="63"/>
  <c r="AC2155" i="63"/>
  <c r="AD2155" i="63"/>
  <c r="AG2155" i="63"/>
  <c r="AH2155" i="63"/>
  <c r="AF2155" i="63" s="1"/>
  <c r="AI2155" i="63"/>
  <c r="D2156" i="63"/>
  <c r="U2156" i="63"/>
  <c r="V2156" i="63"/>
  <c r="W2156" i="63" s="1"/>
  <c r="Y2156" i="63"/>
  <c r="Z2156" i="63" s="1"/>
  <c r="AB2156" i="63"/>
  <c r="AC2156" i="63"/>
  <c r="AD2156" i="63"/>
  <c r="AG2156" i="63"/>
  <c r="AH2156" i="63"/>
  <c r="AF2156" i="63" s="1"/>
  <c r="AI2156" i="63"/>
  <c r="D2157" i="63"/>
  <c r="U2157" i="63"/>
  <c r="V2157" i="63"/>
  <c r="Y2157" i="63"/>
  <c r="Z2157" i="63" s="1"/>
  <c r="AB2157" i="63"/>
  <c r="AC2157" i="63"/>
  <c r="AD2157" i="63"/>
  <c r="AG2157" i="63"/>
  <c r="AH2157" i="63"/>
  <c r="AF2157" i="63" s="1"/>
  <c r="AI2157" i="63"/>
  <c r="D2158" i="63"/>
  <c r="U2158" i="63"/>
  <c r="V2158" i="63"/>
  <c r="W2158" i="63" s="1"/>
  <c r="Y2158" i="63"/>
  <c r="Z2158" i="63" s="1"/>
  <c r="AB2158" i="63"/>
  <c r="AC2158" i="63"/>
  <c r="AD2158" i="63"/>
  <c r="AG2158" i="63"/>
  <c r="AH2158" i="63"/>
  <c r="AF2158" i="63" s="1"/>
  <c r="AI2158" i="63"/>
  <c r="D2159" i="63"/>
  <c r="U2159" i="63"/>
  <c r="V2159" i="63"/>
  <c r="Y2159" i="63"/>
  <c r="Z2159" i="63" s="1"/>
  <c r="AB2159" i="63"/>
  <c r="AC2159" i="63"/>
  <c r="AD2159" i="63"/>
  <c r="AG2159" i="63"/>
  <c r="AH2159" i="63"/>
  <c r="AF2159" i="63" s="1"/>
  <c r="AI2159" i="63"/>
  <c r="D2160" i="63"/>
  <c r="U2160" i="63"/>
  <c r="V2160" i="63"/>
  <c r="W2160" i="63" s="1"/>
  <c r="Y2160" i="63"/>
  <c r="Z2160" i="63" s="1"/>
  <c r="AB2160" i="63"/>
  <c r="AC2160" i="63"/>
  <c r="AD2160" i="63"/>
  <c r="AG2160" i="63"/>
  <c r="AH2160" i="63"/>
  <c r="AF2160" i="63" s="1"/>
  <c r="AI2160" i="63"/>
  <c r="D2161" i="63"/>
  <c r="U2161" i="63"/>
  <c r="V2161" i="63"/>
  <c r="Y2161" i="63"/>
  <c r="Z2161" i="63" s="1"/>
  <c r="AB2161" i="63"/>
  <c r="AC2161" i="63"/>
  <c r="AD2161" i="63"/>
  <c r="AG2161" i="63"/>
  <c r="AH2161" i="63"/>
  <c r="AF2161" i="63" s="1"/>
  <c r="AI2161" i="63"/>
  <c r="D2162" i="63"/>
  <c r="U2162" i="63"/>
  <c r="V2162" i="63"/>
  <c r="W2162" i="63" s="1"/>
  <c r="Y2162" i="63"/>
  <c r="Z2162" i="63" s="1"/>
  <c r="AB2162" i="63"/>
  <c r="AC2162" i="63"/>
  <c r="AD2162" i="63"/>
  <c r="AG2162" i="63"/>
  <c r="AH2162" i="63"/>
  <c r="AF2162" i="63" s="1"/>
  <c r="AI2162" i="63"/>
  <c r="D2163" i="63"/>
  <c r="U2163" i="63"/>
  <c r="V2163" i="63"/>
  <c r="Y2163" i="63"/>
  <c r="Z2163" i="63" s="1"/>
  <c r="AB2163" i="63"/>
  <c r="AC2163" i="63"/>
  <c r="AD2163" i="63"/>
  <c r="AG2163" i="63"/>
  <c r="AH2163" i="63"/>
  <c r="AF2163" i="63" s="1"/>
  <c r="AI2163" i="63"/>
  <c r="D2164" i="63"/>
  <c r="U2164" i="63"/>
  <c r="V2164" i="63"/>
  <c r="W2164" i="63" s="1"/>
  <c r="Y2164" i="63"/>
  <c r="Z2164" i="63" s="1"/>
  <c r="AB2164" i="63"/>
  <c r="AC2164" i="63"/>
  <c r="AD2164" i="63"/>
  <c r="AG2164" i="63"/>
  <c r="AH2164" i="63"/>
  <c r="AF2164" i="63" s="1"/>
  <c r="AI2164" i="63"/>
  <c r="D2165" i="63"/>
  <c r="U2165" i="63"/>
  <c r="V2165" i="63"/>
  <c r="Y2165" i="63"/>
  <c r="Z2165" i="63" s="1"/>
  <c r="AB2165" i="63"/>
  <c r="AC2165" i="63"/>
  <c r="AD2165" i="63"/>
  <c r="AG2165" i="63"/>
  <c r="AH2165" i="63"/>
  <c r="AF2165" i="63" s="1"/>
  <c r="AI2165" i="63"/>
  <c r="D2166" i="63"/>
  <c r="U2166" i="63"/>
  <c r="V2166" i="63"/>
  <c r="W2166" i="63" s="1"/>
  <c r="Y2166" i="63"/>
  <c r="Z2166" i="63" s="1"/>
  <c r="AB2166" i="63"/>
  <c r="AC2166" i="63"/>
  <c r="AD2166" i="63"/>
  <c r="AG2166" i="63"/>
  <c r="AH2166" i="63"/>
  <c r="AF2166" i="63" s="1"/>
  <c r="AI2166" i="63"/>
  <c r="D2167" i="63"/>
  <c r="U2167" i="63"/>
  <c r="V2167" i="63"/>
  <c r="Y2167" i="63"/>
  <c r="Z2167" i="63" s="1"/>
  <c r="AB2167" i="63"/>
  <c r="AC2167" i="63"/>
  <c r="AD2167" i="63"/>
  <c r="AG2167" i="63"/>
  <c r="AH2167" i="63"/>
  <c r="AF2167" i="63" s="1"/>
  <c r="AI2167" i="63"/>
  <c r="D2168" i="63"/>
  <c r="U2168" i="63"/>
  <c r="V2168" i="63"/>
  <c r="W2168" i="63" s="1"/>
  <c r="Y2168" i="63"/>
  <c r="Z2168" i="63" s="1"/>
  <c r="AB2168" i="63"/>
  <c r="AC2168" i="63"/>
  <c r="AD2168" i="63"/>
  <c r="AG2168" i="63"/>
  <c r="AH2168" i="63"/>
  <c r="AF2168" i="63" s="1"/>
  <c r="AI2168" i="63"/>
  <c r="D2169" i="63"/>
  <c r="U2169" i="63"/>
  <c r="V2169" i="63"/>
  <c r="Y2169" i="63"/>
  <c r="Z2169" i="63" s="1"/>
  <c r="AB2169" i="63"/>
  <c r="AC2169" i="63"/>
  <c r="AD2169" i="63"/>
  <c r="AG2169" i="63"/>
  <c r="AH2169" i="63"/>
  <c r="AF2169" i="63" s="1"/>
  <c r="AI2169" i="63"/>
  <c r="D2170" i="63"/>
  <c r="U2170" i="63"/>
  <c r="V2170" i="63"/>
  <c r="W2170" i="63" s="1"/>
  <c r="Y2170" i="63"/>
  <c r="Z2170" i="63" s="1"/>
  <c r="AB2170" i="63"/>
  <c r="AC2170" i="63"/>
  <c r="AD2170" i="63"/>
  <c r="AG2170" i="63"/>
  <c r="AH2170" i="63"/>
  <c r="AF2170" i="63" s="1"/>
  <c r="AI2170" i="63"/>
  <c r="D2171" i="63"/>
  <c r="U2171" i="63"/>
  <c r="V2171" i="63"/>
  <c r="Y2171" i="63"/>
  <c r="Z2171" i="63" s="1"/>
  <c r="AB2171" i="63"/>
  <c r="AC2171" i="63"/>
  <c r="AD2171" i="63"/>
  <c r="AG2171" i="63"/>
  <c r="AH2171" i="63"/>
  <c r="AF2171" i="63" s="1"/>
  <c r="AI2171" i="63"/>
  <c r="D2172" i="63"/>
  <c r="U2172" i="63"/>
  <c r="V2172" i="63"/>
  <c r="W2172" i="63" s="1"/>
  <c r="Y2172" i="63"/>
  <c r="Z2172" i="63" s="1"/>
  <c r="AB2172" i="63"/>
  <c r="AC2172" i="63"/>
  <c r="AD2172" i="63"/>
  <c r="AG2172" i="63"/>
  <c r="AH2172" i="63"/>
  <c r="AF2172" i="63" s="1"/>
  <c r="AI2172" i="63"/>
  <c r="D2173" i="63"/>
  <c r="U2173" i="63"/>
  <c r="V2173" i="63"/>
  <c r="Y2173" i="63"/>
  <c r="Z2173" i="63" s="1"/>
  <c r="AB2173" i="63"/>
  <c r="AC2173" i="63"/>
  <c r="AD2173" i="63"/>
  <c r="AG2173" i="63"/>
  <c r="AH2173" i="63"/>
  <c r="AF2173" i="63" s="1"/>
  <c r="AI2173" i="63"/>
  <c r="D2174" i="63"/>
  <c r="U2174" i="63"/>
  <c r="V2174" i="63"/>
  <c r="W2174" i="63" s="1"/>
  <c r="Y2174" i="63"/>
  <c r="Z2174" i="63" s="1"/>
  <c r="AB2174" i="63"/>
  <c r="AC2174" i="63"/>
  <c r="AD2174" i="63"/>
  <c r="AG2174" i="63"/>
  <c r="AH2174" i="63"/>
  <c r="AF2174" i="63" s="1"/>
  <c r="AI2174" i="63"/>
  <c r="D2175" i="63"/>
  <c r="U2175" i="63"/>
  <c r="V2175" i="63"/>
  <c r="Y2175" i="63"/>
  <c r="Z2175" i="63" s="1"/>
  <c r="AB2175" i="63"/>
  <c r="AC2175" i="63"/>
  <c r="AD2175" i="63"/>
  <c r="AG2175" i="63"/>
  <c r="AH2175" i="63"/>
  <c r="AF2175" i="63" s="1"/>
  <c r="AI2175" i="63"/>
  <c r="D2176" i="63"/>
  <c r="U2176" i="63"/>
  <c r="V2176" i="63"/>
  <c r="W2176" i="63" s="1"/>
  <c r="Y2176" i="63"/>
  <c r="Z2176" i="63" s="1"/>
  <c r="AB2176" i="63"/>
  <c r="AC2176" i="63"/>
  <c r="AD2176" i="63"/>
  <c r="AG2176" i="63"/>
  <c r="AH2176" i="63"/>
  <c r="AF2176" i="63" s="1"/>
  <c r="AI2176" i="63"/>
  <c r="D2177" i="63"/>
  <c r="U2177" i="63"/>
  <c r="V2177" i="63"/>
  <c r="Y2177" i="63"/>
  <c r="Z2177" i="63" s="1"/>
  <c r="AB2177" i="63"/>
  <c r="AC2177" i="63"/>
  <c r="AD2177" i="63"/>
  <c r="AG2177" i="63"/>
  <c r="AH2177" i="63"/>
  <c r="AF2177" i="63" s="1"/>
  <c r="AI2177" i="63"/>
  <c r="D2178" i="63"/>
  <c r="U2178" i="63"/>
  <c r="V2178" i="63"/>
  <c r="W2178" i="63" s="1"/>
  <c r="Y2178" i="63"/>
  <c r="Z2178" i="63" s="1"/>
  <c r="AB2178" i="63"/>
  <c r="AC2178" i="63"/>
  <c r="AD2178" i="63"/>
  <c r="AG2178" i="63"/>
  <c r="AH2178" i="63"/>
  <c r="AF2178" i="63" s="1"/>
  <c r="AI2178" i="63"/>
  <c r="D2179" i="63"/>
  <c r="U2179" i="63"/>
  <c r="V2179" i="63"/>
  <c r="Y2179" i="63"/>
  <c r="Z2179" i="63" s="1"/>
  <c r="AB2179" i="63"/>
  <c r="AC2179" i="63"/>
  <c r="AD2179" i="63"/>
  <c r="AG2179" i="63"/>
  <c r="AH2179" i="63"/>
  <c r="AF2179" i="63" s="1"/>
  <c r="AI2179" i="63"/>
  <c r="D2180" i="63"/>
  <c r="U2180" i="63"/>
  <c r="V2180" i="63"/>
  <c r="W2180" i="63" s="1"/>
  <c r="Y2180" i="63"/>
  <c r="Z2180" i="63" s="1"/>
  <c r="AB2180" i="63"/>
  <c r="AC2180" i="63"/>
  <c r="AD2180" i="63"/>
  <c r="AG2180" i="63"/>
  <c r="AH2180" i="63"/>
  <c r="AF2180" i="63" s="1"/>
  <c r="AI2180" i="63"/>
  <c r="D2181" i="63"/>
  <c r="U2181" i="63"/>
  <c r="V2181" i="63"/>
  <c r="Y2181" i="63"/>
  <c r="Z2181" i="63" s="1"/>
  <c r="AB2181" i="63"/>
  <c r="AC2181" i="63"/>
  <c r="AD2181" i="63"/>
  <c r="AG2181" i="63"/>
  <c r="AH2181" i="63"/>
  <c r="AF2181" i="63" s="1"/>
  <c r="AI2181" i="63"/>
  <c r="D2182" i="63"/>
  <c r="U2182" i="63"/>
  <c r="V2182" i="63"/>
  <c r="W2182" i="63" s="1"/>
  <c r="Y2182" i="63"/>
  <c r="Z2182" i="63" s="1"/>
  <c r="AB2182" i="63"/>
  <c r="AC2182" i="63"/>
  <c r="AD2182" i="63"/>
  <c r="AG2182" i="63"/>
  <c r="AH2182" i="63"/>
  <c r="AF2182" i="63" s="1"/>
  <c r="AI2182" i="63"/>
  <c r="D2183" i="63"/>
  <c r="U2183" i="63"/>
  <c r="V2183" i="63"/>
  <c r="Y2183" i="63"/>
  <c r="Z2183" i="63" s="1"/>
  <c r="AB2183" i="63"/>
  <c r="AC2183" i="63"/>
  <c r="AD2183" i="63"/>
  <c r="AG2183" i="63"/>
  <c r="AH2183" i="63"/>
  <c r="AF2183" i="63" s="1"/>
  <c r="AI2183" i="63"/>
  <c r="D2184" i="63"/>
  <c r="U2184" i="63"/>
  <c r="V2184" i="63"/>
  <c r="W2184" i="63" s="1"/>
  <c r="Y2184" i="63"/>
  <c r="Z2184" i="63" s="1"/>
  <c r="AB2184" i="63"/>
  <c r="AC2184" i="63"/>
  <c r="AD2184" i="63"/>
  <c r="AG2184" i="63"/>
  <c r="AH2184" i="63"/>
  <c r="AF2184" i="63" s="1"/>
  <c r="AI2184" i="63"/>
  <c r="D2185" i="63"/>
  <c r="U2185" i="63"/>
  <c r="V2185" i="63"/>
  <c r="Y2185" i="63"/>
  <c r="Z2185" i="63" s="1"/>
  <c r="AB2185" i="63"/>
  <c r="AC2185" i="63"/>
  <c r="AD2185" i="63"/>
  <c r="AG2185" i="63"/>
  <c r="AH2185" i="63"/>
  <c r="AF2185" i="63" s="1"/>
  <c r="AI2185" i="63"/>
  <c r="D2186" i="63"/>
  <c r="U2186" i="63"/>
  <c r="V2186" i="63"/>
  <c r="W2186" i="63" s="1"/>
  <c r="Y2186" i="63"/>
  <c r="Z2186" i="63" s="1"/>
  <c r="AB2186" i="63"/>
  <c r="AC2186" i="63"/>
  <c r="AD2186" i="63"/>
  <c r="AG2186" i="63"/>
  <c r="AH2186" i="63"/>
  <c r="AF2186" i="63" s="1"/>
  <c r="AI2186" i="63"/>
  <c r="D2187" i="63"/>
  <c r="U2187" i="63"/>
  <c r="V2187" i="63"/>
  <c r="Y2187" i="63"/>
  <c r="Z2187" i="63" s="1"/>
  <c r="AB2187" i="63"/>
  <c r="AC2187" i="63"/>
  <c r="AD2187" i="63"/>
  <c r="AG2187" i="63"/>
  <c r="AH2187" i="63"/>
  <c r="AF2187" i="63" s="1"/>
  <c r="AI2187" i="63"/>
  <c r="D2188" i="63"/>
  <c r="U2188" i="63"/>
  <c r="V2188" i="63"/>
  <c r="W2188" i="63" s="1"/>
  <c r="Y2188" i="63"/>
  <c r="Z2188" i="63" s="1"/>
  <c r="AB2188" i="63"/>
  <c r="AC2188" i="63"/>
  <c r="AD2188" i="63"/>
  <c r="AG2188" i="63"/>
  <c r="AH2188" i="63"/>
  <c r="AF2188" i="63" s="1"/>
  <c r="AI2188" i="63"/>
  <c r="D2189" i="63"/>
  <c r="U2189" i="63"/>
  <c r="V2189" i="63"/>
  <c r="Y2189" i="63"/>
  <c r="Z2189" i="63" s="1"/>
  <c r="AB2189" i="63"/>
  <c r="AC2189" i="63"/>
  <c r="AD2189" i="63"/>
  <c r="AG2189" i="63"/>
  <c r="AH2189" i="63"/>
  <c r="AF2189" i="63" s="1"/>
  <c r="AI2189" i="63"/>
  <c r="D2190" i="63"/>
  <c r="U2190" i="63"/>
  <c r="V2190" i="63"/>
  <c r="W2190" i="63" s="1"/>
  <c r="Y2190" i="63"/>
  <c r="Z2190" i="63" s="1"/>
  <c r="AB2190" i="63"/>
  <c r="AC2190" i="63"/>
  <c r="AD2190" i="63"/>
  <c r="AG2190" i="63"/>
  <c r="AH2190" i="63"/>
  <c r="AF2190" i="63" s="1"/>
  <c r="AI2190" i="63"/>
  <c r="D2191" i="63"/>
  <c r="U2191" i="63"/>
  <c r="V2191" i="63"/>
  <c r="Y2191" i="63"/>
  <c r="Z2191" i="63" s="1"/>
  <c r="AB2191" i="63"/>
  <c r="AC2191" i="63"/>
  <c r="AD2191" i="63"/>
  <c r="AG2191" i="63"/>
  <c r="AH2191" i="63"/>
  <c r="AF2191" i="63" s="1"/>
  <c r="AI2191" i="63"/>
  <c r="D2192" i="63"/>
  <c r="U2192" i="63"/>
  <c r="V2192" i="63"/>
  <c r="W2192" i="63" s="1"/>
  <c r="Y2192" i="63"/>
  <c r="Z2192" i="63" s="1"/>
  <c r="AB2192" i="63"/>
  <c r="AC2192" i="63"/>
  <c r="AD2192" i="63"/>
  <c r="AG2192" i="63"/>
  <c r="AH2192" i="63"/>
  <c r="AF2192" i="63" s="1"/>
  <c r="AI2192" i="63"/>
  <c r="D2193" i="63"/>
  <c r="U2193" i="63"/>
  <c r="V2193" i="63"/>
  <c r="W2193" i="63" s="1"/>
  <c r="Y2193" i="63"/>
  <c r="Z2193" i="63" s="1"/>
  <c r="AB2193" i="63"/>
  <c r="AC2193" i="63"/>
  <c r="AD2193" i="63"/>
  <c r="AG2193" i="63"/>
  <c r="AH2193" i="63"/>
  <c r="AF2193" i="63" s="1"/>
  <c r="AI2193" i="63"/>
  <c r="D2194" i="63"/>
  <c r="U2194" i="63"/>
  <c r="V2194" i="63"/>
  <c r="Y2194" i="63"/>
  <c r="Z2194" i="63" s="1"/>
  <c r="AB2194" i="63"/>
  <c r="AC2194" i="63"/>
  <c r="AD2194" i="63"/>
  <c r="AG2194" i="63"/>
  <c r="AH2194" i="63"/>
  <c r="AF2194" i="63" s="1"/>
  <c r="AI2194" i="63"/>
  <c r="D2195" i="63"/>
  <c r="U2195" i="63"/>
  <c r="V2195" i="63"/>
  <c r="W2195" i="63" s="1"/>
  <c r="Y2195" i="63"/>
  <c r="Z2195" i="63" s="1"/>
  <c r="AB2195" i="63"/>
  <c r="AC2195" i="63"/>
  <c r="AD2195" i="63"/>
  <c r="AG2195" i="63"/>
  <c r="AH2195" i="63"/>
  <c r="AF2195" i="63" s="1"/>
  <c r="AI2195" i="63"/>
  <c r="D2196" i="63"/>
  <c r="U2196" i="63"/>
  <c r="V2196" i="63"/>
  <c r="W2196" i="63" s="1"/>
  <c r="Y2196" i="63"/>
  <c r="Z2196" i="63" s="1"/>
  <c r="AB2196" i="63"/>
  <c r="AC2196" i="63"/>
  <c r="AD2196" i="63"/>
  <c r="AG2196" i="63"/>
  <c r="AH2196" i="63"/>
  <c r="AF2196" i="63" s="1"/>
  <c r="AI2196" i="63"/>
  <c r="D2197" i="63"/>
  <c r="U2197" i="63"/>
  <c r="V2197" i="63"/>
  <c r="W2197" i="63" s="1"/>
  <c r="Y2197" i="63"/>
  <c r="Z2197" i="63" s="1"/>
  <c r="AB2197" i="63"/>
  <c r="AC2197" i="63"/>
  <c r="AD2197" i="63"/>
  <c r="AG2197" i="63"/>
  <c r="AH2197" i="63"/>
  <c r="AF2197" i="63" s="1"/>
  <c r="AI2197" i="63"/>
  <c r="D2198" i="63"/>
  <c r="U2198" i="63"/>
  <c r="V2198" i="63"/>
  <c r="Y2198" i="63"/>
  <c r="Z2198" i="63" s="1"/>
  <c r="AB2198" i="63"/>
  <c r="AC2198" i="63"/>
  <c r="AD2198" i="63"/>
  <c r="AG2198" i="63"/>
  <c r="AH2198" i="63"/>
  <c r="AF2198" i="63" s="1"/>
  <c r="AI2198" i="63"/>
  <c r="D2199" i="63"/>
  <c r="U2199" i="63"/>
  <c r="V2199" i="63"/>
  <c r="W2199" i="63" s="1"/>
  <c r="Y2199" i="63"/>
  <c r="Z2199" i="63" s="1"/>
  <c r="AB2199" i="63"/>
  <c r="AC2199" i="63"/>
  <c r="AD2199" i="63"/>
  <c r="AG2199" i="63"/>
  <c r="AH2199" i="63"/>
  <c r="AF2199" i="63" s="1"/>
  <c r="AI2199" i="63"/>
  <c r="D2200" i="63"/>
  <c r="U2200" i="63"/>
  <c r="V2200" i="63"/>
  <c r="W2200" i="63" s="1"/>
  <c r="Y2200" i="63"/>
  <c r="Z2200" i="63" s="1"/>
  <c r="AB2200" i="63"/>
  <c r="AC2200" i="63"/>
  <c r="AD2200" i="63"/>
  <c r="AG2200" i="63"/>
  <c r="AH2200" i="63"/>
  <c r="AF2200" i="63" s="1"/>
  <c r="AI2200" i="63"/>
  <c r="D2201" i="63"/>
  <c r="U2201" i="63"/>
  <c r="V2201" i="63"/>
  <c r="W2201" i="63" s="1"/>
  <c r="Y2201" i="63"/>
  <c r="Z2201" i="63" s="1"/>
  <c r="AB2201" i="63"/>
  <c r="AC2201" i="63"/>
  <c r="AD2201" i="63"/>
  <c r="AG2201" i="63"/>
  <c r="AH2201" i="63"/>
  <c r="AF2201" i="63" s="1"/>
  <c r="AI2201" i="63"/>
  <c r="D2202" i="63"/>
  <c r="U2202" i="63"/>
  <c r="V2202" i="63"/>
  <c r="Y2202" i="63"/>
  <c r="Z2202" i="63" s="1"/>
  <c r="AB2202" i="63"/>
  <c r="AC2202" i="63"/>
  <c r="AD2202" i="63"/>
  <c r="AG2202" i="63"/>
  <c r="AH2202" i="63"/>
  <c r="AF2202" i="63" s="1"/>
  <c r="AI2202" i="63"/>
  <c r="D2203" i="63"/>
  <c r="U2203" i="63"/>
  <c r="V2203" i="63"/>
  <c r="W2203" i="63" s="1"/>
  <c r="Y2203" i="63"/>
  <c r="Z2203" i="63" s="1"/>
  <c r="AB2203" i="63"/>
  <c r="AC2203" i="63"/>
  <c r="AD2203" i="63"/>
  <c r="AG2203" i="63"/>
  <c r="AH2203" i="63"/>
  <c r="AF2203" i="63" s="1"/>
  <c r="AI2203" i="63"/>
  <c r="D2204" i="63"/>
  <c r="U2204" i="63"/>
  <c r="V2204" i="63"/>
  <c r="W2204" i="63" s="1"/>
  <c r="Y2204" i="63"/>
  <c r="Z2204" i="63" s="1"/>
  <c r="AB2204" i="63"/>
  <c r="AC2204" i="63"/>
  <c r="AD2204" i="63"/>
  <c r="AG2204" i="63"/>
  <c r="AH2204" i="63"/>
  <c r="AF2204" i="63" s="1"/>
  <c r="AI2204" i="63"/>
  <c r="D2205" i="63"/>
  <c r="U2205" i="63"/>
  <c r="V2205" i="63"/>
  <c r="W2205" i="63" s="1"/>
  <c r="Y2205" i="63"/>
  <c r="Z2205" i="63" s="1"/>
  <c r="AB2205" i="63"/>
  <c r="AC2205" i="63"/>
  <c r="AD2205" i="63"/>
  <c r="AG2205" i="63"/>
  <c r="AH2205" i="63"/>
  <c r="AF2205" i="63" s="1"/>
  <c r="AI2205" i="63"/>
  <c r="D2206" i="63"/>
  <c r="U2206" i="63"/>
  <c r="V2206" i="63"/>
  <c r="Y2206" i="63"/>
  <c r="Z2206" i="63" s="1"/>
  <c r="AB2206" i="63"/>
  <c r="AC2206" i="63"/>
  <c r="AD2206" i="63"/>
  <c r="AG2206" i="63"/>
  <c r="AH2206" i="63"/>
  <c r="AF2206" i="63" s="1"/>
  <c r="AI2206" i="63"/>
  <c r="D2207" i="63"/>
  <c r="U2207" i="63"/>
  <c r="V2207" i="63"/>
  <c r="W2207" i="63" s="1"/>
  <c r="Y2207" i="63"/>
  <c r="Z2207" i="63" s="1"/>
  <c r="AB2207" i="63"/>
  <c r="AC2207" i="63"/>
  <c r="AD2207" i="63"/>
  <c r="AG2207" i="63"/>
  <c r="AH2207" i="63"/>
  <c r="AF2207" i="63" s="1"/>
  <c r="AI2207" i="63"/>
  <c r="D2208" i="63"/>
  <c r="U2208" i="63"/>
  <c r="V2208" i="63"/>
  <c r="W2208" i="63" s="1"/>
  <c r="Y2208" i="63"/>
  <c r="Z2208" i="63" s="1"/>
  <c r="AB2208" i="63"/>
  <c r="AC2208" i="63"/>
  <c r="AD2208" i="63"/>
  <c r="AG2208" i="63"/>
  <c r="AH2208" i="63"/>
  <c r="AF2208" i="63" s="1"/>
  <c r="AI2208" i="63"/>
  <c r="D2209" i="63"/>
  <c r="U2209" i="63"/>
  <c r="V2209" i="63"/>
  <c r="W2209" i="63" s="1"/>
  <c r="Y2209" i="63"/>
  <c r="Z2209" i="63" s="1"/>
  <c r="AB2209" i="63"/>
  <c r="AC2209" i="63"/>
  <c r="AD2209" i="63"/>
  <c r="AG2209" i="63"/>
  <c r="AH2209" i="63"/>
  <c r="AF2209" i="63" s="1"/>
  <c r="AI2209" i="63"/>
  <c r="D2210" i="63"/>
  <c r="U2210" i="63"/>
  <c r="V2210" i="63"/>
  <c r="Y2210" i="63"/>
  <c r="Z2210" i="63" s="1"/>
  <c r="AB2210" i="63"/>
  <c r="AC2210" i="63"/>
  <c r="AD2210" i="63"/>
  <c r="AG2210" i="63"/>
  <c r="AH2210" i="63"/>
  <c r="AF2210" i="63" s="1"/>
  <c r="AI2210" i="63"/>
  <c r="D2211" i="63"/>
  <c r="U2211" i="63"/>
  <c r="V2211" i="63"/>
  <c r="W2211" i="63" s="1"/>
  <c r="Y2211" i="63"/>
  <c r="Z2211" i="63" s="1"/>
  <c r="AB2211" i="63"/>
  <c r="AC2211" i="63"/>
  <c r="AD2211" i="63"/>
  <c r="AG2211" i="63"/>
  <c r="AH2211" i="63"/>
  <c r="AF2211" i="63" s="1"/>
  <c r="AI2211" i="63"/>
  <c r="D2212" i="63"/>
  <c r="U2212" i="63"/>
  <c r="V2212" i="63"/>
  <c r="W2212" i="63" s="1"/>
  <c r="Y2212" i="63"/>
  <c r="Z2212" i="63" s="1"/>
  <c r="AB2212" i="63"/>
  <c r="AC2212" i="63"/>
  <c r="AD2212" i="63"/>
  <c r="AG2212" i="63"/>
  <c r="AH2212" i="63"/>
  <c r="AF2212" i="63" s="1"/>
  <c r="AI2212" i="63"/>
  <c r="D2213" i="63"/>
  <c r="U2213" i="63"/>
  <c r="V2213" i="63"/>
  <c r="W2213" i="63" s="1"/>
  <c r="Y2213" i="63"/>
  <c r="Z2213" i="63" s="1"/>
  <c r="AB2213" i="63"/>
  <c r="AC2213" i="63"/>
  <c r="AD2213" i="63"/>
  <c r="AG2213" i="63"/>
  <c r="AH2213" i="63"/>
  <c r="AF2213" i="63" s="1"/>
  <c r="AI2213" i="63"/>
  <c r="D2214" i="63"/>
  <c r="U2214" i="63"/>
  <c r="V2214" i="63"/>
  <c r="Y2214" i="63"/>
  <c r="Z2214" i="63" s="1"/>
  <c r="AB2214" i="63"/>
  <c r="AC2214" i="63"/>
  <c r="AD2214" i="63"/>
  <c r="AG2214" i="63"/>
  <c r="AH2214" i="63"/>
  <c r="AF2214" i="63" s="1"/>
  <c r="AI2214" i="63"/>
  <c r="D2215" i="63"/>
  <c r="U2215" i="63"/>
  <c r="V2215" i="63"/>
  <c r="W2215" i="63" s="1"/>
  <c r="Y2215" i="63"/>
  <c r="Z2215" i="63" s="1"/>
  <c r="AB2215" i="63"/>
  <c r="AC2215" i="63"/>
  <c r="AD2215" i="63"/>
  <c r="AG2215" i="63"/>
  <c r="AH2215" i="63"/>
  <c r="AF2215" i="63" s="1"/>
  <c r="AI2215" i="63"/>
  <c r="D2216" i="63"/>
  <c r="U2216" i="63"/>
  <c r="V2216" i="63"/>
  <c r="W2216" i="63" s="1"/>
  <c r="Y2216" i="63"/>
  <c r="Z2216" i="63" s="1"/>
  <c r="AB2216" i="63"/>
  <c r="AC2216" i="63"/>
  <c r="AD2216" i="63"/>
  <c r="AG2216" i="63"/>
  <c r="AH2216" i="63"/>
  <c r="AF2216" i="63" s="1"/>
  <c r="AI2216" i="63"/>
  <c r="D2217" i="63"/>
  <c r="U2217" i="63"/>
  <c r="V2217" i="63"/>
  <c r="W2217" i="63" s="1"/>
  <c r="Y2217" i="63"/>
  <c r="Z2217" i="63" s="1"/>
  <c r="AB2217" i="63"/>
  <c r="AC2217" i="63"/>
  <c r="AD2217" i="63"/>
  <c r="AG2217" i="63"/>
  <c r="AH2217" i="63"/>
  <c r="AF2217" i="63" s="1"/>
  <c r="AI2217" i="63"/>
  <c r="D2218" i="63"/>
  <c r="U2218" i="63"/>
  <c r="V2218" i="63"/>
  <c r="Y2218" i="63"/>
  <c r="Z2218" i="63" s="1"/>
  <c r="AB2218" i="63"/>
  <c r="AC2218" i="63"/>
  <c r="AD2218" i="63"/>
  <c r="AG2218" i="63"/>
  <c r="AH2218" i="63"/>
  <c r="AF2218" i="63" s="1"/>
  <c r="AI2218" i="63"/>
  <c r="D2219" i="63"/>
  <c r="U2219" i="63"/>
  <c r="V2219" i="63"/>
  <c r="W2219" i="63" s="1"/>
  <c r="Y2219" i="63"/>
  <c r="Z2219" i="63" s="1"/>
  <c r="AB2219" i="63"/>
  <c r="AC2219" i="63"/>
  <c r="AD2219" i="63"/>
  <c r="AG2219" i="63"/>
  <c r="AH2219" i="63"/>
  <c r="AF2219" i="63" s="1"/>
  <c r="AI2219" i="63"/>
  <c r="D2220" i="63"/>
  <c r="U2220" i="63"/>
  <c r="V2220" i="63"/>
  <c r="W2220" i="63" s="1"/>
  <c r="Y2220" i="63"/>
  <c r="Z2220" i="63" s="1"/>
  <c r="AB2220" i="63"/>
  <c r="AC2220" i="63"/>
  <c r="AD2220" i="63"/>
  <c r="AG2220" i="63"/>
  <c r="AH2220" i="63"/>
  <c r="AF2220" i="63" s="1"/>
  <c r="AI2220" i="63"/>
  <c r="D2221" i="63"/>
  <c r="U2221" i="63"/>
  <c r="V2221" i="63"/>
  <c r="W2221" i="63" s="1"/>
  <c r="Y2221" i="63"/>
  <c r="Z2221" i="63" s="1"/>
  <c r="AB2221" i="63"/>
  <c r="AC2221" i="63"/>
  <c r="AD2221" i="63"/>
  <c r="AG2221" i="63"/>
  <c r="AH2221" i="63"/>
  <c r="AF2221" i="63" s="1"/>
  <c r="AI2221" i="63"/>
  <c r="D2222" i="63"/>
  <c r="U2222" i="63"/>
  <c r="V2222" i="63"/>
  <c r="Y2222" i="63"/>
  <c r="Z2222" i="63" s="1"/>
  <c r="AB2222" i="63"/>
  <c r="AC2222" i="63"/>
  <c r="AD2222" i="63"/>
  <c r="AG2222" i="63"/>
  <c r="AH2222" i="63"/>
  <c r="AF2222" i="63" s="1"/>
  <c r="AI2222" i="63"/>
  <c r="D2223" i="63"/>
  <c r="U2223" i="63"/>
  <c r="V2223" i="63"/>
  <c r="W2223" i="63" s="1"/>
  <c r="Y2223" i="63"/>
  <c r="Z2223" i="63" s="1"/>
  <c r="AB2223" i="63"/>
  <c r="AC2223" i="63"/>
  <c r="AD2223" i="63"/>
  <c r="AG2223" i="63"/>
  <c r="AH2223" i="63"/>
  <c r="AF2223" i="63" s="1"/>
  <c r="AI2223" i="63"/>
  <c r="D2224" i="63"/>
  <c r="U2224" i="63"/>
  <c r="V2224" i="63"/>
  <c r="W2224" i="63" s="1"/>
  <c r="Y2224" i="63"/>
  <c r="Z2224" i="63" s="1"/>
  <c r="AB2224" i="63"/>
  <c r="AC2224" i="63"/>
  <c r="AD2224" i="63"/>
  <c r="AG2224" i="63"/>
  <c r="AH2224" i="63"/>
  <c r="AF2224" i="63" s="1"/>
  <c r="AI2224" i="63"/>
  <c r="D2225" i="63"/>
  <c r="U2225" i="63"/>
  <c r="V2225" i="63"/>
  <c r="W2225" i="63" s="1"/>
  <c r="Y2225" i="63"/>
  <c r="Z2225" i="63" s="1"/>
  <c r="AB2225" i="63"/>
  <c r="AC2225" i="63"/>
  <c r="AD2225" i="63"/>
  <c r="AG2225" i="63"/>
  <c r="AH2225" i="63"/>
  <c r="AF2225" i="63" s="1"/>
  <c r="AI2225" i="63"/>
  <c r="D2226" i="63"/>
  <c r="U2226" i="63"/>
  <c r="V2226" i="63"/>
  <c r="Y2226" i="63"/>
  <c r="Z2226" i="63" s="1"/>
  <c r="AB2226" i="63"/>
  <c r="AC2226" i="63"/>
  <c r="AD2226" i="63"/>
  <c r="AG2226" i="63"/>
  <c r="AH2226" i="63"/>
  <c r="AF2226" i="63" s="1"/>
  <c r="AI2226" i="63"/>
  <c r="D2227" i="63"/>
  <c r="U2227" i="63"/>
  <c r="V2227" i="63"/>
  <c r="W2227" i="63" s="1"/>
  <c r="Y2227" i="63"/>
  <c r="Z2227" i="63" s="1"/>
  <c r="AB2227" i="63"/>
  <c r="AC2227" i="63"/>
  <c r="AD2227" i="63"/>
  <c r="AG2227" i="63"/>
  <c r="AH2227" i="63"/>
  <c r="AF2227" i="63" s="1"/>
  <c r="AI2227" i="63"/>
  <c r="D2228" i="63"/>
  <c r="U2228" i="63"/>
  <c r="V2228" i="63"/>
  <c r="W2228" i="63" s="1"/>
  <c r="Y2228" i="63"/>
  <c r="Z2228" i="63" s="1"/>
  <c r="AB2228" i="63"/>
  <c r="AC2228" i="63"/>
  <c r="AD2228" i="63"/>
  <c r="AG2228" i="63"/>
  <c r="AH2228" i="63"/>
  <c r="AF2228" i="63" s="1"/>
  <c r="AI2228" i="63"/>
  <c r="D2229" i="63"/>
  <c r="U2229" i="63"/>
  <c r="V2229" i="63"/>
  <c r="W2229" i="63" s="1"/>
  <c r="Y2229" i="63"/>
  <c r="Z2229" i="63" s="1"/>
  <c r="AB2229" i="63"/>
  <c r="AC2229" i="63"/>
  <c r="AD2229" i="63"/>
  <c r="AG2229" i="63"/>
  <c r="AH2229" i="63"/>
  <c r="AF2229" i="63" s="1"/>
  <c r="AI2229" i="63"/>
  <c r="D2230" i="63"/>
  <c r="U2230" i="63"/>
  <c r="V2230" i="63"/>
  <c r="Y2230" i="63"/>
  <c r="Z2230" i="63" s="1"/>
  <c r="AB2230" i="63"/>
  <c r="AC2230" i="63"/>
  <c r="AD2230" i="63"/>
  <c r="AG2230" i="63"/>
  <c r="AH2230" i="63"/>
  <c r="AF2230" i="63" s="1"/>
  <c r="AI2230" i="63"/>
  <c r="D2231" i="63"/>
  <c r="U2231" i="63"/>
  <c r="V2231" i="63"/>
  <c r="W2231" i="63" s="1"/>
  <c r="Y2231" i="63"/>
  <c r="Z2231" i="63" s="1"/>
  <c r="AB2231" i="63"/>
  <c r="AC2231" i="63"/>
  <c r="AD2231" i="63"/>
  <c r="AG2231" i="63"/>
  <c r="AH2231" i="63"/>
  <c r="AF2231" i="63" s="1"/>
  <c r="AI2231" i="63"/>
  <c r="D2232" i="63"/>
  <c r="U2232" i="63"/>
  <c r="V2232" i="63"/>
  <c r="W2232" i="63" s="1"/>
  <c r="Y2232" i="63"/>
  <c r="Z2232" i="63" s="1"/>
  <c r="AB2232" i="63"/>
  <c r="AC2232" i="63"/>
  <c r="AD2232" i="63"/>
  <c r="AG2232" i="63"/>
  <c r="AH2232" i="63"/>
  <c r="AF2232" i="63" s="1"/>
  <c r="AI2232" i="63"/>
  <c r="D2233" i="63"/>
  <c r="U2233" i="63"/>
  <c r="V2233" i="63"/>
  <c r="W2233" i="63" s="1"/>
  <c r="Y2233" i="63"/>
  <c r="Z2233" i="63" s="1"/>
  <c r="AB2233" i="63"/>
  <c r="AC2233" i="63"/>
  <c r="AD2233" i="63"/>
  <c r="AG2233" i="63"/>
  <c r="AH2233" i="63"/>
  <c r="AF2233" i="63" s="1"/>
  <c r="AI2233" i="63"/>
  <c r="D2234" i="63"/>
  <c r="U2234" i="63"/>
  <c r="V2234" i="63"/>
  <c r="Y2234" i="63"/>
  <c r="Z2234" i="63" s="1"/>
  <c r="AB2234" i="63"/>
  <c r="AC2234" i="63"/>
  <c r="AD2234" i="63"/>
  <c r="AG2234" i="63"/>
  <c r="AH2234" i="63"/>
  <c r="AF2234" i="63" s="1"/>
  <c r="AI2234" i="63"/>
  <c r="D2235" i="63"/>
  <c r="U2235" i="63"/>
  <c r="V2235" i="63"/>
  <c r="W2235" i="63" s="1"/>
  <c r="Y2235" i="63"/>
  <c r="Z2235" i="63" s="1"/>
  <c r="AB2235" i="63"/>
  <c r="AC2235" i="63"/>
  <c r="AD2235" i="63"/>
  <c r="AG2235" i="63"/>
  <c r="AH2235" i="63"/>
  <c r="AF2235" i="63" s="1"/>
  <c r="AI2235" i="63"/>
  <c r="D2236" i="63"/>
  <c r="U2236" i="63"/>
  <c r="V2236" i="63"/>
  <c r="W2236" i="63" s="1"/>
  <c r="Y2236" i="63"/>
  <c r="Z2236" i="63" s="1"/>
  <c r="AB2236" i="63"/>
  <c r="AC2236" i="63"/>
  <c r="AD2236" i="63"/>
  <c r="AG2236" i="63"/>
  <c r="AH2236" i="63"/>
  <c r="AF2236" i="63" s="1"/>
  <c r="AI2236" i="63"/>
  <c r="D2237" i="63"/>
  <c r="U2237" i="63"/>
  <c r="V2237" i="63"/>
  <c r="W2237" i="63" s="1"/>
  <c r="Y2237" i="63"/>
  <c r="Z2237" i="63" s="1"/>
  <c r="AB2237" i="63"/>
  <c r="AC2237" i="63"/>
  <c r="AD2237" i="63"/>
  <c r="AG2237" i="63"/>
  <c r="AH2237" i="63"/>
  <c r="AF2237" i="63" s="1"/>
  <c r="AI2237" i="63"/>
  <c r="D2238" i="63"/>
  <c r="U2238" i="63"/>
  <c r="V2238" i="63"/>
  <c r="Y2238" i="63"/>
  <c r="Z2238" i="63" s="1"/>
  <c r="AB2238" i="63"/>
  <c r="AC2238" i="63"/>
  <c r="AD2238" i="63"/>
  <c r="AG2238" i="63"/>
  <c r="AH2238" i="63"/>
  <c r="AF2238" i="63" s="1"/>
  <c r="AI2238" i="63"/>
  <c r="D2239" i="63"/>
  <c r="U2239" i="63"/>
  <c r="V2239" i="63"/>
  <c r="W2239" i="63" s="1"/>
  <c r="Y2239" i="63"/>
  <c r="Z2239" i="63" s="1"/>
  <c r="AB2239" i="63"/>
  <c r="AC2239" i="63"/>
  <c r="AD2239" i="63"/>
  <c r="AG2239" i="63"/>
  <c r="AH2239" i="63"/>
  <c r="AF2239" i="63" s="1"/>
  <c r="AI2239" i="63"/>
  <c r="D2240" i="63"/>
  <c r="U2240" i="63"/>
  <c r="V2240" i="63"/>
  <c r="W2240" i="63" s="1"/>
  <c r="Y2240" i="63"/>
  <c r="Z2240" i="63" s="1"/>
  <c r="AB2240" i="63"/>
  <c r="AC2240" i="63"/>
  <c r="AD2240" i="63"/>
  <c r="AG2240" i="63"/>
  <c r="AH2240" i="63"/>
  <c r="AF2240" i="63" s="1"/>
  <c r="AI2240" i="63"/>
  <c r="D2241" i="63"/>
  <c r="U2241" i="63"/>
  <c r="V2241" i="63"/>
  <c r="W2241" i="63" s="1"/>
  <c r="Y2241" i="63"/>
  <c r="Z2241" i="63" s="1"/>
  <c r="AB2241" i="63"/>
  <c r="AC2241" i="63"/>
  <c r="AD2241" i="63"/>
  <c r="AG2241" i="63"/>
  <c r="AH2241" i="63"/>
  <c r="AF2241" i="63" s="1"/>
  <c r="AI2241" i="63"/>
  <c r="D2242" i="63"/>
  <c r="U2242" i="63"/>
  <c r="V2242" i="63"/>
  <c r="Y2242" i="63"/>
  <c r="Z2242" i="63" s="1"/>
  <c r="AB2242" i="63"/>
  <c r="AC2242" i="63"/>
  <c r="AD2242" i="63"/>
  <c r="AG2242" i="63"/>
  <c r="AH2242" i="63"/>
  <c r="AF2242" i="63" s="1"/>
  <c r="AI2242" i="63"/>
  <c r="D2243" i="63"/>
  <c r="U2243" i="63"/>
  <c r="V2243" i="63"/>
  <c r="W2243" i="63" s="1"/>
  <c r="Y2243" i="63"/>
  <c r="Z2243" i="63" s="1"/>
  <c r="AB2243" i="63"/>
  <c r="AC2243" i="63"/>
  <c r="AD2243" i="63"/>
  <c r="AG2243" i="63"/>
  <c r="AH2243" i="63"/>
  <c r="AF2243" i="63" s="1"/>
  <c r="AI2243" i="63"/>
  <c r="D2244" i="63"/>
  <c r="U2244" i="63"/>
  <c r="V2244" i="63"/>
  <c r="W2244" i="63" s="1"/>
  <c r="Y2244" i="63"/>
  <c r="Z2244" i="63" s="1"/>
  <c r="AB2244" i="63"/>
  <c r="AC2244" i="63"/>
  <c r="AD2244" i="63"/>
  <c r="AG2244" i="63"/>
  <c r="AH2244" i="63"/>
  <c r="AF2244" i="63" s="1"/>
  <c r="AI2244" i="63"/>
  <c r="D2245" i="63"/>
  <c r="U2245" i="63"/>
  <c r="V2245" i="63"/>
  <c r="W2245" i="63" s="1"/>
  <c r="Y2245" i="63"/>
  <c r="Z2245" i="63" s="1"/>
  <c r="AB2245" i="63"/>
  <c r="AC2245" i="63"/>
  <c r="AD2245" i="63"/>
  <c r="AG2245" i="63"/>
  <c r="AH2245" i="63"/>
  <c r="AF2245" i="63" s="1"/>
  <c r="AI2245" i="63"/>
  <c r="D2246" i="63"/>
  <c r="U2246" i="63"/>
  <c r="V2246" i="63"/>
  <c r="Y2246" i="63"/>
  <c r="Z2246" i="63" s="1"/>
  <c r="AB2246" i="63"/>
  <c r="AC2246" i="63"/>
  <c r="AD2246" i="63"/>
  <c r="AG2246" i="63"/>
  <c r="AH2246" i="63"/>
  <c r="AF2246" i="63" s="1"/>
  <c r="AI2246" i="63"/>
  <c r="D2247" i="63"/>
  <c r="U2247" i="63"/>
  <c r="V2247" i="63"/>
  <c r="W2247" i="63" s="1"/>
  <c r="Y2247" i="63"/>
  <c r="Z2247" i="63" s="1"/>
  <c r="AB2247" i="63"/>
  <c r="AC2247" i="63"/>
  <c r="AD2247" i="63"/>
  <c r="AG2247" i="63"/>
  <c r="AH2247" i="63"/>
  <c r="AF2247" i="63" s="1"/>
  <c r="AI2247" i="63"/>
  <c r="D2248" i="63"/>
  <c r="U2248" i="63"/>
  <c r="V2248" i="63"/>
  <c r="W2248" i="63" s="1"/>
  <c r="Y2248" i="63"/>
  <c r="Z2248" i="63" s="1"/>
  <c r="AB2248" i="63"/>
  <c r="AC2248" i="63"/>
  <c r="AD2248" i="63"/>
  <c r="AG2248" i="63"/>
  <c r="AH2248" i="63"/>
  <c r="AF2248" i="63" s="1"/>
  <c r="AI2248" i="63"/>
  <c r="D2249" i="63"/>
  <c r="U2249" i="63"/>
  <c r="V2249" i="63"/>
  <c r="W2249" i="63" s="1"/>
  <c r="Y2249" i="63"/>
  <c r="Z2249" i="63" s="1"/>
  <c r="AB2249" i="63"/>
  <c r="AC2249" i="63"/>
  <c r="AD2249" i="63"/>
  <c r="AG2249" i="63"/>
  <c r="AH2249" i="63"/>
  <c r="AF2249" i="63" s="1"/>
  <c r="AI2249" i="63"/>
  <c r="D2250" i="63"/>
  <c r="U2250" i="63"/>
  <c r="V2250" i="63"/>
  <c r="Y2250" i="63"/>
  <c r="Z2250" i="63" s="1"/>
  <c r="AB2250" i="63"/>
  <c r="AC2250" i="63"/>
  <c r="AD2250" i="63"/>
  <c r="AG2250" i="63"/>
  <c r="AH2250" i="63"/>
  <c r="AF2250" i="63" s="1"/>
  <c r="AI2250" i="63"/>
  <c r="D2251" i="63"/>
  <c r="U2251" i="63"/>
  <c r="V2251" i="63"/>
  <c r="W2251" i="63" s="1"/>
  <c r="Y2251" i="63"/>
  <c r="Z2251" i="63" s="1"/>
  <c r="AB2251" i="63"/>
  <c r="AC2251" i="63"/>
  <c r="AD2251" i="63"/>
  <c r="AG2251" i="63"/>
  <c r="AH2251" i="63"/>
  <c r="AF2251" i="63" s="1"/>
  <c r="AI2251" i="63"/>
  <c r="D2252" i="63"/>
  <c r="U2252" i="63"/>
  <c r="V2252" i="63"/>
  <c r="W2252" i="63" s="1"/>
  <c r="Y2252" i="63"/>
  <c r="Z2252" i="63" s="1"/>
  <c r="AB2252" i="63"/>
  <c r="AC2252" i="63"/>
  <c r="AD2252" i="63"/>
  <c r="AG2252" i="63"/>
  <c r="AH2252" i="63"/>
  <c r="AF2252" i="63" s="1"/>
  <c r="AI2252" i="63"/>
  <c r="D2253" i="63"/>
  <c r="U2253" i="63"/>
  <c r="V2253" i="63"/>
  <c r="W2253" i="63" s="1"/>
  <c r="Y2253" i="63"/>
  <c r="Z2253" i="63" s="1"/>
  <c r="AB2253" i="63"/>
  <c r="AC2253" i="63"/>
  <c r="AD2253" i="63"/>
  <c r="AG2253" i="63"/>
  <c r="AH2253" i="63"/>
  <c r="AF2253" i="63" s="1"/>
  <c r="AI2253" i="63"/>
  <c r="D2254" i="63"/>
  <c r="U2254" i="63"/>
  <c r="V2254" i="63"/>
  <c r="Y2254" i="63"/>
  <c r="Z2254" i="63" s="1"/>
  <c r="AB2254" i="63"/>
  <c r="AC2254" i="63"/>
  <c r="AD2254" i="63"/>
  <c r="AG2254" i="63"/>
  <c r="AH2254" i="63"/>
  <c r="AF2254" i="63" s="1"/>
  <c r="AI2254" i="63"/>
  <c r="D2255" i="63"/>
  <c r="U2255" i="63"/>
  <c r="V2255" i="63"/>
  <c r="W2255" i="63" s="1"/>
  <c r="Y2255" i="63"/>
  <c r="Z2255" i="63" s="1"/>
  <c r="AB2255" i="63"/>
  <c r="AC2255" i="63"/>
  <c r="AD2255" i="63"/>
  <c r="AG2255" i="63"/>
  <c r="AH2255" i="63"/>
  <c r="AF2255" i="63" s="1"/>
  <c r="AI2255" i="63"/>
  <c r="D2256" i="63"/>
  <c r="U2256" i="63"/>
  <c r="V2256" i="63"/>
  <c r="W2256" i="63" s="1"/>
  <c r="Y2256" i="63"/>
  <c r="Z2256" i="63" s="1"/>
  <c r="AB2256" i="63"/>
  <c r="AC2256" i="63"/>
  <c r="AD2256" i="63"/>
  <c r="AG2256" i="63"/>
  <c r="AH2256" i="63"/>
  <c r="AF2256" i="63" s="1"/>
  <c r="AI2256" i="63"/>
  <c r="D2257" i="63"/>
  <c r="U2257" i="63"/>
  <c r="V2257" i="63"/>
  <c r="W2257" i="63" s="1"/>
  <c r="Y2257" i="63"/>
  <c r="Z2257" i="63" s="1"/>
  <c r="AB2257" i="63"/>
  <c r="AC2257" i="63"/>
  <c r="AD2257" i="63"/>
  <c r="AG2257" i="63"/>
  <c r="AH2257" i="63"/>
  <c r="AF2257" i="63" s="1"/>
  <c r="AI2257" i="63"/>
  <c r="D2258" i="63"/>
  <c r="U2258" i="63"/>
  <c r="V2258" i="63"/>
  <c r="Y2258" i="63"/>
  <c r="Z2258" i="63" s="1"/>
  <c r="AB2258" i="63"/>
  <c r="AC2258" i="63"/>
  <c r="AD2258" i="63"/>
  <c r="AG2258" i="63"/>
  <c r="AH2258" i="63"/>
  <c r="AF2258" i="63" s="1"/>
  <c r="AI2258" i="63"/>
  <c r="D2259" i="63"/>
  <c r="U2259" i="63"/>
  <c r="V2259" i="63"/>
  <c r="W2259" i="63" s="1"/>
  <c r="Y2259" i="63"/>
  <c r="Z2259" i="63" s="1"/>
  <c r="AB2259" i="63"/>
  <c r="AC2259" i="63"/>
  <c r="AD2259" i="63"/>
  <c r="AG2259" i="63"/>
  <c r="AH2259" i="63"/>
  <c r="AF2259" i="63" s="1"/>
  <c r="AI2259" i="63"/>
  <c r="D2260" i="63"/>
  <c r="U2260" i="63"/>
  <c r="V2260" i="63"/>
  <c r="W2260" i="63" s="1"/>
  <c r="Y2260" i="63"/>
  <c r="Z2260" i="63" s="1"/>
  <c r="AB2260" i="63"/>
  <c r="AC2260" i="63"/>
  <c r="AD2260" i="63"/>
  <c r="AG2260" i="63"/>
  <c r="AH2260" i="63"/>
  <c r="AF2260" i="63" s="1"/>
  <c r="AI2260" i="63"/>
  <c r="D2261" i="63"/>
  <c r="U2261" i="63"/>
  <c r="V2261" i="63"/>
  <c r="W2261" i="63" s="1"/>
  <c r="Y2261" i="63"/>
  <c r="Z2261" i="63" s="1"/>
  <c r="AB2261" i="63"/>
  <c r="AC2261" i="63"/>
  <c r="AD2261" i="63"/>
  <c r="AG2261" i="63"/>
  <c r="AH2261" i="63"/>
  <c r="AF2261" i="63" s="1"/>
  <c r="AI2261" i="63"/>
  <c r="D2262" i="63"/>
  <c r="U2262" i="63"/>
  <c r="V2262" i="63"/>
  <c r="Y2262" i="63"/>
  <c r="Z2262" i="63" s="1"/>
  <c r="AB2262" i="63"/>
  <c r="AC2262" i="63"/>
  <c r="AD2262" i="63"/>
  <c r="AG2262" i="63"/>
  <c r="AH2262" i="63"/>
  <c r="AF2262" i="63" s="1"/>
  <c r="AI2262" i="63"/>
  <c r="D2263" i="63"/>
  <c r="U2263" i="63"/>
  <c r="V2263" i="63"/>
  <c r="W2263" i="63" s="1"/>
  <c r="Y2263" i="63"/>
  <c r="Z2263" i="63" s="1"/>
  <c r="AB2263" i="63"/>
  <c r="AC2263" i="63"/>
  <c r="AD2263" i="63"/>
  <c r="AG2263" i="63"/>
  <c r="AH2263" i="63"/>
  <c r="AF2263" i="63" s="1"/>
  <c r="AI2263" i="63"/>
  <c r="D2264" i="63"/>
  <c r="U2264" i="63"/>
  <c r="V2264" i="63"/>
  <c r="W2264" i="63" s="1"/>
  <c r="Y2264" i="63"/>
  <c r="Z2264" i="63" s="1"/>
  <c r="AB2264" i="63"/>
  <c r="AC2264" i="63"/>
  <c r="AD2264" i="63"/>
  <c r="AG2264" i="63"/>
  <c r="AH2264" i="63"/>
  <c r="AF2264" i="63" s="1"/>
  <c r="AI2264" i="63"/>
  <c r="D2265" i="63"/>
  <c r="U2265" i="63"/>
  <c r="V2265" i="63"/>
  <c r="W2265" i="63" s="1"/>
  <c r="Y2265" i="63"/>
  <c r="Z2265" i="63" s="1"/>
  <c r="AB2265" i="63"/>
  <c r="AC2265" i="63"/>
  <c r="AD2265" i="63"/>
  <c r="AG2265" i="63"/>
  <c r="AH2265" i="63"/>
  <c r="AF2265" i="63" s="1"/>
  <c r="AI2265" i="63"/>
  <c r="D2266" i="63"/>
  <c r="U2266" i="63"/>
  <c r="V2266" i="63"/>
  <c r="Y2266" i="63"/>
  <c r="Z2266" i="63" s="1"/>
  <c r="AB2266" i="63"/>
  <c r="AC2266" i="63"/>
  <c r="AD2266" i="63"/>
  <c r="AG2266" i="63"/>
  <c r="AH2266" i="63"/>
  <c r="AF2266" i="63" s="1"/>
  <c r="AI2266" i="63"/>
  <c r="D2267" i="63"/>
  <c r="U2267" i="63"/>
  <c r="V2267" i="63"/>
  <c r="W2267" i="63" s="1"/>
  <c r="Y2267" i="63"/>
  <c r="Z2267" i="63" s="1"/>
  <c r="AB2267" i="63"/>
  <c r="AC2267" i="63"/>
  <c r="AD2267" i="63"/>
  <c r="AG2267" i="63"/>
  <c r="AH2267" i="63"/>
  <c r="AF2267" i="63" s="1"/>
  <c r="AI2267" i="63"/>
  <c r="D2268" i="63"/>
  <c r="U2268" i="63"/>
  <c r="V2268" i="63"/>
  <c r="W2268" i="63" s="1"/>
  <c r="Y2268" i="63"/>
  <c r="Z2268" i="63" s="1"/>
  <c r="AB2268" i="63"/>
  <c r="AC2268" i="63"/>
  <c r="AD2268" i="63"/>
  <c r="AG2268" i="63"/>
  <c r="AH2268" i="63"/>
  <c r="AF2268" i="63" s="1"/>
  <c r="AI2268" i="63"/>
  <c r="D2269" i="63"/>
  <c r="U2269" i="63"/>
  <c r="V2269" i="63"/>
  <c r="W2269" i="63" s="1"/>
  <c r="Y2269" i="63"/>
  <c r="Z2269" i="63" s="1"/>
  <c r="AB2269" i="63"/>
  <c r="AC2269" i="63"/>
  <c r="AD2269" i="63"/>
  <c r="AG2269" i="63"/>
  <c r="AH2269" i="63"/>
  <c r="AF2269" i="63" s="1"/>
  <c r="AI2269" i="63"/>
  <c r="D2270" i="63"/>
  <c r="U2270" i="63"/>
  <c r="V2270" i="63"/>
  <c r="Y2270" i="63"/>
  <c r="Z2270" i="63" s="1"/>
  <c r="AB2270" i="63"/>
  <c r="AC2270" i="63"/>
  <c r="AD2270" i="63"/>
  <c r="AG2270" i="63"/>
  <c r="AH2270" i="63"/>
  <c r="AF2270" i="63" s="1"/>
  <c r="AI2270" i="63"/>
  <c r="D2271" i="63"/>
  <c r="U2271" i="63"/>
  <c r="V2271" i="63"/>
  <c r="W2271" i="63" s="1"/>
  <c r="Y2271" i="63"/>
  <c r="Z2271" i="63" s="1"/>
  <c r="AB2271" i="63"/>
  <c r="AC2271" i="63"/>
  <c r="AD2271" i="63"/>
  <c r="AG2271" i="63"/>
  <c r="AH2271" i="63"/>
  <c r="AF2271" i="63" s="1"/>
  <c r="AI2271" i="63"/>
  <c r="D2272" i="63"/>
  <c r="U2272" i="63"/>
  <c r="V2272" i="63"/>
  <c r="W2272" i="63" s="1"/>
  <c r="Y2272" i="63"/>
  <c r="Z2272" i="63" s="1"/>
  <c r="AB2272" i="63"/>
  <c r="AC2272" i="63"/>
  <c r="AD2272" i="63"/>
  <c r="AG2272" i="63"/>
  <c r="AH2272" i="63"/>
  <c r="AF2272" i="63" s="1"/>
  <c r="AI2272" i="63"/>
  <c r="D2273" i="63"/>
  <c r="U2273" i="63"/>
  <c r="V2273" i="63"/>
  <c r="W2273" i="63" s="1"/>
  <c r="Y2273" i="63"/>
  <c r="Z2273" i="63" s="1"/>
  <c r="AB2273" i="63"/>
  <c r="AC2273" i="63"/>
  <c r="AD2273" i="63"/>
  <c r="AG2273" i="63"/>
  <c r="AH2273" i="63"/>
  <c r="AF2273" i="63" s="1"/>
  <c r="AI2273" i="63"/>
  <c r="D2274" i="63"/>
  <c r="U2274" i="63"/>
  <c r="V2274" i="63"/>
  <c r="Y2274" i="63"/>
  <c r="Z2274" i="63" s="1"/>
  <c r="AB2274" i="63"/>
  <c r="AC2274" i="63"/>
  <c r="AD2274" i="63"/>
  <c r="AG2274" i="63"/>
  <c r="AH2274" i="63"/>
  <c r="AF2274" i="63" s="1"/>
  <c r="AI2274" i="63"/>
  <c r="D2275" i="63"/>
  <c r="U2275" i="63"/>
  <c r="V2275" i="63"/>
  <c r="W2275" i="63" s="1"/>
  <c r="Y2275" i="63"/>
  <c r="Z2275" i="63" s="1"/>
  <c r="AB2275" i="63"/>
  <c r="AC2275" i="63"/>
  <c r="AD2275" i="63"/>
  <c r="AG2275" i="63"/>
  <c r="AH2275" i="63"/>
  <c r="AF2275" i="63" s="1"/>
  <c r="AI2275" i="63"/>
  <c r="D2276" i="63"/>
  <c r="U2276" i="63"/>
  <c r="V2276" i="63"/>
  <c r="W2276" i="63" s="1"/>
  <c r="Y2276" i="63"/>
  <c r="Z2276" i="63" s="1"/>
  <c r="AB2276" i="63"/>
  <c r="AC2276" i="63"/>
  <c r="AD2276" i="63"/>
  <c r="AG2276" i="63"/>
  <c r="AH2276" i="63"/>
  <c r="AF2276" i="63" s="1"/>
  <c r="AI2276" i="63"/>
  <c r="D2277" i="63"/>
  <c r="U2277" i="63"/>
  <c r="V2277" i="63"/>
  <c r="W2277" i="63" s="1"/>
  <c r="Y2277" i="63"/>
  <c r="Z2277" i="63" s="1"/>
  <c r="AB2277" i="63"/>
  <c r="AC2277" i="63"/>
  <c r="AD2277" i="63"/>
  <c r="AG2277" i="63"/>
  <c r="AH2277" i="63"/>
  <c r="AF2277" i="63" s="1"/>
  <c r="AI2277" i="63"/>
  <c r="D2278" i="63"/>
  <c r="U2278" i="63"/>
  <c r="V2278" i="63"/>
  <c r="Y2278" i="63"/>
  <c r="Z2278" i="63" s="1"/>
  <c r="AB2278" i="63"/>
  <c r="AC2278" i="63"/>
  <c r="AD2278" i="63"/>
  <c r="AG2278" i="63"/>
  <c r="AH2278" i="63"/>
  <c r="AF2278" i="63" s="1"/>
  <c r="AI2278" i="63"/>
  <c r="D2279" i="63"/>
  <c r="U2279" i="63"/>
  <c r="V2279" i="63"/>
  <c r="W2279" i="63" s="1"/>
  <c r="Y2279" i="63"/>
  <c r="Z2279" i="63" s="1"/>
  <c r="AB2279" i="63"/>
  <c r="AC2279" i="63"/>
  <c r="AD2279" i="63"/>
  <c r="AG2279" i="63"/>
  <c r="AH2279" i="63"/>
  <c r="AF2279" i="63" s="1"/>
  <c r="AI2279" i="63"/>
  <c r="D2280" i="63"/>
  <c r="U2280" i="63"/>
  <c r="V2280" i="63"/>
  <c r="W2280" i="63" s="1"/>
  <c r="Y2280" i="63"/>
  <c r="Z2280" i="63" s="1"/>
  <c r="AB2280" i="63"/>
  <c r="AC2280" i="63"/>
  <c r="AD2280" i="63"/>
  <c r="AG2280" i="63"/>
  <c r="AH2280" i="63"/>
  <c r="AF2280" i="63" s="1"/>
  <c r="AI2280" i="63"/>
  <c r="D2281" i="63"/>
  <c r="U2281" i="63"/>
  <c r="V2281" i="63"/>
  <c r="W2281" i="63" s="1"/>
  <c r="Y2281" i="63"/>
  <c r="Z2281" i="63" s="1"/>
  <c r="AB2281" i="63"/>
  <c r="AC2281" i="63"/>
  <c r="AD2281" i="63"/>
  <c r="AG2281" i="63"/>
  <c r="AH2281" i="63"/>
  <c r="AF2281" i="63" s="1"/>
  <c r="AI2281" i="63"/>
  <c r="D2282" i="63"/>
  <c r="U2282" i="63"/>
  <c r="V2282" i="63"/>
  <c r="Y2282" i="63"/>
  <c r="Z2282" i="63" s="1"/>
  <c r="AB2282" i="63"/>
  <c r="AC2282" i="63"/>
  <c r="AD2282" i="63"/>
  <c r="AG2282" i="63"/>
  <c r="AH2282" i="63"/>
  <c r="AF2282" i="63" s="1"/>
  <c r="AI2282" i="63"/>
  <c r="D2283" i="63"/>
  <c r="U2283" i="63"/>
  <c r="V2283" i="63"/>
  <c r="W2283" i="63" s="1"/>
  <c r="Y2283" i="63"/>
  <c r="Z2283" i="63" s="1"/>
  <c r="AB2283" i="63"/>
  <c r="AC2283" i="63"/>
  <c r="AD2283" i="63"/>
  <c r="AG2283" i="63"/>
  <c r="AH2283" i="63"/>
  <c r="AF2283" i="63" s="1"/>
  <c r="AI2283" i="63"/>
  <c r="D2284" i="63"/>
  <c r="U2284" i="63"/>
  <c r="V2284" i="63"/>
  <c r="W2284" i="63" s="1"/>
  <c r="Y2284" i="63"/>
  <c r="Z2284" i="63" s="1"/>
  <c r="AB2284" i="63"/>
  <c r="AC2284" i="63"/>
  <c r="AD2284" i="63"/>
  <c r="AG2284" i="63"/>
  <c r="AH2284" i="63"/>
  <c r="AF2284" i="63" s="1"/>
  <c r="AI2284" i="63"/>
  <c r="D2285" i="63"/>
  <c r="U2285" i="63"/>
  <c r="V2285" i="63"/>
  <c r="W2285" i="63" s="1"/>
  <c r="Y2285" i="63"/>
  <c r="Z2285" i="63" s="1"/>
  <c r="AB2285" i="63"/>
  <c r="AC2285" i="63"/>
  <c r="AD2285" i="63"/>
  <c r="AG2285" i="63"/>
  <c r="AH2285" i="63"/>
  <c r="AF2285" i="63" s="1"/>
  <c r="AI2285" i="63"/>
  <c r="D2286" i="63"/>
  <c r="U2286" i="63"/>
  <c r="V2286" i="63"/>
  <c r="Y2286" i="63"/>
  <c r="Z2286" i="63" s="1"/>
  <c r="AB2286" i="63"/>
  <c r="AC2286" i="63"/>
  <c r="AD2286" i="63"/>
  <c r="AG2286" i="63"/>
  <c r="AH2286" i="63"/>
  <c r="AF2286" i="63" s="1"/>
  <c r="AI2286" i="63"/>
  <c r="D2287" i="63"/>
  <c r="U2287" i="63"/>
  <c r="V2287" i="63"/>
  <c r="W2287" i="63" s="1"/>
  <c r="Y2287" i="63"/>
  <c r="Z2287" i="63" s="1"/>
  <c r="AB2287" i="63"/>
  <c r="AC2287" i="63"/>
  <c r="AD2287" i="63"/>
  <c r="AG2287" i="63"/>
  <c r="AH2287" i="63"/>
  <c r="AF2287" i="63" s="1"/>
  <c r="AI2287" i="63"/>
  <c r="D2288" i="63"/>
  <c r="U2288" i="63"/>
  <c r="V2288" i="63"/>
  <c r="W2288" i="63" s="1"/>
  <c r="Y2288" i="63"/>
  <c r="Z2288" i="63" s="1"/>
  <c r="AB2288" i="63"/>
  <c r="AC2288" i="63"/>
  <c r="AD2288" i="63"/>
  <c r="AG2288" i="63"/>
  <c r="AH2288" i="63"/>
  <c r="AF2288" i="63" s="1"/>
  <c r="AI2288" i="63"/>
  <c r="D2289" i="63"/>
  <c r="U2289" i="63"/>
  <c r="V2289" i="63"/>
  <c r="W2289" i="63" s="1"/>
  <c r="Y2289" i="63"/>
  <c r="Z2289" i="63" s="1"/>
  <c r="AB2289" i="63"/>
  <c r="AC2289" i="63"/>
  <c r="AD2289" i="63"/>
  <c r="AG2289" i="63"/>
  <c r="AH2289" i="63"/>
  <c r="AF2289" i="63" s="1"/>
  <c r="AI2289" i="63"/>
  <c r="D2290" i="63"/>
  <c r="U2290" i="63"/>
  <c r="V2290" i="63"/>
  <c r="Y2290" i="63"/>
  <c r="Z2290" i="63" s="1"/>
  <c r="AB2290" i="63"/>
  <c r="AC2290" i="63"/>
  <c r="AD2290" i="63"/>
  <c r="AG2290" i="63"/>
  <c r="AH2290" i="63"/>
  <c r="AF2290" i="63" s="1"/>
  <c r="AI2290" i="63"/>
  <c r="D2291" i="63"/>
  <c r="U2291" i="63"/>
  <c r="V2291" i="63"/>
  <c r="W2291" i="63" s="1"/>
  <c r="Y2291" i="63"/>
  <c r="Z2291" i="63" s="1"/>
  <c r="AB2291" i="63"/>
  <c r="AC2291" i="63"/>
  <c r="AD2291" i="63"/>
  <c r="AG2291" i="63"/>
  <c r="AH2291" i="63"/>
  <c r="AF2291" i="63" s="1"/>
  <c r="AI2291" i="63"/>
  <c r="D2292" i="63"/>
  <c r="U2292" i="63"/>
  <c r="V2292" i="63"/>
  <c r="W2292" i="63" s="1"/>
  <c r="Y2292" i="63"/>
  <c r="Z2292" i="63" s="1"/>
  <c r="AB2292" i="63"/>
  <c r="AC2292" i="63"/>
  <c r="AD2292" i="63"/>
  <c r="AG2292" i="63"/>
  <c r="AH2292" i="63"/>
  <c r="AF2292" i="63" s="1"/>
  <c r="AI2292" i="63"/>
  <c r="D2293" i="63"/>
  <c r="U2293" i="63"/>
  <c r="V2293" i="63"/>
  <c r="W2293" i="63" s="1"/>
  <c r="Y2293" i="63"/>
  <c r="Z2293" i="63" s="1"/>
  <c r="AB2293" i="63"/>
  <c r="AC2293" i="63"/>
  <c r="AD2293" i="63"/>
  <c r="AG2293" i="63"/>
  <c r="AH2293" i="63"/>
  <c r="AF2293" i="63" s="1"/>
  <c r="AI2293" i="63"/>
  <c r="D2294" i="63"/>
  <c r="U2294" i="63"/>
  <c r="V2294" i="63"/>
  <c r="Y2294" i="63"/>
  <c r="Z2294" i="63" s="1"/>
  <c r="AB2294" i="63"/>
  <c r="AC2294" i="63"/>
  <c r="AD2294" i="63"/>
  <c r="AG2294" i="63"/>
  <c r="AH2294" i="63"/>
  <c r="AF2294" i="63" s="1"/>
  <c r="AI2294" i="63"/>
  <c r="D2295" i="63"/>
  <c r="U2295" i="63"/>
  <c r="V2295" i="63"/>
  <c r="W2295" i="63" s="1"/>
  <c r="Y2295" i="63"/>
  <c r="Z2295" i="63" s="1"/>
  <c r="AB2295" i="63"/>
  <c r="AC2295" i="63"/>
  <c r="AD2295" i="63"/>
  <c r="AG2295" i="63"/>
  <c r="AH2295" i="63"/>
  <c r="AF2295" i="63" s="1"/>
  <c r="AI2295" i="63"/>
  <c r="D2296" i="63"/>
  <c r="U2296" i="63"/>
  <c r="V2296" i="63"/>
  <c r="W2296" i="63" s="1"/>
  <c r="Y2296" i="63"/>
  <c r="Z2296" i="63" s="1"/>
  <c r="AB2296" i="63"/>
  <c r="AC2296" i="63"/>
  <c r="AD2296" i="63"/>
  <c r="AG2296" i="63"/>
  <c r="AH2296" i="63"/>
  <c r="AF2296" i="63" s="1"/>
  <c r="AI2296" i="63"/>
  <c r="D2297" i="63"/>
  <c r="U2297" i="63"/>
  <c r="V2297" i="63"/>
  <c r="W2297" i="63" s="1"/>
  <c r="Y2297" i="63"/>
  <c r="Z2297" i="63" s="1"/>
  <c r="AB2297" i="63"/>
  <c r="AC2297" i="63"/>
  <c r="AD2297" i="63"/>
  <c r="AG2297" i="63"/>
  <c r="AH2297" i="63"/>
  <c r="AF2297" i="63" s="1"/>
  <c r="AI2297" i="63"/>
  <c r="D2298" i="63"/>
  <c r="U2298" i="63"/>
  <c r="V2298" i="63"/>
  <c r="Y2298" i="63"/>
  <c r="Z2298" i="63" s="1"/>
  <c r="AB2298" i="63"/>
  <c r="AC2298" i="63"/>
  <c r="AD2298" i="63"/>
  <c r="AG2298" i="63"/>
  <c r="AH2298" i="63"/>
  <c r="AF2298" i="63" s="1"/>
  <c r="AI2298" i="63"/>
  <c r="D2299" i="63"/>
  <c r="U2299" i="63"/>
  <c r="V2299" i="63"/>
  <c r="W2299" i="63" s="1"/>
  <c r="Y2299" i="63"/>
  <c r="Z2299" i="63" s="1"/>
  <c r="AB2299" i="63"/>
  <c r="AC2299" i="63"/>
  <c r="AD2299" i="63"/>
  <c r="AG2299" i="63"/>
  <c r="AH2299" i="63"/>
  <c r="AF2299" i="63" s="1"/>
  <c r="AI2299" i="63"/>
  <c r="D2300" i="63"/>
  <c r="U2300" i="63"/>
  <c r="V2300" i="63"/>
  <c r="W2300" i="63" s="1"/>
  <c r="Y2300" i="63"/>
  <c r="Z2300" i="63" s="1"/>
  <c r="AB2300" i="63"/>
  <c r="AC2300" i="63"/>
  <c r="AD2300" i="63"/>
  <c r="AG2300" i="63"/>
  <c r="AH2300" i="63"/>
  <c r="AF2300" i="63" s="1"/>
  <c r="AI2300" i="63"/>
  <c r="D2301" i="63"/>
  <c r="U2301" i="63"/>
  <c r="V2301" i="63"/>
  <c r="W2301" i="63" s="1"/>
  <c r="Y2301" i="63"/>
  <c r="Z2301" i="63" s="1"/>
  <c r="AB2301" i="63"/>
  <c r="AC2301" i="63"/>
  <c r="AD2301" i="63"/>
  <c r="AG2301" i="63"/>
  <c r="AH2301" i="63"/>
  <c r="AF2301" i="63" s="1"/>
  <c r="AI2301" i="63"/>
  <c r="D2302" i="63"/>
  <c r="U2302" i="63"/>
  <c r="V2302" i="63"/>
  <c r="Y2302" i="63"/>
  <c r="Z2302" i="63" s="1"/>
  <c r="AB2302" i="63"/>
  <c r="AC2302" i="63"/>
  <c r="AD2302" i="63"/>
  <c r="AG2302" i="63"/>
  <c r="AH2302" i="63"/>
  <c r="AF2302" i="63" s="1"/>
  <c r="AI2302" i="63"/>
  <c r="D2303" i="63"/>
  <c r="U2303" i="63"/>
  <c r="V2303" i="63"/>
  <c r="W2303" i="63" s="1"/>
  <c r="Y2303" i="63"/>
  <c r="Z2303" i="63" s="1"/>
  <c r="AB2303" i="63"/>
  <c r="AC2303" i="63"/>
  <c r="AD2303" i="63"/>
  <c r="AG2303" i="63"/>
  <c r="AH2303" i="63"/>
  <c r="AF2303" i="63" s="1"/>
  <c r="AI2303" i="63"/>
  <c r="D2304" i="63"/>
  <c r="U2304" i="63"/>
  <c r="V2304" i="63"/>
  <c r="W2304" i="63" s="1"/>
  <c r="Y2304" i="63"/>
  <c r="Z2304" i="63" s="1"/>
  <c r="AB2304" i="63"/>
  <c r="AC2304" i="63"/>
  <c r="AD2304" i="63"/>
  <c r="AG2304" i="63"/>
  <c r="AH2304" i="63"/>
  <c r="AF2304" i="63" s="1"/>
  <c r="AI2304" i="63"/>
  <c r="D2305" i="63"/>
  <c r="U2305" i="63"/>
  <c r="V2305" i="63"/>
  <c r="W2305" i="63" s="1"/>
  <c r="Y2305" i="63"/>
  <c r="Z2305" i="63" s="1"/>
  <c r="AB2305" i="63"/>
  <c r="AC2305" i="63"/>
  <c r="AD2305" i="63"/>
  <c r="AG2305" i="63"/>
  <c r="AH2305" i="63"/>
  <c r="AF2305" i="63" s="1"/>
  <c r="AI2305" i="63"/>
  <c r="D2306" i="63"/>
  <c r="U2306" i="63"/>
  <c r="V2306" i="63"/>
  <c r="Y2306" i="63"/>
  <c r="Z2306" i="63" s="1"/>
  <c r="AB2306" i="63"/>
  <c r="AC2306" i="63"/>
  <c r="AD2306" i="63"/>
  <c r="AG2306" i="63"/>
  <c r="AH2306" i="63"/>
  <c r="AF2306" i="63" s="1"/>
  <c r="AI2306" i="63"/>
  <c r="D2307" i="63"/>
  <c r="U2307" i="63"/>
  <c r="V2307" i="63"/>
  <c r="W2307" i="63" s="1"/>
  <c r="Y2307" i="63"/>
  <c r="Z2307" i="63" s="1"/>
  <c r="AB2307" i="63"/>
  <c r="AC2307" i="63"/>
  <c r="AD2307" i="63"/>
  <c r="AG2307" i="63"/>
  <c r="AH2307" i="63"/>
  <c r="AF2307" i="63" s="1"/>
  <c r="AI2307" i="63"/>
  <c r="D2308" i="63"/>
  <c r="U2308" i="63"/>
  <c r="V2308" i="63"/>
  <c r="W2308" i="63" s="1"/>
  <c r="Y2308" i="63"/>
  <c r="Z2308" i="63" s="1"/>
  <c r="AB2308" i="63"/>
  <c r="AC2308" i="63"/>
  <c r="AD2308" i="63"/>
  <c r="AG2308" i="63"/>
  <c r="AH2308" i="63"/>
  <c r="AF2308" i="63" s="1"/>
  <c r="AI2308" i="63"/>
  <c r="D2309" i="63"/>
  <c r="U2309" i="63"/>
  <c r="V2309" i="63"/>
  <c r="W2309" i="63" s="1"/>
  <c r="Y2309" i="63"/>
  <c r="Z2309" i="63" s="1"/>
  <c r="AB2309" i="63"/>
  <c r="AC2309" i="63"/>
  <c r="AD2309" i="63"/>
  <c r="AG2309" i="63"/>
  <c r="AH2309" i="63"/>
  <c r="AF2309" i="63" s="1"/>
  <c r="AI2309" i="63"/>
  <c r="D2310" i="63"/>
  <c r="U2310" i="63"/>
  <c r="V2310" i="63"/>
  <c r="Y2310" i="63"/>
  <c r="Z2310" i="63" s="1"/>
  <c r="AB2310" i="63"/>
  <c r="AC2310" i="63"/>
  <c r="AD2310" i="63"/>
  <c r="AG2310" i="63"/>
  <c r="AH2310" i="63"/>
  <c r="AF2310" i="63" s="1"/>
  <c r="AI2310" i="63"/>
  <c r="D2311" i="63"/>
  <c r="U2311" i="63"/>
  <c r="V2311" i="63"/>
  <c r="W2311" i="63" s="1"/>
  <c r="Y2311" i="63"/>
  <c r="Z2311" i="63" s="1"/>
  <c r="AB2311" i="63"/>
  <c r="AC2311" i="63"/>
  <c r="AD2311" i="63"/>
  <c r="AG2311" i="63"/>
  <c r="AH2311" i="63"/>
  <c r="AF2311" i="63" s="1"/>
  <c r="AI2311" i="63"/>
  <c r="D2312" i="63"/>
  <c r="U2312" i="63"/>
  <c r="V2312" i="63"/>
  <c r="W2312" i="63" s="1"/>
  <c r="Y2312" i="63"/>
  <c r="Z2312" i="63" s="1"/>
  <c r="AB2312" i="63"/>
  <c r="AC2312" i="63"/>
  <c r="AD2312" i="63"/>
  <c r="AG2312" i="63"/>
  <c r="AH2312" i="63"/>
  <c r="AF2312" i="63" s="1"/>
  <c r="AI2312" i="63"/>
  <c r="D2313" i="63"/>
  <c r="U2313" i="63"/>
  <c r="V2313" i="63"/>
  <c r="W2313" i="63" s="1"/>
  <c r="Y2313" i="63"/>
  <c r="Z2313" i="63" s="1"/>
  <c r="AB2313" i="63"/>
  <c r="AC2313" i="63"/>
  <c r="AD2313" i="63"/>
  <c r="AG2313" i="63"/>
  <c r="AH2313" i="63"/>
  <c r="AF2313" i="63" s="1"/>
  <c r="AI2313" i="63"/>
  <c r="D2314" i="63"/>
  <c r="U2314" i="63"/>
  <c r="V2314" i="63"/>
  <c r="Y2314" i="63"/>
  <c r="Z2314" i="63" s="1"/>
  <c r="AB2314" i="63"/>
  <c r="AC2314" i="63"/>
  <c r="AD2314" i="63"/>
  <c r="AG2314" i="63"/>
  <c r="AH2314" i="63"/>
  <c r="AF2314" i="63" s="1"/>
  <c r="AI2314" i="63"/>
  <c r="D2315" i="63"/>
  <c r="U2315" i="63"/>
  <c r="V2315" i="63"/>
  <c r="W2315" i="63" s="1"/>
  <c r="Y2315" i="63"/>
  <c r="Z2315" i="63" s="1"/>
  <c r="AB2315" i="63"/>
  <c r="AC2315" i="63"/>
  <c r="AD2315" i="63"/>
  <c r="AG2315" i="63"/>
  <c r="AH2315" i="63"/>
  <c r="AF2315" i="63" s="1"/>
  <c r="AI2315" i="63"/>
  <c r="D2316" i="63"/>
  <c r="U2316" i="63"/>
  <c r="V2316" i="63"/>
  <c r="W2316" i="63" s="1"/>
  <c r="Y2316" i="63"/>
  <c r="Z2316" i="63" s="1"/>
  <c r="AB2316" i="63"/>
  <c r="AC2316" i="63"/>
  <c r="AD2316" i="63"/>
  <c r="AG2316" i="63"/>
  <c r="AH2316" i="63"/>
  <c r="AF2316" i="63" s="1"/>
  <c r="AI2316" i="63"/>
  <c r="D2317" i="63"/>
  <c r="U2317" i="63"/>
  <c r="V2317" i="63"/>
  <c r="W2317" i="63" s="1"/>
  <c r="Y2317" i="63"/>
  <c r="Z2317" i="63" s="1"/>
  <c r="AB2317" i="63"/>
  <c r="AC2317" i="63"/>
  <c r="AD2317" i="63"/>
  <c r="AG2317" i="63"/>
  <c r="AH2317" i="63"/>
  <c r="AF2317" i="63" s="1"/>
  <c r="AI2317" i="63"/>
  <c r="D2318" i="63"/>
  <c r="U2318" i="63"/>
  <c r="V2318" i="63"/>
  <c r="Y2318" i="63"/>
  <c r="Z2318" i="63" s="1"/>
  <c r="AB2318" i="63"/>
  <c r="AC2318" i="63"/>
  <c r="AD2318" i="63"/>
  <c r="AG2318" i="63"/>
  <c r="AH2318" i="63"/>
  <c r="AF2318" i="63" s="1"/>
  <c r="AI2318" i="63"/>
  <c r="D2319" i="63"/>
  <c r="U2319" i="63"/>
  <c r="V2319" i="63"/>
  <c r="W2319" i="63" s="1"/>
  <c r="Y2319" i="63"/>
  <c r="Z2319" i="63" s="1"/>
  <c r="AB2319" i="63"/>
  <c r="AC2319" i="63"/>
  <c r="AD2319" i="63"/>
  <c r="AG2319" i="63"/>
  <c r="AH2319" i="63"/>
  <c r="AF2319" i="63" s="1"/>
  <c r="AI2319" i="63"/>
  <c r="D2320" i="63"/>
  <c r="U2320" i="63"/>
  <c r="V2320" i="63"/>
  <c r="W2320" i="63" s="1"/>
  <c r="Y2320" i="63"/>
  <c r="Z2320" i="63" s="1"/>
  <c r="AB2320" i="63"/>
  <c r="AC2320" i="63"/>
  <c r="AD2320" i="63"/>
  <c r="AG2320" i="63"/>
  <c r="AH2320" i="63"/>
  <c r="AF2320" i="63" s="1"/>
  <c r="AI2320" i="63"/>
  <c r="D2321" i="63"/>
  <c r="U2321" i="63"/>
  <c r="V2321" i="63"/>
  <c r="W2321" i="63" s="1"/>
  <c r="Y2321" i="63"/>
  <c r="Z2321" i="63" s="1"/>
  <c r="AB2321" i="63"/>
  <c r="AC2321" i="63"/>
  <c r="AD2321" i="63"/>
  <c r="AG2321" i="63"/>
  <c r="AH2321" i="63"/>
  <c r="AF2321" i="63" s="1"/>
  <c r="AI2321" i="63"/>
  <c r="D2322" i="63"/>
  <c r="U2322" i="63"/>
  <c r="V2322" i="63"/>
  <c r="Y2322" i="63"/>
  <c r="Z2322" i="63" s="1"/>
  <c r="AB2322" i="63"/>
  <c r="AC2322" i="63"/>
  <c r="AD2322" i="63"/>
  <c r="AG2322" i="63"/>
  <c r="AH2322" i="63"/>
  <c r="AF2322" i="63" s="1"/>
  <c r="AI2322" i="63"/>
  <c r="D2323" i="63"/>
  <c r="U2323" i="63"/>
  <c r="V2323" i="63"/>
  <c r="W2323" i="63" s="1"/>
  <c r="Y2323" i="63"/>
  <c r="Z2323" i="63" s="1"/>
  <c r="AB2323" i="63"/>
  <c r="AC2323" i="63"/>
  <c r="AD2323" i="63"/>
  <c r="AG2323" i="63"/>
  <c r="AH2323" i="63"/>
  <c r="AF2323" i="63" s="1"/>
  <c r="AI2323" i="63"/>
  <c r="D2324" i="63"/>
  <c r="U2324" i="63"/>
  <c r="V2324" i="63"/>
  <c r="W2324" i="63" s="1"/>
  <c r="Y2324" i="63"/>
  <c r="Z2324" i="63" s="1"/>
  <c r="AB2324" i="63"/>
  <c r="AC2324" i="63"/>
  <c r="AD2324" i="63"/>
  <c r="AG2324" i="63"/>
  <c r="AH2324" i="63"/>
  <c r="AF2324" i="63" s="1"/>
  <c r="AI2324" i="63"/>
  <c r="D2325" i="63"/>
  <c r="U2325" i="63"/>
  <c r="V2325" i="63"/>
  <c r="W2325" i="63" s="1"/>
  <c r="Y2325" i="63"/>
  <c r="Z2325" i="63" s="1"/>
  <c r="AB2325" i="63"/>
  <c r="AC2325" i="63"/>
  <c r="AD2325" i="63"/>
  <c r="AG2325" i="63"/>
  <c r="AH2325" i="63"/>
  <c r="AF2325" i="63" s="1"/>
  <c r="AI2325" i="63"/>
  <c r="D2326" i="63"/>
  <c r="U2326" i="63"/>
  <c r="V2326" i="63"/>
  <c r="Y2326" i="63"/>
  <c r="Z2326" i="63" s="1"/>
  <c r="AB2326" i="63"/>
  <c r="AC2326" i="63"/>
  <c r="AD2326" i="63"/>
  <c r="AG2326" i="63"/>
  <c r="AH2326" i="63"/>
  <c r="AF2326" i="63" s="1"/>
  <c r="AI2326" i="63"/>
  <c r="D2327" i="63"/>
  <c r="U2327" i="63"/>
  <c r="V2327" i="63"/>
  <c r="W2327" i="63" s="1"/>
  <c r="Y2327" i="63"/>
  <c r="Z2327" i="63" s="1"/>
  <c r="AB2327" i="63"/>
  <c r="AC2327" i="63"/>
  <c r="AD2327" i="63"/>
  <c r="AG2327" i="63"/>
  <c r="AH2327" i="63"/>
  <c r="AF2327" i="63" s="1"/>
  <c r="AI2327" i="63"/>
  <c r="D2328" i="63"/>
  <c r="U2328" i="63"/>
  <c r="V2328" i="63"/>
  <c r="W2328" i="63" s="1"/>
  <c r="Y2328" i="63"/>
  <c r="Z2328" i="63" s="1"/>
  <c r="AB2328" i="63"/>
  <c r="AC2328" i="63"/>
  <c r="AD2328" i="63"/>
  <c r="AG2328" i="63"/>
  <c r="AH2328" i="63"/>
  <c r="AF2328" i="63" s="1"/>
  <c r="AI2328" i="63"/>
  <c r="D2329" i="63"/>
  <c r="U2329" i="63"/>
  <c r="V2329" i="63"/>
  <c r="W2329" i="63" s="1"/>
  <c r="Y2329" i="63"/>
  <c r="Z2329" i="63" s="1"/>
  <c r="AB2329" i="63"/>
  <c r="AC2329" i="63"/>
  <c r="AD2329" i="63"/>
  <c r="AG2329" i="63"/>
  <c r="AH2329" i="63"/>
  <c r="AF2329" i="63" s="1"/>
  <c r="AI2329" i="63"/>
  <c r="D2330" i="63"/>
  <c r="U2330" i="63"/>
  <c r="V2330" i="63"/>
  <c r="Y2330" i="63"/>
  <c r="Z2330" i="63" s="1"/>
  <c r="AB2330" i="63"/>
  <c r="AC2330" i="63"/>
  <c r="AD2330" i="63"/>
  <c r="AG2330" i="63"/>
  <c r="AH2330" i="63"/>
  <c r="AF2330" i="63" s="1"/>
  <c r="AI2330" i="63"/>
  <c r="D2331" i="63"/>
  <c r="U2331" i="63"/>
  <c r="V2331" i="63"/>
  <c r="W2331" i="63" s="1"/>
  <c r="Y2331" i="63"/>
  <c r="Z2331" i="63" s="1"/>
  <c r="AB2331" i="63"/>
  <c r="AC2331" i="63"/>
  <c r="AD2331" i="63"/>
  <c r="AG2331" i="63"/>
  <c r="AH2331" i="63"/>
  <c r="AF2331" i="63" s="1"/>
  <c r="AI2331" i="63"/>
  <c r="D2332" i="63"/>
  <c r="U2332" i="63"/>
  <c r="V2332" i="63"/>
  <c r="W2332" i="63" s="1"/>
  <c r="Y2332" i="63"/>
  <c r="Z2332" i="63" s="1"/>
  <c r="AB2332" i="63"/>
  <c r="AC2332" i="63"/>
  <c r="AD2332" i="63"/>
  <c r="AG2332" i="63"/>
  <c r="AH2332" i="63"/>
  <c r="AF2332" i="63" s="1"/>
  <c r="AI2332" i="63"/>
  <c r="D2333" i="63"/>
  <c r="U2333" i="63"/>
  <c r="V2333" i="63"/>
  <c r="W2333" i="63" s="1"/>
  <c r="Y2333" i="63"/>
  <c r="Z2333" i="63" s="1"/>
  <c r="AB2333" i="63"/>
  <c r="AC2333" i="63"/>
  <c r="AD2333" i="63"/>
  <c r="AG2333" i="63"/>
  <c r="AH2333" i="63"/>
  <c r="AF2333" i="63" s="1"/>
  <c r="AI2333" i="63"/>
  <c r="D2334" i="63"/>
  <c r="U2334" i="63"/>
  <c r="V2334" i="63"/>
  <c r="Y2334" i="63"/>
  <c r="Z2334" i="63" s="1"/>
  <c r="AB2334" i="63"/>
  <c r="AC2334" i="63"/>
  <c r="AD2334" i="63"/>
  <c r="AG2334" i="63"/>
  <c r="AH2334" i="63"/>
  <c r="AF2334" i="63" s="1"/>
  <c r="AI2334" i="63"/>
  <c r="D2335" i="63"/>
  <c r="U2335" i="63"/>
  <c r="V2335" i="63"/>
  <c r="W2335" i="63" s="1"/>
  <c r="Y2335" i="63"/>
  <c r="Z2335" i="63" s="1"/>
  <c r="AB2335" i="63"/>
  <c r="AC2335" i="63"/>
  <c r="AD2335" i="63"/>
  <c r="AG2335" i="63"/>
  <c r="AH2335" i="63"/>
  <c r="AF2335" i="63" s="1"/>
  <c r="AI2335" i="63"/>
  <c r="D2336" i="63"/>
  <c r="U2336" i="63"/>
  <c r="V2336" i="63"/>
  <c r="W2336" i="63" s="1"/>
  <c r="Y2336" i="63"/>
  <c r="Z2336" i="63" s="1"/>
  <c r="AB2336" i="63"/>
  <c r="AC2336" i="63"/>
  <c r="AD2336" i="63"/>
  <c r="AG2336" i="63"/>
  <c r="AH2336" i="63"/>
  <c r="AF2336" i="63" s="1"/>
  <c r="AI2336" i="63"/>
  <c r="D2337" i="63"/>
  <c r="U2337" i="63"/>
  <c r="V2337" i="63"/>
  <c r="W2337" i="63" s="1"/>
  <c r="Y2337" i="63"/>
  <c r="Z2337" i="63" s="1"/>
  <c r="AB2337" i="63"/>
  <c r="AC2337" i="63"/>
  <c r="AD2337" i="63"/>
  <c r="AG2337" i="63"/>
  <c r="AH2337" i="63"/>
  <c r="AF2337" i="63" s="1"/>
  <c r="AI2337" i="63"/>
  <c r="D2338" i="63"/>
  <c r="U2338" i="63"/>
  <c r="V2338" i="63"/>
  <c r="Y2338" i="63"/>
  <c r="Z2338" i="63" s="1"/>
  <c r="AB2338" i="63"/>
  <c r="AC2338" i="63"/>
  <c r="AD2338" i="63"/>
  <c r="AG2338" i="63"/>
  <c r="AH2338" i="63"/>
  <c r="AF2338" i="63" s="1"/>
  <c r="AI2338" i="63"/>
  <c r="D2339" i="63"/>
  <c r="U2339" i="63"/>
  <c r="V2339" i="63"/>
  <c r="W2339" i="63" s="1"/>
  <c r="Y2339" i="63"/>
  <c r="Z2339" i="63" s="1"/>
  <c r="AB2339" i="63"/>
  <c r="AC2339" i="63"/>
  <c r="AD2339" i="63"/>
  <c r="AG2339" i="63"/>
  <c r="AH2339" i="63"/>
  <c r="AF2339" i="63" s="1"/>
  <c r="AI2339" i="63"/>
  <c r="D2340" i="63"/>
  <c r="U2340" i="63"/>
  <c r="V2340" i="63"/>
  <c r="W2340" i="63" s="1"/>
  <c r="Y2340" i="63"/>
  <c r="Z2340" i="63" s="1"/>
  <c r="AB2340" i="63"/>
  <c r="AC2340" i="63"/>
  <c r="AD2340" i="63"/>
  <c r="AG2340" i="63"/>
  <c r="AH2340" i="63"/>
  <c r="AF2340" i="63" s="1"/>
  <c r="AI2340" i="63"/>
  <c r="D2341" i="63"/>
  <c r="U2341" i="63"/>
  <c r="V2341" i="63"/>
  <c r="W2341" i="63" s="1"/>
  <c r="Y2341" i="63"/>
  <c r="Z2341" i="63" s="1"/>
  <c r="AB2341" i="63"/>
  <c r="AC2341" i="63"/>
  <c r="AD2341" i="63"/>
  <c r="AG2341" i="63"/>
  <c r="AH2341" i="63"/>
  <c r="AF2341" i="63" s="1"/>
  <c r="AI2341" i="63"/>
  <c r="D2342" i="63"/>
  <c r="U2342" i="63"/>
  <c r="V2342" i="63"/>
  <c r="Y2342" i="63"/>
  <c r="Z2342" i="63" s="1"/>
  <c r="AB2342" i="63"/>
  <c r="AC2342" i="63"/>
  <c r="AD2342" i="63"/>
  <c r="AG2342" i="63"/>
  <c r="AH2342" i="63"/>
  <c r="AF2342" i="63" s="1"/>
  <c r="AI2342" i="63"/>
  <c r="D2343" i="63"/>
  <c r="U2343" i="63"/>
  <c r="V2343" i="63"/>
  <c r="W2343" i="63" s="1"/>
  <c r="Y2343" i="63"/>
  <c r="Z2343" i="63" s="1"/>
  <c r="AB2343" i="63"/>
  <c r="AC2343" i="63"/>
  <c r="AD2343" i="63"/>
  <c r="AG2343" i="63"/>
  <c r="AH2343" i="63"/>
  <c r="AF2343" i="63" s="1"/>
  <c r="AI2343" i="63"/>
  <c r="D2344" i="63"/>
  <c r="U2344" i="63"/>
  <c r="V2344" i="63"/>
  <c r="W2344" i="63" s="1"/>
  <c r="Y2344" i="63"/>
  <c r="Z2344" i="63" s="1"/>
  <c r="AB2344" i="63"/>
  <c r="AC2344" i="63"/>
  <c r="AD2344" i="63"/>
  <c r="AG2344" i="63"/>
  <c r="AH2344" i="63"/>
  <c r="AF2344" i="63" s="1"/>
  <c r="AI2344" i="63"/>
  <c r="D2345" i="63"/>
  <c r="U2345" i="63"/>
  <c r="V2345" i="63"/>
  <c r="W2345" i="63" s="1"/>
  <c r="Y2345" i="63"/>
  <c r="Z2345" i="63" s="1"/>
  <c r="AB2345" i="63"/>
  <c r="AC2345" i="63"/>
  <c r="AD2345" i="63"/>
  <c r="AG2345" i="63"/>
  <c r="AH2345" i="63"/>
  <c r="AF2345" i="63" s="1"/>
  <c r="AI2345" i="63"/>
  <c r="D2346" i="63"/>
  <c r="U2346" i="63"/>
  <c r="V2346" i="63"/>
  <c r="Y2346" i="63"/>
  <c r="Z2346" i="63" s="1"/>
  <c r="AB2346" i="63"/>
  <c r="AC2346" i="63"/>
  <c r="AD2346" i="63"/>
  <c r="AG2346" i="63"/>
  <c r="AH2346" i="63"/>
  <c r="AF2346" i="63" s="1"/>
  <c r="AI2346" i="63"/>
  <c r="D2347" i="63"/>
  <c r="U2347" i="63"/>
  <c r="V2347" i="63"/>
  <c r="W2347" i="63" s="1"/>
  <c r="Y2347" i="63"/>
  <c r="Z2347" i="63" s="1"/>
  <c r="AB2347" i="63"/>
  <c r="AC2347" i="63"/>
  <c r="AD2347" i="63"/>
  <c r="AG2347" i="63"/>
  <c r="AH2347" i="63"/>
  <c r="AF2347" i="63" s="1"/>
  <c r="AI2347" i="63"/>
  <c r="D2348" i="63"/>
  <c r="U2348" i="63"/>
  <c r="V2348" i="63"/>
  <c r="W2348" i="63" s="1"/>
  <c r="Y2348" i="63"/>
  <c r="Z2348" i="63" s="1"/>
  <c r="AB2348" i="63"/>
  <c r="AC2348" i="63"/>
  <c r="AD2348" i="63"/>
  <c r="AG2348" i="63"/>
  <c r="AH2348" i="63"/>
  <c r="AF2348" i="63" s="1"/>
  <c r="AI2348" i="63"/>
  <c r="D2349" i="63"/>
  <c r="U2349" i="63"/>
  <c r="V2349" i="63"/>
  <c r="W2349" i="63" s="1"/>
  <c r="Y2349" i="63"/>
  <c r="Z2349" i="63" s="1"/>
  <c r="AB2349" i="63"/>
  <c r="AC2349" i="63"/>
  <c r="AD2349" i="63"/>
  <c r="AG2349" i="63"/>
  <c r="AH2349" i="63"/>
  <c r="AF2349" i="63" s="1"/>
  <c r="AI2349" i="63"/>
  <c r="D2350" i="63"/>
  <c r="U2350" i="63"/>
  <c r="V2350" i="63"/>
  <c r="Y2350" i="63"/>
  <c r="Z2350" i="63" s="1"/>
  <c r="AB2350" i="63"/>
  <c r="AC2350" i="63"/>
  <c r="AD2350" i="63"/>
  <c r="AG2350" i="63"/>
  <c r="AH2350" i="63"/>
  <c r="AF2350" i="63" s="1"/>
  <c r="AI2350" i="63"/>
  <c r="D2351" i="63"/>
  <c r="U2351" i="63"/>
  <c r="V2351" i="63"/>
  <c r="W2351" i="63" s="1"/>
  <c r="Y2351" i="63"/>
  <c r="Z2351" i="63" s="1"/>
  <c r="AB2351" i="63"/>
  <c r="AC2351" i="63"/>
  <c r="AD2351" i="63"/>
  <c r="AG2351" i="63"/>
  <c r="AH2351" i="63"/>
  <c r="AF2351" i="63" s="1"/>
  <c r="AI2351" i="63"/>
  <c r="D2352" i="63"/>
  <c r="U2352" i="63"/>
  <c r="V2352" i="63"/>
  <c r="W2352" i="63" s="1"/>
  <c r="Y2352" i="63"/>
  <c r="Z2352" i="63" s="1"/>
  <c r="AB2352" i="63"/>
  <c r="AC2352" i="63"/>
  <c r="AD2352" i="63"/>
  <c r="AG2352" i="63"/>
  <c r="AH2352" i="63"/>
  <c r="AF2352" i="63" s="1"/>
  <c r="AI2352" i="63"/>
  <c r="D2353" i="63"/>
  <c r="U2353" i="63"/>
  <c r="V2353" i="63"/>
  <c r="W2353" i="63" s="1"/>
  <c r="Y2353" i="63"/>
  <c r="Z2353" i="63" s="1"/>
  <c r="AB2353" i="63"/>
  <c r="AC2353" i="63"/>
  <c r="AD2353" i="63"/>
  <c r="AG2353" i="63"/>
  <c r="AH2353" i="63"/>
  <c r="AF2353" i="63" s="1"/>
  <c r="AI2353" i="63"/>
  <c r="D2354" i="63"/>
  <c r="U2354" i="63"/>
  <c r="V2354" i="63"/>
  <c r="Y2354" i="63"/>
  <c r="Z2354" i="63" s="1"/>
  <c r="AB2354" i="63"/>
  <c r="AC2354" i="63"/>
  <c r="AD2354" i="63"/>
  <c r="AG2354" i="63"/>
  <c r="AH2354" i="63"/>
  <c r="AF2354" i="63" s="1"/>
  <c r="AI2354" i="63"/>
  <c r="D2355" i="63"/>
  <c r="U2355" i="63"/>
  <c r="V2355" i="63"/>
  <c r="W2355" i="63" s="1"/>
  <c r="Y2355" i="63"/>
  <c r="Z2355" i="63" s="1"/>
  <c r="AB2355" i="63"/>
  <c r="AC2355" i="63"/>
  <c r="AD2355" i="63"/>
  <c r="AG2355" i="63"/>
  <c r="AH2355" i="63"/>
  <c r="AF2355" i="63" s="1"/>
  <c r="AI2355" i="63"/>
  <c r="D2356" i="63"/>
  <c r="U2356" i="63"/>
  <c r="V2356" i="63"/>
  <c r="W2356" i="63" s="1"/>
  <c r="Y2356" i="63"/>
  <c r="Z2356" i="63" s="1"/>
  <c r="AB2356" i="63"/>
  <c r="AC2356" i="63"/>
  <c r="AD2356" i="63"/>
  <c r="AG2356" i="63"/>
  <c r="AH2356" i="63"/>
  <c r="AF2356" i="63" s="1"/>
  <c r="AI2356" i="63"/>
  <c r="D2357" i="63"/>
  <c r="U2357" i="63"/>
  <c r="V2357" i="63"/>
  <c r="W2357" i="63" s="1"/>
  <c r="Y2357" i="63"/>
  <c r="Z2357" i="63" s="1"/>
  <c r="AB2357" i="63"/>
  <c r="AC2357" i="63"/>
  <c r="AD2357" i="63"/>
  <c r="AG2357" i="63"/>
  <c r="AH2357" i="63"/>
  <c r="AF2357" i="63" s="1"/>
  <c r="AI2357" i="63"/>
  <c r="D2358" i="63"/>
  <c r="U2358" i="63"/>
  <c r="V2358" i="63"/>
  <c r="Y2358" i="63"/>
  <c r="Z2358" i="63" s="1"/>
  <c r="AB2358" i="63"/>
  <c r="AC2358" i="63"/>
  <c r="AD2358" i="63"/>
  <c r="AG2358" i="63"/>
  <c r="AH2358" i="63"/>
  <c r="AF2358" i="63" s="1"/>
  <c r="AI2358" i="63"/>
  <c r="D2359" i="63"/>
  <c r="U2359" i="63"/>
  <c r="V2359" i="63"/>
  <c r="W2359" i="63" s="1"/>
  <c r="Y2359" i="63"/>
  <c r="Z2359" i="63" s="1"/>
  <c r="AB2359" i="63"/>
  <c r="AC2359" i="63"/>
  <c r="AD2359" i="63"/>
  <c r="AG2359" i="63"/>
  <c r="AH2359" i="63"/>
  <c r="AF2359" i="63" s="1"/>
  <c r="AI2359" i="63"/>
  <c r="D2360" i="63"/>
  <c r="U2360" i="63"/>
  <c r="V2360" i="63"/>
  <c r="W2360" i="63" s="1"/>
  <c r="Y2360" i="63"/>
  <c r="Z2360" i="63" s="1"/>
  <c r="AB2360" i="63"/>
  <c r="AC2360" i="63"/>
  <c r="AD2360" i="63"/>
  <c r="AG2360" i="63"/>
  <c r="AH2360" i="63"/>
  <c r="AF2360" i="63" s="1"/>
  <c r="AI2360" i="63"/>
  <c r="D2361" i="63"/>
  <c r="U2361" i="63"/>
  <c r="V2361" i="63"/>
  <c r="W2361" i="63" s="1"/>
  <c r="Y2361" i="63"/>
  <c r="Z2361" i="63" s="1"/>
  <c r="AB2361" i="63"/>
  <c r="AC2361" i="63"/>
  <c r="AD2361" i="63"/>
  <c r="AG2361" i="63"/>
  <c r="AH2361" i="63"/>
  <c r="AF2361" i="63" s="1"/>
  <c r="AI2361" i="63"/>
  <c r="D2362" i="63"/>
  <c r="U2362" i="63"/>
  <c r="V2362" i="63"/>
  <c r="Y2362" i="63"/>
  <c r="Z2362" i="63" s="1"/>
  <c r="AB2362" i="63"/>
  <c r="AC2362" i="63"/>
  <c r="AD2362" i="63"/>
  <c r="AG2362" i="63"/>
  <c r="AH2362" i="63"/>
  <c r="AF2362" i="63" s="1"/>
  <c r="AI2362" i="63"/>
  <c r="D2363" i="63"/>
  <c r="U2363" i="63"/>
  <c r="V2363" i="63"/>
  <c r="W2363" i="63" s="1"/>
  <c r="Y2363" i="63"/>
  <c r="Z2363" i="63" s="1"/>
  <c r="AB2363" i="63"/>
  <c r="AC2363" i="63"/>
  <c r="AD2363" i="63"/>
  <c r="AG2363" i="63"/>
  <c r="AH2363" i="63"/>
  <c r="AF2363" i="63" s="1"/>
  <c r="AI2363" i="63"/>
  <c r="D2364" i="63"/>
  <c r="U2364" i="63"/>
  <c r="V2364" i="63"/>
  <c r="W2364" i="63" s="1"/>
  <c r="Y2364" i="63"/>
  <c r="Z2364" i="63" s="1"/>
  <c r="AB2364" i="63"/>
  <c r="AC2364" i="63"/>
  <c r="AD2364" i="63"/>
  <c r="AG2364" i="63"/>
  <c r="AH2364" i="63"/>
  <c r="AF2364" i="63" s="1"/>
  <c r="AI2364" i="63"/>
  <c r="D2365" i="63"/>
  <c r="U2365" i="63"/>
  <c r="V2365" i="63"/>
  <c r="W2365" i="63" s="1"/>
  <c r="Y2365" i="63"/>
  <c r="Z2365" i="63" s="1"/>
  <c r="AB2365" i="63"/>
  <c r="AC2365" i="63"/>
  <c r="AD2365" i="63"/>
  <c r="AG2365" i="63"/>
  <c r="AH2365" i="63"/>
  <c r="AF2365" i="63" s="1"/>
  <c r="AI2365" i="63"/>
  <c r="D2366" i="63"/>
  <c r="U2366" i="63"/>
  <c r="V2366" i="63"/>
  <c r="Y2366" i="63"/>
  <c r="Z2366" i="63" s="1"/>
  <c r="AB2366" i="63"/>
  <c r="AC2366" i="63"/>
  <c r="AD2366" i="63"/>
  <c r="AG2366" i="63"/>
  <c r="AH2366" i="63"/>
  <c r="AF2366" i="63" s="1"/>
  <c r="AI2366" i="63"/>
  <c r="D2367" i="63"/>
  <c r="U2367" i="63"/>
  <c r="V2367" i="63"/>
  <c r="W2367" i="63" s="1"/>
  <c r="Y2367" i="63"/>
  <c r="Z2367" i="63" s="1"/>
  <c r="AB2367" i="63"/>
  <c r="AC2367" i="63"/>
  <c r="AD2367" i="63"/>
  <c r="AG2367" i="63"/>
  <c r="AH2367" i="63"/>
  <c r="AF2367" i="63" s="1"/>
  <c r="AI2367" i="63"/>
  <c r="D2368" i="63"/>
  <c r="U2368" i="63"/>
  <c r="V2368" i="63"/>
  <c r="W2368" i="63" s="1"/>
  <c r="Y2368" i="63"/>
  <c r="Z2368" i="63" s="1"/>
  <c r="AB2368" i="63"/>
  <c r="AC2368" i="63"/>
  <c r="AD2368" i="63"/>
  <c r="AG2368" i="63"/>
  <c r="AH2368" i="63"/>
  <c r="AF2368" i="63" s="1"/>
  <c r="AI2368" i="63"/>
  <c r="D2369" i="63"/>
  <c r="U2369" i="63"/>
  <c r="V2369" i="63"/>
  <c r="W2369" i="63" s="1"/>
  <c r="Y2369" i="63"/>
  <c r="Z2369" i="63" s="1"/>
  <c r="AB2369" i="63"/>
  <c r="AC2369" i="63"/>
  <c r="AD2369" i="63"/>
  <c r="AG2369" i="63"/>
  <c r="AH2369" i="63"/>
  <c r="AF2369" i="63" s="1"/>
  <c r="AI2369" i="63"/>
  <c r="D2370" i="63"/>
  <c r="U2370" i="63"/>
  <c r="V2370" i="63"/>
  <c r="Y2370" i="63"/>
  <c r="Z2370" i="63" s="1"/>
  <c r="AB2370" i="63"/>
  <c r="AC2370" i="63"/>
  <c r="AD2370" i="63"/>
  <c r="AG2370" i="63"/>
  <c r="AH2370" i="63"/>
  <c r="AF2370" i="63" s="1"/>
  <c r="AI2370" i="63"/>
  <c r="D2371" i="63"/>
  <c r="U2371" i="63"/>
  <c r="V2371" i="63"/>
  <c r="W2371" i="63" s="1"/>
  <c r="Y2371" i="63"/>
  <c r="Z2371" i="63" s="1"/>
  <c r="AB2371" i="63"/>
  <c r="AC2371" i="63"/>
  <c r="AD2371" i="63"/>
  <c r="AG2371" i="63"/>
  <c r="AH2371" i="63"/>
  <c r="AF2371" i="63" s="1"/>
  <c r="AI2371" i="63"/>
  <c r="D2372" i="63"/>
  <c r="U2372" i="63"/>
  <c r="V2372" i="63"/>
  <c r="W2372" i="63" s="1"/>
  <c r="Y2372" i="63"/>
  <c r="Z2372" i="63" s="1"/>
  <c r="AB2372" i="63"/>
  <c r="AC2372" i="63"/>
  <c r="AD2372" i="63"/>
  <c r="AG2372" i="63"/>
  <c r="AH2372" i="63"/>
  <c r="AF2372" i="63" s="1"/>
  <c r="AI2372" i="63"/>
  <c r="D2373" i="63"/>
  <c r="U2373" i="63"/>
  <c r="V2373" i="63"/>
  <c r="W2373" i="63" s="1"/>
  <c r="Y2373" i="63"/>
  <c r="Z2373" i="63" s="1"/>
  <c r="AB2373" i="63"/>
  <c r="AC2373" i="63"/>
  <c r="AD2373" i="63"/>
  <c r="AG2373" i="63"/>
  <c r="AH2373" i="63"/>
  <c r="AF2373" i="63" s="1"/>
  <c r="AI2373" i="63"/>
  <c r="D2374" i="63"/>
  <c r="U2374" i="63"/>
  <c r="V2374" i="63"/>
  <c r="Y2374" i="63"/>
  <c r="Z2374" i="63" s="1"/>
  <c r="AB2374" i="63"/>
  <c r="AC2374" i="63"/>
  <c r="AD2374" i="63"/>
  <c r="AG2374" i="63"/>
  <c r="AH2374" i="63"/>
  <c r="AF2374" i="63" s="1"/>
  <c r="AI2374" i="63"/>
  <c r="D2375" i="63"/>
  <c r="U2375" i="63"/>
  <c r="V2375" i="63"/>
  <c r="W2375" i="63" s="1"/>
  <c r="Y2375" i="63"/>
  <c r="Z2375" i="63" s="1"/>
  <c r="AB2375" i="63"/>
  <c r="AC2375" i="63"/>
  <c r="AD2375" i="63"/>
  <c r="AG2375" i="63"/>
  <c r="AH2375" i="63"/>
  <c r="AF2375" i="63" s="1"/>
  <c r="AI2375" i="63"/>
  <c r="D2376" i="63"/>
  <c r="U2376" i="63"/>
  <c r="V2376" i="63"/>
  <c r="W2376" i="63" s="1"/>
  <c r="Y2376" i="63"/>
  <c r="Z2376" i="63" s="1"/>
  <c r="AB2376" i="63"/>
  <c r="AC2376" i="63"/>
  <c r="AD2376" i="63"/>
  <c r="AG2376" i="63"/>
  <c r="AH2376" i="63"/>
  <c r="AF2376" i="63" s="1"/>
  <c r="AI2376" i="63"/>
  <c r="D2377" i="63"/>
  <c r="U2377" i="63"/>
  <c r="V2377" i="63"/>
  <c r="W2377" i="63" s="1"/>
  <c r="Y2377" i="63"/>
  <c r="Z2377" i="63" s="1"/>
  <c r="AB2377" i="63"/>
  <c r="AC2377" i="63"/>
  <c r="AD2377" i="63"/>
  <c r="AG2377" i="63"/>
  <c r="AH2377" i="63"/>
  <c r="AF2377" i="63" s="1"/>
  <c r="AI2377" i="63"/>
  <c r="D2378" i="63"/>
  <c r="U2378" i="63"/>
  <c r="V2378" i="63"/>
  <c r="Y2378" i="63"/>
  <c r="Z2378" i="63" s="1"/>
  <c r="AB2378" i="63"/>
  <c r="AC2378" i="63"/>
  <c r="AD2378" i="63"/>
  <c r="AG2378" i="63"/>
  <c r="AH2378" i="63"/>
  <c r="AF2378" i="63" s="1"/>
  <c r="AI2378" i="63"/>
  <c r="D2379" i="63"/>
  <c r="U2379" i="63"/>
  <c r="V2379" i="63"/>
  <c r="W2379" i="63" s="1"/>
  <c r="Y2379" i="63"/>
  <c r="Z2379" i="63" s="1"/>
  <c r="AB2379" i="63"/>
  <c r="AC2379" i="63"/>
  <c r="AD2379" i="63"/>
  <c r="AG2379" i="63"/>
  <c r="AH2379" i="63"/>
  <c r="AF2379" i="63" s="1"/>
  <c r="AI2379" i="63"/>
  <c r="D2380" i="63"/>
  <c r="U2380" i="63"/>
  <c r="V2380" i="63"/>
  <c r="W2380" i="63" s="1"/>
  <c r="Y2380" i="63"/>
  <c r="Z2380" i="63" s="1"/>
  <c r="AB2380" i="63"/>
  <c r="AC2380" i="63"/>
  <c r="AD2380" i="63"/>
  <c r="AG2380" i="63"/>
  <c r="AH2380" i="63"/>
  <c r="AF2380" i="63" s="1"/>
  <c r="AI2380" i="63"/>
  <c r="D2381" i="63"/>
  <c r="U2381" i="63"/>
  <c r="V2381" i="63"/>
  <c r="W2381" i="63" s="1"/>
  <c r="Y2381" i="63"/>
  <c r="Z2381" i="63" s="1"/>
  <c r="AB2381" i="63"/>
  <c r="AC2381" i="63"/>
  <c r="AD2381" i="63"/>
  <c r="AG2381" i="63"/>
  <c r="AH2381" i="63"/>
  <c r="AF2381" i="63" s="1"/>
  <c r="AI2381" i="63"/>
  <c r="D2382" i="63"/>
  <c r="U2382" i="63"/>
  <c r="V2382" i="63"/>
  <c r="W2382" i="63" s="1"/>
  <c r="Y2382" i="63"/>
  <c r="Z2382" i="63" s="1"/>
  <c r="AB2382" i="63"/>
  <c r="AC2382" i="63"/>
  <c r="AD2382" i="63"/>
  <c r="AG2382" i="63"/>
  <c r="AH2382" i="63"/>
  <c r="AF2382" i="63" s="1"/>
  <c r="AI2382" i="63"/>
  <c r="D2383" i="63"/>
  <c r="U2383" i="63"/>
  <c r="V2383" i="63"/>
  <c r="W2383" i="63" s="1"/>
  <c r="Y2383" i="63"/>
  <c r="Z2383" i="63" s="1"/>
  <c r="AB2383" i="63"/>
  <c r="AC2383" i="63"/>
  <c r="AD2383" i="63"/>
  <c r="AG2383" i="63"/>
  <c r="AH2383" i="63"/>
  <c r="AF2383" i="63" s="1"/>
  <c r="AI2383" i="63"/>
  <c r="D2384" i="63"/>
  <c r="U2384" i="63"/>
  <c r="V2384" i="63"/>
  <c r="W2384" i="63" s="1"/>
  <c r="Y2384" i="63"/>
  <c r="Z2384" i="63" s="1"/>
  <c r="AB2384" i="63"/>
  <c r="AC2384" i="63"/>
  <c r="AD2384" i="63"/>
  <c r="AG2384" i="63"/>
  <c r="AH2384" i="63"/>
  <c r="AF2384" i="63" s="1"/>
  <c r="AI2384" i="63"/>
  <c r="D2385" i="63"/>
  <c r="U2385" i="63"/>
  <c r="V2385" i="63"/>
  <c r="W2385" i="63" s="1"/>
  <c r="Y2385" i="63"/>
  <c r="Z2385" i="63" s="1"/>
  <c r="AB2385" i="63"/>
  <c r="AC2385" i="63"/>
  <c r="AD2385" i="63"/>
  <c r="AG2385" i="63"/>
  <c r="AH2385" i="63"/>
  <c r="AF2385" i="63" s="1"/>
  <c r="AI2385" i="63"/>
  <c r="D2386" i="63"/>
  <c r="U2386" i="63"/>
  <c r="V2386" i="63"/>
  <c r="W2386" i="63" s="1"/>
  <c r="Y2386" i="63"/>
  <c r="Z2386" i="63" s="1"/>
  <c r="AB2386" i="63"/>
  <c r="AC2386" i="63"/>
  <c r="AD2386" i="63"/>
  <c r="AG2386" i="63"/>
  <c r="AH2386" i="63"/>
  <c r="AF2386" i="63" s="1"/>
  <c r="AI2386" i="63"/>
  <c r="D2387" i="63"/>
  <c r="U2387" i="63"/>
  <c r="V2387" i="63"/>
  <c r="W2387" i="63" s="1"/>
  <c r="Y2387" i="63"/>
  <c r="Z2387" i="63" s="1"/>
  <c r="AB2387" i="63"/>
  <c r="AC2387" i="63"/>
  <c r="AD2387" i="63"/>
  <c r="AG2387" i="63"/>
  <c r="AH2387" i="63"/>
  <c r="AF2387" i="63" s="1"/>
  <c r="AI2387" i="63"/>
  <c r="D2388" i="63"/>
  <c r="U2388" i="63"/>
  <c r="V2388" i="63"/>
  <c r="W2388" i="63" s="1"/>
  <c r="Y2388" i="63"/>
  <c r="Z2388" i="63" s="1"/>
  <c r="AB2388" i="63"/>
  <c r="AC2388" i="63"/>
  <c r="AD2388" i="63"/>
  <c r="AG2388" i="63"/>
  <c r="AH2388" i="63"/>
  <c r="AF2388" i="63" s="1"/>
  <c r="AI2388" i="63"/>
  <c r="D2389" i="63"/>
  <c r="U2389" i="63"/>
  <c r="V2389" i="63"/>
  <c r="W2389" i="63" s="1"/>
  <c r="Y2389" i="63"/>
  <c r="Z2389" i="63" s="1"/>
  <c r="AB2389" i="63"/>
  <c r="AC2389" i="63"/>
  <c r="AD2389" i="63"/>
  <c r="AG2389" i="63"/>
  <c r="AH2389" i="63"/>
  <c r="AF2389" i="63" s="1"/>
  <c r="AI2389" i="63"/>
  <c r="D2390" i="63"/>
  <c r="U2390" i="63"/>
  <c r="V2390" i="63"/>
  <c r="W2390" i="63" s="1"/>
  <c r="Y2390" i="63"/>
  <c r="Z2390" i="63" s="1"/>
  <c r="AB2390" i="63"/>
  <c r="AC2390" i="63"/>
  <c r="AD2390" i="63"/>
  <c r="AG2390" i="63"/>
  <c r="AH2390" i="63"/>
  <c r="AF2390" i="63" s="1"/>
  <c r="AI2390" i="63"/>
  <c r="D2391" i="63"/>
  <c r="U2391" i="63"/>
  <c r="V2391" i="63"/>
  <c r="W2391" i="63" s="1"/>
  <c r="Y2391" i="63"/>
  <c r="Z2391" i="63" s="1"/>
  <c r="AB2391" i="63"/>
  <c r="AC2391" i="63"/>
  <c r="AD2391" i="63"/>
  <c r="AG2391" i="63"/>
  <c r="AH2391" i="63"/>
  <c r="AF2391" i="63" s="1"/>
  <c r="AI2391" i="63"/>
  <c r="D2392" i="63"/>
  <c r="U2392" i="63"/>
  <c r="V2392" i="63"/>
  <c r="W2392" i="63" s="1"/>
  <c r="Y2392" i="63"/>
  <c r="Z2392" i="63" s="1"/>
  <c r="AB2392" i="63"/>
  <c r="AC2392" i="63"/>
  <c r="AD2392" i="63"/>
  <c r="AG2392" i="63"/>
  <c r="AH2392" i="63"/>
  <c r="AF2392" i="63" s="1"/>
  <c r="AI2392" i="63"/>
  <c r="D2393" i="63"/>
  <c r="U2393" i="63"/>
  <c r="V2393" i="63"/>
  <c r="W2393" i="63" s="1"/>
  <c r="Y2393" i="63"/>
  <c r="Z2393" i="63" s="1"/>
  <c r="AB2393" i="63"/>
  <c r="AC2393" i="63"/>
  <c r="AD2393" i="63"/>
  <c r="AG2393" i="63"/>
  <c r="AH2393" i="63"/>
  <c r="AF2393" i="63" s="1"/>
  <c r="AI2393" i="63"/>
  <c r="D2394" i="63"/>
  <c r="U2394" i="63"/>
  <c r="V2394" i="63"/>
  <c r="W2394" i="63" s="1"/>
  <c r="Y2394" i="63"/>
  <c r="Z2394" i="63" s="1"/>
  <c r="AB2394" i="63"/>
  <c r="AC2394" i="63"/>
  <c r="AD2394" i="63"/>
  <c r="AG2394" i="63"/>
  <c r="AH2394" i="63"/>
  <c r="AF2394" i="63" s="1"/>
  <c r="AI2394" i="63"/>
  <c r="D2395" i="63"/>
  <c r="U2395" i="63"/>
  <c r="V2395" i="63"/>
  <c r="W2395" i="63" s="1"/>
  <c r="Y2395" i="63"/>
  <c r="Z2395" i="63" s="1"/>
  <c r="AB2395" i="63"/>
  <c r="AC2395" i="63"/>
  <c r="AD2395" i="63"/>
  <c r="AG2395" i="63"/>
  <c r="AH2395" i="63"/>
  <c r="AF2395" i="63" s="1"/>
  <c r="AI2395" i="63"/>
  <c r="D2396" i="63"/>
  <c r="U2396" i="63"/>
  <c r="V2396" i="63"/>
  <c r="W2396" i="63" s="1"/>
  <c r="Y2396" i="63"/>
  <c r="Z2396" i="63" s="1"/>
  <c r="AB2396" i="63"/>
  <c r="AC2396" i="63"/>
  <c r="AD2396" i="63"/>
  <c r="AG2396" i="63"/>
  <c r="AH2396" i="63"/>
  <c r="AF2396" i="63" s="1"/>
  <c r="AI2396" i="63"/>
  <c r="D2397" i="63"/>
  <c r="U2397" i="63"/>
  <c r="V2397" i="63"/>
  <c r="W2397" i="63" s="1"/>
  <c r="Y2397" i="63"/>
  <c r="Z2397" i="63" s="1"/>
  <c r="AB2397" i="63"/>
  <c r="AC2397" i="63"/>
  <c r="AD2397" i="63"/>
  <c r="AG2397" i="63"/>
  <c r="AH2397" i="63"/>
  <c r="AF2397" i="63" s="1"/>
  <c r="AI2397" i="63"/>
  <c r="D2398" i="63"/>
  <c r="U2398" i="63"/>
  <c r="V2398" i="63"/>
  <c r="W2398" i="63" s="1"/>
  <c r="Y2398" i="63"/>
  <c r="Z2398" i="63" s="1"/>
  <c r="AB2398" i="63"/>
  <c r="AC2398" i="63"/>
  <c r="AD2398" i="63"/>
  <c r="AG2398" i="63"/>
  <c r="AH2398" i="63"/>
  <c r="AF2398" i="63" s="1"/>
  <c r="AI2398" i="63"/>
  <c r="D2399" i="63"/>
  <c r="U2399" i="63"/>
  <c r="V2399" i="63"/>
  <c r="W2399" i="63" s="1"/>
  <c r="Y2399" i="63"/>
  <c r="Z2399" i="63" s="1"/>
  <c r="AB2399" i="63"/>
  <c r="AC2399" i="63"/>
  <c r="AD2399" i="63"/>
  <c r="AG2399" i="63"/>
  <c r="AH2399" i="63"/>
  <c r="AF2399" i="63" s="1"/>
  <c r="AI2399" i="63"/>
  <c r="D2400" i="63"/>
  <c r="U2400" i="63"/>
  <c r="V2400" i="63"/>
  <c r="W2400" i="63" s="1"/>
  <c r="Y2400" i="63"/>
  <c r="Z2400" i="63" s="1"/>
  <c r="AB2400" i="63"/>
  <c r="AC2400" i="63"/>
  <c r="AD2400" i="63"/>
  <c r="AG2400" i="63"/>
  <c r="AH2400" i="63"/>
  <c r="AF2400" i="63" s="1"/>
  <c r="AI2400" i="63"/>
  <c r="D2401" i="63"/>
  <c r="U2401" i="63"/>
  <c r="V2401" i="63"/>
  <c r="W2401" i="63" s="1"/>
  <c r="Y2401" i="63"/>
  <c r="Z2401" i="63" s="1"/>
  <c r="AB2401" i="63"/>
  <c r="AC2401" i="63"/>
  <c r="AD2401" i="63"/>
  <c r="AG2401" i="63"/>
  <c r="AH2401" i="63"/>
  <c r="AF2401" i="63" s="1"/>
  <c r="AI2401" i="63"/>
  <c r="D2402" i="63"/>
  <c r="U2402" i="63"/>
  <c r="V2402" i="63"/>
  <c r="W2402" i="63" s="1"/>
  <c r="Y2402" i="63"/>
  <c r="Z2402" i="63" s="1"/>
  <c r="AB2402" i="63"/>
  <c r="AC2402" i="63"/>
  <c r="AD2402" i="63"/>
  <c r="AG2402" i="63"/>
  <c r="AH2402" i="63"/>
  <c r="AF2402" i="63" s="1"/>
  <c r="AI2402" i="63"/>
  <c r="D2403" i="63"/>
  <c r="U2403" i="63"/>
  <c r="V2403" i="63"/>
  <c r="W2403" i="63" s="1"/>
  <c r="Y2403" i="63"/>
  <c r="Z2403" i="63" s="1"/>
  <c r="AB2403" i="63"/>
  <c r="AC2403" i="63"/>
  <c r="AD2403" i="63"/>
  <c r="AG2403" i="63"/>
  <c r="AH2403" i="63"/>
  <c r="AF2403" i="63" s="1"/>
  <c r="AI2403" i="63"/>
  <c r="D2404" i="63"/>
  <c r="U2404" i="63"/>
  <c r="V2404" i="63"/>
  <c r="W2404" i="63" s="1"/>
  <c r="Y2404" i="63"/>
  <c r="Z2404" i="63" s="1"/>
  <c r="AB2404" i="63"/>
  <c r="AC2404" i="63"/>
  <c r="AD2404" i="63"/>
  <c r="AG2404" i="63"/>
  <c r="AH2404" i="63"/>
  <c r="AF2404" i="63" s="1"/>
  <c r="AI2404" i="63"/>
  <c r="D2405" i="63"/>
  <c r="U2405" i="63"/>
  <c r="V2405" i="63"/>
  <c r="W2405" i="63" s="1"/>
  <c r="Y2405" i="63"/>
  <c r="Z2405" i="63" s="1"/>
  <c r="AB2405" i="63"/>
  <c r="AC2405" i="63"/>
  <c r="AD2405" i="63"/>
  <c r="AG2405" i="63"/>
  <c r="AH2405" i="63"/>
  <c r="AF2405" i="63" s="1"/>
  <c r="AI2405" i="63"/>
  <c r="D2406" i="63"/>
  <c r="U2406" i="63"/>
  <c r="V2406" i="63"/>
  <c r="W2406" i="63" s="1"/>
  <c r="Y2406" i="63"/>
  <c r="Z2406" i="63" s="1"/>
  <c r="AB2406" i="63"/>
  <c r="AC2406" i="63"/>
  <c r="AD2406" i="63"/>
  <c r="AG2406" i="63"/>
  <c r="AH2406" i="63"/>
  <c r="AF2406" i="63" s="1"/>
  <c r="AI2406" i="63"/>
  <c r="D2407" i="63"/>
  <c r="U2407" i="63"/>
  <c r="V2407" i="63"/>
  <c r="W2407" i="63" s="1"/>
  <c r="Y2407" i="63"/>
  <c r="Z2407" i="63" s="1"/>
  <c r="AB2407" i="63"/>
  <c r="AC2407" i="63"/>
  <c r="AD2407" i="63"/>
  <c r="AG2407" i="63"/>
  <c r="AH2407" i="63"/>
  <c r="AF2407" i="63" s="1"/>
  <c r="AI2407" i="63"/>
  <c r="D2408" i="63"/>
  <c r="U2408" i="63"/>
  <c r="V2408" i="63"/>
  <c r="W2408" i="63" s="1"/>
  <c r="Y2408" i="63"/>
  <c r="Z2408" i="63" s="1"/>
  <c r="AB2408" i="63"/>
  <c r="AC2408" i="63"/>
  <c r="AD2408" i="63"/>
  <c r="AG2408" i="63"/>
  <c r="AH2408" i="63"/>
  <c r="AF2408" i="63" s="1"/>
  <c r="AI2408" i="63"/>
  <c r="D2409" i="63"/>
  <c r="U2409" i="63"/>
  <c r="V2409" i="63"/>
  <c r="W2409" i="63" s="1"/>
  <c r="Y2409" i="63"/>
  <c r="Z2409" i="63" s="1"/>
  <c r="AB2409" i="63"/>
  <c r="AC2409" i="63"/>
  <c r="AD2409" i="63"/>
  <c r="AG2409" i="63"/>
  <c r="AH2409" i="63"/>
  <c r="AF2409" i="63" s="1"/>
  <c r="AI2409" i="63"/>
  <c r="D2410" i="63"/>
  <c r="U2410" i="63"/>
  <c r="V2410" i="63"/>
  <c r="W2410" i="63" s="1"/>
  <c r="Y2410" i="63"/>
  <c r="Z2410" i="63" s="1"/>
  <c r="AB2410" i="63"/>
  <c r="AC2410" i="63"/>
  <c r="AD2410" i="63"/>
  <c r="AG2410" i="63"/>
  <c r="AH2410" i="63"/>
  <c r="AF2410" i="63" s="1"/>
  <c r="AI2410" i="63"/>
  <c r="D2411" i="63"/>
  <c r="U2411" i="63"/>
  <c r="V2411" i="63"/>
  <c r="W2411" i="63" s="1"/>
  <c r="Y2411" i="63"/>
  <c r="Z2411" i="63" s="1"/>
  <c r="AB2411" i="63"/>
  <c r="AC2411" i="63"/>
  <c r="AD2411" i="63"/>
  <c r="AG2411" i="63"/>
  <c r="AH2411" i="63"/>
  <c r="AF2411" i="63" s="1"/>
  <c r="AI2411" i="63"/>
  <c r="D2412" i="63"/>
  <c r="U2412" i="63"/>
  <c r="V2412" i="63"/>
  <c r="W2412" i="63" s="1"/>
  <c r="Y2412" i="63"/>
  <c r="Z2412" i="63" s="1"/>
  <c r="AB2412" i="63"/>
  <c r="AC2412" i="63"/>
  <c r="AD2412" i="63"/>
  <c r="AG2412" i="63"/>
  <c r="AH2412" i="63"/>
  <c r="AF2412" i="63" s="1"/>
  <c r="AI2412" i="63"/>
  <c r="D2413" i="63"/>
  <c r="U2413" i="63"/>
  <c r="V2413" i="63"/>
  <c r="W2413" i="63" s="1"/>
  <c r="Y2413" i="63"/>
  <c r="Z2413" i="63" s="1"/>
  <c r="AB2413" i="63"/>
  <c r="AC2413" i="63"/>
  <c r="AD2413" i="63"/>
  <c r="AG2413" i="63"/>
  <c r="AH2413" i="63"/>
  <c r="AF2413" i="63" s="1"/>
  <c r="AI2413" i="63"/>
  <c r="D2414" i="63"/>
  <c r="U2414" i="63"/>
  <c r="V2414" i="63"/>
  <c r="W2414" i="63" s="1"/>
  <c r="Y2414" i="63"/>
  <c r="Z2414" i="63" s="1"/>
  <c r="AB2414" i="63"/>
  <c r="AC2414" i="63"/>
  <c r="AD2414" i="63"/>
  <c r="AG2414" i="63"/>
  <c r="AH2414" i="63"/>
  <c r="AF2414" i="63" s="1"/>
  <c r="AI2414" i="63"/>
  <c r="D2415" i="63"/>
  <c r="U2415" i="63"/>
  <c r="V2415" i="63"/>
  <c r="W2415" i="63" s="1"/>
  <c r="Y2415" i="63"/>
  <c r="Z2415" i="63" s="1"/>
  <c r="AB2415" i="63"/>
  <c r="AC2415" i="63"/>
  <c r="AD2415" i="63"/>
  <c r="AG2415" i="63"/>
  <c r="AH2415" i="63"/>
  <c r="AF2415" i="63" s="1"/>
  <c r="AI2415" i="63"/>
  <c r="D2416" i="63"/>
  <c r="U2416" i="63"/>
  <c r="V2416" i="63"/>
  <c r="W2416" i="63" s="1"/>
  <c r="Y2416" i="63"/>
  <c r="Z2416" i="63" s="1"/>
  <c r="AB2416" i="63"/>
  <c r="AC2416" i="63"/>
  <c r="AD2416" i="63"/>
  <c r="AG2416" i="63"/>
  <c r="AH2416" i="63"/>
  <c r="AF2416" i="63" s="1"/>
  <c r="AI2416" i="63"/>
  <c r="D2417" i="63"/>
  <c r="U2417" i="63"/>
  <c r="V2417" i="63"/>
  <c r="W2417" i="63" s="1"/>
  <c r="Y2417" i="63"/>
  <c r="Z2417" i="63" s="1"/>
  <c r="AB2417" i="63"/>
  <c r="AC2417" i="63"/>
  <c r="AD2417" i="63"/>
  <c r="AG2417" i="63"/>
  <c r="AH2417" i="63"/>
  <c r="AF2417" i="63" s="1"/>
  <c r="AI2417" i="63"/>
  <c r="U1857" i="63"/>
  <c r="V1857" i="63"/>
  <c r="Y1857" i="63"/>
  <c r="Z1857" i="63" s="1"/>
  <c r="AB1857" i="63"/>
  <c r="AC1857" i="63"/>
  <c r="AD1857" i="63"/>
  <c r="AG1857" i="63"/>
  <c r="AH1857" i="63"/>
  <c r="AI1857" i="63"/>
  <c r="D1855" i="63"/>
  <c r="D1856" i="63"/>
  <c r="D1857" i="63"/>
  <c r="U1846" i="63"/>
  <c r="V1846" i="63"/>
  <c r="Y1846" i="63"/>
  <c r="Z1846" i="63" s="1"/>
  <c r="AB1846" i="63"/>
  <c r="AC1846" i="63"/>
  <c r="AD1846" i="63"/>
  <c r="AG1846" i="63"/>
  <c r="AH1846" i="63"/>
  <c r="AI1846" i="63"/>
  <c r="U1847" i="63"/>
  <c r="V1847" i="63"/>
  <c r="Y1847" i="63"/>
  <c r="Z1847" i="63" s="1"/>
  <c r="AB1847" i="63"/>
  <c r="AC1847" i="63"/>
  <c r="AD1847" i="63"/>
  <c r="AG1847" i="63"/>
  <c r="AH1847" i="63"/>
  <c r="AI1847" i="63"/>
  <c r="D1845" i="63"/>
  <c r="D1846" i="63"/>
  <c r="D1847" i="63"/>
  <c r="D1927" i="63"/>
  <c r="D1928" i="63"/>
  <c r="U1891" i="63"/>
  <c r="V1891" i="63"/>
  <c r="Y1891" i="63"/>
  <c r="Z1891" i="63" s="1"/>
  <c r="AB1891" i="63"/>
  <c r="AC1891" i="63"/>
  <c r="AD1891" i="63"/>
  <c r="AG1891" i="63"/>
  <c r="AH1891" i="63"/>
  <c r="AI1891" i="63"/>
  <c r="U1892" i="63"/>
  <c r="V1892" i="63"/>
  <c r="Y1892" i="63"/>
  <c r="Z1892" i="63" s="1"/>
  <c r="AB1892" i="63"/>
  <c r="AC1892" i="63"/>
  <c r="AD1892" i="63"/>
  <c r="AG1892" i="63"/>
  <c r="AH1892" i="63"/>
  <c r="AI1892" i="63"/>
  <c r="D1890" i="63"/>
  <c r="D1891" i="63"/>
  <c r="U1918" i="63"/>
  <c r="V1918" i="63"/>
  <c r="Y1918" i="63"/>
  <c r="Z1918" i="63" s="1"/>
  <c r="AB1918" i="63"/>
  <c r="AC1918" i="63"/>
  <c r="AD1918" i="63"/>
  <c r="AG1918" i="63"/>
  <c r="AH1918" i="63"/>
  <c r="AI1918" i="63"/>
  <c r="U1919" i="63"/>
  <c r="V1919" i="63"/>
  <c r="Y1919" i="63"/>
  <c r="Z1919" i="63" s="1"/>
  <c r="AB1919" i="63"/>
  <c r="AC1919" i="63"/>
  <c r="AD1919" i="63"/>
  <c r="AG1919" i="63"/>
  <c r="AH1919" i="63"/>
  <c r="AI1919" i="63"/>
  <c r="D1918" i="63"/>
  <c r="D1917" i="63"/>
  <c r="AE1865" i="63" l="1"/>
  <c r="W1865" i="63"/>
  <c r="AE2217" i="63"/>
  <c r="X2316" i="63"/>
  <c r="AA2316" i="63" s="1"/>
  <c r="AE2146" i="63"/>
  <c r="X2146" i="63"/>
  <c r="AA2146" i="63" s="1"/>
  <c r="X2176" i="63"/>
  <c r="AA2176" i="63" s="1"/>
  <c r="AE2167" i="63"/>
  <c r="AE1864" i="63"/>
  <c r="X2343" i="63"/>
  <c r="AA2343" i="63" s="1"/>
  <c r="X2215" i="63"/>
  <c r="AA2215" i="63" s="1"/>
  <c r="AE2246" i="63"/>
  <c r="AE2244" i="63"/>
  <c r="X2244" i="63"/>
  <c r="AA2244" i="63" s="1"/>
  <c r="X2154" i="63"/>
  <c r="AA2154" i="63" s="1"/>
  <c r="W1857" i="63"/>
  <c r="X2285" i="63"/>
  <c r="AA2285" i="63" s="1"/>
  <c r="AE2252" i="63"/>
  <c r="X2252" i="63"/>
  <c r="AA2252" i="63" s="1"/>
  <c r="AE2247" i="63"/>
  <c r="X2247" i="63"/>
  <c r="AA2247" i="63" s="1"/>
  <c r="AE2340" i="63"/>
  <c r="X2332" i="63"/>
  <c r="AA2332" i="63" s="1"/>
  <c r="AE2233" i="63"/>
  <c r="X2231" i="63"/>
  <c r="AA2231" i="63" s="1"/>
  <c r="X2212" i="63"/>
  <c r="AA2212" i="63" s="1"/>
  <c r="AE2139" i="63"/>
  <c r="AE2137" i="63"/>
  <c r="AE2135" i="63"/>
  <c r="AE1857" i="63"/>
  <c r="AE2409" i="63"/>
  <c r="AE2406" i="63"/>
  <c r="X2315" i="63"/>
  <c r="AA2315" i="63" s="1"/>
  <c r="AE2292" i="63"/>
  <c r="X2269" i="63"/>
  <c r="AA2269" i="63" s="1"/>
  <c r="AE2201" i="63"/>
  <c r="AE2149" i="63"/>
  <c r="X2142" i="63"/>
  <c r="AA2142" i="63" s="1"/>
  <c r="W1864" i="63"/>
  <c r="AE1839" i="63"/>
  <c r="AE2417" i="63"/>
  <c r="AE2397" i="63"/>
  <c r="AF1864" i="63"/>
  <c r="AE2311" i="63"/>
  <c r="AE2309" i="63"/>
  <c r="AE2303" i="63"/>
  <c r="AE2301" i="63"/>
  <c r="AE2253" i="63"/>
  <c r="X2253" i="63"/>
  <c r="AA2253" i="63" s="1"/>
  <c r="AE2238" i="63"/>
  <c r="AE2187" i="63"/>
  <c r="X2174" i="63"/>
  <c r="AA2174" i="63" s="1"/>
  <c r="X2158" i="63"/>
  <c r="AA2158" i="63" s="1"/>
  <c r="AE2150" i="63"/>
  <c r="X2150" i="63"/>
  <c r="AA2150" i="63" s="1"/>
  <c r="AE2134" i="63"/>
  <c r="AE2132" i="63"/>
  <c r="AE2130" i="63"/>
  <c r="AE2414" i="63"/>
  <c r="AE2401" i="63"/>
  <c r="AE2392" i="63"/>
  <c r="X1857" i="63"/>
  <c r="AA1857" i="63" s="1"/>
  <c r="X2396" i="63"/>
  <c r="AA2396" i="63" s="1"/>
  <c r="X2395" i="63"/>
  <c r="AA2395" i="63" s="1"/>
  <c r="X2331" i="63"/>
  <c r="AA2331" i="63" s="1"/>
  <c r="AE2241" i="63"/>
  <c r="AE2239" i="63"/>
  <c r="X2239" i="63"/>
  <c r="AA2239" i="63" s="1"/>
  <c r="X2205" i="63"/>
  <c r="AA2205" i="63" s="1"/>
  <c r="AE2194" i="63"/>
  <c r="X2188" i="63"/>
  <c r="AA2188" i="63" s="1"/>
  <c r="AE2181" i="63"/>
  <c r="AE2153" i="63"/>
  <c r="AE2413" i="63"/>
  <c r="AE2410" i="63"/>
  <c r="AE2351" i="63"/>
  <c r="AE2308" i="63"/>
  <c r="AE2295" i="63"/>
  <c r="AE2293" i="63"/>
  <c r="AE2289" i="63"/>
  <c r="AE2405" i="63"/>
  <c r="AE2402" i="63"/>
  <c r="AE2381" i="63"/>
  <c r="AE2335" i="63"/>
  <c r="AF1857" i="63"/>
  <c r="X2376" i="63"/>
  <c r="AA2376" i="63" s="1"/>
  <c r="X2359" i="63"/>
  <c r="AA2359" i="63" s="1"/>
  <c r="AE2324" i="63"/>
  <c r="X2307" i="63"/>
  <c r="AA2307" i="63" s="1"/>
  <c r="AE2300" i="63"/>
  <c r="X2263" i="63"/>
  <c r="AA2263" i="63" s="1"/>
  <c r="AE2256" i="63"/>
  <c r="AE2242" i="63"/>
  <c r="AE2234" i="63"/>
  <c r="AE2225" i="63"/>
  <c r="X2223" i="63"/>
  <c r="AA2223" i="63" s="1"/>
  <c r="X2220" i="63"/>
  <c r="AA2220" i="63" s="1"/>
  <c r="X2213" i="63"/>
  <c r="AA2213" i="63" s="1"/>
  <c r="AE2179" i="63"/>
  <c r="AE2166" i="63"/>
  <c r="X2166" i="63"/>
  <c r="AA2166" i="63" s="1"/>
  <c r="AE2162" i="63"/>
  <c r="X2162" i="63"/>
  <c r="AA2162" i="63" s="1"/>
  <c r="AE2154" i="63"/>
  <c r="X2380" i="63"/>
  <c r="AA2380" i="63" s="1"/>
  <c r="X2379" i="63"/>
  <c r="AA2379" i="63" s="1"/>
  <c r="X2369" i="63"/>
  <c r="AA2369" i="63" s="1"/>
  <c r="X2360" i="63"/>
  <c r="AA2360" i="63" s="1"/>
  <c r="X2353" i="63"/>
  <c r="AA2353" i="63" s="1"/>
  <c r="X2299" i="63"/>
  <c r="AA2299" i="63" s="1"/>
  <c r="X2268" i="63"/>
  <c r="AA2268" i="63" s="1"/>
  <c r="X2259" i="63"/>
  <c r="AA2259" i="63" s="1"/>
  <c r="AE2248" i="63"/>
  <c r="AE2243" i="63"/>
  <c r="X2243" i="63"/>
  <c r="AA2243" i="63" s="1"/>
  <c r="AE2237" i="63"/>
  <c r="X2237" i="63"/>
  <c r="AA2237" i="63" s="1"/>
  <c r="X2228" i="63"/>
  <c r="AA2228" i="63" s="1"/>
  <c r="X2221" i="63"/>
  <c r="AA2221" i="63" s="1"/>
  <c r="AE2191" i="63"/>
  <c r="AE2180" i="63"/>
  <c r="X2180" i="63"/>
  <c r="AA2180" i="63" s="1"/>
  <c r="X2170" i="63"/>
  <c r="AA2170" i="63" s="1"/>
  <c r="X2164" i="63"/>
  <c r="AA2164" i="63" s="1"/>
  <c r="AE2163" i="63"/>
  <c r="AE2152" i="63"/>
  <c r="X2152" i="63"/>
  <c r="AA2152" i="63" s="1"/>
  <c r="AE2151" i="63"/>
  <c r="AE2145" i="63"/>
  <c r="AE2143" i="63"/>
  <c r="AE2140" i="63"/>
  <c r="X2140" i="63"/>
  <c r="AA2140" i="63" s="1"/>
  <c r="AE2129" i="63"/>
  <c r="AE2127" i="63"/>
  <c r="AF1839" i="63"/>
  <c r="W1839" i="63"/>
  <c r="W1877" i="63"/>
  <c r="AE2403" i="63"/>
  <c r="AE2319" i="63"/>
  <c r="AE2271" i="63"/>
  <c r="AE2411" i="63"/>
  <c r="AE2407" i="63"/>
  <c r="AE2400" i="63"/>
  <c r="AE2416" i="63"/>
  <c r="AE2412" i="63"/>
  <c r="AE2408" i="63"/>
  <c r="AE2404" i="63"/>
  <c r="AE2367" i="63"/>
  <c r="X2364" i="63"/>
  <c r="AA2364" i="63" s="1"/>
  <c r="X2363" i="63"/>
  <c r="AA2363" i="63" s="1"/>
  <c r="AE2356" i="63"/>
  <c r="X2344" i="63"/>
  <c r="AA2344" i="63" s="1"/>
  <c r="X2337" i="63"/>
  <c r="AA2337" i="63" s="1"/>
  <c r="X2327" i="63"/>
  <c r="AA2327" i="63" s="1"/>
  <c r="X2311" i="63"/>
  <c r="AA2311" i="63" s="1"/>
  <c r="X2308" i="63"/>
  <c r="AA2308" i="63" s="1"/>
  <c r="X2303" i="63"/>
  <c r="AA2303" i="63" s="1"/>
  <c r="X2300" i="63"/>
  <c r="X2295" i="63"/>
  <c r="AA2295" i="63" s="1"/>
  <c r="X2292" i="63"/>
  <c r="AA2292" i="63" s="1"/>
  <c r="X2283" i="63"/>
  <c r="AA2283" i="63" s="1"/>
  <c r="X2277" i="63"/>
  <c r="AA2277" i="63" s="1"/>
  <c r="AE2276" i="63"/>
  <c r="AE2261" i="63"/>
  <c r="X2199" i="63"/>
  <c r="AA2199" i="63" s="1"/>
  <c r="X2196" i="63"/>
  <c r="AA2196" i="63" s="1"/>
  <c r="X2195" i="63"/>
  <c r="AA2195" i="63" s="1"/>
  <c r="X2192" i="63"/>
  <c r="AA2192" i="63" s="1"/>
  <c r="AE2185" i="63"/>
  <c r="AE2184" i="63"/>
  <c r="AE2182" i="63"/>
  <c r="AE2177" i="63"/>
  <c r="AE2415" i="63"/>
  <c r="AE2389" i="63"/>
  <c r="AE2384" i="63"/>
  <c r="AE2372" i="63"/>
  <c r="X2388" i="63"/>
  <c r="AA2388" i="63" s="1"/>
  <c r="X2387" i="63"/>
  <c r="AA2387" i="63" s="1"/>
  <c r="X2375" i="63"/>
  <c r="AA2375" i="63" s="1"/>
  <c r="X2348" i="63"/>
  <c r="AA2348" i="63" s="1"/>
  <c r="X2347" i="63"/>
  <c r="AA2347" i="63" s="1"/>
  <c r="X2328" i="63"/>
  <c r="AA2328" i="63" s="1"/>
  <c r="X2321" i="63"/>
  <c r="AA2321" i="63" s="1"/>
  <c r="X2309" i="63"/>
  <c r="AA2309" i="63" s="1"/>
  <c r="X2301" i="63"/>
  <c r="AA2301" i="63" s="1"/>
  <c r="X2293" i="63"/>
  <c r="AA2293" i="63" s="1"/>
  <c r="X2287" i="63"/>
  <c r="AA2287" i="63" s="1"/>
  <c r="X2284" i="63"/>
  <c r="AA2284" i="63" s="1"/>
  <c r="X2279" i="63"/>
  <c r="AA2279" i="63" s="1"/>
  <c r="X2275" i="63"/>
  <c r="AA2275" i="63" s="1"/>
  <c r="X2267" i="63"/>
  <c r="AA2267" i="63" s="1"/>
  <c r="X2260" i="63"/>
  <c r="AA2260" i="63" s="1"/>
  <c r="AE2255" i="63"/>
  <c r="X2255" i="63"/>
  <c r="AA2255" i="63" s="1"/>
  <c r="AE2254" i="63"/>
  <c r="AE2240" i="63"/>
  <c r="AE2236" i="63"/>
  <c r="X2236" i="63"/>
  <c r="AA2236" i="63" s="1"/>
  <c r="X2229" i="63"/>
  <c r="AA2229" i="63" s="1"/>
  <c r="AE2209" i="63"/>
  <c r="X2207" i="63"/>
  <c r="AA2207" i="63" s="1"/>
  <c r="X2204" i="63"/>
  <c r="AA2204" i="63" s="1"/>
  <c r="X2197" i="63"/>
  <c r="AA2197" i="63" s="1"/>
  <c r="AE2193" i="63"/>
  <c r="X2190" i="63"/>
  <c r="AA2190" i="63" s="1"/>
  <c r="AE2186" i="63"/>
  <c r="X2186" i="63"/>
  <c r="AA2186" i="63" s="1"/>
  <c r="X2184" i="63"/>
  <c r="AA2184" i="63" s="1"/>
  <c r="AE2178" i="63"/>
  <c r="X2178" i="63"/>
  <c r="AA2178" i="63" s="1"/>
  <c r="AE2175" i="63"/>
  <c r="X2168" i="63"/>
  <c r="AA2168" i="63" s="1"/>
  <c r="AE2165" i="63"/>
  <c r="AE2161" i="63"/>
  <c r="X2156" i="63"/>
  <c r="AA2156" i="63" s="1"/>
  <c r="AE2155" i="63"/>
  <c r="AE2148" i="63"/>
  <c r="X2148" i="63"/>
  <c r="AA2148" i="63" s="1"/>
  <c r="AE2147" i="63"/>
  <c r="X2144" i="63"/>
  <c r="AA2144" i="63" s="1"/>
  <c r="AE2136" i="63"/>
  <c r="X2136" i="63"/>
  <c r="AA2136" i="63" s="1"/>
  <c r="AE2128" i="63"/>
  <c r="X2128" i="63"/>
  <c r="AA2128" i="63" s="1"/>
  <c r="X1864" i="63"/>
  <c r="AA1864" i="63" s="1"/>
  <c r="AA2300" i="63"/>
  <c r="AE2393" i="63"/>
  <c r="AE2369" i="63"/>
  <c r="AE2368" i="63"/>
  <c r="AE2357" i="63"/>
  <c r="AE2353" i="63"/>
  <c r="AE2352" i="63"/>
  <c r="AE2341" i="63"/>
  <c r="AE2337" i="63"/>
  <c r="AE2336" i="63"/>
  <c r="AE2325" i="63"/>
  <c r="AE2321" i="63"/>
  <c r="AE2320" i="63"/>
  <c r="AE2287" i="63"/>
  <c r="X2261" i="63"/>
  <c r="AA2261" i="63" s="1"/>
  <c r="AE2260" i="63"/>
  <c r="AE2251" i="63"/>
  <c r="X2251" i="63"/>
  <c r="AA2251" i="63" s="1"/>
  <c r="AE2250" i="63"/>
  <c r="AE2249" i="63"/>
  <c r="AE2245" i="63"/>
  <c r="X2245" i="63"/>
  <c r="AA2245" i="63" s="1"/>
  <c r="X2235" i="63"/>
  <c r="AA2235" i="63" s="1"/>
  <c r="AE2230" i="63"/>
  <c r="X2227" i="63"/>
  <c r="AA2227" i="63" s="1"/>
  <c r="AE2222" i="63"/>
  <c r="X2219" i="63"/>
  <c r="AA2219" i="63" s="1"/>
  <c r="AE2214" i="63"/>
  <c r="X2211" i="63"/>
  <c r="AA2211" i="63" s="1"/>
  <c r="AE2206" i="63"/>
  <c r="X2203" i="63"/>
  <c r="AA2203" i="63" s="1"/>
  <c r="AE2198" i="63"/>
  <c r="AE2385" i="63"/>
  <c r="AE2373" i="63"/>
  <c r="X2417" i="63"/>
  <c r="AA2417" i="63" s="1"/>
  <c r="X2416" i="63"/>
  <c r="AA2416" i="63" s="1"/>
  <c r="X2415" i="63"/>
  <c r="AA2415" i="63" s="1"/>
  <c r="X2414" i="63"/>
  <c r="AA2414" i="63" s="1"/>
  <c r="X2413" i="63"/>
  <c r="AA2413" i="63" s="1"/>
  <c r="X2412" i="63"/>
  <c r="AA2412" i="63" s="1"/>
  <c r="X2411" i="63"/>
  <c r="AA2411" i="63" s="1"/>
  <c r="X2410" i="63"/>
  <c r="AA2410" i="63" s="1"/>
  <c r="X2409" i="63"/>
  <c r="AA2409" i="63" s="1"/>
  <c r="X2408" i="63"/>
  <c r="AA2408" i="63" s="1"/>
  <c r="X2407" i="63"/>
  <c r="AA2407" i="63" s="1"/>
  <c r="X2406" i="63"/>
  <c r="AA2406" i="63" s="1"/>
  <c r="X2405" i="63"/>
  <c r="AA2405" i="63" s="1"/>
  <c r="X2404" i="63"/>
  <c r="AA2404" i="63" s="1"/>
  <c r="X2403" i="63"/>
  <c r="AA2403" i="63" s="1"/>
  <c r="X2402" i="63"/>
  <c r="AA2402" i="63" s="1"/>
  <c r="AE2396" i="63"/>
  <c r="AE2388" i="63"/>
  <c r="AE2380" i="63"/>
  <c r="AE2377" i="63"/>
  <c r="AE2371" i="63"/>
  <c r="X2371" i="63"/>
  <c r="AA2371" i="63" s="1"/>
  <c r="X2367" i="63"/>
  <c r="AA2367" i="63" s="1"/>
  <c r="AE2365" i="63"/>
  <c r="X2365" i="63"/>
  <c r="AA2365" i="63" s="1"/>
  <c r="AE2361" i="63"/>
  <c r="AE2355" i="63"/>
  <c r="X2355" i="63"/>
  <c r="AA2355" i="63" s="1"/>
  <c r="X2351" i="63"/>
  <c r="AA2351" i="63" s="1"/>
  <c r="AE2349" i="63"/>
  <c r="X2349" i="63"/>
  <c r="AA2349" i="63" s="1"/>
  <c r="AE2345" i="63"/>
  <c r="AE2339" i="63"/>
  <c r="X2339" i="63"/>
  <c r="AA2339" i="63" s="1"/>
  <c r="X2335" i="63"/>
  <c r="AA2335" i="63" s="1"/>
  <c r="AE2333" i="63"/>
  <c r="X2333" i="63"/>
  <c r="AA2333" i="63" s="1"/>
  <c r="AE2329" i="63"/>
  <c r="AE2323" i="63"/>
  <c r="X2323" i="63"/>
  <c r="AA2323" i="63" s="1"/>
  <c r="X2319" i="63"/>
  <c r="AA2319" i="63" s="1"/>
  <c r="AE2317" i="63"/>
  <c r="X2317" i="63"/>
  <c r="AA2317" i="63" s="1"/>
  <c r="AE2313" i="63"/>
  <c r="AE2305" i="63"/>
  <c r="AE2297" i="63"/>
  <c r="AE2281" i="63"/>
  <c r="AE2277" i="63"/>
  <c r="AE2265" i="63"/>
  <c r="X2400" i="63"/>
  <c r="AA2400" i="63" s="1"/>
  <c r="X2399" i="63"/>
  <c r="AA2399" i="63" s="1"/>
  <c r="X2392" i="63"/>
  <c r="AA2392" i="63" s="1"/>
  <c r="X2391" i="63"/>
  <c r="AA2391" i="63" s="1"/>
  <c r="X2384" i="63"/>
  <c r="AA2384" i="63" s="1"/>
  <c r="X2383" i="63"/>
  <c r="AA2383" i="63" s="1"/>
  <c r="X2291" i="63"/>
  <c r="AA2291" i="63" s="1"/>
  <c r="AE2284" i="63"/>
  <c r="AE2279" i="63"/>
  <c r="AE2268" i="63"/>
  <c r="AE2263" i="63"/>
  <c r="AE2285" i="63"/>
  <c r="X2276" i="63"/>
  <c r="AA2276" i="63" s="1"/>
  <c r="AE2273" i="63"/>
  <c r="X2271" i="63"/>
  <c r="AA2271" i="63" s="1"/>
  <c r="AE2269" i="63"/>
  <c r="AE2257" i="63"/>
  <c r="AE2226" i="63"/>
  <c r="AE2218" i="63"/>
  <c r="AE2210" i="63"/>
  <c r="AE2202" i="63"/>
  <c r="AF1877" i="63"/>
  <c r="AE2183" i="63"/>
  <c r="X2182" i="63"/>
  <c r="AA2182" i="63" s="1"/>
  <c r="AE2172" i="63"/>
  <c r="X1839" i="63"/>
  <c r="AA1839" i="63" s="1"/>
  <c r="AE2235" i="63"/>
  <c r="AE2232" i="63"/>
  <c r="AE2231" i="63"/>
  <c r="AE2229" i="63"/>
  <c r="AE2228" i="63"/>
  <c r="AE2227" i="63"/>
  <c r="AE2224" i="63"/>
  <c r="AE2223" i="63"/>
  <c r="AE2221" i="63"/>
  <c r="AE2220" i="63"/>
  <c r="AE2219" i="63"/>
  <c r="AE2216" i="63"/>
  <c r="AE2215" i="63"/>
  <c r="AE2213" i="63"/>
  <c r="AE2212" i="63"/>
  <c r="AE2211" i="63"/>
  <c r="AE2208" i="63"/>
  <c r="AE2207" i="63"/>
  <c r="AE2205" i="63"/>
  <c r="AE2204" i="63"/>
  <c r="AE2203" i="63"/>
  <c r="AE2200" i="63"/>
  <c r="AE2199" i="63"/>
  <c r="AE2197" i="63"/>
  <c r="AE2196" i="63"/>
  <c r="AE2195" i="63"/>
  <c r="AE2192" i="63"/>
  <c r="AE2176" i="63"/>
  <c r="AE2174" i="63"/>
  <c r="AE2173" i="63"/>
  <c r="X2172" i="63"/>
  <c r="AA2172" i="63" s="1"/>
  <c r="AE2171" i="63"/>
  <c r="AE2170" i="63"/>
  <c r="AE2169" i="63"/>
  <c r="AE2168" i="63"/>
  <c r="AE2160" i="63"/>
  <c r="AE2144" i="63"/>
  <c r="AE2142" i="63"/>
  <c r="AE2141" i="63"/>
  <c r="AE2138" i="63"/>
  <c r="X2138" i="63"/>
  <c r="AA2138" i="63" s="1"/>
  <c r="AE2133" i="63"/>
  <c r="AE2190" i="63"/>
  <c r="AE2189" i="63"/>
  <c r="AE2188" i="63"/>
  <c r="AE2164" i="63"/>
  <c r="X2160" i="63"/>
  <c r="AA2160" i="63" s="1"/>
  <c r="AE2159" i="63"/>
  <c r="AE2158" i="63"/>
  <c r="AE2157" i="63"/>
  <c r="AE2156" i="63"/>
  <c r="AE1877" i="63"/>
  <c r="AF1865" i="63"/>
  <c r="W1891" i="63"/>
  <c r="X2134" i="63"/>
  <c r="AA2134" i="63" s="1"/>
  <c r="X2132" i="63"/>
  <c r="AA2132" i="63" s="1"/>
  <c r="AE2131" i="63"/>
  <c r="X2130" i="63"/>
  <c r="AA2130" i="63" s="1"/>
  <c r="AF1918" i="63"/>
  <c r="AE1919" i="63"/>
  <c r="W1919" i="63"/>
  <c r="AE1891" i="63"/>
  <c r="AF1919" i="63"/>
  <c r="AE1892" i="63"/>
  <c r="X1892" i="63"/>
  <c r="AA1892" i="63" s="1"/>
  <c r="X1865" i="63"/>
  <c r="AA1865" i="63" s="1"/>
  <c r="X1846" i="63"/>
  <c r="AA1846" i="63" s="1"/>
  <c r="AF1846" i="63"/>
  <c r="AE1846" i="63"/>
  <c r="W1846" i="63"/>
  <c r="X1877" i="63"/>
  <c r="AA1877" i="63" s="1"/>
  <c r="W2354" i="63"/>
  <c r="X2354" i="63"/>
  <c r="AA2354" i="63" s="1"/>
  <c r="W2338" i="63"/>
  <c r="X2338" i="63"/>
  <c r="AA2338" i="63" s="1"/>
  <c r="W2310" i="63"/>
  <c r="X2310" i="63"/>
  <c r="AA2310" i="63" s="1"/>
  <c r="W2294" i="63"/>
  <c r="X2294" i="63"/>
  <c r="AA2294" i="63" s="1"/>
  <c r="W2278" i="63"/>
  <c r="X2278" i="63"/>
  <c r="AA2278" i="63" s="1"/>
  <c r="X2401" i="63"/>
  <c r="AA2401" i="63" s="1"/>
  <c r="X2397" i="63"/>
  <c r="AA2397" i="63" s="1"/>
  <c r="X2393" i="63"/>
  <c r="AA2393" i="63" s="1"/>
  <c r="X2389" i="63"/>
  <c r="AA2389" i="63" s="1"/>
  <c r="X2385" i="63"/>
  <c r="AA2385" i="63" s="1"/>
  <c r="X2381" i="63"/>
  <c r="AA2381" i="63" s="1"/>
  <c r="W2374" i="63"/>
  <c r="X2374" i="63"/>
  <c r="AA2374" i="63" s="1"/>
  <c r="X2373" i="63"/>
  <c r="AA2373" i="63" s="1"/>
  <c r="X2368" i="63"/>
  <c r="AA2368" i="63" s="1"/>
  <c r="W2358" i="63"/>
  <c r="X2358" i="63"/>
  <c r="AA2358" i="63" s="1"/>
  <c r="X2357" i="63"/>
  <c r="AA2357" i="63" s="1"/>
  <c r="X2352" i="63"/>
  <c r="AA2352" i="63" s="1"/>
  <c r="W2342" i="63"/>
  <c r="X2342" i="63"/>
  <c r="AA2342" i="63" s="1"/>
  <c r="X2341" i="63"/>
  <c r="AA2341" i="63" s="1"/>
  <c r="X2336" i="63"/>
  <c r="AA2336" i="63" s="1"/>
  <c r="W2326" i="63"/>
  <c r="X2326" i="63"/>
  <c r="AA2326" i="63" s="1"/>
  <c r="X2325" i="63"/>
  <c r="AA2325" i="63" s="1"/>
  <c r="X2320" i="63"/>
  <c r="AA2320" i="63" s="1"/>
  <c r="W2191" i="63"/>
  <c r="X2191" i="63"/>
  <c r="AA2191" i="63" s="1"/>
  <c r="W2189" i="63"/>
  <c r="X2189" i="63"/>
  <c r="AA2189" i="63" s="1"/>
  <c r="W2167" i="63"/>
  <c r="X2167" i="63"/>
  <c r="AA2167" i="63" s="1"/>
  <c r="W2165" i="63"/>
  <c r="X2165" i="63"/>
  <c r="AA2165" i="63" s="1"/>
  <c r="W2161" i="63"/>
  <c r="X2161" i="63"/>
  <c r="AA2161" i="63" s="1"/>
  <c r="W2159" i="63"/>
  <c r="X2159" i="63"/>
  <c r="AA2159" i="63" s="1"/>
  <c r="W2157" i="63"/>
  <c r="X2157" i="63"/>
  <c r="AA2157" i="63" s="1"/>
  <c r="W2370" i="63"/>
  <c r="X2370" i="63"/>
  <c r="AA2370" i="63" s="1"/>
  <c r="W2322" i="63"/>
  <c r="X2322" i="63"/>
  <c r="AA2322" i="63" s="1"/>
  <c r="W2302" i="63"/>
  <c r="X2302" i="63"/>
  <c r="AA2302" i="63" s="1"/>
  <c r="W2286" i="63"/>
  <c r="X2286" i="63"/>
  <c r="AA2286" i="63" s="1"/>
  <c r="W2270" i="63"/>
  <c r="X2270" i="63"/>
  <c r="AA2270" i="63" s="1"/>
  <c r="W2262" i="63"/>
  <c r="X2262" i="63"/>
  <c r="AA2262" i="63" s="1"/>
  <c r="W2254" i="63"/>
  <c r="X2254" i="63"/>
  <c r="AA2254" i="63" s="1"/>
  <c r="W2246" i="63"/>
  <c r="X2246" i="63"/>
  <c r="AA2246" i="63" s="1"/>
  <c r="W2238" i="63"/>
  <c r="X2238" i="63"/>
  <c r="AA2238" i="63" s="1"/>
  <c r="W2230" i="63"/>
  <c r="X2230" i="63"/>
  <c r="AA2230" i="63" s="1"/>
  <c r="W2222" i="63"/>
  <c r="X2222" i="63"/>
  <c r="AA2222" i="63" s="1"/>
  <c r="W2214" i="63"/>
  <c r="X2214" i="63"/>
  <c r="AA2214" i="63" s="1"/>
  <c r="W2206" i="63"/>
  <c r="X2206" i="63"/>
  <c r="AA2206" i="63" s="1"/>
  <c r="W2198" i="63"/>
  <c r="X2198" i="63"/>
  <c r="AA2198" i="63" s="1"/>
  <c r="W2163" i="63"/>
  <c r="X2163" i="63"/>
  <c r="AA2163" i="63" s="1"/>
  <c r="W2141" i="63"/>
  <c r="X2141" i="63"/>
  <c r="AA2141" i="63" s="1"/>
  <c r="AE2399" i="63"/>
  <c r="AE2395" i="63"/>
  <c r="AE2391" i="63"/>
  <c r="AE2387" i="63"/>
  <c r="AE2383" i="63"/>
  <c r="AE2379" i="63"/>
  <c r="W2366" i="63"/>
  <c r="X2366" i="63"/>
  <c r="AA2366" i="63" s="1"/>
  <c r="AE2364" i="63"/>
  <c r="AE2363" i="63"/>
  <c r="W2350" i="63"/>
  <c r="X2350" i="63"/>
  <c r="AA2350" i="63" s="1"/>
  <c r="AE2348" i="63"/>
  <c r="AE2347" i="63"/>
  <c r="W2334" i="63"/>
  <c r="X2334" i="63"/>
  <c r="AA2334" i="63" s="1"/>
  <c r="AE2332" i="63"/>
  <c r="AE2331" i="63"/>
  <c r="W2318" i="63"/>
  <c r="X2318" i="63"/>
  <c r="AA2318" i="63" s="1"/>
  <c r="AE2316" i="63"/>
  <c r="AE2315" i="63"/>
  <c r="AE2307" i="63"/>
  <c r="AE2299" i="63"/>
  <c r="AE2291" i="63"/>
  <c r="AE2283" i="63"/>
  <c r="AE2275" i="63"/>
  <c r="AE2267" i="63"/>
  <c r="AE2259" i="63"/>
  <c r="W2183" i="63"/>
  <c r="X2183" i="63"/>
  <c r="AA2183" i="63" s="1"/>
  <c r="W2181" i="63"/>
  <c r="X2181" i="63"/>
  <c r="AA2181" i="63" s="1"/>
  <c r="W2177" i="63"/>
  <c r="X2177" i="63"/>
  <c r="AA2177" i="63" s="1"/>
  <c r="W2175" i="63"/>
  <c r="X2175" i="63"/>
  <c r="AA2175" i="63" s="1"/>
  <c r="W2173" i="63"/>
  <c r="X2173" i="63"/>
  <c r="AA2173" i="63" s="1"/>
  <c r="W2151" i="63"/>
  <c r="X2151" i="63"/>
  <c r="AA2151" i="63" s="1"/>
  <c r="W2149" i="63"/>
  <c r="X2149" i="63"/>
  <c r="AA2149" i="63" s="1"/>
  <c r="W2145" i="63"/>
  <c r="X2145" i="63"/>
  <c r="AA2145" i="63" s="1"/>
  <c r="W2143" i="63"/>
  <c r="X2143" i="63"/>
  <c r="AA2143" i="63" s="1"/>
  <c r="W2129" i="63"/>
  <c r="X2129" i="63"/>
  <c r="AA2129" i="63" s="1"/>
  <c r="W2127" i="63"/>
  <c r="X2127" i="63"/>
  <c r="AA2127" i="63" s="1"/>
  <c r="AE2398" i="63"/>
  <c r="X2398" i="63"/>
  <c r="AA2398" i="63" s="1"/>
  <c r="AE2394" i="63"/>
  <c r="X2394" i="63"/>
  <c r="AA2394" i="63" s="1"/>
  <c r="AE2390" i="63"/>
  <c r="X2390" i="63"/>
  <c r="AA2390" i="63" s="1"/>
  <c r="AE2386" i="63"/>
  <c r="X2386" i="63"/>
  <c r="AA2386" i="63" s="1"/>
  <c r="AE2382" i="63"/>
  <c r="X2382" i="63"/>
  <c r="AA2382" i="63" s="1"/>
  <c r="AE2378" i="63"/>
  <c r="W2378" i="63"/>
  <c r="X2378" i="63"/>
  <c r="AA2378" i="63" s="1"/>
  <c r="X2377" i="63"/>
  <c r="AA2377" i="63" s="1"/>
  <c r="AE2376" i="63"/>
  <c r="AE2375" i="63"/>
  <c r="X2372" i="63"/>
  <c r="AA2372" i="63" s="1"/>
  <c r="W2362" i="63"/>
  <c r="X2362" i="63"/>
  <c r="AA2362" i="63" s="1"/>
  <c r="X2361" i="63"/>
  <c r="AA2361" i="63" s="1"/>
  <c r="AE2360" i="63"/>
  <c r="AE2359" i="63"/>
  <c r="X2356" i="63"/>
  <c r="AA2356" i="63" s="1"/>
  <c r="W2346" i="63"/>
  <c r="X2346" i="63"/>
  <c r="AA2346" i="63" s="1"/>
  <c r="X2345" i="63"/>
  <c r="AA2345" i="63" s="1"/>
  <c r="AE2344" i="63"/>
  <c r="AE2343" i="63"/>
  <c r="X2340" i="63"/>
  <c r="AA2340" i="63" s="1"/>
  <c r="W2330" i="63"/>
  <c r="X2330" i="63"/>
  <c r="AA2330" i="63" s="1"/>
  <c r="X2329" i="63"/>
  <c r="AA2329" i="63" s="1"/>
  <c r="AE2328" i="63"/>
  <c r="AE2327" i="63"/>
  <c r="X2324" i="63"/>
  <c r="AA2324" i="63" s="1"/>
  <c r="W2314" i="63"/>
  <c r="X2314" i="63"/>
  <c r="AA2314" i="63" s="1"/>
  <c r="X2313" i="63"/>
  <c r="AA2313" i="63" s="1"/>
  <c r="AE2312" i="63"/>
  <c r="X2312" i="63"/>
  <c r="AA2312" i="63" s="1"/>
  <c r="W2306" i="63"/>
  <c r="X2306" i="63"/>
  <c r="AA2306" i="63" s="1"/>
  <c r="X2305" i="63"/>
  <c r="AA2305" i="63" s="1"/>
  <c r="AE2304" i="63"/>
  <c r="X2304" i="63"/>
  <c r="AA2304" i="63" s="1"/>
  <c r="W2298" i="63"/>
  <c r="X2298" i="63"/>
  <c r="AA2298" i="63" s="1"/>
  <c r="X2297" i="63"/>
  <c r="AA2297" i="63" s="1"/>
  <c r="AE2296" i="63"/>
  <c r="X2296" i="63"/>
  <c r="AA2296" i="63" s="1"/>
  <c r="W2290" i="63"/>
  <c r="X2290" i="63"/>
  <c r="AA2290" i="63" s="1"/>
  <c r="X2289" i="63"/>
  <c r="AA2289" i="63" s="1"/>
  <c r="AE2288" i="63"/>
  <c r="X2288" i="63"/>
  <c r="AA2288" i="63" s="1"/>
  <c r="W2282" i="63"/>
  <c r="X2282" i="63"/>
  <c r="AA2282" i="63" s="1"/>
  <c r="X2281" i="63"/>
  <c r="AA2281" i="63" s="1"/>
  <c r="AE2280" i="63"/>
  <c r="X2280" i="63"/>
  <c r="AA2280" i="63" s="1"/>
  <c r="W2274" i="63"/>
  <c r="X2274" i="63"/>
  <c r="AA2274" i="63" s="1"/>
  <c r="X2273" i="63"/>
  <c r="AA2273" i="63" s="1"/>
  <c r="AE2272" i="63"/>
  <c r="X2272" i="63"/>
  <c r="AA2272" i="63" s="1"/>
  <c r="W2266" i="63"/>
  <c r="X2266" i="63"/>
  <c r="AA2266" i="63" s="1"/>
  <c r="X2265" i="63"/>
  <c r="AA2265" i="63" s="1"/>
  <c r="AE2264" i="63"/>
  <c r="X2264" i="63"/>
  <c r="AA2264" i="63" s="1"/>
  <c r="W2258" i="63"/>
  <c r="X2258" i="63"/>
  <c r="AA2258" i="63" s="1"/>
  <c r="X2257" i="63"/>
  <c r="AA2257" i="63" s="1"/>
  <c r="X2256" i="63"/>
  <c r="AA2256" i="63" s="1"/>
  <c r="W2250" i="63"/>
  <c r="X2250" i="63"/>
  <c r="AA2250" i="63" s="1"/>
  <c r="X2249" i="63"/>
  <c r="AA2249" i="63" s="1"/>
  <c r="X2248" i="63"/>
  <c r="AA2248" i="63" s="1"/>
  <c r="W2242" i="63"/>
  <c r="X2242" i="63"/>
  <c r="AA2242" i="63" s="1"/>
  <c r="X2241" i="63"/>
  <c r="AA2241" i="63" s="1"/>
  <c r="X2240" i="63"/>
  <c r="AA2240" i="63" s="1"/>
  <c r="W2234" i="63"/>
  <c r="X2234" i="63"/>
  <c r="AA2234" i="63" s="1"/>
  <c r="X2233" i="63"/>
  <c r="AA2233" i="63" s="1"/>
  <c r="X2232" i="63"/>
  <c r="AA2232" i="63" s="1"/>
  <c r="W2226" i="63"/>
  <c r="X2226" i="63"/>
  <c r="AA2226" i="63" s="1"/>
  <c r="X2225" i="63"/>
  <c r="AA2225" i="63" s="1"/>
  <c r="X2224" i="63"/>
  <c r="AA2224" i="63" s="1"/>
  <c r="W2218" i="63"/>
  <c r="X2218" i="63"/>
  <c r="AA2218" i="63" s="1"/>
  <c r="X2217" i="63"/>
  <c r="AA2217" i="63" s="1"/>
  <c r="X2216" i="63"/>
  <c r="AA2216" i="63" s="1"/>
  <c r="W2210" i="63"/>
  <c r="X2210" i="63"/>
  <c r="AA2210" i="63" s="1"/>
  <c r="X2209" i="63"/>
  <c r="AA2209" i="63" s="1"/>
  <c r="X2208" i="63"/>
  <c r="AA2208" i="63" s="1"/>
  <c r="W2202" i="63"/>
  <c r="X2202" i="63"/>
  <c r="AA2202" i="63" s="1"/>
  <c r="X2201" i="63"/>
  <c r="AA2201" i="63" s="1"/>
  <c r="X2200" i="63"/>
  <c r="AA2200" i="63" s="1"/>
  <c r="W2194" i="63"/>
  <c r="X2194" i="63"/>
  <c r="AA2194" i="63" s="1"/>
  <c r="X2193" i="63"/>
  <c r="AA2193" i="63" s="1"/>
  <c r="W2179" i="63"/>
  <c r="X2179" i="63"/>
  <c r="AA2179" i="63" s="1"/>
  <c r="W2147" i="63"/>
  <c r="X2147" i="63"/>
  <c r="AA2147" i="63" s="1"/>
  <c r="W2131" i="63"/>
  <c r="X2131" i="63"/>
  <c r="AA2131" i="63" s="1"/>
  <c r="W2135" i="63"/>
  <c r="X2135" i="63"/>
  <c r="AA2135" i="63" s="1"/>
  <c r="W2133" i="63"/>
  <c r="X2133" i="63"/>
  <c r="AA2133" i="63" s="1"/>
  <c r="AE2374" i="63"/>
  <c r="AE2370" i="63"/>
  <c r="AE2366" i="63"/>
  <c r="AE2362" i="63"/>
  <c r="AE2358" i="63"/>
  <c r="AE2354" i="63"/>
  <c r="AE2350" i="63"/>
  <c r="AE2346" i="63"/>
  <c r="AE2342" i="63"/>
  <c r="AE2338" i="63"/>
  <c r="AE2334" i="63"/>
  <c r="AE2330" i="63"/>
  <c r="AE2326" i="63"/>
  <c r="AE2322" i="63"/>
  <c r="AE2318" i="63"/>
  <c r="AE2314" i="63"/>
  <c r="AE2310" i="63"/>
  <c r="AE2306" i="63"/>
  <c r="AE2302" i="63"/>
  <c r="AE2298" i="63"/>
  <c r="AE2294" i="63"/>
  <c r="AE2290" i="63"/>
  <c r="AE2286" i="63"/>
  <c r="AE2282" i="63"/>
  <c r="AE2278" i="63"/>
  <c r="AE2274" i="63"/>
  <c r="AE2270" i="63"/>
  <c r="AE2266" i="63"/>
  <c r="AE2262" i="63"/>
  <c r="AE2258" i="63"/>
  <c r="W2187" i="63"/>
  <c r="X2187" i="63"/>
  <c r="AA2187" i="63" s="1"/>
  <c r="W2185" i="63"/>
  <c r="X2185" i="63"/>
  <c r="AA2185" i="63" s="1"/>
  <c r="W2171" i="63"/>
  <c r="X2171" i="63"/>
  <c r="AA2171" i="63" s="1"/>
  <c r="W2169" i="63"/>
  <c r="X2169" i="63"/>
  <c r="AA2169" i="63" s="1"/>
  <c r="W2155" i="63"/>
  <c r="X2155" i="63"/>
  <c r="AA2155" i="63" s="1"/>
  <c r="W2153" i="63"/>
  <c r="X2153" i="63"/>
  <c r="AA2153" i="63" s="1"/>
  <c r="W2139" i="63"/>
  <c r="X2139" i="63"/>
  <c r="AA2139" i="63" s="1"/>
  <c r="W2137" i="63"/>
  <c r="X2137" i="63"/>
  <c r="AA2137" i="63" s="1"/>
  <c r="AE1847" i="63"/>
  <c r="W1847" i="63"/>
  <c r="AF1847" i="63"/>
  <c r="X1847" i="63"/>
  <c r="AA1847" i="63" s="1"/>
  <c r="AE1918" i="63"/>
  <c r="W1918" i="63"/>
  <c r="X1919" i="63"/>
  <c r="AA1919" i="63" s="1"/>
  <c r="AF1892" i="63"/>
  <c r="W1892" i="63"/>
  <c r="AF1891" i="63"/>
  <c r="X1891" i="63"/>
  <c r="AA1891" i="63" s="1"/>
  <c r="X1918" i="63"/>
  <c r="AA1918" i="63" s="1"/>
  <c r="U1916" i="63"/>
  <c r="V1916" i="63"/>
  <c r="Y1916" i="63"/>
  <c r="Z1916" i="63" s="1"/>
  <c r="AB1916" i="63"/>
  <c r="AC1916" i="63"/>
  <c r="AD1916" i="63"/>
  <c r="AG1916" i="63"/>
  <c r="AH1916" i="63"/>
  <c r="AI1916" i="63"/>
  <c r="U1917" i="63"/>
  <c r="V1917" i="63"/>
  <c r="Y1917" i="63"/>
  <c r="Z1917" i="63" s="1"/>
  <c r="AB1917" i="63"/>
  <c r="AC1917" i="63"/>
  <c r="AD1917" i="63"/>
  <c r="AG1917" i="63"/>
  <c r="AH1917" i="63"/>
  <c r="AI1917" i="63"/>
  <c r="D1916" i="63"/>
  <c r="U1905" i="63"/>
  <c r="V1905" i="63"/>
  <c r="Y1905" i="63"/>
  <c r="Z1905" i="63" s="1"/>
  <c r="AB1905" i="63"/>
  <c r="AC1905" i="63"/>
  <c r="AD1905" i="63"/>
  <c r="AG1905" i="63"/>
  <c r="AH1905" i="63"/>
  <c r="AI1905" i="63"/>
  <c r="D1903" i="63"/>
  <c r="D1904" i="63"/>
  <c r="D1905" i="63"/>
  <c r="AF1905" i="63" l="1"/>
  <c r="AE1905" i="63"/>
  <c r="W1905" i="63"/>
  <c r="X1905" i="63"/>
  <c r="AA1905" i="63" s="1"/>
  <c r="X1916" i="63"/>
  <c r="AA1916" i="63" s="1"/>
  <c r="W1916" i="63"/>
  <c r="AE1916" i="63"/>
  <c r="AF1916" i="63"/>
  <c r="AE1917" i="63"/>
  <c r="W1917" i="63"/>
  <c r="AF1917" i="63"/>
  <c r="X1917" i="63"/>
  <c r="AA1917" i="63" s="1"/>
  <c r="D1933" i="63"/>
  <c r="D1935" i="63"/>
  <c r="D1936" i="63"/>
  <c r="D1937" i="63"/>
  <c r="D1938" i="63"/>
  <c r="D1939" i="63"/>
  <c r="D1940" i="63"/>
  <c r="D1941" i="63"/>
  <c r="D1942" i="63"/>
  <c r="U1786" i="63"/>
  <c r="V1786" i="63"/>
  <c r="Y1786" i="63"/>
  <c r="Z1786" i="63" s="1"/>
  <c r="AB1786" i="63"/>
  <c r="AC1786" i="63"/>
  <c r="AD1786" i="63"/>
  <c r="AG1786" i="63"/>
  <c r="AH1786" i="63"/>
  <c r="AI1786" i="63"/>
  <c r="U1787" i="63"/>
  <c r="V1787" i="63"/>
  <c r="Y1787" i="63"/>
  <c r="Z1787" i="63" s="1"/>
  <c r="AB1787" i="63"/>
  <c r="AC1787" i="63"/>
  <c r="AD1787" i="63"/>
  <c r="AG1787" i="63"/>
  <c r="AH1787" i="63"/>
  <c r="AI1787" i="63"/>
  <c r="U1788" i="63"/>
  <c r="V1788" i="63"/>
  <c r="Y1788" i="63"/>
  <c r="Z1788" i="63" s="1"/>
  <c r="AB1788" i="63"/>
  <c r="AC1788" i="63"/>
  <c r="AD1788" i="63"/>
  <c r="AG1788" i="63"/>
  <c r="AH1788" i="63"/>
  <c r="AI1788" i="63"/>
  <c r="U1789" i="63"/>
  <c r="V1789" i="63"/>
  <c r="Y1789" i="63"/>
  <c r="Z1789" i="63" s="1"/>
  <c r="AB1789" i="63"/>
  <c r="AC1789" i="63"/>
  <c r="AD1789" i="63"/>
  <c r="AG1789" i="63"/>
  <c r="AH1789" i="63"/>
  <c r="AI1789" i="63"/>
  <c r="U1790" i="63"/>
  <c r="V1790" i="63"/>
  <c r="Y1790" i="63"/>
  <c r="Z1790" i="63" s="1"/>
  <c r="AB1790" i="63"/>
  <c r="AC1790" i="63"/>
  <c r="AD1790" i="63"/>
  <c r="AG1790" i="63"/>
  <c r="AH1790" i="63"/>
  <c r="AI1790" i="63"/>
  <c r="U1791" i="63"/>
  <c r="V1791" i="63"/>
  <c r="Y1791" i="63"/>
  <c r="Z1791" i="63" s="1"/>
  <c r="AB1791" i="63"/>
  <c r="AC1791" i="63"/>
  <c r="AD1791" i="63"/>
  <c r="AG1791" i="63"/>
  <c r="AH1791" i="63"/>
  <c r="AI1791" i="63"/>
  <c r="U1792" i="63"/>
  <c r="V1792" i="63"/>
  <c r="Y1792" i="63"/>
  <c r="Z1792" i="63" s="1"/>
  <c r="AB1792" i="63"/>
  <c r="AC1792" i="63"/>
  <c r="AD1792" i="63"/>
  <c r="AG1792" i="63"/>
  <c r="AH1792" i="63"/>
  <c r="AI1792" i="63"/>
  <c r="U1793" i="63"/>
  <c r="V1793" i="63"/>
  <c r="Y1793" i="63"/>
  <c r="Z1793" i="63" s="1"/>
  <c r="AB1793" i="63"/>
  <c r="AC1793" i="63"/>
  <c r="AD1793" i="63"/>
  <c r="AG1793" i="63"/>
  <c r="AH1793" i="63"/>
  <c r="AI1793" i="63"/>
  <c r="U1794" i="63"/>
  <c r="V1794" i="63"/>
  <c r="Y1794" i="63"/>
  <c r="Z1794" i="63" s="1"/>
  <c r="AB1794" i="63"/>
  <c r="AC1794" i="63"/>
  <c r="AD1794" i="63"/>
  <c r="AG1794" i="63"/>
  <c r="AH1794" i="63"/>
  <c r="AI1794" i="63"/>
  <c r="U1795" i="63"/>
  <c r="V1795" i="63"/>
  <c r="Y1795" i="63"/>
  <c r="Z1795" i="63" s="1"/>
  <c r="AB1795" i="63"/>
  <c r="AC1795" i="63"/>
  <c r="AD1795" i="63"/>
  <c r="AG1795" i="63"/>
  <c r="AH1795" i="63"/>
  <c r="AI1795" i="63"/>
  <c r="U1796" i="63"/>
  <c r="V1796" i="63"/>
  <c r="Y1796" i="63"/>
  <c r="Z1796" i="63" s="1"/>
  <c r="AB1796" i="63"/>
  <c r="AC1796" i="63"/>
  <c r="AD1796" i="63"/>
  <c r="AG1796" i="63"/>
  <c r="AH1796" i="63"/>
  <c r="AI1796" i="63"/>
  <c r="U1797" i="63"/>
  <c r="V1797" i="63"/>
  <c r="Y1797" i="63"/>
  <c r="Z1797" i="63" s="1"/>
  <c r="AB1797" i="63"/>
  <c r="AC1797" i="63"/>
  <c r="AD1797" i="63"/>
  <c r="AG1797" i="63"/>
  <c r="AH1797" i="63"/>
  <c r="AI1797" i="63"/>
  <c r="U1798" i="63"/>
  <c r="V1798" i="63"/>
  <c r="Y1798" i="63"/>
  <c r="Z1798" i="63" s="1"/>
  <c r="AB1798" i="63"/>
  <c r="AC1798" i="63"/>
  <c r="AD1798" i="63"/>
  <c r="AG1798" i="63"/>
  <c r="AH1798" i="63"/>
  <c r="AI1798" i="63"/>
  <c r="U1799" i="63"/>
  <c r="V1799" i="63"/>
  <c r="Y1799" i="63"/>
  <c r="Z1799" i="63" s="1"/>
  <c r="AB1799" i="63"/>
  <c r="AC1799" i="63"/>
  <c r="AD1799" i="63"/>
  <c r="AG1799" i="63"/>
  <c r="AH1799" i="63"/>
  <c r="AI1799" i="63"/>
  <c r="U1800" i="63"/>
  <c r="V1800" i="63"/>
  <c r="Y1800" i="63"/>
  <c r="Z1800" i="63" s="1"/>
  <c r="AB1800" i="63"/>
  <c r="AC1800" i="63"/>
  <c r="AD1800" i="63"/>
  <c r="AG1800" i="63"/>
  <c r="AH1800" i="63"/>
  <c r="AI1800" i="63"/>
  <c r="U1801" i="63"/>
  <c r="V1801" i="63"/>
  <c r="Y1801" i="63"/>
  <c r="Z1801" i="63" s="1"/>
  <c r="AB1801" i="63"/>
  <c r="AC1801" i="63"/>
  <c r="AD1801" i="63"/>
  <c r="AG1801" i="63"/>
  <c r="AH1801" i="63"/>
  <c r="AI1801" i="63"/>
  <c r="U1802" i="63"/>
  <c r="V1802" i="63"/>
  <c r="Y1802" i="63"/>
  <c r="Z1802" i="63" s="1"/>
  <c r="AB1802" i="63"/>
  <c r="AC1802" i="63"/>
  <c r="AD1802" i="63"/>
  <c r="AG1802" i="63"/>
  <c r="AH1802" i="63"/>
  <c r="AI1802" i="63"/>
  <c r="U1803" i="63"/>
  <c r="V1803" i="63"/>
  <c r="Y1803" i="63"/>
  <c r="Z1803" i="63" s="1"/>
  <c r="AB1803" i="63"/>
  <c r="AC1803" i="63"/>
  <c r="AD1803" i="63"/>
  <c r="AG1803" i="63"/>
  <c r="AH1803" i="63"/>
  <c r="AI1803" i="63"/>
  <c r="U1804" i="63"/>
  <c r="V1804" i="63"/>
  <c r="Y1804" i="63"/>
  <c r="Z1804" i="63" s="1"/>
  <c r="AB1804" i="63"/>
  <c r="AC1804" i="63"/>
  <c r="AD1804" i="63"/>
  <c r="AG1804" i="63"/>
  <c r="AH1804" i="63"/>
  <c r="AI1804" i="63"/>
  <c r="U1805" i="63"/>
  <c r="V1805" i="63"/>
  <c r="Y1805" i="63"/>
  <c r="Z1805" i="63" s="1"/>
  <c r="AB1805" i="63"/>
  <c r="AC1805" i="63"/>
  <c r="AD1805" i="63"/>
  <c r="AG1805" i="63"/>
  <c r="AH1805" i="63"/>
  <c r="AI1805" i="63"/>
  <c r="U1806" i="63"/>
  <c r="V1806" i="63"/>
  <c r="Y1806" i="63"/>
  <c r="Z1806" i="63" s="1"/>
  <c r="AB1806" i="63"/>
  <c r="AC1806" i="63"/>
  <c r="AD1806" i="63"/>
  <c r="AG1806" i="63"/>
  <c r="AH1806" i="63"/>
  <c r="AI1806" i="63"/>
  <c r="U1807" i="63"/>
  <c r="V1807" i="63"/>
  <c r="Y1807" i="63"/>
  <c r="Z1807" i="63" s="1"/>
  <c r="AB1807" i="63"/>
  <c r="AC1807" i="63"/>
  <c r="AD1807" i="63"/>
  <c r="AG1807" i="63"/>
  <c r="AH1807" i="63"/>
  <c r="AI1807" i="63"/>
  <c r="U1808" i="63"/>
  <c r="V1808" i="63"/>
  <c r="Y1808" i="63"/>
  <c r="Z1808" i="63" s="1"/>
  <c r="AB1808" i="63"/>
  <c r="AC1808" i="63"/>
  <c r="AD1808" i="63"/>
  <c r="AG1808" i="63"/>
  <c r="AH1808" i="63"/>
  <c r="AI1808" i="63"/>
  <c r="U1809" i="63"/>
  <c r="V1809" i="63"/>
  <c r="Y1809" i="63"/>
  <c r="Z1809" i="63" s="1"/>
  <c r="AB1809" i="63"/>
  <c r="AC1809" i="63"/>
  <c r="AD1809" i="63"/>
  <c r="AG1809" i="63"/>
  <c r="AH1809" i="63"/>
  <c r="AI1809" i="63"/>
  <c r="U1810" i="63"/>
  <c r="V1810" i="63"/>
  <c r="Y1810" i="63"/>
  <c r="Z1810" i="63" s="1"/>
  <c r="AB1810" i="63"/>
  <c r="AC1810" i="63"/>
  <c r="AD1810" i="63"/>
  <c r="AG1810" i="63"/>
  <c r="AH1810" i="63"/>
  <c r="AI1810" i="63"/>
  <c r="U1811" i="63"/>
  <c r="V1811" i="63"/>
  <c r="Y1811" i="63"/>
  <c r="Z1811" i="63" s="1"/>
  <c r="AB1811" i="63"/>
  <c r="AC1811" i="63"/>
  <c r="AD1811" i="63"/>
  <c r="AG1811" i="63"/>
  <c r="AH1811" i="63"/>
  <c r="AI1811" i="63"/>
  <c r="U1812" i="63"/>
  <c r="V1812" i="63"/>
  <c r="Y1812" i="63"/>
  <c r="Z1812" i="63" s="1"/>
  <c r="AB1812" i="63"/>
  <c r="AC1812" i="63"/>
  <c r="AD1812" i="63"/>
  <c r="AG1812" i="63"/>
  <c r="AH1812" i="63"/>
  <c r="AI1812" i="63"/>
  <c r="U1813" i="63"/>
  <c r="V1813" i="63"/>
  <c r="Y1813" i="63"/>
  <c r="Z1813" i="63" s="1"/>
  <c r="AB1813" i="63"/>
  <c r="AC1813" i="63"/>
  <c r="AD1813" i="63"/>
  <c r="AG1813" i="63"/>
  <c r="AH1813" i="63"/>
  <c r="AI1813" i="63"/>
  <c r="U1814" i="63"/>
  <c r="V1814" i="63"/>
  <c r="Y1814" i="63"/>
  <c r="Z1814" i="63" s="1"/>
  <c r="AB1814" i="63"/>
  <c r="AC1814" i="63"/>
  <c r="AD1814" i="63"/>
  <c r="AG1814" i="63"/>
  <c r="AH1814" i="63"/>
  <c r="AI1814" i="63"/>
  <c r="U1817" i="63"/>
  <c r="V1817" i="63"/>
  <c r="Y1817" i="63"/>
  <c r="Z1817" i="63" s="1"/>
  <c r="AB1817" i="63"/>
  <c r="AC1817" i="63"/>
  <c r="AD1817" i="63"/>
  <c r="AG1817" i="63"/>
  <c r="AH1817" i="63"/>
  <c r="AI1817" i="63"/>
  <c r="U1818" i="63"/>
  <c r="V1818" i="63"/>
  <c r="Y1818" i="63"/>
  <c r="Z1818" i="63" s="1"/>
  <c r="AB1818" i="63"/>
  <c r="AC1818" i="63"/>
  <c r="AD1818" i="63"/>
  <c r="AG1818" i="63"/>
  <c r="AH1818" i="63"/>
  <c r="AI1818" i="63"/>
  <c r="U1819" i="63"/>
  <c r="V1819" i="63"/>
  <c r="Y1819" i="63"/>
  <c r="Z1819" i="63" s="1"/>
  <c r="AB1819" i="63"/>
  <c r="AC1819" i="63"/>
  <c r="AD1819" i="63"/>
  <c r="AG1819" i="63"/>
  <c r="AH1819" i="63"/>
  <c r="AI1819" i="63"/>
  <c r="U1820" i="63"/>
  <c r="V1820" i="63"/>
  <c r="Y1820" i="63"/>
  <c r="Z1820" i="63" s="1"/>
  <c r="AB1820" i="63"/>
  <c r="AC1820" i="63"/>
  <c r="AD1820" i="63"/>
  <c r="AG1820" i="63"/>
  <c r="AH1820" i="63"/>
  <c r="AI1820" i="63"/>
  <c r="U1821" i="63"/>
  <c r="V1821" i="63"/>
  <c r="Y1821" i="63"/>
  <c r="Z1821" i="63" s="1"/>
  <c r="AB1821" i="63"/>
  <c r="AC1821" i="63"/>
  <c r="AD1821" i="63"/>
  <c r="AG1821" i="63"/>
  <c r="AH1821" i="63"/>
  <c r="AI1821" i="63"/>
  <c r="U1822" i="63"/>
  <c r="V1822" i="63"/>
  <c r="Y1822" i="63"/>
  <c r="Z1822" i="63" s="1"/>
  <c r="AB1822" i="63"/>
  <c r="AC1822" i="63"/>
  <c r="AD1822" i="63"/>
  <c r="AG1822" i="63"/>
  <c r="AH1822" i="63"/>
  <c r="AI1822" i="63"/>
  <c r="U1823" i="63"/>
  <c r="V1823" i="63"/>
  <c r="Y1823" i="63"/>
  <c r="Z1823" i="63" s="1"/>
  <c r="AB1823" i="63"/>
  <c r="AC1823" i="63"/>
  <c r="AD1823" i="63"/>
  <c r="AG1823" i="63"/>
  <c r="AH1823" i="63"/>
  <c r="AI1823" i="63"/>
  <c r="U1824" i="63"/>
  <c r="V1824" i="63"/>
  <c r="Y1824" i="63"/>
  <c r="Z1824" i="63" s="1"/>
  <c r="AB1824" i="63"/>
  <c r="AC1824" i="63"/>
  <c r="AD1824" i="63"/>
  <c r="AG1824" i="63"/>
  <c r="AH1824" i="63"/>
  <c r="AI1824" i="63"/>
  <c r="U1825" i="63"/>
  <c r="V1825" i="63"/>
  <c r="Y1825" i="63"/>
  <c r="Z1825" i="63" s="1"/>
  <c r="AB1825" i="63"/>
  <c r="AC1825" i="63"/>
  <c r="AD1825" i="63"/>
  <c r="AG1825" i="63"/>
  <c r="AH1825" i="63"/>
  <c r="AI1825" i="63"/>
  <c r="U1826" i="63"/>
  <c r="V1826" i="63"/>
  <c r="Y1826" i="63"/>
  <c r="Z1826" i="63" s="1"/>
  <c r="AB1826" i="63"/>
  <c r="AC1826" i="63"/>
  <c r="AD1826" i="63"/>
  <c r="AG1826" i="63"/>
  <c r="AH1826" i="63"/>
  <c r="AI1826" i="63"/>
  <c r="U1827" i="63"/>
  <c r="V1827" i="63"/>
  <c r="Y1827" i="63"/>
  <c r="Z1827" i="63" s="1"/>
  <c r="AB1827" i="63"/>
  <c r="AC1827" i="63"/>
  <c r="AD1827" i="63"/>
  <c r="AG1827" i="63"/>
  <c r="AH1827" i="63"/>
  <c r="AI1827" i="63"/>
  <c r="U1828" i="63"/>
  <c r="V1828" i="63"/>
  <c r="Y1828" i="63"/>
  <c r="Z1828" i="63" s="1"/>
  <c r="AB1828" i="63"/>
  <c r="AC1828" i="63"/>
  <c r="AD1828" i="63"/>
  <c r="AG1828" i="63"/>
  <c r="AH1828" i="63"/>
  <c r="AI1828" i="63"/>
  <c r="U1829" i="63"/>
  <c r="V1829" i="63"/>
  <c r="Y1829" i="63"/>
  <c r="Z1829" i="63" s="1"/>
  <c r="AB1829" i="63"/>
  <c r="AC1829" i="63"/>
  <c r="AD1829" i="63"/>
  <c r="AG1829" i="63"/>
  <c r="AH1829" i="63"/>
  <c r="AI1829" i="63"/>
  <c r="U1830" i="63"/>
  <c r="V1830" i="63"/>
  <c r="Y1830" i="63"/>
  <c r="Z1830" i="63" s="1"/>
  <c r="AB1830" i="63"/>
  <c r="AC1830" i="63"/>
  <c r="AD1830" i="63"/>
  <c r="AG1830" i="63"/>
  <c r="AH1830" i="63"/>
  <c r="AI1830" i="63"/>
  <c r="U1831" i="63"/>
  <c r="V1831" i="63"/>
  <c r="Y1831" i="63"/>
  <c r="Z1831" i="63" s="1"/>
  <c r="AB1831" i="63"/>
  <c r="AC1831" i="63"/>
  <c r="AD1831" i="63"/>
  <c r="AG1831" i="63"/>
  <c r="AH1831" i="63"/>
  <c r="AI1831" i="63"/>
  <c r="U1832" i="63"/>
  <c r="V1832" i="63"/>
  <c r="Y1832" i="63"/>
  <c r="Z1832" i="63" s="1"/>
  <c r="AB1832" i="63"/>
  <c r="AC1832" i="63"/>
  <c r="AD1832" i="63"/>
  <c r="AG1832" i="63"/>
  <c r="AH1832" i="63"/>
  <c r="AI1832" i="63"/>
  <c r="U1833" i="63"/>
  <c r="V1833" i="63"/>
  <c r="Y1833" i="63"/>
  <c r="Z1833" i="63" s="1"/>
  <c r="AB1833" i="63"/>
  <c r="AC1833" i="63"/>
  <c r="AD1833" i="63"/>
  <c r="AG1833" i="63"/>
  <c r="AH1833" i="63"/>
  <c r="AI1833" i="63"/>
  <c r="U1834" i="63"/>
  <c r="V1834" i="63"/>
  <c r="Y1834" i="63"/>
  <c r="Z1834" i="63" s="1"/>
  <c r="AB1834" i="63"/>
  <c r="AC1834" i="63"/>
  <c r="AD1834" i="63"/>
  <c r="AG1834" i="63"/>
  <c r="AH1834" i="63"/>
  <c r="AI1834" i="63"/>
  <c r="U1835" i="63"/>
  <c r="V1835" i="63"/>
  <c r="Y1835" i="63"/>
  <c r="Z1835" i="63" s="1"/>
  <c r="AB1835" i="63"/>
  <c r="AC1835" i="63"/>
  <c r="AD1835" i="63"/>
  <c r="AG1835" i="63"/>
  <c r="AH1835" i="63"/>
  <c r="AI1835" i="63"/>
  <c r="U1836" i="63"/>
  <c r="V1836" i="63"/>
  <c r="Y1836" i="63"/>
  <c r="Z1836" i="63" s="1"/>
  <c r="AB1836" i="63"/>
  <c r="AC1836" i="63"/>
  <c r="AD1836" i="63"/>
  <c r="AG1836" i="63"/>
  <c r="AH1836" i="63"/>
  <c r="AI1836" i="63"/>
  <c r="U1837" i="63"/>
  <c r="V1837" i="63"/>
  <c r="Y1837" i="63"/>
  <c r="Z1837" i="63" s="1"/>
  <c r="AB1837" i="63"/>
  <c r="AC1837" i="63"/>
  <c r="AD1837" i="63"/>
  <c r="AG1837" i="63"/>
  <c r="AH1837" i="63"/>
  <c r="AI1837" i="63"/>
  <c r="U1838" i="63"/>
  <c r="V1838" i="63"/>
  <c r="Y1838" i="63"/>
  <c r="Z1838" i="63" s="1"/>
  <c r="AB1838" i="63"/>
  <c r="AC1838" i="63"/>
  <c r="AD1838" i="63"/>
  <c r="AG1838" i="63"/>
  <c r="AH1838" i="63"/>
  <c r="AI1838" i="63"/>
  <c r="U1840" i="63"/>
  <c r="V1840" i="63"/>
  <c r="Y1840" i="63"/>
  <c r="Z1840" i="63" s="1"/>
  <c r="AB1840" i="63"/>
  <c r="AC1840" i="63"/>
  <c r="AD1840" i="63"/>
  <c r="AG1840" i="63"/>
  <c r="AH1840" i="63"/>
  <c r="AI1840" i="63"/>
  <c r="U1841" i="63"/>
  <c r="V1841" i="63"/>
  <c r="Y1841" i="63"/>
  <c r="Z1841" i="63" s="1"/>
  <c r="AB1841" i="63"/>
  <c r="AC1841" i="63"/>
  <c r="AD1841" i="63"/>
  <c r="AG1841" i="63"/>
  <c r="AH1841" i="63"/>
  <c r="AI1841" i="63"/>
  <c r="U1842" i="63"/>
  <c r="V1842" i="63"/>
  <c r="Y1842" i="63"/>
  <c r="Z1842" i="63" s="1"/>
  <c r="AB1842" i="63"/>
  <c r="AC1842" i="63"/>
  <c r="AD1842" i="63"/>
  <c r="AG1842" i="63"/>
  <c r="AH1842" i="63"/>
  <c r="AI1842" i="63"/>
  <c r="U1843" i="63"/>
  <c r="V1843" i="63"/>
  <c r="Y1843" i="63"/>
  <c r="Z1843" i="63" s="1"/>
  <c r="AB1843" i="63"/>
  <c r="AC1843" i="63"/>
  <c r="AD1843" i="63"/>
  <c r="AG1843" i="63"/>
  <c r="AH1843" i="63"/>
  <c r="AI1843" i="63"/>
  <c r="U1844" i="63"/>
  <c r="V1844" i="63"/>
  <c r="Y1844" i="63"/>
  <c r="Z1844" i="63" s="1"/>
  <c r="AB1844" i="63"/>
  <c r="AC1844" i="63"/>
  <c r="AD1844" i="63"/>
  <c r="AG1844" i="63"/>
  <c r="AH1844" i="63"/>
  <c r="AI1844" i="63"/>
  <c r="U1845" i="63"/>
  <c r="V1845" i="63"/>
  <c r="Y1845" i="63"/>
  <c r="Z1845" i="63" s="1"/>
  <c r="AB1845" i="63"/>
  <c r="AC1845" i="63"/>
  <c r="AD1845" i="63"/>
  <c r="AG1845" i="63"/>
  <c r="AH1845" i="63"/>
  <c r="AI1845" i="63"/>
  <c r="U1848" i="63"/>
  <c r="V1848" i="63"/>
  <c r="Y1848" i="63"/>
  <c r="Z1848" i="63" s="1"/>
  <c r="AB1848" i="63"/>
  <c r="AC1848" i="63"/>
  <c r="AD1848" i="63"/>
  <c r="AG1848" i="63"/>
  <c r="AH1848" i="63"/>
  <c r="AI1848" i="63"/>
  <c r="U1849" i="63"/>
  <c r="V1849" i="63"/>
  <c r="Y1849" i="63"/>
  <c r="Z1849" i="63" s="1"/>
  <c r="AB1849" i="63"/>
  <c r="AC1849" i="63"/>
  <c r="AD1849" i="63"/>
  <c r="AG1849" i="63"/>
  <c r="AH1849" i="63"/>
  <c r="AI1849" i="63"/>
  <c r="U1850" i="63"/>
  <c r="V1850" i="63"/>
  <c r="Y1850" i="63"/>
  <c r="Z1850" i="63" s="1"/>
  <c r="AB1850" i="63"/>
  <c r="AC1850" i="63"/>
  <c r="AD1850" i="63"/>
  <c r="AG1850" i="63"/>
  <c r="AH1850" i="63"/>
  <c r="AI1850" i="63"/>
  <c r="U1851" i="63"/>
  <c r="V1851" i="63"/>
  <c r="Y1851" i="63"/>
  <c r="Z1851" i="63" s="1"/>
  <c r="AB1851" i="63"/>
  <c r="AC1851" i="63"/>
  <c r="AD1851" i="63"/>
  <c r="AG1851" i="63"/>
  <c r="AH1851" i="63"/>
  <c r="AI1851" i="63"/>
  <c r="U1852" i="63"/>
  <c r="V1852" i="63"/>
  <c r="Y1852" i="63"/>
  <c r="Z1852" i="63" s="1"/>
  <c r="AB1852" i="63"/>
  <c r="AC1852" i="63"/>
  <c r="AD1852" i="63"/>
  <c r="AG1852" i="63"/>
  <c r="AH1852" i="63"/>
  <c r="AI1852" i="63"/>
  <c r="U1853" i="63"/>
  <c r="V1853" i="63"/>
  <c r="Y1853" i="63"/>
  <c r="Z1853" i="63" s="1"/>
  <c r="AB1853" i="63"/>
  <c r="AC1853" i="63"/>
  <c r="AD1853" i="63"/>
  <c r="AG1853" i="63"/>
  <c r="AH1853" i="63"/>
  <c r="AI1853" i="63"/>
  <c r="U1854" i="63"/>
  <c r="V1854" i="63"/>
  <c r="Y1854" i="63"/>
  <c r="Z1854" i="63" s="1"/>
  <c r="AB1854" i="63"/>
  <c r="AC1854" i="63"/>
  <c r="AD1854" i="63"/>
  <c r="AG1854" i="63"/>
  <c r="AH1854" i="63"/>
  <c r="AI1854" i="63"/>
  <c r="U1855" i="63"/>
  <c r="V1855" i="63"/>
  <c r="Y1855" i="63"/>
  <c r="Z1855" i="63" s="1"/>
  <c r="AB1855" i="63"/>
  <c r="AC1855" i="63"/>
  <c r="AD1855" i="63"/>
  <c r="AG1855" i="63"/>
  <c r="AH1855" i="63"/>
  <c r="AI1855" i="63"/>
  <c r="U1856" i="63"/>
  <c r="V1856" i="63"/>
  <c r="Y1856" i="63"/>
  <c r="Z1856" i="63" s="1"/>
  <c r="AB1856" i="63"/>
  <c r="AC1856" i="63"/>
  <c r="AD1856" i="63"/>
  <c r="AG1856" i="63"/>
  <c r="AH1856" i="63"/>
  <c r="AI1856" i="63"/>
  <c r="U1858" i="63"/>
  <c r="V1858" i="63"/>
  <c r="Y1858" i="63"/>
  <c r="Z1858" i="63" s="1"/>
  <c r="AB1858" i="63"/>
  <c r="AC1858" i="63"/>
  <c r="AD1858" i="63"/>
  <c r="AG1858" i="63"/>
  <c r="AH1858" i="63"/>
  <c r="AI1858" i="63"/>
  <c r="U1859" i="63"/>
  <c r="V1859" i="63"/>
  <c r="Y1859" i="63"/>
  <c r="Z1859" i="63" s="1"/>
  <c r="AB1859" i="63"/>
  <c r="AC1859" i="63"/>
  <c r="AD1859" i="63"/>
  <c r="AG1859" i="63"/>
  <c r="AH1859" i="63"/>
  <c r="AI1859" i="63"/>
  <c r="U1860" i="63"/>
  <c r="V1860" i="63"/>
  <c r="Y1860" i="63"/>
  <c r="Z1860" i="63" s="1"/>
  <c r="AB1860" i="63"/>
  <c r="AC1860" i="63"/>
  <c r="AD1860" i="63"/>
  <c r="AG1860" i="63"/>
  <c r="AH1860" i="63"/>
  <c r="AI1860" i="63"/>
  <c r="U1861" i="63"/>
  <c r="V1861" i="63"/>
  <c r="Y1861" i="63"/>
  <c r="Z1861" i="63" s="1"/>
  <c r="AB1861" i="63"/>
  <c r="AC1861" i="63"/>
  <c r="AD1861" i="63"/>
  <c r="AG1861" i="63"/>
  <c r="AH1861" i="63"/>
  <c r="AI1861" i="63"/>
  <c r="U1862" i="63"/>
  <c r="V1862" i="63"/>
  <c r="Y1862" i="63"/>
  <c r="Z1862" i="63" s="1"/>
  <c r="AB1862" i="63"/>
  <c r="AC1862" i="63"/>
  <c r="AD1862" i="63"/>
  <c r="AG1862" i="63"/>
  <c r="AH1862" i="63"/>
  <c r="AI1862" i="63"/>
  <c r="U1863" i="63"/>
  <c r="V1863" i="63"/>
  <c r="Y1863" i="63"/>
  <c r="Z1863" i="63" s="1"/>
  <c r="AB1863" i="63"/>
  <c r="AC1863" i="63"/>
  <c r="AD1863" i="63"/>
  <c r="AG1863" i="63"/>
  <c r="AH1863" i="63"/>
  <c r="AI1863" i="63"/>
  <c r="U1866" i="63"/>
  <c r="V1866" i="63"/>
  <c r="Y1866" i="63"/>
  <c r="Z1866" i="63" s="1"/>
  <c r="AB1866" i="63"/>
  <c r="AC1866" i="63"/>
  <c r="AD1866" i="63"/>
  <c r="AG1866" i="63"/>
  <c r="AH1866" i="63"/>
  <c r="AI1866" i="63"/>
  <c r="U1867" i="63"/>
  <c r="V1867" i="63"/>
  <c r="Y1867" i="63"/>
  <c r="Z1867" i="63" s="1"/>
  <c r="AB1867" i="63"/>
  <c r="AC1867" i="63"/>
  <c r="AD1867" i="63"/>
  <c r="AG1867" i="63"/>
  <c r="AH1867" i="63"/>
  <c r="AI1867" i="63"/>
  <c r="U1868" i="63"/>
  <c r="V1868" i="63"/>
  <c r="Y1868" i="63"/>
  <c r="Z1868" i="63" s="1"/>
  <c r="AB1868" i="63"/>
  <c r="AC1868" i="63"/>
  <c r="AD1868" i="63"/>
  <c r="AG1868" i="63"/>
  <c r="AH1868" i="63"/>
  <c r="AI1868" i="63"/>
  <c r="U1869" i="63"/>
  <c r="V1869" i="63"/>
  <c r="W1869" i="63" s="1"/>
  <c r="Y1869" i="63"/>
  <c r="Z1869" i="63" s="1"/>
  <c r="AB1869" i="63"/>
  <c r="AC1869" i="63"/>
  <c r="AD1869" i="63"/>
  <c r="AG1869" i="63"/>
  <c r="AH1869" i="63"/>
  <c r="AI1869" i="63"/>
  <c r="U1870" i="63"/>
  <c r="V1870" i="63"/>
  <c r="Y1870" i="63"/>
  <c r="Z1870" i="63" s="1"/>
  <c r="AB1870" i="63"/>
  <c r="AC1870" i="63"/>
  <c r="AD1870" i="63"/>
  <c r="AG1870" i="63"/>
  <c r="AH1870" i="63"/>
  <c r="AI1870" i="63"/>
  <c r="U1871" i="63"/>
  <c r="V1871" i="63"/>
  <c r="X1871" i="63" s="1"/>
  <c r="Y1871" i="63"/>
  <c r="Z1871" i="63" s="1"/>
  <c r="AB1871" i="63"/>
  <c r="AC1871" i="63"/>
  <c r="AD1871" i="63"/>
  <c r="AG1871" i="63"/>
  <c r="AH1871" i="63"/>
  <c r="AI1871" i="63"/>
  <c r="U1872" i="63"/>
  <c r="V1872" i="63"/>
  <c r="W1872" i="63" s="1"/>
  <c r="Y1872" i="63"/>
  <c r="Z1872" i="63" s="1"/>
  <c r="AB1872" i="63"/>
  <c r="AC1872" i="63"/>
  <c r="AD1872" i="63"/>
  <c r="AG1872" i="63"/>
  <c r="AH1872" i="63"/>
  <c r="AI1872" i="63"/>
  <c r="U1873" i="63"/>
  <c r="V1873" i="63"/>
  <c r="X1873" i="63" s="1"/>
  <c r="Y1873" i="63"/>
  <c r="Z1873" i="63" s="1"/>
  <c r="AB1873" i="63"/>
  <c r="AC1873" i="63"/>
  <c r="AD1873" i="63"/>
  <c r="AG1873" i="63"/>
  <c r="AH1873" i="63"/>
  <c r="AI1873" i="63"/>
  <c r="U1874" i="63"/>
  <c r="V1874" i="63"/>
  <c r="Y1874" i="63"/>
  <c r="Z1874" i="63" s="1"/>
  <c r="AB1874" i="63"/>
  <c r="AC1874" i="63"/>
  <c r="AD1874" i="63"/>
  <c r="AG1874" i="63"/>
  <c r="AH1874" i="63"/>
  <c r="AI1874" i="63"/>
  <c r="U1875" i="63"/>
  <c r="V1875" i="63"/>
  <c r="Y1875" i="63"/>
  <c r="Z1875" i="63" s="1"/>
  <c r="AB1875" i="63"/>
  <c r="AC1875" i="63"/>
  <c r="AD1875" i="63"/>
  <c r="AG1875" i="63"/>
  <c r="AH1875" i="63"/>
  <c r="AI1875" i="63"/>
  <c r="U1876" i="63"/>
  <c r="V1876" i="63"/>
  <c r="Y1876" i="63"/>
  <c r="Z1876" i="63" s="1"/>
  <c r="AB1876" i="63"/>
  <c r="AC1876" i="63"/>
  <c r="AD1876" i="63"/>
  <c r="AG1876" i="63"/>
  <c r="AH1876" i="63"/>
  <c r="AI1876" i="63"/>
  <c r="U1878" i="63"/>
  <c r="V1878" i="63"/>
  <c r="Y1878" i="63"/>
  <c r="Z1878" i="63" s="1"/>
  <c r="AB1878" i="63"/>
  <c r="AC1878" i="63"/>
  <c r="AD1878" i="63"/>
  <c r="AG1878" i="63"/>
  <c r="AH1878" i="63"/>
  <c r="AI1878" i="63"/>
  <c r="U1879" i="63"/>
  <c r="V1879" i="63"/>
  <c r="Y1879" i="63"/>
  <c r="Z1879" i="63" s="1"/>
  <c r="AB1879" i="63"/>
  <c r="AC1879" i="63"/>
  <c r="AD1879" i="63"/>
  <c r="AG1879" i="63"/>
  <c r="AH1879" i="63"/>
  <c r="AI1879" i="63"/>
  <c r="U1880" i="63"/>
  <c r="V1880" i="63"/>
  <c r="Y1880" i="63"/>
  <c r="Z1880" i="63" s="1"/>
  <c r="AB1880" i="63"/>
  <c r="AC1880" i="63"/>
  <c r="AD1880" i="63"/>
  <c r="AG1880" i="63"/>
  <c r="AH1880" i="63"/>
  <c r="AI1880" i="63"/>
  <c r="U1881" i="63"/>
  <c r="V1881" i="63"/>
  <c r="Y1881" i="63"/>
  <c r="Z1881" i="63" s="1"/>
  <c r="AB1881" i="63"/>
  <c r="AC1881" i="63"/>
  <c r="AD1881" i="63"/>
  <c r="AG1881" i="63"/>
  <c r="AH1881" i="63"/>
  <c r="AI1881" i="63"/>
  <c r="U1882" i="63"/>
  <c r="V1882" i="63"/>
  <c r="Y1882" i="63"/>
  <c r="Z1882" i="63" s="1"/>
  <c r="AB1882" i="63"/>
  <c r="AC1882" i="63"/>
  <c r="AD1882" i="63"/>
  <c r="AG1882" i="63"/>
  <c r="AH1882" i="63"/>
  <c r="AI1882" i="63"/>
  <c r="U1883" i="63"/>
  <c r="V1883" i="63"/>
  <c r="Y1883" i="63"/>
  <c r="Z1883" i="63" s="1"/>
  <c r="AB1883" i="63"/>
  <c r="AC1883" i="63"/>
  <c r="AD1883" i="63"/>
  <c r="AG1883" i="63"/>
  <c r="AH1883" i="63"/>
  <c r="AI1883" i="63"/>
  <c r="U1884" i="63"/>
  <c r="V1884" i="63"/>
  <c r="Y1884" i="63"/>
  <c r="Z1884" i="63" s="1"/>
  <c r="AB1884" i="63"/>
  <c r="AC1884" i="63"/>
  <c r="AD1884" i="63"/>
  <c r="AG1884" i="63"/>
  <c r="AH1884" i="63"/>
  <c r="AI1884" i="63"/>
  <c r="U1885" i="63"/>
  <c r="V1885" i="63"/>
  <c r="Y1885" i="63"/>
  <c r="Z1885" i="63" s="1"/>
  <c r="AB1885" i="63"/>
  <c r="AC1885" i="63"/>
  <c r="AD1885" i="63"/>
  <c r="AG1885" i="63"/>
  <c r="AH1885" i="63"/>
  <c r="AI1885" i="63"/>
  <c r="U1886" i="63"/>
  <c r="V1886" i="63"/>
  <c r="Y1886" i="63"/>
  <c r="Z1886" i="63" s="1"/>
  <c r="AB1886" i="63"/>
  <c r="AC1886" i="63"/>
  <c r="AD1886" i="63"/>
  <c r="AG1886" i="63"/>
  <c r="AH1886" i="63"/>
  <c r="AI1886" i="63"/>
  <c r="U1887" i="63"/>
  <c r="V1887" i="63"/>
  <c r="Y1887" i="63"/>
  <c r="Z1887" i="63" s="1"/>
  <c r="AB1887" i="63"/>
  <c r="AC1887" i="63"/>
  <c r="AD1887" i="63"/>
  <c r="AG1887" i="63"/>
  <c r="AH1887" i="63"/>
  <c r="AI1887" i="63"/>
  <c r="U1888" i="63"/>
  <c r="V1888" i="63"/>
  <c r="Y1888" i="63"/>
  <c r="Z1888" i="63" s="1"/>
  <c r="AB1888" i="63"/>
  <c r="AC1888" i="63"/>
  <c r="AD1888" i="63"/>
  <c r="AG1888" i="63"/>
  <c r="AH1888" i="63"/>
  <c r="AI1888" i="63"/>
  <c r="U1889" i="63"/>
  <c r="V1889" i="63"/>
  <c r="Y1889" i="63"/>
  <c r="Z1889" i="63" s="1"/>
  <c r="AB1889" i="63"/>
  <c r="AC1889" i="63"/>
  <c r="AD1889" i="63"/>
  <c r="AG1889" i="63"/>
  <c r="AH1889" i="63"/>
  <c r="AI1889" i="63"/>
  <c r="U1890" i="63"/>
  <c r="V1890" i="63"/>
  <c r="Y1890" i="63"/>
  <c r="Z1890" i="63" s="1"/>
  <c r="AB1890" i="63"/>
  <c r="AC1890" i="63"/>
  <c r="AD1890" i="63"/>
  <c r="AG1890" i="63"/>
  <c r="AH1890" i="63"/>
  <c r="AI1890" i="63"/>
  <c r="U1895" i="63"/>
  <c r="V1895" i="63"/>
  <c r="Y1895" i="63"/>
  <c r="Z1895" i="63" s="1"/>
  <c r="AB1895" i="63"/>
  <c r="AC1895" i="63"/>
  <c r="AD1895" i="63"/>
  <c r="AG1895" i="63"/>
  <c r="AH1895" i="63"/>
  <c r="AI1895" i="63"/>
  <c r="U1896" i="63"/>
  <c r="V1896" i="63"/>
  <c r="Y1896" i="63"/>
  <c r="Z1896" i="63" s="1"/>
  <c r="AB1896" i="63"/>
  <c r="AC1896" i="63"/>
  <c r="AD1896" i="63"/>
  <c r="AG1896" i="63"/>
  <c r="AH1896" i="63"/>
  <c r="AI1896" i="63"/>
  <c r="U1897" i="63"/>
  <c r="V1897" i="63"/>
  <c r="Y1897" i="63"/>
  <c r="Z1897" i="63" s="1"/>
  <c r="AB1897" i="63"/>
  <c r="AC1897" i="63"/>
  <c r="AD1897" i="63"/>
  <c r="AG1897" i="63"/>
  <c r="AH1897" i="63"/>
  <c r="AI1897" i="63"/>
  <c r="U1898" i="63"/>
  <c r="V1898" i="63"/>
  <c r="Y1898" i="63"/>
  <c r="Z1898" i="63" s="1"/>
  <c r="AB1898" i="63"/>
  <c r="AC1898" i="63"/>
  <c r="AD1898" i="63"/>
  <c r="AG1898" i="63"/>
  <c r="AH1898" i="63"/>
  <c r="AI1898" i="63"/>
  <c r="U1900" i="63"/>
  <c r="V1900" i="63"/>
  <c r="Y1900" i="63"/>
  <c r="Z1900" i="63" s="1"/>
  <c r="AB1900" i="63"/>
  <c r="AC1900" i="63"/>
  <c r="AD1900" i="63"/>
  <c r="AG1900" i="63"/>
  <c r="AH1900" i="63"/>
  <c r="AI1900" i="63"/>
  <c r="U1901" i="63"/>
  <c r="V1901" i="63"/>
  <c r="Y1901" i="63"/>
  <c r="Z1901" i="63" s="1"/>
  <c r="AB1901" i="63"/>
  <c r="AC1901" i="63"/>
  <c r="AD1901" i="63"/>
  <c r="AG1901" i="63"/>
  <c r="AH1901" i="63"/>
  <c r="AI1901" i="63"/>
  <c r="U1902" i="63"/>
  <c r="V1902" i="63"/>
  <c r="Y1902" i="63"/>
  <c r="Z1902" i="63" s="1"/>
  <c r="AB1902" i="63"/>
  <c r="AC1902" i="63"/>
  <c r="AD1902" i="63"/>
  <c r="AG1902" i="63"/>
  <c r="AH1902" i="63"/>
  <c r="AI1902" i="63"/>
  <c r="U1903" i="63"/>
  <c r="V1903" i="63"/>
  <c r="Y1903" i="63"/>
  <c r="Z1903" i="63" s="1"/>
  <c r="AB1903" i="63"/>
  <c r="AC1903" i="63"/>
  <c r="AD1903" i="63"/>
  <c r="AG1903" i="63"/>
  <c r="AH1903" i="63"/>
  <c r="AI1903" i="63"/>
  <c r="U1904" i="63"/>
  <c r="V1904" i="63"/>
  <c r="Y1904" i="63"/>
  <c r="Z1904" i="63" s="1"/>
  <c r="AB1904" i="63"/>
  <c r="AC1904" i="63"/>
  <c r="AD1904" i="63"/>
  <c r="AG1904" i="63"/>
  <c r="AH1904" i="63"/>
  <c r="AI1904" i="63"/>
  <c r="U1906" i="63"/>
  <c r="V1906" i="63"/>
  <c r="Y1906" i="63"/>
  <c r="Z1906" i="63" s="1"/>
  <c r="AB1906" i="63"/>
  <c r="AC1906" i="63"/>
  <c r="AD1906" i="63"/>
  <c r="AG1906" i="63"/>
  <c r="AH1906" i="63"/>
  <c r="AI1906" i="63"/>
  <c r="U1907" i="63"/>
  <c r="V1907" i="63"/>
  <c r="Y1907" i="63"/>
  <c r="Z1907" i="63" s="1"/>
  <c r="AB1907" i="63"/>
  <c r="AC1907" i="63"/>
  <c r="AD1907" i="63"/>
  <c r="AG1907" i="63"/>
  <c r="AH1907" i="63"/>
  <c r="AI1907" i="63"/>
  <c r="U1908" i="63"/>
  <c r="V1908" i="63"/>
  <c r="Y1908" i="63"/>
  <c r="Z1908" i="63" s="1"/>
  <c r="AB1908" i="63"/>
  <c r="AC1908" i="63"/>
  <c r="AD1908" i="63"/>
  <c r="AG1908" i="63"/>
  <c r="AH1908" i="63"/>
  <c r="AI1908" i="63"/>
  <c r="U1909" i="63"/>
  <c r="V1909" i="63"/>
  <c r="Y1909" i="63"/>
  <c r="Z1909" i="63" s="1"/>
  <c r="AB1909" i="63"/>
  <c r="AC1909" i="63"/>
  <c r="AD1909" i="63"/>
  <c r="AG1909" i="63"/>
  <c r="AH1909" i="63"/>
  <c r="AI1909" i="63"/>
  <c r="U1910" i="63"/>
  <c r="V1910" i="63"/>
  <c r="Y1910" i="63"/>
  <c r="Z1910" i="63" s="1"/>
  <c r="AB1910" i="63"/>
  <c r="AC1910" i="63"/>
  <c r="AD1910" i="63"/>
  <c r="AG1910" i="63"/>
  <c r="AH1910" i="63"/>
  <c r="AI1910" i="63"/>
  <c r="U1911" i="63"/>
  <c r="V1911" i="63"/>
  <c r="Y1911" i="63"/>
  <c r="Z1911" i="63" s="1"/>
  <c r="AB1911" i="63"/>
  <c r="AC1911" i="63"/>
  <c r="AD1911" i="63"/>
  <c r="AG1911" i="63"/>
  <c r="AH1911" i="63"/>
  <c r="AI1911" i="63"/>
  <c r="U1912" i="63"/>
  <c r="V1912" i="63"/>
  <c r="Y1912" i="63"/>
  <c r="Z1912" i="63" s="1"/>
  <c r="AB1912" i="63"/>
  <c r="AC1912" i="63"/>
  <c r="AD1912" i="63"/>
  <c r="AG1912" i="63"/>
  <c r="AH1912" i="63"/>
  <c r="AI1912" i="63"/>
  <c r="U1913" i="63"/>
  <c r="V1913" i="63"/>
  <c r="Y1913" i="63"/>
  <c r="Z1913" i="63" s="1"/>
  <c r="AB1913" i="63"/>
  <c r="AC1913" i="63"/>
  <c r="AD1913" i="63"/>
  <c r="AG1913" i="63"/>
  <c r="AH1913" i="63"/>
  <c r="AI1913" i="63"/>
  <c r="U1914" i="63"/>
  <c r="V1914" i="63"/>
  <c r="Y1914" i="63"/>
  <c r="Z1914" i="63" s="1"/>
  <c r="AB1914" i="63"/>
  <c r="AC1914" i="63"/>
  <c r="AD1914" i="63"/>
  <c r="AG1914" i="63"/>
  <c r="AH1914" i="63"/>
  <c r="AI1914" i="63"/>
  <c r="U1915" i="63"/>
  <c r="V1915" i="63"/>
  <c r="Y1915" i="63"/>
  <c r="Z1915" i="63" s="1"/>
  <c r="AB1915" i="63"/>
  <c r="AC1915" i="63"/>
  <c r="AD1915" i="63"/>
  <c r="AG1915" i="63"/>
  <c r="AH1915" i="63"/>
  <c r="AI1915" i="63"/>
  <c r="D1932" i="63"/>
  <c r="D1931" i="63"/>
  <c r="D1930" i="63"/>
  <c r="D1929" i="63"/>
  <c r="D1915" i="63"/>
  <c r="D1914" i="63"/>
  <c r="D1913" i="63"/>
  <c r="D1912" i="63"/>
  <c r="D1911" i="63"/>
  <c r="D1910" i="63"/>
  <c r="D1909" i="63"/>
  <c r="D1908" i="63"/>
  <c r="D1907" i="63"/>
  <c r="D1906" i="63"/>
  <c r="D1902" i="63"/>
  <c r="D1901" i="63"/>
  <c r="D1900" i="63"/>
  <c r="D1897" i="63"/>
  <c r="D1896" i="63"/>
  <c r="D1895" i="63"/>
  <c r="D1889" i="63"/>
  <c r="D1888" i="63"/>
  <c r="D1887" i="63"/>
  <c r="D1886" i="63"/>
  <c r="D1885" i="63"/>
  <c r="D1884" i="63"/>
  <c r="D1883" i="63"/>
  <c r="D1882" i="63"/>
  <c r="D1881" i="63"/>
  <c r="D1880" i="63"/>
  <c r="D1879" i="63"/>
  <c r="D1878" i="63"/>
  <c r="D1875" i="63"/>
  <c r="D1874" i="63"/>
  <c r="D1873" i="63"/>
  <c r="D1872" i="63"/>
  <c r="D1871" i="63"/>
  <c r="D1870" i="63"/>
  <c r="D1869" i="63"/>
  <c r="D1868" i="63"/>
  <c r="D1867" i="63"/>
  <c r="D1866" i="63"/>
  <c r="D1862" i="63"/>
  <c r="D1861" i="63"/>
  <c r="D1860" i="63"/>
  <c r="D1859" i="63"/>
  <c r="D1858" i="63"/>
  <c r="D1854" i="63"/>
  <c r="D1853" i="63"/>
  <c r="D1852" i="63"/>
  <c r="D1851" i="63"/>
  <c r="D1850" i="63"/>
  <c r="D1849" i="63"/>
  <c r="D1848" i="63"/>
  <c r="D1844" i="63"/>
  <c r="D1843" i="63"/>
  <c r="D1842" i="63"/>
  <c r="D1841" i="63"/>
  <c r="D1840" i="63"/>
  <c r="D1837" i="63"/>
  <c r="D1836" i="63"/>
  <c r="D1835" i="63"/>
  <c r="D1834" i="63"/>
  <c r="D1833" i="63"/>
  <c r="D1832" i="63"/>
  <c r="D1831" i="63"/>
  <c r="D1830" i="63"/>
  <c r="D1829" i="63"/>
  <c r="D1828" i="63"/>
  <c r="D1827" i="63"/>
  <c r="D1826" i="63"/>
  <c r="D1825" i="63"/>
  <c r="D1824" i="63"/>
  <c r="D1823" i="63"/>
  <c r="D1822" i="63"/>
  <c r="D1821" i="63"/>
  <c r="D1820" i="63"/>
  <c r="D1819" i="63"/>
  <c r="D1818" i="63"/>
  <c r="D1817" i="63"/>
  <c r="D1813" i="63"/>
  <c r="D1812" i="63"/>
  <c r="D1811" i="63"/>
  <c r="D1810" i="63"/>
  <c r="D1809" i="63"/>
  <c r="D1808" i="63"/>
  <c r="D1807" i="63"/>
  <c r="D1806" i="63"/>
  <c r="D1805" i="63"/>
  <c r="D1804" i="63"/>
  <c r="D1803" i="63"/>
  <c r="D1802" i="63"/>
  <c r="D1801" i="63"/>
  <c r="D1800" i="63"/>
  <c r="D1799" i="63"/>
  <c r="D1798" i="63"/>
  <c r="D1797" i="63"/>
  <c r="D1796" i="63"/>
  <c r="D1795" i="63"/>
  <c r="D1794" i="63"/>
  <c r="D1793" i="63"/>
  <c r="D1792" i="63"/>
  <c r="D1791" i="63"/>
  <c r="D1790" i="63"/>
  <c r="D1789" i="63"/>
  <c r="D1788" i="63"/>
  <c r="D1787" i="63"/>
  <c r="D1786" i="63"/>
  <c r="D1781" i="63"/>
  <c r="D1780" i="63"/>
  <c r="D1779" i="63"/>
  <c r="D1778" i="63"/>
  <c r="D1777" i="63"/>
  <c r="D1776" i="63"/>
  <c r="D1775" i="63"/>
  <c r="D1774" i="63"/>
  <c r="D1773" i="63"/>
  <c r="D1772" i="63"/>
  <c r="D1771" i="63"/>
  <c r="D1770" i="63"/>
  <c r="D1769" i="63"/>
  <c r="D1768" i="63"/>
  <c r="D1767" i="63"/>
  <c r="D1766" i="63"/>
  <c r="D1765" i="63"/>
  <c r="D1764" i="63"/>
  <c r="D1763" i="63"/>
  <c r="D1762" i="63"/>
  <c r="D1761" i="63"/>
  <c r="D1760" i="63"/>
  <c r="D1759" i="63"/>
  <c r="D1758" i="63"/>
  <c r="D1757" i="63"/>
  <c r="D1756" i="63"/>
  <c r="D1755" i="63"/>
  <c r="D1754" i="63"/>
  <c r="D1753" i="63"/>
  <c r="D1752" i="63"/>
  <c r="D1751" i="63"/>
  <c r="D1750" i="63"/>
  <c r="D1749" i="63"/>
  <c r="D1748" i="63"/>
  <c r="D1747" i="63"/>
  <c r="D1746" i="63"/>
  <c r="D1745" i="63"/>
  <c r="D1744" i="63"/>
  <c r="D1743" i="63"/>
  <c r="D1742" i="63"/>
  <c r="D1741" i="63"/>
  <c r="D1740" i="63"/>
  <c r="D1739" i="63"/>
  <c r="D1738" i="63"/>
  <c r="D1737" i="63"/>
  <c r="D1736" i="63"/>
  <c r="D1735" i="63"/>
  <c r="D1734" i="63"/>
  <c r="D1733" i="63"/>
  <c r="D1732" i="63"/>
  <c r="D1731" i="63"/>
  <c r="D1730" i="63"/>
  <c r="D1729" i="63"/>
  <c r="D1728" i="63"/>
  <c r="D1727" i="63"/>
  <c r="D1726" i="63"/>
  <c r="D1725" i="63"/>
  <c r="D1724" i="63"/>
  <c r="D1723" i="63"/>
  <c r="D1722" i="63"/>
  <c r="D1721" i="63"/>
  <c r="D1720" i="63"/>
  <c r="D1719" i="63"/>
  <c r="D1718" i="63"/>
  <c r="D1717" i="63"/>
  <c r="D1716" i="63"/>
  <c r="D1715" i="63"/>
  <c r="D1714" i="63"/>
  <c r="D1713" i="63"/>
  <c r="D1712" i="63"/>
  <c r="D1711" i="63"/>
  <c r="D1710" i="63"/>
  <c r="D1709" i="63"/>
  <c r="D1708" i="63"/>
  <c r="D1707" i="63"/>
  <c r="D1706" i="63"/>
  <c r="D1705" i="63"/>
  <c r="D1704" i="63"/>
  <c r="AF1813" i="63" l="1"/>
  <c r="X1900" i="63"/>
  <c r="AA1900" i="63" s="1"/>
  <c r="AF1889" i="63"/>
  <c r="W1844" i="63"/>
  <c r="X1845" i="63"/>
  <c r="AA1845" i="63" s="1"/>
  <c r="AF1845" i="63"/>
  <c r="AE1804" i="63"/>
  <c r="W1806" i="63"/>
  <c r="AF1890" i="63"/>
  <c r="AE1881" i="63"/>
  <c r="AF1874" i="63"/>
  <c r="AE1830" i="63"/>
  <c r="W1819" i="63"/>
  <c r="AF1834" i="63"/>
  <c r="AE1858" i="63"/>
  <c r="AE1827" i="63"/>
  <c r="X1797" i="63"/>
  <c r="AA1797" i="63" s="1"/>
  <c r="X1914" i="63"/>
  <c r="AA1914" i="63" s="1"/>
  <c r="AF1904" i="63"/>
  <c r="AE1890" i="63"/>
  <c r="AF1858" i="63"/>
  <c r="W1854" i="63"/>
  <c r="X1825" i="63"/>
  <c r="AA1825" i="63" s="1"/>
  <c r="AF1823" i="63"/>
  <c r="AF1915" i="63"/>
  <c r="AF1862" i="63"/>
  <c r="W1851" i="63"/>
  <c r="AF1849" i="63"/>
  <c r="W1814" i="63"/>
  <c r="AE1903" i="63"/>
  <c r="AE1863" i="63"/>
  <c r="W1849" i="63"/>
  <c r="AF1814" i="63"/>
  <c r="W1801" i="63"/>
  <c r="W1915" i="63"/>
  <c r="W1903" i="63"/>
  <c r="W1902" i="63"/>
  <c r="W1900" i="63"/>
  <c r="W1890" i="63"/>
  <c r="AF1888" i="63"/>
  <c r="W1868" i="63"/>
  <c r="W1841" i="63"/>
  <c r="AF1803" i="63"/>
  <c r="AF1800" i="63"/>
  <c r="AF1789" i="63"/>
  <c r="W1914" i="63"/>
  <c r="AF1913" i="63"/>
  <c r="AF1902" i="63"/>
  <c r="AE1901" i="63"/>
  <c r="W1897" i="63"/>
  <c r="X1895" i="63"/>
  <c r="AA1895" i="63" s="1"/>
  <c r="X1888" i="63"/>
  <c r="AA1888" i="63" s="1"/>
  <c r="W1885" i="63"/>
  <c r="W1873" i="63"/>
  <c r="AF1872" i="63"/>
  <c r="AE1871" i="63"/>
  <c r="X1851" i="63"/>
  <c r="AA1851" i="63" s="1"/>
  <c r="AE1832" i="63"/>
  <c r="X1827" i="63"/>
  <c r="AA1827" i="63" s="1"/>
  <c r="W1826" i="63"/>
  <c r="AE1822" i="63"/>
  <c r="W1818" i="63"/>
  <c r="AF1805" i="63"/>
  <c r="W1800" i="63"/>
  <c r="AE1790" i="63"/>
  <c r="W1904" i="63"/>
  <c r="AE1856" i="63"/>
  <c r="AF1794" i="63"/>
  <c r="X1789" i="63"/>
  <c r="AA1789" i="63" s="1"/>
  <c r="AE1897" i="63"/>
  <c r="W1852" i="63"/>
  <c r="AE1814" i="63"/>
  <c r="X1908" i="63"/>
  <c r="AA1908" i="63" s="1"/>
  <c r="AE1876" i="63"/>
  <c r="AE1844" i="63"/>
  <c r="AF1835" i="63"/>
  <c r="AE1818" i="63"/>
  <c r="W1804" i="63"/>
  <c r="X1801" i="63"/>
  <c r="AA1801" i="63" s="1"/>
  <c r="AE1798" i="63"/>
  <c r="AF1911" i="63"/>
  <c r="AE1906" i="63"/>
  <c r="AF1903" i="63"/>
  <c r="X1903" i="63"/>
  <c r="AA1903" i="63" s="1"/>
  <c r="AF1882" i="63"/>
  <c r="AA1871" i="63"/>
  <c r="AE1868" i="63"/>
  <c r="W1845" i="63"/>
  <c r="AF1844" i="63"/>
  <c r="X1842" i="63"/>
  <c r="AA1842" i="63" s="1"/>
  <c r="X1840" i="63"/>
  <c r="AA1840" i="63" s="1"/>
  <c r="AE1838" i="63"/>
  <c r="AF1837" i="63"/>
  <c r="W1824" i="63"/>
  <c r="AF1821" i="63"/>
  <c r="AF1818" i="63"/>
  <c r="AE1809" i="63"/>
  <c r="W1808" i="63"/>
  <c r="W1805" i="63"/>
  <c r="AF1795" i="63"/>
  <c r="AF1791" i="63"/>
  <c r="AE1861" i="63"/>
  <c r="AE1811" i="63"/>
  <c r="AF1810" i="63"/>
  <c r="AE1908" i="63"/>
  <c r="AF1883" i="63"/>
  <c r="W1881" i="63"/>
  <c r="X1879" i="63"/>
  <c r="AA1879" i="63" s="1"/>
  <c r="AF1873" i="63"/>
  <c r="AF1868" i="63"/>
  <c r="AE1867" i="63"/>
  <c r="AF1866" i="63"/>
  <c r="W1860" i="63"/>
  <c r="AE1853" i="63"/>
  <c r="W1853" i="63"/>
  <c r="AF1851" i="63"/>
  <c r="AE1841" i="63"/>
  <c r="W1835" i="63"/>
  <c r="W1834" i="63"/>
  <c r="W1832" i="63"/>
  <c r="X1819" i="63"/>
  <c r="AA1819" i="63" s="1"/>
  <c r="X1813" i="63"/>
  <c r="AA1813" i="63" s="1"/>
  <c r="AF1811" i="63"/>
  <c r="X1809" i="63"/>
  <c r="AA1809" i="63" s="1"/>
  <c r="AF1807" i="63"/>
  <c r="AE1806" i="63"/>
  <c r="AF1802" i="63"/>
  <c r="AE1801" i="63"/>
  <c r="AF1798" i="63"/>
  <c r="W1790" i="63"/>
  <c r="AF1786" i="63"/>
  <c r="AE1909" i="63"/>
  <c r="X1897" i="63"/>
  <c r="AA1897" i="63" s="1"/>
  <c r="AE1819" i="63"/>
  <c r="AE1807" i="63"/>
  <c r="AF1787" i="63"/>
  <c r="AE1914" i="63"/>
  <c r="AE1913" i="63"/>
  <c r="AF1912" i="63"/>
  <c r="AE1911" i="63"/>
  <c r="AE1910" i="63"/>
  <c r="W1910" i="63"/>
  <c r="X1904" i="63"/>
  <c r="AA1904" i="63" s="1"/>
  <c r="AF1896" i="63"/>
  <c r="X1890" i="63"/>
  <c r="AA1890" i="63" s="1"/>
  <c r="W1887" i="63"/>
  <c r="AF1885" i="63"/>
  <c r="X1880" i="63"/>
  <c r="AA1880" i="63" s="1"/>
  <c r="AE1862" i="63"/>
  <c r="W1862" i="63"/>
  <c r="X1849" i="63"/>
  <c r="AA1849" i="63" s="1"/>
  <c r="AF1832" i="63"/>
  <c r="AE1812" i="63"/>
  <c r="AF1799" i="63"/>
  <c r="AF1793" i="63"/>
  <c r="W1792" i="63"/>
  <c r="X1791" i="63"/>
  <c r="AA1791" i="63" s="1"/>
  <c r="W1789" i="63"/>
  <c r="AE1889" i="63"/>
  <c r="W1889" i="63"/>
  <c r="AE1888" i="63"/>
  <c r="W1886" i="63"/>
  <c r="AE1885" i="63"/>
  <c r="AE1882" i="63"/>
  <c r="X1887" i="63"/>
  <c r="AA1887" i="63" s="1"/>
  <c r="X1886" i="63"/>
  <c r="AA1886" i="63" s="1"/>
  <c r="X1861" i="63"/>
  <c r="AA1861" i="63" s="1"/>
  <c r="W1861" i="63"/>
  <c r="X1911" i="63"/>
  <c r="AA1911" i="63" s="1"/>
  <c r="X1884" i="63"/>
  <c r="AA1884" i="63" s="1"/>
  <c r="W1884" i="63"/>
  <c r="W1838" i="63"/>
  <c r="AE1795" i="63"/>
  <c r="W1788" i="63"/>
  <c r="W1870" i="63"/>
  <c r="X1870" i="63"/>
  <c r="AA1870" i="63" s="1"/>
  <c r="AE1860" i="63"/>
  <c r="X1854" i="63"/>
  <c r="AA1854" i="63" s="1"/>
  <c r="W1883" i="63"/>
  <c r="X1883" i="63"/>
  <c r="AA1883" i="63" s="1"/>
  <c r="AE1849" i="63"/>
  <c r="X1843" i="63"/>
  <c r="AA1843" i="63" s="1"/>
  <c r="W1843" i="63"/>
  <c r="W1823" i="63"/>
  <c r="X1823" i="63"/>
  <c r="AA1823" i="63" s="1"/>
  <c r="AF1819" i="63"/>
  <c r="AF1914" i="63"/>
  <c r="X1909" i="63"/>
  <c r="AA1909" i="63" s="1"/>
  <c r="W1909" i="63"/>
  <c r="AF1895" i="63"/>
  <c r="X1868" i="63"/>
  <c r="AA1868" i="63" s="1"/>
  <c r="AF1859" i="63"/>
  <c r="AE1851" i="63"/>
  <c r="AE1791" i="63"/>
  <c r="AF1910" i="63"/>
  <c r="AE1896" i="63"/>
  <c r="X1882" i="63"/>
  <c r="AA1882" i="63" s="1"/>
  <c r="W1882" i="63"/>
  <c r="AE1880" i="63"/>
  <c r="X1869" i="63"/>
  <c r="AA1869" i="63" s="1"/>
  <c r="AF1867" i="63"/>
  <c r="AF1863" i="63"/>
  <c r="X1863" i="63"/>
  <c r="AA1863" i="63" s="1"/>
  <c r="W1859" i="63"/>
  <c r="X1859" i="63"/>
  <c r="AA1859" i="63" s="1"/>
  <c r="AF1855" i="63"/>
  <c r="AF1854" i="63"/>
  <c r="X1844" i="63"/>
  <c r="AA1844" i="63" s="1"/>
  <c r="AE1842" i="63"/>
  <c r="X1835" i="63"/>
  <c r="AA1835" i="63" s="1"/>
  <c r="X1831" i="63"/>
  <c r="AA1831" i="63" s="1"/>
  <c r="AF1829" i="63"/>
  <c r="AF1825" i="63"/>
  <c r="AE1824" i="63"/>
  <c r="AF1820" i="63"/>
  <c r="AF1817" i="63"/>
  <c r="AF1809" i="63"/>
  <c r="X1805" i="63"/>
  <c r="AA1805" i="63" s="1"/>
  <c r="AE1800" i="63"/>
  <c r="AE1793" i="63"/>
  <c r="X1793" i="63"/>
  <c r="AA1793" i="63" s="1"/>
  <c r="X1912" i="63"/>
  <c r="AA1912" i="63" s="1"/>
  <c r="AF1908" i="63"/>
  <c r="W1908" i="63"/>
  <c r="AF1906" i="63"/>
  <c r="W1906" i="63"/>
  <c r="AF1897" i="63"/>
  <c r="AF1881" i="63"/>
  <c r="W1876" i="63"/>
  <c r="X1874" i="63"/>
  <c r="AA1874" i="63" s="1"/>
  <c r="AE1872" i="63"/>
  <c r="AE1870" i="63"/>
  <c r="X1866" i="63"/>
  <c r="AA1866" i="63" s="1"/>
  <c r="AF1860" i="63"/>
  <c r="W1858" i="63"/>
  <c r="X1855" i="63"/>
  <c r="AA1855" i="63" s="1"/>
  <c r="AE1854" i="63"/>
  <c r="AF1853" i="63"/>
  <c r="AE1852" i="63"/>
  <c r="X1852" i="63"/>
  <c r="AA1852" i="63" s="1"/>
  <c r="AE1848" i="63"/>
  <c r="AF1842" i="63"/>
  <c r="AF1840" i="63"/>
  <c r="W1840" i="63"/>
  <c r="AF1836" i="63"/>
  <c r="AE1835" i="63"/>
  <c r="AE1834" i="63"/>
  <c r="AF1833" i="63"/>
  <c r="AE1829" i="63"/>
  <c r="AF1828" i="63"/>
  <c r="AF1827" i="63"/>
  <c r="AE1825" i="63"/>
  <c r="W1822" i="63"/>
  <c r="X1807" i="63"/>
  <c r="AA1807" i="63" s="1"/>
  <c r="AF1801" i="63"/>
  <c r="W1798" i="63"/>
  <c r="AE1796" i="63"/>
  <c r="AE1788" i="63"/>
  <c r="AE1902" i="63"/>
  <c r="X1901" i="63"/>
  <c r="AA1901" i="63" s="1"/>
  <c r="W1913" i="63"/>
  <c r="AF1907" i="63"/>
  <c r="W1898" i="63"/>
  <c r="W1896" i="63"/>
  <c r="AE1886" i="63"/>
  <c r="AE1878" i="63"/>
  <c r="W1836" i="63"/>
  <c r="AE1826" i="63"/>
  <c r="W1820" i="63"/>
  <c r="AE1808" i="63"/>
  <c r="AE1792" i="63"/>
  <c r="W1911" i="63"/>
  <c r="AE1873" i="63"/>
  <c r="W1867" i="63"/>
  <c r="X1858" i="63"/>
  <c r="AA1858" i="63" s="1"/>
  <c r="X1829" i="63"/>
  <c r="AA1829" i="63" s="1"/>
  <c r="AE1898" i="63"/>
  <c r="AA1873" i="63"/>
  <c r="AF1850" i="63"/>
  <c r="AE1843" i="63"/>
  <c r="AE1836" i="63"/>
  <c r="AE1820" i="63"/>
  <c r="AE1802" i="63"/>
  <c r="W1802" i="63"/>
  <c r="AE1786" i="63"/>
  <c r="W1786" i="63"/>
  <c r="X1915" i="63"/>
  <c r="AA1915" i="63" s="1"/>
  <c r="X1906" i="63"/>
  <c r="AA1906" i="63" s="1"/>
  <c r="AE1904" i="63"/>
  <c r="AE1900" i="63"/>
  <c r="AE1887" i="63"/>
  <c r="X1885" i="63"/>
  <c r="AA1885" i="63" s="1"/>
  <c r="AE1884" i="63"/>
  <c r="AE1879" i="63"/>
  <c r="AE1875" i="63"/>
  <c r="X1811" i="63"/>
  <c r="AA1811" i="63" s="1"/>
  <c r="X1795" i="63"/>
  <c r="AA1795" i="63" s="1"/>
  <c r="AE1915" i="63"/>
  <c r="AE1907" i="63"/>
  <c r="W1907" i="63"/>
  <c r="W1901" i="63"/>
  <c r="AF1900" i="63"/>
  <c r="AF1898" i="63"/>
  <c r="W1888" i="63"/>
  <c r="AF1887" i="63"/>
  <c r="AF1886" i="63"/>
  <c r="AF1884" i="63"/>
  <c r="W1880" i="63"/>
  <c r="AF1879" i="63"/>
  <c r="W1879" i="63"/>
  <c r="AF1878" i="63"/>
  <c r="AF1876" i="63"/>
  <c r="X1876" i="63"/>
  <c r="AA1876" i="63" s="1"/>
  <c r="W1871" i="63"/>
  <c r="AF1870" i="63"/>
  <c r="AF1869" i="63"/>
  <c r="W1863" i="63"/>
  <c r="X1860" i="63"/>
  <c r="AA1860" i="63" s="1"/>
  <c r="AF1856" i="63"/>
  <c r="W1856" i="63"/>
  <c r="AF1841" i="63"/>
  <c r="AE1837" i="63"/>
  <c r="X1833" i="63"/>
  <c r="AA1833" i="63" s="1"/>
  <c r="X1832" i="63"/>
  <c r="AA1832" i="63" s="1"/>
  <c r="AE1831" i="63"/>
  <c r="W1830" i="63"/>
  <c r="W1827" i="63"/>
  <c r="AF1824" i="63"/>
  <c r="AE1821" i="63"/>
  <c r="X1817" i="63"/>
  <c r="AA1817" i="63" s="1"/>
  <c r="X1814" i="63"/>
  <c r="AA1814" i="63" s="1"/>
  <c r="AE1813" i="63"/>
  <c r="W1812" i="63"/>
  <c r="W1809" i="63"/>
  <c r="AF1806" i="63"/>
  <c r="AE1803" i="63"/>
  <c r="X1799" i="63"/>
  <c r="AA1799" i="63" s="1"/>
  <c r="X1798" i="63"/>
  <c r="AA1798" i="63" s="1"/>
  <c r="AE1797" i="63"/>
  <c r="W1796" i="63"/>
  <c r="W1793" i="63"/>
  <c r="AF1790" i="63"/>
  <c r="AE1787" i="63"/>
  <c r="W1878" i="63"/>
  <c r="AF1875" i="63"/>
  <c r="W1875" i="63"/>
  <c r="AE1869" i="63"/>
  <c r="AE1859" i="63"/>
  <c r="AE1850" i="63"/>
  <c r="W1850" i="63"/>
  <c r="AF1848" i="63"/>
  <c r="W1848" i="63"/>
  <c r="AF1843" i="63"/>
  <c r="X1841" i="63"/>
  <c r="AA1841" i="63" s="1"/>
  <c r="AE1840" i="63"/>
  <c r="X1837" i="63"/>
  <c r="AA1837" i="63" s="1"/>
  <c r="AE1833" i="63"/>
  <c r="AF1831" i="63"/>
  <c r="W1831" i="63"/>
  <c r="AE1828" i="63"/>
  <c r="W1828" i="63"/>
  <c r="AF1826" i="63"/>
  <c r="X1824" i="63"/>
  <c r="AA1824" i="63" s="1"/>
  <c r="AE1823" i="63"/>
  <c r="X1821" i="63"/>
  <c r="AA1821" i="63" s="1"/>
  <c r="AE1817" i="63"/>
  <c r="W1813" i="63"/>
  <c r="AE1810" i="63"/>
  <c r="W1810" i="63"/>
  <c r="AF1808" i="63"/>
  <c r="X1806" i="63"/>
  <c r="AA1806" i="63" s="1"/>
  <c r="AE1805" i="63"/>
  <c r="X1803" i="63"/>
  <c r="AA1803" i="63" s="1"/>
  <c r="AE1799" i="63"/>
  <c r="AF1797" i="63"/>
  <c r="W1797" i="63"/>
  <c r="AE1794" i="63"/>
  <c r="W1794" i="63"/>
  <c r="AF1792" i="63"/>
  <c r="X1790" i="63"/>
  <c r="AA1790" i="63" s="1"/>
  <c r="AE1789" i="63"/>
  <c r="X1787" i="63"/>
  <c r="AA1787" i="63" s="1"/>
  <c r="X1907" i="63"/>
  <c r="AA1907" i="63" s="1"/>
  <c r="X1898" i="63"/>
  <c r="AA1898" i="63" s="1"/>
  <c r="X1878" i="63"/>
  <c r="AA1878" i="63" s="1"/>
  <c r="X1850" i="63"/>
  <c r="AA1850" i="63" s="1"/>
  <c r="X1836" i="63"/>
  <c r="AA1836" i="63" s="1"/>
  <c r="X1828" i="63"/>
  <c r="AA1828" i="63" s="1"/>
  <c r="X1820" i="63"/>
  <c r="AA1820" i="63" s="1"/>
  <c r="X1810" i="63"/>
  <c r="AA1810" i="63" s="1"/>
  <c r="X1802" i="63"/>
  <c r="AA1802" i="63" s="1"/>
  <c r="X1794" i="63"/>
  <c r="AA1794" i="63" s="1"/>
  <c r="X1786" i="63"/>
  <c r="AA1786" i="63" s="1"/>
  <c r="AE1912" i="63"/>
  <c r="X1910" i="63"/>
  <c r="AA1910" i="63" s="1"/>
  <c r="X1902" i="63"/>
  <c r="AA1902" i="63" s="1"/>
  <c r="AE1895" i="63"/>
  <c r="X1889" i="63"/>
  <c r="AA1889" i="63" s="1"/>
  <c r="AE1883" i="63"/>
  <c r="X1881" i="63"/>
  <c r="AA1881" i="63" s="1"/>
  <c r="AE1874" i="63"/>
  <c r="X1872" i="63"/>
  <c r="AA1872" i="63" s="1"/>
  <c r="AE1866" i="63"/>
  <c r="X1862" i="63"/>
  <c r="AA1862" i="63" s="1"/>
  <c r="AE1855" i="63"/>
  <c r="X1853" i="63"/>
  <c r="AA1853" i="63" s="1"/>
  <c r="AE1845" i="63"/>
  <c r="X1913" i="63"/>
  <c r="AA1913" i="63" s="1"/>
  <c r="W1912" i="63"/>
  <c r="AF1909" i="63"/>
  <c r="AF1901" i="63"/>
  <c r="X1896" i="63"/>
  <c r="AA1896" i="63" s="1"/>
  <c r="W1895" i="63"/>
  <c r="AF1880" i="63"/>
  <c r="X1875" i="63"/>
  <c r="AA1875" i="63" s="1"/>
  <c r="W1874" i="63"/>
  <c r="AF1871" i="63"/>
  <c r="X1867" i="63"/>
  <c r="AA1867" i="63" s="1"/>
  <c r="W1866" i="63"/>
  <c r="AF1861" i="63"/>
  <c r="X1856" i="63"/>
  <c r="AA1856" i="63" s="1"/>
  <c r="W1855" i="63"/>
  <c r="AF1852" i="63"/>
  <c r="X1848" i="63"/>
  <c r="AA1848" i="63" s="1"/>
  <c r="X1838" i="63"/>
  <c r="AA1838" i="63" s="1"/>
  <c r="W1837" i="63"/>
  <c r="X1830" i="63"/>
  <c r="AA1830" i="63" s="1"/>
  <c r="W1829" i="63"/>
  <c r="X1822" i="63"/>
  <c r="AA1822" i="63" s="1"/>
  <c r="W1821" i="63"/>
  <c r="X1812" i="63"/>
  <c r="AA1812" i="63" s="1"/>
  <c r="W1811" i="63"/>
  <c r="X1804" i="63"/>
  <c r="AA1804" i="63" s="1"/>
  <c r="W1803" i="63"/>
  <c r="X1796" i="63"/>
  <c r="AA1796" i="63" s="1"/>
  <c r="W1795" i="63"/>
  <c r="X1788" i="63"/>
  <c r="AA1788" i="63" s="1"/>
  <c r="W1787" i="63"/>
  <c r="W1842" i="63"/>
  <c r="AF1838" i="63"/>
  <c r="X1834" i="63"/>
  <c r="AA1834" i="63" s="1"/>
  <c r="W1833" i="63"/>
  <c r="AF1830" i="63"/>
  <c r="X1826" i="63"/>
  <c r="AA1826" i="63" s="1"/>
  <c r="W1825" i="63"/>
  <c r="AF1822" i="63"/>
  <c r="X1818" i="63"/>
  <c r="AA1818" i="63" s="1"/>
  <c r="W1817" i="63"/>
  <c r="AF1812" i="63"/>
  <c r="X1808" i="63"/>
  <c r="AA1808" i="63" s="1"/>
  <c r="W1807" i="63"/>
  <c r="AF1804" i="63"/>
  <c r="X1800" i="63"/>
  <c r="AA1800" i="63" s="1"/>
  <c r="W1799" i="63"/>
  <c r="AF1796" i="63"/>
  <c r="X1792" i="63"/>
  <c r="AA1792" i="63" s="1"/>
  <c r="W1791" i="63"/>
  <c r="AF1788" i="63"/>
  <c r="O37" i="74" l="1"/>
  <c r="P37" i="74"/>
  <c r="Q37" i="74"/>
  <c r="R37" i="74"/>
  <c r="O38" i="74"/>
  <c r="P38" i="74"/>
  <c r="Q38" i="74"/>
  <c r="R38" i="74"/>
  <c r="O39" i="74"/>
  <c r="P39" i="74"/>
  <c r="Q39" i="74"/>
  <c r="R39" i="74"/>
  <c r="O40" i="74"/>
  <c r="P40" i="74"/>
  <c r="Q40" i="74"/>
  <c r="R40" i="74"/>
  <c r="O41" i="74"/>
  <c r="P41" i="74"/>
  <c r="Q41" i="74"/>
  <c r="R41" i="74"/>
  <c r="O42" i="74"/>
  <c r="P42" i="74"/>
  <c r="Q42" i="74"/>
  <c r="R42" i="74"/>
  <c r="O43" i="74"/>
  <c r="P43" i="74"/>
  <c r="Q43" i="74"/>
  <c r="R43" i="74"/>
  <c r="O44" i="74"/>
  <c r="P44" i="74"/>
  <c r="Q44" i="74"/>
  <c r="R44" i="74"/>
  <c r="K37" i="74"/>
  <c r="K38" i="74"/>
  <c r="K39" i="74"/>
  <c r="K40" i="74"/>
  <c r="K41" i="74"/>
  <c r="K42" i="74"/>
  <c r="K43" i="74"/>
  <c r="K44" i="74"/>
  <c r="E37" i="74"/>
  <c r="E38" i="74"/>
  <c r="E39" i="74"/>
  <c r="E40" i="74"/>
  <c r="E41" i="74"/>
  <c r="E42" i="74"/>
  <c r="E43" i="74"/>
  <c r="E44" i="74"/>
  <c r="E58" i="73"/>
  <c r="F58" i="73" s="1"/>
  <c r="D1944" i="63" l="1"/>
  <c r="D1943" i="63"/>
  <c r="U1111" i="63" l="1"/>
  <c r="V1111" i="63"/>
  <c r="Y1111" i="63"/>
  <c r="Z1111" i="63" s="1"/>
  <c r="AB1111" i="63"/>
  <c r="AC1111" i="63"/>
  <c r="AD1111" i="63"/>
  <c r="AG1111" i="63"/>
  <c r="AH1111" i="63"/>
  <c r="AI1111" i="63"/>
  <c r="U1112" i="63"/>
  <c r="V1112" i="63"/>
  <c r="Y1112" i="63"/>
  <c r="Z1112" i="63" s="1"/>
  <c r="AB1112" i="63"/>
  <c r="AC1112" i="63"/>
  <c r="AD1112" i="63"/>
  <c r="AG1112" i="63"/>
  <c r="AH1112" i="63"/>
  <c r="AI1112" i="63"/>
  <c r="D1109" i="63"/>
  <c r="D1110" i="63"/>
  <c r="D1111" i="63"/>
  <c r="AE1111" i="63" l="1"/>
  <c r="AF1111" i="63"/>
  <c r="W1111" i="63"/>
  <c r="X1111" i="63"/>
  <c r="AA1111" i="63" s="1"/>
  <c r="AE1112" i="63"/>
  <c r="W1112" i="63"/>
  <c r="AF1112" i="63"/>
  <c r="X1112" i="63"/>
  <c r="AA1112" i="63" s="1"/>
  <c r="U1777" i="63"/>
  <c r="V1777" i="63"/>
  <c r="Y1777" i="63"/>
  <c r="Z1777" i="63" s="1"/>
  <c r="AB1777" i="63"/>
  <c r="AC1777" i="63"/>
  <c r="AD1777" i="63"/>
  <c r="AG1777" i="63"/>
  <c r="AH1777" i="63"/>
  <c r="AI1777" i="63"/>
  <c r="U1778" i="63"/>
  <c r="V1778" i="63"/>
  <c r="Y1778" i="63"/>
  <c r="Z1778" i="63" s="1"/>
  <c r="AB1778" i="63"/>
  <c r="AC1778" i="63"/>
  <c r="AD1778" i="63"/>
  <c r="AG1778" i="63"/>
  <c r="AH1778" i="63"/>
  <c r="AI1778" i="63"/>
  <c r="U1779" i="63"/>
  <c r="V1779" i="63"/>
  <c r="Y1779" i="63"/>
  <c r="Z1779" i="63" s="1"/>
  <c r="AB1779" i="63"/>
  <c r="AC1779" i="63"/>
  <c r="AD1779" i="63"/>
  <c r="AG1779" i="63"/>
  <c r="AH1779" i="63"/>
  <c r="AI1779" i="63"/>
  <c r="U1780" i="63"/>
  <c r="V1780" i="63"/>
  <c r="Y1780" i="63"/>
  <c r="Z1780" i="63" s="1"/>
  <c r="AB1780" i="63"/>
  <c r="AC1780" i="63"/>
  <c r="AD1780" i="63"/>
  <c r="AG1780" i="63"/>
  <c r="AH1780" i="63"/>
  <c r="AI1780" i="63"/>
  <c r="U1781" i="63"/>
  <c r="V1781" i="63"/>
  <c r="Y1781" i="63"/>
  <c r="Z1781" i="63" s="1"/>
  <c r="AB1781" i="63"/>
  <c r="AC1781" i="63"/>
  <c r="AD1781" i="63"/>
  <c r="AG1781" i="63"/>
  <c r="AH1781" i="63"/>
  <c r="AI1781" i="63"/>
  <c r="U1782" i="63"/>
  <c r="V1782" i="63"/>
  <c r="Y1782" i="63"/>
  <c r="Z1782" i="63" s="1"/>
  <c r="AB1782" i="63"/>
  <c r="AC1782" i="63"/>
  <c r="AD1782" i="63"/>
  <c r="AG1782" i="63"/>
  <c r="AH1782" i="63"/>
  <c r="AI1782" i="63"/>
  <c r="U1750" i="63"/>
  <c r="V1750" i="63"/>
  <c r="Y1750" i="63"/>
  <c r="Z1750" i="63" s="1"/>
  <c r="AB1750" i="63"/>
  <c r="AC1750" i="63"/>
  <c r="AD1750" i="63"/>
  <c r="AG1750" i="63"/>
  <c r="AH1750" i="63"/>
  <c r="AI1750" i="63"/>
  <c r="U1710" i="63"/>
  <c r="V1710" i="63"/>
  <c r="Y1710" i="63"/>
  <c r="Z1710" i="63" s="1"/>
  <c r="AB1710" i="63"/>
  <c r="AC1710" i="63"/>
  <c r="AD1710" i="63"/>
  <c r="AG1710" i="63"/>
  <c r="AH1710" i="63"/>
  <c r="AI1710" i="63"/>
  <c r="U1711" i="63"/>
  <c r="V1711" i="63"/>
  <c r="Y1711" i="63"/>
  <c r="Z1711" i="63" s="1"/>
  <c r="AB1711" i="63"/>
  <c r="AC1711" i="63"/>
  <c r="AD1711" i="63"/>
  <c r="AG1711" i="63"/>
  <c r="AH1711" i="63"/>
  <c r="AI1711" i="63"/>
  <c r="U1674" i="63"/>
  <c r="V1674" i="63"/>
  <c r="Y1674" i="63"/>
  <c r="Z1674" i="63" s="1"/>
  <c r="AB1674" i="63"/>
  <c r="AC1674" i="63"/>
  <c r="AD1674" i="63"/>
  <c r="AG1674" i="63"/>
  <c r="AH1674" i="63"/>
  <c r="AI1674" i="63"/>
  <c r="D1673" i="63"/>
  <c r="D1674" i="63"/>
  <c r="X1711" i="63" l="1"/>
  <c r="AA1711" i="63" s="1"/>
  <c r="X1750" i="63"/>
  <c r="AA1750" i="63" s="1"/>
  <c r="W1674" i="63"/>
  <c r="AF1674" i="63"/>
  <c r="AF1750" i="63"/>
  <c r="AE1750" i="63"/>
  <c r="W1750" i="63"/>
  <c r="X1778" i="63"/>
  <c r="AA1778" i="63" s="1"/>
  <c r="AF1781" i="63"/>
  <c r="W1779" i="63"/>
  <c r="AE1777" i="63"/>
  <c r="W1777" i="63"/>
  <c r="AE1674" i="63"/>
  <c r="W1782" i="63"/>
  <c r="W1778" i="63"/>
  <c r="AF1777" i="63"/>
  <c r="AE1782" i="63"/>
  <c r="AF1779" i="63"/>
  <c r="W1710" i="63"/>
  <c r="AF1782" i="63"/>
  <c r="X1782" i="63"/>
  <c r="AA1782" i="63" s="1"/>
  <c r="AE1779" i="63"/>
  <c r="X1779" i="63"/>
  <c r="AA1779" i="63" s="1"/>
  <c r="AE1778" i="63"/>
  <c r="AF1778" i="63"/>
  <c r="AE1780" i="63"/>
  <c r="W1780" i="63"/>
  <c r="AE1781" i="63"/>
  <c r="W1781" i="63"/>
  <c r="AF1780" i="63"/>
  <c r="X1780" i="63"/>
  <c r="AA1780" i="63" s="1"/>
  <c r="X1781" i="63"/>
  <c r="AA1781" i="63" s="1"/>
  <c r="X1777" i="63"/>
  <c r="AA1777" i="63" s="1"/>
  <c r="AE1711" i="63"/>
  <c r="AE1710" i="63"/>
  <c r="AF1711" i="63"/>
  <c r="W1711" i="63"/>
  <c r="AF1710" i="63"/>
  <c r="X1710" i="63"/>
  <c r="AA1710" i="63" s="1"/>
  <c r="X1674" i="63"/>
  <c r="AA1674" i="63" s="1"/>
  <c r="U1107" i="63" l="1"/>
  <c r="V1107" i="63"/>
  <c r="Y1107" i="63"/>
  <c r="Z1107" i="63" s="1"/>
  <c r="AB1107" i="63"/>
  <c r="AC1107" i="63"/>
  <c r="AD1107" i="63"/>
  <c r="AG1107" i="63"/>
  <c r="AH1107" i="63"/>
  <c r="AI1107" i="63"/>
  <c r="U1108" i="63"/>
  <c r="V1108" i="63"/>
  <c r="Y1108" i="63"/>
  <c r="Z1108" i="63" s="1"/>
  <c r="AB1108" i="63"/>
  <c r="AC1108" i="63"/>
  <c r="AD1108" i="63"/>
  <c r="AG1108" i="63"/>
  <c r="AH1108" i="63"/>
  <c r="AI1108" i="63"/>
  <c r="U1109" i="63"/>
  <c r="V1109" i="63"/>
  <c r="Y1109" i="63"/>
  <c r="Z1109" i="63" s="1"/>
  <c r="AB1109" i="63"/>
  <c r="AC1109" i="63"/>
  <c r="AD1109" i="63"/>
  <c r="AG1109" i="63"/>
  <c r="AH1109" i="63"/>
  <c r="AI1109" i="63"/>
  <c r="U1110" i="63"/>
  <c r="V1110" i="63"/>
  <c r="Y1110" i="63"/>
  <c r="Z1110" i="63" s="1"/>
  <c r="AB1110" i="63"/>
  <c r="AC1110" i="63"/>
  <c r="AD1110" i="63"/>
  <c r="AG1110" i="63"/>
  <c r="AH1110" i="63"/>
  <c r="AI1110" i="63"/>
  <c r="D1107" i="63"/>
  <c r="D1108" i="63"/>
  <c r="D1106" i="63"/>
  <c r="W1107" i="63" l="1"/>
  <c r="AF1109" i="63"/>
  <c r="AF1110" i="63"/>
  <c r="X1108" i="63"/>
  <c r="AA1108" i="63" s="1"/>
  <c r="X1109" i="63"/>
  <c r="AA1109" i="63" s="1"/>
  <c r="W1110" i="63"/>
  <c r="W1109" i="63"/>
  <c r="AF1108" i="63"/>
  <c r="AE1108" i="63"/>
  <c r="AE1109" i="63"/>
  <c r="W1108" i="63"/>
  <c r="AF1107" i="63"/>
  <c r="AE1107" i="63"/>
  <c r="AE1110" i="63"/>
  <c r="X1110" i="63"/>
  <c r="AA1110" i="63" s="1"/>
  <c r="X1107" i="63"/>
  <c r="AA1107" i="63" s="1"/>
  <c r="U1748" i="63"/>
  <c r="V1748" i="63"/>
  <c r="Y1748" i="63"/>
  <c r="Z1748" i="63" s="1"/>
  <c r="AB1748" i="63"/>
  <c r="AC1748" i="63"/>
  <c r="AD1748" i="63"/>
  <c r="AG1748" i="63"/>
  <c r="AH1748" i="63"/>
  <c r="AI1748" i="63"/>
  <c r="AF1748" i="63" l="1"/>
  <c r="W1748" i="63"/>
  <c r="AE1748" i="63"/>
  <c r="X1748" i="63"/>
  <c r="AA1748" i="63" s="1"/>
  <c r="U1763" i="63" l="1"/>
  <c r="V1763" i="63"/>
  <c r="Y1763" i="63"/>
  <c r="Z1763" i="63" s="1"/>
  <c r="AB1763" i="63"/>
  <c r="AC1763" i="63"/>
  <c r="AD1763" i="63"/>
  <c r="AG1763" i="63"/>
  <c r="AH1763" i="63"/>
  <c r="AI1763" i="63"/>
  <c r="U1762" i="63"/>
  <c r="V1762" i="63"/>
  <c r="Y1762" i="63"/>
  <c r="Z1762" i="63" s="1"/>
  <c r="AB1762" i="63"/>
  <c r="AC1762" i="63"/>
  <c r="AD1762" i="63"/>
  <c r="AG1762" i="63"/>
  <c r="AH1762" i="63"/>
  <c r="AI1762" i="63"/>
  <c r="X1762" i="63" l="1"/>
  <c r="AA1762" i="63" s="1"/>
  <c r="W1763" i="63"/>
  <c r="AE1762" i="63"/>
  <c r="W1762" i="63"/>
  <c r="AF1763" i="63"/>
  <c r="AF1762" i="63"/>
  <c r="AE1763" i="63"/>
  <c r="X1763" i="63"/>
  <c r="AA1763" i="63" s="1"/>
  <c r="U1666" i="63"/>
  <c r="V1666" i="63"/>
  <c r="Y1666" i="63"/>
  <c r="Z1666" i="63" s="1"/>
  <c r="AB1666" i="63"/>
  <c r="AC1666" i="63"/>
  <c r="AD1666" i="63"/>
  <c r="AG1666" i="63"/>
  <c r="AH1666" i="63"/>
  <c r="AI1666" i="63"/>
  <c r="U1667" i="63"/>
  <c r="V1667" i="63"/>
  <c r="Y1667" i="63"/>
  <c r="Z1667" i="63" s="1"/>
  <c r="AB1667" i="63"/>
  <c r="AC1667" i="63"/>
  <c r="AD1667" i="63"/>
  <c r="AG1667" i="63"/>
  <c r="AH1667" i="63"/>
  <c r="AI1667" i="63"/>
  <c r="U1668" i="63"/>
  <c r="V1668" i="63"/>
  <c r="Y1668" i="63"/>
  <c r="Z1668" i="63" s="1"/>
  <c r="AB1668" i="63"/>
  <c r="AC1668" i="63"/>
  <c r="AD1668" i="63"/>
  <c r="AG1668" i="63"/>
  <c r="AH1668" i="63"/>
  <c r="AI1668" i="63"/>
  <c r="U1669" i="63"/>
  <c r="V1669" i="63"/>
  <c r="Y1669" i="63"/>
  <c r="Z1669" i="63" s="1"/>
  <c r="AB1669" i="63"/>
  <c r="AC1669" i="63"/>
  <c r="AD1669" i="63"/>
  <c r="AG1669" i="63"/>
  <c r="AH1669" i="63"/>
  <c r="AI1669" i="63"/>
  <c r="U1670" i="63"/>
  <c r="V1670" i="63"/>
  <c r="Y1670" i="63"/>
  <c r="Z1670" i="63" s="1"/>
  <c r="AB1670" i="63"/>
  <c r="AC1670" i="63"/>
  <c r="AD1670" i="63"/>
  <c r="AG1670" i="63"/>
  <c r="AH1670" i="63"/>
  <c r="AI1670" i="63"/>
  <c r="U1671" i="63"/>
  <c r="V1671" i="63"/>
  <c r="Y1671" i="63"/>
  <c r="Z1671" i="63" s="1"/>
  <c r="AB1671" i="63"/>
  <c r="AC1671" i="63"/>
  <c r="AD1671" i="63"/>
  <c r="AG1671" i="63"/>
  <c r="AH1671" i="63"/>
  <c r="AI1671" i="63"/>
  <c r="U1672" i="63"/>
  <c r="V1672" i="63"/>
  <c r="Y1672" i="63"/>
  <c r="Z1672" i="63" s="1"/>
  <c r="AB1672" i="63"/>
  <c r="AC1672" i="63"/>
  <c r="AD1672" i="63"/>
  <c r="AG1672" i="63"/>
  <c r="AH1672" i="63"/>
  <c r="AI1672" i="63"/>
  <c r="U1673" i="63"/>
  <c r="V1673" i="63"/>
  <c r="Y1673" i="63"/>
  <c r="Z1673" i="63" s="1"/>
  <c r="AB1673" i="63"/>
  <c r="AC1673" i="63"/>
  <c r="AD1673" i="63"/>
  <c r="AG1673" i="63"/>
  <c r="AH1673" i="63"/>
  <c r="AI1673" i="63"/>
  <c r="U1675" i="63"/>
  <c r="V1675" i="63"/>
  <c r="Y1675" i="63"/>
  <c r="Z1675" i="63" s="1"/>
  <c r="AB1675" i="63"/>
  <c r="AC1675" i="63"/>
  <c r="AD1675" i="63"/>
  <c r="AG1675" i="63"/>
  <c r="AH1675" i="63"/>
  <c r="AI1675" i="63"/>
  <c r="U1676" i="63"/>
  <c r="V1676" i="63"/>
  <c r="Y1676" i="63"/>
  <c r="Z1676" i="63" s="1"/>
  <c r="AB1676" i="63"/>
  <c r="AC1676" i="63"/>
  <c r="AD1676" i="63"/>
  <c r="AG1676" i="63"/>
  <c r="AH1676" i="63"/>
  <c r="AI1676" i="63"/>
  <c r="U1677" i="63"/>
  <c r="V1677" i="63"/>
  <c r="Y1677" i="63"/>
  <c r="Z1677" i="63" s="1"/>
  <c r="AB1677" i="63"/>
  <c r="AC1677" i="63"/>
  <c r="AD1677" i="63"/>
  <c r="AG1677" i="63"/>
  <c r="AH1677" i="63"/>
  <c r="AI1677" i="63"/>
  <c r="U1678" i="63"/>
  <c r="V1678" i="63"/>
  <c r="Y1678" i="63"/>
  <c r="Z1678" i="63" s="1"/>
  <c r="AB1678" i="63"/>
  <c r="AC1678" i="63"/>
  <c r="AD1678" i="63"/>
  <c r="AG1678" i="63"/>
  <c r="AH1678" i="63"/>
  <c r="AI1678" i="63"/>
  <c r="U1679" i="63"/>
  <c r="V1679" i="63"/>
  <c r="Y1679" i="63"/>
  <c r="Z1679" i="63" s="1"/>
  <c r="AB1679" i="63"/>
  <c r="AC1679" i="63"/>
  <c r="AD1679" i="63"/>
  <c r="AG1679" i="63"/>
  <c r="AH1679" i="63"/>
  <c r="AI1679" i="63"/>
  <c r="U1680" i="63"/>
  <c r="V1680" i="63"/>
  <c r="Y1680" i="63"/>
  <c r="Z1680" i="63" s="1"/>
  <c r="AB1680" i="63"/>
  <c r="AC1680" i="63"/>
  <c r="AD1680" i="63"/>
  <c r="AG1680" i="63"/>
  <c r="AH1680" i="63"/>
  <c r="AI1680" i="63"/>
  <c r="U1681" i="63"/>
  <c r="V1681" i="63"/>
  <c r="Y1681" i="63"/>
  <c r="Z1681" i="63" s="1"/>
  <c r="AB1681" i="63"/>
  <c r="AC1681" i="63"/>
  <c r="AD1681" i="63"/>
  <c r="AG1681" i="63"/>
  <c r="AH1681" i="63"/>
  <c r="AI1681" i="63"/>
  <c r="U1682" i="63"/>
  <c r="V1682" i="63"/>
  <c r="Y1682" i="63"/>
  <c r="Z1682" i="63" s="1"/>
  <c r="AB1682" i="63"/>
  <c r="AC1682" i="63"/>
  <c r="AD1682" i="63"/>
  <c r="AG1682" i="63"/>
  <c r="AH1682" i="63"/>
  <c r="AI1682" i="63"/>
  <c r="U1683" i="63"/>
  <c r="V1683" i="63"/>
  <c r="Y1683" i="63"/>
  <c r="Z1683" i="63" s="1"/>
  <c r="AB1683" i="63"/>
  <c r="AC1683" i="63"/>
  <c r="AD1683" i="63"/>
  <c r="AG1683" i="63"/>
  <c r="AH1683" i="63"/>
  <c r="AI1683" i="63"/>
  <c r="U1684" i="63"/>
  <c r="V1684" i="63"/>
  <c r="Y1684" i="63"/>
  <c r="Z1684" i="63" s="1"/>
  <c r="AB1684" i="63"/>
  <c r="AC1684" i="63"/>
  <c r="AD1684" i="63"/>
  <c r="AG1684" i="63"/>
  <c r="AH1684" i="63"/>
  <c r="AI1684" i="63"/>
  <c r="U1685" i="63"/>
  <c r="V1685" i="63"/>
  <c r="Y1685" i="63"/>
  <c r="Z1685" i="63" s="1"/>
  <c r="AB1685" i="63"/>
  <c r="AC1685" i="63"/>
  <c r="AD1685" i="63"/>
  <c r="AG1685" i="63"/>
  <c r="AH1685" i="63"/>
  <c r="AI1685" i="63"/>
  <c r="U1686" i="63"/>
  <c r="V1686" i="63"/>
  <c r="Y1686" i="63"/>
  <c r="Z1686" i="63" s="1"/>
  <c r="AB1686" i="63"/>
  <c r="AC1686" i="63"/>
  <c r="AD1686" i="63"/>
  <c r="AG1686" i="63"/>
  <c r="AH1686" i="63"/>
  <c r="AI1686" i="63"/>
  <c r="U1687" i="63"/>
  <c r="V1687" i="63"/>
  <c r="Y1687" i="63"/>
  <c r="Z1687" i="63" s="1"/>
  <c r="AB1687" i="63"/>
  <c r="AC1687" i="63"/>
  <c r="AD1687" i="63"/>
  <c r="AG1687" i="63"/>
  <c r="AH1687" i="63"/>
  <c r="AI1687" i="63"/>
  <c r="U1688" i="63"/>
  <c r="V1688" i="63"/>
  <c r="Y1688" i="63"/>
  <c r="Z1688" i="63" s="1"/>
  <c r="AB1688" i="63"/>
  <c r="AC1688" i="63"/>
  <c r="AD1688" i="63"/>
  <c r="AG1688" i="63"/>
  <c r="AH1688" i="63"/>
  <c r="AI1688" i="63"/>
  <c r="U1689" i="63"/>
  <c r="V1689" i="63"/>
  <c r="Y1689" i="63"/>
  <c r="Z1689" i="63" s="1"/>
  <c r="AB1689" i="63"/>
  <c r="AC1689" i="63"/>
  <c r="AD1689" i="63"/>
  <c r="AG1689" i="63"/>
  <c r="AH1689" i="63"/>
  <c r="AI1689" i="63"/>
  <c r="U1690" i="63"/>
  <c r="V1690" i="63"/>
  <c r="Y1690" i="63"/>
  <c r="Z1690" i="63" s="1"/>
  <c r="AB1690" i="63"/>
  <c r="AC1690" i="63"/>
  <c r="AD1690" i="63"/>
  <c r="AG1690" i="63"/>
  <c r="AH1690" i="63"/>
  <c r="AI1690" i="63"/>
  <c r="U1691" i="63"/>
  <c r="V1691" i="63"/>
  <c r="Y1691" i="63"/>
  <c r="Z1691" i="63" s="1"/>
  <c r="AB1691" i="63"/>
  <c r="AC1691" i="63"/>
  <c r="AD1691" i="63"/>
  <c r="AG1691" i="63"/>
  <c r="AH1691" i="63"/>
  <c r="AI1691" i="63"/>
  <c r="U1692" i="63"/>
  <c r="V1692" i="63"/>
  <c r="Y1692" i="63"/>
  <c r="Z1692" i="63" s="1"/>
  <c r="AB1692" i="63"/>
  <c r="AC1692" i="63"/>
  <c r="AD1692" i="63"/>
  <c r="AG1692" i="63"/>
  <c r="AH1692" i="63"/>
  <c r="AI1692" i="63"/>
  <c r="U1693" i="63"/>
  <c r="V1693" i="63"/>
  <c r="Y1693" i="63"/>
  <c r="Z1693" i="63" s="1"/>
  <c r="AB1693" i="63"/>
  <c r="AC1693" i="63"/>
  <c r="AD1693" i="63"/>
  <c r="AG1693" i="63"/>
  <c r="AH1693" i="63"/>
  <c r="AI1693" i="63"/>
  <c r="U1694" i="63"/>
  <c r="V1694" i="63"/>
  <c r="Y1694" i="63"/>
  <c r="Z1694" i="63" s="1"/>
  <c r="AB1694" i="63"/>
  <c r="AC1694" i="63"/>
  <c r="AD1694" i="63"/>
  <c r="AG1694" i="63"/>
  <c r="AH1694" i="63"/>
  <c r="AI1694" i="63"/>
  <c r="U1695" i="63"/>
  <c r="V1695" i="63"/>
  <c r="Y1695" i="63"/>
  <c r="Z1695" i="63" s="1"/>
  <c r="AB1695" i="63"/>
  <c r="AC1695" i="63"/>
  <c r="AD1695" i="63"/>
  <c r="AG1695" i="63"/>
  <c r="AH1695" i="63"/>
  <c r="AI1695" i="63"/>
  <c r="U1696" i="63"/>
  <c r="V1696" i="63"/>
  <c r="Y1696" i="63"/>
  <c r="Z1696" i="63" s="1"/>
  <c r="AB1696" i="63"/>
  <c r="AC1696" i="63"/>
  <c r="AD1696" i="63"/>
  <c r="AG1696" i="63"/>
  <c r="AH1696" i="63"/>
  <c r="AI1696" i="63"/>
  <c r="U1697" i="63"/>
  <c r="V1697" i="63"/>
  <c r="Y1697" i="63"/>
  <c r="Z1697" i="63" s="1"/>
  <c r="AB1697" i="63"/>
  <c r="AC1697" i="63"/>
  <c r="AD1697" i="63"/>
  <c r="AG1697" i="63"/>
  <c r="AH1697" i="63"/>
  <c r="AI1697" i="63"/>
  <c r="U1698" i="63"/>
  <c r="V1698" i="63"/>
  <c r="Y1698" i="63"/>
  <c r="Z1698" i="63" s="1"/>
  <c r="AB1698" i="63"/>
  <c r="AC1698" i="63"/>
  <c r="AD1698" i="63"/>
  <c r="AG1698" i="63"/>
  <c r="AH1698" i="63"/>
  <c r="AI1698" i="63"/>
  <c r="U1699" i="63"/>
  <c r="V1699" i="63"/>
  <c r="Y1699" i="63"/>
  <c r="Z1699" i="63" s="1"/>
  <c r="AB1699" i="63"/>
  <c r="AC1699" i="63"/>
  <c r="AD1699" i="63"/>
  <c r="AG1699" i="63"/>
  <c r="AH1699" i="63"/>
  <c r="AI1699" i="63"/>
  <c r="U1700" i="63"/>
  <c r="V1700" i="63"/>
  <c r="Y1700" i="63"/>
  <c r="Z1700" i="63" s="1"/>
  <c r="AB1700" i="63"/>
  <c r="AC1700" i="63"/>
  <c r="AD1700" i="63"/>
  <c r="AG1700" i="63"/>
  <c r="AH1700" i="63"/>
  <c r="AI1700" i="63"/>
  <c r="U1701" i="63"/>
  <c r="V1701" i="63"/>
  <c r="Y1701" i="63"/>
  <c r="Z1701" i="63" s="1"/>
  <c r="AB1701" i="63"/>
  <c r="AC1701" i="63"/>
  <c r="AD1701" i="63"/>
  <c r="AG1701" i="63"/>
  <c r="AH1701" i="63"/>
  <c r="AI1701" i="63"/>
  <c r="U1702" i="63"/>
  <c r="V1702" i="63"/>
  <c r="Y1702" i="63"/>
  <c r="Z1702" i="63" s="1"/>
  <c r="AB1702" i="63"/>
  <c r="AC1702" i="63"/>
  <c r="AD1702" i="63"/>
  <c r="AG1702" i="63"/>
  <c r="AH1702" i="63"/>
  <c r="AI1702" i="63"/>
  <c r="U1703" i="63"/>
  <c r="V1703" i="63"/>
  <c r="Y1703" i="63"/>
  <c r="Z1703" i="63" s="1"/>
  <c r="AB1703" i="63"/>
  <c r="AC1703" i="63"/>
  <c r="AD1703" i="63"/>
  <c r="AG1703" i="63"/>
  <c r="AH1703" i="63"/>
  <c r="AI1703" i="63"/>
  <c r="U1704" i="63"/>
  <c r="V1704" i="63"/>
  <c r="Y1704" i="63"/>
  <c r="Z1704" i="63" s="1"/>
  <c r="AB1704" i="63"/>
  <c r="AC1704" i="63"/>
  <c r="AD1704" i="63"/>
  <c r="AG1704" i="63"/>
  <c r="AH1704" i="63"/>
  <c r="AI1704" i="63"/>
  <c r="U1705" i="63"/>
  <c r="V1705" i="63"/>
  <c r="Y1705" i="63"/>
  <c r="Z1705" i="63" s="1"/>
  <c r="AB1705" i="63"/>
  <c r="AC1705" i="63"/>
  <c r="AD1705" i="63"/>
  <c r="AG1705" i="63"/>
  <c r="AH1705" i="63"/>
  <c r="AI1705" i="63"/>
  <c r="U1706" i="63"/>
  <c r="V1706" i="63"/>
  <c r="Y1706" i="63"/>
  <c r="Z1706" i="63" s="1"/>
  <c r="AB1706" i="63"/>
  <c r="AC1706" i="63"/>
  <c r="AD1706" i="63"/>
  <c r="AG1706" i="63"/>
  <c r="AH1706" i="63"/>
  <c r="AI1706" i="63"/>
  <c r="U1707" i="63"/>
  <c r="V1707" i="63"/>
  <c r="Y1707" i="63"/>
  <c r="Z1707" i="63" s="1"/>
  <c r="AB1707" i="63"/>
  <c r="AC1707" i="63"/>
  <c r="AD1707" i="63"/>
  <c r="AG1707" i="63"/>
  <c r="AH1707" i="63"/>
  <c r="AI1707" i="63"/>
  <c r="U1708" i="63"/>
  <c r="V1708" i="63"/>
  <c r="Y1708" i="63"/>
  <c r="Z1708" i="63" s="1"/>
  <c r="AB1708" i="63"/>
  <c r="AC1708" i="63"/>
  <c r="AD1708" i="63"/>
  <c r="AG1708" i="63"/>
  <c r="AH1708" i="63"/>
  <c r="AI1708" i="63"/>
  <c r="U1709" i="63"/>
  <c r="V1709" i="63"/>
  <c r="Y1709" i="63"/>
  <c r="Z1709" i="63" s="1"/>
  <c r="AB1709" i="63"/>
  <c r="AC1709" i="63"/>
  <c r="AD1709" i="63"/>
  <c r="AG1709" i="63"/>
  <c r="AH1709" i="63"/>
  <c r="AI1709" i="63"/>
  <c r="U1712" i="63"/>
  <c r="V1712" i="63"/>
  <c r="Y1712" i="63"/>
  <c r="Z1712" i="63" s="1"/>
  <c r="AB1712" i="63"/>
  <c r="AC1712" i="63"/>
  <c r="AD1712" i="63"/>
  <c r="AG1712" i="63"/>
  <c r="AH1712" i="63"/>
  <c r="AI1712" i="63"/>
  <c r="U1713" i="63"/>
  <c r="V1713" i="63"/>
  <c r="Y1713" i="63"/>
  <c r="Z1713" i="63" s="1"/>
  <c r="AB1713" i="63"/>
  <c r="AC1713" i="63"/>
  <c r="AD1713" i="63"/>
  <c r="AG1713" i="63"/>
  <c r="AH1713" i="63"/>
  <c r="AI1713" i="63"/>
  <c r="U1714" i="63"/>
  <c r="V1714" i="63"/>
  <c r="Y1714" i="63"/>
  <c r="Z1714" i="63" s="1"/>
  <c r="AB1714" i="63"/>
  <c r="AC1714" i="63"/>
  <c r="AD1714" i="63"/>
  <c r="AG1714" i="63"/>
  <c r="AH1714" i="63"/>
  <c r="AI1714" i="63"/>
  <c r="U1715" i="63"/>
  <c r="V1715" i="63"/>
  <c r="Y1715" i="63"/>
  <c r="Z1715" i="63" s="1"/>
  <c r="AB1715" i="63"/>
  <c r="AC1715" i="63"/>
  <c r="AD1715" i="63"/>
  <c r="AG1715" i="63"/>
  <c r="AH1715" i="63"/>
  <c r="AI1715" i="63"/>
  <c r="U1716" i="63"/>
  <c r="V1716" i="63"/>
  <c r="Y1716" i="63"/>
  <c r="Z1716" i="63" s="1"/>
  <c r="AB1716" i="63"/>
  <c r="AC1716" i="63"/>
  <c r="AD1716" i="63"/>
  <c r="AG1716" i="63"/>
  <c r="AH1716" i="63"/>
  <c r="AI1716" i="63"/>
  <c r="U1717" i="63"/>
  <c r="V1717" i="63"/>
  <c r="Y1717" i="63"/>
  <c r="Z1717" i="63" s="1"/>
  <c r="AB1717" i="63"/>
  <c r="AC1717" i="63"/>
  <c r="AD1717" i="63"/>
  <c r="AG1717" i="63"/>
  <c r="AH1717" i="63"/>
  <c r="AI1717" i="63"/>
  <c r="U1718" i="63"/>
  <c r="V1718" i="63"/>
  <c r="Y1718" i="63"/>
  <c r="Z1718" i="63" s="1"/>
  <c r="AB1718" i="63"/>
  <c r="AC1718" i="63"/>
  <c r="AD1718" i="63"/>
  <c r="AG1718" i="63"/>
  <c r="AH1718" i="63"/>
  <c r="AI1718" i="63"/>
  <c r="U1719" i="63"/>
  <c r="V1719" i="63"/>
  <c r="Y1719" i="63"/>
  <c r="Z1719" i="63" s="1"/>
  <c r="AB1719" i="63"/>
  <c r="AC1719" i="63"/>
  <c r="AD1719" i="63"/>
  <c r="AG1719" i="63"/>
  <c r="AH1719" i="63"/>
  <c r="AI1719" i="63"/>
  <c r="U1720" i="63"/>
  <c r="V1720" i="63"/>
  <c r="Y1720" i="63"/>
  <c r="Z1720" i="63" s="1"/>
  <c r="AB1720" i="63"/>
  <c r="AC1720" i="63"/>
  <c r="AD1720" i="63"/>
  <c r="AG1720" i="63"/>
  <c r="AH1720" i="63"/>
  <c r="AI1720" i="63"/>
  <c r="U1721" i="63"/>
  <c r="V1721" i="63"/>
  <c r="Y1721" i="63"/>
  <c r="Z1721" i="63" s="1"/>
  <c r="AB1721" i="63"/>
  <c r="AC1721" i="63"/>
  <c r="AD1721" i="63"/>
  <c r="AG1721" i="63"/>
  <c r="AH1721" i="63"/>
  <c r="AI1721" i="63"/>
  <c r="U1722" i="63"/>
  <c r="V1722" i="63"/>
  <c r="Y1722" i="63"/>
  <c r="Z1722" i="63" s="1"/>
  <c r="AB1722" i="63"/>
  <c r="AC1722" i="63"/>
  <c r="AD1722" i="63"/>
  <c r="AG1722" i="63"/>
  <c r="AH1722" i="63"/>
  <c r="AI1722" i="63"/>
  <c r="U1723" i="63"/>
  <c r="V1723" i="63"/>
  <c r="Y1723" i="63"/>
  <c r="Z1723" i="63" s="1"/>
  <c r="AB1723" i="63"/>
  <c r="AC1723" i="63"/>
  <c r="AD1723" i="63"/>
  <c r="AG1723" i="63"/>
  <c r="AH1723" i="63"/>
  <c r="AI1723" i="63"/>
  <c r="U1724" i="63"/>
  <c r="V1724" i="63"/>
  <c r="Y1724" i="63"/>
  <c r="Z1724" i="63" s="1"/>
  <c r="AB1724" i="63"/>
  <c r="AC1724" i="63"/>
  <c r="AD1724" i="63"/>
  <c r="AG1724" i="63"/>
  <c r="AH1724" i="63"/>
  <c r="AI1724" i="63"/>
  <c r="U1725" i="63"/>
  <c r="V1725" i="63"/>
  <c r="Y1725" i="63"/>
  <c r="Z1725" i="63" s="1"/>
  <c r="AB1725" i="63"/>
  <c r="AC1725" i="63"/>
  <c r="AD1725" i="63"/>
  <c r="AG1725" i="63"/>
  <c r="AH1725" i="63"/>
  <c r="AI1725" i="63"/>
  <c r="U1726" i="63"/>
  <c r="V1726" i="63"/>
  <c r="Y1726" i="63"/>
  <c r="Z1726" i="63" s="1"/>
  <c r="AB1726" i="63"/>
  <c r="AC1726" i="63"/>
  <c r="AD1726" i="63"/>
  <c r="AG1726" i="63"/>
  <c r="AH1726" i="63"/>
  <c r="AI1726" i="63"/>
  <c r="U1727" i="63"/>
  <c r="V1727" i="63"/>
  <c r="Y1727" i="63"/>
  <c r="Z1727" i="63" s="1"/>
  <c r="AB1727" i="63"/>
  <c r="AC1727" i="63"/>
  <c r="AD1727" i="63"/>
  <c r="AG1727" i="63"/>
  <c r="AH1727" i="63"/>
  <c r="AI1727" i="63"/>
  <c r="U1728" i="63"/>
  <c r="V1728" i="63"/>
  <c r="Y1728" i="63"/>
  <c r="Z1728" i="63" s="1"/>
  <c r="AB1728" i="63"/>
  <c r="AC1728" i="63"/>
  <c r="AD1728" i="63"/>
  <c r="AG1728" i="63"/>
  <c r="AH1728" i="63"/>
  <c r="AI1728" i="63"/>
  <c r="U1729" i="63"/>
  <c r="V1729" i="63"/>
  <c r="Y1729" i="63"/>
  <c r="Z1729" i="63" s="1"/>
  <c r="AB1729" i="63"/>
  <c r="AC1729" i="63"/>
  <c r="AD1729" i="63"/>
  <c r="AG1729" i="63"/>
  <c r="AH1729" i="63"/>
  <c r="AI1729" i="63"/>
  <c r="U1730" i="63"/>
  <c r="V1730" i="63"/>
  <c r="Y1730" i="63"/>
  <c r="Z1730" i="63" s="1"/>
  <c r="AB1730" i="63"/>
  <c r="AC1730" i="63"/>
  <c r="AD1730" i="63"/>
  <c r="AG1730" i="63"/>
  <c r="AH1730" i="63"/>
  <c r="AI1730" i="63"/>
  <c r="U1731" i="63"/>
  <c r="V1731" i="63"/>
  <c r="Y1731" i="63"/>
  <c r="Z1731" i="63" s="1"/>
  <c r="AB1731" i="63"/>
  <c r="AC1731" i="63"/>
  <c r="AD1731" i="63"/>
  <c r="AG1731" i="63"/>
  <c r="AH1731" i="63"/>
  <c r="AI1731" i="63"/>
  <c r="U1732" i="63"/>
  <c r="V1732" i="63"/>
  <c r="Y1732" i="63"/>
  <c r="Z1732" i="63" s="1"/>
  <c r="AB1732" i="63"/>
  <c r="AC1732" i="63"/>
  <c r="AD1732" i="63"/>
  <c r="AG1732" i="63"/>
  <c r="AH1732" i="63"/>
  <c r="AI1732" i="63"/>
  <c r="U1733" i="63"/>
  <c r="V1733" i="63"/>
  <c r="Y1733" i="63"/>
  <c r="Z1733" i="63" s="1"/>
  <c r="AB1733" i="63"/>
  <c r="AC1733" i="63"/>
  <c r="AD1733" i="63"/>
  <c r="AG1733" i="63"/>
  <c r="AH1733" i="63"/>
  <c r="AI1733" i="63"/>
  <c r="U1734" i="63"/>
  <c r="V1734" i="63"/>
  <c r="Y1734" i="63"/>
  <c r="Z1734" i="63" s="1"/>
  <c r="AB1734" i="63"/>
  <c r="AC1734" i="63"/>
  <c r="AD1734" i="63"/>
  <c r="AG1734" i="63"/>
  <c r="AH1734" i="63"/>
  <c r="AI1734" i="63"/>
  <c r="U1735" i="63"/>
  <c r="V1735" i="63"/>
  <c r="Y1735" i="63"/>
  <c r="Z1735" i="63" s="1"/>
  <c r="AB1735" i="63"/>
  <c r="AC1735" i="63"/>
  <c r="AD1735" i="63"/>
  <c r="AG1735" i="63"/>
  <c r="AH1735" i="63"/>
  <c r="AI1735" i="63"/>
  <c r="U1736" i="63"/>
  <c r="V1736" i="63"/>
  <c r="Y1736" i="63"/>
  <c r="Z1736" i="63" s="1"/>
  <c r="AB1736" i="63"/>
  <c r="AC1736" i="63"/>
  <c r="AD1736" i="63"/>
  <c r="AG1736" i="63"/>
  <c r="AH1736" i="63"/>
  <c r="AI1736" i="63"/>
  <c r="U1737" i="63"/>
  <c r="V1737" i="63"/>
  <c r="Y1737" i="63"/>
  <c r="Z1737" i="63" s="1"/>
  <c r="AB1737" i="63"/>
  <c r="AC1737" i="63"/>
  <c r="AD1737" i="63"/>
  <c r="AG1737" i="63"/>
  <c r="AH1737" i="63"/>
  <c r="AI1737" i="63"/>
  <c r="U1738" i="63"/>
  <c r="V1738" i="63"/>
  <c r="Y1738" i="63"/>
  <c r="Z1738" i="63" s="1"/>
  <c r="AB1738" i="63"/>
  <c r="AC1738" i="63"/>
  <c r="AD1738" i="63"/>
  <c r="AG1738" i="63"/>
  <c r="AH1738" i="63"/>
  <c r="AI1738" i="63"/>
  <c r="U1739" i="63"/>
  <c r="V1739" i="63"/>
  <c r="Y1739" i="63"/>
  <c r="Z1739" i="63" s="1"/>
  <c r="AB1739" i="63"/>
  <c r="AC1739" i="63"/>
  <c r="AD1739" i="63"/>
  <c r="AG1739" i="63"/>
  <c r="AH1739" i="63"/>
  <c r="AI1739" i="63"/>
  <c r="U1740" i="63"/>
  <c r="V1740" i="63"/>
  <c r="Y1740" i="63"/>
  <c r="Z1740" i="63" s="1"/>
  <c r="AB1740" i="63"/>
  <c r="AC1740" i="63"/>
  <c r="AD1740" i="63"/>
  <c r="AG1740" i="63"/>
  <c r="AH1740" i="63"/>
  <c r="AI1740" i="63"/>
  <c r="U1741" i="63"/>
  <c r="V1741" i="63"/>
  <c r="Y1741" i="63"/>
  <c r="Z1741" i="63" s="1"/>
  <c r="AB1741" i="63"/>
  <c r="AC1741" i="63"/>
  <c r="AD1741" i="63"/>
  <c r="AG1741" i="63"/>
  <c r="AH1741" i="63"/>
  <c r="AI1741" i="63"/>
  <c r="U1742" i="63"/>
  <c r="V1742" i="63"/>
  <c r="Y1742" i="63"/>
  <c r="Z1742" i="63" s="1"/>
  <c r="AB1742" i="63"/>
  <c r="AC1742" i="63"/>
  <c r="AD1742" i="63"/>
  <c r="AG1742" i="63"/>
  <c r="AH1742" i="63"/>
  <c r="AI1742" i="63"/>
  <c r="U1743" i="63"/>
  <c r="V1743" i="63"/>
  <c r="Y1743" i="63"/>
  <c r="Z1743" i="63" s="1"/>
  <c r="AB1743" i="63"/>
  <c r="AC1743" i="63"/>
  <c r="AD1743" i="63"/>
  <c r="AG1743" i="63"/>
  <c r="AH1743" i="63"/>
  <c r="AI1743" i="63"/>
  <c r="U1744" i="63"/>
  <c r="V1744" i="63"/>
  <c r="Y1744" i="63"/>
  <c r="Z1744" i="63" s="1"/>
  <c r="AB1744" i="63"/>
  <c r="AC1744" i="63"/>
  <c r="AD1744" i="63"/>
  <c r="AG1744" i="63"/>
  <c r="AH1744" i="63"/>
  <c r="AI1744" i="63"/>
  <c r="U1745" i="63"/>
  <c r="V1745" i="63"/>
  <c r="Y1745" i="63"/>
  <c r="Z1745" i="63" s="1"/>
  <c r="AB1745" i="63"/>
  <c r="AC1745" i="63"/>
  <c r="AD1745" i="63"/>
  <c r="AG1745" i="63"/>
  <c r="AH1745" i="63"/>
  <c r="AI1745" i="63"/>
  <c r="U1746" i="63"/>
  <c r="V1746" i="63"/>
  <c r="Y1746" i="63"/>
  <c r="Z1746" i="63" s="1"/>
  <c r="AB1746" i="63"/>
  <c r="AC1746" i="63"/>
  <c r="AD1746" i="63"/>
  <c r="AG1746" i="63"/>
  <c r="AH1746" i="63"/>
  <c r="AI1746" i="63"/>
  <c r="U1747" i="63"/>
  <c r="V1747" i="63"/>
  <c r="Y1747" i="63"/>
  <c r="Z1747" i="63" s="1"/>
  <c r="AB1747" i="63"/>
  <c r="AC1747" i="63"/>
  <c r="AD1747" i="63"/>
  <c r="AG1747" i="63"/>
  <c r="AH1747" i="63"/>
  <c r="AI1747" i="63"/>
  <c r="U1749" i="63"/>
  <c r="V1749" i="63"/>
  <c r="Y1749" i="63"/>
  <c r="Z1749" i="63" s="1"/>
  <c r="AB1749" i="63"/>
  <c r="AC1749" i="63"/>
  <c r="AD1749" i="63"/>
  <c r="AG1749" i="63"/>
  <c r="AH1749" i="63"/>
  <c r="AI1749" i="63"/>
  <c r="U1751" i="63"/>
  <c r="V1751" i="63"/>
  <c r="Y1751" i="63"/>
  <c r="Z1751" i="63" s="1"/>
  <c r="AB1751" i="63"/>
  <c r="AC1751" i="63"/>
  <c r="AD1751" i="63"/>
  <c r="AG1751" i="63"/>
  <c r="AH1751" i="63"/>
  <c r="AI1751" i="63"/>
  <c r="U1752" i="63"/>
  <c r="V1752" i="63"/>
  <c r="Y1752" i="63"/>
  <c r="Z1752" i="63" s="1"/>
  <c r="AB1752" i="63"/>
  <c r="AC1752" i="63"/>
  <c r="AD1752" i="63"/>
  <c r="AG1752" i="63"/>
  <c r="AH1752" i="63"/>
  <c r="AI1752" i="63"/>
  <c r="U1753" i="63"/>
  <c r="V1753" i="63"/>
  <c r="Y1753" i="63"/>
  <c r="Z1753" i="63" s="1"/>
  <c r="AB1753" i="63"/>
  <c r="AC1753" i="63"/>
  <c r="AD1753" i="63"/>
  <c r="AG1753" i="63"/>
  <c r="AH1753" i="63"/>
  <c r="AI1753" i="63"/>
  <c r="U1754" i="63"/>
  <c r="V1754" i="63"/>
  <c r="Y1754" i="63"/>
  <c r="Z1754" i="63" s="1"/>
  <c r="AB1754" i="63"/>
  <c r="AC1754" i="63"/>
  <c r="AD1754" i="63"/>
  <c r="AG1754" i="63"/>
  <c r="AH1754" i="63"/>
  <c r="AI1754" i="63"/>
  <c r="U1755" i="63"/>
  <c r="V1755" i="63"/>
  <c r="Y1755" i="63"/>
  <c r="Z1755" i="63" s="1"/>
  <c r="AB1755" i="63"/>
  <c r="AC1755" i="63"/>
  <c r="AD1755" i="63"/>
  <c r="AG1755" i="63"/>
  <c r="AH1755" i="63"/>
  <c r="AI1755" i="63"/>
  <c r="U1756" i="63"/>
  <c r="V1756" i="63"/>
  <c r="Y1756" i="63"/>
  <c r="Z1756" i="63" s="1"/>
  <c r="AB1756" i="63"/>
  <c r="AC1756" i="63"/>
  <c r="AD1756" i="63"/>
  <c r="AG1756" i="63"/>
  <c r="AH1756" i="63"/>
  <c r="AI1756" i="63"/>
  <c r="U1757" i="63"/>
  <c r="V1757" i="63"/>
  <c r="Y1757" i="63"/>
  <c r="Z1757" i="63" s="1"/>
  <c r="AB1757" i="63"/>
  <c r="AC1757" i="63"/>
  <c r="AD1757" i="63"/>
  <c r="AG1757" i="63"/>
  <c r="AH1757" i="63"/>
  <c r="AI1757" i="63"/>
  <c r="U1758" i="63"/>
  <c r="V1758" i="63"/>
  <c r="Y1758" i="63"/>
  <c r="Z1758" i="63" s="1"/>
  <c r="AB1758" i="63"/>
  <c r="AC1758" i="63"/>
  <c r="AD1758" i="63"/>
  <c r="AG1758" i="63"/>
  <c r="AH1758" i="63"/>
  <c r="AI1758" i="63"/>
  <c r="U1759" i="63"/>
  <c r="V1759" i="63"/>
  <c r="Y1759" i="63"/>
  <c r="Z1759" i="63" s="1"/>
  <c r="AB1759" i="63"/>
  <c r="AC1759" i="63"/>
  <c r="AD1759" i="63"/>
  <c r="AG1759" i="63"/>
  <c r="AH1759" i="63"/>
  <c r="AI1759" i="63"/>
  <c r="U1760" i="63"/>
  <c r="V1760" i="63"/>
  <c r="Y1760" i="63"/>
  <c r="Z1760" i="63" s="1"/>
  <c r="AB1760" i="63"/>
  <c r="AC1760" i="63"/>
  <c r="AD1760" i="63"/>
  <c r="AG1760" i="63"/>
  <c r="AH1760" i="63"/>
  <c r="AI1760" i="63"/>
  <c r="U1761" i="63"/>
  <c r="V1761" i="63"/>
  <c r="Y1761" i="63"/>
  <c r="Z1761" i="63" s="1"/>
  <c r="AB1761" i="63"/>
  <c r="AC1761" i="63"/>
  <c r="AD1761" i="63"/>
  <c r="AG1761" i="63"/>
  <c r="AH1761" i="63"/>
  <c r="AI1761" i="63"/>
  <c r="U1764" i="63"/>
  <c r="V1764" i="63"/>
  <c r="Y1764" i="63"/>
  <c r="Z1764" i="63" s="1"/>
  <c r="AB1764" i="63"/>
  <c r="AC1764" i="63"/>
  <c r="AD1764" i="63"/>
  <c r="AG1764" i="63"/>
  <c r="AH1764" i="63"/>
  <c r="AI1764" i="63"/>
  <c r="U1765" i="63"/>
  <c r="V1765" i="63"/>
  <c r="Y1765" i="63"/>
  <c r="Z1765" i="63" s="1"/>
  <c r="AB1765" i="63"/>
  <c r="AC1765" i="63"/>
  <c r="AD1765" i="63"/>
  <c r="AG1765" i="63"/>
  <c r="AH1765" i="63"/>
  <c r="AI1765" i="63"/>
  <c r="U1766" i="63"/>
  <c r="V1766" i="63"/>
  <c r="Y1766" i="63"/>
  <c r="Z1766" i="63" s="1"/>
  <c r="AB1766" i="63"/>
  <c r="AC1766" i="63"/>
  <c r="AD1766" i="63"/>
  <c r="AG1766" i="63"/>
  <c r="AH1766" i="63"/>
  <c r="AI1766" i="63"/>
  <c r="U1767" i="63"/>
  <c r="V1767" i="63"/>
  <c r="Y1767" i="63"/>
  <c r="Z1767" i="63" s="1"/>
  <c r="AB1767" i="63"/>
  <c r="AC1767" i="63"/>
  <c r="AD1767" i="63"/>
  <c r="AG1767" i="63"/>
  <c r="AH1767" i="63"/>
  <c r="AI1767" i="63"/>
  <c r="U1768" i="63"/>
  <c r="V1768" i="63"/>
  <c r="Y1768" i="63"/>
  <c r="Z1768" i="63" s="1"/>
  <c r="AB1768" i="63"/>
  <c r="AC1768" i="63"/>
  <c r="AD1768" i="63"/>
  <c r="AG1768" i="63"/>
  <c r="AH1768" i="63"/>
  <c r="AI1768" i="63"/>
  <c r="U1769" i="63"/>
  <c r="V1769" i="63"/>
  <c r="Y1769" i="63"/>
  <c r="Z1769" i="63" s="1"/>
  <c r="AB1769" i="63"/>
  <c r="AC1769" i="63"/>
  <c r="AD1769" i="63"/>
  <c r="AG1769" i="63"/>
  <c r="AH1769" i="63"/>
  <c r="AI1769" i="63"/>
  <c r="U1770" i="63"/>
  <c r="V1770" i="63"/>
  <c r="Y1770" i="63"/>
  <c r="Z1770" i="63" s="1"/>
  <c r="AB1770" i="63"/>
  <c r="AC1770" i="63"/>
  <c r="AD1770" i="63"/>
  <c r="AG1770" i="63"/>
  <c r="AH1770" i="63"/>
  <c r="AI1770" i="63"/>
  <c r="U1771" i="63"/>
  <c r="V1771" i="63"/>
  <c r="Y1771" i="63"/>
  <c r="Z1771" i="63" s="1"/>
  <c r="AB1771" i="63"/>
  <c r="AC1771" i="63"/>
  <c r="AD1771" i="63"/>
  <c r="AG1771" i="63"/>
  <c r="AH1771" i="63"/>
  <c r="AI1771" i="63"/>
  <c r="U1772" i="63"/>
  <c r="V1772" i="63"/>
  <c r="Y1772" i="63"/>
  <c r="Z1772" i="63" s="1"/>
  <c r="AB1772" i="63"/>
  <c r="AC1772" i="63"/>
  <c r="AD1772" i="63"/>
  <c r="AG1772" i="63"/>
  <c r="AH1772" i="63"/>
  <c r="AI1772" i="63"/>
  <c r="U1773" i="63"/>
  <c r="V1773" i="63"/>
  <c r="Y1773" i="63"/>
  <c r="Z1773" i="63" s="1"/>
  <c r="AB1773" i="63"/>
  <c r="AC1773" i="63"/>
  <c r="AD1773" i="63"/>
  <c r="AG1773" i="63"/>
  <c r="AH1773" i="63"/>
  <c r="AI1773" i="63"/>
  <c r="U1774" i="63"/>
  <c r="V1774" i="63"/>
  <c r="Y1774" i="63"/>
  <c r="Z1774" i="63" s="1"/>
  <c r="AB1774" i="63"/>
  <c r="AC1774" i="63"/>
  <c r="AD1774" i="63"/>
  <c r="AG1774" i="63"/>
  <c r="AH1774" i="63"/>
  <c r="AI1774" i="63"/>
  <c r="U1775" i="63"/>
  <c r="V1775" i="63"/>
  <c r="Y1775" i="63"/>
  <c r="Z1775" i="63" s="1"/>
  <c r="AB1775" i="63"/>
  <c r="AC1775" i="63"/>
  <c r="AD1775" i="63"/>
  <c r="AG1775" i="63"/>
  <c r="AH1775" i="63"/>
  <c r="AI1775" i="63"/>
  <c r="U1776" i="63"/>
  <c r="V1776" i="63"/>
  <c r="Y1776" i="63"/>
  <c r="Z1776" i="63" s="1"/>
  <c r="AB1776" i="63"/>
  <c r="AC1776" i="63"/>
  <c r="AD1776" i="63"/>
  <c r="AG1776" i="63"/>
  <c r="AH1776" i="63"/>
  <c r="AI1776" i="63"/>
  <c r="W1771" i="63" l="1"/>
  <c r="W1770" i="63"/>
  <c r="X1767" i="63"/>
  <c r="AA1767" i="63" s="1"/>
  <c r="W1749" i="63"/>
  <c r="AE1744" i="63"/>
  <c r="AF1742" i="63"/>
  <c r="AE1740" i="63"/>
  <c r="AF1738" i="63"/>
  <c r="AF1723" i="63"/>
  <c r="W1721" i="63"/>
  <c r="W1707" i="63"/>
  <c r="W1670" i="63"/>
  <c r="AF1770" i="63"/>
  <c r="W1768" i="63"/>
  <c r="W1765" i="63"/>
  <c r="X1773" i="63"/>
  <c r="AA1773" i="63" s="1"/>
  <c r="X1775" i="63"/>
  <c r="AA1775" i="63" s="1"/>
  <c r="W1776" i="63"/>
  <c r="W1772" i="63"/>
  <c r="W1769" i="63"/>
  <c r="X1771" i="63"/>
  <c r="AA1771" i="63" s="1"/>
  <c r="AF1776" i="63"/>
  <c r="X1747" i="63"/>
  <c r="AA1747" i="63" s="1"/>
  <c r="X1706" i="63"/>
  <c r="AA1706" i="63" s="1"/>
  <c r="W1743" i="63"/>
  <c r="AF1741" i="63"/>
  <c r="W1739" i="63"/>
  <c r="AF1756" i="63"/>
  <c r="AF1752" i="63"/>
  <c r="X1749" i="63"/>
  <c r="AA1749" i="63" s="1"/>
  <c r="AF1739" i="63"/>
  <c r="AE1747" i="63"/>
  <c r="W1705" i="63"/>
  <c r="W1672" i="63"/>
  <c r="W1704" i="63"/>
  <c r="W1668" i="63"/>
  <c r="W1671" i="63"/>
  <c r="X1673" i="63"/>
  <c r="AA1673" i="63" s="1"/>
  <c r="X1669" i="63"/>
  <c r="AA1669" i="63" s="1"/>
  <c r="X1667" i="63"/>
  <c r="AA1667" i="63" s="1"/>
  <c r="AF1709" i="63"/>
  <c r="X1699" i="63"/>
  <c r="AA1699" i="63" s="1"/>
  <c r="AE1696" i="63"/>
  <c r="W1696" i="63"/>
  <c r="W1718" i="63"/>
  <c r="AF1774" i="63"/>
  <c r="AF1768" i="63"/>
  <c r="W1706" i="63"/>
  <c r="AF1705" i="63"/>
  <c r="W1773" i="63"/>
  <c r="AF1772" i="63"/>
  <c r="AF1769" i="63"/>
  <c r="AF1749" i="63"/>
  <c r="AF1729" i="63"/>
  <c r="X1704" i="63"/>
  <c r="AA1704" i="63" s="1"/>
  <c r="AE1772" i="63"/>
  <c r="W1742" i="63"/>
  <c r="AF1740" i="63"/>
  <c r="W1729" i="63"/>
  <c r="W1726" i="63"/>
  <c r="W1700" i="63"/>
  <c r="AE1694" i="63"/>
  <c r="X1683" i="63"/>
  <c r="AA1683" i="63" s="1"/>
  <c r="AE1680" i="63"/>
  <c r="W1680" i="63"/>
  <c r="W1775" i="63"/>
  <c r="AF1715" i="63"/>
  <c r="AE1713" i="63"/>
  <c r="X1705" i="63"/>
  <c r="AA1705" i="63" s="1"/>
  <c r="AF1704" i="63"/>
  <c r="AE1703" i="63"/>
  <c r="X1684" i="63"/>
  <c r="AA1684" i="63" s="1"/>
  <c r="AE1678" i="63"/>
  <c r="AE1729" i="63"/>
  <c r="AE1691" i="63"/>
  <c r="X1687" i="63"/>
  <c r="AA1687" i="63" s="1"/>
  <c r="AE1712" i="63"/>
  <c r="AE1702" i="63"/>
  <c r="AF1667" i="63"/>
  <c r="W1767" i="63"/>
  <c r="AF1766" i="63"/>
  <c r="W1756" i="63"/>
  <c r="W1737" i="63"/>
  <c r="X1734" i="63"/>
  <c r="AA1734" i="63" s="1"/>
  <c r="AF1732" i="63"/>
  <c r="AE1727" i="63"/>
  <c r="W1724" i="63"/>
  <c r="W1692" i="63"/>
  <c r="X1676" i="63"/>
  <c r="AA1676" i="63" s="1"/>
  <c r="AE1668" i="63"/>
  <c r="AE1768" i="63"/>
  <c r="AE1755" i="63"/>
  <c r="W1758" i="63"/>
  <c r="AE1731" i="63"/>
  <c r="X1697" i="63"/>
  <c r="AA1697" i="63" s="1"/>
  <c r="AF1672" i="63"/>
  <c r="AF1666" i="63"/>
  <c r="AE1776" i="63"/>
  <c r="X1776" i="63"/>
  <c r="AA1776" i="63" s="1"/>
  <c r="W1764" i="63"/>
  <c r="AF1757" i="63"/>
  <c r="W1755" i="63"/>
  <c r="W1753" i="63"/>
  <c r="AF1751" i="63"/>
  <c r="W1740" i="63"/>
  <c r="AF1736" i="63"/>
  <c r="AE1735" i="63"/>
  <c r="X1730" i="63"/>
  <c r="AA1730" i="63" s="1"/>
  <c r="AF1718" i="63"/>
  <c r="AE1708" i="63"/>
  <c r="X1703" i="63"/>
  <c r="AA1703" i="63" s="1"/>
  <c r="AF1699" i="63"/>
  <c r="AF1697" i="63"/>
  <c r="AF1696" i="63"/>
  <c r="AE1687" i="63"/>
  <c r="AF1683" i="63"/>
  <c r="AF1681" i="63"/>
  <c r="AF1680" i="63"/>
  <c r="W1676" i="63"/>
  <c r="AF1730" i="63"/>
  <c r="X1700" i="63"/>
  <c r="AA1700" i="63" s="1"/>
  <c r="AE1686" i="63"/>
  <c r="W1684" i="63"/>
  <c r="X1681" i="63"/>
  <c r="AA1681" i="63" s="1"/>
  <c r="AE1675" i="63"/>
  <c r="AE1775" i="63"/>
  <c r="AE1773" i="63"/>
  <c r="AE1771" i="63"/>
  <c r="AE1767" i="63"/>
  <c r="AE1745" i="63"/>
  <c r="AE1741" i="63"/>
  <c r="W1741" i="63"/>
  <c r="AE1733" i="63"/>
  <c r="W1733" i="63"/>
  <c r="X1693" i="63"/>
  <c r="AA1693" i="63" s="1"/>
  <c r="X1677" i="63"/>
  <c r="AA1677" i="63" s="1"/>
  <c r="AF1671" i="63"/>
  <c r="AF1668" i="63"/>
  <c r="AE1667" i="63"/>
  <c r="AE1720" i="63"/>
  <c r="X1761" i="63"/>
  <c r="AA1761" i="63" s="1"/>
  <c r="W1761" i="63"/>
  <c r="X1692" i="63"/>
  <c r="AA1692" i="63" s="1"/>
  <c r="X1720" i="63"/>
  <c r="AA1720" i="63" s="1"/>
  <c r="W1720" i="63"/>
  <c r="W1774" i="63"/>
  <c r="X1774" i="63"/>
  <c r="AA1774" i="63" s="1"/>
  <c r="AE1737" i="63"/>
  <c r="X1732" i="63"/>
  <c r="AA1732" i="63" s="1"/>
  <c r="W1732" i="63"/>
  <c r="W1709" i="63"/>
  <c r="X1709" i="63"/>
  <c r="AA1709" i="63" s="1"/>
  <c r="X1768" i="63"/>
  <c r="AA1768" i="63" s="1"/>
  <c r="AE1753" i="63"/>
  <c r="AE1732" i="63"/>
  <c r="AE1722" i="63"/>
  <c r="X1708" i="63"/>
  <c r="AA1708" i="63" s="1"/>
  <c r="W1708" i="63"/>
  <c r="X1671" i="63"/>
  <c r="AA1671" i="63" s="1"/>
  <c r="AF1775" i="63"/>
  <c r="AF1765" i="63"/>
  <c r="AF1760" i="63"/>
  <c r="X1760" i="63"/>
  <c r="AA1760" i="63" s="1"/>
  <c r="W1759" i="63"/>
  <c r="AF1758" i="63"/>
  <c r="AE1757" i="63"/>
  <c r="X1757" i="63"/>
  <c r="AA1757" i="63" s="1"/>
  <c r="AF1755" i="63"/>
  <c r="AE1754" i="63"/>
  <c r="AF1747" i="63"/>
  <c r="W1745" i="63"/>
  <c r="AE1743" i="63"/>
  <c r="X1740" i="63"/>
  <c r="AA1740" i="63" s="1"/>
  <c r="AF1737" i="63"/>
  <c r="AF1731" i="63"/>
  <c r="W1731" i="63"/>
  <c r="AF1728" i="63"/>
  <c r="AF1726" i="63"/>
  <c r="X1726" i="63"/>
  <c r="AA1726" i="63" s="1"/>
  <c r="AE1725" i="63"/>
  <c r="W1725" i="63"/>
  <c r="AF1722" i="63"/>
  <c r="AF1719" i="63"/>
  <c r="AF1717" i="63"/>
  <c r="AF1714" i="63"/>
  <c r="W1712" i="63"/>
  <c r="AE1707" i="63"/>
  <c r="X1695" i="63"/>
  <c r="AA1695" i="63" s="1"/>
  <c r="X1691" i="63"/>
  <c r="AA1691" i="63" s="1"/>
  <c r="X1689" i="63"/>
  <c r="AA1689" i="63" s="1"/>
  <c r="AE1688" i="63"/>
  <c r="W1688" i="63"/>
  <c r="X1685" i="63"/>
  <c r="AA1685" i="63" s="1"/>
  <c r="AE1683" i="63"/>
  <c r="AE1679" i="63"/>
  <c r="AF1675" i="63"/>
  <c r="W1673" i="63"/>
  <c r="X1672" i="63"/>
  <c r="AA1672" i="63" s="1"/>
  <c r="AF1670" i="63"/>
  <c r="W1667" i="63"/>
  <c r="X1666" i="63"/>
  <c r="AA1666" i="63" s="1"/>
  <c r="AF1773" i="63"/>
  <c r="AF1767" i="63"/>
  <c r="AE1765" i="63"/>
  <c r="AE1764" i="63"/>
  <c r="X1756" i="63"/>
  <c r="AA1756" i="63" s="1"/>
  <c r="AF1754" i="63"/>
  <c r="AF1745" i="63"/>
  <c r="AE1742" i="63"/>
  <c r="W1736" i="63"/>
  <c r="X1729" i="63"/>
  <c r="AA1729" i="63" s="1"/>
  <c r="W1727" i="63"/>
  <c r="AF1725" i="63"/>
  <c r="AF1721" i="63"/>
  <c r="AF1713" i="63"/>
  <c r="AF1707" i="63"/>
  <c r="AE1704" i="63"/>
  <c r="X1701" i="63"/>
  <c r="AA1701" i="63" s="1"/>
  <c r="AE1699" i="63"/>
  <c r="AE1695" i="63"/>
  <c r="AF1691" i="63"/>
  <c r="AF1689" i="63"/>
  <c r="AF1688" i="63"/>
  <c r="X1679" i="63"/>
  <c r="AA1679" i="63" s="1"/>
  <c r="X1675" i="63"/>
  <c r="AA1675" i="63" s="1"/>
  <c r="AE1670" i="63"/>
  <c r="X1670" i="63"/>
  <c r="AA1670" i="63" s="1"/>
  <c r="AE1761" i="63"/>
  <c r="AE1760" i="63"/>
  <c r="W1760" i="63"/>
  <c r="AE1758" i="63"/>
  <c r="X1758" i="63"/>
  <c r="AA1758" i="63" s="1"/>
  <c r="W1757" i="63"/>
  <c r="X1702" i="63"/>
  <c r="AA1702" i="63" s="1"/>
  <c r="W1702" i="63"/>
  <c r="X1694" i="63"/>
  <c r="AA1694" i="63" s="1"/>
  <c r="W1694" i="63"/>
  <c r="X1686" i="63"/>
  <c r="AA1686" i="63" s="1"/>
  <c r="W1686" i="63"/>
  <c r="X1678" i="63"/>
  <c r="AA1678" i="63" s="1"/>
  <c r="W1678" i="63"/>
  <c r="AE1749" i="63"/>
  <c r="AF1708" i="63"/>
  <c r="X1769" i="63"/>
  <c r="AA1769" i="63" s="1"/>
  <c r="X1759" i="63"/>
  <c r="AA1759" i="63" s="1"/>
  <c r="X1746" i="63"/>
  <c r="AA1746" i="63" s="1"/>
  <c r="X1696" i="63"/>
  <c r="AA1696" i="63" s="1"/>
  <c r="AE1693" i="63"/>
  <c r="X1688" i="63"/>
  <c r="AA1688" i="63" s="1"/>
  <c r="AE1685" i="63"/>
  <c r="X1680" i="63"/>
  <c r="AA1680" i="63" s="1"/>
  <c r="AE1677" i="63"/>
  <c r="AE1671" i="63"/>
  <c r="AE1666" i="63"/>
  <c r="W1666" i="63"/>
  <c r="X1766" i="63"/>
  <c r="AA1766" i="63" s="1"/>
  <c r="X1765" i="63"/>
  <c r="AA1765" i="63" s="1"/>
  <c r="AF1759" i="63"/>
  <c r="AE1752" i="63"/>
  <c r="W1752" i="63"/>
  <c r="X1752" i="63"/>
  <c r="AA1752" i="63" s="1"/>
  <c r="X1745" i="63"/>
  <c r="AA1745" i="63" s="1"/>
  <c r="AE1734" i="63"/>
  <c r="AE1718" i="63"/>
  <c r="AE1714" i="63"/>
  <c r="X1714" i="63"/>
  <c r="AA1714" i="63" s="1"/>
  <c r="AE1709" i="63"/>
  <c r="AE1700" i="63"/>
  <c r="AE1692" i="63"/>
  <c r="AE1684" i="63"/>
  <c r="AE1676" i="63"/>
  <c r="X1755" i="63"/>
  <c r="AA1755" i="63" s="1"/>
  <c r="X1722" i="63"/>
  <c r="AA1722" i="63" s="1"/>
  <c r="AE1701" i="63"/>
  <c r="AE1770" i="63"/>
  <c r="X1770" i="63"/>
  <c r="AA1770" i="63" s="1"/>
  <c r="AE1769" i="63"/>
  <c r="AF1764" i="63"/>
  <c r="AE1759" i="63"/>
  <c r="W1754" i="63"/>
  <c r="X1753" i="63"/>
  <c r="AA1753" i="63" s="1"/>
  <c r="AE1751" i="63"/>
  <c r="W1751" i="63"/>
  <c r="W1747" i="63"/>
  <c r="AF1746" i="63"/>
  <c r="AF1744" i="63"/>
  <c r="X1742" i="63"/>
  <c r="AA1742" i="63" s="1"/>
  <c r="X1735" i="63"/>
  <c r="AA1735" i="63" s="1"/>
  <c r="W1735" i="63"/>
  <c r="AE1728" i="63"/>
  <c r="W1728" i="63"/>
  <c r="X1727" i="63"/>
  <c r="AA1727" i="63" s="1"/>
  <c r="W1719" i="63"/>
  <c r="X1719" i="63"/>
  <c r="AA1719" i="63" s="1"/>
  <c r="W1717" i="63"/>
  <c r="X1715" i="63"/>
  <c r="AA1715" i="63" s="1"/>
  <c r="W1699" i="63"/>
  <c r="AF1698" i="63"/>
  <c r="W1698" i="63"/>
  <c r="W1691" i="63"/>
  <c r="AF1690" i="63"/>
  <c r="W1690" i="63"/>
  <c r="W1683" i="63"/>
  <c r="AF1682" i="63"/>
  <c r="W1682" i="63"/>
  <c r="W1675" i="63"/>
  <c r="AF1673" i="63"/>
  <c r="W1669" i="63"/>
  <c r="X1668" i="63"/>
  <c r="AA1668" i="63" s="1"/>
  <c r="W1744" i="63"/>
  <c r="X1743" i="63"/>
  <c r="AA1743" i="63" s="1"/>
  <c r="AE1739" i="63"/>
  <c r="X1738" i="63"/>
  <c r="AA1738" i="63" s="1"/>
  <c r="X1737" i="63"/>
  <c r="AA1737" i="63" s="1"/>
  <c r="AE1736" i="63"/>
  <c r="AF1734" i="63"/>
  <c r="W1734" i="63"/>
  <c r="AF1733" i="63"/>
  <c r="AE1726" i="63"/>
  <c r="X1723" i="63"/>
  <c r="AA1723" i="63" s="1"/>
  <c r="AE1721" i="63"/>
  <c r="AE1719" i="63"/>
  <c r="X1718" i="63"/>
  <c r="AA1718" i="63" s="1"/>
  <c r="AE1717" i="63"/>
  <c r="W1716" i="63"/>
  <c r="W1713" i="63"/>
  <c r="X1712" i="63"/>
  <c r="AA1712" i="63" s="1"/>
  <c r="AF1703" i="63"/>
  <c r="W1703" i="63"/>
  <c r="AF1701" i="63"/>
  <c r="W1701" i="63"/>
  <c r="AF1700" i="63"/>
  <c r="AF1695" i="63"/>
  <c r="W1695" i="63"/>
  <c r="AF1693" i="63"/>
  <c r="W1693" i="63"/>
  <c r="AF1692" i="63"/>
  <c r="AF1687" i="63"/>
  <c r="W1687" i="63"/>
  <c r="AF1685" i="63"/>
  <c r="W1685" i="63"/>
  <c r="AF1684" i="63"/>
  <c r="AF1679" i="63"/>
  <c r="W1679" i="63"/>
  <c r="AF1677" i="63"/>
  <c r="W1677" i="63"/>
  <c r="AF1676" i="63"/>
  <c r="AE1669" i="63"/>
  <c r="X1741" i="63"/>
  <c r="AA1741" i="63" s="1"/>
  <c r="X1751" i="63"/>
  <c r="AA1751" i="63" s="1"/>
  <c r="X1733" i="63"/>
  <c r="AA1733" i="63" s="1"/>
  <c r="AE1774" i="63"/>
  <c r="X1772" i="63"/>
  <c r="AA1772" i="63" s="1"/>
  <c r="AE1766" i="63"/>
  <c r="X1764" i="63"/>
  <c r="AA1764" i="63" s="1"/>
  <c r="AE1756" i="63"/>
  <c r="X1754" i="63"/>
  <c r="AA1754" i="63" s="1"/>
  <c r="AE1746" i="63"/>
  <c r="X1744" i="63"/>
  <c r="AA1744" i="63" s="1"/>
  <c r="AE1738" i="63"/>
  <c r="X1736" i="63"/>
  <c r="AA1736" i="63" s="1"/>
  <c r="AE1730" i="63"/>
  <c r="X1728" i="63"/>
  <c r="AA1728" i="63" s="1"/>
  <c r="X1725" i="63"/>
  <c r="AA1725" i="63" s="1"/>
  <c r="AE1724" i="63"/>
  <c r="AE1723" i="63"/>
  <c r="X1717" i="63"/>
  <c r="AA1717" i="63" s="1"/>
  <c r="AE1716" i="63"/>
  <c r="AE1715" i="63"/>
  <c r="X1707" i="63"/>
  <c r="AA1707" i="63" s="1"/>
  <c r="AE1706" i="63"/>
  <c r="AE1705" i="63"/>
  <c r="AF1771" i="63"/>
  <c r="W1766" i="63"/>
  <c r="AF1761" i="63"/>
  <c r="AF1753" i="63"/>
  <c r="W1746" i="63"/>
  <c r="AF1743" i="63"/>
  <c r="X1739" i="63"/>
  <c r="AA1739" i="63" s="1"/>
  <c r="W1738" i="63"/>
  <c r="AF1735" i="63"/>
  <c r="X1731" i="63"/>
  <c r="AA1731" i="63" s="1"/>
  <c r="W1730" i="63"/>
  <c r="AF1727" i="63"/>
  <c r="AF1724" i="63"/>
  <c r="W1722" i="63"/>
  <c r="X1721" i="63"/>
  <c r="AA1721" i="63" s="1"/>
  <c r="AF1716" i="63"/>
  <c r="W1714" i="63"/>
  <c r="X1713" i="63"/>
  <c r="AA1713" i="63" s="1"/>
  <c r="AF1706" i="63"/>
  <c r="AE1698" i="63"/>
  <c r="AE1697" i="63"/>
  <c r="AE1690" i="63"/>
  <c r="AE1689" i="63"/>
  <c r="AE1682" i="63"/>
  <c r="AE1681" i="63"/>
  <c r="AE1673" i="63"/>
  <c r="AE1672" i="63"/>
  <c r="X1724" i="63"/>
  <c r="AA1724" i="63" s="1"/>
  <c r="W1723" i="63"/>
  <c r="AF1720" i="63"/>
  <c r="X1716" i="63"/>
  <c r="AA1716" i="63" s="1"/>
  <c r="W1715" i="63"/>
  <c r="AF1712" i="63"/>
  <c r="AF1702" i="63"/>
  <c r="X1698" i="63"/>
  <c r="AA1698" i="63" s="1"/>
  <c r="W1697" i="63"/>
  <c r="AF1694" i="63"/>
  <c r="X1690" i="63"/>
  <c r="AA1690" i="63" s="1"/>
  <c r="W1689" i="63"/>
  <c r="AF1686" i="63"/>
  <c r="X1682" i="63"/>
  <c r="AA1682" i="63" s="1"/>
  <c r="W1681" i="63"/>
  <c r="AF1678" i="63"/>
  <c r="AF1669" i="63"/>
  <c r="D1703" i="63"/>
  <c r="D1702" i="63"/>
  <c r="D1701" i="63"/>
  <c r="D1700" i="63"/>
  <c r="D1699" i="63"/>
  <c r="D1698" i="63"/>
  <c r="D1697" i="63"/>
  <c r="D1696" i="63"/>
  <c r="D1695" i="63"/>
  <c r="D1694" i="63"/>
  <c r="D1693" i="63"/>
  <c r="D1692" i="63"/>
  <c r="D1691" i="63"/>
  <c r="D1690" i="63"/>
  <c r="D1689" i="63"/>
  <c r="D1688" i="63"/>
  <c r="D1687" i="63"/>
  <c r="D1686" i="63"/>
  <c r="D1685" i="63"/>
  <c r="D1684" i="63"/>
  <c r="D1683" i="63"/>
  <c r="D1682" i="63"/>
  <c r="D1681" i="63"/>
  <c r="D1680" i="63"/>
  <c r="D1679" i="63"/>
  <c r="D1678" i="63"/>
  <c r="D1677" i="63"/>
  <c r="D1676" i="63"/>
  <c r="D1675" i="63"/>
  <c r="D1672" i="63"/>
  <c r="D1671" i="63"/>
  <c r="D1670" i="63"/>
  <c r="D1669" i="63"/>
  <c r="D1668" i="63"/>
  <c r="D1667" i="63"/>
  <c r="D1666" i="63"/>
  <c r="D1665" i="63"/>
  <c r="D1664" i="63"/>
  <c r="D1663" i="63"/>
  <c r="D1662" i="63"/>
  <c r="D1661" i="63"/>
  <c r="D1660" i="63"/>
  <c r="D1659" i="63"/>
  <c r="D1658" i="63"/>
  <c r="D1657" i="63"/>
  <c r="D1656" i="63"/>
  <c r="D1655" i="63"/>
  <c r="D1654" i="63"/>
  <c r="D1653" i="63"/>
  <c r="D1652" i="63"/>
  <c r="D1651" i="63"/>
  <c r="D1650" i="63"/>
  <c r="D1649" i="63"/>
  <c r="D1648" i="63"/>
  <c r="D1647" i="63"/>
  <c r="D1646" i="63"/>
  <c r="D1645" i="63"/>
  <c r="D1644" i="63"/>
  <c r="D1643" i="63"/>
  <c r="D1642" i="63"/>
  <c r="D1641" i="63"/>
  <c r="D1640" i="63"/>
  <c r="D1639" i="63"/>
  <c r="D1638" i="63"/>
  <c r="D1637" i="63"/>
  <c r="D1636" i="63"/>
  <c r="D1635" i="63"/>
  <c r="D1634" i="63"/>
  <c r="D1633" i="63"/>
  <c r="D1632" i="63"/>
  <c r="D1631" i="63"/>
  <c r="D1630" i="63"/>
  <c r="D1629" i="63"/>
  <c r="D1628" i="63"/>
  <c r="D1627" i="63"/>
  <c r="D1626" i="63"/>
  <c r="D1625" i="63"/>
  <c r="D1624" i="63"/>
  <c r="D1623" i="63"/>
  <c r="D1622" i="63"/>
  <c r="D1621" i="63"/>
  <c r="D1620" i="63"/>
  <c r="D1619" i="63"/>
  <c r="D1618" i="63"/>
  <c r="D1617" i="63"/>
  <c r="D1616" i="63"/>
  <c r="D1615" i="63"/>
  <c r="D1614" i="63"/>
  <c r="D1613" i="63"/>
  <c r="D1612" i="63"/>
  <c r="D1611" i="63"/>
  <c r="D1610" i="63"/>
  <c r="D1609" i="63"/>
  <c r="D1608" i="63"/>
  <c r="D1607" i="63"/>
  <c r="D1606" i="63"/>
  <c r="D1605" i="63"/>
  <c r="D1604" i="63"/>
  <c r="D1603" i="63"/>
  <c r="D1602" i="63"/>
  <c r="D1601" i="63"/>
  <c r="D1600" i="63"/>
  <c r="D1599" i="63"/>
  <c r="D1598" i="63"/>
  <c r="D1597" i="63"/>
  <c r="D1596" i="63"/>
  <c r="D1595" i="63"/>
  <c r="D1594" i="63"/>
  <c r="D1593" i="63"/>
  <c r="D1592" i="63"/>
  <c r="D1591" i="63"/>
  <c r="D1590" i="63"/>
  <c r="D1589" i="63"/>
  <c r="D1588" i="63"/>
  <c r="D1587" i="63"/>
  <c r="D1586" i="63"/>
  <c r="D1585" i="63"/>
  <c r="D1584" i="63"/>
  <c r="D1583" i="63"/>
  <c r="D1582" i="63"/>
  <c r="D1581" i="63"/>
  <c r="D1580" i="63"/>
  <c r="D1579" i="63"/>
  <c r="D1578" i="63"/>
  <c r="D1577" i="63"/>
  <c r="D1576" i="63"/>
  <c r="D1575" i="63"/>
  <c r="D1574" i="63"/>
  <c r="D1573" i="63"/>
  <c r="D1572" i="63"/>
  <c r="D1571" i="63"/>
  <c r="D1570" i="63"/>
  <c r="D1569" i="63"/>
  <c r="D1568" i="63"/>
  <c r="D1567" i="63"/>
  <c r="D1566" i="63"/>
  <c r="D1565" i="63"/>
  <c r="D1564" i="63"/>
  <c r="D1563" i="63"/>
  <c r="D1562" i="63"/>
  <c r="D1560" i="63"/>
  <c r="D1559" i="63"/>
  <c r="D1558" i="63"/>
  <c r="D1557" i="63"/>
  <c r="D1556" i="63"/>
  <c r="D1555" i="63"/>
  <c r="D1554" i="63"/>
  <c r="D1553" i="63"/>
  <c r="D1552" i="63"/>
  <c r="D1551" i="63"/>
  <c r="D1550" i="63"/>
  <c r="D1549" i="63"/>
  <c r="D1548" i="63"/>
  <c r="D1547" i="63"/>
  <c r="D1546" i="63"/>
  <c r="D1545" i="63"/>
  <c r="D1544" i="63"/>
  <c r="D1543" i="63"/>
  <c r="D1542" i="63"/>
  <c r="D1541" i="63"/>
  <c r="D1540" i="63"/>
  <c r="D1539" i="63"/>
  <c r="D1538" i="63"/>
  <c r="D1537" i="63"/>
  <c r="D1536" i="63"/>
  <c r="D1535" i="63"/>
  <c r="D1534" i="63"/>
  <c r="D1533" i="63"/>
  <c r="D1532" i="63"/>
  <c r="D1531" i="63"/>
  <c r="D1530" i="63"/>
  <c r="D1529" i="63"/>
  <c r="D1528" i="63"/>
  <c r="D1527" i="63"/>
  <c r="D1526" i="63"/>
  <c r="D1525" i="63"/>
  <c r="D1524" i="63"/>
  <c r="D1523" i="63"/>
  <c r="D1522" i="63"/>
  <c r="D1521" i="63"/>
  <c r="D1520" i="63"/>
  <c r="D1519" i="63"/>
  <c r="D1518" i="63"/>
  <c r="D1517" i="63"/>
  <c r="D1516" i="63"/>
  <c r="D1515" i="63"/>
  <c r="D1514" i="63"/>
  <c r="D1513" i="63"/>
  <c r="D1512" i="63"/>
  <c r="D1511" i="63"/>
  <c r="D1510" i="63"/>
  <c r="D1509" i="63"/>
  <c r="D1508" i="63"/>
  <c r="D1507" i="63"/>
  <c r="D1506" i="63"/>
  <c r="D1505" i="63"/>
  <c r="D1504" i="63"/>
  <c r="D1503" i="63"/>
  <c r="D1502" i="63"/>
  <c r="D1501" i="63"/>
  <c r="D1500" i="63"/>
  <c r="D1499" i="63"/>
  <c r="D1498" i="63"/>
  <c r="D1497" i="63"/>
  <c r="D1494" i="63"/>
  <c r="D1493" i="63"/>
  <c r="D1492" i="63"/>
  <c r="D1491" i="63"/>
  <c r="D1490" i="63"/>
  <c r="D1489" i="63"/>
  <c r="D1488" i="63"/>
  <c r="D1487" i="63"/>
  <c r="D1486" i="63"/>
  <c r="D1485" i="63"/>
  <c r="D1484" i="63"/>
  <c r="D1483" i="63"/>
  <c r="D1482" i="63"/>
  <c r="D1481" i="63"/>
  <c r="D1480" i="63"/>
  <c r="D1479" i="63"/>
  <c r="D1478" i="63"/>
  <c r="D1477" i="63"/>
  <c r="D1476" i="63"/>
  <c r="D1475" i="63"/>
  <c r="D1474" i="63"/>
  <c r="D1473" i="63"/>
  <c r="D1472" i="63"/>
  <c r="D1471" i="63"/>
  <c r="D1470" i="63"/>
  <c r="D1469" i="63"/>
  <c r="D1468" i="63"/>
  <c r="D1467" i="63"/>
  <c r="D1466" i="63"/>
  <c r="D1465" i="63"/>
  <c r="D1464" i="63"/>
  <c r="D1463" i="63"/>
  <c r="D1462" i="63"/>
  <c r="D1461" i="63"/>
  <c r="D1460" i="63"/>
  <c r="D1459" i="63"/>
  <c r="D1458" i="63"/>
  <c r="D1457" i="63"/>
  <c r="D1456" i="63"/>
  <c r="D1455" i="63"/>
  <c r="D1454" i="63"/>
  <c r="D1453" i="63"/>
  <c r="D1452" i="63"/>
  <c r="D1451" i="63"/>
  <c r="D1450" i="63"/>
  <c r="D1449" i="63"/>
  <c r="D1448" i="63"/>
  <c r="D1447" i="63"/>
  <c r="D1446" i="63"/>
  <c r="D1445" i="63"/>
  <c r="D1444" i="63"/>
  <c r="D1443" i="63"/>
  <c r="D1442" i="63"/>
  <c r="D1441" i="63"/>
  <c r="D1440" i="63"/>
  <c r="D1439" i="63"/>
  <c r="D1438" i="63"/>
  <c r="D1437" i="63"/>
  <c r="D1436" i="63"/>
  <c r="D1435" i="63"/>
  <c r="D1434" i="63"/>
  <c r="D1433" i="63"/>
  <c r="D1432" i="63"/>
  <c r="D1431" i="63"/>
  <c r="D1430" i="63"/>
  <c r="D1429" i="63"/>
  <c r="D1428" i="63"/>
  <c r="D1427" i="63"/>
  <c r="D1426" i="63"/>
  <c r="D1425" i="63"/>
  <c r="D1424" i="63"/>
  <c r="D1423" i="63"/>
  <c r="D1422" i="63"/>
  <c r="D1421" i="63"/>
  <c r="D1420" i="63"/>
  <c r="D1419" i="63"/>
  <c r="D1418" i="63"/>
  <c r="D1417" i="63"/>
  <c r="D1416" i="63"/>
  <c r="D1415" i="63"/>
  <c r="D1414" i="63"/>
  <c r="D1413" i="63"/>
  <c r="D1412" i="63"/>
  <c r="D1411" i="63"/>
  <c r="D1410" i="63"/>
  <c r="D1409" i="63"/>
  <c r="D1408" i="63"/>
  <c r="D1407" i="63"/>
  <c r="D1406" i="63"/>
  <c r="D1405" i="63"/>
  <c r="D1404" i="63"/>
  <c r="D1403" i="63"/>
  <c r="D1402" i="63"/>
  <c r="D1401" i="63"/>
  <c r="D1400" i="63"/>
  <c r="D1399" i="63"/>
  <c r="D1398" i="63"/>
  <c r="D1397" i="63"/>
  <c r="D1396" i="63"/>
  <c r="D1395" i="63"/>
  <c r="D1394" i="63"/>
  <c r="D1393" i="63"/>
  <c r="D1392" i="63"/>
  <c r="D1391" i="63"/>
  <c r="D1390" i="63"/>
  <c r="D1389" i="63"/>
  <c r="D1388" i="63"/>
  <c r="D1387" i="63"/>
  <c r="D1386" i="63"/>
  <c r="D1385" i="63"/>
  <c r="D1384" i="63"/>
  <c r="D1383" i="63"/>
  <c r="D1382" i="63"/>
  <c r="D1381" i="63"/>
  <c r="D1380" i="63"/>
  <c r="D1379" i="63"/>
  <c r="D1378" i="63"/>
  <c r="D1377" i="63"/>
  <c r="D1376" i="63"/>
  <c r="D1375" i="63"/>
  <c r="D1374" i="63"/>
  <c r="D1373" i="63"/>
  <c r="D1372" i="63"/>
  <c r="D1371" i="63"/>
  <c r="D1370" i="63"/>
  <c r="D1369" i="63"/>
  <c r="D1368" i="63"/>
  <c r="D1367" i="63"/>
  <c r="D1366" i="63"/>
  <c r="D1365" i="63"/>
  <c r="D1364" i="63"/>
  <c r="D1363" i="63"/>
  <c r="D1362" i="63"/>
  <c r="D1361" i="63"/>
  <c r="D1360" i="63"/>
  <c r="D1359" i="63"/>
  <c r="D1358" i="63"/>
  <c r="D1357" i="63"/>
  <c r="D1356" i="63"/>
  <c r="D1355" i="63"/>
  <c r="D1354" i="63"/>
  <c r="D1353" i="63"/>
  <c r="D1352" i="63"/>
  <c r="D1351" i="63"/>
  <c r="D1350" i="63"/>
  <c r="D1349" i="63"/>
  <c r="D1348" i="63"/>
  <c r="D1347" i="63"/>
  <c r="D1346" i="63"/>
  <c r="D1345" i="63"/>
  <c r="D1344" i="63"/>
  <c r="D1343" i="63"/>
  <c r="D1342" i="63"/>
  <c r="D1341" i="63"/>
  <c r="D1340" i="63"/>
  <c r="D1339" i="63"/>
  <c r="D1338" i="63"/>
  <c r="D1337" i="63"/>
  <c r="D1336" i="63"/>
  <c r="D1335" i="63"/>
  <c r="D1334" i="63"/>
  <c r="D1333" i="63"/>
  <c r="D1332" i="63"/>
  <c r="D1331" i="63"/>
  <c r="D1330" i="63"/>
  <c r="D1329" i="63"/>
  <c r="D1328" i="63"/>
  <c r="D1327" i="63"/>
  <c r="D1326" i="63"/>
  <c r="D1325" i="63"/>
  <c r="D1324" i="63"/>
  <c r="D1323" i="63"/>
  <c r="D1322" i="63"/>
  <c r="D1321" i="63"/>
  <c r="D1320" i="63"/>
  <c r="D1319" i="63"/>
  <c r="D1318" i="63"/>
  <c r="D1317" i="63"/>
  <c r="D1316" i="63"/>
  <c r="D1314" i="63"/>
  <c r="D1313" i="63"/>
  <c r="D1312" i="63"/>
  <c r="D1311" i="63"/>
  <c r="D1310" i="63"/>
  <c r="D1309" i="63"/>
  <c r="D1308" i="63"/>
  <c r="D1307" i="63"/>
  <c r="D1306" i="63"/>
  <c r="D1305" i="63"/>
  <c r="D1304" i="63"/>
  <c r="D1303" i="63"/>
  <c r="D1302" i="63"/>
  <c r="D1301" i="63"/>
  <c r="D1300" i="63"/>
  <c r="D1299" i="63"/>
  <c r="D1298" i="63"/>
  <c r="D1297" i="63"/>
  <c r="D1296" i="63"/>
  <c r="D1295" i="63"/>
  <c r="D1294" i="63"/>
  <c r="D1293" i="63"/>
  <c r="D1292" i="63"/>
  <c r="D1291" i="63"/>
  <c r="D1290" i="63"/>
  <c r="D1289" i="63"/>
  <c r="D1288" i="63"/>
  <c r="D1287" i="63"/>
  <c r="D1286" i="63"/>
  <c r="D1285" i="63"/>
  <c r="D1284" i="63"/>
  <c r="D1283" i="63"/>
  <c r="D1282" i="63"/>
  <c r="D1281" i="63"/>
  <c r="D1280" i="63"/>
  <c r="D1279" i="63"/>
  <c r="D1278" i="63"/>
  <c r="D1277" i="63"/>
  <c r="D1276" i="63"/>
  <c r="D1275" i="63"/>
  <c r="D1274" i="63"/>
  <c r="D1273" i="63"/>
  <c r="D1272" i="63"/>
  <c r="D1271" i="63"/>
  <c r="D1270" i="63"/>
  <c r="D1269" i="63"/>
  <c r="D1268" i="63"/>
  <c r="D1267" i="63"/>
  <c r="D1266" i="63"/>
  <c r="D1265" i="63"/>
  <c r="D1264" i="63"/>
  <c r="D1263" i="63"/>
  <c r="D1262" i="63"/>
  <c r="D1261" i="63"/>
  <c r="D1260" i="63"/>
  <c r="D1259" i="63"/>
  <c r="D1258" i="63"/>
  <c r="D1257" i="63"/>
  <c r="D1256" i="63"/>
  <c r="D1255" i="63"/>
  <c r="D1254" i="63"/>
  <c r="D1253" i="63"/>
  <c r="D1252" i="63"/>
  <c r="D1251" i="63"/>
  <c r="D1250" i="63"/>
  <c r="D1249" i="63"/>
  <c r="D1247" i="63"/>
  <c r="D1246" i="63"/>
  <c r="D1245" i="63"/>
  <c r="D1244" i="63"/>
  <c r="D1243" i="63"/>
  <c r="D1242" i="63"/>
  <c r="D1241" i="63"/>
  <c r="D1239" i="63"/>
  <c r="D1238" i="63"/>
  <c r="D1237" i="63"/>
  <c r="D1236" i="63"/>
  <c r="D1235" i="63"/>
  <c r="D1234" i="63"/>
  <c r="D1233" i="63"/>
  <c r="D1232" i="63"/>
  <c r="D1231" i="63"/>
  <c r="D1230" i="63"/>
  <c r="D1229" i="63"/>
  <c r="D1228" i="63"/>
  <c r="D1226" i="63"/>
  <c r="D1225" i="63"/>
  <c r="D1224" i="63"/>
  <c r="D1223" i="63"/>
  <c r="D1222" i="63"/>
  <c r="D1221" i="63"/>
  <c r="D1220" i="63"/>
  <c r="D1219" i="63"/>
  <c r="D1218" i="63"/>
  <c r="D1217" i="63"/>
  <c r="D1216" i="63"/>
  <c r="D1215" i="63"/>
  <c r="D1214" i="63"/>
  <c r="D1213" i="63"/>
  <c r="D1212" i="63"/>
  <c r="D1211" i="63"/>
  <c r="D1210" i="63"/>
  <c r="D1209" i="63"/>
  <c r="D1208" i="63"/>
  <c r="D1207" i="63"/>
  <c r="D1206" i="63"/>
  <c r="D1205" i="63"/>
  <c r="D1204" i="63"/>
  <c r="D1203" i="63"/>
  <c r="D1202" i="63"/>
  <c r="D1201" i="63"/>
  <c r="D1200" i="63"/>
  <c r="D1199" i="63"/>
  <c r="D1198" i="63"/>
  <c r="D1197" i="63"/>
  <c r="D1196" i="63"/>
  <c r="D1195" i="63"/>
  <c r="D1194" i="63"/>
  <c r="D1193" i="63"/>
  <c r="D1192" i="63"/>
  <c r="D1191" i="63"/>
  <c r="D1190" i="63"/>
  <c r="D1189" i="63"/>
  <c r="D1188" i="63"/>
  <c r="D1187" i="63"/>
  <c r="D1186" i="63"/>
  <c r="D1185" i="63"/>
  <c r="D1184" i="63"/>
  <c r="D1183" i="63"/>
  <c r="D1182" i="63"/>
  <c r="D1181" i="63"/>
  <c r="D1180" i="63"/>
  <c r="D1179" i="63"/>
  <c r="D1178" i="63"/>
  <c r="D1177" i="63"/>
  <c r="D1176" i="63"/>
  <c r="D1175" i="63"/>
  <c r="D1174" i="63"/>
  <c r="D1173" i="63"/>
  <c r="D1172" i="63"/>
  <c r="D1171" i="63"/>
  <c r="D1170" i="63"/>
  <c r="D1169" i="63"/>
  <c r="D1168" i="63"/>
  <c r="D1167" i="63"/>
  <c r="D1166" i="63"/>
  <c r="D1165" i="63"/>
  <c r="D1164" i="63"/>
  <c r="D1163" i="63"/>
  <c r="D1162" i="63"/>
  <c r="D1161" i="63"/>
  <c r="D1160" i="63"/>
  <c r="D1159" i="63"/>
  <c r="D1158" i="63"/>
  <c r="D1157" i="63"/>
  <c r="D1156" i="63"/>
  <c r="D1155" i="63"/>
  <c r="D1154" i="63"/>
  <c r="D1153" i="63"/>
  <c r="D1152" i="63"/>
  <c r="D1151" i="63"/>
  <c r="D1150" i="63"/>
  <c r="D1149" i="63"/>
  <c r="D1147" i="63"/>
  <c r="D1146" i="63"/>
  <c r="D1145" i="63"/>
  <c r="D1144" i="63"/>
  <c r="D1143" i="63"/>
  <c r="D1142" i="63"/>
  <c r="D1141" i="63"/>
  <c r="D1140" i="63"/>
  <c r="D1139" i="63"/>
  <c r="D1138" i="63"/>
  <c r="D1136" i="63"/>
  <c r="D1134" i="63"/>
  <c r="D1133" i="63"/>
  <c r="D1132" i="63"/>
  <c r="D1131" i="63"/>
  <c r="D1130" i="63"/>
  <c r="D1127" i="63"/>
  <c r="D1126" i="63"/>
  <c r="D1125" i="63"/>
  <c r="D1124" i="63"/>
  <c r="D1123" i="63"/>
  <c r="D1122" i="63"/>
  <c r="D1121" i="63"/>
  <c r="D1120" i="63"/>
  <c r="D1119" i="63"/>
  <c r="D1117" i="63"/>
  <c r="D1116" i="63"/>
  <c r="D1115" i="63"/>
  <c r="D1114" i="63"/>
  <c r="D1113" i="63"/>
  <c r="D1105" i="63"/>
  <c r="D1104" i="63"/>
  <c r="D1103" i="63"/>
  <c r="D1102" i="63"/>
  <c r="D1101" i="63"/>
  <c r="D1100" i="63"/>
  <c r="D1099" i="63"/>
  <c r="D1098" i="63"/>
  <c r="D1097" i="63"/>
  <c r="D1096" i="63"/>
  <c r="D1095" i="63"/>
  <c r="D1094" i="63"/>
  <c r="D1093" i="63"/>
  <c r="O31" i="74" l="1"/>
  <c r="P31" i="74"/>
  <c r="Q31" i="74"/>
  <c r="R31" i="74"/>
  <c r="O32" i="74"/>
  <c r="P32" i="74"/>
  <c r="Q32" i="74"/>
  <c r="R32" i="74"/>
  <c r="O33" i="74"/>
  <c r="P33" i="74"/>
  <c r="Q33" i="74"/>
  <c r="R33" i="74"/>
  <c r="O34" i="74"/>
  <c r="P34" i="74"/>
  <c r="Q34" i="74"/>
  <c r="R34" i="74"/>
  <c r="O35" i="74"/>
  <c r="P35" i="74"/>
  <c r="Q35" i="74"/>
  <c r="R35" i="74"/>
  <c r="O36" i="74"/>
  <c r="P36" i="74"/>
  <c r="Q36" i="74"/>
  <c r="R36" i="74"/>
  <c r="K29" i="74"/>
  <c r="K30" i="74"/>
  <c r="K31" i="74"/>
  <c r="K32" i="74"/>
  <c r="K33" i="74"/>
  <c r="K34" i="74"/>
  <c r="K35" i="74"/>
  <c r="K36" i="74"/>
  <c r="E29" i="74"/>
  <c r="E30" i="74"/>
  <c r="E31" i="74"/>
  <c r="E32" i="74"/>
  <c r="E33" i="74"/>
  <c r="E34" i="74"/>
  <c r="E35" i="74"/>
  <c r="E36" i="74"/>
  <c r="F12" i="73"/>
  <c r="F10" i="73"/>
  <c r="U1591" i="63" l="1"/>
  <c r="V1591" i="63"/>
  <c r="Y1591" i="63"/>
  <c r="Z1591" i="63" s="1"/>
  <c r="AB1591" i="63"/>
  <c r="AC1591" i="63"/>
  <c r="AD1591" i="63"/>
  <c r="AG1591" i="63"/>
  <c r="AH1591" i="63"/>
  <c r="AI1591" i="63"/>
  <c r="U1592" i="63"/>
  <c r="V1592" i="63"/>
  <c r="Y1592" i="63"/>
  <c r="Z1592" i="63" s="1"/>
  <c r="AB1592" i="63"/>
  <c r="AC1592" i="63"/>
  <c r="AD1592" i="63"/>
  <c r="AG1592" i="63"/>
  <c r="AH1592" i="63"/>
  <c r="AI1592" i="63"/>
  <c r="U1593" i="63"/>
  <c r="V1593" i="63"/>
  <c r="Y1593" i="63"/>
  <c r="Z1593" i="63" s="1"/>
  <c r="AB1593" i="63"/>
  <c r="AC1593" i="63"/>
  <c r="AD1593" i="63"/>
  <c r="AG1593" i="63"/>
  <c r="AH1593" i="63"/>
  <c r="AI1593" i="63"/>
  <c r="U1594" i="63"/>
  <c r="V1594" i="63"/>
  <c r="Y1594" i="63"/>
  <c r="Z1594" i="63" s="1"/>
  <c r="AB1594" i="63"/>
  <c r="AC1594" i="63"/>
  <c r="AD1594" i="63"/>
  <c r="AG1594" i="63"/>
  <c r="AH1594" i="63"/>
  <c r="AI1594" i="63"/>
  <c r="U1595" i="63"/>
  <c r="V1595" i="63"/>
  <c r="Y1595" i="63"/>
  <c r="Z1595" i="63" s="1"/>
  <c r="AB1595" i="63"/>
  <c r="AC1595" i="63"/>
  <c r="AD1595" i="63"/>
  <c r="AG1595" i="63"/>
  <c r="AH1595" i="63"/>
  <c r="AI1595" i="63"/>
  <c r="U1596" i="63"/>
  <c r="V1596" i="63"/>
  <c r="Y1596" i="63"/>
  <c r="Z1596" i="63" s="1"/>
  <c r="AB1596" i="63"/>
  <c r="AC1596" i="63"/>
  <c r="AD1596" i="63"/>
  <c r="AG1596" i="63"/>
  <c r="AH1596" i="63"/>
  <c r="AI1596" i="63"/>
  <c r="U1597" i="63"/>
  <c r="V1597" i="63"/>
  <c r="Y1597" i="63"/>
  <c r="Z1597" i="63" s="1"/>
  <c r="AB1597" i="63"/>
  <c r="AC1597" i="63"/>
  <c r="AD1597" i="63"/>
  <c r="AG1597" i="63"/>
  <c r="AH1597" i="63"/>
  <c r="AI1597" i="63"/>
  <c r="U1598" i="63"/>
  <c r="V1598" i="63"/>
  <c r="Y1598" i="63"/>
  <c r="Z1598" i="63" s="1"/>
  <c r="AB1598" i="63"/>
  <c r="AC1598" i="63"/>
  <c r="AD1598" i="63"/>
  <c r="AG1598" i="63"/>
  <c r="AH1598" i="63"/>
  <c r="AI1598" i="63"/>
  <c r="U1599" i="63"/>
  <c r="V1599" i="63"/>
  <c r="Y1599" i="63"/>
  <c r="Z1599" i="63" s="1"/>
  <c r="AB1599" i="63"/>
  <c r="AC1599" i="63"/>
  <c r="AD1599" i="63"/>
  <c r="AG1599" i="63"/>
  <c r="AH1599" i="63"/>
  <c r="AI1599" i="63"/>
  <c r="U1600" i="63"/>
  <c r="V1600" i="63"/>
  <c r="Y1600" i="63"/>
  <c r="Z1600" i="63" s="1"/>
  <c r="AB1600" i="63"/>
  <c r="AC1600" i="63"/>
  <c r="AD1600" i="63"/>
  <c r="AG1600" i="63"/>
  <c r="AH1600" i="63"/>
  <c r="AI1600" i="63"/>
  <c r="U1601" i="63"/>
  <c r="V1601" i="63"/>
  <c r="Y1601" i="63"/>
  <c r="Z1601" i="63" s="1"/>
  <c r="AB1601" i="63"/>
  <c r="AC1601" i="63"/>
  <c r="AD1601" i="63"/>
  <c r="AG1601" i="63"/>
  <c r="AH1601" i="63"/>
  <c r="AI1601" i="63"/>
  <c r="U1631" i="63"/>
  <c r="V1631" i="63"/>
  <c r="Y1631" i="63"/>
  <c r="Z1631" i="63" s="1"/>
  <c r="AB1631" i="63"/>
  <c r="AC1631" i="63"/>
  <c r="AD1631" i="63"/>
  <c r="AG1631" i="63"/>
  <c r="AH1631" i="63"/>
  <c r="AI1631" i="63"/>
  <c r="U1603" i="63"/>
  <c r="V1603" i="63"/>
  <c r="Y1603" i="63"/>
  <c r="Z1603" i="63" s="1"/>
  <c r="AB1603" i="63"/>
  <c r="AC1603" i="63"/>
  <c r="AD1603" i="63"/>
  <c r="AG1603" i="63"/>
  <c r="AH1603" i="63"/>
  <c r="AI1603" i="63"/>
  <c r="U1604" i="63"/>
  <c r="V1604" i="63"/>
  <c r="Y1604" i="63"/>
  <c r="Z1604" i="63" s="1"/>
  <c r="AB1604" i="63"/>
  <c r="AC1604" i="63"/>
  <c r="AD1604" i="63"/>
  <c r="AG1604" i="63"/>
  <c r="AH1604" i="63"/>
  <c r="AI1604" i="63"/>
  <c r="U1605" i="63"/>
  <c r="V1605" i="63"/>
  <c r="Y1605" i="63"/>
  <c r="Z1605" i="63" s="1"/>
  <c r="AB1605" i="63"/>
  <c r="AC1605" i="63"/>
  <c r="AD1605" i="63"/>
  <c r="AG1605" i="63"/>
  <c r="AH1605" i="63"/>
  <c r="AI1605" i="63"/>
  <c r="U1602" i="63"/>
  <c r="V1602" i="63"/>
  <c r="Y1602" i="63"/>
  <c r="Z1602" i="63" s="1"/>
  <c r="AB1602" i="63"/>
  <c r="AC1602" i="63"/>
  <c r="AD1602" i="63"/>
  <c r="AG1602" i="63"/>
  <c r="AH1602" i="63"/>
  <c r="AI1602" i="63"/>
  <c r="U1607" i="63"/>
  <c r="V1607" i="63"/>
  <c r="Y1607" i="63"/>
  <c r="Z1607" i="63" s="1"/>
  <c r="AB1607" i="63"/>
  <c r="AC1607" i="63"/>
  <c r="AD1607" i="63"/>
  <c r="AG1607" i="63"/>
  <c r="AH1607" i="63"/>
  <c r="AI1607" i="63"/>
  <c r="U1608" i="63"/>
  <c r="V1608" i="63"/>
  <c r="Y1608" i="63"/>
  <c r="Z1608" i="63" s="1"/>
  <c r="AB1608" i="63"/>
  <c r="AC1608" i="63"/>
  <c r="AD1608" i="63"/>
  <c r="AG1608" i="63"/>
  <c r="AH1608" i="63"/>
  <c r="AI1608" i="63"/>
  <c r="U1609" i="63"/>
  <c r="V1609" i="63"/>
  <c r="Y1609" i="63"/>
  <c r="Z1609" i="63" s="1"/>
  <c r="AB1609" i="63"/>
  <c r="AC1609" i="63"/>
  <c r="AD1609" i="63"/>
  <c r="AG1609" i="63"/>
  <c r="AH1609" i="63"/>
  <c r="AI1609" i="63"/>
  <c r="U1610" i="63"/>
  <c r="V1610" i="63"/>
  <c r="Y1610" i="63"/>
  <c r="Z1610" i="63" s="1"/>
  <c r="AB1610" i="63"/>
  <c r="AC1610" i="63"/>
  <c r="AD1610" i="63"/>
  <c r="AG1610" i="63"/>
  <c r="AH1610" i="63"/>
  <c r="AI1610" i="63"/>
  <c r="U1611" i="63"/>
  <c r="V1611" i="63"/>
  <c r="Y1611" i="63"/>
  <c r="Z1611" i="63" s="1"/>
  <c r="AB1611" i="63"/>
  <c r="AC1611" i="63"/>
  <c r="AD1611" i="63"/>
  <c r="AG1611" i="63"/>
  <c r="AH1611" i="63"/>
  <c r="AI1611" i="63"/>
  <c r="U1612" i="63"/>
  <c r="V1612" i="63"/>
  <c r="Y1612" i="63"/>
  <c r="Z1612" i="63" s="1"/>
  <c r="AB1612" i="63"/>
  <c r="AC1612" i="63"/>
  <c r="AD1612" i="63"/>
  <c r="AG1612" i="63"/>
  <c r="AH1612" i="63"/>
  <c r="AI1612" i="63"/>
  <c r="U1613" i="63"/>
  <c r="V1613" i="63"/>
  <c r="Y1613" i="63"/>
  <c r="Z1613" i="63" s="1"/>
  <c r="AB1613" i="63"/>
  <c r="AC1613" i="63"/>
  <c r="AD1613" i="63"/>
  <c r="AG1613" i="63"/>
  <c r="AH1613" i="63"/>
  <c r="AI1613" i="63"/>
  <c r="U1614" i="63"/>
  <c r="V1614" i="63"/>
  <c r="Y1614" i="63"/>
  <c r="Z1614" i="63" s="1"/>
  <c r="AB1614" i="63"/>
  <c r="AC1614" i="63"/>
  <c r="AD1614" i="63"/>
  <c r="AG1614" i="63"/>
  <c r="AH1614" i="63"/>
  <c r="AI1614" i="63"/>
  <c r="U1615" i="63"/>
  <c r="V1615" i="63"/>
  <c r="Y1615" i="63"/>
  <c r="Z1615" i="63" s="1"/>
  <c r="AB1615" i="63"/>
  <c r="AC1615" i="63"/>
  <c r="AD1615" i="63"/>
  <c r="AG1615" i="63"/>
  <c r="AH1615" i="63"/>
  <c r="AI1615" i="63"/>
  <c r="U1616" i="63"/>
  <c r="V1616" i="63"/>
  <c r="Y1616" i="63"/>
  <c r="Z1616" i="63" s="1"/>
  <c r="AB1616" i="63"/>
  <c r="AC1616" i="63"/>
  <c r="AD1616" i="63"/>
  <c r="AG1616" i="63"/>
  <c r="AH1616" i="63"/>
  <c r="AI1616" i="63"/>
  <c r="U1617" i="63"/>
  <c r="V1617" i="63"/>
  <c r="Y1617" i="63"/>
  <c r="Z1617" i="63" s="1"/>
  <c r="AB1617" i="63"/>
  <c r="AC1617" i="63"/>
  <c r="AD1617" i="63"/>
  <c r="AG1617" i="63"/>
  <c r="AH1617" i="63"/>
  <c r="AI1617" i="63"/>
  <c r="U1618" i="63"/>
  <c r="V1618" i="63"/>
  <c r="Y1618" i="63"/>
  <c r="Z1618" i="63" s="1"/>
  <c r="AB1618" i="63"/>
  <c r="AC1618" i="63"/>
  <c r="AD1618" i="63"/>
  <c r="AG1618" i="63"/>
  <c r="AH1618" i="63"/>
  <c r="AI1618" i="63"/>
  <c r="U1619" i="63"/>
  <c r="V1619" i="63"/>
  <c r="Y1619" i="63"/>
  <c r="Z1619" i="63" s="1"/>
  <c r="AB1619" i="63"/>
  <c r="AC1619" i="63"/>
  <c r="AD1619" i="63"/>
  <c r="AG1619" i="63"/>
  <c r="AH1619" i="63"/>
  <c r="AI1619" i="63"/>
  <c r="U1620" i="63"/>
  <c r="V1620" i="63"/>
  <c r="Y1620" i="63"/>
  <c r="Z1620" i="63" s="1"/>
  <c r="AB1620" i="63"/>
  <c r="AC1620" i="63"/>
  <c r="AD1620" i="63"/>
  <c r="AG1620" i="63"/>
  <c r="AH1620" i="63"/>
  <c r="AI1620" i="63"/>
  <c r="U1606" i="63"/>
  <c r="V1606" i="63"/>
  <c r="Y1606" i="63"/>
  <c r="Z1606" i="63" s="1"/>
  <c r="AB1606" i="63"/>
  <c r="AC1606" i="63"/>
  <c r="AD1606" i="63"/>
  <c r="AG1606" i="63"/>
  <c r="AH1606" i="63"/>
  <c r="AI1606" i="63"/>
  <c r="U1622" i="63"/>
  <c r="V1622" i="63"/>
  <c r="Y1622" i="63"/>
  <c r="Z1622" i="63" s="1"/>
  <c r="AB1622" i="63"/>
  <c r="AC1622" i="63"/>
  <c r="AD1622" i="63"/>
  <c r="AG1622" i="63"/>
  <c r="AH1622" i="63"/>
  <c r="AI1622" i="63"/>
  <c r="U1623" i="63"/>
  <c r="V1623" i="63"/>
  <c r="Y1623" i="63"/>
  <c r="Z1623" i="63" s="1"/>
  <c r="AB1623" i="63"/>
  <c r="AC1623" i="63"/>
  <c r="AD1623" i="63"/>
  <c r="AG1623" i="63"/>
  <c r="AH1623" i="63"/>
  <c r="AI1623" i="63"/>
  <c r="U1624" i="63"/>
  <c r="V1624" i="63"/>
  <c r="Y1624" i="63"/>
  <c r="Z1624" i="63" s="1"/>
  <c r="AB1624" i="63"/>
  <c r="AC1624" i="63"/>
  <c r="AD1624" i="63"/>
  <c r="AG1624" i="63"/>
  <c r="AH1624" i="63"/>
  <c r="AI1624" i="63"/>
  <c r="U1625" i="63"/>
  <c r="V1625" i="63"/>
  <c r="Y1625" i="63"/>
  <c r="Z1625" i="63" s="1"/>
  <c r="AB1625" i="63"/>
  <c r="AC1625" i="63"/>
  <c r="AD1625" i="63"/>
  <c r="AG1625" i="63"/>
  <c r="AH1625" i="63"/>
  <c r="AI1625" i="63"/>
  <c r="U1626" i="63"/>
  <c r="V1626" i="63"/>
  <c r="Y1626" i="63"/>
  <c r="Z1626" i="63" s="1"/>
  <c r="AB1626" i="63"/>
  <c r="AC1626" i="63"/>
  <c r="AD1626" i="63"/>
  <c r="AG1626" i="63"/>
  <c r="AH1626" i="63"/>
  <c r="AI1626" i="63"/>
  <c r="U1627" i="63"/>
  <c r="V1627" i="63"/>
  <c r="Y1627" i="63"/>
  <c r="Z1627" i="63" s="1"/>
  <c r="AB1627" i="63"/>
  <c r="AC1627" i="63"/>
  <c r="AD1627" i="63"/>
  <c r="AG1627" i="63"/>
  <c r="AH1627" i="63"/>
  <c r="AI1627" i="63"/>
  <c r="U1628" i="63"/>
  <c r="V1628" i="63"/>
  <c r="Y1628" i="63"/>
  <c r="Z1628" i="63" s="1"/>
  <c r="AB1628" i="63"/>
  <c r="AC1628" i="63"/>
  <c r="AD1628" i="63"/>
  <c r="AG1628" i="63"/>
  <c r="AH1628" i="63"/>
  <c r="AI1628" i="63"/>
  <c r="U1629" i="63"/>
  <c r="V1629" i="63"/>
  <c r="Y1629" i="63"/>
  <c r="Z1629" i="63" s="1"/>
  <c r="AB1629" i="63"/>
  <c r="AC1629" i="63"/>
  <c r="AD1629" i="63"/>
  <c r="AG1629" i="63"/>
  <c r="AH1629" i="63"/>
  <c r="AI1629" i="63"/>
  <c r="U1630" i="63"/>
  <c r="V1630" i="63"/>
  <c r="Y1630" i="63"/>
  <c r="Z1630" i="63" s="1"/>
  <c r="AB1630" i="63"/>
  <c r="AC1630" i="63"/>
  <c r="AD1630" i="63"/>
  <c r="AG1630" i="63"/>
  <c r="AH1630" i="63"/>
  <c r="AI1630" i="63"/>
  <c r="U1635" i="63"/>
  <c r="V1635" i="63"/>
  <c r="Y1635" i="63"/>
  <c r="Z1635" i="63" s="1"/>
  <c r="AB1635" i="63"/>
  <c r="AC1635" i="63"/>
  <c r="AD1635" i="63"/>
  <c r="AG1635" i="63"/>
  <c r="AH1635" i="63"/>
  <c r="AI1635" i="63"/>
  <c r="U1632" i="63"/>
  <c r="V1632" i="63"/>
  <c r="Y1632" i="63"/>
  <c r="Z1632" i="63" s="1"/>
  <c r="AB1632" i="63"/>
  <c r="AC1632" i="63"/>
  <c r="AD1632" i="63"/>
  <c r="AG1632" i="63"/>
  <c r="AH1632" i="63"/>
  <c r="AI1632" i="63"/>
  <c r="U1633" i="63"/>
  <c r="V1633" i="63"/>
  <c r="Y1633" i="63"/>
  <c r="Z1633" i="63" s="1"/>
  <c r="AB1633" i="63"/>
  <c r="AC1633" i="63"/>
  <c r="AD1633" i="63"/>
  <c r="AG1633" i="63"/>
  <c r="AH1633" i="63"/>
  <c r="AI1633" i="63"/>
  <c r="U1634" i="63"/>
  <c r="V1634" i="63"/>
  <c r="Y1634" i="63"/>
  <c r="Z1634" i="63" s="1"/>
  <c r="AB1634" i="63"/>
  <c r="AC1634" i="63"/>
  <c r="AD1634" i="63"/>
  <c r="AG1634" i="63"/>
  <c r="AH1634" i="63"/>
  <c r="AI1634" i="63"/>
  <c r="U1621" i="63"/>
  <c r="V1621" i="63"/>
  <c r="Y1621" i="63"/>
  <c r="Z1621" i="63" s="1"/>
  <c r="AB1621" i="63"/>
  <c r="AC1621" i="63"/>
  <c r="AD1621" i="63"/>
  <c r="AG1621" i="63"/>
  <c r="AH1621" i="63"/>
  <c r="AI1621" i="63"/>
  <c r="U1636" i="63"/>
  <c r="V1636" i="63"/>
  <c r="Y1636" i="63"/>
  <c r="Z1636" i="63" s="1"/>
  <c r="AB1636" i="63"/>
  <c r="AC1636" i="63"/>
  <c r="AD1636" i="63"/>
  <c r="AG1636" i="63"/>
  <c r="AH1636" i="63"/>
  <c r="AI1636" i="63"/>
  <c r="U1637" i="63"/>
  <c r="V1637" i="63"/>
  <c r="Y1637" i="63"/>
  <c r="Z1637" i="63" s="1"/>
  <c r="AB1637" i="63"/>
  <c r="AC1637" i="63"/>
  <c r="AD1637" i="63"/>
  <c r="AG1637" i="63"/>
  <c r="AH1637" i="63"/>
  <c r="AI1637" i="63"/>
  <c r="U1638" i="63"/>
  <c r="V1638" i="63"/>
  <c r="Y1638" i="63"/>
  <c r="Z1638" i="63" s="1"/>
  <c r="AB1638" i="63"/>
  <c r="AC1638" i="63"/>
  <c r="AD1638" i="63"/>
  <c r="AG1638" i="63"/>
  <c r="AH1638" i="63"/>
  <c r="AI1638" i="63"/>
  <c r="U1639" i="63"/>
  <c r="V1639" i="63"/>
  <c r="Y1639" i="63"/>
  <c r="Z1639" i="63" s="1"/>
  <c r="AB1639" i="63"/>
  <c r="AC1639" i="63"/>
  <c r="AD1639" i="63"/>
  <c r="AG1639" i="63"/>
  <c r="AH1639" i="63"/>
  <c r="AI1639" i="63"/>
  <c r="U1640" i="63"/>
  <c r="V1640" i="63"/>
  <c r="Y1640" i="63"/>
  <c r="Z1640" i="63" s="1"/>
  <c r="AB1640" i="63"/>
  <c r="AC1640" i="63"/>
  <c r="AD1640" i="63"/>
  <c r="AG1640" i="63"/>
  <c r="AH1640" i="63"/>
  <c r="AI1640" i="63"/>
  <c r="U1641" i="63"/>
  <c r="V1641" i="63"/>
  <c r="Y1641" i="63"/>
  <c r="Z1641" i="63" s="1"/>
  <c r="AB1641" i="63"/>
  <c r="AC1641" i="63"/>
  <c r="AD1641" i="63"/>
  <c r="AG1641" i="63"/>
  <c r="AH1641" i="63"/>
  <c r="AI1641" i="63"/>
  <c r="U1642" i="63"/>
  <c r="V1642" i="63"/>
  <c r="Y1642" i="63"/>
  <c r="Z1642" i="63" s="1"/>
  <c r="AB1642" i="63"/>
  <c r="AC1642" i="63"/>
  <c r="AD1642" i="63"/>
  <c r="AG1642" i="63"/>
  <c r="AH1642" i="63"/>
  <c r="AI1642" i="63"/>
  <c r="U1643" i="63"/>
  <c r="V1643" i="63"/>
  <c r="Y1643" i="63"/>
  <c r="Z1643" i="63" s="1"/>
  <c r="AB1643" i="63"/>
  <c r="AC1643" i="63"/>
  <c r="AD1643" i="63"/>
  <c r="AG1643" i="63"/>
  <c r="AH1643" i="63"/>
  <c r="AI1643" i="63"/>
  <c r="U1644" i="63"/>
  <c r="V1644" i="63"/>
  <c r="Y1644" i="63"/>
  <c r="Z1644" i="63" s="1"/>
  <c r="AB1644" i="63"/>
  <c r="AC1644" i="63"/>
  <c r="AD1644" i="63"/>
  <c r="AG1644" i="63"/>
  <c r="AH1644" i="63"/>
  <c r="AI1644" i="63"/>
  <c r="U1645" i="63"/>
  <c r="V1645" i="63"/>
  <c r="Y1645" i="63"/>
  <c r="Z1645" i="63" s="1"/>
  <c r="AB1645" i="63"/>
  <c r="AC1645" i="63"/>
  <c r="AD1645" i="63"/>
  <c r="AG1645" i="63"/>
  <c r="AH1645" i="63"/>
  <c r="AI1645" i="63"/>
  <c r="U1646" i="63"/>
  <c r="V1646" i="63"/>
  <c r="Y1646" i="63"/>
  <c r="Z1646" i="63" s="1"/>
  <c r="AB1646" i="63"/>
  <c r="AC1646" i="63"/>
  <c r="AD1646" i="63"/>
  <c r="AG1646" i="63"/>
  <c r="AH1646" i="63"/>
  <c r="AI1646" i="63"/>
  <c r="U1647" i="63"/>
  <c r="V1647" i="63"/>
  <c r="Y1647" i="63"/>
  <c r="Z1647" i="63" s="1"/>
  <c r="AB1647" i="63"/>
  <c r="AC1647" i="63"/>
  <c r="AD1647" i="63"/>
  <c r="AG1647" i="63"/>
  <c r="AH1647" i="63"/>
  <c r="AI1647" i="63"/>
  <c r="U1648" i="63"/>
  <c r="V1648" i="63"/>
  <c r="Y1648" i="63"/>
  <c r="Z1648" i="63" s="1"/>
  <c r="AB1648" i="63"/>
  <c r="AC1648" i="63"/>
  <c r="AD1648" i="63"/>
  <c r="AG1648" i="63"/>
  <c r="AH1648" i="63"/>
  <c r="AI1648" i="63"/>
  <c r="U1649" i="63"/>
  <c r="V1649" i="63"/>
  <c r="Y1649" i="63"/>
  <c r="Z1649" i="63" s="1"/>
  <c r="AB1649" i="63"/>
  <c r="AC1649" i="63"/>
  <c r="AD1649" i="63"/>
  <c r="AG1649" i="63"/>
  <c r="AH1649" i="63"/>
  <c r="AI1649" i="63"/>
  <c r="U1650" i="63"/>
  <c r="V1650" i="63"/>
  <c r="Y1650" i="63"/>
  <c r="Z1650" i="63" s="1"/>
  <c r="AB1650" i="63"/>
  <c r="AC1650" i="63"/>
  <c r="AD1650" i="63"/>
  <c r="AG1650" i="63"/>
  <c r="AH1650" i="63"/>
  <c r="AI1650" i="63"/>
  <c r="U1651" i="63"/>
  <c r="V1651" i="63"/>
  <c r="Y1651" i="63"/>
  <c r="Z1651" i="63" s="1"/>
  <c r="AB1651" i="63"/>
  <c r="AC1651" i="63"/>
  <c r="AD1651" i="63"/>
  <c r="AG1651" i="63"/>
  <c r="AH1651" i="63"/>
  <c r="AI1651" i="63"/>
  <c r="U1652" i="63"/>
  <c r="V1652" i="63"/>
  <c r="Y1652" i="63"/>
  <c r="Z1652" i="63" s="1"/>
  <c r="AB1652" i="63"/>
  <c r="AC1652" i="63"/>
  <c r="AD1652" i="63"/>
  <c r="AG1652" i="63"/>
  <c r="AH1652" i="63"/>
  <c r="AI1652" i="63"/>
  <c r="U1653" i="63"/>
  <c r="V1653" i="63"/>
  <c r="Y1653" i="63"/>
  <c r="Z1653" i="63" s="1"/>
  <c r="AB1653" i="63"/>
  <c r="AC1653" i="63"/>
  <c r="AD1653" i="63"/>
  <c r="AG1653" i="63"/>
  <c r="AH1653" i="63"/>
  <c r="AI1653" i="63"/>
  <c r="U1654" i="63"/>
  <c r="V1654" i="63"/>
  <c r="Y1654" i="63"/>
  <c r="Z1654" i="63" s="1"/>
  <c r="AB1654" i="63"/>
  <c r="AC1654" i="63"/>
  <c r="AD1654" i="63"/>
  <c r="AG1654" i="63"/>
  <c r="AH1654" i="63"/>
  <c r="AI1654" i="63"/>
  <c r="U1655" i="63"/>
  <c r="V1655" i="63"/>
  <c r="Y1655" i="63"/>
  <c r="Z1655" i="63" s="1"/>
  <c r="AB1655" i="63"/>
  <c r="AC1655" i="63"/>
  <c r="AD1655" i="63"/>
  <c r="AG1655" i="63"/>
  <c r="AH1655" i="63"/>
  <c r="AI1655" i="63"/>
  <c r="U1656" i="63"/>
  <c r="V1656" i="63"/>
  <c r="Y1656" i="63"/>
  <c r="Z1656" i="63" s="1"/>
  <c r="AB1656" i="63"/>
  <c r="AC1656" i="63"/>
  <c r="AD1656" i="63"/>
  <c r="AG1656" i="63"/>
  <c r="AH1656" i="63"/>
  <c r="AI1656" i="63"/>
  <c r="U1657" i="63"/>
  <c r="V1657" i="63"/>
  <c r="Y1657" i="63"/>
  <c r="Z1657" i="63" s="1"/>
  <c r="AB1657" i="63"/>
  <c r="AC1657" i="63"/>
  <c r="AD1657" i="63"/>
  <c r="AG1657" i="63"/>
  <c r="AH1657" i="63"/>
  <c r="AI1657" i="63"/>
  <c r="U1658" i="63"/>
  <c r="V1658" i="63"/>
  <c r="Y1658" i="63"/>
  <c r="Z1658" i="63" s="1"/>
  <c r="AB1658" i="63"/>
  <c r="AC1658" i="63"/>
  <c r="AD1658" i="63"/>
  <c r="AG1658" i="63"/>
  <c r="AH1658" i="63"/>
  <c r="AI1658" i="63"/>
  <c r="U1659" i="63"/>
  <c r="V1659" i="63"/>
  <c r="Y1659" i="63"/>
  <c r="Z1659" i="63" s="1"/>
  <c r="AB1659" i="63"/>
  <c r="AC1659" i="63"/>
  <c r="AD1659" i="63"/>
  <c r="AG1659" i="63"/>
  <c r="AH1659" i="63"/>
  <c r="AI1659" i="63"/>
  <c r="U1660" i="63"/>
  <c r="V1660" i="63"/>
  <c r="Y1660" i="63"/>
  <c r="Z1660" i="63" s="1"/>
  <c r="AB1660" i="63"/>
  <c r="AC1660" i="63"/>
  <c r="AD1660" i="63"/>
  <c r="AG1660" i="63"/>
  <c r="AH1660" i="63"/>
  <c r="AI1660" i="63"/>
  <c r="U1661" i="63"/>
  <c r="V1661" i="63"/>
  <c r="Y1661" i="63"/>
  <c r="Z1661" i="63" s="1"/>
  <c r="AB1661" i="63"/>
  <c r="AC1661" i="63"/>
  <c r="AD1661" i="63"/>
  <c r="AG1661" i="63"/>
  <c r="AH1661" i="63"/>
  <c r="AI1661" i="63"/>
  <c r="U1662" i="63"/>
  <c r="V1662" i="63"/>
  <c r="Y1662" i="63"/>
  <c r="Z1662" i="63" s="1"/>
  <c r="AB1662" i="63"/>
  <c r="AC1662" i="63"/>
  <c r="AD1662" i="63"/>
  <c r="AG1662" i="63"/>
  <c r="AH1662" i="63"/>
  <c r="AI1662" i="63"/>
  <c r="U1663" i="63"/>
  <c r="V1663" i="63"/>
  <c r="Y1663" i="63"/>
  <c r="Z1663" i="63" s="1"/>
  <c r="AB1663" i="63"/>
  <c r="AC1663" i="63"/>
  <c r="AD1663" i="63"/>
  <c r="AG1663" i="63"/>
  <c r="AH1663" i="63"/>
  <c r="AI1663" i="63"/>
  <c r="U1664" i="63"/>
  <c r="V1664" i="63"/>
  <c r="Y1664" i="63"/>
  <c r="Z1664" i="63" s="1"/>
  <c r="AB1664" i="63"/>
  <c r="AC1664" i="63"/>
  <c r="AD1664" i="63"/>
  <c r="AG1664" i="63"/>
  <c r="AH1664" i="63"/>
  <c r="AI1664" i="63"/>
  <c r="U1665" i="63"/>
  <c r="V1665" i="63"/>
  <c r="Y1665" i="63"/>
  <c r="Z1665" i="63" s="1"/>
  <c r="AB1665" i="63"/>
  <c r="AC1665" i="63"/>
  <c r="AD1665" i="63"/>
  <c r="AG1665" i="63"/>
  <c r="AH1665" i="63"/>
  <c r="AI1665" i="63"/>
  <c r="W1665" i="63" l="1"/>
  <c r="X1649" i="63"/>
  <c r="AA1649" i="63" s="1"/>
  <c r="AE1647" i="63"/>
  <c r="AF1641" i="63"/>
  <c r="AF1600" i="63"/>
  <c r="W1607" i="63"/>
  <c r="AF1601" i="63"/>
  <c r="AE1648" i="63"/>
  <c r="W1648" i="63"/>
  <c r="AF1646" i="63"/>
  <c r="AF1642" i="63"/>
  <c r="AE1641" i="63"/>
  <c r="AE1628" i="63"/>
  <c r="W1598" i="63"/>
  <c r="AF1596" i="63"/>
  <c r="AE1652" i="63"/>
  <c r="X1615" i="63"/>
  <c r="AA1615" i="63" s="1"/>
  <c r="AE1612" i="63"/>
  <c r="AF1602" i="63"/>
  <c r="AF1631" i="63"/>
  <c r="X1631" i="63"/>
  <c r="AA1631" i="63" s="1"/>
  <c r="AE1639" i="63"/>
  <c r="AE1660" i="63"/>
  <c r="AE1655" i="63"/>
  <c r="X1642" i="63"/>
  <c r="AA1642" i="63" s="1"/>
  <c r="W1637" i="63"/>
  <c r="AE1630" i="63"/>
  <c r="W1627" i="63"/>
  <c r="AF1624" i="63"/>
  <c r="W1622" i="63"/>
  <c r="X1664" i="63"/>
  <c r="AA1664" i="63" s="1"/>
  <c r="W1657" i="63"/>
  <c r="AF1655" i="63"/>
  <c r="AF1640" i="63"/>
  <c r="W1638" i="63"/>
  <c r="AF1632" i="63"/>
  <c r="AF1594" i="63"/>
  <c r="AE1592" i="63"/>
  <c r="AE1591" i="63"/>
  <c r="AE1651" i="63"/>
  <c r="AF1647" i="63"/>
  <c r="AF1626" i="63"/>
  <c r="AE1617" i="63"/>
  <c r="AF1664" i="63"/>
  <c r="AF1660" i="63"/>
  <c r="AE1659" i="63"/>
  <c r="X1656" i="63"/>
  <c r="AA1656" i="63" s="1"/>
  <c r="AF1652" i="63"/>
  <c r="AF1644" i="63"/>
  <c r="AE1624" i="63"/>
  <c r="W1606" i="63"/>
  <c r="AF1617" i="63"/>
  <c r="AF1609" i="63"/>
  <c r="AF1663" i="63"/>
  <c r="AF1654" i="63"/>
  <c r="W1639" i="63"/>
  <c r="AF1634" i="63"/>
  <c r="AE1632" i="63"/>
  <c r="AF1625" i="63"/>
  <c r="AE1623" i="63"/>
  <c r="W1613" i="63"/>
  <c r="AF1604" i="63"/>
  <c r="AF1598" i="63"/>
  <c r="AE1596" i="63"/>
  <c r="W1655" i="63"/>
  <c r="AF1653" i="63"/>
  <c r="W1621" i="63"/>
  <c r="AF1633" i="63"/>
  <c r="W1605" i="63"/>
  <c r="AF1605" i="63"/>
  <c r="AF1592" i="63"/>
  <c r="X1655" i="63"/>
  <c r="AA1655" i="63" s="1"/>
  <c r="AE1629" i="63"/>
  <c r="AE1615" i="63"/>
  <c r="AE1602" i="63"/>
  <c r="W1663" i="63"/>
  <c r="X1663" i="63"/>
  <c r="AA1663" i="63" s="1"/>
  <c r="AF1661" i="63"/>
  <c r="AF1656" i="63"/>
  <c r="AE1646" i="63"/>
  <c r="AF1638" i="63"/>
  <c r="X1637" i="63"/>
  <c r="AA1637" i="63" s="1"/>
  <c r="X1634" i="63"/>
  <c r="AA1634" i="63" s="1"/>
  <c r="AE1609" i="63"/>
  <c r="X1660" i="63"/>
  <c r="AA1660" i="63" s="1"/>
  <c r="X1652" i="63"/>
  <c r="AA1652" i="63" s="1"/>
  <c r="AE1649" i="63"/>
  <c r="AF1637" i="63"/>
  <c r="AF1618" i="63"/>
  <c r="AE1613" i="63"/>
  <c r="X1610" i="63"/>
  <c r="AA1610" i="63" s="1"/>
  <c r="AE1601" i="63"/>
  <c r="W1599" i="63"/>
  <c r="X1661" i="63"/>
  <c r="AA1661" i="63" s="1"/>
  <c r="AE1656" i="63"/>
  <c r="W1656" i="63"/>
  <c r="X1653" i="63"/>
  <c r="AA1653" i="63" s="1"/>
  <c r="AA1647" i="63"/>
  <c r="AE1638" i="63"/>
  <c r="AF1636" i="63"/>
  <c r="AE1633" i="63"/>
  <c r="W1630" i="63"/>
  <c r="AF1629" i="63"/>
  <c r="AF1628" i="63"/>
  <c r="AE1625" i="63"/>
  <c r="AE1606" i="63"/>
  <c r="AE1620" i="63"/>
  <c r="AF1610" i="63"/>
  <c r="AF1608" i="63"/>
  <c r="AE1607" i="63"/>
  <c r="X1607" i="63"/>
  <c r="AA1607" i="63" s="1"/>
  <c r="AE1600" i="63"/>
  <c r="AE1598" i="63"/>
  <c r="W1595" i="63"/>
  <c r="AF1616" i="63"/>
  <c r="AE1608" i="63"/>
  <c r="W1602" i="63"/>
  <c r="AF1593" i="63"/>
  <c r="AE1663" i="63"/>
  <c r="AE1657" i="63"/>
  <c r="W1654" i="63"/>
  <c r="X1597" i="63"/>
  <c r="AA1597" i="63" s="1"/>
  <c r="W1597" i="63"/>
  <c r="X1591" i="63"/>
  <c r="AA1591" i="63" s="1"/>
  <c r="W1591" i="63"/>
  <c r="X1629" i="63"/>
  <c r="AA1629" i="63" s="1"/>
  <c r="W1629" i="63"/>
  <c r="X1623" i="63"/>
  <c r="AA1623" i="63" s="1"/>
  <c r="W1623" i="63"/>
  <c r="X1606" i="63"/>
  <c r="AA1606" i="63" s="1"/>
  <c r="W1619" i="63"/>
  <c r="AE1599" i="63"/>
  <c r="AE1664" i="63"/>
  <c r="W1660" i="63"/>
  <c r="AE1658" i="63"/>
  <c r="W1652" i="63"/>
  <c r="AE1650" i="63"/>
  <c r="AE1645" i="63"/>
  <c r="AE1640" i="63"/>
  <c r="AE1635" i="63"/>
  <c r="W1615" i="63"/>
  <c r="AF1614" i="63"/>
  <c r="AF1612" i="63"/>
  <c r="AF1597" i="63"/>
  <c r="AE1593" i="63"/>
  <c r="AF1659" i="63"/>
  <c r="X1658" i="63"/>
  <c r="AA1658" i="63" s="1"/>
  <c r="AF1651" i="63"/>
  <c r="X1650" i="63"/>
  <c r="AA1650" i="63" s="1"/>
  <c r="W1646" i="63"/>
  <c r="AE1636" i="63"/>
  <c r="X1635" i="63"/>
  <c r="AA1635" i="63" s="1"/>
  <c r="AF1622" i="63"/>
  <c r="AF1620" i="63"/>
  <c r="X1618" i="63"/>
  <c r="AA1618" i="63" s="1"/>
  <c r="AE1616" i="63"/>
  <c r="AE1614" i="63"/>
  <c r="W1614" i="63"/>
  <c r="AF1613" i="63"/>
  <c r="X1605" i="63"/>
  <c r="AA1605" i="63" s="1"/>
  <c r="AE1604" i="63"/>
  <c r="W1603" i="63"/>
  <c r="X1599" i="63"/>
  <c r="AA1599" i="63" s="1"/>
  <c r="AE1597" i="63"/>
  <c r="AE1665" i="63"/>
  <c r="X1665" i="63"/>
  <c r="AA1665" i="63" s="1"/>
  <c r="W1664" i="63"/>
  <c r="AF1662" i="63"/>
  <c r="W1662" i="63"/>
  <c r="W1658" i="63"/>
  <c r="AF1657" i="63"/>
  <c r="W1650" i="63"/>
  <c r="AF1649" i="63"/>
  <c r="W1649" i="63"/>
  <c r="AF1648" i="63"/>
  <c r="AA1645" i="63"/>
  <c r="AE1644" i="63"/>
  <c r="W1643" i="63"/>
  <c r="X1639" i="63"/>
  <c r="AA1639" i="63" s="1"/>
  <c r="AE1637" i="63"/>
  <c r="W1635" i="63"/>
  <c r="AF1630" i="63"/>
  <c r="X1626" i="63"/>
  <c r="AA1626" i="63" s="1"/>
  <c r="AE1622" i="63"/>
  <c r="AF1606" i="63"/>
  <c r="X1613" i="63"/>
  <c r="AA1613" i="63" s="1"/>
  <c r="W1611" i="63"/>
  <c r="AE1605" i="63"/>
  <c r="X1594" i="63"/>
  <c r="AA1594" i="63" s="1"/>
  <c r="W1659" i="63"/>
  <c r="X1659" i="63"/>
  <c r="AA1659" i="63" s="1"/>
  <c r="W1644" i="63"/>
  <c r="X1644" i="63"/>
  <c r="AA1644" i="63" s="1"/>
  <c r="W1640" i="63"/>
  <c r="X1640" i="63"/>
  <c r="AA1640" i="63" s="1"/>
  <c r="W1636" i="63"/>
  <c r="X1636" i="63"/>
  <c r="AA1636" i="63" s="1"/>
  <c r="W1632" i="63"/>
  <c r="X1632" i="63"/>
  <c r="AA1632" i="63" s="1"/>
  <c r="W1628" i="63"/>
  <c r="X1628" i="63"/>
  <c r="AA1628" i="63" s="1"/>
  <c r="W1624" i="63"/>
  <c r="X1624" i="63"/>
  <c r="AA1624" i="63" s="1"/>
  <c r="W1620" i="63"/>
  <c r="X1620" i="63"/>
  <c r="AA1620" i="63" s="1"/>
  <c r="W1616" i="63"/>
  <c r="X1616" i="63"/>
  <c r="AA1616" i="63" s="1"/>
  <c r="W1612" i="63"/>
  <c r="X1612" i="63"/>
  <c r="AA1612" i="63" s="1"/>
  <c r="W1608" i="63"/>
  <c r="X1608" i="63"/>
  <c r="AA1608" i="63" s="1"/>
  <c r="W1604" i="63"/>
  <c r="X1604" i="63"/>
  <c r="AA1604" i="63" s="1"/>
  <c r="W1600" i="63"/>
  <c r="X1600" i="63"/>
  <c r="AA1600" i="63" s="1"/>
  <c r="W1596" i="63"/>
  <c r="X1596" i="63"/>
  <c r="AA1596" i="63" s="1"/>
  <c r="W1592" i="63"/>
  <c r="X1592" i="63"/>
  <c r="AA1592" i="63" s="1"/>
  <c r="W1651" i="63"/>
  <c r="X1651" i="63"/>
  <c r="AA1651" i="63" s="1"/>
  <c r="AE1662" i="63"/>
  <c r="X1648" i="63"/>
  <c r="AA1648" i="63" s="1"/>
  <c r="X1641" i="63"/>
  <c r="AA1641" i="63" s="1"/>
  <c r="W1641" i="63"/>
  <c r="X1633" i="63"/>
  <c r="AA1633" i="63" s="1"/>
  <c r="W1633" i="63"/>
  <c r="X1625" i="63"/>
  <c r="AA1625" i="63" s="1"/>
  <c r="W1625" i="63"/>
  <c r="X1617" i="63"/>
  <c r="AA1617" i="63" s="1"/>
  <c r="W1617" i="63"/>
  <c r="X1609" i="63"/>
  <c r="AA1609" i="63" s="1"/>
  <c r="W1609" i="63"/>
  <c r="X1601" i="63"/>
  <c r="AA1601" i="63" s="1"/>
  <c r="W1601" i="63"/>
  <c r="X1593" i="63"/>
  <c r="AA1593" i="63" s="1"/>
  <c r="W1593" i="63"/>
  <c r="AF1665" i="63"/>
  <c r="X1657" i="63"/>
  <c r="AA1657" i="63" s="1"/>
  <c r="AE1654" i="63"/>
  <c r="X1646" i="63"/>
  <c r="AA1646" i="63" s="1"/>
  <c r="X1638" i="63"/>
  <c r="AA1638" i="63" s="1"/>
  <c r="X1630" i="63"/>
  <c r="AA1630" i="63" s="1"/>
  <c r="X1622" i="63"/>
  <c r="AA1622" i="63" s="1"/>
  <c r="X1614" i="63"/>
  <c r="AA1614" i="63" s="1"/>
  <c r="X1602" i="63"/>
  <c r="AA1602" i="63" s="1"/>
  <c r="X1598" i="63"/>
  <c r="AA1598" i="63" s="1"/>
  <c r="AE1661" i="63"/>
  <c r="AE1653" i="63"/>
  <c r="AE1643" i="63"/>
  <c r="AE1642" i="63"/>
  <c r="AE1621" i="63"/>
  <c r="AE1634" i="63"/>
  <c r="AE1627" i="63"/>
  <c r="AE1626" i="63"/>
  <c r="AE1619" i="63"/>
  <c r="AE1618" i="63"/>
  <c r="AE1611" i="63"/>
  <c r="AE1610" i="63"/>
  <c r="AE1603" i="63"/>
  <c r="AE1631" i="63"/>
  <c r="AE1595" i="63"/>
  <c r="AE1594" i="63"/>
  <c r="X1662" i="63"/>
  <c r="AA1662" i="63" s="1"/>
  <c r="W1661" i="63"/>
  <c r="AF1658" i="63"/>
  <c r="X1654" i="63"/>
  <c r="AA1654" i="63" s="1"/>
  <c r="W1653" i="63"/>
  <c r="AF1650" i="63"/>
  <c r="AF1643" i="63"/>
  <c r="AF1621" i="63"/>
  <c r="AF1627" i="63"/>
  <c r="AF1619" i="63"/>
  <c r="AF1611" i="63"/>
  <c r="AF1603" i="63"/>
  <c r="AF1595" i="63"/>
  <c r="X1643" i="63"/>
  <c r="AA1643" i="63" s="1"/>
  <c r="W1642" i="63"/>
  <c r="AF1639" i="63"/>
  <c r="X1621" i="63"/>
  <c r="AA1621" i="63" s="1"/>
  <c r="W1634" i="63"/>
  <c r="AF1635" i="63"/>
  <c r="X1627" i="63"/>
  <c r="AA1627" i="63" s="1"/>
  <c r="W1626" i="63"/>
  <c r="AF1623" i="63"/>
  <c r="X1619" i="63"/>
  <c r="AA1619" i="63" s="1"/>
  <c r="W1618" i="63"/>
  <c r="AF1615" i="63"/>
  <c r="X1611" i="63"/>
  <c r="AA1611" i="63" s="1"/>
  <c r="W1610" i="63"/>
  <c r="AF1607" i="63"/>
  <c r="X1603" i="63"/>
  <c r="AA1603" i="63" s="1"/>
  <c r="W1631" i="63"/>
  <c r="AF1599" i="63"/>
  <c r="X1595" i="63"/>
  <c r="AA1595" i="63" s="1"/>
  <c r="W1594" i="63"/>
  <c r="AF1591" i="63"/>
  <c r="U1528" i="63" l="1"/>
  <c r="V1528" i="63"/>
  <c r="Y1528" i="63"/>
  <c r="Z1528" i="63" s="1"/>
  <c r="AB1528" i="63"/>
  <c r="AC1528" i="63"/>
  <c r="AD1528" i="63"/>
  <c r="AG1528" i="63"/>
  <c r="AH1528" i="63"/>
  <c r="AI1528" i="63"/>
  <c r="U1529" i="63"/>
  <c r="V1529" i="63"/>
  <c r="Y1529" i="63"/>
  <c r="Z1529" i="63" s="1"/>
  <c r="AB1529" i="63"/>
  <c r="AC1529" i="63"/>
  <c r="AD1529" i="63"/>
  <c r="AG1529" i="63"/>
  <c r="AH1529" i="63"/>
  <c r="AI1529" i="63"/>
  <c r="U1530" i="63"/>
  <c r="V1530" i="63"/>
  <c r="Y1530" i="63"/>
  <c r="Z1530" i="63" s="1"/>
  <c r="AB1530" i="63"/>
  <c r="AC1530" i="63"/>
  <c r="AD1530" i="63"/>
  <c r="AG1530" i="63"/>
  <c r="AH1530" i="63"/>
  <c r="AI1530" i="63"/>
  <c r="U1531" i="63"/>
  <c r="V1531" i="63"/>
  <c r="Y1531" i="63"/>
  <c r="Z1531" i="63" s="1"/>
  <c r="AB1531" i="63"/>
  <c r="AC1531" i="63"/>
  <c r="AD1531" i="63"/>
  <c r="AG1531" i="63"/>
  <c r="AH1531" i="63"/>
  <c r="AI1531" i="63"/>
  <c r="U1532" i="63"/>
  <c r="V1532" i="63"/>
  <c r="Y1532" i="63"/>
  <c r="Z1532" i="63" s="1"/>
  <c r="AB1532" i="63"/>
  <c r="AC1532" i="63"/>
  <c r="AD1532" i="63"/>
  <c r="AG1532" i="63"/>
  <c r="AH1532" i="63"/>
  <c r="AI1532" i="63"/>
  <c r="U1533" i="63"/>
  <c r="V1533" i="63"/>
  <c r="Y1533" i="63"/>
  <c r="Z1533" i="63" s="1"/>
  <c r="AB1533" i="63"/>
  <c r="AC1533" i="63"/>
  <c r="AD1533" i="63"/>
  <c r="AG1533" i="63"/>
  <c r="AH1533" i="63"/>
  <c r="AI1533" i="63"/>
  <c r="U1534" i="63"/>
  <c r="V1534" i="63"/>
  <c r="Y1534" i="63"/>
  <c r="Z1534" i="63" s="1"/>
  <c r="AB1534" i="63"/>
  <c r="AC1534" i="63"/>
  <c r="AD1534" i="63"/>
  <c r="AG1534" i="63"/>
  <c r="AH1534" i="63"/>
  <c r="AI1534" i="63"/>
  <c r="U1535" i="63"/>
  <c r="V1535" i="63"/>
  <c r="Y1535" i="63"/>
  <c r="Z1535" i="63" s="1"/>
  <c r="AB1535" i="63"/>
  <c r="AC1535" i="63"/>
  <c r="AD1535" i="63"/>
  <c r="AG1535" i="63"/>
  <c r="AH1535" i="63"/>
  <c r="AI1535" i="63"/>
  <c r="U1536" i="63"/>
  <c r="V1536" i="63"/>
  <c r="Y1536" i="63"/>
  <c r="Z1536" i="63" s="1"/>
  <c r="AB1536" i="63"/>
  <c r="AC1536" i="63"/>
  <c r="AD1536" i="63"/>
  <c r="AG1536" i="63"/>
  <c r="AH1536" i="63"/>
  <c r="AI1536" i="63"/>
  <c r="U1537" i="63"/>
  <c r="V1537" i="63"/>
  <c r="Y1537" i="63"/>
  <c r="Z1537" i="63" s="1"/>
  <c r="AB1537" i="63"/>
  <c r="AC1537" i="63"/>
  <c r="AD1537" i="63"/>
  <c r="AG1537" i="63"/>
  <c r="AH1537" i="63"/>
  <c r="AI1537" i="63"/>
  <c r="U1538" i="63"/>
  <c r="V1538" i="63"/>
  <c r="Y1538" i="63"/>
  <c r="Z1538" i="63" s="1"/>
  <c r="AB1538" i="63"/>
  <c r="AC1538" i="63"/>
  <c r="AD1538" i="63"/>
  <c r="AG1538" i="63"/>
  <c r="AH1538" i="63"/>
  <c r="AI1538" i="63"/>
  <c r="U1539" i="63"/>
  <c r="V1539" i="63"/>
  <c r="Y1539" i="63"/>
  <c r="Z1539" i="63" s="1"/>
  <c r="AB1539" i="63"/>
  <c r="AC1539" i="63"/>
  <c r="AD1539" i="63"/>
  <c r="AG1539" i="63"/>
  <c r="AH1539" i="63"/>
  <c r="AI1539" i="63"/>
  <c r="U1540" i="63"/>
  <c r="V1540" i="63"/>
  <c r="Y1540" i="63"/>
  <c r="Z1540" i="63" s="1"/>
  <c r="AB1540" i="63"/>
  <c r="AC1540" i="63"/>
  <c r="AD1540" i="63"/>
  <c r="AG1540" i="63"/>
  <c r="AH1540" i="63"/>
  <c r="AI1540" i="63"/>
  <c r="U1541" i="63"/>
  <c r="V1541" i="63"/>
  <c r="Y1541" i="63"/>
  <c r="Z1541" i="63" s="1"/>
  <c r="AB1541" i="63"/>
  <c r="AC1541" i="63"/>
  <c r="AD1541" i="63"/>
  <c r="AG1541" i="63"/>
  <c r="AH1541" i="63"/>
  <c r="AI1541" i="63"/>
  <c r="U1542" i="63"/>
  <c r="V1542" i="63"/>
  <c r="Y1542" i="63"/>
  <c r="Z1542" i="63" s="1"/>
  <c r="AB1542" i="63"/>
  <c r="AC1542" i="63"/>
  <c r="AD1542" i="63"/>
  <c r="AG1542" i="63"/>
  <c r="AH1542" i="63"/>
  <c r="AI1542" i="63"/>
  <c r="U1543" i="63"/>
  <c r="V1543" i="63"/>
  <c r="Y1543" i="63"/>
  <c r="Z1543" i="63" s="1"/>
  <c r="AB1543" i="63"/>
  <c r="AC1543" i="63"/>
  <c r="AD1543" i="63"/>
  <c r="AG1543" i="63"/>
  <c r="AH1543" i="63"/>
  <c r="AI1543" i="63"/>
  <c r="U1544" i="63"/>
  <c r="V1544" i="63"/>
  <c r="Y1544" i="63"/>
  <c r="Z1544" i="63" s="1"/>
  <c r="AB1544" i="63"/>
  <c r="AC1544" i="63"/>
  <c r="AD1544" i="63"/>
  <c r="AG1544" i="63"/>
  <c r="AH1544" i="63"/>
  <c r="AI1544" i="63"/>
  <c r="U1545" i="63"/>
  <c r="V1545" i="63"/>
  <c r="Y1545" i="63"/>
  <c r="Z1545" i="63" s="1"/>
  <c r="AB1545" i="63"/>
  <c r="AC1545" i="63"/>
  <c r="AD1545" i="63"/>
  <c r="AG1545" i="63"/>
  <c r="AH1545" i="63"/>
  <c r="AI1545" i="63"/>
  <c r="U1546" i="63"/>
  <c r="V1546" i="63"/>
  <c r="Y1546" i="63"/>
  <c r="Z1546" i="63" s="1"/>
  <c r="AB1546" i="63"/>
  <c r="AC1546" i="63"/>
  <c r="AD1546" i="63"/>
  <c r="AG1546" i="63"/>
  <c r="AH1546" i="63"/>
  <c r="AI1546" i="63"/>
  <c r="U1547" i="63"/>
  <c r="V1547" i="63"/>
  <c r="Y1547" i="63"/>
  <c r="Z1547" i="63" s="1"/>
  <c r="AB1547" i="63"/>
  <c r="AC1547" i="63"/>
  <c r="AD1547" i="63"/>
  <c r="AG1547" i="63"/>
  <c r="AH1547" i="63"/>
  <c r="AI1547" i="63"/>
  <c r="U1548" i="63"/>
  <c r="V1548" i="63"/>
  <c r="Y1548" i="63"/>
  <c r="Z1548" i="63" s="1"/>
  <c r="AB1548" i="63"/>
  <c r="AC1548" i="63"/>
  <c r="AD1548" i="63"/>
  <c r="AG1548" i="63"/>
  <c r="AH1548" i="63"/>
  <c r="AI1548" i="63"/>
  <c r="U1549" i="63"/>
  <c r="V1549" i="63"/>
  <c r="Y1549" i="63"/>
  <c r="Z1549" i="63" s="1"/>
  <c r="AB1549" i="63"/>
  <c r="AC1549" i="63"/>
  <c r="AD1549" i="63"/>
  <c r="AG1549" i="63"/>
  <c r="AH1549" i="63"/>
  <c r="AI1549" i="63"/>
  <c r="U1550" i="63"/>
  <c r="V1550" i="63"/>
  <c r="Y1550" i="63"/>
  <c r="Z1550" i="63" s="1"/>
  <c r="AB1550" i="63"/>
  <c r="AC1550" i="63"/>
  <c r="AD1550" i="63"/>
  <c r="AG1550" i="63"/>
  <c r="AH1550" i="63"/>
  <c r="AI1550" i="63"/>
  <c r="U1551" i="63"/>
  <c r="V1551" i="63"/>
  <c r="Y1551" i="63"/>
  <c r="Z1551" i="63" s="1"/>
  <c r="AB1551" i="63"/>
  <c r="AC1551" i="63"/>
  <c r="AD1551" i="63"/>
  <c r="AG1551" i="63"/>
  <c r="AH1551" i="63"/>
  <c r="AI1551" i="63"/>
  <c r="U1552" i="63"/>
  <c r="V1552" i="63"/>
  <c r="Y1552" i="63"/>
  <c r="Z1552" i="63" s="1"/>
  <c r="AB1552" i="63"/>
  <c r="AC1552" i="63"/>
  <c r="AD1552" i="63"/>
  <c r="AG1552" i="63"/>
  <c r="AH1552" i="63"/>
  <c r="AI1552" i="63"/>
  <c r="U1553" i="63"/>
  <c r="V1553" i="63"/>
  <c r="Y1553" i="63"/>
  <c r="Z1553" i="63" s="1"/>
  <c r="AB1553" i="63"/>
  <c r="AC1553" i="63"/>
  <c r="AD1553" i="63"/>
  <c r="AG1553" i="63"/>
  <c r="AH1553" i="63"/>
  <c r="AI1553" i="63"/>
  <c r="U1554" i="63"/>
  <c r="V1554" i="63"/>
  <c r="Y1554" i="63"/>
  <c r="Z1554" i="63" s="1"/>
  <c r="AB1554" i="63"/>
  <c r="AC1554" i="63"/>
  <c r="AD1554" i="63"/>
  <c r="AG1554" i="63"/>
  <c r="AH1554" i="63"/>
  <c r="AI1554" i="63"/>
  <c r="U1555" i="63"/>
  <c r="V1555" i="63"/>
  <c r="Y1555" i="63"/>
  <c r="Z1555" i="63" s="1"/>
  <c r="AB1555" i="63"/>
  <c r="AC1555" i="63"/>
  <c r="AD1555" i="63"/>
  <c r="AG1555" i="63"/>
  <c r="AH1555" i="63"/>
  <c r="AI1555" i="63"/>
  <c r="U1556" i="63"/>
  <c r="V1556" i="63"/>
  <c r="Y1556" i="63"/>
  <c r="Z1556" i="63" s="1"/>
  <c r="AB1556" i="63"/>
  <c r="AC1556" i="63"/>
  <c r="AD1556" i="63"/>
  <c r="AG1556" i="63"/>
  <c r="AH1556" i="63"/>
  <c r="AI1556" i="63"/>
  <c r="U1557" i="63"/>
  <c r="V1557" i="63"/>
  <c r="Y1557" i="63"/>
  <c r="Z1557" i="63" s="1"/>
  <c r="AB1557" i="63"/>
  <c r="AC1557" i="63"/>
  <c r="AD1557" i="63"/>
  <c r="AG1557" i="63"/>
  <c r="AH1557" i="63"/>
  <c r="AI1557" i="63"/>
  <c r="U1558" i="63"/>
  <c r="V1558" i="63"/>
  <c r="Y1558" i="63"/>
  <c r="Z1558" i="63" s="1"/>
  <c r="AB1558" i="63"/>
  <c r="AC1558" i="63"/>
  <c r="AD1558" i="63"/>
  <c r="AG1558" i="63"/>
  <c r="AH1558" i="63"/>
  <c r="AI1558" i="63"/>
  <c r="U1559" i="63"/>
  <c r="V1559" i="63"/>
  <c r="Y1559" i="63"/>
  <c r="Z1559" i="63" s="1"/>
  <c r="AB1559" i="63"/>
  <c r="AC1559" i="63"/>
  <c r="AD1559" i="63"/>
  <c r="AG1559" i="63"/>
  <c r="AH1559" i="63"/>
  <c r="AI1559" i="63"/>
  <c r="U1560" i="63"/>
  <c r="V1560" i="63"/>
  <c r="Y1560" i="63"/>
  <c r="Z1560" i="63" s="1"/>
  <c r="AB1560" i="63"/>
  <c r="AC1560" i="63"/>
  <c r="AD1560" i="63"/>
  <c r="AG1560" i="63"/>
  <c r="AH1560" i="63"/>
  <c r="AI1560" i="63"/>
  <c r="U1561" i="63"/>
  <c r="V1561" i="63"/>
  <c r="Y1561" i="63"/>
  <c r="Z1561" i="63" s="1"/>
  <c r="AB1561" i="63"/>
  <c r="AC1561" i="63"/>
  <c r="AD1561" i="63"/>
  <c r="AG1561" i="63"/>
  <c r="AH1561" i="63"/>
  <c r="AI1561" i="63"/>
  <c r="U1562" i="63"/>
  <c r="V1562" i="63"/>
  <c r="Y1562" i="63"/>
  <c r="Z1562" i="63" s="1"/>
  <c r="AB1562" i="63"/>
  <c r="AC1562" i="63"/>
  <c r="AD1562" i="63"/>
  <c r="AG1562" i="63"/>
  <c r="AH1562" i="63"/>
  <c r="AI1562" i="63"/>
  <c r="U1563" i="63"/>
  <c r="V1563" i="63"/>
  <c r="Y1563" i="63"/>
  <c r="Z1563" i="63" s="1"/>
  <c r="AB1563" i="63"/>
  <c r="AC1563" i="63"/>
  <c r="AD1563" i="63"/>
  <c r="AG1563" i="63"/>
  <c r="AH1563" i="63"/>
  <c r="AI1563" i="63"/>
  <c r="U1564" i="63"/>
  <c r="V1564" i="63"/>
  <c r="Y1564" i="63"/>
  <c r="Z1564" i="63" s="1"/>
  <c r="AB1564" i="63"/>
  <c r="AC1564" i="63"/>
  <c r="AD1564" i="63"/>
  <c r="AG1564" i="63"/>
  <c r="AH1564" i="63"/>
  <c r="AI1564" i="63"/>
  <c r="U1565" i="63"/>
  <c r="V1565" i="63"/>
  <c r="Y1565" i="63"/>
  <c r="Z1565" i="63" s="1"/>
  <c r="AB1565" i="63"/>
  <c r="AC1565" i="63"/>
  <c r="AD1565" i="63"/>
  <c r="AG1565" i="63"/>
  <c r="AH1565" i="63"/>
  <c r="AI1565" i="63"/>
  <c r="U1566" i="63"/>
  <c r="V1566" i="63"/>
  <c r="Y1566" i="63"/>
  <c r="Z1566" i="63" s="1"/>
  <c r="AB1566" i="63"/>
  <c r="AC1566" i="63"/>
  <c r="AD1566" i="63"/>
  <c r="AG1566" i="63"/>
  <c r="AH1566" i="63"/>
  <c r="AI1566" i="63"/>
  <c r="U1567" i="63"/>
  <c r="V1567" i="63"/>
  <c r="Y1567" i="63"/>
  <c r="Z1567" i="63" s="1"/>
  <c r="AB1567" i="63"/>
  <c r="AC1567" i="63"/>
  <c r="AD1567" i="63"/>
  <c r="AG1567" i="63"/>
  <c r="AH1567" i="63"/>
  <c r="AI1567" i="63"/>
  <c r="U1568" i="63"/>
  <c r="V1568" i="63"/>
  <c r="Y1568" i="63"/>
  <c r="Z1568" i="63" s="1"/>
  <c r="AB1568" i="63"/>
  <c r="AC1568" i="63"/>
  <c r="AD1568" i="63"/>
  <c r="AG1568" i="63"/>
  <c r="AH1568" i="63"/>
  <c r="AI1568" i="63"/>
  <c r="U1569" i="63"/>
  <c r="V1569" i="63"/>
  <c r="Y1569" i="63"/>
  <c r="Z1569" i="63" s="1"/>
  <c r="AB1569" i="63"/>
  <c r="AC1569" i="63"/>
  <c r="AD1569" i="63"/>
  <c r="AG1569" i="63"/>
  <c r="AH1569" i="63"/>
  <c r="AI1569" i="63"/>
  <c r="U1570" i="63"/>
  <c r="V1570" i="63"/>
  <c r="Y1570" i="63"/>
  <c r="Z1570" i="63" s="1"/>
  <c r="AB1570" i="63"/>
  <c r="AC1570" i="63"/>
  <c r="AD1570" i="63"/>
  <c r="AG1570" i="63"/>
  <c r="AH1570" i="63"/>
  <c r="AI1570" i="63"/>
  <c r="U1571" i="63"/>
  <c r="V1571" i="63"/>
  <c r="Y1571" i="63"/>
  <c r="Z1571" i="63" s="1"/>
  <c r="AB1571" i="63"/>
  <c r="AC1571" i="63"/>
  <c r="AD1571" i="63"/>
  <c r="AG1571" i="63"/>
  <c r="AH1571" i="63"/>
  <c r="AI1571" i="63"/>
  <c r="U1572" i="63"/>
  <c r="V1572" i="63"/>
  <c r="Y1572" i="63"/>
  <c r="Z1572" i="63" s="1"/>
  <c r="AB1572" i="63"/>
  <c r="AC1572" i="63"/>
  <c r="AD1572" i="63"/>
  <c r="AG1572" i="63"/>
  <c r="AH1572" i="63"/>
  <c r="AI1572" i="63"/>
  <c r="U1573" i="63"/>
  <c r="V1573" i="63"/>
  <c r="Y1573" i="63"/>
  <c r="Z1573" i="63" s="1"/>
  <c r="AB1573" i="63"/>
  <c r="AC1573" i="63"/>
  <c r="AD1573" i="63"/>
  <c r="AG1573" i="63"/>
  <c r="AH1573" i="63"/>
  <c r="AI1573" i="63"/>
  <c r="U1574" i="63"/>
  <c r="V1574" i="63"/>
  <c r="Y1574" i="63"/>
  <c r="Z1574" i="63" s="1"/>
  <c r="AB1574" i="63"/>
  <c r="AC1574" i="63"/>
  <c r="AD1574" i="63"/>
  <c r="AG1574" i="63"/>
  <c r="AH1574" i="63"/>
  <c r="AI1574" i="63"/>
  <c r="U1575" i="63"/>
  <c r="V1575" i="63"/>
  <c r="Y1575" i="63"/>
  <c r="Z1575" i="63" s="1"/>
  <c r="AB1575" i="63"/>
  <c r="AC1575" i="63"/>
  <c r="AD1575" i="63"/>
  <c r="AG1575" i="63"/>
  <c r="AH1575" i="63"/>
  <c r="AI1575" i="63"/>
  <c r="U1576" i="63"/>
  <c r="V1576" i="63"/>
  <c r="Y1576" i="63"/>
  <c r="Z1576" i="63" s="1"/>
  <c r="AB1576" i="63"/>
  <c r="AC1576" i="63"/>
  <c r="AD1576" i="63"/>
  <c r="AG1576" i="63"/>
  <c r="AH1576" i="63"/>
  <c r="AI1576" i="63"/>
  <c r="U1577" i="63"/>
  <c r="V1577" i="63"/>
  <c r="Y1577" i="63"/>
  <c r="Z1577" i="63" s="1"/>
  <c r="AB1577" i="63"/>
  <c r="AC1577" i="63"/>
  <c r="AD1577" i="63"/>
  <c r="AG1577" i="63"/>
  <c r="AH1577" i="63"/>
  <c r="AI1577" i="63"/>
  <c r="U1578" i="63"/>
  <c r="V1578" i="63"/>
  <c r="Y1578" i="63"/>
  <c r="Z1578" i="63" s="1"/>
  <c r="AB1578" i="63"/>
  <c r="AC1578" i="63"/>
  <c r="AD1578" i="63"/>
  <c r="AG1578" i="63"/>
  <c r="AH1578" i="63"/>
  <c r="AI1578" i="63"/>
  <c r="U1579" i="63"/>
  <c r="V1579" i="63"/>
  <c r="Y1579" i="63"/>
  <c r="Z1579" i="63" s="1"/>
  <c r="AB1579" i="63"/>
  <c r="AC1579" i="63"/>
  <c r="AD1579" i="63"/>
  <c r="AG1579" i="63"/>
  <c r="AH1579" i="63"/>
  <c r="AI1579" i="63"/>
  <c r="U1580" i="63"/>
  <c r="V1580" i="63"/>
  <c r="Y1580" i="63"/>
  <c r="Z1580" i="63" s="1"/>
  <c r="AB1580" i="63"/>
  <c r="AC1580" i="63"/>
  <c r="AD1580" i="63"/>
  <c r="AG1580" i="63"/>
  <c r="AH1580" i="63"/>
  <c r="AI1580" i="63"/>
  <c r="U1581" i="63"/>
  <c r="V1581" i="63"/>
  <c r="Y1581" i="63"/>
  <c r="Z1581" i="63" s="1"/>
  <c r="AB1581" i="63"/>
  <c r="AC1581" i="63"/>
  <c r="AD1581" i="63"/>
  <c r="AG1581" i="63"/>
  <c r="AH1581" i="63"/>
  <c r="AI1581" i="63"/>
  <c r="U1582" i="63"/>
  <c r="V1582" i="63"/>
  <c r="Y1582" i="63"/>
  <c r="Z1582" i="63" s="1"/>
  <c r="AB1582" i="63"/>
  <c r="AC1582" i="63"/>
  <c r="AD1582" i="63"/>
  <c r="AG1582" i="63"/>
  <c r="AH1582" i="63"/>
  <c r="AI1582" i="63"/>
  <c r="U1583" i="63"/>
  <c r="V1583" i="63"/>
  <c r="Y1583" i="63"/>
  <c r="Z1583" i="63" s="1"/>
  <c r="AB1583" i="63"/>
  <c r="AC1583" i="63"/>
  <c r="AD1583" i="63"/>
  <c r="AG1583" i="63"/>
  <c r="AH1583" i="63"/>
  <c r="AI1583" i="63"/>
  <c r="U1584" i="63"/>
  <c r="V1584" i="63"/>
  <c r="Y1584" i="63"/>
  <c r="Z1584" i="63" s="1"/>
  <c r="AB1584" i="63"/>
  <c r="AC1584" i="63"/>
  <c r="AD1584" i="63"/>
  <c r="AG1584" i="63"/>
  <c r="AH1584" i="63"/>
  <c r="AI1584" i="63"/>
  <c r="U1585" i="63"/>
  <c r="V1585" i="63"/>
  <c r="Y1585" i="63"/>
  <c r="Z1585" i="63" s="1"/>
  <c r="AB1585" i="63"/>
  <c r="AC1585" i="63"/>
  <c r="AD1585" i="63"/>
  <c r="AG1585" i="63"/>
  <c r="AH1585" i="63"/>
  <c r="AI1585" i="63"/>
  <c r="U1586" i="63"/>
  <c r="V1586" i="63"/>
  <c r="Y1586" i="63"/>
  <c r="Z1586" i="63" s="1"/>
  <c r="AB1586" i="63"/>
  <c r="AC1586" i="63"/>
  <c r="AD1586" i="63"/>
  <c r="AG1586" i="63"/>
  <c r="AH1586" i="63"/>
  <c r="AI1586" i="63"/>
  <c r="U1587" i="63"/>
  <c r="V1587" i="63"/>
  <c r="Y1587" i="63"/>
  <c r="Z1587" i="63" s="1"/>
  <c r="AB1587" i="63"/>
  <c r="AC1587" i="63"/>
  <c r="AD1587" i="63"/>
  <c r="AG1587" i="63"/>
  <c r="AH1587" i="63"/>
  <c r="AI1587" i="63"/>
  <c r="U1588" i="63"/>
  <c r="V1588" i="63"/>
  <c r="Y1588" i="63"/>
  <c r="Z1588" i="63" s="1"/>
  <c r="AB1588" i="63"/>
  <c r="AC1588" i="63"/>
  <c r="AD1588" i="63"/>
  <c r="AG1588" i="63"/>
  <c r="AH1588" i="63"/>
  <c r="AI1588" i="63"/>
  <c r="U1589" i="63"/>
  <c r="V1589" i="63"/>
  <c r="Y1589" i="63"/>
  <c r="Z1589" i="63" s="1"/>
  <c r="AB1589" i="63"/>
  <c r="AC1589" i="63"/>
  <c r="AD1589" i="63"/>
  <c r="AG1589" i="63"/>
  <c r="AH1589" i="63"/>
  <c r="AI1589" i="63"/>
  <c r="U1590" i="63"/>
  <c r="V1590" i="63"/>
  <c r="Y1590" i="63"/>
  <c r="Z1590" i="63" s="1"/>
  <c r="AB1590" i="63"/>
  <c r="AC1590" i="63"/>
  <c r="AD1590" i="63"/>
  <c r="AG1590" i="63"/>
  <c r="AH1590" i="63"/>
  <c r="AI1590" i="63"/>
  <c r="U1097" i="63"/>
  <c r="V1097" i="63"/>
  <c r="Y1097" i="63"/>
  <c r="Z1097" i="63" s="1"/>
  <c r="AB1097" i="63"/>
  <c r="AC1097" i="63"/>
  <c r="AD1097" i="63"/>
  <c r="AG1097" i="63"/>
  <c r="AH1097" i="63"/>
  <c r="AI1097" i="63"/>
  <c r="U1098" i="63"/>
  <c r="V1098" i="63"/>
  <c r="Y1098" i="63"/>
  <c r="Z1098" i="63" s="1"/>
  <c r="AB1098" i="63"/>
  <c r="AC1098" i="63"/>
  <c r="AD1098" i="63"/>
  <c r="AG1098" i="63"/>
  <c r="AH1098" i="63"/>
  <c r="AI1098" i="63"/>
  <c r="U1099" i="63"/>
  <c r="V1099" i="63"/>
  <c r="Y1099" i="63"/>
  <c r="Z1099" i="63" s="1"/>
  <c r="AB1099" i="63"/>
  <c r="AC1099" i="63"/>
  <c r="AD1099" i="63"/>
  <c r="AG1099" i="63"/>
  <c r="AH1099" i="63"/>
  <c r="AI1099" i="63"/>
  <c r="U1100" i="63"/>
  <c r="V1100" i="63"/>
  <c r="Y1100" i="63"/>
  <c r="Z1100" i="63" s="1"/>
  <c r="AB1100" i="63"/>
  <c r="AC1100" i="63"/>
  <c r="AD1100" i="63"/>
  <c r="AG1100" i="63"/>
  <c r="AH1100" i="63"/>
  <c r="AI1100" i="63"/>
  <c r="U1101" i="63"/>
  <c r="V1101" i="63"/>
  <c r="Y1101" i="63"/>
  <c r="Z1101" i="63" s="1"/>
  <c r="AB1101" i="63"/>
  <c r="AC1101" i="63"/>
  <c r="AD1101" i="63"/>
  <c r="AG1101" i="63"/>
  <c r="AH1101" i="63"/>
  <c r="AI1101" i="63"/>
  <c r="U1102" i="63"/>
  <c r="V1102" i="63"/>
  <c r="Y1102" i="63"/>
  <c r="Z1102" i="63" s="1"/>
  <c r="AB1102" i="63"/>
  <c r="AC1102" i="63"/>
  <c r="AD1102" i="63"/>
  <c r="AG1102" i="63"/>
  <c r="AH1102" i="63"/>
  <c r="AI1102" i="63"/>
  <c r="U1103" i="63"/>
  <c r="V1103" i="63"/>
  <c r="Y1103" i="63"/>
  <c r="Z1103" i="63" s="1"/>
  <c r="AB1103" i="63"/>
  <c r="AC1103" i="63"/>
  <c r="AD1103" i="63"/>
  <c r="AG1103" i="63"/>
  <c r="AH1103" i="63"/>
  <c r="AI1103" i="63"/>
  <c r="U1104" i="63"/>
  <c r="V1104" i="63"/>
  <c r="Y1104" i="63"/>
  <c r="Z1104" i="63" s="1"/>
  <c r="AB1104" i="63"/>
  <c r="AC1104" i="63"/>
  <c r="AD1104" i="63"/>
  <c r="AG1104" i="63"/>
  <c r="AH1104" i="63"/>
  <c r="AI1104" i="63"/>
  <c r="U1105" i="63"/>
  <c r="V1105" i="63"/>
  <c r="Y1105" i="63"/>
  <c r="Z1105" i="63" s="1"/>
  <c r="AB1105" i="63"/>
  <c r="AC1105" i="63"/>
  <c r="AD1105" i="63"/>
  <c r="AG1105" i="63"/>
  <c r="AH1105" i="63"/>
  <c r="AI1105" i="63"/>
  <c r="U1106" i="63"/>
  <c r="V1106" i="63"/>
  <c r="Y1106" i="63"/>
  <c r="Z1106" i="63" s="1"/>
  <c r="AB1106" i="63"/>
  <c r="AC1106" i="63"/>
  <c r="AD1106" i="63"/>
  <c r="AG1106" i="63"/>
  <c r="AH1106" i="63"/>
  <c r="AI1106" i="63"/>
  <c r="U1113" i="63"/>
  <c r="V1113" i="63"/>
  <c r="Y1113" i="63"/>
  <c r="Z1113" i="63" s="1"/>
  <c r="AB1113" i="63"/>
  <c r="AC1113" i="63"/>
  <c r="AD1113" i="63"/>
  <c r="AG1113" i="63"/>
  <c r="AH1113" i="63"/>
  <c r="AI1113" i="63"/>
  <c r="U1114" i="63"/>
  <c r="V1114" i="63"/>
  <c r="Y1114" i="63"/>
  <c r="Z1114" i="63" s="1"/>
  <c r="AB1114" i="63"/>
  <c r="AC1114" i="63"/>
  <c r="AD1114" i="63"/>
  <c r="AG1114" i="63"/>
  <c r="AH1114" i="63"/>
  <c r="AI1114" i="63"/>
  <c r="U1115" i="63"/>
  <c r="V1115" i="63"/>
  <c r="Y1115" i="63"/>
  <c r="Z1115" i="63" s="1"/>
  <c r="AB1115" i="63"/>
  <c r="AC1115" i="63"/>
  <c r="AD1115" i="63"/>
  <c r="AG1115" i="63"/>
  <c r="AH1115" i="63"/>
  <c r="AI1115" i="63"/>
  <c r="U1116" i="63"/>
  <c r="V1116" i="63"/>
  <c r="Y1116" i="63"/>
  <c r="Z1116" i="63" s="1"/>
  <c r="AB1116" i="63"/>
  <c r="AC1116" i="63"/>
  <c r="AD1116" i="63"/>
  <c r="AG1116" i="63"/>
  <c r="AH1116" i="63"/>
  <c r="AI1116" i="63"/>
  <c r="U1117" i="63"/>
  <c r="V1117" i="63"/>
  <c r="Y1117" i="63"/>
  <c r="Z1117" i="63" s="1"/>
  <c r="AB1117" i="63"/>
  <c r="AC1117" i="63"/>
  <c r="AD1117" i="63"/>
  <c r="AG1117" i="63"/>
  <c r="AH1117" i="63"/>
  <c r="AI1117" i="63"/>
  <c r="W1103" i="63" l="1"/>
  <c r="X1099" i="63"/>
  <c r="AA1099" i="63" s="1"/>
  <c r="X1102" i="63"/>
  <c r="AA1102" i="63" s="1"/>
  <c r="W1098" i="63"/>
  <c r="X1104" i="63"/>
  <c r="AA1104" i="63" s="1"/>
  <c r="X1100" i="63"/>
  <c r="AA1100" i="63" s="1"/>
  <c r="X1101" i="63"/>
  <c r="AA1101" i="63" s="1"/>
  <c r="X1097" i="63"/>
  <c r="AA1097" i="63" s="1"/>
  <c r="AF1559" i="63"/>
  <c r="X1116" i="63"/>
  <c r="AA1116" i="63" s="1"/>
  <c r="W1102" i="63"/>
  <c r="AF1101" i="63"/>
  <c r="AF1577" i="63"/>
  <c r="AF1576" i="63"/>
  <c r="AF1568" i="63"/>
  <c r="W1559" i="63"/>
  <c r="AE1556" i="63"/>
  <c r="AF1554" i="63"/>
  <c r="AF1545" i="63"/>
  <c r="AE1536" i="63"/>
  <c r="W1535" i="63"/>
  <c r="AF1567" i="63"/>
  <c r="AE1555" i="63"/>
  <c r="AE1549" i="63"/>
  <c r="X1544" i="63"/>
  <c r="AA1544" i="63" s="1"/>
  <c r="AF1542" i="63"/>
  <c r="AF1538" i="63"/>
  <c r="AF1552" i="63"/>
  <c r="AF1549" i="63"/>
  <c r="X1578" i="63"/>
  <c r="AA1578" i="63" s="1"/>
  <c r="AF1565" i="63"/>
  <c r="AF1536" i="63"/>
  <c r="W1585" i="63"/>
  <c r="AE1560" i="63"/>
  <c r="AE1590" i="63"/>
  <c r="AF1584" i="63"/>
  <c r="X1582" i="63"/>
  <c r="AA1582" i="63" s="1"/>
  <c r="AF1580" i="63"/>
  <c r="AE1568" i="63"/>
  <c r="X1558" i="63"/>
  <c r="AA1558" i="63" s="1"/>
  <c r="W1541" i="63"/>
  <c r="X1566" i="63"/>
  <c r="AA1566" i="63" s="1"/>
  <c r="W1560" i="63"/>
  <c r="X1550" i="63"/>
  <c r="AA1550" i="63" s="1"/>
  <c r="AE1537" i="63"/>
  <c r="W1537" i="63"/>
  <c r="AE1533" i="63"/>
  <c r="AF1561" i="63"/>
  <c r="AE1552" i="63"/>
  <c r="AF1548" i="63"/>
  <c r="W1543" i="63"/>
  <c r="X1542" i="63"/>
  <c r="AA1542" i="63" s="1"/>
  <c r="AE1539" i="63"/>
  <c r="AF1537" i="63"/>
  <c r="AE1553" i="63"/>
  <c r="W1553" i="63"/>
  <c r="AF1589" i="63"/>
  <c r="AF1585" i="63"/>
  <c r="X1580" i="63"/>
  <c r="AA1580" i="63" s="1"/>
  <c r="AF1575" i="63"/>
  <c r="AE1565" i="63"/>
  <c r="X1562" i="63"/>
  <c r="AA1562" i="63" s="1"/>
  <c r="AF1560" i="63"/>
  <c r="AE1542" i="63"/>
  <c r="AF1528" i="63"/>
  <c r="W1590" i="63"/>
  <c r="AF1588" i="63"/>
  <c r="AE1582" i="63"/>
  <c r="AE1581" i="63"/>
  <c r="W1575" i="63"/>
  <c r="AE1573" i="63"/>
  <c r="AE1572" i="63"/>
  <c r="W1568" i="63"/>
  <c r="W1567" i="63"/>
  <c r="AF1564" i="63"/>
  <c r="W1557" i="63"/>
  <c r="X1546" i="63"/>
  <c r="AA1546" i="63" s="1"/>
  <c r="AF1544" i="63"/>
  <c r="AE1540" i="63"/>
  <c r="AF1533" i="63"/>
  <c r="AF1532" i="63"/>
  <c r="AF1529" i="63"/>
  <c r="X1587" i="63"/>
  <c r="AA1587" i="63" s="1"/>
  <c r="W1587" i="63"/>
  <c r="W1532" i="63"/>
  <c r="X1532" i="63"/>
  <c r="AA1532" i="63" s="1"/>
  <c r="X1536" i="63"/>
  <c r="AA1536" i="63" s="1"/>
  <c r="W1536" i="63"/>
  <c r="X1552" i="63"/>
  <c r="AA1552" i="63" s="1"/>
  <c r="W1552" i="63"/>
  <c r="AF1578" i="63"/>
  <c r="X1534" i="63"/>
  <c r="AA1534" i="63" s="1"/>
  <c r="AE1528" i="63"/>
  <c r="W1528" i="63"/>
  <c r="AE1584" i="63"/>
  <c r="X1584" i="63"/>
  <c r="AA1584" i="63" s="1"/>
  <c r="W1576" i="63"/>
  <c r="X1576" i="63"/>
  <c r="AA1576" i="63" s="1"/>
  <c r="AF1574" i="63"/>
  <c r="W1573" i="63"/>
  <c r="AF1569" i="63"/>
  <c r="W1564" i="63"/>
  <c r="X1564" i="63"/>
  <c r="AA1564" i="63" s="1"/>
  <c r="AF1558" i="63"/>
  <c r="W1548" i="63"/>
  <c r="X1548" i="63"/>
  <c r="AA1548" i="63" s="1"/>
  <c r="W1544" i="63"/>
  <c r="AF1586" i="63"/>
  <c r="AF1581" i="63"/>
  <c r="W1580" i="63"/>
  <c r="AE1574" i="63"/>
  <c r="X1574" i="63"/>
  <c r="AA1574" i="63" s="1"/>
  <c r="AE1571" i="63"/>
  <c r="AF1570" i="63"/>
  <c r="AE1569" i="63"/>
  <c r="W1569" i="63"/>
  <c r="X1568" i="63"/>
  <c r="AA1568" i="63" s="1"/>
  <c r="AE1558" i="63"/>
  <c r="AF1557" i="63"/>
  <c r="AE1554" i="63"/>
  <c r="AF1551" i="63"/>
  <c r="AF1543" i="63"/>
  <c r="AF1535" i="63"/>
  <c r="AF1530" i="63"/>
  <c r="AE1586" i="63"/>
  <c r="W1586" i="63"/>
  <c r="AF1562" i="63"/>
  <c r="AE1557" i="63"/>
  <c r="AF1546" i="63"/>
  <c r="AE1541" i="63"/>
  <c r="X1530" i="63"/>
  <c r="AA1530" i="63" s="1"/>
  <c r="W1556" i="63"/>
  <c r="X1556" i="63"/>
  <c r="AA1556" i="63" s="1"/>
  <c r="AF1116" i="63"/>
  <c r="W1584" i="63"/>
  <c r="AF1583" i="63"/>
  <c r="X1560" i="63"/>
  <c r="AA1560" i="63" s="1"/>
  <c r="W1551" i="63"/>
  <c r="X1528" i="63"/>
  <c r="AA1528" i="63" s="1"/>
  <c r="AE1587" i="63"/>
  <c r="W1589" i="63"/>
  <c r="X1589" i="63"/>
  <c r="AA1589" i="63" s="1"/>
  <c r="AF1587" i="63"/>
  <c r="W1583" i="63"/>
  <c r="AE1576" i="63"/>
  <c r="AF1573" i="63"/>
  <c r="W1572" i="63"/>
  <c r="X1572" i="63"/>
  <c r="AA1572" i="63" s="1"/>
  <c r="AE1570" i="63"/>
  <c r="AF1553" i="63"/>
  <c r="AE1544" i="63"/>
  <c r="AF1541" i="63"/>
  <c r="W1540" i="63"/>
  <c r="X1540" i="63"/>
  <c r="AA1540" i="63" s="1"/>
  <c r="AE1538" i="63"/>
  <c r="X1590" i="63"/>
  <c r="AA1590" i="63" s="1"/>
  <c r="AE1588" i="63"/>
  <c r="W1588" i="63"/>
  <c r="X1581" i="63"/>
  <c r="AA1581" i="63" s="1"/>
  <c r="W1581" i="63"/>
  <c r="AE1580" i="63"/>
  <c r="W1579" i="63"/>
  <c r="AE1575" i="63"/>
  <c r="AF1572" i="63"/>
  <c r="X1565" i="63"/>
  <c r="AA1565" i="63" s="1"/>
  <c r="W1565" i="63"/>
  <c r="AE1564" i="63"/>
  <c r="W1563" i="63"/>
  <c r="AE1559" i="63"/>
  <c r="AF1556" i="63"/>
  <c r="X1549" i="63"/>
  <c r="AA1549" i="63" s="1"/>
  <c r="W1549" i="63"/>
  <c r="AE1548" i="63"/>
  <c r="W1547" i="63"/>
  <c r="AE1543" i="63"/>
  <c r="AF1540" i="63"/>
  <c r="X1533" i="63"/>
  <c r="AA1533" i="63" s="1"/>
  <c r="W1533" i="63"/>
  <c r="AE1532" i="63"/>
  <c r="W1531" i="63"/>
  <c r="AE1589" i="63"/>
  <c r="AE1583" i="63"/>
  <c r="AF1582" i="63"/>
  <c r="AE1579" i="63"/>
  <c r="AE1578" i="63"/>
  <c r="W1571" i="63"/>
  <c r="AE1567" i="63"/>
  <c r="AF1566" i="63"/>
  <c r="AE1563" i="63"/>
  <c r="AE1562" i="63"/>
  <c r="W1555" i="63"/>
  <c r="AE1551" i="63"/>
  <c r="AF1550" i="63"/>
  <c r="AE1547" i="63"/>
  <c r="AE1546" i="63"/>
  <c r="W1539" i="63"/>
  <c r="AE1535" i="63"/>
  <c r="AF1534" i="63"/>
  <c r="AE1531" i="63"/>
  <c r="AE1530" i="63"/>
  <c r="AE1577" i="63"/>
  <c r="W1577" i="63"/>
  <c r="X1573" i="63"/>
  <c r="AA1573" i="63" s="1"/>
  <c r="X1570" i="63"/>
  <c r="AA1570" i="63" s="1"/>
  <c r="AE1566" i="63"/>
  <c r="AE1561" i="63"/>
  <c r="W1561" i="63"/>
  <c r="X1557" i="63"/>
  <c r="AA1557" i="63" s="1"/>
  <c r="X1554" i="63"/>
  <c r="AA1554" i="63" s="1"/>
  <c r="AE1550" i="63"/>
  <c r="AE1545" i="63"/>
  <c r="W1545" i="63"/>
  <c r="X1541" i="63"/>
  <c r="AA1541" i="63" s="1"/>
  <c r="X1538" i="63"/>
  <c r="AA1538" i="63" s="1"/>
  <c r="AE1534" i="63"/>
  <c r="AE1529" i="63"/>
  <c r="W1529" i="63"/>
  <c r="X1588" i="63"/>
  <c r="AA1588" i="63" s="1"/>
  <c r="X1585" i="63"/>
  <c r="AA1585" i="63" s="1"/>
  <c r="X1577" i="63"/>
  <c r="AA1577" i="63" s="1"/>
  <c r="X1569" i="63"/>
  <c r="AA1569" i="63" s="1"/>
  <c r="X1561" i="63"/>
  <c r="AA1561" i="63" s="1"/>
  <c r="X1553" i="63"/>
  <c r="AA1553" i="63" s="1"/>
  <c r="X1545" i="63"/>
  <c r="AA1545" i="63" s="1"/>
  <c r="X1537" i="63"/>
  <c r="AA1537" i="63" s="1"/>
  <c r="X1529" i="63"/>
  <c r="AA1529" i="63" s="1"/>
  <c r="AE1585" i="63"/>
  <c r="AF1590" i="63"/>
  <c r="X1586" i="63"/>
  <c r="AA1586" i="63" s="1"/>
  <c r="X1579" i="63"/>
  <c r="AA1579" i="63" s="1"/>
  <c r="W1578" i="63"/>
  <c r="X1571" i="63"/>
  <c r="AA1571" i="63" s="1"/>
  <c r="W1570" i="63"/>
  <c r="X1563" i="63"/>
  <c r="AA1563" i="63" s="1"/>
  <c r="W1562" i="63"/>
  <c r="X1555" i="63"/>
  <c r="AA1555" i="63" s="1"/>
  <c r="W1554" i="63"/>
  <c r="X1547" i="63"/>
  <c r="AA1547" i="63" s="1"/>
  <c r="W1546" i="63"/>
  <c r="X1539" i="63"/>
  <c r="AA1539" i="63" s="1"/>
  <c r="W1538" i="63"/>
  <c r="X1531" i="63"/>
  <c r="AA1531" i="63" s="1"/>
  <c r="W1530" i="63"/>
  <c r="X1583" i="63"/>
  <c r="AA1583" i="63" s="1"/>
  <c r="W1582" i="63"/>
  <c r="AF1579" i="63"/>
  <c r="X1575" i="63"/>
  <c r="AA1575" i="63" s="1"/>
  <c r="W1574" i="63"/>
  <c r="AF1571" i="63"/>
  <c r="X1567" i="63"/>
  <c r="AA1567" i="63" s="1"/>
  <c r="W1566" i="63"/>
  <c r="AF1563" i="63"/>
  <c r="X1559" i="63"/>
  <c r="AA1559" i="63" s="1"/>
  <c r="W1558" i="63"/>
  <c r="AF1555" i="63"/>
  <c r="X1551" i="63"/>
  <c r="AA1551" i="63" s="1"/>
  <c r="W1550" i="63"/>
  <c r="AF1547" i="63"/>
  <c r="X1543" i="63"/>
  <c r="AA1543" i="63" s="1"/>
  <c r="W1542" i="63"/>
  <c r="AF1539" i="63"/>
  <c r="X1535" i="63"/>
  <c r="AA1535" i="63" s="1"/>
  <c r="W1534" i="63"/>
  <c r="AF1531" i="63"/>
  <c r="AE1116" i="63"/>
  <c r="W1105" i="63"/>
  <c r="AE1097" i="63"/>
  <c r="X1115" i="63"/>
  <c r="AA1115" i="63" s="1"/>
  <c r="W1106" i="63"/>
  <c r="AE1104" i="63"/>
  <c r="X1103" i="63"/>
  <c r="AA1103" i="63" s="1"/>
  <c r="AF1102" i="63"/>
  <c r="AF1104" i="63"/>
  <c r="AE1101" i="63"/>
  <c r="AE1114" i="63"/>
  <c r="AF1113" i="63"/>
  <c r="AE1098" i="63"/>
  <c r="AE1117" i="63"/>
  <c r="W1117" i="63"/>
  <c r="W1115" i="63"/>
  <c r="AF1114" i="63"/>
  <c r="AE1102" i="63"/>
  <c r="W1099" i="63"/>
  <c r="AF1098" i="63"/>
  <c r="AF1106" i="63"/>
  <c r="AE1115" i="63"/>
  <c r="X1106" i="63"/>
  <c r="AA1106" i="63" s="1"/>
  <c r="AE1105" i="63"/>
  <c r="W1116" i="63"/>
  <c r="AF1115" i="63"/>
  <c r="AE1106" i="63"/>
  <c r="AF1105" i="63"/>
  <c r="AF1103" i="63"/>
  <c r="W1101" i="63"/>
  <c r="AF1100" i="63"/>
  <c r="AE1113" i="63"/>
  <c r="W1113" i="63"/>
  <c r="AE1099" i="63"/>
  <c r="AF1117" i="63"/>
  <c r="X1105" i="63"/>
  <c r="AA1105" i="63" s="1"/>
  <c r="AE1103" i="63"/>
  <c r="X1098" i="63"/>
  <c r="AA1098" i="63" s="1"/>
  <c r="X1114" i="63"/>
  <c r="AA1114" i="63" s="1"/>
  <c r="AE1100" i="63"/>
  <c r="AF1099" i="63"/>
  <c r="AF1097" i="63"/>
  <c r="W1097" i="63"/>
  <c r="W1114" i="63"/>
  <c r="W1104" i="63"/>
  <c r="W1100" i="63"/>
  <c r="X1117" i="63"/>
  <c r="AA1117" i="63" s="1"/>
  <c r="X1113" i="63"/>
  <c r="AA1113" i="63" s="1"/>
  <c r="U1483" i="63" l="1"/>
  <c r="V1483" i="63"/>
  <c r="Y1483" i="63"/>
  <c r="Z1483" i="63" s="1"/>
  <c r="AB1483" i="63"/>
  <c r="AC1483" i="63"/>
  <c r="AD1483" i="63"/>
  <c r="AG1483" i="63"/>
  <c r="AH1483" i="63"/>
  <c r="AI1483" i="63"/>
  <c r="U1484" i="63"/>
  <c r="V1484" i="63"/>
  <c r="Y1484" i="63"/>
  <c r="Z1484" i="63" s="1"/>
  <c r="AB1484" i="63"/>
  <c r="AC1484" i="63"/>
  <c r="AD1484" i="63"/>
  <c r="AG1484" i="63"/>
  <c r="AH1484" i="63"/>
  <c r="AI1484" i="63"/>
  <c r="U1485" i="63"/>
  <c r="V1485" i="63"/>
  <c r="Y1485" i="63"/>
  <c r="Z1485" i="63" s="1"/>
  <c r="AB1485" i="63"/>
  <c r="AC1485" i="63"/>
  <c r="AD1485" i="63"/>
  <c r="AG1485" i="63"/>
  <c r="AH1485" i="63"/>
  <c r="AI1485" i="63"/>
  <c r="U1486" i="63"/>
  <c r="V1486" i="63"/>
  <c r="Y1486" i="63"/>
  <c r="Z1486" i="63" s="1"/>
  <c r="AB1486" i="63"/>
  <c r="AC1486" i="63"/>
  <c r="AD1486" i="63"/>
  <c r="AG1486" i="63"/>
  <c r="AH1486" i="63"/>
  <c r="AI1486" i="63"/>
  <c r="U1487" i="63"/>
  <c r="V1487" i="63"/>
  <c r="Y1487" i="63"/>
  <c r="Z1487" i="63" s="1"/>
  <c r="AB1487" i="63"/>
  <c r="AC1487" i="63"/>
  <c r="AD1487" i="63"/>
  <c r="AG1487" i="63"/>
  <c r="AH1487" i="63"/>
  <c r="AI1487" i="63"/>
  <c r="U1488" i="63"/>
  <c r="V1488" i="63"/>
  <c r="Y1488" i="63"/>
  <c r="Z1488" i="63" s="1"/>
  <c r="AB1488" i="63"/>
  <c r="AC1488" i="63"/>
  <c r="AD1488" i="63"/>
  <c r="AG1488" i="63"/>
  <c r="AH1488" i="63"/>
  <c r="AI1488" i="63"/>
  <c r="U1489" i="63"/>
  <c r="V1489" i="63"/>
  <c r="Y1489" i="63"/>
  <c r="Z1489" i="63" s="1"/>
  <c r="AB1489" i="63"/>
  <c r="AC1489" i="63"/>
  <c r="AD1489" i="63"/>
  <c r="AG1489" i="63"/>
  <c r="AH1489" i="63"/>
  <c r="AI1489" i="63"/>
  <c r="U1490" i="63"/>
  <c r="V1490" i="63"/>
  <c r="Y1490" i="63"/>
  <c r="Z1490" i="63" s="1"/>
  <c r="AB1490" i="63"/>
  <c r="AC1490" i="63"/>
  <c r="AD1490" i="63"/>
  <c r="AG1490" i="63"/>
  <c r="AH1490" i="63"/>
  <c r="AI1490" i="63"/>
  <c r="U1491" i="63"/>
  <c r="V1491" i="63"/>
  <c r="Y1491" i="63"/>
  <c r="Z1491" i="63" s="1"/>
  <c r="AB1491" i="63"/>
  <c r="AC1491" i="63"/>
  <c r="AD1491" i="63"/>
  <c r="AG1491" i="63"/>
  <c r="AH1491" i="63"/>
  <c r="AI1491" i="63"/>
  <c r="U1492" i="63"/>
  <c r="V1492" i="63"/>
  <c r="Y1492" i="63"/>
  <c r="Z1492" i="63" s="1"/>
  <c r="AB1492" i="63"/>
  <c r="AC1492" i="63"/>
  <c r="AD1492" i="63"/>
  <c r="AG1492" i="63"/>
  <c r="AH1492" i="63"/>
  <c r="AI1492" i="63"/>
  <c r="U1493" i="63"/>
  <c r="V1493" i="63"/>
  <c r="Y1493" i="63"/>
  <c r="Z1493" i="63" s="1"/>
  <c r="AB1493" i="63"/>
  <c r="AC1493" i="63"/>
  <c r="AD1493" i="63"/>
  <c r="AG1493" i="63"/>
  <c r="AH1493" i="63"/>
  <c r="AI1493" i="63"/>
  <c r="U1494" i="63"/>
  <c r="V1494" i="63"/>
  <c r="Y1494" i="63"/>
  <c r="Z1494" i="63" s="1"/>
  <c r="AB1494" i="63"/>
  <c r="AC1494" i="63"/>
  <c r="AD1494" i="63"/>
  <c r="AG1494" i="63"/>
  <c r="AH1494" i="63"/>
  <c r="AI1494" i="63"/>
  <c r="U1495" i="63"/>
  <c r="V1495" i="63"/>
  <c r="Y1495" i="63"/>
  <c r="Z1495" i="63" s="1"/>
  <c r="AB1495" i="63"/>
  <c r="AC1495" i="63"/>
  <c r="AD1495" i="63"/>
  <c r="AG1495" i="63"/>
  <c r="AH1495" i="63"/>
  <c r="AI1495" i="63"/>
  <c r="U1496" i="63"/>
  <c r="V1496" i="63"/>
  <c r="Y1496" i="63"/>
  <c r="Z1496" i="63" s="1"/>
  <c r="AB1496" i="63"/>
  <c r="AC1496" i="63"/>
  <c r="AD1496" i="63"/>
  <c r="AG1496" i="63"/>
  <c r="AH1496" i="63"/>
  <c r="AI1496" i="63"/>
  <c r="U1497" i="63"/>
  <c r="V1497" i="63"/>
  <c r="Y1497" i="63"/>
  <c r="Z1497" i="63" s="1"/>
  <c r="AB1497" i="63"/>
  <c r="AC1497" i="63"/>
  <c r="AD1497" i="63"/>
  <c r="AG1497" i="63"/>
  <c r="AH1497" i="63"/>
  <c r="AI1497" i="63"/>
  <c r="U1498" i="63"/>
  <c r="V1498" i="63"/>
  <c r="Y1498" i="63"/>
  <c r="Z1498" i="63" s="1"/>
  <c r="AB1498" i="63"/>
  <c r="AC1498" i="63"/>
  <c r="AD1498" i="63"/>
  <c r="AG1498" i="63"/>
  <c r="AH1498" i="63"/>
  <c r="AI1498" i="63"/>
  <c r="U1499" i="63"/>
  <c r="V1499" i="63"/>
  <c r="Y1499" i="63"/>
  <c r="Z1499" i="63" s="1"/>
  <c r="AB1499" i="63"/>
  <c r="AC1499" i="63"/>
  <c r="AD1499" i="63"/>
  <c r="AG1499" i="63"/>
  <c r="AH1499" i="63"/>
  <c r="AI1499" i="63"/>
  <c r="U1500" i="63"/>
  <c r="V1500" i="63"/>
  <c r="Y1500" i="63"/>
  <c r="Z1500" i="63" s="1"/>
  <c r="AB1500" i="63"/>
  <c r="AC1500" i="63"/>
  <c r="AD1500" i="63"/>
  <c r="AG1500" i="63"/>
  <c r="AH1500" i="63"/>
  <c r="AI1500" i="63"/>
  <c r="U1501" i="63"/>
  <c r="V1501" i="63"/>
  <c r="Y1501" i="63"/>
  <c r="Z1501" i="63" s="1"/>
  <c r="AB1501" i="63"/>
  <c r="AC1501" i="63"/>
  <c r="AD1501" i="63"/>
  <c r="AG1501" i="63"/>
  <c r="AH1501" i="63"/>
  <c r="AI1501" i="63"/>
  <c r="U1502" i="63"/>
  <c r="V1502" i="63"/>
  <c r="Y1502" i="63"/>
  <c r="Z1502" i="63" s="1"/>
  <c r="AB1502" i="63"/>
  <c r="AC1502" i="63"/>
  <c r="AD1502" i="63"/>
  <c r="AG1502" i="63"/>
  <c r="AH1502" i="63"/>
  <c r="AI1502" i="63"/>
  <c r="U1503" i="63"/>
  <c r="V1503" i="63"/>
  <c r="Y1503" i="63"/>
  <c r="Z1503" i="63" s="1"/>
  <c r="AB1503" i="63"/>
  <c r="AC1503" i="63"/>
  <c r="AD1503" i="63"/>
  <c r="AG1503" i="63"/>
  <c r="AH1503" i="63"/>
  <c r="AI1503" i="63"/>
  <c r="U1504" i="63"/>
  <c r="V1504" i="63"/>
  <c r="Y1504" i="63"/>
  <c r="Z1504" i="63" s="1"/>
  <c r="AB1504" i="63"/>
  <c r="AC1504" i="63"/>
  <c r="AD1504" i="63"/>
  <c r="AG1504" i="63"/>
  <c r="AH1504" i="63"/>
  <c r="AI1504" i="63"/>
  <c r="U1505" i="63"/>
  <c r="V1505" i="63"/>
  <c r="Y1505" i="63"/>
  <c r="Z1505" i="63" s="1"/>
  <c r="AB1505" i="63"/>
  <c r="AC1505" i="63"/>
  <c r="AD1505" i="63"/>
  <c r="AG1505" i="63"/>
  <c r="AH1505" i="63"/>
  <c r="AI1505" i="63"/>
  <c r="U1506" i="63"/>
  <c r="V1506" i="63"/>
  <c r="Y1506" i="63"/>
  <c r="Z1506" i="63" s="1"/>
  <c r="AB1506" i="63"/>
  <c r="AC1506" i="63"/>
  <c r="AD1506" i="63"/>
  <c r="AG1506" i="63"/>
  <c r="AH1506" i="63"/>
  <c r="AI1506" i="63"/>
  <c r="U1507" i="63"/>
  <c r="V1507" i="63"/>
  <c r="Y1507" i="63"/>
  <c r="Z1507" i="63" s="1"/>
  <c r="AB1507" i="63"/>
  <c r="AC1507" i="63"/>
  <c r="AD1507" i="63"/>
  <c r="AG1507" i="63"/>
  <c r="AH1507" i="63"/>
  <c r="AI1507" i="63"/>
  <c r="U1508" i="63"/>
  <c r="V1508" i="63"/>
  <c r="Y1508" i="63"/>
  <c r="Z1508" i="63" s="1"/>
  <c r="AB1508" i="63"/>
  <c r="AC1508" i="63"/>
  <c r="AD1508" i="63"/>
  <c r="AG1508" i="63"/>
  <c r="AH1508" i="63"/>
  <c r="AI1508" i="63"/>
  <c r="U1509" i="63"/>
  <c r="V1509" i="63"/>
  <c r="Y1509" i="63"/>
  <c r="Z1509" i="63" s="1"/>
  <c r="AB1509" i="63"/>
  <c r="AC1509" i="63"/>
  <c r="AD1509" i="63"/>
  <c r="AG1509" i="63"/>
  <c r="AH1509" i="63"/>
  <c r="AI1509" i="63"/>
  <c r="U1510" i="63"/>
  <c r="V1510" i="63"/>
  <c r="Y1510" i="63"/>
  <c r="Z1510" i="63" s="1"/>
  <c r="AB1510" i="63"/>
  <c r="AC1510" i="63"/>
  <c r="AD1510" i="63"/>
  <c r="AG1510" i="63"/>
  <c r="AH1510" i="63"/>
  <c r="AI1510" i="63"/>
  <c r="U1511" i="63"/>
  <c r="V1511" i="63"/>
  <c r="Y1511" i="63"/>
  <c r="Z1511" i="63" s="1"/>
  <c r="AB1511" i="63"/>
  <c r="AC1511" i="63"/>
  <c r="AD1511" i="63"/>
  <c r="AG1511" i="63"/>
  <c r="AH1511" i="63"/>
  <c r="AI1511" i="63"/>
  <c r="U1512" i="63"/>
  <c r="V1512" i="63"/>
  <c r="Y1512" i="63"/>
  <c r="Z1512" i="63" s="1"/>
  <c r="AB1512" i="63"/>
  <c r="AC1512" i="63"/>
  <c r="AD1512" i="63"/>
  <c r="AG1512" i="63"/>
  <c r="AH1512" i="63"/>
  <c r="AI1512" i="63"/>
  <c r="U1513" i="63"/>
  <c r="V1513" i="63"/>
  <c r="Y1513" i="63"/>
  <c r="Z1513" i="63" s="1"/>
  <c r="AB1513" i="63"/>
  <c r="AC1513" i="63"/>
  <c r="AD1513" i="63"/>
  <c r="AG1513" i="63"/>
  <c r="AH1513" i="63"/>
  <c r="AI1513" i="63"/>
  <c r="U1514" i="63"/>
  <c r="V1514" i="63"/>
  <c r="Y1514" i="63"/>
  <c r="Z1514" i="63" s="1"/>
  <c r="AB1514" i="63"/>
  <c r="AC1514" i="63"/>
  <c r="AD1514" i="63"/>
  <c r="AG1514" i="63"/>
  <c r="AH1514" i="63"/>
  <c r="AI1514" i="63"/>
  <c r="U1515" i="63"/>
  <c r="V1515" i="63"/>
  <c r="Y1515" i="63"/>
  <c r="Z1515" i="63" s="1"/>
  <c r="AB1515" i="63"/>
  <c r="AC1515" i="63"/>
  <c r="AD1515" i="63"/>
  <c r="AG1515" i="63"/>
  <c r="AH1515" i="63"/>
  <c r="AI1515" i="63"/>
  <c r="U1516" i="63"/>
  <c r="V1516" i="63"/>
  <c r="Y1516" i="63"/>
  <c r="Z1516" i="63" s="1"/>
  <c r="AB1516" i="63"/>
  <c r="AC1516" i="63"/>
  <c r="AD1516" i="63"/>
  <c r="AG1516" i="63"/>
  <c r="AH1516" i="63"/>
  <c r="AI1516" i="63"/>
  <c r="U1517" i="63"/>
  <c r="V1517" i="63"/>
  <c r="Y1517" i="63"/>
  <c r="Z1517" i="63" s="1"/>
  <c r="AB1517" i="63"/>
  <c r="AC1517" i="63"/>
  <c r="AD1517" i="63"/>
  <c r="AG1517" i="63"/>
  <c r="AH1517" i="63"/>
  <c r="AI1517" i="63"/>
  <c r="U1518" i="63"/>
  <c r="V1518" i="63"/>
  <c r="Y1518" i="63"/>
  <c r="Z1518" i="63" s="1"/>
  <c r="AB1518" i="63"/>
  <c r="AC1518" i="63"/>
  <c r="AD1518" i="63"/>
  <c r="AG1518" i="63"/>
  <c r="AH1518" i="63"/>
  <c r="AI1518" i="63"/>
  <c r="U1519" i="63"/>
  <c r="V1519" i="63"/>
  <c r="Y1519" i="63"/>
  <c r="Z1519" i="63" s="1"/>
  <c r="AB1519" i="63"/>
  <c r="AC1519" i="63"/>
  <c r="AD1519" i="63"/>
  <c r="AG1519" i="63"/>
  <c r="AH1519" i="63"/>
  <c r="AI1519" i="63"/>
  <c r="U1520" i="63"/>
  <c r="V1520" i="63"/>
  <c r="Y1520" i="63"/>
  <c r="Z1520" i="63" s="1"/>
  <c r="AB1520" i="63"/>
  <c r="AC1520" i="63"/>
  <c r="AD1520" i="63"/>
  <c r="AG1520" i="63"/>
  <c r="AH1520" i="63"/>
  <c r="AI1520" i="63"/>
  <c r="U1521" i="63"/>
  <c r="V1521" i="63"/>
  <c r="Y1521" i="63"/>
  <c r="Z1521" i="63" s="1"/>
  <c r="AB1521" i="63"/>
  <c r="AC1521" i="63"/>
  <c r="AD1521" i="63"/>
  <c r="AG1521" i="63"/>
  <c r="AH1521" i="63"/>
  <c r="AI1521" i="63"/>
  <c r="U1522" i="63"/>
  <c r="V1522" i="63"/>
  <c r="Y1522" i="63"/>
  <c r="Z1522" i="63" s="1"/>
  <c r="AB1522" i="63"/>
  <c r="AC1522" i="63"/>
  <c r="AD1522" i="63"/>
  <c r="AG1522" i="63"/>
  <c r="AH1522" i="63"/>
  <c r="AI1522" i="63"/>
  <c r="U1523" i="63"/>
  <c r="V1523" i="63"/>
  <c r="Y1523" i="63"/>
  <c r="Z1523" i="63" s="1"/>
  <c r="AB1523" i="63"/>
  <c r="AC1523" i="63"/>
  <c r="AD1523" i="63"/>
  <c r="AG1523" i="63"/>
  <c r="AH1523" i="63"/>
  <c r="AI1523" i="63"/>
  <c r="U1524" i="63"/>
  <c r="V1524" i="63"/>
  <c r="Y1524" i="63"/>
  <c r="Z1524" i="63" s="1"/>
  <c r="AB1524" i="63"/>
  <c r="AC1524" i="63"/>
  <c r="AD1524" i="63"/>
  <c r="AG1524" i="63"/>
  <c r="AH1524" i="63"/>
  <c r="AI1524" i="63"/>
  <c r="U1525" i="63"/>
  <c r="V1525" i="63"/>
  <c r="Y1525" i="63"/>
  <c r="Z1525" i="63" s="1"/>
  <c r="AB1525" i="63"/>
  <c r="AC1525" i="63"/>
  <c r="AD1525" i="63"/>
  <c r="AG1525" i="63"/>
  <c r="AH1525" i="63"/>
  <c r="AI1525" i="63"/>
  <c r="U1526" i="63"/>
  <c r="V1526" i="63"/>
  <c r="Y1526" i="63"/>
  <c r="Z1526" i="63" s="1"/>
  <c r="AB1526" i="63"/>
  <c r="AC1526" i="63"/>
  <c r="AD1526" i="63"/>
  <c r="AG1526" i="63"/>
  <c r="AH1526" i="63"/>
  <c r="AI1526" i="63"/>
  <c r="U1527" i="63"/>
  <c r="V1527" i="63"/>
  <c r="Y1527" i="63"/>
  <c r="Z1527" i="63" s="1"/>
  <c r="AB1527" i="63"/>
  <c r="AC1527" i="63"/>
  <c r="AD1527" i="63"/>
  <c r="AG1527" i="63"/>
  <c r="AH1527" i="63"/>
  <c r="AI1527" i="63"/>
  <c r="AF1493" i="63" l="1"/>
  <c r="X1524" i="63"/>
  <c r="AA1524" i="63" s="1"/>
  <c r="AF1525" i="63"/>
  <c r="X1515" i="63"/>
  <c r="AA1515" i="63" s="1"/>
  <c r="AE1500" i="63"/>
  <c r="W1524" i="63"/>
  <c r="AF1523" i="63"/>
  <c r="AF1516" i="63"/>
  <c r="X1501" i="63"/>
  <c r="AA1501" i="63" s="1"/>
  <c r="AE1495" i="63"/>
  <c r="W1483" i="63"/>
  <c r="X1517" i="63"/>
  <c r="AA1517" i="63" s="1"/>
  <c r="W1511" i="63"/>
  <c r="AE1503" i="63"/>
  <c r="X1497" i="63"/>
  <c r="AA1497" i="63" s="1"/>
  <c r="AF1495" i="63"/>
  <c r="W1515" i="63"/>
  <c r="AF1514" i="63"/>
  <c r="AF1490" i="63"/>
  <c r="AE1488" i="63"/>
  <c r="W1516" i="63"/>
  <c r="AF1512" i="63"/>
  <c r="X1512" i="63"/>
  <c r="AA1512" i="63" s="1"/>
  <c r="W1512" i="63"/>
  <c r="AE1484" i="63"/>
  <c r="AF1524" i="63"/>
  <c r="AF1511" i="63"/>
  <c r="AF1508" i="63"/>
  <c r="AF1487" i="63"/>
  <c r="AF1484" i="63"/>
  <c r="X1483" i="63"/>
  <c r="AA1483" i="63" s="1"/>
  <c r="AE1508" i="63"/>
  <c r="W1527" i="63"/>
  <c r="AE1516" i="63"/>
  <c r="AF1497" i="63"/>
  <c r="AF1526" i="63"/>
  <c r="AF1515" i="63"/>
  <c r="AE1512" i="63"/>
  <c r="AE1511" i="63"/>
  <c r="AF1510" i="63"/>
  <c r="AF1505" i="63"/>
  <c r="AF1504" i="63"/>
  <c r="AF1500" i="63"/>
  <c r="W1491" i="63"/>
  <c r="AF1489" i="63"/>
  <c r="AE1520" i="63"/>
  <c r="AF1496" i="63"/>
  <c r="W1488" i="63"/>
  <c r="AE1522" i="63"/>
  <c r="AE1515" i="63"/>
  <c r="W1517" i="63"/>
  <c r="X1484" i="63"/>
  <c r="AA1484" i="63" s="1"/>
  <c r="W1484" i="63"/>
  <c r="AE1524" i="63"/>
  <c r="AF1520" i="63"/>
  <c r="AE1499" i="63"/>
  <c r="AE1492" i="63"/>
  <c r="AF1501" i="63"/>
  <c r="AE1527" i="63"/>
  <c r="W1507" i="63"/>
  <c r="AE1497" i="63"/>
  <c r="AF1488" i="63"/>
  <c r="AE1487" i="63"/>
  <c r="AE1496" i="63"/>
  <c r="W1496" i="63"/>
  <c r="AF1492" i="63"/>
  <c r="AE1489" i="63"/>
  <c r="AE1483" i="63"/>
  <c r="X1527" i="63"/>
  <c r="AA1527" i="63" s="1"/>
  <c r="X1516" i="63"/>
  <c r="AA1516" i="63" s="1"/>
  <c r="AF1513" i="63"/>
  <c r="X1508" i="63"/>
  <c r="AA1508" i="63" s="1"/>
  <c r="AE1507" i="63"/>
  <c r="AF1506" i="63"/>
  <c r="AE1505" i="63"/>
  <c r="AF1503" i="63"/>
  <c r="X1500" i="63"/>
  <c r="AA1500" i="63" s="1"/>
  <c r="X1488" i="63"/>
  <c r="AA1488" i="63" s="1"/>
  <c r="AF1483" i="63"/>
  <c r="X1492" i="63"/>
  <c r="AA1492" i="63" s="1"/>
  <c r="W1492" i="63"/>
  <c r="W1513" i="63"/>
  <c r="X1513" i="63"/>
  <c r="AA1513" i="63" s="1"/>
  <c r="AE1494" i="63"/>
  <c r="X1520" i="63"/>
  <c r="AA1520" i="63" s="1"/>
  <c r="W1520" i="63"/>
  <c r="W1485" i="63"/>
  <c r="X1485" i="63"/>
  <c r="AA1485" i="63" s="1"/>
  <c r="X1523" i="63"/>
  <c r="AA1523" i="63" s="1"/>
  <c r="W1523" i="63"/>
  <c r="X1504" i="63"/>
  <c r="AA1504" i="63" s="1"/>
  <c r="W1504" i="63"/>
  <c r="X1496" i="63"/>
  <c r="AA1496" i="63" s="1"/>
  <c r="AE1525" i="63"/>
  <c r="AE1523" i="63"/>
  <c r="AF1522" i="63"/>
  <c r="AE1521" i="63"/>
  <c r="AF1519" i="63"/>
  <c r="AF1517" i="63"/>
  <c r="AE1510" i="63"/>
  <c r="W1508" i="63"/>
  <c r="AE1504" i="63"/>
  <c r="AE1501" i="63"/>
  <c r="W1500" i="63"/>
  <c r="X1495" i="63"/>
  <c r="AA1495" i="63" s="1"/>
  <c r="W1495" i="63"/>
  <c r="AE1493" i="63"/>
  <c r="AF1491" i="63"/>
  <c r="X1491" i="63"/>
  <c r="AA1491" i="63" s="1"/>
  <c r="AF1509" i="63"/>
  <c r="W1497" i="63"/>
  <c r="AF1485" i="63"/>
  <c r="AF1527" i="63"/>
  <c r="AE1526" i="63"/>
  <c r="AF1521" i="63"/>
  <c r="AE1519" i="63"/>
  <c r="AE1517" i="63"/>
  <c r="AE1513" i="63"/>
  <c r="X1511" i="63"/>
  <c r="AA1511" i="63" s="1"/>
  <c r="AE1509" i="63"/>
  <c r="AF1507" i="63"/>
  <c r="X1507" i="63"/>
  <c r="AA1507" i="63" s="1"/>
  <c r="W1501" i="63"/>
  <c r="AF1499" i="63"/>
  <c r="AF1494" i="63"/>
  <c r="AE1491" i="63"/>
  <c r="AE1485" i="63"/>
  <c r="W1509" i="63"/>
  <c r="X1509" i="63"/>
  <c r="AA1509" i="63" s="1"/>
  <c r="W1505" i="63"/>
  <c r="X1505" i="63"/>
  <c r="AA1505" i="63" s="1"/>
  <c r="X1503" i="63"/>
  <c r="AA1503" i="63" s="1"/>
  <c r="W1503" i="63"/>
  <c r="X1490" i="63"/>
  <c r="AA1490" i="63" s="1"/>
  <c r="W1490" i="63"/>
  <c r="X1522" i="63"/>
  <c r="AA1522" i="63" s="1"/>
  <c r="W1522" i="63"/>
  <c r="X1510" i="63"/>
  <c r="AA1510" i="63" s="1"/>
  <c r="W1510" i="63"/>
  <c r="X1499" i="63"/>
  <c r="AA1499" i="63" s="1"/>
  <c r="W1499" i="63"/>
  <c r="AE1490" i="63"/>
  <c r="W1525" i="63"/>
  <c r="X1525" i="63"/>
  <c r="AA1525" i="63" s="1"/>
  <c r="W1521" i="63"/>
  <c r="X1521" i="63"/>
  <c r="AA1521" i="63" s="1"/>
  <c r="X1506" i="63"/>
  <c r="AA1506" i="63" s="1"/>
  <c r="W1506" i="63"/>
  <c r="W1493" i="63"/>
  <c r="X1493" i="63"/>
  <c r="AA1493" i="63" s="1"/>
  <c r="W1489" i="63"/>
  <c r="X1489" i="63"/>
  <c r="AA1489" i="63" s="1"/>
  <c r="X1526" i="63"/>
  <c r="AA1526" i="63" s="1"/>
  <c r="W1526" i="63"/>
  <c r="X1519" i="63"/>
  <c r="AA1519" i="63" s="1"/>
  <c r="W1519" i="63"/>
  <c r="AE1506" i="63"/>
  <c r="AF1498" i="63"/>
  <c r="X1494" i="63"/>
  <c r="AA1494" i="63" s="1"/>
  <c r="W1494" i="63"/>
  <c r="X1487" i="63"/>
  <c r="AA1487" i="63" s="1"/>
  <c r="W1487" i="63"/>
  <c r="AF1518" i="63"/>
  <c r="AE1514" i="63"/>
  <c r="X1514" i="63"/>
  <c r="AA1514" i="63" s="1"/>
  <c r="W1514" i="63"/>
  <c r="AF1502" i="63"/>
  <c r="AE1498" i="63"/>
  <c r="X1498" i="63"/>
  <c r="AA1498" i="63" s="1"/>
  <c r="W1498" i="63"/>
  <c r="AF1486" i="63"/>
  <c r="AE1518" i="63"/>
  <c r="X1518" i="63"/>
  <c r="AA1518" i="63" s="1"/>
  <c r="W1518" i="63"/>
  <c r="AE1502" i="63"/>
  <c r="X1502" i="63"/>
  <c r="AA1502" i="63" s="1"/>
  <c r="W1502" i="63"/>
  <c r="AE1486" i="63"/>
  <c r="X1486" i="63"/>
  <c r="AA1486" i="63" s="1"/>
  <c r="W1486" i="63"/>
  <c r="O29" i="74" l="1"/>
  <c r="P29" i="74"/>
  <c r="Q29" i="74"/>
  <c r="R29" i="74"/>
  <c r="O30" i="74"/>
  <c r="P30" i="74"/>
  <c r="Q30" i="74"/>
  <c r="R30" i="74"/>
  <c r="K23" i="74"/>
  <c r="K24" i="74"/>
  <c r="K25" i="74"/>
  <c r="K26" i="74"/>
  <c r="K27" i="74"/>
  <c r="K28" i="74"/>
  <c r="E24" i="74"/>
  <c r="E25" i="74"/>
  <c r="E26" i="74"/>
  <c r="E27" i="74"/>
  <c r="E28" i="74"/>
  <c r="O22" i="74"/>
  <c r="P22" i="74"/>
  <c r="Q22" i="74"/>
  <c r="R22" i="74"/>
  <c r="O23" i="74"/>
  <c r="P23" i="74"/>
  <c r="Q23" i="74"/>
  <c r="R23" i="74"/>
  <c r="O24" i="74"/>
  <c r="P24" i="74"/>
  <c r="Q24" i="74"/>
  <c r="R24" i="74"/>
  <c r="O25" i="74"/>
  <c r="P25" i="74"/>
  <c r="Q25" i="74"/>
  <c r="R25" i="74"/>
  <c r="O26" i="74"/>
  <c r="P26" i="74"/>
  <c r="Q26" i="74"/>
  <c r="R26" i="74"/>
  <c r="O27" i="74"/>
  <c r="P27" i="74"/>
  <c r="Q27" i="74"/>
  <c r="R27" i="74"/>
  <c r="O28" i="74"/>
  <c r="P28" i="74"/>
  <c r="Q28" i="74"/>
  <c r="R28" i="74"/>
  <c r="U1477" i="63" l="1"/>
  <c r="V1477" i="63"/>
  <c r="Y1477" i="63"/>
  <c r="Z1477" i="63" s="1"/>
  <c r="AB1477" i="63"/>
  <c r="AC1477" i="63"/>
  <c r="AD1477" i="63"/>
  <c r="AG1477" i="63"/>
  <c r="AH1477" i="63"/>
  <c r="AI1477" i="63"/>
  <c r="U1478" i="63"/>
  <c r="V1478" i="63"/>
  <c r="Y1478" i="63"/>
  <c r="Z1478" i="63" s="1"/>
  <c r="AB1478" i="63"/>
  <c r="AC1478" i="63"/>
  <c r="AD1478" i="63"/>
  <c r="AG1478" i="63"/>
  <c r="AH1478" i="63"/>
  <c r="AI1478" i="63"/>
  <c r="U1479" i="63"/>
  <c r="V1479" i="63"/>
  <c r="Y1479" i="63"/>
  <c r="Z1479" i="63" s="1"/>
  <c r="AB1479" i="63"/>
  <c r="AC1479" i="63"/>
  <c r="AD1479" i="63"/>
  <c r="AG1479" i="63"/>
  <c r="AH1479" i="63"/>
  <c r="AI1479" i="63"/>
  <c r="U1480" i="63"/>
  <c r="V1480" i="63"/>
  <c r="Y1480" i="63"/>
  <c r="Z1480" i="63" s="1"/>
  <c r="AB1480" i="63"/>
  <c r="AC1480" i="63"/>
  <c r="AD1480" i="63"/>
  <c r="AG1480" i="63"/>
  <c r="AH1480" i="63"/>
  <c r="AI1480" i="63"/>
  <c r="U1481" i="63"/>
  <c r="V1481" i="63"/>
  <c r="Y1481" i="63"/>
  <c r="Z1481" i="63" s="1"/>
  <c r="AB1481" i="63"/>
  <c r="AC1481" i="63"/>
  <c r="AD1481" i="63"/>
  <c r="AG1481" i="63"/>
  <c r="AH1481" i="63"/>
  <c r="AI1481" i="63"/>
  <c r="U1482" i="63"/>
  <c r="V1482" i="63"/>
  <c r="Y1482" i="63"/>
  <c r="Z1482" i="63" s="1"/>
  <c r="AB1482" i="63"/>
  <c r="AC1482" i="63"/>
  <c r="AD1482" i="63"/>
  <c r="AG1482" i="63"/>
  <c r="AH1482" i="63"/>
  <c r="AI1482" i="63"/>
  <c r="W1482" i="63" l="1"/>
  <c r="AE1480" i="63"/>
  <c r="AF1477" i="63"/>
  <c r="AF1481" i="63"/>
  <c r="W1477" i="63"/>
  <c r="AF1478" i="63"/>
  <c r="AF1482" i="63"/>
  <c r="X1480" i="63"/>
  <c r="AA1480" i="63" s="1"/>
  <c r="AE1478" i="63"/>
  <c r="W1478" i="63"/>
  <c r="AE1482" i="63"/>
  <c r="X1477" i="63"/>
  <c r="AA1477" i="63" s="1"/>
  <c r="W1479" i="63"/>
  <c r="X1479" i="63"/>
  <c r="AA1479" i="63" s="1"/>
  <c r="AE1477" i="63"/>
  <c r="W1480" i="63"/>
  <c r="AF1479" i="63"/>
  <c r="X1482" i="63"/>
  <c r="AA1482" i="63" s="1"/>
  <c r="AE1481" i="63"/>
  <c r="AE1479" i="63"/>
  <c r="W1481" i="63"/>
  <c r="X1481" i="63"/>
  <c r="AA1481" i="63" s="1"/>
  <c r="X1478" i="63"/>
  <c r="AA1478" i="63" s="1"/>
  <c r="AF1480" i="63"/>
  <c r="U1295" i="63"/>
  <c r="V1295" i="63"/>
  <c r="Y1295" i="63"/>
  <c r="Z1295" i="63" s="1"/>
  <c r="AB1295" i="63"/>
  <c r="AC1295" i="63"/>
  <c r="AD1295" i="63"/>
  <c r="AG1295" i="63"/>
  <c r="AH1295" i="63"/>
  <c r="AI1295" i="63"/>
  <c r="U1296" i="63"/>
  <c r="V1296" i="63"/>
  <c r="Y1296" i="63"/>
  <c r="Z1296" i="63" s="1"/>
  <c r="AB1296" i="63"/>
  <c r="AC1296" i="63"/>
  <c r="AD1296" i="63"/>
  <c r="AG1296" i="63"/>
  <c r="AH1296" i="63"/>
  <c r="AI1296" i="63"/>
  <c r="U1297" i="63"/>
  <c r="V1297" i="63"/>
  <c r="Y1297" i="63"/>
  <c r="Z1297" i="63" s="1"/>
  <c r="AB1297" i="63"/>
  <c r="AC1297" i="63"/>
  <c r="AD1297" i="63"/>
  <c r="AG1297" i="63"/>
  <c r="AH1297" i="63"/>
  <c r="AI1297" i="63"/>
  <c r="U1298" i="63"/>
  <c r="V1298" i="63"/>
  <c r="Y1298" i="63"/>
  <c r="Z1298" i="63" s="1"/>
  <c r="AB1298" i="63"/>
  <c r="AC1298" i="63"/>
  <c r="AD1298" i="63"/>
  <c r="AG1298" i="63"/>
  <c r="AH1298" i="63"/>
  <c r="AI1298" i="63"/>
  <c r="U1299" i="63"/>
  <c r="V1299" i="63"/>
  <c r="Y1299" i="63"/>
  <c r="Z1299" i="63" s="1"/>
  <c r="AB1299" i="63"/>
  <c r="AC1299" i="63"/>
  <c r="AD1299" i="63"/>
  <c r="AG1299" i="63"/>
  <c r="AH1299" i="63"/>
  <c r="AI1299" i="63"/>
  <c r="U1300" i="63"/>
  <c r="V1300" i="63"/>
  <c r="Y1300" i="63"/>
  <c r="Z1300" i="63" s="1"/>
  <c r="AB1300" i="63"/>
  <c r="AC1300" i="63"/>
  <c r="AD1300" i="63"/>
  <c r="AG1300" i="63"/>
  <c r="AH1300" i="63"/>
  <c r="AI1300" i="63"/>
  <c r="U1301" i="63"/>
  <c r="V1301" i="63"/>
  <c r="Y1301" i="63"/>
  <c r="Z1301" i="63" s="1"/>
  <c r="AB1301" i="63"/>
  <c r="AC1301" i="63"/>
  <c r="AD1301" i="63"/>
  <c r="AG1301" i="63"/>
  <c r="AH1301" i="63"/>
  <c r="AI1301" i="63"/>
  <c r="U1302" i="63"/>
  <c r="V1302" i="63"/>
  <c r="Y1302" i="63"/>
  <c r="Z1302" i="63" s="1"/>
  <c r="AB1302" i="63"/>
  <c r="AC1302" i="63"/>
  <c r="AD1302" i="63"/>
  <c r="AG1302" i="63"/>
  <c r="AH1302" i="63"/>
  <c r="AI1302" i="63"/>
  <c r="U1303" i="63"/>
  <c r="V1303" i="63"/>
  <c r="Y1303" i="63"/>
  <c r="Z1303" i="63" s="1"/>
  <c r="AB1303" i="63"/>
  <c r="AC1303" i="63"/>
  <c r="AD1303" i="63"/>
  <c r="AG1303" i="63"/>
  <c r="AH1303" i="63"/>
  <c r="AI1303" i="63"/>
  <c r="U1304" i="63"/>
  <c r="V1304" i="63"/>
  <c r="Y1304" i="63"/>
  <c r="Z1304" i="63" s="1"/>
  <c r="AB1304" i="63"/>
  <c r="AC1304" i="63"/>
  <c r="AD1304" i="63"/>
  <c r="AG1304" i="63"/>
  <c r="AH1304" i="63"/>
  <c r="AI1304" i="63"/>
  <c r="U1305" i="63"/>
  <c r="V1305" i="63"/>
  <c r="Y1305" i="63"/>
  <c r="Z1305" i="63" s="1"/>
  <c r="AB1305" i="63"/>
  <c r="AC1305" i="63"/>
  <c r="AD1305" i="63"/>
  <c r="AG1305" i="63"/>
  <c r="AH1305" i="63"/>
  <c r="AI1305" i="63"/>
  <c r="U1306" i="63"/>
  <c r="V1306" i="63"/>
  <c r="Y1306" i="63"/>
  <c r="Z1306" i="63" s="1"/>
  <c r="AB1306" i="63"/>
  <c r="AC1306" i="63"/>
  <c r="AD1306" i="63"/>
  <c r="AG1306" i="63"/>
  <c r="AH1306" i="63"/>
  <c r="AI1306" i="63"/>
  <c r="U1307" i="63"/>
  <c r="V1307" i="63"/>
  <c r="Y1307" i="63"/>
  <c r="Z1307" i="63" s="1"/>
  <c r="AB1307" i="63"/>
  <c r="AC1307" i="63"/>
  <c r="AD1307" i="63"/>
  <c r="AG1307" i="63"/>
  <c r="AH1307" i="63"/>
  <c r="AI1307" i="63"/>
  <c r="U1308" i="63"/>
  <c r="V1308" i="63"/>
  <c r="Y1308" i="63"/>
  <c r="Z1308" i="63" s="1"/>
  <c r="AB1308" i="63"/>
  <c r="AC1308" i="63"/>
  <c r="AD1308" i="63"/>
  <c r="AG1308" i="63"/>
  <c r="AH1308" i="63"/>
  <c r="AI1308" i="63"/>
  <c r="U1309" i="63"/>
  <c r="V1309" i="63"/>
  <c r="Y1309" i="63"/>
  <c r="Z1309" i="63" s="1"/>
  <c r="AB1309" i="63"/>
  <c r="AC1309" i="63"/>
  <c r="AD1309" i="63"/>
  <c r="AG1309" i="63"/>
  <c r="AH1309" i="63"/>
  <c r="AI1309" i="63"/>
  <c r="U1310" i="63"/>
  <c r="V1310" i="63"/>
  <c r="Y1310" i="63"/>
  <c r="Z1310" i="63" s="1"/>
  <c r="AB1310" i="63"/>
  <c r="AC1310" i="63"/>
  <c r="AD1310" i="63"/>
  <c r="AG1310" i="63"/>
  <c r="AH1310" i="63"/>
  <c r="AI1310" i="63"/>
  <c r="U1311" i="63"/>
  <c r="V1311" i="63"/>
  <c r="Y1311" i="63"/>
  <c r="Z1311" i="63" s="1"/>
  <c r="AB1311" i="63"/>
  <c r="AC1311" i="63"/>
  <c r="AD1311" i="63"/>
  <c r="AG1311" i="63"/>
  <c r="AH1311" i="63"/>
  <c r="AI1311" i="63"/>
  <c r="U1312" i="63"/>
  <c r="V1312" i="63"/>
  <c r="Y1312" i="63"/>
  <c r="Z1312" i="63" s="1"/>
  <c r="AB1312" i="63"/>
  <c r="AC1312" i="63"/>
  <c r="AD1312" i="63"/>
  <c r="AG1312" i="63"/>
  <c r="AH1312" i="63"/>
  <c r="AI1312" i="63"/>
  <c r="U1313" i="63"/>
  <c r="V1313" i="63"/>
  <c r="Y1313" i="63"/>
  <c r="Z1313" i="63" s="1"/>
  <c r="AB1313" i="63"/>
  <c r="AC1313" i="63"/>
  <c r="AD1313" i="63"/>
  <c r="AG1313" i="63"/>
  <c r="AH1313" i="63"/>
  <c r="AI1313" i="63"/>
  <c r="U1314" i="63"/>
  <c r="V1314" i="63"/>
  <c r="Y1314" i="63"/>
  <c r="Z1314" i="63" s="1"/>
  <c r="AB1314" i="63"/>
  <c r="AC1314" i="63"/>
  <c r="AD1314" i="63"/>
  <c r="AG1314" i="63"/>
  <c r="AH1314" i="63"/>
  <c r="AI1314" i="63"/>
  <c r="U1315" i="63"/>
  <c r="V1315" i="63"/>
  <c r="Y1315" i="63"/>
  <c r="Z1315" i="63" s="1"/>
  <c r="AB1315" i="63"/>
  <c r="AC1315" i="63"/>
  <c r="AD1315" i="63"/>
  <c r="AG1315" i="63"/>
  <c r="AH1315" i="63"/>
  <c r="AI1315" i="63"/>
  <c r="U1316" i="63"/>
  <c r="V1316" i="63"/>
  <c r="Y1316" i="63"/>
  <c r="Z1316" i="63" s="1"/>
  <c r="AB1316" i="63"/>
  <c r="AC1316" i="63"/>
  <c r="AD1316" i="63"/>
  <c r="AG1316" i="63"/>
  <c r="AH1316" i="63"/>
  <c r="AI1316" i="63"/>
  <c r="U1317" i="63"/>
  <c r="V1317" i="63"/>
  <c r="Y1317" i="63"/>
  <c r="Z1317" i="63" s="1"/>
  <c r="AB1317" i="63"/>
  <c r="AC1317" i="63"/>
  <c r="AD1317" i="63"/>
  <c r="AG1317" i="63"/>
  <c r="AH1317" i="63"/>
  <c r="AI1317" i="63"/>
  <c r="U1318" i="63"/>
  <c r="V1318" i="63"/>
  <c r="Y1318" i="63"/>
  <c r="Z1318" i="63" s="1"/>
  <c r="AB1318" i="63"/>
  <c r="AC1318" i="63"/>
  <c r="AD1318" i="63"/>
  <c r="AG1318" i="63"/>
  <c r="AH1318" i="63"/>
  <c r="AI1318" i="63"/>
  <c r="U1319" i="63"/>
  <c r="V1319" i="63"/>
  <c r="Y1319" i="63"/>
  <c r="Z1319" i="63" s="1"/>
  <c r="AB1319" i="63"/>
  <c r="AC1319" i="63"/>
  <c r="AD1319" i="63"/>
  <c r="AG1319" i="63"/>
  <c r="AH1319" i="63"/>
  <c r="AI1319" i="63"/>
  <c r="U1320" i="63"/>
  <c r="V1320" i="63"/>
  <c r="Y1320" i="63"/>
  <c r="Z1320" i="63" s="1"/>
  <c r="AB1320" i="63"/>
  <c r="AC1320" i="63"/>
  <c r="AD1320" i="63"/>
  <c r="AG1320" i="63"/>
  <c r="AH1320" i="63"/>
  <c r="AI1320" i="63"/>
  <c r="U1321" i="63"/>
  <c r="V1321" i="63"/>
  <c r="Y1321" i="63"/>
  <c r="Z1321" i="63" s="1"/>
  <c r="AB1321" i="63"/>
  <c r="AC1321" i="63"/>
  <c r="AD1321" i="63"/>
  <c r="AG1321" i="63"/>
  <c r="AH1321" i="63"/>
  <c r="AI1321" i="63"/>
  <c r="U1322" i="63"/>
  <c r="V1322" i="63"/>
  <c r="Y1322" i="63"/>
  <c r="Z1322" i="63" s="1"/>
  <c r="AB1322" i="63"/>
  <c r="AC1322" i="63"/>
  <c r="AD1322" i="63"/>
  <c r="AG1322" i="63"/>
  <c r="AH1322" i="63"/>
  <c r="AI1322" i="63"/>
  <c r="U1323" i="63"/>
  <c r="V1323" i="63"/>
  <c r="Y1323" i="63"/>
  <c r="Z1323" i="63" s="1"/>
  <c r="AB1323" i="63"/>
  <c r="AC1323" i="63"/>
  <c r="AD1323" i="63"/>
  <c r="AG1323" i="63"/>
  <c r="AH1323" i="63"/>
  <c r="AI1323" i="63"/>
  <c r="U1324" i="63"/>
  <c r="V1324" i="63"/>
  <c r="Y1324" i="63"/>
  <c r="Z1324" i="63" s="1"/>
  <c r="AB1324" i="63"/>
  <c r="AC1324" i="63"/>
  <c r="AD1324" i="63"/>
  <c r="AG1324" i="63"/>
  <c r="AH1324" i="63"/>
  <c r="AI1324" i="63"/>
  <c r="U1325" i="63"/>
  <c r="V1325" i="63"/>
  <c r="Y1325" i="63"/>
  <c r="Z1325" i="63" s="1"/>
  <c r="AB1325" i="63"/>
  <c r="AC1325" i="63"/>
  <c r="AD1325" i="63"/>
  <c r="AG1325" i="63"/>
  <c r="AH1325" i="63"/>
  <c r="AI1325" i="63"/>
  <c r="U1326" i="63"/>
  <c r="V1326" i="63"/>
  <c r="Y1326" i="63"/>
  <c r="Z1326" i="63" s="1"/>
  <c r="AB1326" i="63"/>
  <c r="AC1326" i="63"/>
  <c r="AD1326" i="63"/>
  <c r="AG1326" i="63"/>
  <c r="AH1326" i="63"/>
  <c r="AI1326" i="63"/>
  <c r="U1327" i="63"/>
  <c r="V1327" i="63"/>
  <c r="Y1327" i="63"/>
  <c r="Z1327" i="63" s="1"/>
  <c r="AB1327" i="63"/>
  <c r="AC1327" i="63"/>
  <c r="AD1327" i="63"/>
  <c r="AG1327" i="63"/>
  <c r="AH1327" i="63"/>
  <c r="AI1327" i="63"/>
  <c r="U1328" i="63"/>
  <c r="V1328" i="63"/>
  <c r="Y1328" i="63"/>
  <c r="Z1328" i="63" s="1"/>
  <c r="AB1328" i="63"/>
  <c r="AC1328" i="63"/>
  <c r="AD1328" i="63"/>
  <c r="AG1328" i="63"/>
  <c r="AH1328" i="63"/>
  <c r="AI1328" i="63"/>
  <c r="U1329" i="63"/>
  <c r="V1329" i="63"/>
  <c r="Y1329" i="63"/>
  <c r="Z1329" i="63" s="1"/>
  <c r="AB1329" i="63"/>
  <c r="AC1329" i="63"/>
  <c r="AD1329" i="63"/>
  <c r="AG1329" i="63"/>
  <c r="AH1329" i="63"/>
  <c r="AI1329" i="63"/>
  <c r="U1330" i="63"/>
  <c r="V1330" i="63"/>
  <c r="Y1330" i="63"/>
  <c r="Z1330" i="63" s="1"/>
  <c r="AB1330" i="63"/>
  <c r="AC1330" i="63"/>
  <c r="AD1330" i="63"/>
  <c r="AG1330" i="63"/>
  <c r="AH1330" i="63"/>
  <c r="AI1330" i="63"/>
  <c r="U1331" i="63"/>
  <c r="V1331" i="63"/>
  <c r="Y1331" i="63"/>
  <c r="Z1331" i="63" s="1"/>
  <c r="AB1331" i="63"/>
  <c r="AC1331" i="63"/>
  <c r="AD1331" i="63"/>
  <c r="AG1331" i="63"/>
  <c r="AH1331" i="63"/>
  <c r="AI1331" i="63"/>
  <c r="U1332" i="63"/>
  <c r="V1332" i="63"/>
  <c r="Y1332" i="63"/>
  <c r="Z1332" i="63" s="1"/>
  <c r="AB1332" i="63"/>
  <c r="AC1332" i="63"/>
  <c r="AD1332" i="63"/>
  <c r="AG1332" i="63"/>
  <c r="AH1332" i="63"/>
  <c r="AI1332" i="63"/>
  <c r="U1333" i="63"/>
  <c r="V1333" i="63"/>
  <c r="Y1333" i="63"/>
  <c r="Z1333" i="63" s="1"/>
  <c r="AB1333" i="63"/>
  <c r="AC1333" i="63"/>
  <c r="AD1333" i="63"/>
  <c r="AG1333" i="63"/>
  <c r="AH1333" i="63"/>
  <c r="AI1333" i="63"/>
  <c r="U1334" i="63"/>
  <c r="V1334" i="63"/>
  <c r="Y1334" i="63"/>
  <c r="Z1334" i="63" s="1"/>
  <c r="AB1334" i="63"/>
  <c r="AC1334" i="63"/>
  <c r="AD1334" i="63"/>
  <c r="AG1334" i="63"/>
  <c r="AH1334" i="63"/>
  <c r="AI1334" i="63"/>
  <c r="U1335" i="63"/>
  <c r="V1335" i="63"/>
  <c r="Y1335" i="63"/>
  <c r="Z1335" i="63" s="1"/>
  <c r="AB1335" i="63"/>
  <c r="AC1335" i="63"/>
  <c r="AD1335" i="63"/>
  <c r="AG1335" i="63"/>
  <c r="AH1335" i="63"/>
  <c r="AI1335" i="63"/>
  <c r="U1336" i="63"/>
  <c r="V1336" i="63"/>
  <c r="Y1336" i="63"/>
  <c r="Z1336" i="63" s="1"/>
  <c r="AB1336" i="63"/>
  <c r="AC1336" i="63"/>
  <c r="AD1336" i="63"/>
  <c r="AG1336" i="63"/>
  <c r="AH1336" i="63"/>
  <c r="AI1336" i="63"/>
  <c r="U1337" i="63"/>
  <c r="V1337" i="63"/>
  <c r="Y1337" i="63"/>
  <c r="Z1337" i="63" s="1"/>
  <c r="AB1337" i="63"/>
  <c r="AC1337" i="63"/>
  <c r="AD1337" i="63"/>
  <c r="AG1337" i="63"/>
  <c r="AH1337" i="63"/>
  <c r="AI1337" i="63"/>
  <c r="U1338" i="63"/>
  <c r="V1338" i="63"/>
  <c r="Y1338" i="63"/>
  <c r="Z1338" i="63" s="1"/>
  <c r="AB1338" i="63"/>
  <c r="AC1338" i="63"/>
  <c r="AD1338" i="63"/>
  <c r="AG1338" i="63"/>
  <c r="AH1338" i="63"/>
  <c r="AI1338" i="63"/>
  <c r="U1339" i="63"/>
  <c r="V1339" i="63"/>
  <c r="Y1339" i="63"/>
  <c r="Z1339" i="63" s="1"/>
  <c r="AB1339" i="63"/>
  <c r="AC1339" i="63"/>
  <c r="AD1339" i="63"/>
  <c r="AG1339" i="63"/>
  <c r="AH1339" i="63"/>
  <c r="AI1339" i="63"/>
  <c r="U1340" i="63"/>
  <c r="V1340" i="63"/>
  <c r="Y1340" i="63"/>
  <c r="Z1340" i="63" s="1"/>
  <c r="AB1340" i="63"/>
  <c r="AC1340" i="63"/>
  <c r="AD1340" i="63"/>
  <c r="AG1340" i="63"/>
  <c r="AH1340" i="63"/>
  <c r="AI1340" i="63"/>
  <c r="U1341" i="63"/>
  <c r="V1341" i="63"/>
  <c r="Y1341" i="63"/>
  <c r="Z1341" i="63" s="1"/>
  <c r="AB1341" i="63"/>
  <c r="AC1341" i="63"/>
  <c r="AD1341" i="63"/>
  <c r="AG1341" i="63"/>
  <c r="AH1341" i="63"/>
  <c r="AI1341" i="63"/>
  <c r="U1342" i="63"/>
  <c r="V1342" i="63"/>
  <c r="Y1342" i="63"/>
  <c r="Z1342" i="63" s="1"/>
  <c r="AB1342" i="63"/>
  <c r="AC1342" i="63"/>
  <c r="AD1342" i="63"/>
  <c r="AG1342" i="63"/>
  <c r="AH1342" i="63"/>
  <c r="AI1342" i="63"/>
  <c r="U1343" i="63"/>
  <c r="V1343" i="63"/>
  <c r="Y1343" i="63"/>
  <c r="Z1343" i="63" s="1"/>
  <c r="AB1343" i="63"/>
  <c r="AC1343" i="63"/>
  <c r="AD1343" i="63"/>
  <c r="AG1343" i="63"/>
  <c r="AH1343" i="63"/>
  <c r="AI1343" i="63"/>
  <c r="U1344" i="63"/>
  <c r="V1344" i="63"/>
  <c r="Y1344" i="63"/>
  <c r="Z1344" i="63" s="1"/>
  <c r="AB1344" i="63"/>
  <c r="AC1344" i="63"/>
  <c r="AD1344" i="63"/>
  <c r="AG1344" i="63"/>
  <c r="AH1344" i="63"/>
  <c r="AI1344" i="63"/>
  <c r="U1345" i="63"/>
  <c r="V1345" i="63"/>
  <c r="Y1345" i="63"/>
  <c r="Z1345" i="63" s="1"/>
  <c r="AB1345" i="63"/>
  <c r="AC1345" i="63"/>
  <c r="AD1345" i="63"/>
  <c r="AG1345" i="63"/>
  <c r="AH1345" i="63"/>
  <c r="AI1345" i="63"/>
  <c r="U1346" i="63"/>
  <c r="V1346" i="63"/>
  <c r="Y1346" i="63"/>
  <c r="Z1346" i="63" s="1"/>
  <c r="AB1346" i="63"/>
  <c r="AC1346" i="63"/>
  <c r="AD1346" i="63"/>
  <c r="AG1346" i="63"/>
  <c r="AH1346" i="63"/>
  <c r="AI1346" i="63"/>
  <c r="U1347" i="63"/>
  <c r="V1347" i="63"/>
  <c r="Y1347" i="63"/>
  <c r="Z1347" i="63" s="1"/>
  <c r="AB1347" i="63"/>
  <c r="AC1347" i="63"/>
  <c r="AD1347" i="63"/>
  <c r="AG1347" i="63"/>
  <c r="AH1347" i="63"/>
  <c r="AI1347" i="63"/>
  <c r="U1348" i="63"/>
  <c r="V1348" i="63"/>
  <c r="Y1348" i="63"/>
  <c r="Z1348" i="63" s="1"/>
  <c r="AB1348" i="63"/>
  <c r="AC1348" i="63"/>
  <c r="AD1348" i="63"/>
  <c r="AG1348" i="63"/>
  <c r="AH1348" i="63"/>
  <c r="AI1348" i="63"/>
  <c r="U1349" i="63"/>
  <c r="V1349" i="63"/>
  <c r="Y1349" i="63"/>
  <c r="Z1349" i="63" s="1"/>
  <c r="AB1349" i="63"/>
  <c r="AC1349" i="63"/>
  <c r="AD1349" i="63"/>
  <c r="AG1349" i="63"/>
  <c r="AH1349" i="63"/>
  <c r="AI1349" i="63"/>
  <c r="U1350" i="63"/>
  <c r="V1350" i="63"/>
  <c r="Y1350" i="63"/>
  <c r="Z1350" i="63" s="1"/>
  <c r="AB1350" i="63"/>
  <c r="AC1350" i="63"/>
  <c r="AD1350" i="63"/>
  <c r="AG1350" i="63"/>
  <c r="AH1350" i="63"/>
  <c r="AI1350" i="63"/>
  <c r="U1351" i="63"/>
  <c r="V1351" i="63"/>
  <c r="Y1351" i="63"/>
  <c r="Z1351" i="63" s="1"/>
  <c r="AB1351" i="63"/>
  <c r="AC1351" i="63"/>
  <c r="AD1351" i="63"/>
  <c r="AG1351" i="63"/>
  <c r="AH1351" i="63"/>
  <c r="AI1351" i="63"/>
  <c r="U1352" i="63"/>
  <c r="V1352" i="63"/>
  <c r="Y1352" i="63"/>
  <c r="Z1352" i="63" s="1"/>
  <c r="AB1352" i="63"/>
  <c r="AC1352" i="63"/>
  <c r="AD1352" i="63"/>
  <c r="AG1352" i="63"/>
  <c r="AH1352" i="63"/>
  <c r="AI1352" i="63"/>
  <c r="U1353" i="63"/>
  <c r="V1353" i="63"/>
  <c r="Y1353" i="63"/>
  <c r="Z1353" i="63" s="1"/>
  <c r="AB1353" i="63"/>
  <c r="AC1353" i="63"/>
  <c r="AD1353" i="63"/>
  <c r="AG1353" i="63"/>
  <c r="AH1353" i="63"/>
  <c r="AI1353" i="63"/>
  <c r="U1354" i="63"/>
  <c r="V1354" i="63"/>
  <c r="Y1354" i="63"/>
  <c r="Z1354" i="63" s="1"/>
  <c r="AB1354" i="63"/>
  <c r="AC1354" i="63"/>
  <c r="AD1354" i="63"/>
  <c r="AG1354" i="63"/>
  <c r="AH1354" i="63"/>
  <c r="AI1354" i="63"/>
  <c r="U1355" i="63"/>
  <c r="V1355" i="63"/>
  <c r="Y1355" i="63"/>
  <c r="Z1355" i="63" s="1"/>
  <c r="AB1355" i="63"/>
  <c r="AC1355" i="63"/>
  <c r="AD1355" i="63"/>
  <c r="AG1355" i="63"/>
  <c r="AH1355" i="63"/>
  <c r="AI1355" i="63"/>
  <c r="U1356" i="63"/>
  <c r="V1356" i="63"/>
  <c r="Y1356" i="63"/>
  <c r="Z1356" i="63" s="1"/>
  <c r="AB1356" i="63"/>
  <c r="AC1356" i="63"/>
  <c r="AD1356" i="63"/>
  <c r="AG1356" i="63"/>
  <c r="AH1356" i="63"/>
  <c r="AI1356" i="63"/>
  <c r="U1357" i="63"/>
  <c r="V1357" i="63"/>
  <c r="Y1357" i="63"/>
  <c r="Z1357" i="63" s="1"/>
  <c r="AB1357" i="63"/>
  <c r="AC1357" i="63"/>
  <c r="AD1357" i="63"/>
  <c r="AG1357" i="63"/>
  <c r="AH1357" i="63"/>
  <c r="AI1357" i="63"/>
  <c r="U1358" i="63"/>
  <c r="V1358" i="63"/>
  <c r="Y1358" i="63"/>
  <c r="Z1358" i="63" s="1"/>
  <c r="AB1358" i="63"/>
  <c r="AC1358" i="63"/>
  <c r="AD1358" i="63"/>
  <c r="AG1358" i="63"/>
  <c r="AH1358" i="63"/>
  <c r="AI1358" i="63"/>
  <c r="U1359" i="63"/>
  <c r="V1359" i="63"/>
  <c r="Y1359" i="63"/>
  <c r="Z1359" i="63" s="1"/>
  <c r="AB1359" i="63"/>
  <c r="AC1359" i="63"/>
  <c r="AD1359" i="63"/>
  <c r="AG1359" i="63"/>
  <c r="AH1359" i="63"/>
  <c r="AI1359" i="63"/>
  <c r="U1360" i="63"/>
  <c r="V1360" i="63"/>
  <c r="Y1360" i="63"/>
  <c r="Z1360" i="63" s="1"/>
  <c r="AB1360" i="63"/>
  <c r="AC1360" i="63"/>
  <c r="AD1360" i="63"/>
  <c r="AG1360" i="63"/>
  <c r="AH1360" i="63"/>
  <c r="AI1360" i="63"/>
  <c r="U1361" i="63"/>
  <c r="V1361" i="63"/>
  <c r="Y1361" i="63"/>
  <c r="Z1361" i="63" s="1"/>
  <c r="AB1361" i="63"/>
  <c r="AC1361" i="63"/>
  <c r="AD1361" i="63"/>
  <c r="AG1361" i="63"/>
  <c r="AH1361" i="63"/>
  <c r="AI1361" i="63"/>
  <c r="U1362" i="63"/>
  <c r="V1362" i="63"/>
  <c r="Y1362" i="63"/>
  <c r="Z1362" i="63" s="1"/>
  <c r="AB1362" i="63"/>
  <c r="AC1362" i="63"/>
  <c r="AD1362" i="63"/>
  <c r="AG1362" i="63"/>
  <c r="AH1362" i="63"/>
  <c r="AI1362" i="63"/>
  <c r="U1363" i="63"/>
  <c r="V1363" i="63"/>
  <c r="Y1363" i="63"/>
  <c r="Z1363" i="63" s="1"/>
  <c r="AB1363" i="63"/>
  <c r="AC1363" i="63"/>
  <c r="AD1363" i="63"/>
  <c r="AG1363" i="63"/>
  <c r="AH1363" i="63"/>
  <c r="AI1363" i="63"/>
  <c r="U1364" i="63"/>
  <c r="V1364" i="63"/>
  <c r="Y1364" i="63"/>
  <c r="Z1364" i="63" s="1"/>
  <c r="AB1364" i="63"/>
  <c r="AC1364" i="63"/>
  <c r="AD1364" i="63"/>
  <c r="AG1364" i="63"/>
  <c r="AH1364" i="63"/>
  <c r="AI1364" i="63"/>
  <c r="U1365" i="63"/>
  <c r="V1365" i="63"/>
  <c r="Y1365" i="63"/>
  <c r="Z1365" i="63" s="1"/>
  <c r="AB1365" i="63"/>
  <c r="AC1365" i="63"/>
  <c r="AD1365" i="63"/>
  <c r="AG1365" i="63"/>
  <c r="AH1365" i="63"/>
  <c r="AI1365" i="63"/>
  <c r="U1366" i="63"/>
  <c r="V1366" i="63"/>
  <c r="Y1366" i="63"/>
  <c r="Z1366" i="63" s="1"/>
  <c r="AB1366" i="63"/>
  <c r="AC1366" i="63"/>
  <c r="AD1366" i="63"/>
  <c r="AG1366" i="63"/>
  <c r="AH1366" i="63"/>
  <c r="AI1366" i="63"/>
  <c r="U1367" i="63"/>
  <c r="V1367" i="63"/>
  <c r="Y1367" i="63"/>
  <c r="Z1367" i="63" s="1"/>
  <c r="AB1367" i="63"/>
  <c r="AC1367" i="63"/>
  <c r="AD1367" i="63"/>
  <c r="AG1367" i="63"/>
  <c r="AH1367" i="63"/>
  <c r="AI1367" i="63"/>
  <c r="U1368" i="63"/>
  <c r="V1368" i="63"/>
  <c r="Y1368" i="63"/>
  <c r="Z1368" i="63" s="1"/>
  <c r="AB1368" i="63"/>
  <c r="AC1368" i="63"/>
  <c r="AD1368" i="63"/>
  <c r="AG1368" i="63"/>
  <c r="AH1368" i="63"/>
  <c r="AI1368" i="63"/>
  <c r="U1369" i="63"/>
  <c r="V1369" i="63"/>
  <c r="Y1369" i="63"/>
  <c r="Z1369" i="63" s="1"/>
  <c r="AB1369" i="63"/>
  <c r="AC1369" i="63"/>
  <c r="AD1369" i="63"/>
  <c r="AG1369" i="63"/>
  <c r="AH1369" i="63"/>
  <c r="AI1369" i="63"/>
  <c r="U1370" i="63"/>
  <c r="V1370" i="63"/>
  <c r="Y1370" i="63"/>
  <c r="Z1370" i="63" s="1"/>
  <c r="AB1370" i="63"/>
  <c r="AC1370" i="63"/>
  <c r="AD1370" i="63"/>
  <c r="AG1370" i="63"/>
  <c r="AH1370" i="63"/>
  <c r="AI1370" i="63"/>
  <c r="U1371" i="63"/>
  <c r="V1371" i="63"/>
  <c r="Y1371" i="63"/>
  <c r="Z1371" i="63" s="1"/>
  <c r="AB1371" i="63"/>
  <c r="AC1371" i="63"/>
  <c r="AD1371" i="63"/>
  <c r="AG1371" i="63"/>
  <c r="AH1371" i="63"/>
  <c r="AI1371" i="63"/>
  <c r="U1372" i="63"/>
  <c r="V1372" i="63"/>
  <c r="Y1372" i="63"/>
  <c r="Z1372" i="63" s="1"/>
  <c r="AB1372" i="63"/>
  <c r="AC1372" i="63"/>
  <c r="AD1372" i="63"/>
  <c r="AG1372" i="63"/>
  <c r="AH1372" i="63"/>
  <c r="AI1372" i="63"/>
  <c r="U1373" i="63"/>
  <c r="V1373" i="63"/>
  <c r="Y1373" i="63"/>
  <c r="Z1373" i="63" s="1"/>
  <c r="AB1373" i="63"/>
  <c r="AC1373" i="63"/>
  <c r="AD1373" i="63"/>
  <c r="AG1373" i="63"/>
  <c r="AH1373" i="63"/>
  <c r="AI1373" i="63"/>
  <c r="U1374" i="63"/>
  <c r="V1374" i="63"/>
  <c r="Y1374" i="63"/>
  <c r="Z1374" i="63" s="1"/>
  <c r="AB1374" i="63"/>
  <c r="AC1374" i="63"/>
  <c r="AD1374" i="63"/>
  <c r="AG1374" i="63"/>
  <c r="AH1374" i="63"/>
  <c r="AI1374" i="63"/>
  <c r="U1375" i="63"/>
  <c r="V1375" i="63"/>
  <c r="Y1375" i="63"/>
  <c r="Z1375" i="63" s="1"/>
  <c r="AB1375" i="63"/>
  <c r="AC1375" i="63"/>
  <c r="AD1375" i="63"/>
  <c r="AG1375" i="63"/>
  <c r="AH1375" i="63"/>
  <c r="AI1375" i="63"/>
  <c r="U1376" i="63"/>
  <c r="V1376" i="63"/>
  <c r="Y1376" i="63"/>
  <c r="Z1376" i="63" s="1"/>
  <c r="AB1376" i="63"/>
  <c r="AC1376" i="63"/>
  <c r="AD1376" i="63"/>
  <c r="AG1376" i="63"/>
  <c r="AH1376" i="63"/>
  <c r="AI1376" i="63"/>
  <c r="U1377" i="63"/>
  <c r="V1377" i="63"/>
  <c r="Y1377" i="63"/>
  <c r="Z1377" i="63" s="1"/>
  <c r="AB1377" i="63"/>
  <c r="AC1377" i="63"/>
  <c r="AD1377" i="63"/>
  <c r="AG1377" i="63"/>
  <c r="AH1377" i="63"/>
  <c r="AI1377" i="63"/>
  <c r="U1378" i="63"/>
  <c r="V1378" i="63"/>
  <c r="Y1378" i="63"/>
  <c r="Z1378" i="63" s="1"/>
  <c r="AB1378" i="63"/>
  <c r="AC1378" i="63"/>
  <c r="AD1378" i="63"/>
  <c r="AG1378" i="63"/>
  <c r="AH1378" i="63"/>
  <c r="AI1378" i="63"/>
  <c r="U1379" i="63"/>
  <c r="V1379" i="63"/>
  <c r="Y1379" i="63"/>
  <c r="Z1379" i="63" s="1"/>
  <c r="AB1379" i="63"/>
  <c r="AC1379" i="63"/>
  <c r="AD1379" i="63"/>
  <c r="AG1379" i="63"/>
  <c r="AH1379" i="63"/>
  <c r="AI1379" i="63"/>
  <c r="U1380" i="63"/>
  <c r="V1380" i="63"/>
  <c r="Y1380" i="63"/>
  <c r="Z1380" i="63" s="1"/>
  <c r="AB1380" i="63"/>
  <c r="AC1380" i="63"/>
  <c r="AD1380" i="63"/>
  <c r="AG1380" i="63"/>
  <c r="AH1380" i="63"/>
  <c r="AI1380" i="63"/>
  <c r="U1381" i="63"/>
  <c r="V1381" i="63"/>
  <c r="Y1381" i="63"/>
  <c r="Z1381" i="63" s="1"/>
  <c r="AB1381" i="63"/>
  <c r="AC1381" i="63"/>
  <c r="AD1381" i="63"/>
  <c r="AG1381" i="63"/>
  <c r="AH1381" i="63"/>
  <c r="AI1381" i="63"/>
  <c r="U1382" i="63"/>
  <c r="V1382" i="63"/>
  <c r="Y1382" i="63"/>
  <c r="Z1382" i="63" s="1"/>
  <c r="AB1382" i="63"/>
  <c r="AC1382" i="63"/>
  <c r="AD1382" i="63"/>
  <c r="AG1382" i="63"/>
  <c r="AH1382" i="63"/>
  <c r="AI1382" i="63"/>
  <c r="U1383" i="63"/>
  <c r="V1383" i="63"/>
  <c r="Y1383" i="63"/>
  <c r="Z1383" i="63" s="1"/>
  <c r="AB1383" i="63"/>
  <c r="AC1383" i="63"/>
  <c r="AD1383" i="63"/>
  <c r="AG1383" i="63"/>
  <c r="AH1383" i="63"/>
  <c r="AI1383" i="63"/>
  <c r="U1384" i="63"/>
  <c r="V1384" i="63"/>
  <c r="Y1384" i="63"/>
  <c r="Z1384" i="63" s="1"/>
  <c r="AB1384" i="63"/>
  <c r="AC1384" i="63"/>
  <c r="AD1384" i="63"/>
  <c r="AG1384" i="63"/>
  <c r="AH1384" i="63"/>
  <c r="AI1384" i="63"/>
  <c r="U1385" i="63"/>
  <c r="V1385" i="63"/>
  <c r="Y1385" i="63"/>
  <c r="Z1385" i="63" s="1"/>
  <c r="AB1385" i="63"/>
  <c r="AC1385" i="63"/>
  <c r="AD1385" i="63"/>
  <c r="AG1385" i="63"/>
  <c r="AH1385" i="63"/>
  <c r="AI1385" i="63"/>
  <c r="U1386" i="63"/>
  <c r="V1386" i="63"/>
  <c r="Y1386" i="63"/>
  <c r="Z1386" i="63" s="1"/>
  <c r="AB1386" i="63"/>
  <c r="AC1386" i="63"/>
  <c r="AD1386" i="63"/>
  <c r="AG1386" i="63"/>
  <c r="AH1386" i="63"/>
  <c r="AI1386" i="63"/>
  <c r="U1387" i="63"/>
  <c r="V1387" i="63"/>
  <c r="Y1387" i="63"/>
  <c r="Z1387" i="63" s="1"/>
  <c r="AB1387" i="63"/>
  <c r="AC1387" i="63"/>
  <c r="AD1387" i="63"/>
  <c r="AG1387" i="63"/>
  <c r="AH1387" i="63"/>
  <c r="AI1387" i="63"/>
  <c r="U1388" i="63"/>
  <c r="V1388" i="63"/>
  <c r="Y1388" i="63"/>
  <c r="Z1388" i="63" s="1"/>
  <c r="AB1388" i="63"/>
  <c r="AC1388" i="63"/>
  <c r="AD1388" i="63"/>
  <c r="AG1388" i="63"/>
  <c r="AH1388" i="63"/>
  <c r="AI1388" i="63"/>
  <c r="U1389" i="63"/>
  <c r="V1389" i="63"/>
  <c r="Y1389" i="63"/>
  <c r="Z1389" i="63" s="1"/>
  <c r="AB1389" i="63"/>
  <c r="AC1389" i="63"/>
  <c r="AD1389" i="63"/>
  <c r="AG1389" i="63"/>
  <c r="AH1389" i="63"/>
  <c r="AI1389" i="63"/>
  <c r="U1390" i="63"/>
  <c r="V1390" i="63"/>
  <c r="Y1390" i="63"/>
  <c r="Z1390" i="63" s="1"/>
  <c r="AB1390" i="63"/>
  <c r="AC1390" i="63"/>
  <c r="AD1390" i="63"/>
  <c r="AG1390" i="63"/>
  <c r="AH1390" i="63"/>
  <c r="AI1390" i="63"/>
  <c r="U1391" i="63"/>
  <c r="V1391" i="63"/>
  <c r="Y1391" i="63"/>
  <c r="Z1391" i="63" s="1"/>
  <c r="AB1391" i="63"/>
  <c r="AC1391" i="63"/>
  <c r="AD1391" i="63"/>
  <c r="AG1391" i="63"/>
  <c r="AH1391" i="63"/>
  <c r="AI1391" i="63"/>
  <c r="U1392" i="63"/>
  <c r="V1392" i="63"/>
  <c r="Y1392" i="63"/>
  <c r="Z1392" i="63" s="1"/>
  <c r="AB1392" i="63"/>
  <c r="AC1392" i="63"/>
  <c r="AD1392" i="63"/>
  <c r="AG1392" i="63"/>
  <c r="AH1392" i="63"/>
  <c r="AI1392" i="63"/>
  <c r="U1393" i="63"/>
  <c r="V1393" i="63"/>
  <c r="Y1393" i="63"/>
  <c r="Z1393" i="63" s="1"/>
  <c r="AB1393" i="63"/>
  <c r="AC1393" i="63"/>
  <c r="AD1393" i="63"/>
  <c r="AG1393" i="63"/>
  <c r="AH1393" i="63"/>
  <c r="AI1393" i="63"/>
  <c r="U1394" i="63"/>
  <c r="V1394" i="63"/>
  <c r="Y1394" i="63"/>
  <c r="Z1394" i="63" s="1"/>
  <c r="AB1394" i="63"/>
  <c r="AC1394" i="63"/>
  <c r="AD1394" i="63"/>
  <c r="AG1394" i="63"/>
  <c r="AH1394" i="63"/>
  <c r="AI1394" i="63"/>
  <c r="U1395" i="63"/>
  <c r="V1395" i="63"/>
  <c r="Y1395" i="63"/>
  <c r="Z1395" i="63" s="1"/>
  <c r="AB1395" i="63"/>
  <c r="AC1395" i="63"/>
  <c r="AD1395" i="63"/>
  <c r="AG1395" i="63"/>
  <c r="AH1395" i="63"/>
  <c r="AI1395" i="63"/>
  <c r="U1396" i="63"/>
  <c r="V1396" i="63"/>
  <c r="Y1396" i="63"/>
  <c r="Z1396" i="63" s="1"/>
  <c r="AB1396" i="63"/>
  <c r="AC1396" i="63"/>
  <c r="AD1396" i="63"/>
  <c r="AG1396" i="63"/>
  <c r="AH1396" i="63"/>
  <c r="AI1396" i="63"/>
  <c r="U1397" i="63"/>
  <c r="V1397" i="63"/>
  <c r="Y1397" i="63"/>
  <c r="Z1397" i="63" s="1"/>
  <c r="AB1397" i="63"/>
  <c r="AC1397" i="63"/>
  <c r="AD1397" i="63"/>
  <c r="AG1397" i="63"/>
  <c r="AH1397" i="63"/>
  <c r="AI1397" i="63"/>
  <c r="U1398" i="63"/>
  <c r="V1398" i="63"/>
  <c r="Y1398" i="63"/>
  <c r="Z1398" i="63" s="1"/>
  <c r="AB1398" i="63"/>
  <c r="AC1398" i="63"/>
  <c r="AD1398" i="63"/>
  <c r="AG1398" i="63"/>
  <c r="AH1398" i="63"/>
  <c r="AI1398" i="63"/>
  <c r="U1399" i="63"/>
  <c r="V1399" i="63"/>
  <c r="Y1399" i="63"/>
  <c r="Z1399" i="63" s="1"/>
  <c r="AB1399" i="63"/>
  <c r="AC1399" i="63"/>
  <c r="AD1399" i="63"/>
  <c r="AG1399" i="63"/>
  <c r="AH1399" i="63"/>
  <c r="AI1399" i="63"/>
  <c r="U1400" i="63"/>
  <c r="V1400" i="63"/>
  <c r="Y1400" i="63"/>
  <c r="Z1400" i="63" s="1"/>
  <c r="AB1400" i="63"/>
  <c r="AC1400" i="63"/>
  <c r="AD1400" i="63"/>
  <c r="AG1400" i="63"/>
  <c r="AH1400" i="63"/>
  <c r="AI1400" i="63"/>
  <c r="U1401" i="63"/>
  <c r="V1401" i="63"/>
  <c r="Y1401" i="63"/>
  <c r="Z1401" i="63" s="1"/>
  <c r="AB1401" i="63"/>
  <c r="AC1401" i="63"/>
  <c r="AD1401" i="63"/>
  <c r="AG1401" i="63"/>
  <c r="AH1401" i="63"/>
  <c r="AI1401" i="63"/>
  <c r="U1402" i="63"/>
  <c r="V1402" i="63"/>
  <c r="Y1402" i="63"/>
  <c r="Z1402" i="63" s="1"/>
  <c r="AB1402" i="63"/>
  <c r="AC1402" i="63"/>
  <c r="AD1402" i="63"/>
  <c r="AG1402" i="63"/>
  <c r="AH1402" i="63"/>
  <c r="AI1402" i="63"/>
  <c r="U1403" i="63"/>
  <c r="V1403" i="63"/>
  <c r="Y1403" i="63"/>
  <c r="Z1403" i="63" s="1"/>
  <c r="AB1403" i="63"/>
  <c r="AC1403" i="63"/>
  <c r="AD1403" i="63"/>
  <c r="AG1403" i="63"/>
  <c r="AH1403" i="63"/>
  <c r="AI1403" i="63"/>
  <c r="U1404" i="63"/>
  <c r="V1404" i="63"/>
  <c r="Y1404" i="63"/>
  <c r="Z1404" i="63" s="1"/>
  <c r="AB1404" i="63"/>
  <c r="AC1404" i="63"/>
  <c r="AD1404" i="63"/>
  <c r="AG1404" i="63"/>
  <c r="AH1404" i="63"/>
  <c r="AI1404" i="63"/>
  <c r="U1405" i="63"/>
  <c r="V1405" i="63"/>
  <c r="Y1405" i="63"/>
  <c r="Z1405" i="63" s="1"/>
  <c r="AB1405" i="63"/>
  <c r="AC1405" i="63"/>
  <c r="AD1405" i="63"/>
  <c r="AG1405" i="63"/>
  <c r="AH1405" i="63"/>
  <c r="AI1405" i="63"/>
  <c r="U1406" i="63"/>
  <c r="V1406" i="63"/>
  <c r="Y1406" i="63"/>
  <c r="Z1406" i="63" s="1"/>
  <c r="AB1406" i="63"/>
  <c r="AC1406" i="63"/>
  <c r="AD1406" i="63"/>
  <c r="AG1406" i="63"/>
  <c r="AH1406" i="63"/>
  <c r="AI1406" i="63"/>
  <c r="U1407" i="63"/>
  <c r="V1407" i="63"/>
  <c r="Y1407" i="63"/>
  <c r="Z1407" i="63" s="1"/>
  <c r="AB1407" i="63"/>
  <c r="AC1407" i="63"/>
  <c r="AD1407" i="63"/>
  <c r="AG1407" i="63"/>
  <c r="AH1407" i="63"/>
  <c r="AI1407" i="63"/>
  <c r="U1408" i="63"/>
  <c r="V1408" i="63"/>
  <c r="Y1408" i="63"/>
  <c r="Z1408" i="63" s="1"/>
  <c r="AB1408" i="63"/>
  <c r="AC1408" i="63"/>
  <c r="AD1408" i="63"/>
  <c r="AG1408" i="63"/>
  <c r="AH1408" i="63"/>
  <c r="AI1408" i="63"/>
  <c r="U1409" i="63"/>
  <c r="V1409" i="63"/>
  <c r="Y1409" i="63"/>
  <c r="Z1409" i="63" s="1"/>
  <c r="AB1409" i="63"/>
  <c r="AC1409" i="63"/>
  <c r="AD1409" i="63"/>
  <c r="AG1409" i="63"/>
  <c r="AH1409" i="63"/>
  <c r="AI1409" i="63"/>
  <c r="U1410" i="63"/>
  <c r="V1410" i="63"/>
  <c r="Y1410" i="63"/>
  <c r="Z1410" i="63" s="1"/>
  <c r="AB1410" i="63"/>
  <c r="AC1410" i="63"/>
  <c r="AD1410" i="63"/>
  <c r="AG1410" i="63"/>
  <c r="AH1410" i="63"/>
  <c r="AI1410" i="63"/>
  <c r="U1411" i="63"/>
  <c r="V1411" i="63"/>
  <c r="Y1411" i="63"/>
  <c r="Z1411" i="63" s="1"/>
  <c r="AB1411" i="63"/>
  <c r="AC1411" i="63"/>
  <c r="AD1411" i="63"/>
  <c r="AG1411" i="63"/>
  <c r="AH1411" i="63"/>
  <c r="AI1411" i="63"/>
  <c r="U1412" i="63"/>
  <c r="V1412" i="63"/>
  <c r="Y1412" i="63"/>
  <c r="Z1412" i="63" s="1"/>
  <c r="AB1412" i="63"/>
  <c r="AC1412" i="63"/>
  <c r="AD1412" i="63"/>
  <c r="AG1412" i="63"/>
  <c r="AH1412" i="63"/>
  <c r="AI1412" i="63"/>
  <c r="U1413" i="63"/>
  <c r="V1413" i="63"/>
  <c r="Y1413" i="63"/>
  <c r="Z1413" i="63" s="1"/>
  <c r="AB1413" i="63"/>
  <c r="AC1413" i="63"/>
  <c r="AD1413" i="63"/>
  <c r="AG1413" i="63"/>
  <c r="AH1413" i="63"/>
  <c r="AI1413" i="63"/>
  <c r="U1414" i="63"/>
  <c r="V1414" i="63"/>
  <c r="Y1414" i="63"/>
  <c r="Z1414" i="63" s="1"/>
  <c r="AB1414" i="63"/>
  <c r="AC1414" i="63"/>
  <c r="AD1414" i="63"/>
  <c r="AG1414" i="63"/>
  <c r="AH1414" i="63"/>
  <c r="AI1414" i="63"/>
  <c r="U1415" i="63"/>
  <c r="V1415" i="63"/>
  <c r="Y1415" i="63"/>
  <c r="Z1415" i="63" s="1"/>
  <c r="AB1415" i="63"/>
  <c r="AC1415" i="63"/>
  <c r="AD1415" i="63"/>
  <c r="AG1415" i="63"/>
  <c r="AH1415" i="63"/>
  <c r="AI1415" i="63"/>
  <c r="U1416" i="63"/>
  <c r="V1416" i="63"/>
  <c r="Y1416" i="63"/>
  <c r="Z1416" i="63" s="1"/>
  <c r="AB1416" i="63"/>
  <c r="AC1416" i="63"/>
  <c r="AD1416" i="63"/>
  <c r="AG1416" i="63"/>
  <c r="AH1416" i="63"/>
  <c r="AI1416" i="63"/>
  <c r="U1417" i="63"/>
  <c r="V1417" i="63"/>
  <c r="W1417" i="63" s="1"/>
  <c r="Y1417" i="63"/>
  <c r="Z1417" i="63" s="1"/>
  <c r="AB1417" i="63"/>
  <c r="AC1417" i="63"/>
  <c r="AD1417" i="63"/>
  <c r="AG1417" i="63"/>
  <c r="AH1417" i="63"/>
  <c r="AI1417" i="63"/>
  <c r="U1418" i="63"/>
  <c r="V1418" i="63"/>
  <c r="Y1418" i="63"/>
  <c r="Z1418" i="63" s="1"/>
  <c r="AB1418" i="63"/>
  <c r="AC1418" i="63"/>
  <c r="AD1418" i="63"/>
  <c r="AG1418" i="63"/>
  <c r="AH1418" i="63"/>
  <c r="AI1418" i="63"/>
  <c r="U1419" i="63"/>
  <c r="V1419" i="63"/>
  <c r="Y1419" i="63"/>
  <c r="Z1419" i="63" s="1"/>
  <c r="AB1419" i="63"/>
  <c r="AC1419" i="63"/>
  <c r="AD1419" i="63"/>
  <c r="AG1419" i="63"/>
  <c r="AH1419" i="63"/>
  <c r="AI1419" i="63"/>
  <c r="U1420" i="63"/>
  <c r="V1420" i="63"/>
  <c r="Y1420" i="63"/>
  <c r="Z1420" i="63" s="1"/>
  <c r="AB1420" i="63"/>
  <c r="AC1420" i="63"/>
  <c r="AD1420" i="63"/>
  <c r="AG1420" i="63"/>
  <c r="AH1420" i="63"/>
  <c r="AI1420" i="63"/>
  <c r="U1421" i="63"/>
  <c r="V1421" i="63"/>
  <c r="Y1421" i="63"/>
  <c r="Z1421" i="63" s="1"/>
  <c r="AB1421" i="63"/>
  <c r="AC1421" i="63"/>
  <c r="AD1421" i="63"/>
  <c r="AG1421" i="63"/>
  <c r="AH1421" i="63"/>
  <c r="AI1421" i="63"/>
  <c r="U1422" i="63"/>
  <c r="V1422" i="63"/>
  <c r="Y1422" i="63"/>
  <c r="Z1422" i="63" s="1"/>
  <c r="AB1422" i="63"/>
  <c r="AC1422" i="63"/>
  <c r="AD1422" i="63"/>
  <c r="AG1422" i="63"/>
  <c r="AH1422" i="63"/>
  <c r="AI1422" i="63"/>
  <c r="U1423" i="63"/>
  <c r="V1423" i="63"/>
  <c r="Y1423" i="63"/>
  <c r="Z1423" i="63" s="1"/>
  <c r="AB1423" i="63"/>
  <c r="AC1423" i="63"/>
  <c r="AD1423" i="63"/>
  <c r="AG1423" i="63"/>
  <c r="AH1423" i="63"/>
  <c r="AI1423" i="63"/>
  <c r="U1424" i="63"/>
  <c r="V1424" i="63"/>
  <c r="Y1424" i="63"/>
  <c r="Z1424" i="63" s="1"/>
  <c r="AB1424" i="63"/>
  <c r="AC1424" i="63"/>
  <c r="AD1424" i="63"/>
  <c r="AG1424" i="63"/>
  <c r="AH1424" i="63"/>
  <c r="AI1424" i="63"/>
  <c r="U1425" i="63"/>
  <c r="V1425" i="63"/>
  <c r="Y1425" i="63"/>
  <c r="Z1425" i="63" s="1"/>
  <c r="AB1425" i="63"/>
  <c r="AC1425" i="63"/>
  <c r="AD1425" i="63"/>
  <c r="AG1425" i="63"/>
  <c r="AH1425" i="63"/>
  <c r="AI1425" i="63"/>
  <c r="U1426" i="63"/>
  <c r="V1426" i="63"/>
  <c r="Y1426" i="63"/>
  <c r="Z1426" i="63" s="1"/>
  <c r="AB1426" i="63"/>
  <c r="AC1426" i="63"/>
  <c r="AD1426" i="63"/>
  <c r="AG1426" i="63"/>
  <c r="AH1426" i="63"/>
  <c r="AI1426" i="63"/>
  <c r="U1427" i="63"/>
  <c r="V1427" i="63"/>
  <c r="Y1427" i="63"/>
  <c r="Z1427" i="63" s="1"/>
  <c r="AB1427" i="63"/>
  <c r="AC1427" i="63"/>
  <c r="AD1427" i="63"/>
  <c r="AG1427" i="63"/>
  <c r="AH1427" i="63"/>
  <c r="AI1427" i="63"/>
  <c r="U1428" i="63"/>
  <c r="V1428" i="63"/>
  <c r="Y1428" i="63"/>
  <c r="Z1428" i="63" s="1"/>
  <c r="AB1428" i="63"/>
  <c r="AC1428" i="63"/>
  <c r="AD1428" i="63"/>
  <c r="AG1428" i="63"/>
  <c r="AH1428" i="63"/>
  <c r="AI1428" i="63"/>
  <c r="U1429" i="63"/>
  <c r="V1429" i="63"/>
  <c r="Y1429" i="63"/>
  <c r="Z1429" i="63" s="1"/>
  <c r="AB1429" i="63"/>
  <c r="AC1429" i="63"/>
  <c r="AD1429" i="63"/>
  <c r="AG1429" i="63"/>
  <c r="AH1429" i="63"/>
  <c r="AI1429" i="63"/>
  <c r="U1430" i="63"/>
  <c r="V1430" i="63"/>
  <c r="Y1430" i="63"/>
  <c r="Z1430" i="63" s="1"/>
  <c r="AB1430" i="63"/>
  <c r="AC1430" i="63"/>
  <c r="AD1430" i="63"/>
  <c r="AG1430" i="63"/>
  <c r="AH1430" i="63"/>
  <c r="AI1430" i="63"/>
  <c r="U1431" i="63"/>
  <c r="V1431" i="63"/>
  <c r="Y1431" i="63"/>
  <c r="Z1431" i="63" s="1"/>
  <c r="AB1431" i="63"/>
  <c r="AC1431" i="63"/>
  <c r="AD1431" i="63"/>
  <c r="AG1431" i="63"/>
  <c r="AH1431" i="63"/>
  <c r="AI1431" i="63"/>
  <c r="U1432" i="63"/>
  <c r="V1432" i="63"/>
  <c r="Y1432" i="63"/>
  <c r="Z1432" i="63" s="1"/>
  <c r="AB1432" i="63"/>
  <c r="AC1432" i="63"/>
  <c r="AD1432" i="63"/>
  <c r="AG1432" i="63"/>
  <c r="AH1432" i="63"/>
  <c r="AI1432" i="63"/>
  <c r="U1433" i="63"/>
  <c r="V1433" i="63"/>
  <c r="Y1433" i="63"/>
  <c r="Z1433" i="63" s="1"/>
  <c r="AB1433" i="63"/>
  <c r="AC1433" i="63"/>
  <c r="AD1433" i="63"/>
  <c r="AG1433" i="63"/>
  <c r="AH1433" i="63"/>
  <c r="AI1433" i="63"/>
  <c r="U1434" i="63"/>
  <c r="V1434" i="63"/>
  <c r="Y1434" i="63"/>
  <c r="Z1434" i="63" s="1"/>
  <c r="AB1434" i="63"/>
  <c r="AC1434" i="63"/>
  <c r="AD1434" i="63"/>
  <c r="AG1434" i="63"/>
  <c r="AH1434" i="63"/>
  <c r="AI1434" i="63"/>
  <c r="U1435" i="63"/>
  <c r="V1435" i="63"/>
  <c r="Y1435" i="63"/>
  <c r="Z1435" i="63" s="1"/>
  <c r="AB1435" i="63"/>
  <c r="AC1435" i="63"/>
  <c r="AD1435" i="63"/>
  <c r="AG1435" i="63"/>
  <c r="AH1435" i="63"/>
  <c r="AI1435" i="63"/>
  <c r="U1436" i="63"/>
  <c r="V1436" i="63"/>
  <c r="Y1436" i="63"/>
  <c r="Z1436" i="63" s="1"/>
  <c r="AB1436" i="63"/>
  <c r="AC1436" i="63"/>
  <c r="AD1436" i="63"/>
  <c r="AG1436" i="63"/>
  <c r="AH1436" i="63"/>
  <c r="AI1436" i="63"/>
  <c r="U1437" i="63"/>
  <c r="V1437" i="63"/>
  <c r="Y1437" i="63"/>
  <c r="Z1437" i="63" s="1"/>
  <c r="AB1437" i="63"/>
  <c r="AC1437" i="63"/>
  <c r="AD1437" i="63"/>
  <c r="AG1437" i="63"/>
  <c r="AH1437" i="63"/>
  <c r="AI1437" i="63"/>
  <c r="U1438" i="63"/>
  <c r="V1438" i="63"/>
  <c r="Y1438" i="63"/>
  <c r="Z1438" i="63" s="1"/>
  <c r="AB1438" i="63"/>
  <c r="AC1438" i="63"/>
  <c r="AD1438" i="63"/>
  <c r="AG1438" i="63"/>
  <c r="AH1438" i="63"/>
  <c r="AI1438" i="63"/>
  <c r="U1439" i="63"/>
  <c r="V1439" i="63"/>
  <c r="Y1439" i="63"/>
  <c r="Z1439" i="63" s="1"/>
  <c r="AB1439" i="63"/>
  <c r="AC1439" i="63"/>
  <c r="AD1439" i="63"/>
  <c r="AG1439" i="63"/>
  <c r="AH1439" i="63"/>
  <c r="AI1439" i="63"/>
  <c r="U1440" i="63"/>
  <c r="V1440" i="63"/>
  <c r="Y1440" i="63"/>
  <c r="Z1440" i="63" s="1"/>
  <c r="AB1440" i="63"/>
  <c r="AC1440" i="63"/>
  <c r="AD1440" i="63"/>
  <c r="AG1440" i="63"/>
  <c r="AH1440" i="63"/>
  <c r="AI1440" i="63"/>
  <c r="U1441" i="63"/>
  <c r="V1441" i="63"/>
  <c r="Y1441" i="63"/>
  <c r="Z1441" i="63" s="1"/>
  <c r="AB1441" i="63"/>
  <c r="AC1441" i="63"/>
  <c r="AD1441" i="63"/>
  <c r="AG1441" i="63"/>
  <c r="AH1441" i="63"/>
  <c r="AI1441" i="63"/>
  <c r="U1442" i="63"/>
  <c r="V1442" i="63"/>
  <c r="Y1442" i="63"/>
  <c r="Z1442" i="63" s="1"/>
  <c r="AB1442" i="63"/>
  <c r="AC1442" i="63"/>
  <c r="AD1442" i="63"/>
  <c r="AG1442" i="63"/>
  <c r="AH1442" i="63"/>
  <c r="AI1442" i="63"/>
  <c r="U1443" i="63"/>
  <c r="V1443" i="63"/>
  <c r="Y1443" i="63"/>
  <c r="Z1443" i="63" s="1"/>
  <c r="AB1443" i="63"/>
  <c r="AC1443" i="63"/>
  <c r="AD1443" i="63"/>
  <c r="AG1443" i="63"/>
  <c r="AH1443" i="63"/>
  <c r="AI1443" i="63"/>
  <c r="U1444" i="63"/>
  <c r="V1444" i="63"/>
  <c r="Y1444" i="63"/>
  <c r="Z1444" i="63" s="1"/>
  <c r="AB1444" i="63"/>
  <c r="AC1444" i="63"/>
  <c r="AD1444" i="63"/>
  <c r="AG1444" i="63"/>
  <c r="AH1444" i="63"/>
  <c r="AI1444" i="63"/>
  <c r="U1445" i="63"/>
  <c r="V1445" i="63"/>
  <c r="Y1445" i="63"/>
  <c r="Z1445" i="63" s="1"/>
  <c r="AB1445" i="63"/>
  <c r="AC1445" i="63"/>
  <c r="AD1445" i="63"/>
  <c r="AG1445" i="63"/>
  <c r="AH1445" i="63"/>
  <c r="AI1445" i="63"/>
  <c r="U1446" i="63"/>
  <c r="V1446" i="63"/>
  <c r="Y1446" i="63"/>
  <c r="Z1446" i="63" s="1"/>
  <c r="AB1446" i="63"/>
  <c r="AC1446" i="63"/>
  <c r="AD1446" i="63"/>
  <c r="AG1446" i="63"/>
  <c r="AH1446" i="63"/>
  <c r="AI1446" i="63"/>
  <c r="U1447" i="63"/>
  <c r="V1447" i="63"/>
  <c r="Y1447" i="63"/>
  <c r="Z1447" i="63" s="1"/>
  <c r="AB1447" i="63"/>
  <c r="AC1447" i="63"/>
  <c r="AD1447" i="63"/>
  <c r="AG1447" i="63"/>
  <c r="AH1447" i="63"/>
  <c r="AI1447" i="63"/>
  <c r="U1448" i="63"/>
  <c r="V1448" i="63"/>
  <c r="Y1448" i="63"/>
  <c r="Z1448" i="63" s="1"/>
  <c r="AB1448" i="63"/>
  <c r="AC1448" i="63"/>
  <c r="AD1448" i="63"/>
  <c r="AG1448" i="63"/>
  <c r="AH1448" i="63"/>
  <c r="AI1448" i="63"/>
  <c r="U1449" i="63"/>
  <c r="V1449" i="63"/>
  <c r="Y1449" i="63"/>
  <c r="Z1449" i="63" s="1"/>
  <c r="AB1449" i="63"/>
  <c r="AC1449" i="63"/>
  <c r="AD1449" i="63"/>
  <c r="AG1449" i="63"/>
  <c r="AH1449" i="63"/>
  <c r="AI1449" i="63"/>
  <c r="U1450" i="63"/>
  <c r="V1450" i="63"/>
  <c r="Y1450" i="63"/>
  <c r="Z1450" i="63" s="1"/>
  <c r="AB1450" i="63"/>
  <c r="AC1450" i="63"/>
  <c r="AD1450" i="63"/>
  <c r="AG1450" i="63"/>
  <c r="AH1450" i="63"/>
  <c r="AI1450" i="63"/>
  <c r="U1451" i="63"/>
  <c r="V1451" i="63"/>
  <c r="Y1451" i="63"/>
  <c r="Z1451" i="63" s="1"/>
  <c r="AB1451" i="63"/>
  <c r="AC1451" i="63"/>
  <c r="AD1451" i="63"/>
  <c r="AG1451" i="63"/>
  <c r="AH1451" i="63"/>
  <c r="AI1451" i="63"/>
  <c r="U1452" i="63"/>
  <c r="V1452" i="63"/>
  <c r="Y1452" i="63"/>
  <c r="Z1452" i="63" s="1"/>
  <c r="AB1452" i="63"/>
  <c r="AC1452" i="63"/>
  <c r="AD1452" i="63"/>
  <c r="AG1452" i="63"/>
  <c r="AH1452" i="63"/>
  <c r="AI1452" i="63"/>
  <c r="U1453" i="63"/>
  <c r="V1453" i="63"/>
  <c r="Y1453" i="63"/>
  <c r="Z1453" i="63" s="1"/>
  <c r="AB1453" i="63"/>
  <c r="AC1453" i="63"/>
  <c r="AD1453" i="63"/>
  <c r="AG1453" i="63"/>
  <c r="AH1453" i="63"/>
  <c r="AI1453" i="63"/>
  <c r="U1454" i="63"/>
  <c r="V1454" i="63"/>
  <c r="Y1454" i="63"/>
  <c r="Z1454" i="63" s="1"/>
  <c r="AB1454" i="63"/>
  <c r="AC1454" i="63"/>
  <c r="AD1454" i="63"/>
  <c r="AG1454" i="63"/>
  <c r="AH1454" i="63"/>
  <c r="AI1454" i="63"/>
  <c r="U1455" i="63"/>
  <c r="V1455" i="63"/>
  <c r="Y1455" i="63"/>
  <c r="Z1455" i="63" s="1"/>
  <c r="AB1455" i="63"/>
  <c r="AC1455" i="63"/>
  <c r="AD1455" i="63"/>
  <c r="AG1455" i="63"/>
  <c r="AH1455" i="63"/>
  <c r="AI1455" i="63"/>
  <c r="U1456" i="63"/>
  <c r="V1456" i="63"/>
  <c r="Y1456" i="63"/>
  <c r="Z1456" i="63" s="1"/>
  <c r="AB1456" i="63"/>
  <c r="AC1456" i="63"/>
  <c r="AD1456" i="63"/>
  <c r="AG1456" i="63"/>
  <c r="AH1456" i="63"/>
  <c r="AI1456" i="63"/>
  <c r="U1457" i="63"/>
  <c r="V1457" i="63"/>
  <c r="Y1457" i="63"/>
  <c r="Z1457" i="63" s="1"/>
  <c r="AB1457" i="63"/>
  <c r="AC1457" i="63"/>
  <c r="AD1457" i="63"/>
  <c r="AG1457" i="63"/>
  <c r="AH1457" i="63"/>
  <c r="AI1457" i="63"/>
  <c r="U1458" i="63"/>
  <c r="V1458" i="63"/>
  <c r="Y1458" i="63"/>
  <c r="Z1458" i="63" s="1"/>
  <c r="AB1458" i="63"/>
  <c r="AC1458" i="63"/>
  <c r="AD1458" i="63"/>
  <c r="AG1458" i="63"/>
  <c r="AH1458" i="63"/>
  <c r="AI1458" i="63"/>
  <c r="U1459" i="63"/>
  <c r="V1459" i="63"/>
  <c r="Y1459" i="63"/>
  <c r="Z1459" i="63" s="1"/>
  <c r="AB1459" i="63"/>
  <c r="AC1459" i="63"/>
  <c r="AD1459" i="63"/>
  <c r="AG1459" i="63"/>
  <c r="AH1459" i="63"/>
  <c r="AI1459" i="63"/>
  <c r="U1460" i="63"/>
  <c r="V1460" i="63"/>
  <c r="Y1460" i="63"/>
  <c r="Z1460" i="63" s="1"/>
  <c r="AB1460" i="63"/>
  <c r="AC1460" i="63"/>
  <c r="AD1460" i="63"/>
  <c r="AG1460" i="63"/>
  <c r="AH1460" i="63"/>
  <c r="AI1460" i="63"/>
  <c r="U1461" i="63"/>
  <c r="V1461" i="63"/>
  <c r="Y1461" i="63"/>
  <c r="Z1461" i="63" s="1"/>
  <c r="AB1461" i="63"/>
  <c r="AC1461" i="63"/>
  <c r="AD1461" i="63"/>
  <c r="AG1461" i="63"/>
  <c r="AH1461" i="63"/>
  <c r="AI1461" i="63"/>
  <c r="U1462" i="63"/>
  <c r="V1462" i="63"/>
  <c r="Y1462" i="63"/>
  <c r="Z1462" i="63" s="1"/>
  <c r="AB1462" i="63"/>
  <c r="AC1462" i="63"/>
  <c r="AD1462" i="63"/>
  <c r="AG1462" i="63"/>
  <c r="AH1462" i="63"/>
  <c r="AI1462" i="63"/>
  <c r="U1463" i="63"/>
  <c r="V1463" i="63"/>
  <c r="Y1463" i="63"/>
  <c r="Z1463" i="63" s="1"/>
  <c r="AB1463" i="63"/>
  <c r="AC1463" i="63"/>
  <c r="AD1463" i="63"/>
  <c r="AG1463" i="63"/>
  <c r="AH1463" i="63"/>
  <c r="AI1463" i="63"/>
  <c r="U1464" i="63"/>
  <c r="V1464" i="63"/>
  <c r="Y1464" i="63"/>
  <c r="Z1464" i="63" s="1"/>
  <c r="AB1464" i="63"/>
  <c r="AC1464" i="63"/>
  <c r="AD1464" i="63"/>
  <c r="AG1464" i="63"/>
  <c r="AH1464" i="63"/>
  <c r="AI1464" i="63"/>
  <c r="U1465" i="63"/>
  <c r="V1465" i="63"/>
  <c r="Y1465" i="63"/>
  <c r="Z1465" i="63" s="1"/>
  <c r="AB1465" i="63"/>
  <c r="AC1465" i="63"/>
  <c r="AD1465" i="63"/>
  <c r="AG1465" i="63"/>
  <c r="AH1465" i="63"/>
  <c r="AI1465" i="63"/>
  <c r="U1466" i="63"/>
  <c r="V1466" i="63"/>
  <c r="Y1466" i="63"/>
  <c r="Z1466" i="63" s="1"/>
  <c r="AB1466" i="63"/>
  <c r="AC1466" i="63"/>
  <c r="AD1466" i="63"/>
  <c r="AG1466" i="63"/>
  <c r="AH1466" i="63"/>
  <c r="AI1466" i="63"/>
  <c r="U1467" i="63"/>
  <c r="V1467" i="63"/>
  <c r="Y1467" i="63"/>
  <c r="Z1467" i="63" s="1"/>
  <c r="AB1467" i="63"/>
  <c r="AC1467" i="63"/>
  <c r="AD1467" i="63"/>
  <c r="AG1467" i="63"/>
  <c r="AH1467" i="63"/>
  <c r="AI1467" i="63"/>
  <c r="U1468" i="63"/>
  <c r="V1468" i="63"/>
  <c r="Y1468" i="63"/>
  <c r="Z1468" i="63" s="1"/>
  <c r="AB1468" i="63"/>
  <c r="AC1468" i="63"/>
  <c r="AD1468" i="63"/>
  <c r="AG1468" i="63"/>
  <c r="AH1468" i="63"/>
  <c r="AI1468" i="63"/>
  <c r="U1469" i="63"/>
  <c r="V1469" i="63"/>
  <c r="Y1469" i="63"/>
  <c r="Z1469" i="63" s="1"/>
  <c r="AB1469" i="63"/>
  <c r="AC1469" i="63"/>
  <c r="AD1469" i="63"/>
  <c r="AG1469" i="63"/>
  <c r="AH1469" i="63"/>
  <c r="AI1469" i="63"/>
  <c r="U1470" i="63"/>
  <c r="V1470" i="63"/>
  <c r="Y1470" i="63"/>
  <c r="Z1470" i="63" s="1"/>
  <c r="AB1470" i="63"/>
  <c r="AC1470" i="63"/>
  <c r="AD1470" i="63"/>
  <c r="AG1470" i="63"/>
  <c r="AH1470" i="63"/>
  <c r="AI1470" i="63"/>
  <c r="U1471" i="63"/>
  <c r="V1471" i="63"/>
  <c r="Y1471" i="63"/>
  <c r="Z1471" i="63" s="1"/>
  <c r="AB1471" i="63"/>
  <c r="AC1471" i="63"/>
  <c r="AD1471" i="63"/>
  <c r="AG1471" i="63"/>
  <c r="AH1471" i="63"/>
  <c r="AI1471" i="63"/>
  <c r="U1472" i="63"/>
  <c r="V1472" i="63"/>
  <c r="Y1472" i="63"/>
  <c r="Z1472" i="63" s="1"/>
  <c r="AB1472" i="63"/>
  <c r="AC1472" i="63"/>
  <c r="AD1472" i="63"/>
  <c r="AG1472" i="63"/>
  <c r="AH1472" i="63"/>
  <c r="AI1472" i="63"/>
  <c r="U1473" i="63"/>
  <c r="V1473" i="63"/>
  <c r="Y1473" i="63"/>
  <c r="Z1473" i="63" s="1"/>
  <c r="AB1473" i="63"/>
  <c r="AC1473" i="63"/>
  <c r="AD1473" i="63"/>
  <c r="AG1473" i="63"/>
  <c r="AH1473" i="63"/>
  <c r="AI1473" i="63"/>
  <c r="U1474" i="63"/>
  <c r="V1474" i="63"/>
  <c r="Y1474" i="63"/>
  <c r="Z1474" i="63" s="1"/>
  <c r="AB1474" i="63"/>
  <c r="AC1474" i="63"/>
  <c r="AD1474" i="63"/>
  <c r="AG1474" i="63"/>
  <c r="AH1474" i="63"/>
  <c r="AI1474" i="63"/>
  <c r="U1475" i="63"/>
  <c r="V1475" i="63"/>
  <c r="Y1475" i="63"/>
  <c r="Z1475" i="63" s="1"/>
  <c r="AB1475" i="63"/>
  <c r="AC1475" i="63"/>
  <c r="AD1475" i="63"/>
  <c r="AG1475" i="63"/>
  <c r="AH1475" i="63"/>
  <c r="AI1475" i="63"/>
  <c r="U1476" i="63"/>
  <c r="V1476" i="63"/>
  <c r="Y1476" i="63"/>
  <c r="Z1476" i="63" s="1"/>
  <c r="AB1476" i="63"/>
  <c r="AC1476" i="63"/>
  <c r="AD1476" i="63"/>
  <c r="AG1476" i="63"/>
  <c r="AH1476" i="63"/>
  <c r="AI1476" i="63"/>
  <c r="X1416" i="63" l="1"/>
  <c r="AA1416" i="63" s="1"/>
  <c r="W1415" i="63"/>
  <c r="AF1339" i="63"/>
  <c r="W1340" i="63"/>
  <c r="AE1421" i="63"/>
  <c r="AE1412" i="63"/>
  <c r="X1412" i="63"/>
  <c r="AA1412" i="63" s="1"/>
  <c r="AF1407" i="63"/>
  <c r="AF1382" i="63"/>
  <c r="AE1303" i="63"/>
  <c r="AF1301" i="63"/>
  <c r="W1450" i="63"/>
  <c r="W1434" i="63"/>
  <c r="AE1406" i="63"/>
  <c r="AF1352" i="63"/>
  <c r="AE1349" i="63"/>
  <c r="AE1351" i="63"/>
  <c r="AF1367" i="63"/>
  <c r="AF1359" i="63"/>
  <c r="AE1407" i="63"/>
  <c r="W1373" i="63"/>
  <c r="AF1371" i="63"/>
  <c r="AF1368" i="63"/>
  <c r="W1348" i="63"/>
  <c r="AF1329" i="63"/>
  <c r="AE1300" i="63"/>
  <c r="AE1296" i="63"/>
  <c r="W1296" i="63"/>
  <c r="AE1434" i="63"/>
  <c r="AF1433" i="63"/>
  <c r="X1423" i="63"/>
  <c r="AA1423" i="63" s="1"/>
  <c r="AF1399" i="63"/>
  <c r="AE1383" i="63"/>
  <c r="X1383" i="63"/>
  <c r="AA1383" i="63" s="1"/>
  <c r="AE1382" i="63"/>
  <c r="W1382" i="63"/>
  <c r="X1356" i="63"/>
  <c r="AA1356" i="63" s="1"/>
  <c r="AF1376" i="63"/>
  <c r="AF1372" i="63"/>
  <c r="AE1370" i="63"/>
  <c r="W1370" i="63"/>
  <c r="AF1347" i="63"/>
  <c r="W1335" i="63"/>
  <c r="AE1332" i="63"/>
  <c r="X1325" i="63"/>
  <c r="AA1325" i="63" s="1"/>
  <c r="AF1295" i="63"/>
  <c r="AE1447" i="63"/>
  <c r="AE1444" i="63"/>
  <c r="X1435" i="63"/>
  <c r="AA1435" i="63" s="1"/>
  <c r="AE1432" i="63"/>
  <c r="W1442" i="63"/>
  <c r="X1439" i="63"/>
  <c r="AA1439" i="63" s="1"/>
  <c r="X1463" i="63"/>
  <c r="AA1463" i="63" s="1"/>
  <c r="X1455" i="63"/>
  <c r="AA1455" i="63" s="1"/>
  <c r="X1448" i="63"/>
  <c r="AA1448" i="63" s="1"/>
  <c r="X1475" i="63"/>
  <c r="AA1475" i="63" s="1"/>
  <c r="AF1472" i="63"/>
  <c r="AF1465" i="63"/>
  <c r="AE1464" i="63"/>
  <c r="AE1460" i="63"/>
  <c r="AF1458" i="63"/>
  <c r="AE1455" i="63"/>
  <c r="AF1426" i="63"/>
  <c r="AF1421" i="63"/>
  <c r="AE1405" i="63"/>
  <c r="AE1399" i="63"/>
  <c r="AE1398" i="63"/>
  <c r="X1396" i="63"/>
  <c r="AA1396" i="63" s="1"/>
  <c r="AF1391" i="63"/>
  <c r="AE1389" i="63"/>
  <c r="W1378" i="63"/>
  <c r="X1341" i="63"/>
  <c r="AA1341" i="63" s="1"/>
  <c r="AE1335" i="63"/>
  <c r="X1335" i="63"/>
  <c r="AA1335" i="63" s="1"/>
  <c r="W1334" i="63"/>
  <c r="AF1332" i="63"/>
  <c r="W1326" i="63"/>
  <c r="AE1306" i="63"/>
  <c r="AF1305" i="63"/>
  <c r="AF1304" i="63"/>
  <c r="AF1300" i="63"/>
  <c r="X1466" i="63"/>
  <c r="AA1466" i="63" s="1"/>
  <c r="AE1465" i="63"/>
  <c r="W1465" i="63"/>
  <c r="W1461" i="63"/>
  <c r="W1458" i="63"/>
  <c r="W1416" i="63"/>
  <c r="AF1415" i="63"/>
  <c r="W1403" i="63"/>
  <c r="AE1390" i="63"/>
  <c r="AF1333" i="63"/>
  <c r="AE1325" i="63"/>
  <c r="AF1324" i="63"/>
  <c r="AE1319" i="63"/>
  <c r="AF1311" i="63"/>
  <c r="AE1308" i="63"/>
  <c r="AE1474" i="63"/>
  <c r="X1450" i="63"/>
  <c r="AA1450" i="63" s="1"/>
  <c r="X1447" i="63"/>
  <c r="AA1447" i="63" s="1"/>
  <c r="AE1437" i="63"/>
  <c r="AE1431" i="63"/>
  <c r="AE1428" i="63"/>
  <c r="AE1423" i="63"/>
  <c r="AF1384" i="63"/>
  <c r="AE1379" i="63"/>
  <c r="X1379" i="63"/>
  <c r="AA1379" i="63" s="1"/>
  <c r="X1376" i="63"/>
  <c r="AA1376" i="63" s="1"/>
  <c r="W1357" i="63"/>
  <c r="AF1308" i="63"/>
  <c r="W1306" i="63"/>
  <c r="AF1451" i="63"/>
  <c r="AE1375" i="63"/>
  <c r="AE1371" i="63"/>
  <c r="X1371" i="63"/>
  <c r="AA1371" i="63" s="1"/>
  <c r="X1368" i="63"/>
  <c r="AA1368" i="63" s="1"/>
  <c r="AE1341" i="63"/>
  <c r="W1338" i="63"/>
  <c r="W1330" i="63"/>
  <c r="AE1316" i="63"/>
  <c r="AE1312" i="63"/>
  <c r="W1312" i="63"/>
  <c r="AE1309" i="63"/>
  <c r="AF1467" i="63"/>
  <c r="AF1466" i="63"/>
  <c r="X1461" i="63"/>
  <c r="AA1461" i="63" s="1"/>
  <c r="W1426" i="63"/>
  <c r="W1418" i="63"/>
  <c r="AE1391" i="63"/>
  <c r="AF1360" i="63"/>
  <c r="AF1356" i="63"/>
  <c r="AE1346" i="63"/>
  <c r="AF1344" i="63"/>
  <c r="AE1343" i="63"/>
  <c r="AE1340" i="63"/>
  <c r="AF1335" i="63"/>
  <c r="AE1321" i="63"/>
  <c r="AF1320" i="63"/>
  <c r="W1302" i="63"/>
  <c r="W1295" i="63"/>
  <c r="W1475" i="63"/>
  <c r="X1469" i="63"/>
  <c r="AA1469" i="63" s="1"/>
  <c r="X1467" i="63"/>
  <c r="AA1467" i="63" s="1"/>
  <c r="AE1466" i="63"/>
  <c r="X1451" i="63"/>
  <c r="AA1451" i="63" s="1"/>
  <c r="AE1450" i="63"/>
  <c r="AF1449" i="63"/>
  <c r="AE1448" i="63"/>
  <c r="AE1436" i="63"/>
  <c r="AF1435" i="63"/>
  <c r="AF1434" i="63"/>
  <c r="X1434" i="63"/>
  <c r="AA1434" i="63" s="1"/>
  <c r="AE1433" i="63"/>
  <c r="W1433" i="63"/>
  <c r="X1431" i="63"/>
  <c r="AA1431" i="63" s="1"/>
  <c r="X1400" i="63"/>
  <c r="AA1400" i="63" s="1"/>
  <c r="AF1398" i="63"/>
  <c r="AE1396" i="63"/>
  <c r="AE1387" i="63"/>
  <c r="X1387" i="63"/>
  <c r="AA1387" i="63" s="1"/>
  <c r="AE1386" i="63"/>
  <c r="W1386" i="63"/>
  <c r="AF1375" i="63"/>
  <c r="AE1367" i="63"/>
  <c r="AE1363" i="63"/>
  <c r="X1363" i="63"/>
  <c r="AA1363" i="63" s="1"/>
  <c r="AE1362" i="63"/>
  <c r="W1362" i="63"/>
  <c r="X1360" i="63"/>
  <c r="AA1360" i="63" s="1"/>
  <c r="AE1359" i="63"/>
  <c r="W1353" i="63"/>
  <c r="X1340" i="63"/>
  <c r="AA1340" i="63" s="1"/>
  <c r="AF1337" i="63"/>
  <c r="AE1334" i="63"/>
  <c r="X1317" i="63"/>
  <c r="AA1317" i="63" s="1"/>
  <c r="AE1311" i="63"/>
  <c r="W1310" i="63"/>
  <c r="AF1303" i="63"/>
  <c r="W1466" i="63"/>
  <c r="W1445" i="63"/>
  <c r="X1445" i="63"/>
  <c r="AA1445" i="63" s="1"/>
  <c r="X1464" i="63"/>
  <c r="AA1464" i="63" s="1"/>
  <c r="W1464" i="63"/>
  <c r="AE1453" i="63"/>
  <c r="AE1463" i="63"/>
  <c r="AE1461" i="63"/>
  <c r="AE1456" i="63"/>
  <c r="AF1453" i="63"/>
  <c r="W1448" i="63"/>
  <c r="AF1447" i="63"/>
  <c r="X1432" i="63"/>
  <c r="AA1432" i="63" s="1"/>
  <c r="W1432" i="63"/>
  <c r="W1429" i="63"/>
  <c r="X1429" i="63"/>
  <c r="AA1429" i="63" s="1"/>
  <c r="AF1476" i="63"/>
  <c r="AF1475" i="63"/>
  <c r="AE1472" i="63"/>
  <c r="X1472" i="63"/>
  <c r="AA1472" i="63" s="1"/>
  <c r="AE1471" i="63"/>
  <c r="AE1469" i="63"/>
  <c r="AF1463" i="63"/>
  <c r="W1463" i="63"/>
  <c r="AF1461" i="63"/>
  <c r="AE1458" i="63"/>
  <c r="AE1457" i="63"/>
  <c r="AE1452" i="63"/>
  <c r="AF1450" i="63"/>
  <c r="AE1449" i="63"/>
  <c r="W1449" i="63"/>
  <c r="W1388" i="63"/>
  <c r="X1388" i="63"/>
  <c r="AA1388" i="63" s="1"/>
  <c r="W1364" i="63"/>
  <c r="X1364" i="63"/>
  <c r="AA1364" i="63" s="1"/>
  <c r="W1380" i="63"/>
  <c r="X1380" i="63"/>
  <c r="AA1380" i="63" s="1"/>
  <c r="AF1343" i="63"/>
  <c r="AF1437" i="63"/>
  <c r="X1419" i="63"/>
  <c r="AA1419" i="63" s="1"/>
  <c r="AE1418" i="63"/>
  <c r="AF1417" i="63"/>
  <c r="AE1416" i="63"/>
  <c r="AF1410" i="63"/>
  <c r="AE1402" i="63"/>
  <c r="X1399" i="63"/>
  <c r="AA1399" i="63" s="1"/>
  <c r="AE1394" i="63"/>
  <c r="AF1392" i="63"/>
  <c r="AF1390" i="63"/>
  <c r="W1385" i="63"/>
  <c r="AF1383" i="63"/>
  <c r="W1381" i="63"/>
  <c r="X1375" i="63"/>
  <c r="AA1375" i="63" s="1"/>
  <c r="AE1374" i="63"/>
  <c r="W1374" i="63"/>
  <c r="AE1372" i="63"/>
  <c r="W1369" i="63"/>
  <c r="AF1366" i="63"/>
  <c r="W1365" i="63"/>
  <c r="AF1358" i="63"/>
  <c r="AE1355" i="63"/>
  <c r="X1355" i="63"/>
  <c r="AA1355" i="63" s="1"/>
  <c r="AE1354" i="63"/>
  <c r="W1354" i="63"/>
  <c r="AF1349" i="63"/>
  <c r="AF1340" i="63"/>
  <c r="AE1337" i="63"/>
  <c r="AF1334" i="63"/>
  <c r="X1329" i="63"/>
  <c r="AA1329" i="63" s="1"/>
  <c r="AF1327" i="63"/>
  <c r="AF1326" i="63"/>
  <c r="AE1324" i="63"/>
  <c r="X1324" i="63"/>
  <c r="AA1324" i="63" s="1"/>
  <c r="AE1323" i="63"/>
  <c r="AF1321" i="63"/>
  <c r="W1318" i="63"/>
  <c r="AF1316" i="63"/>
  <c r="W1315" i="63"/>
  <c r="X1309" i="63"/>
  <c r="AA1309" i="63" s="1"/>
  <c r="AF1307" i="63"/>
  <c r="AE1302" i="63"/>
  <c r="W1300" i="63"/>
  <c r="AF1297" i="63"/>
  <c r="AF1296" i="63"/>
  <c r="W1447" i="63"/>
  <c r="AF1445" i="63"/>
  <c r="AE1442" i="63"/>
  <c r="AE1441" i="63"/>
  <c r="AE1439" i="63"/>
  <c r="AF1431" i="63"/>
  <c r="W1431" i="63"/>
  <c r="AF1429" i="63"/>
  <c r="AE1426" i="63"/>
  <c r="AE1425" i="63"/>
  <c r="AE1420" i="63"/>
  <c r="AF1419" i="63"/>
  <c r="AF1418" i="63"/>
  <c r="X1418" i="63"/>
  <c r="AA1418" i="63" s="1"/>
  <c r="AE1417" i="63"/>
  <c r="AE1415" i="63"/>
  <c r="AF1414" i="63"/>
  <c r="AF1413" i="63"/>
  <c r="AE1410" i="63"/>
  <c r="AF1408" i="63"/>
  <c r="AF1406" i="63"/>
  <c r="X1404" i="63"/>
  <c r="AA1404" i="63" s="1"/>
  <c r="AF1402" i="63"/>
  <c r="AF1400" i="63"/>
  <c r="AF1394" i="63"/>
  <c r="X1384" i="63"/>
  <c r="AA1384" i="63" s="1"/>
  <c r="AF1380" i="63"/>
  <c r="W1377" i="63"/>
  <c r="AF1374" i="63"/>
  <c r="X1367" i="63"/>
  <c r="AA1367" i="63" s="1"/>
  <c r="W1366" i="63"/>
  <c r="AF1364" i="63"/>
  <c r="W1361" i="63"/>
  <c r="X1359" i="63"/>
  <c r="AA1359" i="63" s="1"/>
  <c r="AE1358" i="63"/>
  <c r="W1358" i="63"/>
  <c r="W1356" i="63"/>
  <c r="W1350" i="63"/>
  <c r="X1349" i="63"/>
  <c r="AA1349" i="63" s="1"/>
  <c r="AF1345" i="63"/>
  <c r="AE1344" i="63"/>
  <c r="W1344" i="63"/>
  <c r="AE1338" i="63"/>
  <c r="X1332" i="63"/>
  <c r="AA1332" i="63" s="1"/>
  <c r="W1331" i="63"/>
  <c r="AF1328" i="63"/>
  <c r="W1327" i="63"/>
  <c r="AF1325" i="63"/>
  <c r="W1322" i="63"/>
  <c r="AF1317" i="63"/>
  <c r="W1316" i="63"/>
  <c r="AF1312" i="63"/>
  <c r="AE1307" i="63"/>
  <c r="W1307" i="63"/>
  <c r="W1299" i="63"/>
  <c r="X1297" i="63"/>
  <c r="AA1297" i="63" s="1"/>
  <c r="W1437" i="63"/>
  <c r="X1437" i="63"/>
  <c r="AA1437" i="63" s="1"/>
  <c r="X1411" i="63"/>
  <c r="AA1411" i="63" s="1"/>
  <c r="W1411" i="63"/>
  <c r="X1389" i="63"/>
  <c r="AA1389" i="63" s="1"/>
  <c r="W1389" i="63"/>
  <c r="X1343" i="63"/>
  <c r="AA1343" i="63" s="1"/>
  <c r="W1343" i="63"/>
  <c r="AF1462" i="63"/>
  <c r="X1458" i="63"/>
  <c r="AA1458" i="63" s="1"/>
  <c r="AE1445" i="63"/>
  <c r="AE1440" i="63"/>
  <c r="W1421" i="63"/>
  <c r="X1421" i="63"/>
  <c r="AA1421" i="63" s="1"/>
  <c r="AE1397" i="63"/>
  <c r="X1308" i="63"/>
  <c r="AA1308" i="63" s="1"/>
  <c r="W1308" i="63"/>
  <c r="W1303" i="63"/>
  <c r="X1303" i="63"/>
  <c r="AA1303" i="63" s="1"/>
  <c r="AF1446" i="63"/>
  <c r="X1442" i="63"/>
  <c r="AA1442" i="63" s="1"/>
  <c r="AE1429" i="63"/>
  <c r="AE1424" i="63"/>
  <c r="X1405" i="63"/>
  <c r="AA1405" i="63" s="1"/>
  <c r="W1405" i="63"/>
  <c r="AE1403" i="63"/>
  <c r="W1401" i="63"/>
  <c r="X1395" i="63"/>
  <c r="AA1395" i="63" s="1"/>
  <c r="W1395" i="63"/>
  <c r="W1372" i="63"/>
  <c r="X1372" i="63"/>
  <c r="AA1372" i="63" s="1"/>
  <c r="W1351" i="63"/>
  <c r="X1351" i="63"/>
  <c r="AA1351" i="63" s="1"/>
  <c r="AE1475" i="63"/>
  <c r="W1472" i="63"/>
  <c r="AE1470" i="63"/>
  <c r="W1453" i="63"/>
  <c r="X1453" i="63"/>
  <c r="AA1453" i="63" s="1"/>
  <c r="AF1442" i="63"/>
  <c r="AF1430" i="63"/>
  <c r="X1426" i="63"/>
  <c r="AA1426" i="63" s="1"/>
  <c r="X1415" i="63"/>
  <c r="AA1415" i="63" s="1"/>
  <c r="AE1413" i="63"/>
  <c r="AE1380" i="63"/>
  <c r="AF1379" i="63"/>
  <c r="W1319" i="63"/>
  <c r="X1319" i="63"/>
  <c r="AA1319" i="63" s="1"/>
  <c r="X1295" i="63"/>
  <c r="AA1295" i="63" s="1"/>
  <c r="X1473" i="63"/>
  <c r="AA1473" i="63" s="1"/>
  <c r="X1470" i="63"/>
  <c r="AA1470" i="63" s="1"/>
  <c r="W1470" i="63"/>
  <c r="X1459" i="63"/>
  <c r="AA1459" i="63" s="1"/>
  <c r="X1456" i="63"/>
  <c r="AA1456" i="63" s="1"/>
  <c r="W1456" i="63"/>
  <c r="X1443" i="63"/>
  <c r="AA1443" i="63" s="1"/>
  <c r="X1440" i="63"/>
  <c r="AA1440" i="63" s="1"/>
  <c r="W1440" i="63"/>
  <c r="X1427" i="63"/>
  <c r="AA1427" i="63" s="1"/>
  <c r="X1424" i="63"/>
  <c r="AA1424" i="63" s="1"/>
  <c r="W1424" i="63"/>
  <c r="X1413" i="63"/>
  <c r="AA1413" i="63" s="1"/>
  <c r="W1413" i="63"/>
  <c r="X1408" i="63"/>
  <c r="AA1408" i="63" s="1"/>
  <c r="X1407" i="63"/>
  <c r="AA1407" i="63" s="1"/>
  <c r="AE1404" i="63"/>
  <c r="X1403" i="63"/>
  <c r="AA1403" i="63" s="1"/>
  <c r="X1397" i="63"/>
  <c r="AA1397" i="63" s="1"/>
  <c r="W1397" i="63"/>
  <c r="X1392" i="63"/>
  <c r="AA1392" i="63" s="1"/>
  <c r="X1391" i="63"/>
  <c r="AA1391" i="63" s="1"/>
  <c r="AE1388" i="63"/>
  <c r="AF1387" i="63"/>
  <c r="AE1356" i="63"/>
  <c r="AF1355" i="63"/>
  <c r="AE1348" i="63"/>
  <c r="AE1336" i="63"/>
  <c r="W1336" i="63"/>
  <c r="AE1328" i="63"/>
  <c r="W1328" i="63"/>
  <c r="AE1326" i="63"/>
  <c r="AE1317" i="63"/>
  <c r="AE1313" i="63"/>
  <c r="X1313" i="63"/>
  <c r="AA1313" i="63" s="1"/>
  <c r="AE1295" i="63"/>
  <c r="AF1473" i="63"/>
  <c r="AF1471" i="63"/>
  <c r="AE1468" i="63"/>
  <c r="W1468" i="63"/>
  <c r="AF1459" i="63"/>
  <c r="AF1457" i="63"/>
  <c r="AE1454" i="63"/>
  <c r="W1454" i="63"/>
  <c r="AF1452" i="63"/>
  <c r="W1452" i="63"/>
  <c r="AF1443" i="63"/>
  <c r="AF1441" i="63"/>
  <c r="AE1438" i="63"/>
  <c r="W1438" i="63"/>
  <c r="AF1436" i="63"/>
  <c r="W1436" i="63"/>
  <c r="AF1427" i="63"/>
  <c r="AF1425" i="63"/>
  <c r="AE1422" i="63"/>
  <c r="W1422" i="63"/>
  <c r="AF1420" i="63"/>
  <c r="W1420" i="63"/>
  <c r="AE1411" i="63"/>
  <c r="W1409" i="63"/>
  <c r="AE1395" i="63"/>
  <c r="W1393" i="63"/>
  <c r="AE1378" i="63"/>
  <c r="AE1366" i="63"/>
  <c r="AE1364" i="63"/>
  <c r="AF1363" i="63"/>
  <c r="AF1351" i="63"/>
  <c r="AF1348" i="63"/>
  <c r="AF1342" i="63"/>
  <c r="X1333" i="63"/>
  <c r="AA1333" i="63" s="1"/>
  <c r="AE1331" i="63"/>
  <c r="X1327" i="63"/>
  <c r="AA1327" i="63" s="1"/>
  <c r="W1324" i="63"/>
  <c r="AE1318" i="63"/>
  <c r="X1311" i="63"/>
  <c r="AA1311" i="63" s="1"/>
  <c r="W1311" i="63"/>
  <c r="AE1304" i="63"/>
  <c r="W1304" i="63"/>
  <c r="AF1302" i="63"/>
  <c r="AE1476" i="63"/>
  <c r="W1476" i="63"/>
  <c r="AF1474" i="63"/>
  <c r="W1474" i="63"/>
  <c r="W1471" i="63"/>
  <c r="AF1469" i="63"/>
  <c r="W1469" i="63"/>
  <c r="AF1468" i="63"/>
  <c r="AE1462" i="63"/>
  <c r="W1462" i="63"/>
  <c r="AF1460" i="63"/>
  <c r="W1460" i="63"/>
  <c r="W1457" i="63"/>
  <c r="AF1455" i="63"/>
  <c r="W1455" i="63"/>
  <c r="AF1454" i="63"/>
  <c r="AE1446" i="63"/>
  <c r="W1446" i="63"/>
  <c r="AF1444" i="63"/>
  <c r="W1444" i="63"/>
  <c r="W1441" i="63"/>
  <c r="AF1439" i="63"/>
  <c r="W1439" i="63"/>
  <c r="AF1438" i="63"/>
  <c r="AE1430" i="63"/>
  <c r="W1430" i="63"/>
  <c r="AF1428" i="63"/>
  <c r="W1428" i="63"/>
  <c r="W1425" i="63"/>
  <c r="AF1423" i="63"/>
  <c r="W1423" i="63"/>
  <c r="AF1422" i="63"/>
  <c r="AE1414" i="63"/>
  <c r="W1414" i="63"/>
  <c r="AF1412" i="63"/>
  <c r="W1412" i="63"/>
  <c r="AF1411" i="63"/>
  <c r="W1410" i="63"/>
  <c r="W1406" i="63"/>
  <c r="AF1404" i="63"/>
  <c r="W1404" i="63"/>
  <c r="AF1403" i="63"/>
  <c r="W1402" i="63"/>
  <c r="W1398" i="63"/>
  <c r="AF1396" i="63"/>
  <c r="W1396" i="63"/>
  <c r="AF1395" i="63"/>
  <c r="W1394" i="63"/>
  <c r="W1390" i="63"/>
  <c r="AF1388" i="63"/>
  <c r="W1387" i="63"/>
  <c r="AE1381" i="63"/>
  <c r="W1379" i="63"/>
  <c r="AE1373" i="63"/>
  <c r="W1371" i="63"/>
  <c r="AE1365" i="63"/>
  <c r="W1363" i="63"/>
  <c r="AE1357" i="63"/>
  <c r="W1355" i="63"/>
  <c r="AE1350" i="63"/>
  <c r="W1347" i="63"/>
  <c r="AE1345" i="63"/>
  <c r="X1345" i="63"/>
  <c r="AA1345" i="63" s="1"/>
  <c r="W1342" i="63"/>
  <c r="AE1339" i="63"/>
  <c r="W1339" i="63"/>
  <c r="AF1336" i="63"/>
  <c r="W1332" i="63"/>
  <c r="AE1327" i="63"/>
  <c r="AF1323" i="63"/>
  <c r="AE1322" i="63"/>
  <c r="X1321" i="63"/>
  <c r="AA1321" i="63" s="1"/>
  <c r="AF1319" i="63"/>
  <c r="AF1315" i="63"/>
  <c r="AE1314" i="63"/>
  <c r="AF1313" i="63"/>
  <c r="AF1310" i="63"/>
  <c r="AE1305" i="63"/>
  <c r="X1301" i="63"/>
  <c r="AA1301" i="63" s="1"/>
  <c r="X1300" i="63"/>
  <c r="AA1300" i="63" s="1"/>
  <c r="AE1299" i="63"/>
  <c r="W1298" i="63"/>
  <c r="AF1386" i="63"/>
  <c r="X1381" i="63"/>
  <c r="AA1381" i="63" s="1"/>
  <c r="AF1378" i="63"/>
  <c r="X1373" i="63"/>
  <c r="AA1373" i="63" s="1"/>
  <c r="AF1370" i="63"/>
  <c r="X1365" i="63"/>
  <c r="AA1365" i="63" s="1"/>
  <c r="AF1362" i="63"/>
  <c r="X1357" i="63"/>
  <c r="AA1357" i="63" s="1"/>
  <c r="AF1354" i="63"/>
  <c r="W1352" i="63"/>
  <c r="AF1350" i="63"/>
  <c r="X1348" i="63"/>
  <c r="AA1348" i="63" s="1"/>
  <c r="AE1347" i="63"/>
  <c r="W1346" i="63"/>
  <c r="AE1342" i="63"/>
  <c r="AF1341" i="63"/>
  <c r="X1337" i="63"/>
  <c r="AA1337" i="63" s="1"/>
  <c r="AE1333" i="63"/>
  <c r="AF1331" i="63"/>
  <c r="AE1330" i="63"/>
  <c r="AE1329" i="63"/>
  <c r="W1323" i="63"/>
  <c r="AE1320" i="63"/>
  <c r="W1320" i="63"/>
  <c r="AF1318" i="63"/>
  <c r="X1316" i="63"/>
  <c r="AA1316" i="63" s="1"/>
  <c r="AE1315" i="63"/>
  <c r="W1314" i="63"/>
  <c r="AE1310" i="63"/>
  <c r="AF1309" i="63"/>
  <c r="X1305" i="63"/>
  <c r="AA1305" i="63" s="1"/>
  <c r="AE1301" i="63"/>
  <c r="AF1299" i="63"/>
  <c r="AE1298" i="63"/>
  <c r="AE1297" i="63"/>
  <c r="X1476" i="63"/>
  <c r="AA1476" i="63" s="1"/>
  <c r="X1468" i="63"/>
  <c r="AA1468" i="63" s="1"/>
  <c r="X1462" i="63"/>
  <c r="AA1462" i="63" s="1"/>
  <c r="X1454" i="63"/>
  <c r="AA1454" i="63" s="1"/>
  <c r="X1446" i="63"/>
  <c r="AA1446" i="63" s="1"/>
  <c r="X1438" i="63"/>
  <c r="AA1438" i="63" s="1"/>
  <c r="X1430" i="63"/>
  <c r="AA1430" i="63" s="1"/>
  <c r="X1422" i="63"/>
  <c r="AA1422" i="63" s="1"/>
  <c r="X1414" i="63"/>
  <c r="AA1414" i="63" s="1"/>
  <c r="X1352" i="63"/>
  <c r="AA1352" i="63" s="1"/>
  <c r="X1344" i="63"/>
  <c r="AA1344" i="63" s="1"/>
  <c r="X1336" i="63"/>
  <c r="AA1336" i="63" s="1"/>
  <c r="X1328" i="63"/>
  <c r="AA1328" i="63" s="1"/>
  <c r="X1320" i="63"/>
  <c r="AA1320" i="63" s="1"/>
  <c r="X1312" i="63"/>
  <c r="AA1312" i="63" s="1"/>
  <c r="X1304" i="63"/>
  <c r="AA1304" i="63" s="1"/>
  <c r="X1296" i="63"/>
  <c r="AA1296" i="63" s="1"/>
  <c r="AE1473" i="63"/>
  <c r="X1471" i="63"/>
  <c r="AA1471" i="63" s="1"/>
  <c r="AE1467" i="63"/>
  <c r="X1465" i="63"/>
  <c r="AA1465" i="63" s="1"/>
  <c r="AE1459" i="63"/>
  <c r="X1457" i="63"/>
  <c r="AA1457" i="63" s="1"/>
  <c r="AE1451" i="63"/>
  <c r="X1449" i="63"/>
  <c r="AA1449" i="63" s="1"/>
  <c r="AE1443" i="63"/>
  <c r="X1441" i="63"/>
  <c r="AA1441" i="63" s="1"/>
  <c r="AE1435" i="63"/>
  <c r="X1433" i="63"/>
  <c r="AA1433" i="63" s="1"/>
  <c r="AE1427" i="63"/>
  <c r="X1425" i="63"/>
  <c r="AA1425" i="63" s="1"/>
  <c r="AE1419" i="63"/>
  <c r="X1417" i="63"/>
  <c r="AA1417" i="63" s="1"/>
  <c r="X1410" i="63"/>
  <c r="AA1410" i="63" s="1"/>
  <c r="AE1409" i="63"/>
  <c r="AE1408" i="63"/>
  <c r="X1402" i="63"/>
  <c r="AA1402" i="63" s="1"/>
  <c r="AE1401" i="63"/>
  <c r="AE1400" i="63"/>
  <c r="X1394" i="63"/>
  <c r="AA1394" i="63" s="1"/>
  <c r="AE1393" i="63"/>
  <c r="AE1392" i="63"/>
  <c r="X1386" i="63"/>
  <c r="AA1386" i="63" s="1"/>
  <c r="AE1385" i="63"/>
  <c r="AE1384" i="63"/>
  <c r="X1378" i="63"/>
  <c r="AA1378" i="63" s="1"/>
  <c r="AE1377" i="63"/>
  <c r="AE1376" i="63"/>
  <c r="X1370" i="63"/>
  <c r="AA1370" i="63" s="1"/>
  <c r="AE1369" i="63"/>
  <c r="AE1368" i="63"/>
  <c r="X1362" i="63"/>
  <c r="AA1362" i="63" s="1"/>
  <c r="AE1361" i="63"/>
  <c r="AE1360" i="63"/>
  <c r="X1354" i="63"/>
  <c r="AA1354" i="63" s="1"/>
  <c r="AE1353" i="63"/>
  <c r="AE1352" i="63"/>
  <c r="X1474" i="63"/>
  <c r="AA1474" i="63" s="1"/>
  <c r="W1473" i="63"/>
  <c r="AF1470" i="63"/>
  <c r="W1467" i="63"/>
  <c r="AF1464" i="63"/>
  <c r="X1460" i="63"/>
  <c r="AA1460" i="63" s="1"/>
  <c r="W1459" i="63"/>
  <c r="AF1456" i="63"/>
  <c r="X1452" i="63"/>
  <c r="AA1452" i="63" s="1"/>
  <c r="W1451" i="63"/>
  <c r="AF1448" i="63"/>
  <c r="X1444" i="63"/>
  <c r="AA1444" i="63" s="1"/>
  <c r="W1443" i="63"/>
  <c r="AF1440" i="63"/>
  <c r="X1436" i="63"/>
  <c r="AA1436" i="63" s="1"/>
  <c r="W1435" i="63"/>
  <c r="AF1432" i="63"/>
  <c r="X1428" i="63"/>
  <c r="AA1428" i="63" s="1"/>
  <c r="W1427" i="63"/>
  <c r="AF1424" i="63"/>
  <c r="X1420" i="63"/>
  <c r="AA1420" i="63" s="1"/>
  <c r="W1419" i="63"/>
  <c r="AF1416" i="63"/>
  <c r="AF1409" i="63"/>
  <c r="W1407" i="63"/>
  <c r="X1406" i="63"/>
  <c r="AA1406" i="63" s="1"/>
  <c r="AF1401" i="63"/>
  <c r="W1399" i="63"/>
  <c r="X1398" i="63"/>
  <c r="AA1398" i="63" s="1"/>
  <c r="AF1393" i="63"/>
  <c r="W1391" i="63"/>
  <c r="X1390" i="63"/>
  <c r="AA1390" i="63" s="1"/>
  <c r="AF1385" i="63"/>
  <c r="W1383" i="63"/>
  <c r="X1382" i="63"/>
  <c r="AA1382" i="63" s="1"/>
  <c r="AF1377" i="63"/>
  <c r="W1375" i="63"/>
  <c r="X1374" i="63"/>
  <c r="AA1374" i="63" s="1"/>
  <c r="AF1369" i="63"/>
  <c r="W1367" i="63"/>
  <c r="X1366" i="63"/>
  <c r="AA1366" i="63" s="1"/>
  <c r="AF1361" i="63"/>
  <c r="W1359" i="63"/>
  <c r="X1358" i="63"/>
  <c r="AA1358" i="63" s="1"/>
  <c r="AF1353" i="63"/>
  <c r="X1347" i="63"/>
  <c r="AA1347" i="63" s="1"/>
  <c r="X1339" i="63"/>
  <c r="AA1339" i="63" s="1"/>
  <c r="X1331" i="63"/>
  <c r="AA1331" i="63" s="1"/>
  <c r="X1323" i="63"/>
  <c r="AA1323" i="63" s="1"/>
  <c r="X1315" i="63"/>
  <c r="AA1315" i="63" s="1"/>
  <c r="X1307" i="63"/>
  <c r="AA1307" i="63" s="1"/>
  <c r="X1299" i="63"/>
  <c r="AA1299" i="63" s="1"/>
  <c r="X1409" i="63"/>
  <c r="AA1409" i="63" s="1"/>
  <c r="W1408" i="63"/>
  <c r="AF1405" i="63"/>
  <c r="X1401" i="63"/>
  <c r="AA1401" i="63" s="1"/>
  <c r="W1400" i="63"/>
  <c r="AF1397" i="63"/>
  <c r="X1393" i="63"/>
  <c r="AA1393" i="63" s="1"/>
  <c r="W1392" i="63"/>
  <c r="AF1389" i="63"/>
  <c r="X1385" i="63"/>
  <c r="AA1385" i="63" s="1"/>
  <c r="W1384" i="63"/>
  <c r="AF1381" i="63"/>
  <c r="X1377" i="63"/>
  <c r="AA1377" i="63" s="1"/>
  <c r="W1376" i="63"/>
  <c r="AF1373" i="63"/>
  <c r="X1369" i="63"/>
  <c r="AA1369" i="63" s="1"/>
  <c r="W1368" i="63"/>
  <c r="AF1365" i="63"/>
  <c r="X1361" i="63"/>
  <c r="AA1361" i="63" s="1"/>
  <c r="W1360" i="63"/>
  <c r="AF1357" i="63"/>
  <c r="X1353" i="63"/>
  <c r="AA1353" i="63" s="1"/>
  <c r="X1346" i="63"/>
  <c r="AA1346" i="63" s="1"/>
  <c r="W1345" i="63"/>
  <c r="X1338" i="63"/>
  <c r="AA1338" i="63" s="1"/>
  <c r="W1337" i="63"/>
  <c r="X1330" i="63"/>
  <c r="AA1330" i="63" s="1"/>
  <c r="W1329" i="63"/>
  <c r="X1322" i="63"/>
  <c r="AA1322" i="63" s="1"/>
  <c r="W1321" i="63"/>
  <c r="X1314" i="63"/>
  <c r="AA1314" i="63" s="1"/>
  <c r="W1313" i="63"/>
  <c r="X1306" i="63"/>
  <c r="AA1306" i="63" s="1"/>
  <c r="W1305" i="63"/>
  <c r="X1298" i="63"/>
  <c r="AA1298" i="63" s="1"/>
  <c r="W1297" i="63"/>
  <c r="X1350" i="63"/>
  <c r="AA1350" i="63" s="1"/>
  <c r="W1349" i="63"/>
  <c r="AF1346" i="63"/>
  <c r="X1342" i="63"/>
  <c r="AA1342" i="63" s="1"/>
  <c r="W1341" i="63"/>
  <c r="AF1338" i="63"/>
  <c r="X1334" i="63"/>
  <c r="AA1334" i="63" s="1"/>
  <c r="W1333" i="63"/>
  <c r="AF1330" i="63"/>
  <c r="X1326" i="63"/>
  <c r="AA1326" i="63" s="1"/>
  <c r="W1325" i="63"/>
  <c r="AF1322" i="63"/>
  <c r="X1318" i="63"/>
  <c r="AA1318" i="63" s="1"/>
  <c r="W1317" i="63"/>
  <c r="AF1314" i="63"/>
  <c r="X1310" i="63"/>
  <c r="AA1310" i="63" s="1"/>
  <c r="W1309" i="63"/>
  <c r="AF1306" i="63"/>
  <c r="X1302" i="63"/>
  <c r="AA1302" i="63" s="1"/>
  <c r="W1301" i="63"/>
  <c r="AF1298" i="63"/>
  <c r="U1229" i="63" l="1"/>
  <c r="V1229" i="63"/>
  <c r="Y1229" i="63"/>
  <c r="Z1229" i="63" s="1"/>
  <c r="AB1229" i="63"/>
  <c r="AC1229" i="63"/>
  <c r="AD1229" i="63"/>
  <c r="AG1229" i="63"/>
  <c r="AH1229" i="63"/>
  <c r="AI1229" i="63"/>
  <c r="U1230" i="63"/>
  <c r="V1230" i="63"/>
  <c r="Y1230" i="63"/>
  <c r="Z1230" i="63" s="1"/>
  <c r="AB1230" i="63"/>
  <c r="AC1230" i="63"/>
  <c r="AD1230" i="63"/>
  <c r="AG1230" i="63"/>
  <c r="AH1230" i="63"/>
  <c r="AI1230" i="63"/>
  <c r="U1231" i="63"/>
  <c r="V1231" i="63"/>
  <c r="Y1231" i="63"/>
  <c r="Z1231" i="63" s="1"/>
  <c r="AB1231" i="63"/>
  <c r="AC1231" i="63"/>
  <c r="AD1231" i="63"/>
  <c r="AG1231" i="63"/>
  <c r="AH1231" i="63"/>
  <c r="AI1231" i="63"/>
  <c r="U1232" i="63"/>
  <c r="V1232" i="63"/>
  <c r="Y1232" i="63"/>
  <c r="Z1232" i="63" s="1"/>
  <c r="AB1232" i="63"/>
  <c r="AC1232" i="63"/>
  <c r="AD1232" i="63"/>
  <c r="AG1232" i="63"/>
  <c r="AH1232" i="63"/>
  <c r="AI1232" i="63"/>
  <c r="U1233" i="63"/>
  <c r="V1233" i="63"/>
  <c r="Y1233" i="63"/>
  <c r="Z1233" i="63" s="1"/>
  <c r="AB1233" i="63"/>
  <c r="AC1233" i="63"/>
  <c r="AD1233" i="63"/>
  <c r="AG1233" i="63"/>
  <c r="AH1233" i="63"/>
  <c r="AI1233" i="63"/>
  <c r="U1234" i="63"/>
  <c r="V1234" i="63"/>
  <c r="Y1234" i="63"/>
  <c r="Z1234" i="63" s="1"/>
  <c r="AB1234" i="63"/>
  <c r="AC1234" i="63"/>
  <c r="AD1234" i="63"/>
  <c r="AG1234" i="63"/>
  <c r="AH1234" i="63"/>
  <c r="AI1234" i="63"/>
  <c r="U1235" i="63"/>
  <c r="V1235" i="63"/>
  <c r="Y1235" i="63"/>
  <c r="Z1235" i="63" s="1"/>
  <c r="AB1235" i="63"/>
  <c r="AC1235" i="63"/>
  <c r="AD1235" i="63"/>
  <c r="AG1235" i="63"/>
  <c r="AH1235" i="63"/>
  <c r="AI1235" i="63"/>
  <c r="U1236" i="63"/>
  <c r="V1236" i="63"/>
  <c r="Y1236" i="63"/>
  <c r="Z1236" i="63" s="1"/>
  <c r="AB1236" i="63"/>
  <c r="AC1236" i="63"/>
  <c r="AD1236" i="63"/>
  <c r="AG1236" i="63"/>
  <c r="AH1236" i="63"/>
  <c r="AI1236" i="63"/>
  <c r="U1237" i="63"/>
  <c r="V1237" i="63"/>
  <c r="Y1237" i="63"/>
  <c r="Z1237" i="63" s="1"/>
  <c r="AB1237" i="63"/>
  <c r="AC1237" i="63"/>
  <c r="AD1237" i="63"/>
  <c r="AG1237" i="63"/>
  <c r="AH1237" i="63"/>
  <c r="AI1237" i="63"/>
  <c r="U1238" i="63"/>
  <c r="V1238" i="63"/>
  <c r="Y1238" i="63"/>
  <c r="Z1238" i="63" s="1"/>
  <c r="AB1238" i="63"/>
  <c r="AC1238" i="63"/>
  <c r="AD1238" i="63"/>
  <c r="AG1238" i="63"/>
  <c r="AH1238" i="63"/>
  <c r="AI1238" i="63"/>
  <c r="U1239" i="63"/>
  <c r="V1239" i="63"/>
  <c r="Y1239" i="63"/>
  <c r="Z1239" i="63" s="1"/>
  <c r="AB1239" i="63"/>
  <c r="AC1239" i="63"/>
  <c r="AD1239" i="63"/>
  <c r="AG1239" i="63"/>
  <c r="AH1239" i="63"/>
  <c r="AI1239" i="63"/>
  <c r="U1240" i="63"/>
  <c r="V1240" i="63"/>
  <c r="Y1240" i="63"/>
  <c r="Z1240" i="63" s="1"/>
  <c r="AB1240" i="63"/>
  <c r="AC1240" i="63"/>
  <c r="AD1240" i="63"/>
  <c r="AG1240" i="63"/>
  <c r="AH1240" i="63"/>
  <c r="AI1240" i="63"/>
  <c r="U1241" i="63"/>
  <c r="V1241" i="63"/>
  <c r="Y1241" i="63"/>
  <c r="Z1241" i="63" s="1"/>
  <c r="AB1241" i="63"/>
  <c r="AC1241" i="63"/>
  <c r="AD1241" i="63"/>
  <c r="AG1241" i="63"/>
  <c r="AH1241" i="63"/>
  <c r="AI1241" i="63"/>
  <c r="U1242" i="63"/>
  <c r="V1242" i="63"/>
  <c r="Y1242" i="63"/>
  <c r="Z1242" i="63" s="1"/>
  <c r="AB1242" i="63"/>
  <c r="AC1242" i="63"/>
  <c r="AD1242" i="63"/>
  <c r="AG1242" i="63"/>
  <c r="AH1242" i="63"/>
  <c r="AI1242" i="63"/>
  <c r="U1243" i="63"/>
  <c r="V1243" i="63"/>
  <c r="Y1243" i="63"/>
  <c r="Z1243" i="63" s="1"/>
  <c r="AB1243" i="63"/>
  <c r="AC1243" i="63"/>
  <c r="AD1243" i="63"/>
  <c r="AG1243" i="63"/>
  <c r="AH1243" i="63"/>
  <c r="AI1243" i="63"/>
  <c r="U1244" i="63"/>
  <c r="V1244" i="63"/>
  <c r="Y1244" i="63"/>
  <c r="Z1244" i="63" s="1"/>
  <c r="AB1244" i="63"/>
  <c r="AC1244" i="63"/>
  <c r="AD1244" i="63"/>
  <c r="AG1244" i="63"/>
  <c r="AH1244" i="63"/>
  <c r="AI1244" i="63"/>
  <c r="U1245" i="63"/>
  <c r="V1245" i="63"/>
  <c r="Y1245" i="63"/>
  <c r="Z1245" i="63" s="1"/>
  <c r="AB1245" i="63"/>
  <c r="AC1245" i="63"/>
  <c r="AD1245" i="63"/>
  <c r="AG1245" i="63"/>
  <c r="AH1245" i="63"/>
  <c r="AI1245" i="63"/>
  <c r="U1246" i="63"/>
  <c r="V1246" i="63"/>
  <c r="Y1246" i="63"/>
  <c r="Z1246" i="63" s="1"/>
  <c r="AB1246" i="63"/>
  <c r="AC1246" i="63"/>
  <c r="AD1246" i="63"/>
  <c r="AG1246" i="63"/>
  <c r="AH1246" i="63"/>
  <c r="AI1246" i="63"/>
  <c r="U1247" i="63"/>
  <c r="V1247" i="63"/>
  <c r="Y1247" i="63"/>
  <c r="Z1247" i="63" s="1"/>
  <c r="AB1247" i="63"/>
  <c r="AC1247" i="63"/>
  <c r="AD1247" i="63"/>
  <c r="AG1247" i="63"/>
  <c r="AH1247" i="63"/>
  <c r="AI1247" i="63"/>
  <c r="U1248" i="63"/>
  <c r="V1248" i="63"/>
  <c r="Y1248" i="63"/>
  <c r="Z1248" i="63" s="1"/>
  <c r="AB1248" i="63"/>
  <c r="AC1248" i="63"/>
  <c r="AD1248" i="63"/>
  <c r="AG1248" i="63"/>
  <c r="AH1248" i="63"/>
  <c r="AI1248" i="63"/>
  <c r="U1249" i="63"/>
  <c r="V1249" i="63"/>
  <c r="Y1249" i="63"/>
  <c r="Z1249" i="63" s="1"/>
  <c r="AB1249" i="63"/>
  <c r="AC1249" i="63"/>
  <c r="AD1249" i="63"/>
  <c r="AG1249" i="63"/>
  <c r="AH1249" i="63"/>
  <c r="AI1249" i="63"/>
  <c r="U1250" i="63"/>
  <c r="V1250" i="63"/>
  <c r="Y1250" i="63"/>
  <c r="Z1250" i="63" s="1"/>
  <c r="AB1250" i="63"/>
  <c r="AC1250" i="63"/>
  <c r="AD1250" i="63"/>
  <c r="AG1250" i="63"/>
  <c r="AH1250" i="63"/>
  <c r="AI1250" i="63"/>
  <c r="U1251" i="63"/>
  <c r="V1251" i="63"/>
  <c r="Y1251" i="63"/>
  <c r="Z1251" i="63" s="1"/>
  <c r="AB1251" i="63"/>
  <c r="AC1251" i="63"/>
  <c r="AD1251" i="63"/>
  <c r="AG1251" i="63"/>
  <c r="AH1251" i="63"/>
  <c r="AI1251" i="63"/>
  <c r="U1252" i="63"/>
  <c r="V1252" i="63"/>
  <c r="Y1252" i="63"/>
  <c r="Z1252" i="63" s="1"/>
  <c r="AB1252" i="63"/>
  <c r="AC1252" i="63"/>
  <c r="AD1252" i="63"/>
  <c r="AG1252" i="63"/>
  <c r="AH1252" i="63"/>
  <c r="AI1252" i="63"/>
  <c r="U1253" i="63"/>
  <c r="V1253" i="63"/>
  <c r="Y1253" i="63"/>
  <c r="Z1253" i="63" s="1"/>
  <c r="AB1253" i="63"/>
  <c r="AC1253" i="63"/>
  <c r="AD1253" i="63"/>
  <c r="AG1253" i="63"/>
  <c r="AH1253" i="63"/>
  <c r="AI1253" i="63"/>
  <c r="U1254" i="63"/>
  <c r="V1254" i="63"/>
  <c r="Y1254" i="63"/>
  <c r="Z1254" i="63" s="1"/>
  <c r="AB1254" i="63"/>
  <c r="AC1254" i="63"/>
  <c r="AD1254" i="63"/>
  <c r="AG1254" i="63"/>
  <c r="AH1254" i="63"/>
  <c r="AI1254" i="63"/>
  <c r="U1255" i="63"/>
  <c r="V1255" i="63"/>
  <c r="Y1255" i="63"/>
  <c r="Z1255" i="63" s="1"/>
  <c r="AB1255" i="63"/>
  <c r="AC1255" i="63"/>
  <c r="AD1255" i="63"/>
  <c r="AG1255" i="63"/>
  <c r="AH1255" i="63"/>
  <c r="AI1255" i="63"/>
  <c r="U1256" i="63"/>
  <c r="V1256" i="63"/>
  <c r="Y1256" i="63"/>
  <c r="Z1256" i="63" s="1"/>
  <c r="AB1256" i="63"/>
  <c r="AC1256" i="63"/>
  <c r="AD1256" i="63"/>
  <c r="AG1256" i="63"/>
  <c r="AH1256" i="63"/>
  <c r="AI1256" i="63"/>
  <c r="U1257" i="63"/>
  <c r="V1257" i="63"/>
  <c r="Y1257" i="63"/>
  <c r="Z1257" i="63" s="1"/>
  <c r="AB1257" i="63"/>
  <c r="AC1257" i="63"/>
  <c r="AD1257" i="63"/>
  <c r="AG1257" i="63"/>
  <c r="AH1257" i="63"/>
  <c r="AI1257" i="63"/>
  <c r="U1258" i="63"/>
  <c r="V1258" i="63"/>
  <c r="Y1258" i="63"/>
  <c r="Z1258" i="63" s="1"/>
  <c r="AB1258" i="63"/>
  <c r="AC1258" i="63"/>
  <c r="AD1258" i="63"/>
  <c r="AG1258" i="63"/>
  <c r="AH1258" i="63"/>
  <c r="AI1258" i="63"/>
  <c r="U1259" i="63"/>
  <c r="V1259" i="63"/>
  <c r="Y1259" i="63"/>
  <c r="Z1259" i="63" s="1"/>
  <c r="AB1259" i="63"/>
  <c r="AC1259" i="63"/>
  <c r="AD1259" i="63"/>
  <c r="AG1259" i="63"/>
  <c r="AH1259" i="63"/>
  <c r="AI1259" i="63"/>
  <c r="U1260" i="63"/>
  <c r="V1260" i="63"/>
  <c r="Y1260" i="63"/>
  <c r="Z1260" i="63" s="1"/>
  <c r="AB1260" i="63"/>
  <c r="AC1260" i="63"/>
  <c r="AD1260" i="63"/>
  <c r="AG1260" i="63"/>
  <c r="AH1260" i="63"/>
  <c r="AI1260" i="63"/>
  <c r="U1261" i="63"/>
  <c r="V1261" i="63"/>
  <c r="Y1261" i="63"/>
  <c r="Z1261" i="63" s="1"/>
  <c r="AB1261" i="63"/>
  <c r="AC1261" i="63"/>
  <c r="AD1261" i="63"/>
  <c r="AG1261" i="63"/>
  <c r="AH1261" i="63"/>
  <c r="AI1261" i="63"/>
  <c r="U1262" i="63"/>
  <c r="V1262" i="63"/>
  <c r="Y1262" i="63"/>
  <c r="Z1262" i="63" s="1"/>
  <c r="AB1262" i="63"/>
  <c r="AC1262" i="63"/>
  <c r="AD1262" i="63"/>
  <c r="AG1262" i="63"/>
  <c r="AH1262" i="63"/>
  <c r="AI1262" i="63"/>
  <c r="U1263" i="63"/>
  <c r="V1263" i="63"/>
  <c r="Y1263" i="63"/>
  <c r="Z1263" i="63" s="1"/>
  <c r="AB1263" i="63"/>
  <c r="AC1263" i="63"/>
  <c r="AD1263" i="63"/>
  <c r="AG1263" i="63"/>
  <c r="AH1263" i="63"/>
  <c r="AI1263" i="63"/>
  <c r="U1264" i="63"/>
  <c r="V1264" i="63"/>
  <c r="Y1264" i="63"/>
  <c r="Z1264" i="63" s="1"/>
  <c r="AB1264" i="63"/>
  <c r="AC1264" i="63"/>
  <c r="AD1264" i="63"/>
  <c r="AG1264" i="63"/>
  <c r="AH1264" i="63"/>
  <c r="AI1264" i="63"/>
  <c r="U1265" i="63"/>
  <c r="V1265" i="63"/>
  <c r="Y1265" i="63"/>
  <c r="Z1265" i="63" s="1"/>
  <c r="AB1265" i="63"/>
  <c r="AC1265" i="63"/>
  <c r="AD1265" i="63"/>
  <c r="AG1265" i="63"/>
  <c r="AH1265" i="63"/>
  <c r="AI1265" i="63"/>
  <c r="U1266" i="63"/>
  <c r="V1266" i="63"/>
  <c r="Y1266" i="63"/>
  <c r="Z1266" i="63" s="1"/>
  <c r="AB1266" i="63"/>
  <c r="AC1266" i="63"/>
  <c r="AD1266" i="63"/>
  <c r="AG1266" i="63"/>
  <c r="AH1266" i="63"/>
  <c r="AI1266" i="63"/>
  <c r="U1267" i="63"/>
  <c r="V1267" i="63"/>
  <c r="Y1267" i="63"/>
  <c r="Z1267" i="63" s="1"/>
  <c r="AB1267" i="63"/>
  <c r="AC1267" i="63"/>
  <c r="AD1267" i="63"/>
  <c r="AG1267" i="63"/>
  <c r="AH1267" i="63"/>
  <c r="AI1267" i="63"/>
  <c r="U1268" i="63"/>
  <c r="V1268" i="63"/>
  <c r="Y1268" i="63"/>
  <c r="Z1268" i="63" s="1"/>
  <c r="AB1268" i="63"/>
  <c r="AC1268" i="63"/>
  <c r="AD1268" i="63"/>
  <c r="AG1268" i="63"/>
  <c r="AH1268" i="63"/>
  <c r="AI1268" i="63"/>
  <c r="U1269" i="63"/>
  <c r="V1269" i="63"/>
  <c r="Y1269" i="63"/>
  <c r="Z1269" i="63" s="1"/>
  <c r="AB1269" i="63"/>
  <c r="AC1269" i="63"/>
  <c r="AD1269" i="63"/>
  <c r="AG1269" i="63"/>
  <c r="AH1269" i="63"/>
  <c r="AI1269" i="63"/>
  <c r="U1270" i="63"/>
  <c r="V1270" i="63"/>
  <c r="Y1270" i="63"/>
  <c r="Z1270" i="63" s="1"/>
  <c r="AB1270" i="63"/>
  <c r="AC1270" i="63"/>
  <c r="AD1270" i="63"/>
  <c r="AG1270" i="63"/>
  <c r="AH1270" i="63"/>
  <c r="AI1270" i="63"/>
  <c r="U1271" i="63"/>
  <c r="V1271" i="63"/>
  <c r="Y1271" i="63"/>
  <c r="Z1271" i="63" s="1"/>
  <c r="AB1271" i="63"/>
  <c r="AC1271" i="63"/>
  <c r="AD1271" i="63"/>
  <c r="AG1271" i="63"/>
  <c r="AH1271" i="63"/>
  <c r="AI1271" i="63"/>
  <c r="U1272" i="63"/>
  <c r="V1272" i="63"/>
  <c r="Y1272" i="63"/>
  <c r="Z1272" i="63" s="1"/>
  <c r="AB1272" i="63"/>
  <c r="AC1272" i="63"/>
  <c r="AD1272" i="63"/>
  <c r="AG1272" i="63"/>
  <c r="AH1272" i="63"/>
  <c r="AI1272" i="63"/>
  <c r="U1273" i="63"/>
  <c r="V1273" i="63"/>
  <c r="Y1273" i="63"/>
  <c r="Z1273" i="63" s="1"/>
  <c r="AB1273" i="63"/>
  <c r="AC1273" i="63"/>
  <c r="AD1273" i="63"/>
  <c r="AG1273" i="63"/>
  <c r="AH1273" i="63"/>
  <c r="AI1273" i="63"/>
  <c r="U1274" i="63"/>
  <c r="V1274" i="63"/>
  <c r="Y1274" i="63"/>
  <c r="Z1274" i="63" s="1"/>
  <c r="AB1274" i="63"/>
  <c r="AC1274" i="63"/>
  <c r="AD1274" i="63"/>
  <c r="AG1274" i="63"/>
  <c r="AH1274" i="63"/>
  <c r="AI1274" i="63"/>
  <c r="U1275" i="63"/>
  <c r="V1275" i="63"/>
  <c r="Y1275" i="63"/>
  <c r="Z1275" i="63" s="1"/>
  <c r="AB1275" i="63"/>
  <c r="AC1275" i="63"/>
  <c r="AD1275" i="63"/>
  <c r="AG1275" i="63"/>
  <c r="AH1275" i="63"/>
  <c r="AI1275" i="63"/>
  <c r="U1276" i="63"/>
  <c r="V1276" i="63"/>
  <c r="Y1276" i="63"/>
  <c r="Z1276" i="63" s="1"/>
  <c r="AB1276" i="63"/>
  <c r="AC1276" i="63"/>
  <c r="AD1276" i="63"/>
  <c r="AG1276" i="63"/>
  <c r="AH1276" i="63"/>
  <c r="AI1276" i="63"/>
  <c r="U1277" i="63"/>
  <c r="V1277" i="63"/>
  <c r="Y1277" i="63"/>
  <c r="Z1277" i="63" s="1"/>
  <c r="AB1277" i="63"/>
  <c r="AC1277" i="63"/>
  <c r="AD1277" i="63"/>
  <c r="AG1277" i="63"/>
  <c r="AH1277" i="63"/>
  <c r="AI1277" i="63"/>
  <c r="U1278" i="63"/>
  <c r="V1278" i="63"/>
  <c r="Y1278" i="63"/>
  <c r="Z1278" i="63" s="1"/>
  <c r="AB1278" i="63"/>
  <c r="AC1278" i="63"/>
  <c r="AD1278" i="63"/>
  <c r="AG1278" i="63"/>
  <c r="AH1278" i="63"/>
  <c r="AI1278" i="63"/>
  <c r="U1279" i="63"/>
  <c r="V1279" i="63"/>
  <c r="Y1279" i="63"/>
  <c r="Z1279" i="63" s="1"/>
  <c r="AB1279" i="63"/>
  <c r="AC1279" i="63"/>
  <c r="AD1279" i="63"/>
  <c r="AG1279" i="63"/>
  <c r="AH1279" i="63"/>
  <c r="AI1279" i="63"/>
  <c r="U1280" i="63"/>
  <c r="V1280" i="63"/>
  <c r="Y1280" i="63"/>
  <c r="Z1280" i="63" s="1"/>
  <c r="AB1280" i="63"/>
  <c r="AC1280" i="63"/>
  <c r="AD1280" i="63"/>
  <c r="AG1280" i="63"/>
  <c r="AH1280" i="63"/>
  <c r="AI1280" i="63"/>
  <c r="U1281" i="63"/>
  <c r="V1281" i="63"/>
  <c r="Y1281" i="63"/>
  <c r="Z1281" i="63" s="1"/>
  <c r="AB1281" i="63"/>
  <c r="AC1281" i="63"/>
  <c r="AD1281" i="63"/>
  <c r="AG1281" i="63"/>
  <c r="AH1281" i="63"/>
  <c r="AI1281" i="63"/>
  <c r="U1282" i="63"/>
  <c r="V1282" i="63"/>
  <c r="Y1282" i="63"/>
  <c r="Z1282" i="63" s="1"/>
  <c r="AB1282" i="63"/>
  <c r="AC1282" i="63"/>
  <c r="AD1282" i="63"/>
  <c r="AG1282" i="63"/>
  <c r="AH1282" i="63"/>
  <c r="AI1282" i="63"/>
  <c r="U1283" i="63"/>
  <c r="V1283" i="63"/>
  <c r="Y1283" i="63"/>
  <c r="Z1283" i="63" s="1"/>
  <c r="AB1283" i="63"/>
  <c r="AC1283" i="63"/>
  <c r="AD1283" i="63"/>
  <c r="AG1283" i="63"/>
  <c r="AH1283" i="63"/>
  <c r="AI1283" i="63"/>
  <c r="U1284" i="63"/>
  <c r="V1284" i="63"/>
  <c r="Y1284" i="63"/>
  <c r="Z1284" i="63" s="1"/>
  <c r="AB1284" i="63"/>
  <c r="AC1284" i="63"/>
  <c r="AD1284" i="63"/>
  <c r="AG1284" i="63"/>
  <c r="AH1284" i="63"/>
  <c r="AI1284" i="63"/>
  <c r="U1285" i="63"/>
  <c r="V1285" i="63"/>
  <c r="Y1285" i="63"/>
  <c r="Z1285" i="63" s="1"/>
  <c r="AB1285" i="63"/>
  <c r="AC1285" i="63"/>
  <c r="AD1285" i="63"/>
  <c r="AG1285" i="63"/>
  <c r="AH1285" i="63"/>
  <c r="AI1285" i="63"/>
  <c r="U1286" i="63"/>
  <c r="V1286" i="63"/>
  <c r="Y1286" i="63"/>
  <c r="Z1286" i="63" s="1"/>
  <c r="AB1286" i="63"/>
  <c r="AC1286" i="63"/>
  <c r="AD1286" i="63"/>
  <c r="AG1286" i="63"/>
  <c r="AH1286" i="63"/>
  <c r="AI1286" i="63"/>
  <c r="U1287" i="63"/>
  <c r="V1287" i="63"/>
  <c r="Y1287" i="63"/>
  <c r="Z1287" i="63" s="1"/>
  <c r="AB1287" i="63"/>
  <c r="AC1287" i="63"/>
  <c r="AD1287" i="63"/>
  <c r="AG1287" i="63"/>
  <c r="AH1287" i="63"/>
  <c r="AI1287" i="63"/>
  <c r="U1288" i="63"/>
  <c r="V1288" i="63"/>
  <c r="Y1288" i="63"/>
  <c r="Z1288" i="63" s="1"/>
  <c r="AB1288" i="63"/>
  <c r="AC1288" i="63"/>
  <c r="AD1288" i="63"/>
  <c r="AG1288" i="63"/>
  <c r="AH1288" i="63"/>
  <c r="AI1288" i="63"/>
  <c r="U1289" i="63"/>
  <c r="V1289" i="63"/>
  <c r="Y1289" i="63"/>
  <c r="Z1289" i="63" s="1"/>
  <c r="AB1289" i="63"/>
  <c r="AC1289" i="63"/>
  <c r="AD1289" i="63"/>
  <c r="AG1289" i="63"/>
  <c r="AH1289" i="63"/>
  <c r="AI1289" i="63"/>
  <c r="U1290" i="63"/>
  <c r="V1290" i="63"/>
  <c r="Y1290" i="63"/>
  <c r="Z1290" i="63" s="1"/>
  <c r="AB1290" i="63"/>
  <c r="AC1290" i="63"/>
  <c r="AD1290" i="63"/>
  <c r="AG1290" i="63"/>
  <c r="AH1290" i="63"/>
  <c r="AI1290" i="63"/>
  <c r="U1291" i="63"/>
  <c r="V1291" i="63"/>
  <c r="Y1291" i="63"/>
  <c r="Z1291" i="63" s="1"/>
  <c r="AB1291" i="63"/>
  <c r="AC1291" i="63"/>
  <c r="AD1291" i="63"/>
  <c r="AG1291" i="63"/>
  <c r="AH1291" i="63"/>
  <c r="AI1291" i="63"/>
  <c r="U1292" i="63"/>
  <c r="V1292" i="63"/>
  <c r="Y1292" i="63"/>
  <c r="Z1292" i="63" s="1"/>
  <c r="AB1292" i="63"/>
  <c r="AC1292" i="63"/>
  <c r="AD1292" i="63"/>
  <c r="AG1292" i="63"/>
  <c r="AH1292" i="63"/>
  <c r="AI1292" i="63"/>
  <c r="U1293" i="63"/>
  <c r="V1293" i="63"/>
  <c r="Y1293" i="63"/>
  <c r="Z1293" i="63" s="1"/>
  <c r="AB1293" i="63"/>
  <c r="AC1293" i="63"/>
  <c r="AD1293" i="63"/>
  <c r="AG1293" i="63"/>
  <c r="AH1293" i="63"/>
  <c r="AI1293" i="63"/>
  <c r="U1294" i="63"/>
  <c r="V1294" i="63"/>
  <c r="Y1294" i="63"/>
  <c r="Z1294" i="63" s="1"/>
  <c r="AB1294" i="63"/>
  <c r="AC1294" i="63"/>
  <c r="AD1294" i="63"/>
  <c r="AG1294" i="63"/>
  <c r="AH1294" i="63"/>
  <c r="AI1294" i="63"/>
  <c r="W1293" i="63" l="1"/>
  <c r="AE1269" i="63"/>
  <c r="AF1255" i="63"/>
  <c r="AF1237" i="63"/>
  <c r="AF1269" i="63"/>
  <c r="X1282" i="63"/>
  <c r="AA1282" i="63" s="1"/>
  <c r="AF1272" i="63"/>
  <c r="W1272" i="63"/>
  <c r="AE1260" i="63"/>
  <c r="X1244" i="63"/>
  <c r="AA1244" i="63" s="1"/>
  <c r="X1237" i="63"/>
  <c r="AA1237" i="63" s="1"/>
  <c r="W1256" i="63"/>
  <c r="X1241" i="63"/>
  <c r="AA1241" i="63" s="1"/>
  <c r="AE1292" i="63"/>
  <c r="AE1273" i="63"/>
  <c r="X1273" i="63"/>
  <c r="AA1273" i="63" s="1"/>
  <c r="AF1271" i="63"/>
  <c r="AE1270" i="63"/>
  <c r="AF1265" i="63"/>
  <c r="X1246" i="63"/>
  <c r="AA1246" i="63" s="1"/>
  <c r="W1273" i="63"/>
  <c r="AF1293" i="63"/>
  <c r="AF1289" i="63"/>
  <c r="AF1277" i="63"/>
  <c r="AF1257" i="63"/>
  <c r="AF1256" i="63"/>
  <c r="AF1242" i="63"/>
  <c r="X1290" i="63"/>
  <c r="AA1290" i="63" s="1"/>
  <c r="X1281" i="63"/>
  <c r="AA1281" i="63" s="1"/>
  <c r="X1272" i="63"/>
  <c r="AA1272" i="63" s="1"/>
  <c r="AE1264" i="63"/>
  <c r="AF1261" i="63"/>
  <c r="X1249" i="63"/>
  <c r="AA1249" i="63" s="1"/>
  <c r="W1245" i="63"/>
  <c r="AE1232" i="63"/>
  <c r="AE1289" i="63"/>
  <c r="W1284" i="63"/>
  <c r="X1229" i="63"/>
  <c r="AA1229" i="63" s="1"/>
  <c r="W1229" i="63"/>
  <c r="W1253" i="63"/>
  <c r="X1253" i="63"/>
  <c r="AA1253" i="63" s="1"/>
  <c r="AF1292" i="63"/>
  <c r="AF1283" i="63"/>
  <c r="AF1258" i="63"/>
  <c r="AE1256" i="63"/>
  <c r="AE1253" i="63"/>
  <c r="AE1252" i="63"/>
  <c r="AF1250" i="63"/>
  <c r="AF1244" i="63"/>
  <c r="W1240" i="63"/>
  <c r="W1237" i="63"/>
  <c r="AF1291" i="63"/>
  <c r="AF1285" i="63"/>
  <c r="X1284" i="63"/>
  <c r="AA1284" i="63" s="1"/>
  <c r="X1277" i="63"/>
  <c r="AA1277" i="63" s="1"/>
  <c r="AF1253" i="63"/>
  <c r="AF1252" i="63"/>
  <c r="X1250" i="63"/>
  <c r="AA1250" i="63" s="1"/>
  <c r="AF1235" i="63"/>
  <c r="AF1231" i="63"/>
  <c r="W1292" i="63"/>
  <c r="AF1290" i="63"/>
  <c r="AE1286" i="63"/>
  <c r="W1286" i="63"/>
  <c r="AE1265" i="63"/>
  <c r="AE1244" i="63"/>
  <c r="W1236" i="63"/>
  <c r="AF1233" i="63"/>
  <c r="AF1229" i="63"/>
  <c r="AF1249" i="63"/>
  <c r="AE1229" i="63"/>
  <c r="AF1294" i="63"/>
  <c r="X1293" i="63"/>
  <c r="AA1293" i="63" s="1"/>
  <c r="AE1285" i="63"/>
  <c r="AF1281" i="63"/>
  <c r="AE1280" i="63"/>
  <c r="AF1278" i="63"/>
  <c r="AE1277" i="63"/>
  <c r="W1277" i="63"/>
  <c r="AF1276" i="63"/>
  <c r="AE1275" i="63"/>
  <c r="AF1273" i="63"/>
  <c r="W1249" i="63"/>
  <c r="AF1248" i="63"/>
  <c r="W1244" i="63"/>
  <c r="AF1243" i="63"/>
  <c r="AF1241" i="63"/>
  <c r="AF1239" i="63"/>
  <c r="AE1238" i="63"/>
  <c r="AE1234" i="63"/>
  <c r="X1234" i="63"/>
  <c r="AA1234" i="63" s="1"/>
  <c r="X1269" i="63"/>
  <c r="AA1269" i="63" s="1"/>
  <c r="W1269" i="63"/>
  <c r="AE1288" i="63"/>
  <c r="X1261" i="63"/>
  <c r="AA1261" i="63" s="1"/>
  <c r="AE1246" i="63"/>
  <c r="AE1233" i="63"/>
  <c r="AE1293" i="63"/>
  <c r="AE1268" i="63"/>
  <c r="AE1254" i="63"/>
  <c r="AE1250" i="63"/>
  <c r="W1232" i="63"/>
  <c r="AF1230" i="63"/>
  <c r="X1292" i="63"/>
  <c r="AA1292" i="63" s="1"/>
  <c r="AE1287" i="63"/>
  <c r="AF1282" i="63"/>
  <c r="AE1281" i="63"/>
  <c r="W1281" i="63"/>
  <c r="AE1278" i="63"/>
  <c r="W1278" i="63"/>
  <c r="AF1268" i="63"/>
  <c r="AF1262" i="63"/>
  <c r="X1256" i="63"/>
  <c r="AA1256" i="63" s="1"/>
  <c r="AE1249" i="63"/>
  <c r="AF1246" i="63"/>
  <c r="AE1245" i="63"/>
  <c r="X1245" i="63"/>
  <c r="AA1245" i="63" s="1"/>
  <c r="AE1243" i="63"/>
  <c r="W1241" i="63"/>
  <c r="AF1238" i="63"/>
  <c r="AF1236" i="63"/>
  <c r="X1236" i="63"/>
  <c r="AA1236" i="63" s="1"/>
  <c r="W1283" i="63"/>
  <c r="X1283" i="63"/>
  <c r="AA1283" i="63" s="1"/>
  <c r="W1262" i="63"/>
  <c r="X1262" i="63"/>
  <c r="AA1262" i="63" s="1"/>
  <c r="X1257" i="63"/>
  <c r="AA1257" i="63" s="1"/>
  <c r="W1257" i="63"/>
  <c r="X1285" i="63"/>
  <c r="AA1285" i="63" s="1"/>
  <c r="W1285" i="63"/>
  <c r="AF1266" i="63"/>
  <c r="X1289" i="63"/>
  <c r="AA1289" i="63" s="1"/>
  <c r="W1289" i="63"/>
  <c r="AF1286" i="63"/>
  <c r="X1278" i="63"/>
  <c r="AA1278" i="63" s="1"/>
  <c r="W1266" i="63"/>
  <c r="X1266" i="63"/>
  <c r="AA1266" i="63" s="1"/>
  <c r="AF1245" i="63"/>
  <c r="W1233" i="63"/>
  <c r="X1233" i="63"/>
  <c r="AA1233" i="63" s="1"/>
  <c r="AE1276" i="63"/>
  <c r="AE1248" i="63"/>
  <c r="X1265" i="63"/>
  <c r="AA1265" i="63" s="1"/>
  <c r="W1265" i="63"/>
  <c r="X1260" i="63"/>
  <c r="AA1260" i="63" s="1"/>
  <c r="W1260" i="63"/>
  <c r="AE1258" i="63"/>
  <c r="AE1241" i="63"/>
  <c r="AE1290" i="63"/>
  <c r="AF1288" i="63"/>
  <c r="X1286" i="63"/>
  <c r="AA1286" i="63" s="1"/>
  <c r="AE1284" i="63"/>
  <c r="AF1274" i="63"/>
  <c r="AF1270" i="63"/>
  <c r="AF1264" i="63"/>
  <c r="AE1262" i="63"/>
  <c r="W1261" i="63"/>
  <c r="AF1259" i="63"/>
  <c r="AE1257" i="63"/>
  <c r="AE1240" i="63"/>
  <c r="AF1234" i="63"/>
  <c r="AE1294" i="63"/>
  <c r="AE1282" i="63"/>
  <c r="X1276" i="63"/>
  <c r="AA1276" i="63" s="1"/>
  <c r="W1276" i="63"/>
  <c r="AE1274" i="63"/>
  <c r="AE1261" i="63"/>
  <c r="W1250" i="63"/>
  <c r="AE1237" i="63"/>
  <c r="AE1230" i="63"/>
  <c r="X1230" i="63"/>
  <c r="AA1230" i="63" s="1"/>
  <c r="W1290" i="63"/>
  <c r="AF1284" i="63"/>
  <c r="W1282" i="63"/>
  <c r="AF1280" i="63"/>
  <c r="AF1275" i="63"/>
  <c r="AE1272" i="63"/>
  <c r="AE1266" i="63"/>
  <c r="AF1260" i="63"/>
  <c r="AE1259" i="63"/>
  <c r="AF1254" i="63"/>
  <c r="W1246" i="63"/>
  <c r="AE1242" i="63"/>
  <c r="AF1240" i="63"/>
  <c r="X1240" i="63"/>
  <c r="AA1240" i="63" s="1"/>
  <c r="AE1236" i="63"/>
  <c r="AF1232" i="63"/>
  <c r="X1232" i="63"/>
  <c r="AA1232" i="63" s="1"/>
  <c r="W1239" i="63"/>
  <c r="X1239" i="63"/>
  <c r="AA1239" i="63" s="1"/>
  <c r="W1231" i="63"/>
  <c r="X1231" i="63"/>
  <c r="AA1231" i="63" s="1"/>
  <c r="W1274" i="63"/>
  <c r="X1274" i="63"/>
  <c r="AA1274" i="63" s="1"/>
  <c r="W1287" i="63"/>
  <c r="X1287" i="63"/>
  <c r="AA1287" i="63" s="1"/>
  <c r="W1258" i="63"/>
  <c r="X1258" i="63"/>
  <c r="AA1258" i="63" s="1"/>
  <c r="X1248" i="63"/>
  <c r="AA1248" i="63" s="1"/>
  <c r="W1248" i="63"/>
  <c r="W1255" i="63"/>
  <c r="X1255" i="63"/>
  <c r="AA1255" i="63" s="1"/>
  <c r="W1294" i="63"/>
  <c r="X1294" i="63"/>
  <c r="AA1294" i="63" s="1"/>
  <c r="W1270" i="63"/>
  <c r="X1270" i="63"/>
  <c r="AA1270" i="63" s="1"/>
  <c r="W1271" i="63"/>
  <c r="X1271" i="63"/>
  <c r="AA1271" i="63" s="1"/>
  <c r="X1264" i="63"/>
  <c r="AA1264" i="63" s="1"/>
  <c r="W1264" i="63"/>
  <c r="W1238" i="63"/>
  <c r="X1238" i="63"/>
  <c r="AA1238" i="63" s="1"/>
  <c r="W1235" i="63"/>
  <c r="X1235" i="63"/>
  <c r="AA1235" i="63" s="1"/>
  <c r="X1288" i="63"/>
  <c r="AA1288" i="63" s="1"/>
  <c r="W1288" i="63"/>
  <c r="X1280" i="63"/>
  <c r="AA1280" i="63" s="1"/>
  <c r="W1280" i="63"/>
  <c r="W1254" i="63"/>
  <c r="X1254" i="63"/>
  <c r="AA1254" i="63" s="1"/>
  <c r="W1242" i="63"/>
  <c r="X1242" i="63"/>
  <c r="AA1242" i="63" s="1"/>
  <c r="AE1291" i="63"/>
  <c r="W1291" i="63"/>
  <c r="X1291" i="63"/>
  <c r="AA1291" i="63" s="1"/>
  <c r="AE1271" i="63"/>
  <c r="AF1263" i="63"/>
  <c r="W1259" i="63"/>
  <c r="X1259" i="63"/>
  <c r="AA1259" i="63" s="1"/>
  <c r="X1252" i="63"/>
  <c r="AA1252" i="63" s="1"/>
  <c r="W1252" i="63"/>
  <c r="AE1239" i="63"/>
  <c r="AE1231" i="63"/>
  <c r="W1230" i="63"/>
  <c r="AF1287" i="63"/>
  <c r="AE1283" i="63"/>
  <c r="AF1279" i="63"/>
  <c r="W1275" i="63"/>
  <c r="X1275" i="63"/>
  <c r="AA1275" i="63" s="1"/>
  <c r="X1268" i="63"/>
  <c r="AA1268" i="63" s="1"/>
  <c r="W1268" i="63"/>
  <c r="AE1255" i="63"/>
  <c r="AF1247" i="63"/>
  <c r="W1243" i="63"/>
  <c r="X1243" i="63"/>
  <c r="AA1243" i="63" s="1"/>
  <c r="AE1235" i="63"/>
  <c r="W1234" i="63"/>
  <c r="AE1267" i="63"/>
  <c r="W1267" i="63"/>
  <c r="X1267" i="63"/>
  <c r="AA1267" i="63" s="1"/>
  <c r="AE1251" i="63"/>
  <c r="W1251" i="63"/>
  <c r="X1251" i="63"/>
  <c r="AA1251" i="63" s="1"/>
  <c r="AE1279" i="63"/>
  <c r="W1279" i="63"/>
  <c r="X1279" i="63"/>
  <c r="AA1279" i="63" s="1"/>
  <c r="AF1267" i="63"/>
  <c r="AE1263" i="63"/>
  <c r="W1263" i="63"/>
  <c r="X1263" i="63"/>
  <c r="AA1263" i="63" s="1"/>
  <c r="AF1251" i="63"/>
  <c r="AE1247" i="63"/>
  <c r="W1247" i="63"/>
  <c r="X1247" i="63"/>
  <c r="AA1247" i="63" s="1"/>
  <c r="F11" i="78" l="1"/>
  <c r="F9" i="78"/>
  <c r="G9" i="78" l="1"/>
  <c r="R21" i="74" l="1"/>
  <c r="Q21" i="74"/>
  <c r="P21" i="74"/>
  <c r="R20" i="74"/>
  <c r="Q20" i="74"/>
  <c r="P20" i="74"/>
  <c r="R19" i="74"/>
  <c r="Q19" i="74"/>
  <c r="P19" i="74"/>
  <c r="R18" i="74"/>
  <c r="Q18" i="74"/>
  <c r="P18" i="74"/>
  <c r="G29" i="78" l="1"/>
  <c r="P17" i="74" l="1"/>
  <c r="E18" i="74"/>
  <c r="E19" i="74"/>
  <c r="E20" i="74"/>
  <c r="E21" i="74"/>
  <c r="E22" i="74"/>
  <c r="E23" i="74"/>
  <c r="K19" i="74"/>
  <c r="K20" i="74"/>
  <c r="K21" i="74"/>
  <c r="K22" i="74"/>
  <c r="E17" i="74" l="1"/>
  <c r="U1157" i="63" l="1"/>
  <c r="V1157" i="63"/>
  <c r="Y1157" i="63"/>
  <c r="Z1157" i="63" s="1"/>
  <c r="AB1157" i="63"/>
  <c r="AC1157" i="63"/>
  <c r="AD1157" i="63"/>
  <c r="AG1157" i="63"/>
  <c r="AH1157" i="63"/>
  <c r="AI1157" i="63"/>
  <c r="U1158" i="63"/>
  <c r="V1158" i="63"/>
  <c r="Y1158" i="63"/>
  <c r="Z1158" i="63" s="1"/>
  <c r="AB1158" i="63"/>
  <c r="AC1158" i="63"/>
  <c r="AD1158" i="63"/>
  <c r="AG1158" i="63"/>
  <c r="AH1158" i="63"/>
  <c r="AI1158" i="63"/>
  <c r="U1159" i="63"/>
  <c r="V1159" i="63"/>
  <c r="Y1159" i="63"/>
  <c r="Z1159" i="63" s="1"/>
  <c r="AB1159" i="63"/>
  <c r="AC1159" i="63"/>
  <c r="AD1159" i="63"/>
  <c r="AG1159" i="63"/>
  <c r="AH1159" i="63"/>
  <c r="AI1159" i="63"/>
  <c r="U1160" i="63"/>
  <c r="V1160" i="63"/>
  <c r="Y1160" i="63"/>
  <c r="Z1160" i="63" s="1"/>
  <c r="AB1160" i="63"/>
  <c r="AC1160" i="63"/>
  <c r="AD1160" i="63"/>
  <c r="AG1160" i="63"/>
  <c r="AH1160" i="63"/>
  <c r="AI1160" i="63"/>
  <c r="U1161" i="63"/>
  <c r="V1161" i="63"/>
  <c r="Y1161" i="63"/>
  <c r="Z1161" i="63" s="1"/>
  <c r="AB1161" i="63"/>
  <c r="AC1161" i="63"/>
  <c r="AD1161" i="63"/>
  <c r="AG1161" i="63"/>
  <c r="AH1161" i="63"/>
  <c r="AI1161" i="63"/>
  <c r="U1162" i="63"/>
  <c r="V1162" i="63"/>
  <c r="Y1162" i="63"/>
  <c r="Z1162" i="63" s="1"/>
  <c r="AB1162" i="63"/>
  <c r="AC1162" i="63"/>
  <c r="AD1162" i="63"/>
  <c r="AG1162" i="63"/>
  <c r="AH1162" i="63"/>
  <c r="AI1162" i="63"/>
  <c r="U1163" i="63"/>
  <c r="V1163" i="63"/>
  <c r="Y1163" i="63"/>
  <c r="Z1163" i="63" s="1"/>
  <c r="AB1163" i="63"/>
  <c r="AC1163" i="63"/>
  <c r="AD1163" i="63"/>
  <c r="AG1163" i="63"/>
  <c r="AH1163" i="63"/>
  <c r="AI1163" i="63"/>
  <c r="U1164" i="63"/>
  <c r="V1164" i="63"/>
  <c r="Y1164" i="63"/>
  <c r="Z1164" i="63" s="1"/>
  <c r="AB1164" i="63"/>
  <c r="AC1164" i="63"/>
  <c r="AD1164" i="63"/>
  <c r="AG1164" i="63"/>
  <c r="AH1164" i="63"/>
  <c r="AI1164" i="63"/>
  <c r="U1165" i="63"/>
  <c r="V1165" i="63"/>
  <c r="Y1165" i="63"/>
  <c r="Z1165" i="63" s="1"/>
  <c r="AB1165" i="63"/>
  <c r="AC1165" i="63"/>
  <c r="AD1165" i="63"/>
  <c r="AG1165" i="63"/>
  <c r="AH1165" i="63"/>
  <c r="AI1165" i="63"/>
  <c r="U1166" i="63"/>
  <c r="V1166" i="63"/>
  <c r="Y1166" i="63"/>
  <c r="Z1166" i="63" s="1"/>
  <c r="AB1166" i="63"/>
  <c r="AC1166" i="63"/>
  <c r="AD1166" i="63"/>
  <c r="AG1166" i="63"/>
  <c r="AH1166" i="63"/>
  <c r="AI1166" i="63"/>
  <c r="U1167" i="63"/>
  <c r="V1167" i="63"/>
  <c r="Y1167" i="63"/>
  <c r="Z1167" i="63" s="1"/>
  <c r="AB1167" i="63"/>
  <c r="AC1167" i="63"/>
  <c r="AD1167" i="63"/>
  <c r="AG1167" i="63"/>
  <c r="AH1167" i="63"/>
  <c r="AI1167" i="63"/>
  <c r="U1168" i="63"/>
  <c r="V1168" i="63"/>
  <c r="Y1168" i="63"/>
  <c r="Z1168" i="63" s="1"/>
  <c r="AB1168" i="63"/>
  <c r="AC1168" i="63"/>
  <c r="AD1168" i="63"/>
  <c r="AG1168" i="63"/>
  <c r="AH1168" i="63"/>
  <c r="AI1168" i="63"/>
  <c r="U1169" i="63"/>
  <c r="V1169" i="63"/>
  <c r="Y1169" i="63"/>
  <c r="Z1169" i="63" s="1"/>
  <c r="AB1169" i="63"/>
  <c r="AC1169" i="63"/>
  <c r="AD1169" i="63"/>
  <c r="AG1169" i="63"/>
  <c r="AH1169" i="63"/>
  <c r="AI1169" i="63"/>
  <c r="U1170" i="63"/>
  <c r="V1170" i="63"/>
  <c r="Y1170" i="63"/>
  <c r="Z1170" i="63" s="1"/>
  <c r="AB1170" i="63"/>
  <c r="AC1170" i="63"/>
  <c r="AD1170" i="63"/>
  <c r="AG1170" i="63"/>
  <c r="AH1170" i="63"/>
  <c r="AI1170" i="63"/>
  <c r="U1171" i="63"/>
  <c r="V1171" i="63"/>
  <c r="Y1171" i="63"/>
  <c r="Z1171" i="63" s="1"/>
  <c r="AB1171" i="63"/>
  <c r="AC1171" i="63"/>
  <c r="AD1171" i="63"/>
  <c r="AG1171" i="63"/>
  <c r="AH1171" i="63"/>
  <c r="AI1171" i="63"/>
  <c r="U1172" i="63"/>
  <c r="V1172" i="63"/>
  <c r="Y1172" i="63"/>
  <c r="Z1172" i="63" s="1"/>
  <c r="AB1172" i="63"/>
  <c r="AC1172" i="63"/>
  <c r="AD1172" i="63"/>
  <c r="AG1172" i="63"/>
  <c r="AH1172" i="63"/>
  <c r="AI1172" i="63"/>
  <c r="U1173" i="63"/>
  <c r="V1173" i="63"/>
  <c r="Y1173" i="63"/>
  <c r="Z1173" i="63" s="1"/>
  <c r="AB1173" i="63"/>
  <c r="AC1173" i="63"/>
  <c r="AD1173" i="63"/>
  <c r="AG1173" i="63"/>
  <c r="AH1173" i="63"/>
  <c r="AI1173" i="63"/>
  <c r="U1174" i="63"/>
  <c r="V1174" i="63"/>
  <c r="Y1174" i="63"/>
  <c r="Z1174" i="63" s="1"/>
  <c r="AB1174" i="63"/>
  <c r="AC1174" i="63"/>
  <c r="AD1174" i="63"/>
  <c r="AG1174" i="63"/>
  <c r="AH1174" i="63"/>
  <c r="AI1174" i="63"/>
  <c r="U1175" i="63"/>
  <c r="V1175" i="63"/>
  <c r="Y1175" i="63"/>
  <c r="Z1175" i="63" s="1"/>
  <c r="AB1175" i="63"/>
  <c r="AC1175" i="63"/>
  <c r="AD1175" i="63"/>
  <c r="AG1175" i="63"/>
  <c r="AH1175" i="63"/>
  <c r="AI1175" i="63"/>
  <c r="U1176" i="63"/>
  <c r="V1176" i="63"/>
  <c r="Y1176" i="63"/>
  <c r="Z1176" i="63" s="1"/>
  <c r="AB1176" i="63"/>
  <c r="AC1176" i="63"/>
  <c r="AD1176" i="63"/>
  <c r="AG1176" i="63"/>
  <c r="AH1176" i="63"/>
  <c r="AI1176" i="63"/>
  <c r="U1177" i="63"/>
  <c r="V1177" i="63"/>
  <c r="Y1177" i="63"/>
  <c r="Z1177" i="63" s="1"/>
  <c r="AB1177" i="63"/>
  <c r="AC1177" i="63"/>
  <c r="AD1177" i="63"/>
  <c r="AG1177" i="63"/>
  <c r="AH1177" i="63"/>
  <c r="AI1177" i="63"/>
  <c r="U1178" i="63"/>
  <c r="V1178" i="63"/>
  <c r="Y1178" i="63"/>
  <c r="Z1178" i="63" s="1"/>
  <c r="AB1178" i="63"/>
  <c r="AC1178" i="63"/>
  <c r="AD1178" i="63"/>
  <c r="AG1178" i="63"/>
  <c r="AH1178" i="63"/>
  <c r="AI1178" i="63"/>
  <c r="U1179" i="63"/>
  <c r="V1179" i="63"/>
  <c r="Y1179" i="63"/>
  <c r="Z1179" i="63" s="1"/>
  <c r="AB1179" i="63"/>
  <c r="AC1179" i="63"/>
  <c r="AD1179" i="63"/>
  <c r="AG1179" i="63"/>
  <c r="AH1179" i="63"/>
  <c r="AI1179" i="63"/>
  <c r="U1180" i="63"/>
  <c r="V1180" i="63"/>
  <c r="Y1180" i="63"/>
  <c r="Z1180" i="63" s="1"/>
  <c r="AB1180" i="63"/>
  <c r="AC1180" i="63"/>
  <c r="AD1180" i="63"/>
  <c r="AG1180" i="63"/>
  <c r="AH1180" i="63"/>
  <c r="AI1180" i="63"/>
  <c r="U1181" i="63"/>
  <c r="V1181" i="63"/>
  <c r="Y1181" i="63"/>
  <c r="Z1181" i="63" s="1"/>
  <c r="AB1181" i="63"/>
  <c r="AC1181" i="63"/>
  <c r="AD1181" i="63"/>
  <c r="AG1181" i="63"/>
  <c r="AH1181" i="63"/>
  <c r="AI1181" i="63"/>
  <c r="U1182" i="63"/>
  <c r="V1182" i="63"/>
  <c r="Y1182" i="63"/>
  <c r="Z1182" i="63" s="1"/>
  <c r="AB1182" i="63"/>
  <c r="AC1182" i="63"/>
  <c r="AD1182" i="63"/>
  <c r="AG1182" i="63"/>
  <c r="AH1182" i="63"/>
  <c r="AI1182" i="63"/>
  <c r="U1183" i="63"/>
  <c r="V1183" i="63"/>
  <c r="Y1183" i="63"/>
  <c r="Z1183" i="63" s="1"/>
  <c r="AB1183" i="63"/>
  <c r="AC1183" i="63"/>
  <c r="AD1183" i="63"/>
  <c r="AG1183" i="63"/>
  <c r="AH1183" i="63"/>
  <c r="AI1183" i="63"/>
  <c r="U1184" i="63"/>
  <c r="V1184" i="63"/>
  <c r="Y1184" i="63"/>
  <c r="Z1184" i="63" s="1"/>
  <c r="AB1184" i="63"/>
  <c r="AC1184" i="63"/>
  <c r="AD1184" i="63"/>
  <c r="AG1184" i="63"/>
  <c r="AH1184" i="63"/>
  <c r="AI1184" i="63"/>
  <c r="U1185" i="63"/>
  <c r="V1185" i="63"/>
  <c r="Y1185" i="63"/>
  <c r="Z1185" i="63" s="1"/>
  <c r="AB1185" i="63"/>
  <c r="AC1185" i="63"/>
  <c r="AD1185" i="63"/>
  <c r="AG1185" i="63"/>
  <c r="AH1185" i="63"/>
  <c r="AI1185" i="63"/>
  <c r="U1186" i="63"/>
  <c r="V1186" i="63"/>
  <c r="Y1186" i="63"/>
  <c r="Z1186" i="63" s="1"/>
  <c r="AB1186" i="63"/>
  <c r="AC1186" i="63"/>
  <c r="AD1186" i="63"/>
  <c r="AG1186" i="63"/>
  <c r="AH1186" i="63"/>
  <c r="AI1186" i="63"/>
  <c r="U1187" i="63"/>
  <c r="V1187" i="63"/>
  <c r="Y1187" i="63"/>
  <c r="Z1187" i="63" s="1"/>
  <c r="AB1187" i="63"/>
  <c r="AC1187" i="63"/>
  <c r="AD1187" i="63"/>
  <c r="AG1187" i="63"/>
  <c r="AH1187" i="63"/>
  <c r="AI1187" i="63"/>
  <c r="U1188" i="63"/>
  <c r="V1188" i="63"/>
  <c r="Y1188" i="63"/>
  <c r="Z1188" i="63" s="1"/>
  <c r="AB1188" i="63"/>
  <c r="AC1188" i="63"/>
  <c r="AD1188" i="63"/>
  <c r="AG1188" i="63"/>
  <c r="AH1188" i="63"/>
  <c r="AI1188" i="63"/>
  <c r="U1189" i="63"/>
  <c r="V1189" i="63"/>
  <c r="Y1189" i="63"/>
  <c r="Z1189" i="63" s="1"/>
  <c r="AB1189" i="63"/>
  <c r="AC1189" i="63"/>
  <c r="AD1189" i="63"/>
  <c r="AG1189" i="63"/>
  <c r="AH1189" i="63"/>
  <c r="AI1189" i="63"/>
  <c r="U1190" i="63"/>
  <c r="V1190" i="63"/>
  <c r="Y1190" i="63"/>
  <c r="Z1190" i="63" s="1"/>
  <c r="AB1190" i="63"/>
  <c r="AC1190" i="63"/>
  <c r="AD1190" i="63"/>
  <c r="AG1190" i="63"/>
  <c r="AH1190" i="63"/>
  <c r="AI1190" i="63"/>
  <c r="U1191" i="63"/>
  <c r="V1191" i="63"/>
  <c r="Y1191" i="63"/>
  <c r="Z1191" i="63" s="1"/>
  <c r="AB1191" i="63"/>
  <c r="AC1191" i="63"/>
  <c r="AD1191" i="63"/>
  <c r="AG1191" i="63"/>
  <c r="AH1191" i="63"/>
  <c r="AI1191" i="63"/>
  <c r="U1192" i="63"/>
  <c r="V1192" i="63"/>
  <c r="Y1192" i="63"/>
  <c r="Z1192" i="63" s="1"/>
  <c r="AB1192" i="63"/>
  <c r="AC1192" i="63"/>
  <c r="AD1192" i="63"/>
  <c r="AG1192" i="63"/>
  <c r="AH1192" i="63"/>
  <c r="AI1192" i="63"/>
  <c r="U1193" i="63"/>
  <c r="V1193" i="63"/>
  <c r="Y1193" i="63"/>
  <c r="Z1193" i="63" s="1"/>
  <c r="AB1193" i="63"/>
  <c r="AC1193" i="63"/>
  <c r="AD1193" i="63"/>
  <c r="AG1193" i="63"/>
  <c r="AH1193" i="63"/>
  <c r="AI1193" i="63"/>
  <c r="U1194" i="63"/>
  <c r="V1194" i="63"/>
  <c r="Y1194" i="63"/>
  <c r="Z1194" i="63" s="1"/>
  <c r="AB1194" i="63"/>
  <c r="AC1194" i="63"/>
  <c r="AD1194" i="63"/>
  <c r="AG1194" i="63"/>
  <c r="AH1194" i="63"/>
  <c r="AF1194" i="63" s="1"/>
  <c r="AI1194" i="63"/>
  <c r="U1195" i="63"/>
  <c r="V1195" i="63"/>
  <c r="Y1195" i="63"/>
  <c r="Z1195" i="63" s="1"/>
  <c r="AB1195" i="63"/>
  <c r="AC1195" i="63"/>
  <c r="AD1195" i="63"/>
  <c r="AG1195" i="63"/>
  <c r="AH1195" i="63"/>
  <c r="AF1195" i="63" s="1"/>
  <c r="AI1195" i="63"/>
  <c r="U1196" i="63"/>
  <c r="V1196" i="63"/>
  <c r="Y1196" i="63"/>
  <c r="Z1196" i="63" s="1"/>
  <c r="AB1196" i="63"/>
  <c r="AC1196" i="63"/>
  <c r="AD1196" i="63"/>
  <c r="AG1196" i="63"/>
  <c r="AH1196" i="63"/>
  <c r="AF1196" i="63" s="1"/>
  <c r="AI1196" i="63"/>
  <c r="U1197" i="63"/>
  <c r="V1197" i="63"/>
  <c r="Y1197" i="63"/>
  <c r="Z1197" i="63" s="1"/>
  <c r="AB1197" i="63"/>
  <c r="AC1197" i="63"/>
  <c r="AD1197" i="63"/>
  <c r="AG1197" i="63"/>
  <c r="AH1197" i="63"/>
  <c r="AF1197" i="63" s="1"/>
  <c r="AI1197" i="63"/>
  <c r="U1198" i="63"/>
  <c r="V1198" i="63"/>
  <c r="Y1198" i="63"/>
  <c r="Z1198" i="63" s="1"/>
  <c r="AB1198" i="63"/>
  <c r="AC1198" i="63"/>
  <c r="AD1198" i="63"/>
  <c r="AG1198" i="63"/>
  <c r="AH1198" i="63"/>
  <c r="AI1198" i="63"/>
  <c r="U1199" i="63"/>
  <c r="V1199" i="63"/>
  <c r="Y1199" i="63"/>
  <c r="Z1199" i="63" s="1"/>
  <c r="AB1199" i="63"/>
  <c r="AC1199" i="63"/>
  <c r="AD1199" i="63"/>
  <c r="AG1199" i="63"/>
  <c r="AH1199" i="63"/>
  <c r="AI1199" i="63"/>
  <c r="U1200" i="63"/>
  <c r="V1200" i="63"/>
  <c r="Y1200" i="63"/>
  <c r="Z1200" i="63" s="1"/>
  <c r="AB1200" i="63"/>
  <c r="AC1200" i="63"/>
  <c r="AD1200" i="63"/>
  <c r="AG1200" i="63"/>
  <c r="AH1200" i="63"/>
  <c r="AI1200" i="63"/>
  <c r="U1201" i="63"/>
  <c r="V1201" i="63"/>
  <c r="Y1201" i="63"/>
  <c r="Z1201" i="63" s="1"/>
  <c r="AB1201" i="63"/>
  <c r="AC1201" i="63"/>
  <c r="AD1201" i="63"/>
  <c r="AG1201" i="63"/>
  <c r="AH1201" i="63"/>
  <c r="AI1201" i="63"/>
  <c r="U1202" i="63"/>
  <c r="V1202" i="63"/>
  <c r="Y1202" i="63"/>
  <c r="Z1202" i="63" s="1"/>
  <c r="AB1202" i="63"/>
  <c r="AC1202" i="63"/>
  <c r="AD1202" i="63"/>
  <c r="AG1202" i="63"/>
  <c r="AH1202" i="63"/>
  <c r="AI1202" i="63"/>
  <c r="U1203" i="63"/>
  <c r="V1203" i="63"/>
  <c r="Y1203" i="63"/>
  <c r="Z1203" i="63" s="1"/>
  <c r="AB1203" i="63"/>
  <c r="AC1203" i="63"/>
  <c r="AD1203" i="63"/>
  <c r="AG1203" i="63"/>
  <c r="AH1203" i="63"/>
  <c r="AI1203" i="63"/>
  <c r="U1204" i="63"/>
  <c r="V1204" i="63"/>
  <c r="Y1204" i="63"/>
  <c r="Z1204" i="63" s="1"/>
  <c r="AB1204" i="63"/>
  <c r="AC1204" i="63"/>
  <c r="AD1204" i="63"/>
  <c r="AG1204" i="63"/>
  <c r="AH1204" i="63"/>
  <c r="AI1204" i="63"/>
  <c r="U1205" i="63"/>
  <c r="V1205" i="63"/>
  <c r="Y1205" i="63"/>
  <c r="Z1205" i="63" s="1"/>
  <c r="AB1205" i="63"/>
  <c r="AC1205" i="63"/>
  <c r="AD1205" i="63"/>
  <c r="AG1205" i="63"/>
  <c r="AH1205" i="63"/>
  <c r="AI1205" i="63"/>
  <c r="U1206" i="63"/>
  <c r="V1206" i="63"/>
  <c r="Y1206" i="63"/>
  <c r="Z1206" i="63" s="1"/>
  <c r="AB1206" i="63"/>
  <c r="AC1206" i="63"/>
  <c r="AD1206" i="63"/>
  <c r="AG1206" i="63"/>
  <c r="AH1206" i="63"/>
  <c r="AI1206" i="63"/>
  <c r="U1207" i="63"/>
  <c r="V1207" i="63"/>
  <c r="Y1207" i="63"/>
  <c r="Z1207" i="63" s="1"/>
  <c r="AB1207" i="63"/>
  <c r="AC1207" i="63"/>
  <c r="AD1207" i="63"/>
  <c r="AG1207" i="63"/>
  <c r="AH1207" i="63"/>
  <c r="AI1207" i="63"/>
  <c r="U1208" i="63"/>
  <c r="V1208" i="63"/>
  <c r="Y1208" i="63"/>
  <c r="Z1208" i="63" s="1"/>
  <c r="AB1208" i="63"/>
  <c r="AC1208" i="63"/>
  <c r="AD1208" i="63"/>
  <c r="AG1208" i="63"/>
  <c r="AH1208" i="63"/>
  <c r="AI1208" i="63"/>
  <c r="U1209" i="63"/>
  <c r="V1209" i="63"/>
  <c r="Y1209" i="63"/>
  <c r="Z1209" i="63" s="1"/>
  <c r="AB1209" i="63"/>
  <c r="AC1209" i="63"/>
  <c r="AD1209" i="63"/>
  <c r="AG1209" i="63"/>
  <c r="AH1209" i="63"/>
  <c r="AI1209" i="63"/>
  <c r="U1210" i="63"/>
  <c r="V1210" i="63"/>
  <c r="Y1210" i="63"/>
  <c r="Z1210" i="63" s="1"/>
  <c r="AB1210" i="63"/>
  <c r="AC1210" i="63"/>
  <c r="AD1210" i="63"/>
  <c r="AG1210" i="63"/>
  <c r="AH1210" i="63"/>
  <c r="AI1210" i="63"/>
  <c r="U1211" i="63"/>
  <c r="V1211" i="63"/>
  <c r="Y1211" i="63"/>
  <c r="Z1211" i="63" s="1"/>
  <c r="AB1211" i="63"/>
  <c r="AC1211" i="63"/>
  <c r="AD1211" i="63"/>
  <c r="AG1211" i="63"/>
  <c r="AH1211" i="63"/>
  <c r="AI1211" i="63"/>
  <c r="U1212" i="63"/>
  <c r="V1212" i="63"/>
  <c r="Y1212" i="63"/>
  <c r="Z1212" i="63" s="1"/>
  <c r="AB1212" i="63"/>
  <c r="AC1212" i="63"/>
  <c r="AD1212" i="63"/>
  <c r="AG1212" i="63"/>
  <c r="AH1212" i="63"/>
  <c r="AI1212" i="63"/>
  <c r="U1213" i="63"/>
  <c r="V1213" i="63"/>
  <c r="Y1213" i="63"/>
  <c r="Z1213" i="63" s="1"/>
  <c r="AB1213" i="63"/>
  <c r="AC1213" i="63"/>
  <c r="AD1213" i="63"/>
  <c r="AG1213" i="63"/>
  <c r="AH1213" i="63"/>
  <c r="AI1213" i="63"/>
  <c r="U1214" i="63"/>
  <c r="V1214" i="63"/>
  <c r="Y1214" i="63"/>
  <c r="Z1214" i="63" s="1"/>
  <c r="AB1214" i="63"/>
  <c r="AC1214" i="63"/>
  <c r="AD1214" i="63"/>
  <c r="AG1214" i="63"/>
  <c r="AH1214" i="63"/>
  <c r="AI1214" i="63"/>
  <c r="U1215" i="63"/>
  <c r="V1215" i="63"/>
  <c r="Y1215" i="63"/>
  <c r="Z1215" i="63" s="1"/>
  <c r="AB1215" i="63"/>
  <c r="AC1215" i="63"/>
  <c r="AD1215" i="63"/>
  <c r="AG1215" i="63"/>
  <c r="AH1215" i="63"/>
  <c r="AI1215" i="63"/>
  <c r="U1216" i="63"/>
  <c r="V1216" i="63"/>
  <c r="Y1216" i="63"/>
  <c r="Z1216" i="63" s="1"/>
  <c r="AB1216" i="63"/>
  <c r="AC1216" i="63"/>
  <c r="AD1216" i="63"/>
  <c r="AG1216" i="63"/>
  <c r="AH1216" i="63"/>
  <c r="AI1216" i="63"/>
  <c r="U1217" i="63"/>
  <c r="V1217" i="63"/>
  <c r="Y1217" i="63"/>
  <c r="Z1217" i="63" s="1"/>
  <c r="AB1217" i="63"/>
  <c r="AC1217" i="63"/>
  <c r="AD1217" i="63"/>
  <c r="AG1217" i="63"/>
  <c r="AH1217" i="63"/>
  <c r="AI1217" i="63"/>
  <c r="U1218" i="63"/>
  <c r="V1218" i="63"/>
  <c r="Y1218" i="63"/>
  <c r="Z1218" i="63" s="1"/>
  <c r="AB1218" i="63"/>
  <c r="AC1218" i="63"/>
  <c r="AD1218" i="63"/>
  <c r="AG1218" i="63"/>
  <c r="AH1218" i="63"/>
  <c r="AI1218" i="63"/>
  <c r="U1219" i="63"/>
  <c r="V1219" i="63"/>
  <c r="Y1219" i="63"/>
  <c r="Z1219" i="63" s="1"/>
  <c r="AB1219" i="63"/>
  <c r="AC1219" i="63"/>
  <c r="AD1219" i="63"/>
  <c r="AG1219" i="63"/>
  <c r="AH1219" i="63"/>
  <c r="AI1219" i="63"/>
  <c r="U1220" i="63"/>
  <c r="V1220" i="63"/>
  <c r="Y1220" i="63"/>
  <c r="Z1220" i="63" s="1"/>
  <c r="AB1220" i="63"/>
  <c r="AC1220" i="63"/>
  <c r="AD1220" i="63"/>
  <c r="AG1220" i="63"/>
  <c r="AH1220" i="63"/>
  <c r="AI1220" i="63"/>
  <c r="U1221" i="63"/>
  <c r="V1221" i="63"/>
  <c r="Y1221" i="63"/>
  <c r="Z1221" i="63" s="1"/>
  <c r="AB1221" i="63"/>
  <c r="AC1221" i="63"/>
  <c r="AD1221" i="63"/>
  <c r="AG1221" i="63"/>
  <c r="AH1221" i="63"/>
  <c r="AI1221" i="63"/>
  <c r="U1222" i="63"/>
  <c r="V1222" i="63"/>
  <c r="Y1222" i="63"/>
  <c r="Z1222" i="63" s="1"/>
  <c r="AB1222" i="63"/>
  <c r="AC1222" i="63"/>
  <c r="AD1222" i="63"/>
  <c r="AG1222" i="63"/>
  <c r="AH1222" i="63"/>
  <c r="AI1222" i="63"/>
  <c r="U1223" i="63"/>
  <c r="V1223" i="63"/>
  <c r="Y1223" i="63"/>
  <c r="Z1223" i="63" s="1"/>
  <c r="AB1223" i="63"/>
  <c r="AC1223" i="63"/>
  <c r="AD1223" i="63"/>
  <c r="AG1223" i="63"/>
  <c r="AH1223" i="63"/>
  <c r="AI1223" i="63"/>
  <c r="U1224" i="63"/>
  <c r="V1224" i="63"/>
  <c r="Y1224" i="63"/>
  <c r="Z1224" i="63" s="1"/>
  <c r="AB1224" i="63"/>
  <c r="AC1224" i="63"/>
  <c r="AD1224" i="63"/>
  <c r="AG1224" i="63"/>
  <c r="AH1224" i="63"/>
  <c r="AI1224" i="63"/>
  <c r="U1225" i="63"/>
  <c r="V1225" i="63"/>
  <c r="Y1225" i="63"/>
  <c r="Z1225" i="63" s="1"/>
  <c r="AB1225" i="63"/>
  <c r="AC1225" i="63"/>
  <c r="AD1225" i="63"/>
  <c r="AG1225" i="63"/>
  <c r="AH1225" i="63"/>
  <c r="AI1225" i="63"/>
  <c r="U1226" i="63"/>
  <c r="V1226" i="63"/>
  <c r="Y1226" i="63"/>
  <c r="Z1226" i="63" s="1"/>
  <c r="AB1226" i="63"/>
  <c r="AC1226" i="63"/>
  <c r="AD1226" i="63"/>
  <c r="AG1226" i="63"/>
  <c r="AH1226" i="63"/>
  <c r="AI1226" i="63"/>
  <c r="U1227" i="63"/>
  <c r="V1227" i="63"/>
  <c r="Y1227" i="63"/>
  <c r="Z1227" i="63" s="1"/>
  <c r="AB1227" i="63"/>
  <c r="AC1227" i="63"/>
  <c r="AD1227" i="63"/>
  <c r="AG1227" i="63"/>
  <c r="AH1227" i="63"/>
  <c r="AI1227" i="63"/>
  <c r="U1228" i="63"/>
  <c r="V1228" i="63"/>
  <c r="Y1228" i="63"/>
  <c r="Z1228" i="63" s="1"/>
  <c r="AB1228" i="63"/>
  <c r="AC1228" i="63"/>
  <c r="AD1228" i="63"/>
  <c r="AG1228" i="63"/>
  <c r="AH1228" i="63"/>
  <c r="AI1228" i="63"/>
  <c r="AF1193" i="63" l="1"/>
  <c r="AF1192" i="63"/>
  <c r="AF1172" i="63"/>
  <c r="W1227" i="63"/>
  <c r="AF1225" i="63"/>
  <c r="W1219" i="63"/>
  <c r="X1208" i="63"/>
  <c r="AA1208" i="63" s="1"/>
  <c r="X1200" i="63"/>
  <c r="AA1200" i="63" s="1"/>
  <c r="AF1198" i="63"/>
  <c r="AE1196" i="63"/>
  <c r="X1196" i="63"/>
  <c r="AA1196" i="63" s="1"/>
  <c r="AF1190" i="63"/>
  <c r="AE1164" i="63"/>
  <c r="W1157" i="63"/>
  <c r="AF1217" i="63"/>
  <c r="X1224" i="63"/>
  <c r="AA1224" i="63" s="1"/>
  <c r="X1216" i="63"/>
  <c r="AA1216" i="63" s="1"/>
  <c r="X1212" i="63"/>
  <c r="AA1212" i="63" s="1"/>
  <c r="W1208" i="63"/>
  <c r="AF1207" i="63"/>
  <c r="W1205" i="63"/>
  <c r="AF1203" i="63"/>
  <c r="X1189" i="63"/>
  <c r="AA1189" i="63" s="1"/>
  <c r="X1157" i="63"/>
  <c r="AA1157" i="63" s="1"/>
  <c r="AF1165" i="63"/>
  <c r="AF1205" i="63"/>
  <c r="AE1191" i="63"/>
  <c r="X1210" i="63"/>
  <c r="AA1210" i="63" s="1"/>
  <c r="AE1185" i="63"/>
  <c r="AF1220" i="63"/>
  <c r="X1194" i="63"/>
  <c r="AA1194" i="63" s="1"/>
  <c r="W1173" i="63"/>
  <c r="AE1169" i="63"/>
  <c r="AE1225" i="63"/>
  <c r="W1178" i="63"/>
  <c r="AE1220" i="63"/>
  <c r="AE1213" i="63"/>
  <c r="X1169" i="63"/>
  <c r="AA1169" i="63" s="1"/>
  <c r="AE1165" i="63"/>
  <c r="X1218" i="63"/>
  <c r="AA1218" i="63" s="1"/>
  <c r="W1204" i="63"/>
  <c r="AE1200" i="63"/>
  <c r="AF1189" i="63"/>
  <c r="AE1180" i="63"/>
  <c r="W1177" i="63"/>
  <c r="AE1222" i="63"/>
  <c r="X1173" i="63"/>
  <c r="AA1173" i="63" s="1"/>
  <c r="X1221" i="63"/>
  <c r="AA1221" i="63" s="1"/>
  <c r="AF1214" i="63"/>
  <c r="AF1201" i="63"/>
  <c r="AE1179" i="63"/>
  <c r="AF1177" i="63"/>
  <c r="AE1195" i="63"/>
  <c r="AF1186" i="63"/>
  <c r="X1185" i="63"/>
  <c r="AA1185" i="63" s="1"/>
  <c r="AE1181" i="63"/>
  <c r="AF1176" i="63"/>
  <c r="AF1173" i="63"/>
  <c r="X1172" i="63"/>
  <c r="AA1172" i="63" s="1"/>
  <c r="AF1162" i="63"/>
  <c r="W1225" i="63"/>
  <c r="AE1203" i="63"/>
  <c r="W1161" i="63"/>
  <c r="AE1211" i="63"/>
  <c r="AE1208" i="63"/>
  <c r="X1205" i="63"/>
  <c r="AA1205" i="63" s="1"/>
  <c r="AF1200" i="63"/>
  <c r="AE1199" i="63"/>
  <c r="AE1228" i="63"/>
  <c r="AF1226" i="63"/>
  <c r="AF1224" i="63"/>
  <c r="AE1217" i="63"/>
  <c r="AE1216" i="63"/>
  <c r="W1213" i="63"/>
  <c r="X1204" i="63"/>
  <c r="AA1204" i="63" s="1"/>
  <c r="W1200" i="63"/>
  <c r="AF1199" i="63"/>
  <c r="W1197" i="63"/>
  <c r="W1189" i="63"/>
  <c r="AF1188" i="63"/>
  <c r="AF1181" i="63"/>
  <c r="X1177" i="63"/>
  <c r="AA1177" i="63" s="1"/>
  <c r="W1174" i="63"/>
  <c r="X1168" i="63"/>
  <c r="AA1168" i="63" s="1"/>
  <c r="W1162" i="63"/>
  <c r="AF1160" i="63"/>
  <c r="W1217" i="63"/>
  <c r="AE1214" i="63"/>
  <c r="AF1213" i="63"/>
  <c r="AE1201" i="63"/>
  <c r="AE1183" i="63"/>
  <c r="AF1174" i="63"/>
  <c r="AE1170" i="63"/>
  <c r="X1170" i="63"/>
  <c r="AA1170" i="63" s="1"/>
  <c r="AE1163" i="63"/>
  <c r="AF1161" i="63"/>
  <c r="W1222" i="63"/>
  <c r="AF1221" i="63"/>
  <c r="X1213" i="63"/>
  <c r="AA1213" i="63" s="1"/>
  <c r="AF1208" i="63"/>
  <c r="AF1206" i="63"/>
  <c r="AF1204" i="63"/>
  <c r="W1203" i="63"/>
  <c r="W1185" i="63"/>
  <c r="AE1182" i="63"/>
  <c r="X1182" i="63"/>
  <c r="AA1182" i="63" s="1"/>
  <c r="AE1177" i="63"/>
  <c r="AE1167" i="63"/>
  <c r="AF1158" i="63"/>
  <c r="AE1186" i="63"/>
  <c r="X1186" i="63"/>
  <c r="AA1186" i="63" s="1"/>
  <c r="X1226" i="63"/>
  <c r="AA1226" i="63" s="1"/>
  <c r="AE1224" i="63"/>
  <c r="W1221" i="63"/>
  <c r="AF1218" i="63"/>
  <c r="AF1216" i="63"/>
  <c r="X1215" i="63"/>
  <c r="AA1215" i="63" s="1"/>
  <c r="AF1212" i="63"/>
  <c r="W1202" i="63"/>
  <c r="X1197" i="63"/>
  <c r="AA1197" i="63" s="1"/>
  <c r="AF1185" i="63"/>
  <c r="AE1184" i="63"/>
  <c r="X1184" i="63"/>
  <c r="AA1184" i="63" s="1"/>
  <c r="AF1178" i="63"/>
  <c r="AF1169" i="63"/>
  <c r="AE1166" i="63"/>
  <c r="X1166" i="63"/>
  <c r="AA1166" i="63" s="1"/>
  <c r="AE1161" i="63"/>
  <c r="X1161" i="63"/>
  <c r="AA1161" i="63" s="1"/>
  <c r="W1158" i="63"/>
  <c r="W1165" i="63"/>
  <c r="X1165" i="63"/>
  <c r="AA1165" i="63" s="1"/>
  <c r="AE1227" i="63"/>
  <c r="AE1223" i="63"/>
  <c r="AE1219" i="63"/>
  <c r="AE1215" i="63"/>
  <c r="X1211" i="63"/>
  <c r="AA1211" i="63" s="1"/>
  <c r="W1211" i="63"/>
  <c r="AE1209" i="63"/>
  <c r="AE1194" i="63"/>
  <c r="W1192" i="63"/>
  <c r="X1192" i="63"/>
  <c r="AA1192" i="63" s="1"/>
  <c r="AE1189" i="63"/>
  <c r="AE1162" i="63"/>
  <c r="X1162" i="63"/>
  <c r="AA1162" i="63" s="1"/>
  <c r="AE1157" i="63"/>
  <c r="AE1205" i="63"/>
  <c r="W1181" i="63"/>
  <c r="X1181" i="63"/>
  <c r="AA1181" i="63" s="1"/>
  <c r="AF1170" i="63"/>
  <c r="W1169" i="63"/>
  <c r="AF1157" i="63"/>
  <c r="W1228" i="63"/>
  <c r="W1220" i="63"/>
  <c r="X1202" i="63"/>
  <c r="AA1202" i="63" s="1"/>
  <c r="W1195" i="63"/>
  <c r="AE1193" i="63"/>
  <c r="X1188" i="63"/>
  <c r="AA1188" i="63" s="1"/>
  <c r="AE1178" i="63"/>
  <c r="X1178" i="63"/>
  <c r="AA1178" i="63" s="1"/>
  <c r="AE1173" i="63"/>
  <c r="AE1168" i="63"/>
  <c r="AF1228" i="63"/>
  <c r="AF1227" i="63"/>
  <c r="W1224" i="63"/>
  <c r="X1223" i="63"/>
  <c r="AA1223" i="63" s="1"/>
  <c r="AF1222" i="63"/>
  <c r="AE1221" i="63"/>
  <c r="AF1219" i="63"/>
  <c r="W1216" i="63"/>
  <c r="W1210" i="63"/>
  <c r="AF1209" i="63"/>
  <c r="AF1202" i="63"/>
  <c r="AE1197" i="63"/>
  <c r="AE1192" i="63"/>
  <c r="AE1190" i="63"/>
  <c r="AF1184" i="63"/>
  <c r="AF1182" i="63"/>
  <c r="X1180" i="63"/>
  <c r="AA1180" i="63" s="1"/>
  <c r="AE1176" i="63"/>
  <c r="AE1174" i="63"/>
  <c r="X1174" i="63"/>
  <c r="AA1174" i="63" s="1"/>
  <c r="AF1168" i="63"/>
  <c r="AF1166" i="63"/>
  <c r="X1164" i="63"/>
  <c r="AA1164" i="63" s="1"/>
  <c r="AE1160" i="63"/>
  <c r="AE1158" i="63"/>
  <c r="X1158" i="63"/>
  <c r="AA1158" i="63" s="1"/>
  <c r="X1228" i="63"/>
  <c r="AA1228" i="63" s="1"/>
  <c r="X1220" i="63"/>
  <c r="AA1220" i="63" s="1"/>
  <c r="W1214" i="63"/>
  <c r="AE1212" i="63"/>
  <c r="AF1210" i="63"/>
  <c r="AE1207" i="63"/>
  <c r="AE1204" i="63"/>
  <c r="X1203" i="63"/>
  <c r="AA1203" i="63" s="1"/>
  <c r="X1195" i="63"/>
  <c r="AA1195" i="63" s="1"/>
  <c r="AE1188" i="63"/>
  <c r="AF1180" i="63"/>
  <c r="X1176" i="63"/>
  <c r="AA1176" i="63" s="1"/>
  <c r="AE1172" i="63"/>
  <c r="AF1164" i="63"/>
  <c r="X1160" i="63"/>
  <c r="AA1160" i="63" s="1"/>
  <c r="AE1226" i="63"/>
  <c r="AE1218" i="63"/>
  <c r="AE1210" i="63"/>
  <c r="W1209" i="63"/>
  <c r="X1209" i="63"/>
  <c r="AA1209" i="63" s="1"/>
  <c r="W1206" i="63"/>
  <c r="X1206" i="63"/>
  <c r="AA1206" i="63" s="1"/>
  <c r="W1187" i="63"/>
  <c r="X1187" i="63"/>
  <c r="AA1187" i="63" s="1"/>
  <c r="AE1175" i="63"/>
  <c r="W1171" i="63"/>
  <c r="X1171" i="63"/>
  <c r="AA1171" i="63" s="1"/>
  <c r="AE1159" i="63"/>
  <c r="X1227" i="63"/>
  <c r="AA1227" i="63" s="1"/>
  <c r="W1226" i="63"/>
  <c r="X1225" i="63"/>
  <c r="AA1225" i="63" s="1"/>
  <c r="AF1223" i="63"/>
  <c r="X1219" i="63"/>
  <c r="AA1219" i="63" s="1"/>
  <c r="W1218" i="63"/>
  <c r="X1217" i="63"/>
  <c r="AA1217" i="63" s="1"/>
  <c r="AF1215" i="63"/>
  <c r="W1212" i="63"/>
  <c r="AF1211" i="63"/>
  <c r="X1207" i="63"/>
  <c r="AA1207" i="63" s="1"/>
  <c r="W1207" i="63"/>
  <c r="AE1202" i="63"/>
  <c r="W1201" i="63"/>
  <c r="X1201" i="63"/>
  <c r="AA1201" i="63" s="1"/>
  <c r="W1198" i="63"/>
  <c r="X1198" i="63"/>
  <c r="AA1198" i="63" s="1"/>
  <c r="W1196" i="63"/>
  <c r="W1190" i="63"/>
  <c r="X1190" i="63"/>
  <c r="AA1190" i="63" s="1"/>
  <c r="AE1187" i="63"/>
  <c r="W1186" i="63"/>
  <c r="W1183" i="63"/>
  <c r="X1183" i="63"/>
  <c r="AA1183" i="63" s="1"/>
  <c r="AE1171" i="63"/>
  <c r="W1170" i="63"/>
  <c r="W1167" i="63"/>
  <c r="X1167" i="63"/>
  <c r="AA1167" i="63" s="1"/>
  <c r="W1193" i="63"/>
  <c r="X1193" i="63"/>
  <c r="AA1193" i="63" s="1"/>
  <c r="W1175" i="63"/>
  <c r="X1175" i="63"/>
  <c r="AA1175" i="63" s="1"/>
  <c r="W1159" i="63"/>
  <c r="X1159" i="63"/>
  <c r="AA1159" i="63" s="1"/>
  <c r="W1223" i="63"/>
  <c r="X1222" i="63"/>
  <c r="AA1222" i="63" s="1"/>
  <c r="W1215" i="63"/>
  <c r="X1214" i="63"/>
  <c r="AA1214" i="63" s="1"/>
  <c r="X1199" i="63"/>
  <c r="AA1199" i="63" s="1"/>
  <c r="W1199" i="63"/>
  <c r="X1191" i="63"/>
  <c r="AA1191" i="63" s="1"/>
  <c r="W1191" i="63"/>
  <c r="W1182" i="63"/>
  <c r="W1179" i="63"/>
  <c r="X1179" i="63"/>
  <c r="AA1179" i="63" s="1"/>
  <c r="W1166" i="63"/>
  <c r="W1163" i="63"/>
  <c r="X1163" i="63"/>
  <c r="AA1163" i="63" s="1"/>
  <c r="W1194" i="63"/>
  <c r="AF1191" i="63"/>
  <c r="W1188" i="63"/>
  <c r="AF1187" i="63"/>
  <c r="W1184" i="63"/>
  <c r="AF1183" i="63"/>
  <c r="W1180" i="63"/>
  <c r="AF1179" i="63"/>
  <c r="W1176" i="63"/>
  <c r="AF1175" i="63"/>
  <c r="W1172" i="63"/>
  <c r="AF1171" i="63"/>
  <c r="W1168" i="63"/>
  <c r="AF1167" i="63"/>
  <c r="W1164" i="63"/>
  <c r="AF1163" i="63"/>
  <c r="W1160" i="63"/>
  <c r="AF1159" i="63"/>
  <c r="AE1206" i="63"/>
  <c r="AE1198" i="63"/>
  <c r="K6" i="74"/>
  <c r="K7" i="74"/>
  <c r="K8" i="74"/>
  <c r="K9" i="74"/>
  <c r="K10" i="74"/>
  <c r="K11" i="74"/>
  <c r="K12" i="74"/>
  <c r="K13" i="74"/>
  <c r="K14" i="74"/>
  <c r="K15" i="74"/>
  <c r="K16" i="74"/>
  <c r="K17" i="74"/>
  <c r="K18" i="74"/>
  <c r="A1" i="98" l="1"/>
  <c r="B2" i="98" l="1"/>
  <c r="J22" i="98" s="1"/>
  <c r="B1" i="98"/>
  <c r="U1015" i="63"/>
  <c r="V1015" i="63"/>
  <c r="Y1015" i="63"/>
  <c r="Z1015" i="63" s="1"/>
  <c r="AB1015" i="63"/>
  <c r="AC1015" i="63"/>
  <c r="AD1015" i="63"/>
  <c r="AG1015" i="63"/>
  <c r="AH1015" i="63"/>
  <c r="AI1015" i="63"/>
  <c r="U1016" i="63"/>
  <c r="V1016" i="63"/>
  <c r="Y1016" i="63"/>
  <c r="Z1016" i="63" s="1"/>
  <c r="AB1016" i="63"/>
  <c r="AC1016" i="63"/>
  <c r="AD1016" i="63"/>
  <c r="AG1016" i="63"/>
  <c r="AH1016" i="63"/>
  <c r="AI1016" i="63"/>
  <c r="U1017" i="63"/>
  <c r="V1017" i="63"/>
  <c r="Y1017" i="63"/>
  <c r="Z1017" i="63" s="1"/>
  <c r="AB1017" i="63"/>
  <c r="AC1017" i="63"/>
  <c r="AD1017" i="63"/>
  <c r="AG1017" i="63"/>
  <c r="AH1017" i="63"/>
  <c r="AI1017" i="63"/>
  <c r="U1018" i="63"/>
  <c r="V1018" i="63"/>
  <c r="Y1018" i="63"/>
  <c r="Z1018" i="63" s="1"/>
  <c r="AB1018" i="63"/>
  <c r="AC1018" i="63"/>
  <c r="AD1018" i="63"/>
  <c r="AG1018" i="63"/>
  <c r="AH1018" i="63"/>
  <c r="AI1018" i="63"/>
  <c r="U1019" i="63"/>
  <c r="V1019" i="63"/>
  <c r="Y1019" i="63"/>
  <c r="Z1019" i="63" s="1"/>
  <c r="AB1019" i="63"/>
  <c r="AC1019" i="63"/>
  <c r="AD1019" i="63"/>
  <c r="AG1019" i="63"/>
  <c r="AH1019" i="63"/>
  <c r="AI1019" i="63"/>
  <c r="U1020" i="63"/>
  <c r="V1020" i="63"/>
  <c r="Y1020" i="63"/>
  <c r="Z1020" i="63" s="1"/>
  <c r="AB1020" i="63"/>
  <c r="AC1020" i="63"/>
  <c r="AD1020" i="63"/>
  <c r="AG1020" i="63"/>
  <c r="AH1020" i="63"/>
  <c r="AI1020" i="63"/>
  <c r="U1021" i="63"/>
  <c r="V1021" i="63"/>
  <c r="Y1021" i="63"/>
  <c r="Z1021" i="63" s="1"/>
  <c r="AB1021" i="63"/>
  <c r="AC1021" i="63"/>
  <c r="AD1021" i="63"/>
  <c r="AG1021" i="63"/>
  <c r="AH1021" i="63"/>
  <c r="AI1021" i="63"/>
  <c r="U1022" i="63"/>
  <c r="V1022" i="63"/>
  <c r="Y1022" i="63"/>
  <c r="Z1022" i="63" s="1"/>
  <c r="AB1022" i="63"/>
  <c r="AC1022" i="63"/>
  <c r="AD1022" i="63"/>
  <c r="AG1022" i="63"/>
  <c r="AH1022" i="63"/>
  <c r="AI1022" i="63"/>
  <c r="U1023" i="63"/>
  <c r="V1023" i="63"/>
  <c r="Y1023" i="63"/>
  <c r="Z1023" i="63" s="1"/>
  <c r="AB1023" i="63"/>
  <c r="AC1023" i="63"/>
  <c r="AD1023" i="63"/>
  <c r="AG1023" i="63"/>
  <c r="AH1023" i="63"/>
  <c r="AI1023" i="63"/>
  <c r="U1024" i="63"/>
  <c r="V1024" i="63"/>
  <c r="Y1024" i="63"/>
  <c r="Z1024" i="63" s="1"/>
  <c r="AB1024" i="63"/>
  <c r="AC1024" i="63"/>
  <c r="AD1024" i="63"/>
  <c r="AG1024" i="63"/>
  <c r="AH1024" i="63"/>
  <c r="AI1024" i="63"/>
  <c r="U1025" i="63"/>
  <c r="V1025" i="63"/>
  <c r="Y1025" i="63"/>
  <c r="Z1025" i="63" s="1"/>
  <c r="AB1025" i="63"/>
  <c r="AC1025" i="63"/>
  <c r="AD1025" i="63"/>
  <c r="AG1025" i="63"/>
  <c r="AH1025" i="63"/>
  <c r="AI1025" i="63"/>
  <c r="U1026" i="63"/>
  <c r="V1026" i="63"/>
  <c r="Y1026" i="63"/>
  <c r="Z1026" i="63" s="1"/>
  <c r="AB1026" i="63"/>
  <c r="AC1026" i="63"/>
  <c r="AD1026" i="63"/>
  <c r="AG1026" i="63"/>
  <c r="AH1026" i="63"/>
  <c r="AI1026" i="63"/>
  <c r="U1027" i="63"/>
  <c r="V1027" i="63"/>
  <c r="Y1027" i="63"/>
  <c r="Z1027" i="63" s="1"/>
  <c r="AB1027" i="63"/>
  <c r="AC1027" i="63"/>
  <c r="AD1027" i="63"/>
  <c r="AG1027" i="63"/>
  <c r="AH1027" i="63"/>
  <c r="AI1027" i="63"/>
  <c r="U1028" i="63"/>
  <c r="V1028" i="63"/>
  <c r="Y1028" i="63"/>
  <c r="Z1028" i="63" s="1"/>
  <c r="AB1028" i="63"/>
  <c r="AC1028" i="63"/>
  <c r="AD1028" i="63"/>
  <c r="AG1028" i="63"/>
  <c r="AH1028" i="63"/>
  <c r="AI1028" i="63"/>
  <c r="U1029" i="63"/>
  <c r="V1029" i="63"/>
  <c r="Y1029" i="63"/>
  <c r="Z1029" i="63" s="1"/>
  <c r="AB1029" i="63"/>
  <c r="AC1029" i="63"/>
  <c r="AD1029" i="63"/>
  <c r="AG1029" i="63"/>
  <c r="AH1029" i="63"/>
  <c r="AI1029" i="63"/>
  <c r="U1030" i="63"/>
  <c r="V1030" i="63"/>
  <c r="Y1030" i="63"/>
  <c r="Z1030" i="63" s="1"/>
  <c r="AB1030" i="63"/>
  <c r="AC1030" i="63"/>
  <c r="AD1030" i="63"/>
  <c r="AG1030" i="63"/>
  <c r="AH1030" i="63"/>
  <c r="AI1030" i="63"/>
  <c r="U1031" i="63"/>
  <c r="V1031" i="63"/>
  <c r="Y1031" i="63"/>
  <c r="Z1031" i="63" s="1"/>
  <c r="AB1031" i="63"/>
  <c r="AC1031" i="63"/>
  <c r="AD1031" i="63"/>
  <c r="AG1031" i="63"/>
  <c r="AH1031" i="63"/>
  <c r="AI1031" i="63"/>
  <c r="U1032" i="63"/>
  <c r="V1032" i="63"/>
  <c r="Y1032" i="63"/>
  <c r="Z1032" i="63" s="1"/>
  <c r="AB1032" i="63"/>
  <c r="AC1032" i="63"/>
  <c r="AD1032" i="63"/>
  <c r="AG1032" i="63"/>
  <c r="AH1032" i="63"/>
  <c r="AI1032" i="63"/>
  <c r="U1033" i="63"/>
  <c r="V1033" i="63"/>
  <c r="Y1033" i="63"/>
  <c r="Z1033" i="63" s="1"/>
  <c r="AB1033" i="63"/>
  <c r="AC1033" i="63"/>
  <c r="AD1033" i="63"/>
  <c r="AG1033" i="63"/>
  <c r="AH1033" i="63"/>
  <c r="AI1033" i="63"/>
  <c r="U1034" i="63"/>
  <c r="V1034" i="63"/>
  <c r="Y1034" i="63"/>
  <c r="Z1034" i="63" s="1"/>
  <c r="AB1034" i="63"/>
  <c r="AC1034" i="63"/>
  <c r="AD1034" i="63"/>
  <c r="AG1034" i="63"/>
  <c r="AH1034" i="63"/>
  <c r="AI1034" i="63"/>
  <c r="U1035" i="63"/>
  <c r="V1035" i="63"/>
  <c r="Y1035" i="63"/>
  <c r="Z1035" i="63" s="1"/>
  <c r="AB1035" i="63"/>
  <c r="AC1035" i="63"/>
  <c r="AD1035" i="63"/>
  <c r="AG1035" i="63"/>
  <c r="AH1035" i="63"/>
  <c r="AI1035" i="63"/>
  <c r="U1036" i="63"/>
  <c r="V1036" i="63"/>
  <c r="Y1036" i="63"/>
  <c r="Z1036" i="63" s="1"/>
  <c r="AB1036" i="63"/>
  <c r="AC1036" i="63"/>
  <c r="AD1036" i="63"/>
  <c r="AG1036" i="63"/>
  <c r="AH1036" i="63"/>
  <c r="AI1036" i="63"/>
  <c r="U1037" i="63"/>
  <c r="V1037" i="63"/>
  <c r="Y1037" i="63"/>
  <c r="Z1037" i="63" s="1"/>
  <c r="AB1037" i="63"/>
  <c r="AC1037" i="63"/>
  <c r="AD1037" i="63"/>
  <c r="AG1037" i="63"/>
  <c r="AH1037" i="63"/>
  <c r="AI1037" i="63"/>
  <c r="U1038" i="63"/>
  <c r="V1038" i="63"/>
  <c r="Y1038" i="63"/>
  <c r="Z1038" i="63" s="1"/>
  <c r="AB1038" i="63"/>
  <c r="AC1038" i="63"/>
  <c r="AD1038" i="63"/>
  <c r="AG1038" i="63"/>
  <c r="AH1038" i="63"/>
  <c r="AI1038" i="63"/>
  <c r="U1039" i="63"/>
  <c r="V1039" i="63"/>
  <c r="Y1039" i="63"/>
  <c r="Z1039" i="63" s="1"/>
  <c r="AB1039" i="63"/>
  <c r="AC1039" i="63"/>
  <c r="AD1039" i="63"/>
  <c r="AG1039" i="63"/>
  <c r="AH1039" i="63"/>
  <c r="AI1039" i="63"/>
  <c r="U1040" i="63"/>
  <c r="V1040" i="63"/>
  <c r="Y1040" i="63"/>
  <c r="Z1040" i="63" s="1"/>
  <c r="AB1040" i="63"/>
  <c r="AC1040" i="63"/>
  <c r="AD1040" i="63"/>
  <c r="AG1040" i="63"/>
  <c r="AH1040" i="63"/>
  <c r="AI1040" i="63"/>
  <c r="U1041" i="63"/>
  <c r="V1041" i="63"/>
  <c r="Y1041" i="63"/>
  <c r="Z1041" i="63" s="1"/>
  <c r="AB1041" i="63"/>
  <c r="AC1041" i="63"/>
  <c r="AD1041" i="63"/>
  <c r="AG1041" i="63"/>
  <c r="AH1041" i="63"/>
  <c r="AI1041" i="63"/>
  <c r="U1042" i="63"/>
  <c r="V1042" i="63"/>
  <c r="Y1042" i="63"/>
  <c r="Z1042" i="63" s="1"/>
  <c r="AB1042" i="63"/>
  <c r="AC1042" i="63"/>
  <c r="AD1042" i="63"/>
  <c r="AG1042" i="63"/>
  <c r="AH1042" i="63"/>
  <c r="AI1042" i="63"/>
  <c r="U1043" i="63"/>
  <c r="V1043" i="63"/>
  <c r="Y1043" i="63"/>
  <c r="Z1043" i="63" s="1"/>
  <c r="AB1043" i="63"/>
  <c r="AC1043" i="63"/>
  <c r="AD1043" i="63"/>
  <c r="AG1043" i="63"/>
  <c r="AH1043" i="63"/>
  <c r="AI1043" i="63"/>
  <c r="U1044" i="63"/>
  <c r="V1044" i="63"/>
  <c r="Y1044" i="63"/>
  <c r="Z1044" i="63" s="1"/>
  <c r="AB1044" i="63"/>
  <c r="AC1044" i="63"/>
  <c r="AD1044" i="63"/>
  <c r="AG1044" i="63"/>
  <c r="AH1044" i="63"/>
  <c r="AI1044" i="63"/>
  <c r="U1045" i="63"/>
  <c r="V1045" i="63"/>
  <c r="Y1045" i="63"/>
  <c r="Z1045" i="63" s="1"/>
  <c r="AB1045" i="63"/>
  <c r="AC1045" i="63"/>
  <c r="AD1045" i="63"/>
  <c r="AG1045" i="63"/>
  <c r="AH1045" i="63"/>
  <c r="AI1045" i="63"/>
  <c r="U1046" i="63"/>
  <c r="V1046" i="63"/>
  <c r="Y1046" i="63"/>
  <c r="Z1046" i="63" s="1"/>
  <c r="AB1046" i="63"/>
  <c r="AC1046" i="63"/>
  <c r="AD1046" i="63"/>
  <c r="AG1046" i="63"/>
  <c r="AH1046" i="63"/>
  <c r="AI1046" i="63"/>
  <c r="U1047" i="63"/>
  <c r="V1047" i="63"/>
  <c r="Y1047" i="63"/>
  <c r="Z1047" i="63" s="1"/>
  <c r="AB1047" i="63"/>
  <c r="AC1047" i="63"/>
  <c r="AD1047" i="63"/>
  <c r="AG1047" i="63"/>
  <c r="AH1047" i="63"/>
  <c r="AI1047" i="63"/>
  <c r="U1048" i="63"/>
  <c r="V1048" i="63"/>
  <c r="Y1048" i="63"/>
  <c r="Z1048" i="63" s="1"/>
  <c r="AB1048" i="63"/>
  <c r="AC1048" i="63"/>
  <c r="AD1048" i="63"/>
  <c r="AG1048" i="63"/>
  <c r="AH1048" i="63"/>
  <c r="AI1048" i="63"/>
  <c r="U1049" i="63"/>
  <c r="V1049" i="63"/>
  <c r="Y1049" i="63"/>
  <c r="Z1049" i="63" s="1"/>
  <c r="AB1049" i="63"/>
  <c r="AC1049" i="63"/>
  <c r="AD1049" i="63"/>
  <c r="AG1049" i="63"/>
  <c r="AH1049" i="63"/>
  <c r="AI1049" i="63"/>
  <c r="U1050" i="63"/>
  <c r="V1050" i="63"/>
  <c r="Y1050" i="63"/>
  <c r="Z1050" i="63" s="1"/>
  <c r="AB1050" i="63"/>
  <c r="AC1050" i="63"/>
  <c r="AD1050" i="63"/>
  <c r="AG1050" i="63"/>
  <c r="AH1050" i="63"/>
  <c r="AI1050" i="63"/>
  <c r="U1051" i="63"/>
  <c r="V1051" i="63"/>
  <c r="Y1051" i="63"/>
  <c r="Z1051" i="63" s="1"/>
  <c r="AB1051" i="63"/>
  <c r="AC1051" i="63"/>
  <c r="AD1051" i="63"/>
  <c r="AG1051" i="63"/>
  <c r="AH1051" i="63"/>
  <c r="AI1051" i="63"/>
  <c r="U1052" i="63"/>
  <c r="V1052" i="63"/>
  <c r="Y1052" i="63"/>
  <c r="Z1052" i="63" s="1"/>
  <c r="AB1052" i="63"/>
  <c r="AC1052" i="63"/>
  <c r="AD1052" i="63"/>
  <c r="AG1052" i="63"/>
  <c r="AH1052" i="63"/>
  <c r="AI1052" i="63"/>
  <c r="U1053" i="63"/>
  <c r="V1053" i="63"/>
  <c r="Y1053" i="63"/>
  <c r="Z1053" i="63" s="1"/>
  <c r="AB1053" i="63"/>
  <c r="AC1053" i="63"/>
  <c r="AD1053" i="63"/>
  <c r="AG1053" i="63"/>
  <c r="AH1053" i="63"/>
  <c r="AI1053" i="63"/>
  <c r="U1054" i="63"/>
  <c r="V1054" i="63"/>
  <c r="Y1054" i="63"/>
  <c r="Z1054" i="63" s="1"/>
  <c r="AB1054" i="63"/>
  <c r="AC1054" i="63"/>
  <c r="AD1054" i="63"/>
  <c r="AG1054" i="63"/>
  <c r="AH1054" i="63"/>
  <c r="AI1054" i="63"/>
  <c r="U1055" i="63"/>
  <c r="V1055" i="63"/>
  <c r="Y1055" i="63"/>
  <c r="Z1055" i="63" s="1"/>
  <c r="AB1055" i="63"/>
  <c r="AC1055" i="63"/>
  <c r="AD1055" i="63"/>
  <c r="AG1055" i="63"/>
  <c r="AH1055" i="63"/>
  <c r="AI1055" i="63"/>
  <c r="U1056" i="63"/>
  <c r="V1056" i="63"/>
  <c r="Y1056" i="63"/>
  <c r="Z1056" i="63" s="1"/>
  <c r="AB1056" i="63"/>
  <c r="AC1056" i="63"/>
  <c r="AD1056" i="63"/>
  <c r="AG1056" i="63"/>
  <c r="AH1056" i="63"/>
  <c r="AI1056" i="63"/>
  <c r="U1057" i="63"/>
  <c r="V1057" i="63"/>
  <c r="Y1057" i="63"/>
  <c r="Z1057" i="63" s="1"/>
  <c r="AB1057" i="63"/>
  <c r="AC1057" i="63"/>
  <c r="AD1057" i="63"/>
  <c r="AG1057" i="63"/>
  <c r="AH1057" i="63"/>
  <c r="AI1057" i="63"/>
  <c r="U1058" i="63"/>
  <c r="V1058" i="63"/>
  <c r="Y1058" i="63"/>
  <c r="Z1058" i="63" s="1"/>
  <c r="AB1058" i="63"/>
  <c r="AC1058" i="63"/>
  <c r="AD1058" i="63"/>
  <c r="AG1058" i="63"/>
  <c r="AH1058" i="63"/>
  <c r="AI1058" i="63"/>
  <c r="U1059" i="63"/>
  <c r="V1059" i="63"/>
  <c r="Y1059" i="63"/>
  <c r="Z1059" i="63" s="1"/>
  <c r="AB1059" i="63"/>
  <c r="AC1059" i="63"/>
  <c r="AD1059" i="63"/>
  <c r="AG1059" i="63"/>
  <c r="AH1059" i="63"/>
  <c r="AI1059" i="63"/>
  <c r="U1060" i="63"/>
  <c r="V1060" i="63"/>
  <c r="Y1060" i="63"/>
  <c r="Z1060" i="63" s="1"/>
  <c r="AB1060" i="63"/>
  <c r="AC1060" i="63"/>
  <c r="AD1060" i="63"/>
  <c r="AG1060" i="63"/>
  <c r="AH1060" i="63"/>
  <c r="AI1060" i="63"/>
  <c r="U1061" i="63"/>
  <c r="V1061" i="63"/>
  <c r="Y1061" i="63"/>
  <c r="Z1061" i="63" s="1"/>
  <c r="AB1061" i="63"/>
  <c r="AC1061" i="63"/>
  <c r="AD1061" i="63"/>
  <c r="AG1061" i="63"/>
  <c r="AH1061" i="63"/>
  <c r="AI1061" i="63"/>
  <c r="U1062" i="63"/>
  <c r="V1062" i="63"/>
  <c r="Y1062" i="63"/>
  <c r="Z1062" i="63" s="1"/>
  <c r="AB1062" i="63"/>
  <c r="AC1062" i="63"/>
  <c r="AD1062" i="63"/>
  <c r="AG1062" i="63"/>
  <c r="AH1062" i="63"/>
  <c r="AI1062" i="63"/>
  <c r="U1063" i="63"/>
  <c r="V1063" i="63"/>
  <c r="Y1063" i="63"/>
  <c r="Z1063" i="63" s="1"/>
  <c r="AB1063" i="63"/>
  <c r="AC1063" i="63"/>
  <c r="AD1063" i="63"/>
  <c r="AG1063" i="63"/>
  <c r="AH1063" i="63"/>
  <c r="AI1063" i="63"/>
  <c r="U1064" i="63"/>
  <c r="V1064" i="63"/>
  <c r="Y1064" i="63"/>
  <c r="Z1064" i="63" s="1"/>
  <c r="AB1064" i="63"/>
  <c r="AC1064" i="63"/>
  <c r="AD1064" i="63"/>
  <c r="AG1064" i="63"/>
  <c r="AH1064" i="63"/>
  <c r="AI1064" i="63"/>
  <c r="U1065" i="63"/>
  <c r="V1065" i="63"/>
  <c r="Y1065" i="63"/>
  <c r="Z1065" i="63" s="1"/>
  <c r="AB1065" i="63"/>
  <c r="AC1065" i="63"/>
  <c r="AD1065" i="63"/>
  <c r="AG1065" i="63"/>
  <c r="AH1065" i="63"/>
  <c r="AI1065" i="63"/>
  <c r="U1066" i="63"/>
  <c r="V1066" i="63"/>
  <c r="Y1066" i="63"/>
  <c r="Z1066" i="63" s="1"/>
  <c r="AB1066" i="63"/>
  <c r="AC1066" i="63"/>
  <c r="AD1066" i="63"/>
  <c r="AG1066" i="63"/>
  <c r="AH1066" i="63"/>
  <c r="AI1066" i="63"/>
  <c r="U1067" i="63"/>
  <c r="V1067" i="63"/>
  <c r="Y1067" i="63"/>
  <c r="Z1067" i="63" s="1"/>
  <c r="AB1067" i="63"/>
  <c r="AC1067" i="63"/>
  <c r="AD1067" i="63"/>
  <c r="AG1067" i="63"/>
  <c r="AH1067" i="63"/>
  <c r="AI1067" i="63"/>
  <c r="U1068" i="63"/>
  <c r="V1068" i="63"/>
  <c r="Y1068" i="63"/>
  <c r="Z1068" i="63" s="1"/>
  <c r="AB1068" i="63"/>
  <c r="AC1068" i="63"/>
  <c r="AD1068" i="63"/>
  <c r="AG1068" i="63"/>
  <c r="AH1068" i="63"/>
  <c r="AI1068" i="63"/>
  <c r="U1069" i="63"/>
  <c r="V1069" i="63"/>
  <c r="Y1069" i="63"/>
  <c r="Z1069" i="63" s="1"/>
  <c r="AB1069" i="63"/>
  <c r="AC1069" i="63"/>
  <c r="AD1069" i="63"/>
  <c r="AG1069" i="63"/>
  <c r="AH1069" i="63"/>
  <c r="AI1069" i="63"/>
  <c r="U1070" i="63"/>
  <c r="V1070" i="63"/>
  <c r="Y1070" i="63"/>
  <c r="Z1070" i="63" s="1"/>
  <c r="AB1070" i="63"/>
  <c r="AC1070" i="63"/>
  <c r="AD1070" i="63"/>
  <c r="AG1070" i="63"/>
  <c r="AH1070" i="63"/>
  <c r="AI1070" i="63"/>
  <c r="U1071" i="63"/>
  <c r="V1071" i="63"/>
  <c r="Y1071" i="63"/>
  <c r="Z1071" i="63" s="1"/>
  <c r="AB1071" i="63"/>
  <c r="AC1071" i="63"/>
  <c r="AD1071" i="63"/>
  <c r="AG1071" i="63"/>
  <c r="AH1071" i="63"/>
  <c r="AI1071" i="63"/>
  <c r="U1072" i="63"/>
  <c r="V1072" i="63"/>
  <c r="Y1072" i="63"/>
  <c r="Z1072" i="63" s="1"/>
  <c r="AB1072" i="63"/>
  <c r="AC1072" i="63"/>
  <c r="AD1072" i="63"/>
  <c r="AG1072" i="63"/>
  <c r="AH1072" i="63"/>
  <c r="AI1072" i="63"/>
  <c r="U1073" i="63"/>
  <c r="V1073" i="63"/>
  <c r="Y1073" i="63"/>
  <c r="Z1073" i="63" s="1"/>
  <c r="AB1073" i="63"/>
  <c r="AC1073" i="63"/>
  <c r="AD1073" i="63"/>
  <c r="AG1073" i="63"/>
  <c r="AH1073" i="63"/>
  <c r="AI1073" i="63"/>
  <c r="U1074" i="63"/>
  <c r="V1074" i="63"/>
  <c r="Y1074" i="63"/>
  <c r="Z1074" i="63" s="1"/>
  <c r="AB1074" i="63"/>
  <c r="AC1074" i="63"/>
  <c r="AD1074" i="63"/>
  <c r="AG1074" i="63"/>
  <c r="AH1074" i="63"/>
  <c r="AI1074" i="63"/>
  <c r="U1075" i="63"/>
  <c r="V1075" i="63"/>
  <c r="Y1075" i="63"/>
  <c r="Z1075" i="63" s="1"/>
  <c r="AB1075" i="63"/>
  <c r="AC1075" i="63"/>
  <c r="AD1075" i="63"/>
  <c r="AG1075" i="63"/>
  <c r="AH1075" i="63"/>
  <c r="AI1075" i="63"/>
  <c r="U1076" i="63"/>
  <c r="V1076" i="63"/>
  <c r="Y1076" i="63"/>
  <c r="Z1076" i="63" s="1"/>
  <c r="AB1076" i="63"/>
  <c r="AC1076" i="63"/>
  <c r="AD1076" i="63"/>
  <c r="AG1076" i="63"/>
  <c r="AH1076" i="63"/>
  <c r="AI1076" i="63"/>
  <c r="U1077" i="63"/>
  <c r="V1077" i="63"/>
  <c r="Y1077" i="63"/>
  <c r="Z1077" i="63" s="1"/>
  <c r="AB1077" i="63"/>
  <c r="AC1077" i="63"/>
  <c r="AD1077" i="63"/>
  <c r="AG1077" i="63"/>
  <c r="AH1077" i="63"/>
  <c r="AI1077" i="63"/>
  <c r="U1078" i="63"/>
  <c r="V1078" i="63"/>
  <c r="Y1078" i="63"/>
  <c r="Z1078" i="63" s="1"/>
  <c r="AB1078" i="63"/>
  <c r="AC1078" i="63"/>
  <c r="AD1078" i="63"/>
  <c r="AG1078" i="63"/>
  <c r="AH1078" i="63"/>
  <c r="AI1078" i="63"/>
  <c r="U1079" i="63"/>
  <c r="V1079" i="63"/>
  <c r="Y1079" i="63"/>
  <c r="Z1079" i="63" s="1"/>
  <c r="AB1079" i="63"/>
  <c r="AC1079" i="63"/>
  <c r="AD1079" i="63"/>
  <c r="AG1079" i="63"/>
  <c r="AH1079" i="63"/>
  <c r="AI1079" i="63"/>
  <c r="U1080" i="63"/>
  <c r="V1080" i="63"/>
  <c r="Y1080" i="63"/>
  <c r="Z1080" i="63" s="1"/>
  <c r="AB1080" i="63"/>
  <c r="AC1080" i="63"/>
  <c r="AD1080" i="63"/>
  <c r="AG1080" i="63"/>
  <c r="AH1080" i="63"/>
  <c r="AI1080" i="63"/>
  <c r="U1081" i="63"/>
  <c r="V1081" i="63"/>
  <c r="Y1081" i="63"/>
  <c r="Z1081" i="63" s="1"/>
  <c r="AB1081" i="63"/>
  <c r="AC1081" i="63"/>
  <c r="AD1081" i="63"/>
  <c r="AG1081" i="63"/>
  <c r="AH1081" i="63"/>
  <c r="AI1081" i="63"/>
  <c r="U1082" i="63"/>
  <c r="V1082" i="63"/>
  <c r="Y1082" i="63"/>
  <c r="Z1082" i="63" s="1"/>
  <c r="AB1082" i="63"/>
  <c r="AC1082" i="63"/>
  <c r="AD1082" i="63"/>
  <c r="AG1082" i="63"/>
  <c r="AH1082" i="63"/>
  <c r="AI1082" i="63"/>
  <c r="U1083" i="63"/>
  <c r="V1083" i="63"/>
  <c r="Y1083" i="63"/>
  <c r="Z1083" i="63" s="1"/>
  <c r="AB1083" i="63"/>
  <c r="AC1083" i="63"/>
  <c r="AD1083" i="63"/>
  <c r="AG1083" i="63"/>
  <c r="AH1083" i="63"/>
  <c r="AI1083" i="63"/>
  <c r="U1084" i="63"/>
  <c r="V1084" i="63"/>
  <c r="Y1084" i="63"/>
  <c r="Z1084" i="63" s="1"/>
  <c r="AB1084" i="63"/>
  <c r="AC1084" i="63"/>
  <c r="AD1084" i="63"/>
  <c r="AG1084" i="63"/>
  <c r="AH1084" i="63"/>
  <c r="AI1084" i="63"/>
  <c r="U1085" i="63"/>
  <c r="V1085" i="63"/>
  <c r="Y1085" i="63"/>
  <c r="Z1085" i="63" s="1"/>
  <c r="AB1085" i="63"/>
  <c r="AC1085" i="63"/>
  <c r="AD1085" i="63"/>
  <c r="AG1085" i="63"/>
  <c r="AH1085" i="63"/>
  <c r="AI1085" i="63"/>
  <c r="U1086" i="63"/>
  <c r="V1086" i="63"/>
  <c r="Y1086" i="63"/>
  <c r="Z1086" i="63" s="1"/>
  <c r="AB1086" i="63"/>
  <c r="AC1086" i="63"/>
  <c r="AD1086" i="63"/>
  <c r="AG1086" i="63"/>
  <c r="AH1086" i="63"/>
  <c r="AI1086" i="63"/>
  <c r="U1087" i="63"/>
  <c r="V1087" i="63"/>
  <c r="Y1087" i="63"/>
  <c r="Z1087" i="63" s="1"/>
  <c r="AB1087" i="63"/>
  <c r="AC1087" i="63"/>
  <c r="AD1087" i="63"/>
  <c r="AG1087" i="63"/>
  <c r="AH1087" i="63"/>
  <c r="AI1087" i="63"/>
  <c r="U1088" i="63"/>
  <c r="V1088" i="63"/>
  <c r="Y1088" i="63"/>
  <c r="Z1088" i="63" s="1"/>
  <c r="AB1088" i="63"/>
  <c r="AC1088" i="63"/>
  <c r="AD1088" i="63"/>
  <c r="AG1088" i="63"/>
  <c r="AH1088" i="63"/>
  <c r="AI1088" i="63"/>
  <c r="U1089" i="63"/>
  <c r="V1089" i="63"/>
  <c r="Y1089" i="63"/>
  <c r="Z1089" i="63" s="1"/>
  <c r="AB1089" i="63"/>
  <c r="AC1089" i="63"/>
  <c r="AD1089" i="63"/>
  <c r="AG1089" i="63"/>
  <c r="AH1089" i="63"/>
  <c r="AI1089" i="63"/>
  <c r="U1090" i="63"/>
  <c r="V1090" i="63"/>
  <c r="Y1090" i="63"/>
  <c r="Z1090" i="63" s="1"/>
  <c r="AB1090" i="63"/>
  <c r="AC1090" i="63"/>
  <c r="AD1090" i="63"/>
  <c r="AG1090" i="63"/>
  <c r="AH1090" i="63"/>
  <c r="AI1090" i="63"/>
  <c r="U1091" i="63"/>
  <c r="V1091" i="63"/>
  <c r="Y1091" i="63"/>
  <c r="Z1091" i="63" s="1"/>
  <c r="AB1091" i="63"/>
  <c r="AC1091" i="63"/>
  <c r="AD1091" i="63"/>
  <c r="AG1091" i="63"/>
  <c r="AH1091" i="63"/>
  <c r="AI1091" i="63"/>
  <c r="U1092" i="63"/>
  <c r="V1092" i="63"/>
  <c r="Y1092" i="63"/>
  <c r="Z1092" i="63" s="1"/>
  <c r="AB1092" i="63"/>
  <c r="AC1092" i="63"/>
  <c r="AD1092" i="63"/>
  <c r="AG1092" i="63"/>
  <c r="AH1092" i="63"/>
  <c r="AI1092" i="63"/>
  <c r="U1093" i="63"/>
  <c r="V1093" i="63"/>
  <c r="Y1093" i="63"/>
  <c r="Z1093" i="63" s="1"/>
  <c r="AB1093" i="63"/>
  <c r="AC1093" i="63"/>
  <c r="AG1093" i="63"/>
  <c r="AH1093" i="63"/>
  <c r="AI1093" i="63"/>
  <c r="U1094" i="63"/>
  <c r="V1094" i="63"/>
  <c r="Y1094" i="63"/>
  <c r="Z1094" i="63" s="1"/>
  <c r="AB1094" i="63"/>
  <c r="AC1094" i="63"/>
  <c r="AD1094" i="63"/>
  <c r="AG1094" i="63"/>
  <c r="AH1094" i="63"/>
  <c r="AI1094" i="63"/>
  <c r="U1095" i="63"/>
  <c r="V1095" i="63"/>
  <c r="Y1095" i="63"/>
  <c r="Z1095" i="63" s="1"/>
  <c r="AB1095" i="63"/>
  <c r="AC1095" i="63"/>
  <c r="AD1095" i="63"/>
  <c r="AG1095" i="63"/>
  <c r="AH1095" i="63"/>
  <c r="AI1095" i="63"/>
  <c r="U1096" i="63"/>
  <c r="V1096" i="63"/>
  <c r="Y1096" i="63"/>
  <c r="Z1096" i="63" s="1"/>
  <c r="AB1096" i="63"/>
  <c r="AC1096" i="63"/>
  <c r="AD1096" i="63"/>
  <c r="AG1096" i="63"/>
  <c r="AH1096" i="63"/>
  <c r="AI1096" i="63"/>
  <c r="U1118" i="63"/>
  <c r="V1118" i="63"/>
  <c r="Y1118" i="63"/>
  <c r="Z1118" i="63" s="1"/>
  <c r="AB1118" i="63"/>
  <c r="AC1118" i="63"/>
  <c r="AD1118" i="63"/>
  <c r="AG1118" i="63"/>
  <c r="AH1118" i="63"/>
  <c r="AI1118" i="63"/>
  <c r="U1119" i="63"/>
  <c r="V1119" i="63"/>
  <c r="Y1119" i="63"/>
  <c r="Z1119" i="63" s="1"/>
  <c r="AB1119" i="63"/>
  <c r="AC1119" i="63"/>
  <c r="AD1119" i="63"/>
  <c r="AG1119" i="63"/>
  <c r="AH1119" i="63"/>
  <c r="AI1119" i="63"/>
  <c r="U1120" i="63"/>
  <c r="V1120" i="63"/>
  <c r="Y1120" i="63"/>
  <c r="Z1120" i="63" s="1"/>
  <c r="AB1120" i="63"/>
  <c r="AC1120" i="63"/>
  <c r="AD1120" i="63"/>
  <c r="AG1120" i="63"/>
  <c r="AH1120" i="63"/>
  <c r="AI1120" i="63"/>
  <c r="U1121" i="63"/>
  <c r="V1121" i="63"/>
  <c r="Y1121" i="63"/>
  <c r="Z1121" i="63" s="1"/>
  <c r="AB1121" i="63"/>
  <c r="AC1121" i="63"/>
  <c r="AD1121" i="63"/>
  <c r="AG1121" i="63"/>
  <c r="AH1121" i="63"/>
  <c r="AI1121" i="63"/>
  <c r="U1122" i="63"/>
  <c r="V1122" i="63"/>
  <c r="Y1122" i="63"/>
  <c r="Z1122" i="63" s="1"/>
  <c r="AB1122" i="63"/>
  <c r="AC1122" i="63"/>
  <c r="AD1122" i="63"/>
  <c r="AG1122" i="63"/>
  <c r="AH1122" i="63"/>
  <c r="AI1122" i="63"/>
  <c r="U1123" i="63"/>
  <c r="V1123" i="63"/>
  <c r="Y1123" i="63"/>
  <c r="Z1123" i="63" s="1"/>
  <c r="AB1123" i="63"/>
  <c r="AC1123" i="63"/>
  <c r="AD1123" i="63"/>
  <c r="AG1123" i="63"/>
  <c r="AH1123" i="63"/>
  <c r="AI1123" i="63"/>
  <c r="U1124" i="63"/>
  <c r="V1124" i="63"/>
  <c r="Y1124" i="63"/>
  <c r="Z1124" i="63" s="1"/>
  <c r="AB1124" i="63"/>
  <c r="AC1124" i="63"/>
  <c r="AD1124" i="63"/>
  <c r="AG1124" i="63"/>
  <c r="AH1124" i="63"/>
  <c r="AI1124" i="63"/>
  <c r="U1125" i="63"/>
  <c r="V1125" i="63"/>
  <c r="Y1125" i="63"/>
  <c r="Z1125" i="63" s="1"/>
  <c r="AB1125" i="63"/>
  <c r="AC1125" i="63"/>
  <c r="AD1125" i="63"/>
  <c r="AG1125" i="63"/>
  <c r="AH1125" i="63"/>
  <c r="AI1125" i="63"/>
  <c r="U1126" i="63"/>
  <c r="V1126" i="63"/>
  <c r="Y1126" i="63"/>
  <c r="Z1126" i="63" s="1"/>
  <c r="AB1126" i="63"/>
  <c r="AC1126" i="63"/>
  <c r="AD1126" i="63"/>
  <c r="AG1126" i="63"/>
  <c r="AH1126" i="63"/>
  <c r="AI1126" i="63"/>
  <c r="U1127" i="63"/>
  <c r="V1127" i="63"/>
  <c r="Y1127" i="63"/>
  <c r="Z1127" i="63" s="1"/>
  <c r="AB1127" i="63"/>
  <c r="AC1127" i="63"/>
  <c r="AD1127" i="63"/>
  <c r="AG1127" i="63"/>
  <c r="AH1127" i="63"/>
  <c r="AI1127" i="63"/>
  <c r="U1128" i="63"/>
  <c r="V1128" i="63"/>
  <c r="Y1128" i="63"/>
  <c r="Z1128" i="63" s="1"/>
  <c r="AB1128" i="63"/>
  <c r="AC1128" i="63"/>
  <c r="AD1128" i="63"/>
  <c r="AG1128" i="63"/>
  <c r="AH1128" i="63"/>
  <c r="AI1128" i="63"/>
  <c r="U1129" i="63"/>
  <c r="V1129" i="63"/>
  <c r="Y1129" i="63"/>
  <c r="Z1129" i="63" s="1"/>
  <c r="AB1129" i="63"/>
  <c r="AC1129" i="63"/>
  <c r="AD1129" i="63"/>
  <c r="AG1129" i="63"/>
  <c r="AH1129" i="63"/>
  <c r="AI1129" i="63"/>
  <c r="U1130" i="63"/>
  <c r="V1130" i="63"/>
  <c r="Y1130" i="63"/>
  <c r="Z1130" i="63" s="1"/>
  <c r="AB1130" i="63"/>
  <c r="AC1130" i="63"/>
  <c r="AD1130" i="63"/>
  <c r="AG1130" i="63"/>
  <c r="AH1130" i="63"/>
  <c r="AI1130" i="63"/>
  <c r="U1131" i="63"/>
  <c r="V1131" i="63"/>
  <c r="Y1131" i="63"/>
  <c r="Z1131" i="63" s="1"/>
  <c r="AB1131" i="63"/>
  <c r="AC1131" i="63"/>
  <c r="AD1131" i="63"/>
  <c r="AG1131" i="63"/>
  <c r="AH1131" i="63"/>
  <c r="AI1131" i="63"/>
  <c r="U1132" i="63"/>
  <c r="V1132" i="63"/>
  <c r="Y1132" i="63"/>
  <c r="Z1132" i="63" s="1"/>
  <c r="AB1132" i="63"/>
  <c r="AC1132" i="63"/>
  <c r="AD1132" i="63"/>
  <c r="AG1132" i="63"/>
  <c r="AH1132" i="63"/>
  <c r="AI1132" i="63"/>
  <c r="U1133" i="63"/>
  <c r="V1133" i="63"/>
  <c r="Y1133" i="63"/>
  <c r="Z1133" i="63" s="1"/>
  <c r="AB1133" i="63"/>
  <c r="AC1133" i="63"/>
  <c r="AD1133" i="63"/>
  <c r="AG1133" i="63"/>
  <c r="AH1133" i="63"/>
  <c r="AI1133" i="63"/>
  <c r="U1134" i="63"/>
  <c r="V1134" i="63"/>
  <c r="Y1134" i="63"/>
  <c r="Z1134" i="63" s="1"/>
  <c r="AB1134" i="63"/>
  <c r="AC1134" i="63"/>
  <c r="AD1134" i="63"/>
  <c r="AG1134" i="63"/>
  <c r="AH1134" i="63"/>
  <c r="AI1134" i="63"/>
  <c r="U1135" i="63"/>
  <c r="V1135" i="63"/>
  <c r="Y1135" i="63"/>
  <c r="Z1135" i="63" s="1"/>
  <c r="AB1135" i="63"/>
  <c r="AC1135" i="63"/>
  <c r="AD1135" i="63"/>
  <c r="AG1135" i="63"/>
  <c r="AH1135" i="63"/>
  <c r="AI1135" i="63"/>
  <c r="U1136" i="63"/>
  <c r="V1136" i="63"/>
  <c r="Y1136" i="63"/>
  <c r="Z1136" i="63" s="1"/>
  <c r="AB1136" i="63"/>
  <c r="AC1136" i="63"/>
  <c r="AD1136" i="63"/>
  <c r="AG1136" i="63"/>
  <c r="AH1136" i="63"/>
  <c r="AI1136" i="63"/>
  <c r="U1137" i="63"/>
  <c r="V1137" i="63"/>
  <c r="Y1137" i="63"/>
  <c r="Z1137" i="63" s="1"/>
  <c r="AB1137" i="63"/>
  <c r="AC1137" i="63"/>
  <c r="AD1137" i="63"/>
  <c r="AG1137" i="63"/>
  <c r="AH1137" i="63"/>
  <c r="AI1137" i="63"/>
  <c r="U1138" i="63"/>
  <c r="V1138" i="63"/>
  <c r="Y1138" i="63"/>
  <c r="Z1138" i="63" s="1"/>
  <c r="AB1138" i="63"/>
  <c r="AC1138" i="63"/>
  <c r="AD1138" i="63"/>
  <c r="AG1138" i="63"/>
  <c r="AH1138" i="63"/>
  <c r="AI1138" i="63"/>
  <c r="U1139" i="63"/>
  <c r="V1139" i="63"/>
  <c r="Y1139" i="63"/>
  <c r="Z1139" i="63" s="1"/>
  <c r="AB1139" i="63"/>
  <c r="AC1139" i="63"/>
  <c r="AD1139" i="63"/>
  <c r="AG1139" i="63"/>
  <c r="AH1139" i="63"/>
  <c r="AI1139" i="63"/>
  <c r="U1140" i="63"/>
  <c r="V1140" i="63"/>
  <c r="Y1140" i="63"/>
  <c r="Z1140" i="63" s="1"/>
  <c r="AB1140" i="63"/>
  <c r="AC1140" i="63"/>
  <c r="AD1140" i="63"/>
  <c r="AG1140" i="63"/>
  <c r="AH1140" i="63"/>
  <c r="AI1140" i="63"/>
  <c r="U1141" i="63"/>
  <c r="V1141" i="63"/>
  <c r="Y1141" i="63"/>
  <c r="Z1141" i="63" s="1"/>
  <c r="AB1141" i="63"/>
  <c r="AC1141" i="63"/>
  <c r="AD1141" i="63"/>
  <c r="AG1141" i="63"/>
  <c r="AH1141" i="63"/>
  <c r="AI1141" i="63"/>
  <c r="U1142" i="63"/>
  <c r="V1142" i="63"/>
  <c r="Y1142" i="63"/>
  <c r="Z1142" i="63" s="1"/>
  <c r="AB1142" i="63"/>
  <c r="AC1142" i="63"/>
  <c r="AD1142" i="63"/>
  <c r="AG1142" i="63"/>
  <c r="AH1142" i="63"/>
  <c r="AI1142" i="63"/>
  <c r="U1143" i="63"/>
  <c r="V1143" i="63"/>
  <c r="Y1143" i="63"/>
  <c r="Z1143" i="63" s="1"/>
  <c r="AB1143" i="63"/>
  <c r="AC1143" i="63"/>
  <c r="AD1143" i="63"/>
  <c r="AG1143" i="63"/>
  <c r="AH1143" i="63"/>
  <c r="AI1143" i="63"/>
  <c r="U1144" i="63"/>
  <c r="V1144" i="63"/>
  <c r="Y1144" i="63"/>
  <c r="Z1144" i="63" s="1"/>
  <c r="AB1144" i="63"/>
  <c r="AC1144" i="63"/>
  <c r="AD1144" i="63"/>
  <c r="AG1144" i="63"/>
  <c r="AH1144" i="63"/>
  <c r="AI1144" i="63"/>
  <c r="U1145" i="63"/>
  <c r="V1145" i="63"/>
  <c r="Y1145" i="63"/>
  <c r="Z1145" i="63" s="1"/>
  <c r="AB1145" i="63"/>
  <c r="AC1145" i="63"/>
  <c r="AD1145" i="63"/>
  <c r="AG1145" i="63"/>
  <c r="AH1145" i="63"/>
  <c r="AI1145" i="63"/>
  <c r="U1146" i="63"/>
  <c r="V1146" i="63"/>
  <c r="Y1146" i="63"/>
  <c r="Z1146" i="63" s="1"/>
  <c r="AB1146" i="63"/>
  <c r="AC1146" i="63"/>
  <c r="AD1146" i="63"/>
  <c r="AG1146" i="63"/>
  <c r="AH1146" i="63"/>
  <c r="AI1146" i="63"/>
  <c r="U1147" i="63"/>
  <c r="V1147" i="63"/>
  <c r="Y1147" i="63"/>
  <c r="Z1147" i="63" s="1"/>
  <c r="AB1147" i="63"/>
  <c r="AC1147" i="63"/>
  <c r="AD1147" i="63"/>
  <c r="AG1147" i="63"/>
  <c r="AH1147" i="63"/>
  <c r="AI1147" i="63"/>
  <c r="U1148" i="63"/>
  <c r="V1148" i="63"/>
  <c r="Y1148" i="63"/>
  <c r="Z1148" i="63" s="1"/>
  <c r="AB1148" i="63"/>
  <c r="AC1148" i="63"/>
  <c r="AD1148" i="63"/>
  <c r="AG1148" i="63"/>
  <c r="AH1148" i="63"/>
  <c r="AI1148" i="63"/>
  <c r="U1149" i="63"/>
  <c r="V1149" i="63"/>
  <c r="Y1149" i="63"/>
  <c r="Z1149" i="63" s="1"/>
  <c r="AB1149" i="63"/>
  <c r="AC1149" i="63"/>
  <c r="AD1149" i="63"/>
  <c r="AG1149" i="63"/>
  <c r="AH1149" i="63"/>
  <c r="AI1149" i="63"/>
  <c r="U1150" i="63"/>
  <c r="V1150" i="63"/>
  <c r="Y1150" i="63"/>
  <c r="Z1150" i="63" s="1"/>
  <c r="AB1150" i="63"/>
  <c r="AC1150" i="63"/>
  <c r="AD1150" i="63"/>
  <c r="AG1150" i="63"/>
  <c r="AH1150" i="63"/>
  <c r="AI1150" i="63"/>
  <c r="U1151" i="63"/>
  <c r="V1151" i="63"/>
  <c r="Y1151" i="63"/>
  <c r="Z1151" i="63" s="1"/>
  <c r="AB1151" i="63"/>
  <c r="AC1151" i="63"/>
  <c r="AD1151" i="63"/>
  <c r="AG1151" i="63"/>
  <c r="AH1151" i="63"/>
  <c r="AI1151" i="63"/>
  <c r="U1152" i="63"/>
  <c r="V1152" i="63"/>
  <c r="Y1152" i="63"/>
  <c r="Z1152" i="63" s="1"/>
  <c r="AB1152" i="63"/>
  <c r="AC1152" i="63"/>
  <c r="AD1152" i="63"/>
  <c r="AG1152" i="63"/>
  <c r="AH1152" i="63"/>
  <c r="AI1152" i="63"/>
  <c r="U1153" i="63"/>
  <c r="V1153" i="63"/>
  <c r="Y1153" i="63"/>
  <c r="Z1153" i="63" s="1"/>
  <c r="AB1153" i="63"/>
  <c r="AC1153" i="63"/>
  <c r="AD1153" i="63"/>
  <c r="AG1153" i="63"/>
  <c r="AH1153" i="63"/>
  <c r="AI1153" i="63"/>
  <c r="U1154" i="63"/>
  <c r="V1154" i="63"/>
  <c r="Y1154" i="63"/>
  <c r="Z1154" i="63" s="1"/>
  <c r="AB1154" i="63"/>
  <c r="AC1154" i="63"/>
  <c r="AD1154" i="63"/>
  <c r="AG1154" i="63"/>
  <c r="AH1154" i="63"/>
  <c r="AI1154" i="63"/>
  <c r="U1155" i="63"/>
  <c r="V1155" i="63"/>
  <c r="Y1155" i="63"/>
  <c r="Z1155" i="63" s="1"/>
  <c r="AB1155" i="63"/>
  <c r="AC1155" i="63"/>
  <c r="AD1155" i="63"/>
  <c r="AG1155" i="63"/>
  <c r="AH1155" i="63"/>
  <c r="AI1155" i="63"/>
  <c r="U1156" i="63"/>
  <c r="V1156" i="63"/>
  <c r="Y1156" i="63"/>
  <c r="Z1156" i="63" s="1"/>
  <c r="AB1156" i="63"/>
  <c r="AC1156" i="63"/>
  <c r="AD1156" i="63"/>
  <c r="AG1156" i="63"/>
  <c r="AH1156" i="63"/>
  <c r="AI1156" i="63"/>
  <c r="W1093" i="63" l="1"/>
  <c r="X1095" i="63"/>
  <c r="X1094" i="63"/>
  <c r="AA1094" i="63" s="1"/>
  <c r="AF1153" i="63"/>
  <c r="W1018" i="63"/>
  <c r="W1020" i="63"/>
  <c r="AF1018" i="63"/>
  <c r="AE1119" i="63"/>
  <c r="X1140" i="63"/>
  <c r="AA1140" i="63" s="1"/>
  <c r="AF1151" i="63"/>
  <c r="X1138" i="63"/>
  <c r="AA1138" i="63" s="1"/>
  <c r="X1088" i="63"/>
  <c r="AA1088" i="63" s="1"/>
  <c r="AF1017" i="63"/>
  <c r="X1143" i="63"/>
  <c r="AA1143" i="63" s="1"/>
  <c r="W1132" i="63"/>
  <c r="AE1128" i="63"/>
  <c r="X1056" i="63"/>
  <c r="AA1056" i="63" s="1"/>
  <c r="AF1051" i="63"/>
  <c r="AE1049" i="63"/>
  <c r="AE1123" i="63"/>
  <c r="AE1076" i="63"/>
  <c r="X1071" i="63"/>
  <c r="AA1071" i="63" s="1"/>
  <c r="AF1069" i="63"/>
  <c r="AF1057" i="63"/>
  <c r="W1032" i="63"/>
  <c r="W1094" i="63"/>
  <c r="AF1093" i="63"/>
  <c r="X1065" i="63"/>
  <c r="AA1065" i="63" s="1"/>
  <c r="X1041" i="63"/>
  <c r="AA1041" i="63" s="1"/>
  <c r="AF1019" i="63"/>
  <c r="W1139" i="63"/>
  <c r="AF1091" i="63"/>
  <c r="AF1088" i="63"/>
  <c r="W1076" i="63"/>
  <c r="AE1072" i="63"/>
  <c r="AF1066" i="63"/>
  <c r="X1030" i="63"/>
  <c r="AA1030" i="63" s="1"/>
  <c r="AE1026" i="63"/>
  <c r="X1026" i="63"/>
  <c r="AA1026" i="63" s="1"/>
  <c r="AE1155" i="63"/>
  <c r="AE1151" i="63"/>
  <c r="AE1086" i="63"/>
  <c r="AF1084" i="63"/>
  <c r="AE1082" i="63"/>
  <c r="AF1046" i="63"/>
  <c r="AF1042" i="63"/>
  <c r="X1132" i="63"/>
  <c r="AA1132" i="63" s="1"/>
  <c r="W1119" i="63"/>
  <c r="AF1078" i="63"/>
  <c r="AF1075" i="63"/>
  <c r="AE1062" i="63"/>
  <c r="W1046" i="63"/>
  <c r="W1042" i="63"/>
  <c r="W1034" i="63"/>
  <c r="X1145" i="63"/>
  <c r="AA1145" i="63" s="1"/>
  <c r="AF1143" i="63"/>
  <c r="AF1080" i="63"/>
  <c r="AE1152" i="63"/>
  <c r="W1152" i="63"/>
  <c r="AE1147" i="63"/>
  <c r="AF1132" i="63"/>
  <c r="X1124" i="63"/>
  <c r="AA1124" i="63" s="1"/>
  <c r="AE1120" i="63"/>
  <c r="W1120" i="63"/>
  <c r="AE1118" i="63"/>
  <c r="X1077" i="63"/>
  <c r="AA1077" i="63" s="1"/>
  <c r="AE1063" i="63"/>
  <c r="AF1062" i="63"/>
  <c r="W1060" i="63"/>
  <c r="AF1141" i="63"/>
  <c r="X1135" i="63"/>
  <c r="AA1135" i="63" s="1"/>
  <c r="AF1127" i="63"/>
  <c r="AF1090" i="63"/>
  <c r="W1064" i="63"/>
  <c r="X1061" i="63"/>
  <c r="AA1061" i="63" s="1"/>
  <c r="W1054" i="63"/>
  <c r="X1025" i="63"/>
  <c r="AA1025" i="63" s="1"/>
  <c r="AE1024" i="63"/>
  <c r="AE1140" i="63"/>
  <c r="X1137" i="63"/>
  <c r="AA1137" i="63" s="1"/>
  <c r="AF1131" i="63"/>
  <c r="AF1128" i="63"/>
  <c r="AE1126" i="63"/>
  <c r="W1122" i="63"/>
  <c r="AF1118" i="63"/>
  <c r="AA1095" i="63"/>
  <c r="AE1090" i="63"/>
  <c r="AE1079" i="63"/>
  <c r="AF1071" i="63"/>
  <c r="AE1066" i="63"/>
  <c r="X1066" i="63"/>
  <c r="AA1066" i="63" s="1"/>
  <c r="AF1054" i="63"/>
  <c r="AE1038" i="63"/>
  <c r="X1038" i="63"/>
  <c r="AA1038" i="63" s="1"/>
  <c r="W1022" i="63"/>
  <c r="X1020" i="63"/>
  <c r="AA1020" i="63" s="1"/>
  <c r="X1155" i="63"/>
  <c r="AA1155" i="63" s="1"/>
  <c r="W1155" i="63"/>
  <c r="AE1131" i="63"/>
  <c r="AE1092" i="63"/>
  <c r="W1092" i="63"/>
  <c r="AE1067" i="63"/>
  <c r="AF1030" i="63"/>
  <c r="AE1146" i="63"/>
  <c r="AE1143" i="63"/>
  <c r="W1143" i="63"/>
  <c r="W1140" i="63"/>
  <c r="AF1139" i="63"/>
  <c r="W1138" i="63"/>
  <c r="AF1137" i="63"/>
  <c r="AF1134" i="63"/>
  <c r="AF1120" i="63"/>
  <c r="X1096" i="63"/>
  <c r="AA1096" i="63" s="1"/>
  <c r="W1096" i="63"/>
  <c r="AF1087" i="63"/>
  <c r="AE1083" i="63"/>
  <c r="W1078" i="63"/>
  <c r="X1075" i="63"/>
  <c r="AA1075" i="63" s="1"/>
  <c r="W1075" i="63"/>
  <c r="W1056" i="63"/>
  <c r="AF1055" i="63"/>
  <c r="AF1053" i="63"/>
  <c r="W1044" i="63"/>
  <c r="AE1037" i="63"/>
  <c r="W1030" i="63"/>
  <c r="AE1016" i="63"/>
  <c r="W1053" i="63"/>
  <c r="X1053" i="63"/>
  <c r="AA1053" i="63" s="1"/>
  <c r="AE1050" i="63"/>
  <c r="X1050" i="63"/>
  <c r="AA1050" i="63" s="1"/>
  <c r="X1151" i="63"/>
  <c r="AA1151" i="63" s="1"/>
  <c r="W1151" i="63"/>
  <c r="AE1064" i="63"/>
  <c r="AF1063" i="63"/>
  <c r="W1062" i="63"/>
  <c r="X1051" i="63"/>
  <c r="AA1051" i="63" s="1"/>
  <c r="AE1040" i="63"/>
  <c r="AE1025" i="63"/>
  <c r="AF1024" i="63"/>
  <c r="AF1154" i="63"/>
  <c r="AF1150" i="63"/>
  <c r="X1147" i="63"/>
  <c r="AA1147" i="63" s="1"/>
  <c r="AE1136" i="63"/>
  <c r="X1130" i="63"/>
  <c r="AA1130" i="63" s="1"/>
  <c r="AE1127" i="63"/>
  <c r="AF1121" i="63"/>
  <c r="AF1095" i="63"/>
  <c r="W1080" i="63"/>
  <c r="AE1075" i="63"/>
  <c r="AF1074" i="63"/>
  <c r="AF1072" i="63"/>
  <c r="AE1071" i="63"/>
  <c r="AF1070" i="63"/>
  <c r="AE1065" i="63"/>
  <c r="X1063" i="63"/>
  <c r="AA1063" i="63" s="1"/>
  <c r="AF1059" i="63"/>
  <c r="AE1057" i="63"/>
  <c r="AF1052" i="63"/>
  <c r="X1048" i="63"/>
  <c r="AA1048" i="63" s="1"/>
  <c r="AF1033" i="63"/>
  <c r="AF1031" i="63"/>
  <c r="W1017" i="63"/>
  <c r="W1154" i="63"/>
  <c r="AF1152" i="63"/>
  <c r="AE1150" i="63"/>
  <c r="AF1149" i="63"/>
  <c r="AE1148" i="63"/>
  <c r="W1147" i="63"/>
  <c r="AF1146" i="63"/>
  <c r="W1145" i="63"/>
  <c r="AF1142" i="63"/>
  <c r="AF1138" i="63"/>
  <c r="W1135" i="63"/>
  <c r="AE1134" i="63"/>
  <c r="W1130" i="63"/>
  <c r="AF1129" i="63"/>
  <c r="AF1119" i="63"/>
  <c r="AE1095" i="63"/>
  <c r="W1095" i="63"/>
  <c r="AF1094" i="63"/>
  <c r="X1093" i="63"/>
  <c r="AA1093" i="63" s="1"/>
  <c r="W1088" i="63"/>
  <c r="AE1087" i="63"/>
  <c r="AE1084" i="63"/>
  <c r="X1080" i="63"/>
  <c r="AA1080" i="63" s="1"/>
  <c r="W1079" i="63"/>
  <c r="AF1077" i="63"/>
  <c r="AE1074" i="63"/>
  <c r="AF1073" i="63"/>
  <c r="AE1069" i="63"/>
  <c r="AF1067" i="63"/>
  <c r="AF1060" i="63"/>
  <c r="W1052" i="63"/>
  <c r="W1048" i="63"/>
  <c r="AF1047" i="63"/>
  <c r="AF1045" i="63"/>
  <c r="AF1043" i="63"/>
  <c r="AE1042" i="63"/>
  <c r="X1042" i="63"/>
  <c r="AA1042" i="63" s="1"/>
  <c r="AF1040" i="63"/>
  <c r="AE1036" i="63"/>
  <c r="AF1034" i="63"/>
  <c r="AF1029" i="63"/>
  <c r="AE1028" i="63"/>
  <c r="AE1022" i="63"/>
  <c r="AE1021" i="63"/>
  <c r="X1018" i="63"/>
  <c r="AA1018" i="63" s="1"/>
  <c r="X1017" i="63"/>
  <c r="AA1017" i="63" s="1"/>
  <c r="AF1016" i="63"/>
  <c r="X1156" i="63"/>
  <c r="AA1156" i="63" s="1"/>
  <c r="W1156" i="63"/>
  <c r="X1086" i="63"/>
  <c r="AA1086" i="63" s="1"/>
  <c r="W1086" i="63"/>
  <c r="W1043" i="63"/>
  <c r="X1043" i="63"/>
  <c r="AA1043" i="63" s="1"/>
  <c r="X1040" i="63"/>
  <c r="AA1040" i="63" s="1"/>
  <c r="W1040" i="63"/>
  <c r="X1148" i="63"/>
  <c r="AA1148" i="63" s="1"/>
  <c r="W1148" i="63"/>
  <c r="W1045" i="63"/>
  <c r="X1045" i="63"/>
  <c r="AA1045" i="63" s="1"/>
  <c r="W1091" i="63"/>
  <c r="X1091" i="63"/>
  <c r="AA1091" i="63" s="1"/>
  <c r="X1072" i="63"/>
  <c r="AA1072" i="63" s="1"/>
  <c r="W1072" i="63"/>
  <c r="W1129" i="63"/>
  <c r="X1129" i="63"/>
  <c r="AA1129" i="63" s="1"/>
  <c r="W1153" i="63"/>
  <c r="X1153" i="63"/>
  <c r="AA1153" i="63" s="1"/>
  <c r="AE1142" i="63"/>
  <c r="AE1138" i="63"/>
  <c r="AE1135" i="63"/>
  <c r="X1058" i="63"/>
  <c r="AA1058" i="63" s="1"/>
  <c r="W1058" i="63"/>
  <c r="AE1020" i="63"/>
  <c r="X1131" i="63"/>
  <c r="AA1131" i="63" s="1"/>
  <c r="W1131" i="63"/>
  <c r="W1127" i="63"/>
  <c r="X1127" i="63"/>
  <c r="AA1127" i="63" s="1"/>
  <c r="AF1124" i="63"/>
  <c r="W1121" i="63"/>
  <c r="X1121" i="63"/>
  <c r="AA1121" i="63" s="1"/>
  <c r="W1083" i="63"/>
  <c r="X1083" i="63"/>
  <c r="AA1083" i="63" s="1"/>
  <c r="W1029" i="63"/>
  <c r="X1029" i="63"/>
  <c r="AA1029" i="63" s="1"/>
  <c r="X1123" i="63"/>
  <c r="AA1123" i="63" s="1"/>
  <c r="W1123" i="63"/>
  <c r="W1057" i="63"/>
  <c r="X1057" i="63"/>
  <c r="AA1057" i="63" s="1"/>
  <c r="AF1156" i="63"/>
  <c r="AF1147" i="63"/>
  <c r="X1146" i="63"/>
  <c r="AA1146" i="63" s="1"/>
  <c r="W1146" i="63"/>
  <c r="AE1144" i="63"/>
  <c r="W1144" i="63"/>
  <c r="AE1139" i="63"/>
  <c r="AF1135" i="63"/>
  <c r="AE1096" i="63"/>
  <c r="AF1085" i="63"/>
  <c r="X1070" i="63"/>
  <c r="AA1070" i="63" s="1"/>
  <c r="W1070" i="63"/>
  <c r="W1066" i="63"/>
  <c r="W1038" i="63"/>
  <c r="W1033" i="63"/>
  <c r="X1033" i="63"/>
  <c r="AA1033" i="63" s="1"/>
  <c r="AF1148" i="63"/>
  <c r="AF1144" i="63"/>
  <c r="AE1132" i="63"/>
  <c r="AE1130" i="63"/>
  <c r="AE1091" i="63"/>
  <c r="AF1089" i="63"/>
  <c r="AE1088" i="63"/>
  <c r="W1085" i="63"/>
  <c r="X1085" i="63"/>
  <c r="AA1085" i="63" s="1"/>
  <c r="AE1156" i="63"/>
  <c r="AF1155" i="63"/>
  <c r="AE1154" i="63"/>
  <c r="X1154" i="63"/>
  <c r="AA1154" i="63" s="1"/>
  <c r="AF1145" i="63"/>
  <c r="AF1140" i="63"/>
  <c r="X1139" i="63"/>
  <c r="AA1139" i="63" s="1"/>
  <c r="W1137" i="63"/>
  <c r="AF1136" i="63"/>
  <c r="AF1130" i="63"/>
  <c r="W1128" i="63"/>
  <c r="AF1126" i="63"/>
  <c r="AF1125" i="63"/>
  <c r="W1124" i="63"/>
  <c r="AF1122" i="63"/>
  <c r="X1119" i="63"/>
  <c r="AA1119" i="63" s="1"/>
  <c r="AE1094" i="63"/>
  <c r="X1087" i="63"/>
  <c r="AA1087" i="63" s="1"/>
  <c r="W1087" i="63"/>
  <c r="AF1083" i="63"/>
  <c r="X1079" i="63"/>
  <c r="AA1079" i="63" s="1"/>
  <c r="W1077" i="63"/>
  <c r="AF1076" i="63"/>
  <c r="AE1070" i="63"/>
  <c r="AE1068" i="63"/>
  <c r="W1068" i="63"/>
  <c r="X1062" i="63"/>
  <c r="AA1062" i="63" s="1"/>
  <c r="AE1061" i="63"/>
  <c r="AE1060" i="63"/>
  <c r="X1060" i="63"/>
  <c r="AA1060" i="63" s="1"/>
  <c r="AE1058" i="63"/>
  <c r="AE1056" i="63"/>
  <c r="AE1054" i="63"/>
  <c r="W1050" i="63"/>
  <c r="AE1048" i="63"/>
  <c r="AE1046" i="63"/>
  <c r="AE1041" i="63"/>
  <c r="X1036" i="63"/>
  <c r="AA1036" i="63" s="1"/>
  <c r="W1036" i="63"/>
  <c r="AE1034" i="63"/>
  <c r="AF1028" i="63"/>
  <c r="W1026" i="63"/>
  <c r="W1019" i="63"/>
  <c r="X1019" i="63"/>
  <c r="AA1019" i="63" s="1"/>
  <c r="W1136" i="63"/>
  <c r="AF1133" i="63"/>
  <c r="X1067" i="63"/>
  <c r="AA1067" i="63" s="1"/>
  <c r="AF1026" i="63"/>
  <c r="X1024" i="63"/>
  <c r="AA1024" i="63" s="1"/>
  <c r="W1024" i="63"/>
  <c r="X1022" i="63"/>
  <c r="AA1022" i="63" s="1"/>
  <c r="AE1124" i="63"/>
  <c r="AF1123" i="63"/>
  <c r="AE1122" i="63"/>
  <c r="X1122" i="63"/>
  <c r="AA1122" i="63" s="1"/>
  <c r="AF1096" i="63"/>
  <c r="AF1092" i="63"/>
  <c r="AF1086" i="63"/>
  <c r="W1084" i="63"/>
  <c r="AF1082" i="63"/>
  <c r="AF1081" i="63"/>
  <c r="AE1080" i="63"/>
  <c r="AF1079" i="63"/>
  <c r="AE1078" i="63"/>
  <c r="X1078" i="63"/>
  <c r="AA1078" i="63" s="1"/>
  <c r="X1073" i="63"/>
  <c r="AA1073" i="63" s="1"/>
  <c r="AF1065" i="63"/>
  <c r="W1065" i="63"/>
  <c r="AF1061" i="63"/>
  <c r="W1061" i="63"/>
  <c r="AF1058" i="63"/>
  <c r="AF1056" i="63"/>
  <c r="X1054" i="63"/>
  <c r="AA1054" i="63" s="1"/>
  <c r="AE1053" i="63"/>
  <c r="AE1052" i="63"/>
  <c r="X1052" i="63"/>
  <c r="AA1052" i="63" s="1"/>
  <c r="AF1049" i="63"/>
  <c r="W1049" i="63"/>
  <c r="AF1044" i="63"/>
  <c r="AF1039" i="63"/>
  <c r="AF1037" i="63"/>
  <c r="AF1035" i="63"/>
  <c r="W1035" i="63"/>
  <c r="AF1032" i="63"/>
  <c r="AE1029" i="63"/>
  <c r="X1028" i="63"/>
  <c r="AA1028" i="63" s="1"/>
  <c r="AF1023" i="63"/>
  <c r="AF1021" i="63"/>
  <c r="W1021" i="63"/>
  <c r="AE1017" i="63"/>
  <c r="X1016" i="63"/>
  <c r="AA1016" i="63" s="1"/>
  <c r="W1051" i="63"/>
  <c r="AF1050" i="63"/>
  <c r="X1049" i="63"/>
  <c r="AA1049" i="63" s="1"/>
  <c r="AF1048" i="63"/>
  <c r="X1046" i="63"/>
  <c r="AA1046" i="63" s="1"/>
  <c r="AE1045" i="63"/>
  <c r="AE1044" i="63"/>
  <c r="X1044" i="63"/>
  <c r="AA1044" i="63" s="1"/>
  <c r="AF1041" i="63"/>
  <c r="W1041" i="63"/>
  <c r="AF1038" i="63"/>
  <c r="AE1035" i="63"/>
  <c r="X1035" i="63"/>
  <c r="AA1035" i="63" s="1"/>
  <c r="X1034" i="63"/>
  <c r="AA1034" i="63" s="1"/>
  <c r="AE1033" i="63"/>
  <c r="AE1032" i="63"/>
  <c r="X1032" i="63"/>
  <c r="AA1032" i="63" s="1"/>
  <c r="AE1030" i="63"/>
  <c r="W1028" i="63"/>
  <c r="AF1027" i="63"/>
  <c r="AF1025" i="63"/>
  <c r="W1025" i="63"/>
  <c r="AF1022" i="63"/>
  <c r="X1021" i="63"/>
  <c r="AA1021" i="63" s="1"/>
  <c r="AF1020" i="63"/>
  <c r="AE1018" i="63"/>
  <c r="W1016" i="63"/>
  <c r="AF1015" i="63"/>
  <c r="W1125" i="63"/>
  <c r="X1125" i="63"/>
  <c r="AA1125" i="63" s="1"/>
  <c r="W1069" i="63"/>
  <c r="X1069" i="63"/>
  <c r="AA1069" i="63" s="1"/>
  <c r="W1059" i="63"/>
  <c r="X1059" i="63"/>
  <c r="AA1059" i="63" s="1"/>
  <c r="X1150" i="63"/>
  <c r="AA1150" i="63" s="1"/>
  <c r="W1150" i="63"/>
  <c r="W1133" i="63"/>
  <c r="X1133" i="63"/>
  <c r="AA1133" i="63" s="1"/>
  <c r="X1118" i="63"/>
  <c r="AA1118" i="63" s="1"/>
  <c r="W1118" i="63"/>
  <c r="W1089" i="63"/>
  <c r="X1089" i="63"/>
  <c r="AA1089" i="63" s="1"/>
  <c r="X1074" i="63"/>
  <c r="AA1074" i="63" s="1"/>
  <c r="W1074" i="63"/>
  <c r="W1141" i="63"/>
  <c r="X1141" i="63"/>
  <c r="AA1141" i="63" s="1"/>
  <c r="X1126" i="63"/>
  <c r="AA1126" i="63" s="1"/>
  <c r="W1126" i="63"/>
  <c r="X1082" i="63"/>
  <c r="AA1082" i="63" s="1"/>
  <c r="W1082" i="63"/>
  <c r="W1027" i="63"/>
  <c r="X1027" i="63"/>
  <c r="AA1027" i="63" s="1"/>
  <c r="W1015" i="63"/>
  <c r="X1015" i="63"/>
  <c r="AA1015" i="63" s="1"/>
  <c r="X1142" i="63"/>
  <c r="AA1142" i="63" s="1"/>
  <c r="W1142" i="63"/>
  <c r="W1081" i="63"/>
  <c r="X1081" i="63"/>
  <c r="AA1081" i="63" s="1"/>
  <c r="W1047" i="63"/>
  <c r="X1047" i="63"/>
  <c r="AA1047" i="63" s="1"/>
  <c r="W1149" i="63"/>
  <c r="X1149" i="63"/>
  <c r="AA1149" i="63" s="1"/>
  <c r="X1134" i="63"/>
  <c r="AA1134" i="63" s="1"/>
  <c r="W1134" i="63"/>
  <c r="X1090" i="63"/>
  <c r="AA1090" i="63" s="1"/>
  <c r="W1090" i="63"/>
  <c r="W1037" i="63"/>
  <c r="X1037" i="63"/>
  <c r="AA1037" i="63" s="1"/>
  <c r="AE1145" i="63"/>
  <c r="AE1129" i="63"/>
  <c r="AE1121" i="63"/>
  <c r="AE1077" i="63"/>
  <c r="W1023" i="63"/>
  <c r="X1023" i="63"/>
  <c r="AA1023" i="63" s="1"/>
  <c r="X1128" i="63"/>
  <c r="AA1128" i="63" s="1"/>
  <c r="X1120" i="63"/>
  <c r="AA1120" i="63" s="1"/>
  <c r="X1092" i="63"/>
  <c r="AA1092" i="63" s="1"/>
  <c r="AE1051" i="63"/>
  <c r="W1031" i="63"/>
  <c r="X1031" i="63"/>
  <c r="AA1031" i="63" s="1"/>
  <c r="AE1019" i="63"/>
  <c r="AE1153" i="63"/>
  <c r="AE1137" i="63"/>
  <c r="AE1093" i="63"/>
  <c r="AE1085" i="63"/>
  <c r="W1055" i="63"/>
  <c r="X1055" i="63"/>
  <c r="AA1055" i="63" s="1"/>
  <c r="AE1043" i="63"/>
  <c r="X1152" i="63"/>
  <c r="AA1152" i="63" s="1"/>
  <c r="X1144" i="63"/>
  <c r="AA1144" i="63" s="1"/>
  <c r="X1136" i="63"/>
  <c r="AA1136" i="63" s="1"/>
  <c r="X1084" i="63"/>
  <c r="AA1084" i="63" s="1"/>
  <c r="X1076" i="63"/>
  <c r="AA1076" i="63" s="1"/>
  <c r="AE1149" i="63"/>
  <c r="AE1141" i="63"/>
  <c r="AE1133" i="63"/>
  <c r="AE1125" i="63"/>
  <c r="AE1089" i="63"/>
  <c r="AE1081" i="63"/>
  <c r="AE1073" i="63"/>
  <c r="AF1068" i="63"/>
  <c r="AE1059" i="63"/>
  <c r="W1039" i="63"/>
  <c r="X1039" i="63"/>
  <c r="AA1039" i="63" s="1"/>
  <c r="AF1036" i="63"/>
  <c r="AE1027" i="63"/>
  <c r="W1073" i="63"/>
  <c r="W1071" i="63"/>
  <c r="X1064" i="63"/>
  <c r="AA1064" i="63" s="1"/>
  <c r="W1063" i="63"/>
  <c r="AE1055" i="63"/>
  <c r="AE1047" i="63"/>
  <c r="AE1039" i="63"/>
  <c r="AE1031" i="63"/>
  <c r="AE1023" i="63"/>
  <c r="AE1015" i="63"/>
  <c r="X1068" i="63"/>
  <c r="AA1068" i="63" s="1"/>
  <c r="W1067" i="63"/>
  <c r="AF1064" i="63"/>
  <c r="D1091" i="63" l="1"/>
  <c r="D1090" i="63"/>
  <c r="D1089" i="63"/>
  <c r="D1088" i="63"/>
  <c r="D1087" i="63"/>
  <c r="D1086" i="63"/>
  <c r="D1085" i="63"/>
  <c r="D1084" i="63"/>
  <c r="D1083" i="63"/>
  <c r="D1082" i="63"/>
  <c r="D1081" i="63"/>
  <c r="D1080" i="63"/>
  <c r="D1079" i="63"/>
  <c r="D1078" i="63"/>
  <c r="D1077" i="63"/>
  <c r="D1076" i="63"/>
  <c r="D1074" i="63"/>
  <c r="D1073" i="63"/>
  <c r="D1072" i="63"/>
  <c r="D1071" i="63"/>
  <c r="D1070" i="63"/>
  <c r="D1069" i="63"/>
  <c r="D1068" i="63"/>
  <c r="D1067" i="63"/>
  <c r="D1066" i="63"/>
  <c r="D1065" i="63"/>
  <c r="D1064" i="63"/>
  <c r="D1063" i="63"/>
  <c r="D1062" i="63"/>
  <c r="D1061" i="63"/>
  <c r="D1060" i="63"/>
  <c r="D1059" i="63"/>
  <c r="D1058" i="63"/>
  <c r="D1057" i="63"/>
  <c r="D1056" i="63"/>
  <c r="D1055" i="63"/>
  <c r="D1054" i="63"/>
  <c r="D1053" i="63"/>
  <c r="D1052" i="63"/>
  <c r="D1051" i="63"/>
  <c r="D1050" i="63"/>
  <c r="D1049" i="63"/>
  <c r="D1048" i="63"/>
  <c r="D1047" i="63"/>
  <c r="D1046" i="63"/>
  <c r="D1045" i="63"/>
  <c r="D1044" i="63"/>
  <c r="D1043" i="63"/>
  <c r="D1042" i="63"/>
  <c r="D1041" i="63"/>
  <c r="D1040" i="63"/>
  <c r="D1039" i="63"/>
  <c r="D1038" i="63"/>
  <c r="D1037" i="63"/>
  <c r="D1036" i="63"/>
  <c r="D1035" i="63"/>
  <c r="D1034" i="63"/>
  <c r="D1033" i="63"/>
  <c r="D1032" i="63"/>
  <c r="D1031" i="63"/>
  <c r="D1030" i="63"/>
  <c r="D1029" i="63"/>
  <c r="D1028" i="63"/>
  <c r="D1027" i="63"/>
  <c r="D1026" i="63"/>
  <c r="D1025" i="63"/>
  <c r="D1024" i="63"/>
  <c r="D1023" i="63"/>
  <c r="D1022" i="63"/>
  <c r="D1021" i="63"/>
  <c r="D1019" i="63"/>
  <c r="D1017" i="63"/>
  <c r="D1016" i="63"/>
  <c r="D1015" i="63"/>
  <c r="D1014" i="63"/>
  <c r="D1013" i="63"/>
  <c r="D1012" i="63"/>
  <c r="D1011" i="63"/>
  <c r="D1010" i="63"/>
  <c r="D1009" i="63"/>
  <c r="D1008" i="63"/>
  <c r="D1007" i="63"/>
  <c r="D1006" i="63"/>
  <c r="D1004" i="63"/>
  <c r="D1003" i="63"/>
  <c r="D1002" i="63"/>
  <c r="D1001" i="63"/>
  <c r="D1000" i="63"/>
  <c r="D999" i="63"/>
  <c r="D998" i="63"/>
  <c r="D997" i="63"/>
  <c r="D996" i="63"/>
  <c r="D995" i="63"/>
  <c r="D994" i="63"/>
  <c r="AI1014" i="63"/>
  <c r="AH1014" i="63"/>
  <c r="AG1014" i="63"/>
  <c r="AD1014" i="63"/>
  <c r="AC1014" i="63"/>
  <c r="AB1014" i="63"/>
  <c r="Y1014" i="63"/>
  <c r="Z1014" i="63" s="1"/>
  <c r="V1014" i="63"/>
  <c r="U1014" i="63"/>
  <c r="AI1013" i="63"/>
  <c r="AH1013" i="63"/>
  <c r="AG1013" i="63"/>
  <c r="AD1013" i="63"/>
  <c r="AC1013" i="63"/>
  <c r="AB1013" i="63"/>
  <c r="Y1013" i="63"/>
  <c r="Z1013" i="63" s="1"/>
  <c r="V1013" i="63"/>
  <c r="U1013" i="63"/>
  <c r="AI1012" i="63"/>
  <c r="AH1012" i="63"/>
  <c r="AG1012" i="63"/>
  <c r="AD1012" i="63"/>
  <c r="AC1012" i="63"/>
  <c r="AB1012" i="63"/>
  <c r="Y1012" i="63"/>
  <c r="Z1012" i="63" s="1"/>
  <c r="V1012" i="63"/>
  <c r="U1012" i="63"/>
  <c r="AI1011" i="63"/>
  <c r="AH1011" i="63"/>
  <c r="AG1011" i="63"/>
  <c r="AD1011" i="63"/>
  <c r="AC1011" i="63"/>
  <c r="AB1011" i="63"/>
  <c r="Y1011" i="63"/>
  <c r="Z1011" i="63" s="1"/>
  <c r="V1011" i="63"/>
  <c r="U1011" i="63"/>
  <c r="AI1010" i="63"/>
  <c r="AH1010" i="63"/>
  <c r="AG1010" i="63"/>
  <c r="AD1010" i="63"/>
  <c r="AC1010" i="63"/>
  <c r="AB1010" i="63"/>
  <c r="Y1010" i="63"/>
  <c r="Z1010" i="63" s="1"/>
  <c r="V1010" i="63"/>
  <c r="U1010" i="63"/>
  <c r="AI1009" i="63"/>
  <c r="AH1009" i="63"/>
  <c r="AG1009" i="63"/>
  <c r="AD1009" i="63"/>
  <c r="AC1009" i="63"/>
  <c r="AB1009" i="63"/>
  <c r="Y1009" i="63"/>
  <c r="Z1009" i="63" s="1"/>
  <c r="V1009" i="63"/>
  <c r="U1009" i="63"/>
  <c r="AI1008" i="63"/>
  <c r="AH1008" i="63"/>
  <c r="AG1008" i="63"/>
  <c r="AD1008" i="63"/>
  <c r="AC1008" i="63"/>
  <c r="AB1008" i="63"/>
  <c r="Y1008" i="63"/>
  <c r="Z1008" i="63" s="1"/>
  <c r="V1008" i="63"/>
  <c r="U1008" i="63"/>
  <c r="AI1007" i="63"/>
  <c r="AH1007" i="63"/>
  <c r="AG1007" i="63"/>
  <c r="AD1007" i="63"/>
  <c r="AC1007" i="63"/>
  <c r="AB1007" i="63"/>
  <c r="Y1007" i="63"/>
  <c r="Z1007" i="63" s="1"/>
  <c r="V1007" i="63"/>
  <c r="U1007" i="63"/>
  <c r="AI1006" i="63"/>
  <c r="AH1006" i="63"/>
  <c r="AG1006" i="63"/>
  <c r="AD1006" i="63"/>
  <c r="AC1006" i="63"/>
  <c r="AB1006" i="63"/>
  <c r="Y1006" i="63"/>
  <c r="Z1006" i="63" s="1"/>
  <c r="V1006" i="63"/>
  <c r="U1006" i="63"/>
  <c r="AI1005" i="63"/>
  <c r="AH1005" i="63"/>
  <c r="AG1005" i="63"/>
  <c r="AD1005" i="63"/>
  <c r="AC1005" i="63"/>
  <c r="AB1005" i="63"/>
  <c r="Y1005" i="63"/>
  <c r="Z1005" i="63" s="1"/>
  <c r="V1005" i="63"/>
  <c r="U1005" i="63"/>
  <c r="AI1004" i="63"/>
  <c r="AH1004" i="63"/>
  <c r="AG1004" i="63"/>
  <c r="AD1004" i="63"/>
  <c r="AC1004" i="63"/>
  <c r="AB1004" i="63"/>
  <c r="Y1004" i="63"/>
  <c r="Z1004" i="63" s="1"/>
  <c r="V1004" i="63"/>
  <c r="U1004" i="63"/>
  <c r="AI1003" i="63"/>
  <c r="AH1003" i="63"/>
  <c r="AG1003" i="63"/>
  <c r="AD1003" i="63"/>
  <c r="AC1003" i="63"/>
  <c r="AB1003" i="63"/>
  <c r="Y1003" i="63"/>
  <c r="Z1003" i="63" s="1"/>
  <c r="V1003" i="63"/>
  <c r="U1003" i="63"/>
  <c r="AI1002" i="63"/>
  <c r="AH1002" i="63"/>
  <c r="AG1002" i="63"/>
  <c r="AD1002" i="63"/>
  <c r="AC1002" i="63"/>
  <c r="AB1002" i="63"/>
  <c r="Y1002" i="63"/>
  <c r="Z1002" i="63" s="1"/>
  <c r="V1002" i="63"/>
  <c r="U1002" i="63"/>
  <c r="AI1001" i="63"/>
  <c r="AH1001" i="63"/>
  <c r="AG1001" i="63"/>
  <c r="AD1001" i="63"/>
  <c r="AC1001" i="63"/>
  <c r="AB1001" i="63"/>
  <c r="Y1001" i="63"/>
  <c r="Z1001" i="63" s="1"/>
  <c r="V1001" i="63"/>
  <c r="U1001" i="63"/>
  <c r="AI1000" i="63"/>
  <c r="AH1000" i="63"/>
  <c r="AG1000" i="63"/>
  <c r="AD1000" i="63"/>
  <c r="AC1000" i="63"/>
  <c r="AB1000" i="63"/>
  <c r="Y1000" i="63"/>
  <c r="Z1000" i="63" s="1"/>
  <c r="V1000" i="63"/>
  <c r="U1000" i="63"/>
  <c r="AI999" i="63"/>
  <c r="AH999" i="63"/>
  <c r="AG999" i="63"/>
  <c r="AD999" i="63"/>
  <c r="AC999" i="63"/>
  <c r="AB999" i="63"/>
  <c r="Y999" i="63"/>
  <c r="Z999" i="63" s="1"/>
  <c r="V999" i="63"/>
  <c r="U999" i="63"/>
  <c r="AI998" i="63"/>
  <c r="AH998" i="63"/>
  <c r="AG998" i="63"/>
  <c r="AD998" i="63"/>
  <c r="AC998" i="63"/>
  <c r="AB998" i="63"/>
  <c r="Y998" i="63"/>
  <c r="Z998" i="63" s="1"/>
  <c r="V998" i="63"/>
  <c r="U998" i="63"/>
  <c r="AI997" i="63"/>
  <c r="AH997" i="63"/>
  <c r="AG997" i="63"/>
  <c r="AD997" i="63"/>
  <c r="AC997" i="63"/>
  <c r="AB997" i="63"/>
  <c r="Y997" i="63"/>
  <c r="Z997" i="63" s="1"/>
  <c r="V997" i="63"/>
  <c r="U997" i="63"/>
  <c r="AI996" i="63"/>
  <c r="AH996" i="63"/>
  <c r="AG996" i="63"/>
  <c r="AD996" i="63"/>
  <c r="AC996" i="63"/>
  <c r="AB996" i="63"/>
  <c r="Y996" i="63"/>
  <c r="Z996" i="63" s="1"/>
  <c r="V996" i="63"/>
  <c r="U996" i="63"/>
  <c r="AI995" i="63"/>
  <c r="AH995" i="63"/>
  <c r="AG995" i="63"/>
  <c r="AD995" i="63"/>
  <c r="AC995" i="63"/>
  <c r="AB995" i="63"/>
  <c r="Y995" i="63"/>
  <c r="Z995" i="63" s="1"/>
  <c r="V995" i="63"/>
  <c r="U995" i="63"/>
  <c r="AI994" i="63"/>
  <c r="AH994" i="63"/>
  <c r="AG994" i="63"/>
  <c r="AD994" i="63"/>
  <c r="AC994" i="63"/>
  <c r="AB994" i="63"/>
  <c r="Y994" i="63"/>
  <c r="Z994" i="63" s="1"/>
  <c r="V994" i="63"/>
  <c r="U994" i="63"/>
  <c r="AE998" i="63" l="1"/>
  <c r="X1006" i="63"/>
  <c r="AA1006" i="63" s="1"/>
  <c r="X1010" i="63"/>
  <c r="AA1010" i="63" s="1"/>
  <c r="AE1010" i="63"/>
  <c r="AE1014" i="63"/>
  <c r="AF999" i="63"/>
  <c r="AF1007" i="63"/>
  <c r="X1009" i="63"/>
  <c r="AA1009" i="63" s="1"/>
  <c r="AF994" i="63"/>
  <c r="AF1010" i="63"/>
  <c r="AE995" i="63"/>
  <c r="AE999" i="63"/>
  <c r="AF1001" i="63"/>
  <c r="AE1003" i="63"/>
  <c r="AE996" i="63"/>
  <c r="AE1011" i="63"/>
  <c r="X994" i="63"/>
  <c r="AA994" i="63" s="1"/>
  <c r="AE994" i="63"/>
  <c r="AE1012" i="63"/>
  <c r="AF1006" i="63"/>
  <c r="X1005" i="63"/>
  <c r="AA1005" i="63" s="1"/>
  <c r="AE1005" i="63"/>
  <c r="X1014" i="63"/>
  <c r="AA1014" i="63" s="1"/>
  <c r="X998" i="63"/>
  <c r="AA998" i="63" s="1"/>
  <c r="AE1007" i="63"/>
  <c r="W996" i="63"/>
  <c r="W1012" i="63"/>
  <c r="AE1000" i="63"/>
  <c r="X1003" i="63"/>
  <c r="AA1003" i="63" s="1"/>
  <c r="AE1004" i="63"/>
  <c r="AF1009" i="63"/>
  <c r="AF1002" i="63"/>
  <c r="AF995" i="63"/>
  <c r="AF997" i="63"/>
  <c r="W998" i="63"/>
  <c r="W1001" i="63"/>
  <c r="X1001" i="63"/>
  <c r="AA1001" i="63" s="1"/>
  <c r="W1006" i="63"/>
  <c r="AE1009" i="63"/>
  <c r="X1011" i="63"/>
  <c r="AA1011" i="63" s="1"/>
  <c r="AF1014" i="63"/>
  <c r="X995" i="63"/>
  <c r="AA995" i="63" s="1"/>
  <c r="AF998" i="63"/>
  <c r="X1002" i="63"/>
  <c r="AA1002" i="63" s="1"/>
  <c r="AE1002" i="63"/>
  <c r="W1004" i="63"/>
  <c r="AF1011" i="63"/>
  <c r="AF1013" i="63"/>
  <c r="W1014" i="63"/>
  <c r="W997" i="63"/>
  <c r="X1007" i="63"/>
  <c r="AA1007" i="63" s="1"/>
  <c r="AE1008" i="63"/>
  <c r="X1013" i="63"/>
  <c r="AA1013" i="63" s="1"/>
  <c r="AE997" i="63"/>
  <c r="W1000" i="63"/>
  <c r="AE1001" i="63"/>
  <c r="AF1003" i="63"/>
  <c r="AF1005" i="63"/>
  <c r="AE1006" i="63"/>
  <c r="W1009" i="63"/>
  <c r="AE1013" i="63"/>
  <c r="W1013" i="63"/>
  <c r="X997" i="63"/>
  <c r="AA997" i="63" s="1"/>
  <c r="AF996" i="63"/>
  <c r="W999" i="63"/>
  <c r="X1000" i="63"/>
  <c r="AA1000" i="63" s="1"/>
  <c r="AF1004" i="63"/>
  <c r="W1005" i="63"/>
  <c r="W1007" i="63"/>
  <c r="X1008" i="63"/>
  <c r="AA1008" i="63" s="1"/>
  <c r="AF1012" i="63"/>
  <c r="W994" i="63"/>
  <c r="X999" i="63"/>
  <c r="AA999" i="63" s="1"/>
  <c r="W1002" i="63"/>
  <c r="W1008" i="63"/>
  <c r="W1010" i="63"/>
  <c r="W995" i="63"/>
  <c r="X996" i="63"/>
  <c r="AA996" i="63" s="1"/>
  <c r="AF1000" i="63"/>
  <c r="W1003" i="63"/>
  <c r="X1004" i="63"/>
  <c r="AA1004" i="63" s="1"/>
  <c r="AF1008" i="63"/>
  <c r="W1011" i="63"/>
  <c r="X1012" i="63"/>
  <c r="AA1012" i="63" s="1"/>
  <c r="H1" i="73" l="1"/>
  <c r="G1" i="73"/>
  <c r="E1" i="73" s="1"/>
  <c r="AI993" i="63"/>
  <c r="AH993" i="63"/>
  <c r="AG993" i="63"/>
  <c r="AD993" i="63"/>
  <c r="AC993" i="63"/>
  <c r="AB993" i="63"/>
  <c r="Y993" i="63"/>
  <c r="Z993" i="63" s="1"/>
  <c r="V993" i="63"/>
  <c r="U993" i="63"/>
  <c r="AI992" i="63"/>
  <c r="AH992" i="63"/>
  <c r="AG992" i="63"/>
  <c r="AD992" i="63"/>
  <c r="AC992" i="63"/>
  <c r="AB992" i="63"/>
  <c r="Y992" i="63"/>
  <c r="Z992" i="63" s="1"/>
  <c r="V992" i="63"/>
  <c r="U992" i="63"/>
  <c r="AI991" i="63"/>
  <c r="AH991" i="63"/>
  <c r="AG991" i="63"/>
  <c r="AD991" i="63"/>
  <c r="AC991" i="63"/>
  <c r="AB991" i="63"/>
  <c r="Y991" i="63"/>
  <c r="Z991" i="63" s="1"/>
  <c r="V991" i="63"/>
  <c r="U991" i="63"/>
  <c r="AI990" i="63"/>
  <c r="AH990" i="63"/>
  <c r="AG990" i="63"/>
  <c r="AD990" i="63"/>
  <c r="AC990" i="63"/>
  <c r="AB990" i="63"/>
  <c r="Y990" i="63"/>
  <c r="Z990" i="63" s="1"/>
  <c r="V990" i="63"/>
  <c r="U990" i="63"/>
  <c r="AI989" i="63"/>
  <c r="AH989" i="63"/>
  <c r="AG989" i="63"/>
  <c r="AD989" i="63"/>
  <c r="AC989" i="63"/>
  <c r="AB989" i="63"/>
  <c r="Y989" i="63"/>
  <c r="Z989" i="63" s="1"/>
  <c r="V989" i="63"/>
  <c r="U989" i="63"/>
  <c r="AI988" i="63"/>
  <c r="AH988" i="63"/>
  <c r="AF988" i="63" s="1"/>
  <c r="AG988" i="63"/>
  <c r="AD988" i="63"/>
  <c r="AC988" i="63"/>
  <c r="AB988" i="63"/>
  <c r="Y988" i="63"/>
  <c r="Z988" i="63" s="1"/>
  <c r="V988" i="63"/>
  <c r="U988" i="63"/>
  <c r="AI987" i="63"/>
  <c r="AH987" i="63"/>
  <c r="AG987" i="63"/>
  <c r="AD987" i="63"/>
  <c r="AC987" i="63"/>
  <c r="AB987" i="63"/>
  <c r="Y987" i="63"/>
  <c r="Z987" i="63" s="1"/>
  <c r="V987" i="63"/>
  <c r="U987" i="63"/>
  <c r="AI986" i="63"/>
  <c r="AH986" i="63"/>
  <c r="AG986" i="63"/>
  <c r="AD986" i="63"/>
  <c r="AC986" i="63"/>
  <c r="AB986" i="63"/>
  <c r="Y986" i="63"/>
  <c r="Z986" i="63" s="1"/>
  <c r="V986" i="63"/>
  <c r="U986" i="63"/>
  <c r="AI985" i="63"/>
  <c r="AH985" i="63"/>
  <c r="AG985" i="63"/>
  <c r="AD985" i="63"/>
  <c r="AC985" i="63"/>
  <c r="AB985" i="63"/>
  <c r="Y985" i="63"/>
  <c r="Z985" i="63" s="1"/>
  <c r="V985" i="63"/>
  <c r="U985" i="63"/>
  <c r="AI984" i="63"/>
  <c r="AH984" i="63"/>
  <c r="AG984" i="63"/>
  <c r="AD984" i="63"/>
  <c r="AC984" i="63"/>
  <c r="AB984" i="63"/>
  <c r="Y984" i="63"/>
  <c r="Z984" i="63" s="1"/>
  <c r="V984" i="63"/>
  <c r="U984" i="63"/>
  <c r="AI983" i="63"/>
  <c r="AH983" i="63"/>
  <c r="AG983" i="63"/>
  <c r="AD983" i="63"/>
  <c r="AC983" i="63"/>
  <c r="AB983" i="63"/>
  <c r="Y983" i="63"/>
  <c r="Z983" i="63" s="1"/>
  <c r="V983" i="63"/>
  <c r="U983" i="63"/>
  <c r="AI982" i="63"/>
  <c r="AH982" i="63"/>
  <c r="AG982" i="63"/>
  <c r="AD982" i="63"/>
  <c r="AC982" i="63"/>
  <c r="AB982" i="63"/>
  <c r="Y982" i="63"/>
  <c r="Z982" i="63" s="1"/>
  <c r="V982" i="63"/>
  <c r="U982" i="63"/>
  <c r="AI981" i="63"/>
  <c r="AH981" i="63"/>
  <c r="AG981" i="63"/>
  <c r="AD981" i="63"/>
  <c r="AC981" i="63"/>
  <c r="AB981" i="63"/>
  <c r="Y981" i="63"/>
  <c r="Z981" i="63" s="1"/>
  <c r="V981" i="63"/>
  <c r="U981" i="63"/>
  <c r="AI980" i="63"/>
  <c r="AH980" i="63"/>
  <c r="AG980" i="63"/>
  <c r="AD980" i="63"/>
  <c r="AC980" i="63"/>
  <c r="AB980" i="63"/>
  <c r="Y980" i="63"/>
  <c r="Z980" i="63" s="1"/>
  <c r="V980" i="63"/>
  <c r="U980" i="63"/>
  <c r="AI979" i="63"/>
  <c r="AH979" i="63"/>
  <c r="AG979" i="63"/>
  <c r="AD979" i="63"/>
  <c r="AC979" i="63"/>
  <c r="AB979" i="63"/>
  <c r="Y979" i="63"/>
  <c r="Z979" i="63" s="1"/>
  <c r="V979" i="63"/>
  <c r="U979" i="63"/>
  <c r="AI978" i="63"/>
  <c r="AH978" i="63"/>
  <c r="AG978" i="63"/>
  <c r="AD978" i="63"/>
  <c r="AC978" i="63"/>
  <c r="AB978" i="63"/>
  <c r="Y978" i="63"/>
  <c r="Z978" i="63" s="1"/>
  <c r="V978" i="63"/>
  <c r="U978" i="63"/>
  <c r="AI977" i="63"/>
  <c r="AH977" i="63"/>
  <c r="AG977" i="63"/>
  <c r="AD977" i="63"/>
  <c r="AC977" i="63"/>
  <c r="AB977" i="63"/>
  <c r="Y977" i="63"/>
  <c r="Z977" i="63" s="1"/>
  <c r="V977" i="63"/>
  <c r="U977" i="63"/>
  <c r="AI976" i="63"/>
  <c r="AH976" i="63"/>
  <c r="AG976" i="63"/>
  <c r="AD976" i="63"/>
  <c r="AC976" i="63"/>
  <c r="AB976" i="63"/>
  <c r="Y976" i="63"/>
  <c r="Z976" i="63" s="1"/>
  <c r="V976" i="63"/>
  <c r="U976" i="63"/>
  <c r="AI975" i="63"/>
  <c r="AH975" i="63"/>
  <c r="AG975" i="63"/>
  <c r="AD975" i="63"/>
  <c r="AC975" i="63"/>
  <c r="AB975" i="63"/>
  <c r="Y975" i="63"/>
  <c r="Z975" i="63" s="1"/>
  <c r="V975" i="63"/>
  <c r="U975" i="63"/>
  <c r="AI974" i="63"/>
  <c r="AH974" i="63"/>
  <c r="AG974" i="63"/>
  <c r="AD974" i="63"/>
  <c r="AC974" i="63"/>
  <c r="AB974" i="63"/>
  <c r="Y974" i="63"/>
  <c r="Z974" i="63" s="1"/>
  <c r="V974" i="63"/>
  <c r="U974" i="63"/>
  <c r="D977" i="63"/>
  <c r="D978" i="63"/>
  <c r="D979" i="63"/>
  <c r="D980" i="63"/>
  <c r="D981" i="63"/>
  <c r="D982" i="63"/>
  <c r="D983" i="63"/>
  <c r="D984" i="63"/>
  <c r="D985" i="63"/>
  <c r="D986" i="63"/>
  <c r="D987" i="63"/>
  <c r="D988" i="63"/>
  <c r="D990" i="63"/>
  <c r="D991" i="63"/>
  <c r="D992" i="63"/>
  <c r="D993" i="63"/>
  <c r="E51" i="73" l="1"/>
  <c r="E44" i="73"/>
  <c r="F44" i="73" s="1"/>
  <c r="E37" i="73"/>
  <c r="F37" i="73" s="1"/>
  <c r="E9" i="73"/>
  <c r="F9" i="73" s="1"/>
  <c r="AE993" i="63"/>
  <c r="AF984" i="63"/>
  <c r="AE990" i="63"/>
  <c r="W991" i="63"/>
  <c r="AE991" i="63"/>
  <c r="AF992" i="63"/>
  <c r="AF991" i="63"/>
  <c r="X976" i="63"/>
  <c r="AA976" i="63" s="1"/>
  <c r="W979" i="63"/>
  <c r="AF981" i="63"/>
  <c r="AF974" i="63"/>
  <c r="X983" i="63"/>
  <c r="AA983" i="63" s="1"/>
  <c r="X989" i="63"/>
  <c r="AA989" i="63" s="1"/>
  <c r="AF982" i="63"/>
  <c r="W983" i="63"/>
  <c r="AE983" i="63"/>
  <c r="AE984" i="63"/>
  <c r="W988" i="63"/>
  <c r="AE992" i="63"/>
  <c r="X975" i="63"/>
  <c r="AA975" i="63" s="1"/>
  <c r="AE975" i="63"/>
  <c r="AF980" i="63"/>
  <c r="X987" i="63"/>
  <c r="AA987" i="63" s="1"/>
  <c r="AF979" i="63"/>
  <c r="AF983" i="63"/>
  <c r="X988" i="63"/>
  <c r="AA988" i="63" s="1"/>
  <c r="AF975" i="63"/>
  <c r="AE977" i="63"/>
  <c r="X981" i="63"/>
  <c r="AA981" i="63" s="1"/>
  <c r="AF993" i="63"/>
  <c r="X979" i="63"/>
  <c r="AA979" i="63" s="1"/>
  <c r="X986" i="63"/>
  <c r="AA986" i="63" s="1"/>
  <c r="AF989" i="63"/>
  <c r="AE974" i="63"/>
  <c r="AF976" i="63"/>
  <c r="X978" i="63"/>
  <c r="AA978" i="63" s="1"/>
  <c r="AE979" i="63"/>
  <c r="AE982" i="63"/>
  <c r="X984" i="63"/>
  <c r="AA984" i="63" s="1"/>
  <c r="AF987" i="63"/>
  <c r="AF990" i="63"/>
  <c r="X992" i="63"/>
  <c r="AA992" i="63" s="1"/>
  <c r="X991" i="63"/>
  <c r="AA991" i="63" s="1"/>
  <c r="AE976" i="63"/>
  <c r="W980" i="63"/>
  <c r="AE985" i="63"/>
  <c r="AE987" i="63"/>
  <c r="AF977" i="63"/>
  <c r="AE978" i="63"/>
  <c r="AE980" i="63"/>
  <c r="X982" i="63"/>
  <c r="AA982" i="63" s="1"/>
  <c r="W984" i="63"/>
  <c r="X985" i="63"/>
  <c r="AA985" i="63" s="1"/>
  <c r="AF986" i="63"/>
  <c r="W987" i="63"/>
  <c r="AE989" i="63"/>
  <c r="X980" i="63"/>
  <c r="AA980" i="63" s="1"/>
  <c r="W975" i="63"/>
  <c r="X974" i="63"/>
  <c r="AA974" i="63" s="1"/>
  <c r="W976" i="63"/>
  <c r="X977" i="63"/>
  <c r="AA977" i="63" s="1"/>
  <c r="AF978" i="63"/>
  <c r="AE981" i="63"/>
  <c r="AF985" i="63"/>
  <c r="AE986" i="63"/>
  <c r="AE988" i="63"/>
  <c r="X990" i="63"/>
  <c r="AA990" i="63" s="1"/>
  <c r="W992" i="63"/>
  <c r="X993" i="63"/>
  <c r="AA993" i="63" s="1"/>
  <c r="W974" i="63"/>
  <c r="W986" i="63"/>
  <c r="W990" i="63"/>
  <c r="W978" i="63"/>
  <c r="W982" i="63"/>
  <c r="W977" i="63"/>
  <c r="W981" i="63"/>
  <c r="W985" i="63"/>
  <c r="W989" i="63"/>
  <c r="W993" i="63"/>
  <c r="F51" i="73"/>
  <c r="E200" i="98" l="1"/>
  <c r="F200" i="98" s="1"/>
  <c r="E199" i="98"/>
  <c r="F199" i="98" s="1"/>
  <c r="E198" i="98"/>
  <c r="F198" i="98" s="1"/>
  <c r="E197" i="98"/>
  <c r="F197" i="98" s="1"/>
  <c r="E196" i="98"/>
  <c r="F196" i="98" s="1"/>
  <c r="E195" i="98"/>
  <c r="F195" i="98" s="1"/>
  <c r="E194" i="98"/>
  <c r="F194" i="98" s="1"/>
  <c r="E193" i="98"/>
  <c r="F193" i="98" s="1"/>
  <c r="E192" i="98"/>
  <c r="F192" i="98" s="1"/>
  <c r="E191" i="98"/>
  <c r="F191" i="98" s="1"/>
  <c r="E190" i="98"/>
  <c r="F190" i="98" s="1"/>
  <c r="E189" i="98"/>
  <c r="F189" i="98" s="1"/>
  <c r="E188" i="98"/>
  <c r="F188" i="98" s="1"/>
  <c r="E187" i="98"/>
  <c r="F187" i="98" s="1"/>
  <c r="E186" i="98"/>
  <c r="F186" i="98" s="1"/>
  <c r="E185" i="98"/>
  <c r="F185" i="98" s="1"/>
  <c r="E184" i="98"/>
  <c r="F184" i="98" s="1"/>
  <c r="E183" i="98"/>
  <c r="F183" i="98" s="1"/>
  <c r="E182" i="98"/>
  <c r="F182" i="98" s="1"/>
  <c r="E181" i="98"/>
  <c r="F181" i="98" s="1"/>
  <c r="E180" i="98"/>
  <c r="F180" i="98" s="1"/>
  <c r="E179" i="98"/>
  <c r="F179" i="98" s="1"/>
  <c r="E178" i="98"/>
  <c r="F178" i="98" s="1"/>
  <c r="E177" i="98"/>
  <c r="F177" i="98" s="1"/>
  <c r="E176" i="98"/>
  <c r="F176" i="98" s="1"/>
  <c r="E175" i="98"/>
  <c r="F175" i="98" s="1"/>
  <c r="E174" i="98"/>
  <c r="F174" i="98" s="1"/>
  <c r="E173" i="98"/>
  <c r="F173" i="98" s="1"/>
  <c r="E172" i="98"/>
  <c r="F172" i="98" s="1"/>
  <c r="E171" i="98"/>
  <c r="F171" i="98" s="1"/>
  <c r="E170" i="98"/>
  <c r="F170" i="98" s="1"/>
  <c r="E169" i="98"/>
  <c r="F169" i="98" s="1"/>
  <c r="E168" i="98"/>
  <c r="F168" i="98" s="1"/>
  <c r="E167" i="98"/>
  <c r="F167" i="98" s="1"/>
  <c r="E166" i="98"/>
  <c r="F166" i="98" s="1"/>
  <c r="E165" i="98"/>
  <c r="F165" i="98" s="1"/>
  <c r="E164" i="98"/>
  <c r="F164" i="98" s="1"/>
  <c r="E163" i="98"/>
  <c r="F163" i="98" s="1"/>
  <c r="E162" i="98"/>
  <c r="F162" i="98" s="1"/>
  <c r="E161" i="98"/>
  <c r="F161" i="98" s="1"/>
  <c r="E160" i="98"/>
  <c r="F160" i="98" s="1"/>
  <c r="E159" i="98"/>
  <c r="F159" i="98" s="1"/>
  <c r="E158" i="98"/>
  <c r="F158" i="98" s="1"/>
  <c r="E157" i="98"/>
  <c r="F157" i="98" s="1"/>
  <c r="E156" i="98"/>
  <c r="F156" i="98" s="1"/>
  <c r="E155" i="98"/>
  <c r="F155" i="98" s="1"/>
  <c r="E154" i="98"/>
  <c r="F154" i="98" s="1"/>
  <c r="E153" i="98"/>
  <c r="F153" i="98" s="1"/>
  <c r="E152" i="98"/>
  <c r="F152" i="98" s="1"/>
  <c r="E151" i="98"/>
  <c r="F151" i="98" s="1"/>
  <c r="E150" i="98"/>
  <c r="F150" i="98" s="1"/>
  <c r="E149" i="98"/>
  <c r="F149" i="98" s="1"/>
  <c r="E148" i="98"/>
  <c r="F148" i="98" s="1"/>
  <c r="E147" i="98"/>
  <c r="F147" i="98" s="1"/>
  <c r="E146" i="98"/>
  <c r="F146" i="98" s="1"/>
  <c r="E145" i="98"/>
  <c r="F145" i="98" s="1"/>
  <c r="E144" i="98"/>
  <c r="F144" i="98" s="1"/>
  <c r="E143" i="98"/>
  <c r="F143" i="98" s="1"/>
  <c r="E142" i="98"/>
  <c r="F142" i="98" s="1"/>
  <c r="E141" i="98"/>
  <c r="F141" i="98" s="1"/>
  <c r="E140" i="98"/>
  <c r="F140" i="98" s="1"/>
  <c r="E139" i="98"/>
  <c r="F139" i="98" s="1"/>
  <c r="E138" i="98"/>
  <c r="F138" i="98" s="1"/>
  <c r="E137" i="98"/>
  <c r="F137" i="98" s="1"/>
  <c r="E136" i="98"/>
  <c r="F136" i="98" s="1"/>
  <c r="E135" i="98"/>
  <c r="F135" i="98" s="1"/>
  <c r="E134" i="98"/>
  <c r="F134" i="98" s="1"/>
  <c r="E133" i="98"/>
  <c r="F133" i="98" s="1"/>
  <c r="E132" i="98"/>
  <c r="F132" i="98" s="1"/>
  <c r="E131" i="98"/>
  <c r="F131" i="98" s="1"/>
  <c r="E130" i="98"/>
  <c r="F130" i="98" s="1"/>
  <c r="E129" i="98"/>
  <c r="F129" i="98" s="1"/>
  <c r="E128" i="98"/>
  <c r="F128" i="98" s="1"/>
  <c r="E127" i="98"/>
  <c r="F127" i="98" s="1"/>
  <c r="E126" i="98"/>
  <c r="F126" i="98" s="1"/>
  <c r="E125" i="98"/>
  <c r="F125" i="98" s="1"/>
  <c r="E124" i="98"/>
  <c r="F124" i="98" s="1"/>
  <c r="E123" i="98"/>
  <c r="F123" i="98" s="1"/>
  <c r="E122" i="98"/>
  <c r="F122" i="98" s="1"/>
  <c r="E121" i="98"/>
  <c r="F121" i="98" s="1"/>
  <c r="E120" i="98"/>
  <c r="F120" i="98" s="1"/>
  <c r="E119" i="98"/>
  <c r="F119" i="98" s="1"/>
  <c r="E118" i="98"/>
  <c r="F118" i="98" s="1"/>
  <c r="E117" i="98"/>
  <c r="F117" i="98" s="1"/>
  <c r="E116" i="98"/>
  <c r="F116" i="98" s="1"/>
  <c r="E115" i="98"/>
  <c r="F115" i="98" s="1"/>
  <c r="E114" i="98"/>
  <c r="F114" i="98" s="1"/>
  <c r="E113" i="98"/>
  <c r="F113" i="98" s="1"/>
  <c r="E112" i="98"/>
  <c r="F112" i="98" s="1"/>
  <c r="E111" i="98"/>
  <c r="F111" i="98" s="1"/>
  <c r="E110" i="98"/>
  <c r="F110" i="98" s="1"/>
  <c r="E109" i="98"/>
  <c r="F109" i="98" s="1"/>
  <c r="E108" i="98"/>
  <c r="F108" i="98" s="1"/>
  <c r="E107" i="98"/>
  <c r="F107" i="98" s="1"/>
  <c r="E106" i="98"/>
  <c r="F106" i="98" s="1"/>
  <c r="E105" i="98"/>
  <c r="F105" i="98" s="1"/>
  <c r="E104" i="98"/>
  <c r="F104" i="98" s="1"/>
  <c r="E103" i="98"/>
  <c r="F103" i="98" s="1"/>
  <c r="E102" i="98"/>
  <c r="F102" i="98" s="1"/>
  <c r="E101" i="98"/>
  <c r="F101" i="98" s="1"/>
  <c r="E100" i="98"/>
  <c r="F100" i="98" s="1"/>
  <c r="E99" i="98"/>
  <c r="F99" i="98" s="1"/>
  <c r="E98" i="98"/>
  <c r="F98" i="98" s="1"/>
  <c r="E97" i="98"/>
  <c r="F97" i="98" s="1"/>
  <c r="E96" i="98"/>
  <c r="F96" i="98" s="1"/>
  <c r="E95" i="98"/>
  <c r="F95" i="98" s="1"/>
  <c r="E94" i="98"/>
  <c r="F94" i="98" s="1"/>
  <c r="E93" i="98"/>
  <c r="F93" i="98" s="1"/>
  <c r="E92" i="98"/>
  <c r="F92" i="98" s="1"/>
  <c r="E91" i="98"/>
  <c r="F91" i="98" s="1"/>
  <c r="E90" i="98"/>
  <c r="F90" i="98" s="1"/>
  <c r="E89" i="98"/>
  <c r="F89" i="98" s="1"/>
  <c r="E88" i="98"/>
  <c r="F88" i="98" s="1"/>
  <c r="E87" i="98"/>
  <c r="F87" i="98" s="1"/>
  <c r="E86" i="98"/>
  <c r="F86" i="98" s="1"/>
  <c r="E85" i="98"/>
  <c r="F85" i="98" s="1"/>
  <c r="E84" i="98"/>
  <c r="F84" i="98" s="1"/>
  <c r="E83" i="98"/>
  <c r="F83" i="98" s="1"/>
  <c r="E82" i="98"/>
  <c r="F82" i="98" s="1"/>
  <c r="E81" i="98"/>
  <c r="F81" i="98" s="1"/>
  <c r="E80" i="98"/>
  <c r="F80" i="98" s="1"/>
  <c r="E79" i="98"/>
  <c r="F79" i="98" s="1"/>
  <c r="E78" i="98"/>
  <c r="F78" i="98" s="1"/>
  <c r="E77" i="98"/>
  <c r="F77" i="98" s="1"/>
  <c r="E76" i="98"/>
  <c r="F76" i="98" s="1"/>
  <c r="E75" i="98"/>
  <c r="F75" i="98" s="1"/>
  <c r="E74" i="98"/>
  <c r="F74" i="98" s="1"/>
  <c r="E73" i="98"/>
  <c r="F73" i="98" s="1"/>
  <c r="E72" i="98"/>
  <c r="F72" i="98" s="1"/>
  <c r="E71" i="98"/>
  <c r="F71" i="98" s="1"/>
  <c r="E70" i="98"/>
  <c r="F70" i="98" s="1"/>
  <c r="E69" i="98"/>
  <c r="F69" i="98" s="1"/>
  <c r="E68" i="98"/>
  <c r="F68" i="98" s="1"/>
  <c r="E67" i="98"/>
  <c r="F67" i="98" s="1"/>
  <c r="E66" i="98"/>
  <c r="F66" i="98" s="1"/>
  <c r="E65" i="98"/>
  <c r="F65" i="98" s="1"/>
  <c r="E64" i="98"/>
  <c r="F64" i="98" s="1"/>
  <c r="E63" i="98"/>
  <c r="F63" i="98" s="1"/>
  <c r="E62" i="98"/>
  <c r="F62" i="98" s="1"/>
  <c r="E61" i="98"/>
  <c r="F61" i="98" s="1"/>
  <c r="E60" i="98"/>
  <c r="F60" i="98" s="1"/>
  <c r="E59" i="98"/>
  <c r="F59" i="98" s="1"/>
  <c r="E58" i="98"/>
  <c r="F58" i="98" s="1"/>
  <c r="E57" i="98"/>
  <c r="F57" i="98" s="1"/>
  <c r="E56" i="98"/>
  <c r="F56" i="98" s="1"/>
  <c r="E55" i="98"/>
  <c r="F55" i="98" s="1"/>
  <c r="E54" i="98"/>
  <c r="F54" i="98" s="1"/>
  <c r="E53" i="98"/>
  <c r="F53" i="98" s="1"/>
  <c r="E52" i="98"/>
  <c r="F52" i="98" s="1"/>
  <c r="E51" i="98"/>
  <c r="F51" i="98" s="1"/>
  <c r="E50" i="98"/>
  <c r="F50" i="98" s="1"/>
  <c r="E49" i="98"/>
  <c r="F49" i="98" s="1"/>
  <c r="E48" i="98"/>
  <c r="F48" i="98" s="1"/>
  <c r="E47" i="98"/>
  <c r="F47" i="98" s="1"/>
  <c r="E46" i="98"/>
  <c r="F46" i="98" s="1"/>
  <c r="E45" i="98"/>
  <c r="F45" i="98" s="1"/>
  <c r="E44" i="98"/>
  <c r="F44" i="98" s="1"/>
  <c r="E43" i="98"/>
  <c r="F43" i="98" s="1"/>
  <c r="AB9" i="63"/>
  <c r="AB10" i="63"/>
  <c r="AB11" i="63"/>
  <c r="AB12" i="63"/>
  <c r="AB13" i="63"/>
  <c r="AB14" i="63"/>
  <c r="AB15" i="63"/>
  <c r="AB16" i="63"/>
  <c r="AB17" i="63"/>
  <c r="AB18" i="63"/>
  <c r="AB19" i="63"/>
  <c r="AB20" i="63"/>
  <c r="AB21" i="63"/>
  <c r="AB22" i="63"/>
  <c r="AB23" i="63"/>
  <c r="AB24" i="63"/>
  <c r="AB25" i="63"/>
  <c r="AB26" i="63"/>
  <c r="AB27" i="63"/>
  <c r="AB28" i="63"/>
  <c r="AB29" i="63"/>
  <c r="AB30" i="63"/>
  <c r="AB31" i="63"/>
  <c r="AB32" i="63"/>
  <c r="AB33" i="63"/>
  <c r="AB34" i="63"/>
  <c r="AB35" i="63"/>
  <c r="AB36" i="63"/>
  <c r="AB37" i="63"/>
  <c r="AB38" i="63"/>
  <c r="AB39" i="63"/>
  <c r="AB40" i="63"/>
  <c r="AB41" i="63"/>
  <c r="AB42" i="63"/>
  <c r="AB43" i="63"/>
  <c r="AB44" i="63"/>
  <c r="AB45" i="63"/>
  <c r="AB46" i="63"/>
  <c r="AB47" i="63"/>
  <c r="AB48" i="63"/>
  <c r="AB49" i="63"/>
  <c r="AB50" i="63"/>
  <c r="AB51" i="63"/>
  <c r="AB52" i="63"/>
  <c r="AB53" i="63"/>
  <c r="AB54" i="63"/>
  <c r="AB55" i="63"/>
  <c r="AB56" i="63"/>
  <c r="AB57" i="63"/>
  <c r="AB58" i="63"/>
  <c r="AB59" i="63"/>
  <c r="AB60" i="63"/>
  <c r="AB61" i="63"/>
  <c r="AB62" i="63"/>
  <c r="AB63" i="63"/>
  <c r="AB64" i="63"/>
  <c r="AB65" i="63"/>
  <c r="AB66" i="63"/>
  <c r="AB67" i="63"/>
  <c r="AB68" i="63"/>
  <c r="AB69" i="63"/>
  <c r="AB70" i="63"/>
  <c r="AB71" i="63"/>
  <c r="AB72" i="63"/>
  <c r="AB73" i="63"/>
  <c r="AB74" i="63"/>
  <c r="AB75" i="63"/>
  <c r="AB76" i="63"/>
  <c r="AB77" i="63"/>
  <c r="AB78" i="63"/>
  <c r="AB79" i="63"/>
  <c r="AB80" i="63"/>
  <c r="AB81" i="63"/>
  <c r="AB82" i="63"/>
  <c r="AB83" i="63"/>
  <c r="AB84" i="63"/>
  <c r="AB85" i="63"/>
  <c r="AB86" i="63"/>
  <c r="AB87" i="63"/>
  <c r="AB88" i="63"/>
  <c r="AB89" i="63"/>
  <c r="AB90" i="63"/>
  <c r="AB91" i="63"/>
  <c r="AB92" i="63"/>
  <c r="AB93" i="63"/>
  <c r="AB94" i="63"/>
  <c r="AB95" i="63"/>
  <c r="AB96" i="63"/>
  <c r="AB97" i="63"/>
  <c r="AB98" i="63"/>
  <c r="AB99" i="63"/>
  <c r="AB100" i="63"/>
  <c r="AB101" i="63"/>
  <c r="AB102" i="63"/>
  <c r="AB103" i="63"/>
  <c r="AB104" i="63"/>
  <c r="AB105" i="63"/>
  <c r="AB106" i="63"/>
  <c r="AB107" i="63"/>
  <c r="AB108" i="63"/>
  <c r="AB109" i="63"/>
  <c r="AB110" i="63"/>
  <c r="AB111" i="63"/>
  <c r="AB112" i="63"/>
  <c r="AB113" i="63"/>
  <c r="AB114" i="63"/>
  <c r="AB115" i="63"/>
  <c r="AB116" i="63"/>
  <c r="AB117" i="63"/>
  <c r="AB118" i="63"/>
  <c r="AB119" i="63"/>
  <c r="AB120" i="63"/>
  <c r="AB121" i="63"/>
  <c r="AB122" i="63"/>
  <c r="AB123" i="63"/>
  <c r="AB124" i="63"/>
  <c r="AB125" i="63"/>
  <c r="AB126" i="63"/>
  <c r="AB127" i="63"/>
  <c r="AB128" i="63"/>
  <c r="AB129" i="63"/>
  <c r="AB130" i="63"/>
  <c r="AB131" i="63"/>
  <c r="AB132" i="63"/>
  <c r="AB133" i="63"/>
  <c r="AB134" i="63"/>
  <c r="AB135" i="63"/>
  <c r="AB136" i="63"/>
  <c r="AB137" i="63"/>
  <c r="AB138" i="63"/>
  <c r="AB139" i="63"/>
  <c r="AB140" i="63"/>
  <c r="AB141" i="63"/>
  <c r="AB142" i="63"/>
  <c r="AB143" i="63"/>
  <c r="AB144" i="63"/>
  <c r="AB145" i="63"/>
  <c r="AB146" i="63"/>
  <c r="AB147" i="63"/>
  <c r="AB148" i="63"/>
  <c r="AB149" i="63"/>
  <c r="AB150" i="63"/>
  <c r="AB151" i="63"/>
  <c r="AB152" i="63"/>
  <c r="AB153" i="63"/>
  <c r="AB154" i="63"/>
  <c r="AB155" i="63"/>
  <c r="AB156" i="63"/>
  <c r="AB157" i="63"/>
  <c r="AB158" i="63"/>
  <c r="AB159" i="63"/>
  <c r="AB160" i="63"/>
  <c r="AB161" i="63"/>
  <c r="AB162" i="63"/>
  <c r="AB163" i="63"/>
  <c r="AB164" i="63"/>
  <c r="AB165" i="63"/>
  <c r="AB166" i="63"/>
  <c r="AB167" i="63"/>
  <c r="AB168" i="63"/>
  <c r="AB169" i="63"/>
  <c r="AB170" i="63"/>
  <c r="AB171" i="63"/>
  <c r="AB172" i="63"/>
  <c r="AB173" i="63"/>
  <c r="AB174" i="63"/>
  <c r="AB175" i="63"/>
  <c r="AB176" i="63"/>
  <c r="AB177" i="63"/>
  <c r="AB178" i="63"/>
  <c r="AB179" i="63"/>
  <c r="AB180" i="63"/>
  <c r="AB181" i="63"/>
  <c r="AB182" i="63"/>
  <c r="AB183" i="63"/>
  <c r="AB184" i="63"/>
  <c r="AB185" i="63"/>
  <c r="AB186" i="63"/>
  <c r="AB187" i="63"/>
  <c r="AB188" i="63"/>
  <c r="AB189" i="63"/>
  <c r="AB190" i="63"/>
  <c r="AB191" i="63"/>
  <c r="AB192" i="63"/>
  <c r="AB193" i="63"/>
  <c r="AB194" i="63"/>
  <c r="AB195" i="63"/>
  <c r="AB196" i="63"/>
  <c r="AB197" i="63"/>
  <c r="AB198" i="63"/>
  <c r="AB199" i="63"/>
  <c r="AB200" i="63"/>
  <c r="AB201" i="63"/>
  <c r="AB202" i="63"/>
  <c r="AB203" i="63"/>
  <c r="AB204" i="63"/>
  <c r="AB205" i="63"/>
  <c r="AB206" i="63"/>
  <c r="AB207" i="63"/>
  <c r="AB208" i="63"/>
  <c r="AB209" i="63"/>
  <c r="AB210" i="63"/>
  <c r="AB211" i="63"/>
  <c r="AB212" i="63"/>
  <c r="AB213" i="63"/>
  <c r="AB214" i="63"/>
  <c r="AB215" i="63"/>
  <c r="AB216" i="63"/>
  <c r="AB217" i="63"/>
  <c r="AB218" i="63"/>
  <c r="AB219" i="63"/>
  <c r="AB220" i="63"/>
  <c r="AB221" i="63"/>
  <c r="AB222" i="63"/>
  <c r="AB223" i="63"/>
  <c r="AB224" i="63"/>
  <c r="AB225" i="63"/>
  <c r="AB226" i="63"/>
  <c r="AB227" i="63"/>
  <c r="AB228" i="63"/>
  <c r="AB229" i="63"/>
  <c r="AB230" i="63"/>
  <c r="AB231" i="63"/>
  <c r="AB232" i="63"/>
  <c r="AB233" i="63"/>
  <c r="AB234" i="63"/>
  <c r="AB235" i="63"/>
  <c r="AB236" i="63"/>
  <c r="AB237" i="63"/>
  <c r="AB238" i="63"/>
  <c r="AB239" i="63"/>
  <c r="AB240" i="63"/>
  <c r="AB241" i="63"/>
  <c r="AB242" i="63"/>
  <c r="AB243" i="63"/>
  <c r="AB244" i="63"/>
  <c r="AB245" i="63"/>
  <c r="AB246" i="63"/>
  <c r="AB247" i="63"/>
  <c r="AB248" i="63"/>
  <c r="AB249" i="63"/>
  <c r="AB250" i="63"/>
  <c r="AB251" i="63"/>
  <c r="AB252" i="63"/>
  <c r="AB253" i="63"/>
  <c r="AB254" i="63"/>
  <c r="AB255" i="63"/>
  <c r="AB256" i="63"/>
  <c r="AB257" i="63"/>
  <c r="AB258" i="63"/>
  <c r="AB259" i="63"/>
  <c r="AB260" i="63"/>
  <c r="AB261" i="63"/>
  <c r="AB262" i="63"/>
  <c r="AB263" i="63"/>
  <c r="AB264" i="63"/>
  <c r="AB265" i="63"/>
  <c r="AB266" i="63"/>
  <c r="AB267" i="63"/>
  <c r="AB268" i="63"/>
  <c r="AB269" i="63"/>
  <c r="AB270" i="63"/>
  <c r="AB271" i="63"/>
  <c r="AB272" i="63"/>
  <c r="AB273" i="63"/>
  <c r="AB274" i="63"/>
  <c r="AB275" i="63"/>
  <c r="AB276" i="63"/>
  <c r="AB277" i="63"/>
  <c r="AB278" i="63"/>
  <c r="AB279" i="63"/>
  <c r="AB280" i="63"/>
  <c r="AB281" i="63"/>
  <c r="AB282" i="63"/>
  <c r="AB283" i="63"/>
  <c r="AB284" i="63"/>
  <c r="AB285" i="63"/>
  <c r="AB286" i="63"/>
  <c r="AB287" i="63"/>
  <c r="AB288" i="63"/>
  <c r="AB289" i="63"/>
  <c r="AB290" i="63"/>
  <c r="AB291" i="63"/>
  <c r="AB292" i="63"/>
  <c r="AB293" i="63"/>
  <c r="AB294" i="63"/>
  <c r="AB295" i="63"/>
  <c r="AB296" i="63"/>
  <c r="AB297" i="63"/>
  <c r="AB298" i="63"/>
  <c r="AB299" i="63"/>
  <c r="AB300" i="63"/>
  <c r="AB301" i="63"/>
  <c r="AB302" i="63"/>
  <c r="AB303" i="63"/>
  <c r="AB304" i="63"/>
  <c r="AB305" i="63"/>
  <c r="AB306" i="63"/>
  <c r="AB307" i="63"/>
  <c r="AB308" i="63"/>
  <c r="AB309" i="63"/>
  <c r="AB310" i="63"/>
  <c r="AB311" i="63"/>
  <c r="AB312" i="63"/>
  <c r="AB313" i="63"/>
  <c r="AB314" i="63"/>
  <c r="AB315" i="63"/>
  <c r="AB316" i="63"/>
  <c r="AB317" i="63"/>
  <c r="AB318" i="63"/>
  <c r="AB319" i="63"/>
  <c r="AB320" i="63"/>
  <c r="AB321" i="63"/>
  <c r="AB322" i="63"/>
  <c r="AB323" i="63"/>
  <c r="AB324" i="63"/>
  <c r="AB325" i="63"/>
  <c r="AB326" i="63"/>
  <c r="AB327" i="63"/>
  <c r="AB328" i="63"/>
  <c r="AB329" i="63"/>
  <c r="AB330" i="63"/>
  <c r="AB331" i="63"/>
  <c r="AB332" i="63"/>
  <c r="AB333" i="63"/>
  <c r="AB334" i="63"/>
  <c r="AB335" i="63"/>
  <c r="AB336" i="63"/>
  <c r="AB337" i="63"/>
  <c r="AB338" i="63"/>
  <c r="AB339" i="63"/>
  <c r="AB340" i="63"/>
  <c r="AB341" i="63"/>
  <c r="AB342" i="63"/>
  <c r="AB343" i="63"/>
  <c r="AB344" i="63"/>
  <c r="AB345" i="63"/>
  <c r="AB346" i="63"/>
  <c r="AB347" i="63"/>
  <c r="AB348" i="63"/>
  <c r="AB349" i="63"/>
  <c r="AB350" i="63"/>
  <c r="AB351" i="63"/>
  <c r="AB352" i="63"/>
  <c r="AB353" i="63"/>
  <c r="AB354" i="63"/>
  <c r="AB355" i="63"/>
  <c r="AB356" i="63"/>
  <c r="AB357" i="63"/>
  <c r="AB358" i="63"/>
  <c r="AB359" i="63"/>
  <c r="AB360" i="63"/>
  <c r="AB361" i="63"/>
  <c r="AB362" i="63"/>
  <c r="AB363" i="63"/>
  <c r="AB364" i="63"/>
  <c r="AB365" i="63"/>
  <c r="AB366" i="63"/>
  <c r="AB367" i="63"/>
  <c r="AB368" i="63"/>
  <c r="AB369" i="63"/>
  <c r="AB370" i="63"/>
  <c r="AB371" i="63"/>
  <c r="AB372" i="63"/>
  <c r="AB373" i="63"/>
  <c r="AB374" i="63"/>
  <c r="AB375" i="63"/>
  <c r="AB376" i="63"/>
  <c r="AB377" i="63"/>
  <c r="AB378" i="63"/>
  <c r="AB379" i="63"/>
  <c r="AB380" i="63"/>
  <c r="AB381" i="63"/>
  <c r="AB382" i="63"/>
  <c r="AB383" i="63"/>
  <c r="AB384" i="63"/>
  <c r="AB385" i="63"/>
  <c r="AB386" i="63"/>
  <c r="AB387" i="63"/>
  <c r="AB388" i="63"/>
  <c r="AB389" i="63"/>
  <c r="AB390" i="63"/>
  <c r="AB391" i="63"/>
  <c r="AB392" i="63"/>
  <c r="AB393" i="63"/>
  <c r="AB394" i="63"/>
  <c r="AB395" i="63"/>
  <c r="AB396" i="63"/>
  <c r="AB397" i="63"/>
  <c r="AB398" i="63"/>
  <c r="AB399" i="63"/>
  <c r="AB400" i="63"/>
  <c r="AB401" i="63"/>
  <c r="AB402" i="63"/>
  <c r="AB403" i="63"/>
  <c r="AB404" i="63"/>
  <c r="AB405" i="63"/>
  <c r="AB406" i="63"/>
  <c r="AB407" i="63"/>
  <c r="AB408" i="63"/>
  <c r="AB409" i="63"/>
  <c r="AB410" i="63"/>
  <c r="AB411" i="63"/>
  <c r="AB412" i="63"/>
  <c r="AB413" i="63"/>
  <c r="AB414" i="63"/>
  <c r="AB415" i="63"/>
  <c r="AB416" i="63"/>
  <c r="AB417" i="63"/>
  <c r="AB418" i="63"/>
  <c r="AB419" i="63"/>
  <c r="AB420" i="63"/>
  <c r="AB421" i="63"/>
  <c r="AB422" i="63"/>
  <c r="AB423" i="63"/>
  <c r="AB424" i="63"/>
  <c r="AB425" i="63"/>
  <c r="AB426" i="63"/>
  <c r="AB427" i="63"/>
  <c r="AB428" i="63"/>
  <c r="AB429" i="63"/>
  <c r="AB430" i="63"/>
  <c r="AB431" i="63"/>
  <c r="AB432" i="63"/>
  <c r="AB433" i="63"/>
  <c r="AB434" i="63"/>
  <c r="AB435" i="63"/>
  <c r="AB436" i="63"/>
  <c r="AB437" i="63"/>
  <c r="AB438" i="63"/>
  <c r="AB439" i="63"/>
  <c r="AB440" i="63"/>
  <c r="AB441" i="63"/>
  <c r="AB442" i="63"/>
  <c r="AB443" i="63"/>
  <c r="AB444" i="63"/>
  <c r="AB445" i="63"/>
  <c r="AB446" i="63"/>
  <c r="AB447" i="63"/>
  <c r="AB448" i="63"/>
  <c r="AB449" i="63"/>
  <c r="AB450" i="63"/>
  <c r="AB451" i="63"/>
  <c r="AB452" i="63"/>
  <c r="AB453" i="63"/>
  <c r="AB454" i="63"/>
  <c r="AB455" i="63"/>
  <c r="AB456" i="63"/>
  <c r="AB457" i="63"/>
  <c r="AB458" i="63"/>
  <c r="AB459" i="63"/>
  <c r="AB460" i="63"/>
  <c r="AB461" i="63"/>
  <c r="AB462" i="63"/>
  <c r="AB463" i="63"/>
  <c r="AB464" i="63"/>
  <c r="AB465" i="63"/>
  <c r="AB466" i="63"/>
  <c r="AB467" i="63"/>
  <c r="AB468" i="63"/>
  <c r="AB469" i="63"/>
  <c r="AB470" i="63"/>
  <c r="AB471" i="63"/>
  <c r="AB472" i="63"/>
  <c r="AB473" i="63"/>
  <c r="AB474" i="63"/>
  <c r="AB475" i="63"/>
  <c r="AB476" i="63"/>
  <c r="AB477" i="63"/>
  <c r="AB478" i="63"/>
  <c r="AB479" i="63"/>
  <c r="AB480" i="63"/>
  <c r="AB481" i="63"/>
  <c r="AB482" i="63"/>
  <c r="AB483" i="63"/>
  <c r="AB484" i="63"/>
  <c r="AB485" i="63"/>
  <c r="AB486" i="63"/>
  <c r="AB487" i="63"/>
  <c r="AB488" i="63"/>
  <c r="AB489" i="63"/>
  <c r="AB490" i="63"/>
  <c r="AB491" i="63"/>
  <c r="AB492" i="63"/>
  <c r="AB493" i="63"/>
  <c r="AB494" i="63"/>
  <c r="AB495" i="63"/>
  <c r="AB496" i="63"/>
  <c r="AB497" i="63"/>
  <c r="AB498" i="63"/>
  <c r="AB499" i="63"/>
  <c r="AB500" i="63"/>
  <c r="AB501" i="63"/>
  <c r="AB502" i="63"/>
  <c r="AB503" i="63"/>
  <c r="AB504" i="63"/>
  <c r="AB505" i="63"/>
  <c r="AB506" i="63"/>
  <c r="AB507" i="63"/>
  <c r="AB508" i="63"/>
  <c r="AB509" i="63"/>
  <c r="AB510" i="63"/>
  <c r="AB511" i="63"/>
  <c r="AB512" i="63"/>
  <c r="AB513" i="63"/>
  <c r="AB514" i="63"/>
  <c r="AB515" i="63"/>
  <c r="AB516" i="63"/>
  <c r="AB517" i="63"/>
  <c r="AB518" i="63"/>
  <c r="AB519" i="63"/>
  <c r="AB520" i="63"/>
  <c r="AB521" i="63"/>
  <c r="AB522" i="63"/>
  <c r="AB523" i="63"/>
  <c r="AB524" i="63"/>
  <c r="AB525" i="63"/>
  <c r="AB526" i="63"/>
  <c r="AB527" i="63"/>
  <c r="AB528" i="63"/>
  <c r="AB529" i="63"/>
  <c r="AB530" i="63"/>
  <c r="AB531" i="63"/>
  <c r="AB532" i="63"/>
  <c r="AB533" i="63"/>
  <c r="AB534" i="63"/>
  <c r="AB535" i="63"/>
  <c r="AB536" i="63"/>
  <c r="AB537" i="63"/>
  <c r="AB538" i="63"/>
  <c r="AB539" i="63"/>
  <c r="AB540" i="63"/>
  <c r="AB541" i="63"/>
  <c r="AB542" i="63"/>
  <c r="AB543" i="63"/>
  <c r="AB544" i="63"/>
  <c r="AB545" i="63"/>
  <c r="AB546" i="63"/>
  <c r="AB547" i="63"/>
  <c r="AB548" i="63"/>
  <c r="AB549" i="63"/>
  <c r="AB550" i="63"/>
  <c r="AB551" i="63"/>
  <c r="AB552" i="63"/>
  <c r="AB553" i="63"/>
  <c r="AB554" i="63"/>
  <c r="AB555" i="63"/>
  <c r="AB556" i="63"/>
  <c r="AB557" i="63"/>
  <c r="AB558" i="63"/>
  <c r="AB559" i="63"/>
  <c r="AB560" i="63"/>
  <c r="AB561" i="63"/>
  <c r="AB562" i="63"/>
  <c r="AB563" i="63"/>
  <c r="AB564" i="63"/>
  <c r="AB565" i="63"/>
  <c r="AB566" i="63"/>
  <c r="AB567" i="63"/>
  <c r="AB568" i="63"/>
  <c r="AB569" i="63"/>
  <c r="AB570" i="63"/>
  <c r="AB571" i="63"/>
  <c r="AB572" i="63"/>
  <c r="AB573" i="63"/>
  <c r="AB574" i="63"/>
  <c r="AB575" i="63"/>
  <c r="AB576" i="63"/>
  <c r="AB577" i="63"/>
  <c r="AB578" i="63"/>
  <c r="AB579" i="63"/>
  <c r="AB580" i="63"/>
  <c r="AB581" i="63"/>
  <c r="AB582" i="63"/>
  <c r="AB583" i="63"/>
  <c r="AB584" i="63"/>
  <c r="AB585" i="63"/>
  <c r="AB586" i="63"/>
  <c r="AB587" i="63"/>
  <c r="AB588" i="63"/>
  <c r="AB589" i="63"/>
  <c r="AB590" i="63"/>
  <c r="AB591" i="63"/>
  <c r="AB592" i="63"/>
  <c r="AB593" i="63"/>
  <c r="AB594" i="63"/>
  <c r="AB595" i="63"/>
  <c r="AB596" i="63"/>
  <c r="AB597" i="63"/>
  <c r="AB598" i="63"/>
  <c r="AB599" i="63"/>
  <c r="AB600" i="63"/>
  <c r="AB601" i="63"/>
  <c r="AB602" i="63"/>
  <c r="AB603" i="63"/>
  <c r="AB604" i="63"/>
  <c r="AB605" i="63"/>
  <c r="AB606" i="63"/>
  <c r="AB607" i="63"/>
  <c r="AB608" i="63"/>
  <c r="AB609" i="63"/>
  <c r="AB610" i="63"/>
  <c r="AB611" i="63"/>
  <c r="AB612" i="63"/>
  <c r="AB613" i="63"/>
  <c r="AB614" i="63"/>
  <c r="AB615" i="63"/>
  <c r="AB616" i="63"/>
  <c r="AB617" i="63"/>
  <c r="AB618" i="63"/>
  <c r="AB619" i="63"/>
  <c r="AB620" i="63"/>
  <c r="AB621" i="63"/>
  <c r="AB622" i="63"/>
  <c r="AB623" i="63"/>
  <c r="AB624" i="63"/>
  <c r="AB625" i="63"/>
  <c r="AB626" i="63"/>
  <c r="AB627" i="63"/>
  <c r="AB628" i="63"/>
  <c r="AB629" i="63"/>
  <c r="AB630" i="63"/>
  <c r="AB631" i="63"/>
  <c r="AB632" i="63"/>
  <c r="AB633" i="63"/>
  <c r="AB634" i="63"/>
  <c r="AB635" i="63"/>
  <c r="AB636" i="63"/>
  <c r="AB637" i="63"/>
  <c r="AB638" i="63"/>
  <c r="AB639" i="63"/>
  <c r="AB640" i="63"/>
  <c r="AB641" i="63"/>
  <c r="AB642" i="63"/>
  <c r="AB643" i="63"/>
  <c r="AB644" i="63"/>
  <c r="AB645" i="63"/>
  <c r="AB646" i="63"/>
  <c r="AB647" i="63"/>
  <c r="AB648" i="63"/>
  <c r="AB649" i="63"/>
  <c r="AB650" i="63"/>
  <c r="AB651" i="63"/>
  <c r="AB652" i="63"/>
  <c r="AB653" i="63"/>
  <c r="AB654" i="63"/>
  <c r="AB655" i="63"/>
  <c r="AB656" i="63"/>
  <c r="AB657" i="63"/>
  <c r="AB658" i="63"/>
  <c r="AB659" i="63"/>
  <c r="AB660" i="63"/>
  <c r="AB661" i="63"/>
  <c r="AB662" i="63"/>
  <c r="AB663" i="63"/>
  <c r="AB664" i="63"/>
  <c r="AB665" i="63"/>
  <c r="AB666" i="63"/>
  <c r="AB667" i="63"/>
  <c r="AB668" i="63"/>
  <c r="AB669" i="63"/>
  <c r="AB670" i="63"/>
  <c r="AB671" i="63"/>
  <c r="AB672" i="63"/>
  <c r="AB673" i="63"/>
  <c r="AB674" i="63"/>
  <c r="AB675" i="63"/>
  <c r="AB676" i="63"/>
  <c r="AB677" i="63"/>
  <c r="AB678" i="63"/>
  <c r="AB679" i="63"/>
  <c r="AB680" i="63"/>
  <c r="AB681" i="63"/>
  <c r="AB682" i="63"/>
  <c r="AB683" i="63"/>
  <c r="AB684" i="63"/>
  <c r="AB685" i="63"/>
  <c r="AB686" i="63"/>
  <c r="AB687" i="63"/>
  <c r="AB688" i="63"/>
  <c r="AB689" i="63"/>
  <c r="AB690" i="63"/>
  <c r="AB691" i="63"/>
  <c r="AB692" i="63"/>
  <c r="AB693" i="63"/>
  <c r="AB694" i="63"/>
  <c r="AB695" i="63"/>
  <c r="AB696" i="63"/>
  <c r="AB697" i="63"/>
  <c r="AB698" i="63"/>
  <c r="AB699" i="63"/>
  <c r="AB700" i="63"/>
  <c r="AB701" i="63"/>
  <c r="AB702" i="63"/>
  <c r="AB703" i="63"/>
  <c r="AB704" i="63"/>
  <c r="AB705" i="63"/>
  <c r="AB706" i="63"/>
  <c r="AB707" i="63"/>
  <c r="AB708" i="63"/>
  <c r="AB709" i="63"/>
  <c r="AB710" i="63"/>
  <c r="AB711" i="63"/>
  <c r="AB712" i="63"/>
  <c r="AB713" i="63"/>
  <c r="AB714" i="63"/>
  <c r="AB715" i="63"/>
  <c r="AB716" i="63"/>
  <c r="AB717" i="63"/>
  <c r="AB718" i="63"/>
  <c r="AB719" i="63"/>
  <c r="AB720" i="63"/>
  <c r="AB721" i="63"/>
  <c r="AB722" i="63"/>
  <c r="AB723" i="63"/>
  <c r="AB724" i="63"/>
  <c r="AB725" i="63"/>
  <c r="AB726" i="63"/>
  <c r="AB727" i="63"/>
  <c r="AB728" i="63"/>
  <c r="AB729" i="63"/>
  <c r="AB730" i="63"/>
  <c r="AB731" i="63"/>
  <c r="AB732" i="63"/>
  <c r="AB733" i="63"/>
  <c r="AB734" i="63"/>
  <c r="AB735" i="63"/>
  <c r="AB736" i="63"/>
  <c r="AB737" i="63"/>
  <c r="AB738" i="63"/>
  <c r="AB739" i="63"/>
  <c r="AB740" i="63"/>
  <c r="AB741" i="63"/>
  <c r="AB742" i="63"/>
  <c r="AB743" i="63"/>
  <c r="AB744" i="63"/>
  <c r="AB745" i="63"/>
  <c r="AB746" i="63"/>
  <c r="AB747" i="63"/>
  <c r="AB748" i="63"/>
  <c r="AB749" i="63"/>
  <c r="AB750" i="63"/>
  <c r="AB751" i="63"/>
  <c r="AB752" i="63"/>
  <c r="AB753" i="63"/>
  <c r="AB754" i="63"/>
  <c r="AB755" i="63"/>
  <c r="AB756" i="63"/>
  <c r="AB757" i="63"/>
  <c r="AB758" i="63"/>
  <c r="AB759" i="63"/>
  <c r="AB760" i="63"/>
  <c r="AB761" i="63"/>
  <c r="AB762" i="63"/>
  <c r="AB763" i="63"/>
  <c r="AB764" i="63"/>
  <c r="AB765" i="63"/>
  <c r="AB766" i="63"/>
  <c r="AB767" i="63"/>
  <c r="AB768" i="63"/>
  <c r="AB769" i="63"/>
  <c r="AB770" i="63"/>
  <c r="AB771" i="63"/>
  <c r="AB772" i="63"/>
  <c r="AB773" i="63"/>
  <c r="AB774" i="63"/>
  <c r="AB775" i="63"/>
  <c r="AB776" i="63"/>
  <c r="AB777" i="63"/>
  <c r="AB778" i="63"/>
  <c r="AB779" i="63"/>
  <c r="AB780" i="63"/>
  <c r="AB781" i="63"/>
  <c r="AB782" i="63"/>
  <c r="AB783" i="63"/>
  <c r="AB784" i="63"/>
  <c r="AB785" i="63"/>
  <c r="AB786" i="63"/>
  <c r="AB787" i="63"/>
  <c r="AB788" i="63"/>
  <c r="AB789" i="63"/>
  <c r="AB790" i="63"/>
  <c r="AB791" i="63"/>
  <c r="AB792" i="63"/>
  <c r="AB793" i="63"/>
  <c r="AB794" i="63"/>
  <c r="AB795" i="63"/>
  <c r="AB796" i="63"/>
  <c r="AB797" i="63"/>
  <c r="AB798" i="63"/>
  <c r="AB799" i="63"/>
  <c r="AB800" i="63"/>
  <c r="AB801" i="63"/>
  <c r="AB802" i="63"/>
  <c r="AB803" i="63"/>
  <c r="AB804" i="63"/>
  <c r="AB805" i="63"/>
  <c r="AB806" i="63"/>
  <c r="AB807" i="63"/>
  <c r="AB808" i="63"/>
  <c r="AB809" i="63"/>
  <c r="AB810" i="63"/>
  <c r="AB811" i="63"/>
  <c r="AB812" i="63"/>
  <c r="AB813" i="63"/>
  <c r="AB814" i="63"/>
  <c r="AB815" i="63"/>
  <c r="AB816" i="63"/>
  <c r="AB817" i="63"/>
  <c r="AB818" i="63"/>
  <c r="AB819" i="63"/>
  <c r="AB820" i="63"/>
  <c r="AB821" i="63"/>
  <c r="AB822" i="63"/>
  <c r="AB823" i="63"/>
  <c r="AB824" i="63"/>
  <c r="AB825" i="63"/>
  <c r="AB826" i="63"/>
  <c r="AB827" i="63"/>
  <c r="AB828" i="63"/>
  <c r="AB829" i="63"/>
  <c r="AB830" i="63"/>
  <c r="AB831" i="63"/>
  <c r="AB832" i="63"/>
  <c r="AB833" i="63"/>
  <c r="AB834" i="63"/>
  <c r="AB835" i="63"/>
  <c r="AB836" i="63"/>
  <c r="AB837" i="63"/>
  <c r="AB838" i="63"/>
  <c r="AB839" i="63"/>
  <c r="AB840" i="63"/>
  <c r="AB841" i="63"/>
  <c r="AB842" i="63"/>
  <c r="AB843" i="63"/>
  <c r="AB844" i="63"/>
  <c r="AB845" i="63"/>
  <c r="AB846" i="63"/>
  <c r="AB847" i="63"/>
  <c r="AB848" i="63"/>
  <c r="AB849" i="63"/>
  <c r="AB850" i="63"/>
  <c r="AB851" i="63"/>
  <c r="AB852" i="63"/>
  <c r="AB853" i="63"/>
  <c r="AB854" i="63"/>
  <c r="AB855" i="63"/>
  <c r="AB856" i="63"/>
  <c r="AB857" i="63"/>
  <c r="AB858" i="63"/>
  <c r="AB859" i="63"/>
  <c r="AB860" i="63"/>
  <c r="AB861" i="63"/>
  <c r="AB862" i="63"/>
  <c r="AB863" i="63"/>
  <c r="AB864" i="63"/>
  <c r="AB865" i="63"/>
  <c r="AB866" i="63"/>
  <c r="AB867" i="63"/>
  <c r="AB868" i="63"/>
  <c r="AB869" i="63"/>
  <c r="AB870" i="63"/>
  <c r="AB871" i="63"/>
  <c r="AB872" i="63"/>
  <c r="AB873" i="63"/>
  <c r="AB874" i="63"/>
  <c r="AB875" i="63"/>
  <c r="AB876" i="63"/>
  <c r="AB877" i="63"/>
  <c r="AB878" i="63"/>
  <c r="AB879" i="63"/>
  <c r="AB880" i="63"/>
  <c r="AB881" i="63"/>
  <c r="AB882" i="63"/>
  <c r="AB883" i="63"/>
  <c r="AB884" i="63"/>
  <c r="AB885" i="63"/>
  <c r="AB886" i="63"/>
  <c r="AB887" i="63"/>
  <c r="AB888" i="63"/>
  <c r="AB889" i="63"/>
  <c r="AB890" i="63"/>
  <c r="AB891" i="63"/>
  <c r="AB892" i="63"/>
  <c r="AB893" i="63"/>
  <c r="AB894" i="63"/>
  <c r="AB895" i="63"/>
  <c r="AB896" i="63"/>
  <c r="AB897" i="63"/>
  <c r="AB898" i="63"/>
  <c r="AB899" i="63"/>
  <c r="AB900" i="63"/>
  <c r="AB901" i="63"/>
  <c r="AB902" i="63"/>
  <c r="AB903" i="63"/>
  <c r="AB904" i="63"/>
  <c r="AB905" i="63"/>
  <c r="AB906" i="63"/>
  <c r="AB907" i="63"/>
  <c r="AB908" i="63"/>
  <c r="AB909" i="63"/>
  <c r="AB910" i="63"/>
  <c r="AB911" i="63"/>
  <c r="AB912" i="63"/>
  <c r="AB913" i="63"/>
  <c r="AB914" i="63"/>
  <c r="AB915" i="63"/>
  <c r="AB916" i="63"/>
  <c r="AB917" i="63"/>
  <c r="AB918" i="63"/>
  <c r="AB919" i="63"/>
  <c r="AB920" i="63"/>
  <c r="AB921" i="63"/>
  <c r="AB922" i="63"/>
  <c r="AB923" i="63"/>
  <c r="AB924" i="63"/>
  <c r="AB925" i="63"/>
  <c r="AB926" i="63"/>
  <c r="AB927" i="63"/>
  <c r="AB928" i="63"/>
  <c r="AB929" i="63"/>
  <c r="AB930" i="63"/>
  <c r="AB931" i="63"/>
  <c r="AB932" i="63"/>
  <c r="AB933" i="63"/>
  <c r="AB934" i="63"/>
  <c r="AB935" i="63"/>
  <c r="AB936" i="63"/>
  <c r="AB937" i="63"/>
  <c r="AB938" i="63"/>
  <c r="AB939" i="63"/>
  <c r="AB940" i="63"/>
  <c r="AB941" i="63"/>
  <c r="AB942" i="63"/>
  <c r="AB943" i="63"/>
  <c r="AB944" i="63"/>
  <c r="AB945" i="63"/>
  <c r="AB946" i="63"/>
  <c r="AB947" i="63"/>
  <c r="AB948" i="63"/>
  <c r="AB949" i="63"/>
  <c r="AB950" i="63"/>
  <c r="AB951" i="63"/>
  <c r="AB952" i="63"/>
  <c r="AB953" i="63"/>
  <c r="AB954" i="63"/>
  <c r="AB955" i="63"/>
  <c r="AB956" i="63"/>
  <c r="AB957" i="63"/>
  <c r="AB958" i="63"/>
  <c r="AB959" i="63"/>
  <c r="AB960" i="63"/>
  <c r="AB961" i="63"/>
  <c r="AB962" i="63"/>
  <c r="AB963" i="63"/>
  <c r="AB964" i="63"/>
  <c r="AB965" i="63"/>
  <c r="AB966" i="63"/>
  <c r="AB967" i="63"/>
  <c r="AB968" i="63"/>
  <c r="AB969" i="63"/>
  <c r="AB970" i="63"/>
  <c r="AB971" i="63"/>
  <c r="AB972" i="63"/>
  <c r="AB973" i="63"/>
  <c r="AB8" i="63"/>
  <c r="J25" i="98"/>
  <c r="K25" i="98" s="1"/>
  <c r="F18" i="74"/>
  <c r="F19" i="74" s="1"/>
  <c r="F20" i="74" s="1"/>
  <c r="F21" i="74" s="1"/>
  <c r="L25" i="98" l="1"/>
  <c r="M25" i="98" s="1"/>
  <c r="N25" i="98" s="1"/>
  <c r="O25" i="98" s="1"/>
  <c r="P25" i="98" s="1"/>
  <c r="Q25" i="98" s="1"/>
  <c r="R25" i="98" s="1"/>
  <c r="S25" i="98" s="1"/>
  <c r="T25" i="98" s="1"/>
  <c r="K26" i="98"/>
  <c r="L26" i="98" s="1"/>
  <c r="M26" i="98" s="1"/>
  <c r="N26" i="98" s="1"/>
  <c r="O26" i="98" s="1"/>
  <c r="P26" i="98" s="1"/>
  <c r="Q26" i="98" s="1"/>
  <c r="N20" i="98" l="1"/>
  <c r="K22" i="98"/>
  <c r="M22" i="98"/>
  <c r="M23" i="98" s="1"/>
  <c r="L22" i="98"/>
  <c r="L23" i="98" s="1"/>
  <c r="N22" i="98"/>
  <c r="N23" i="98" s="1"/>
  <c r="U26" i="98"/>
  <c r="R26" i="98"/>
  <c r="S26" i="98" s="1"/>
  <c r="T26" i="98" s="1"/>
  <c r="K23" i="98" l="1"/>
  <c r="O22" i="98"/>
  <c r="P22" i="98" l="1"/>
  <c r="O23" i="98"/>
  <c r="Q22" i="98" l="1"/>
  <c r="Q23" i="98" s="1"/>
  <c r="P23" i="98"/>
  <c r="R22" i="98" l="1"/>
  <c r="R23" i="98" s="1"/>
  <c r="S22" i="98" l="1"/>
  <c r="S23" i="98" s="1"/>
  <c r="T22" i="98" l="1"/>
  <c r="T23" i="98" s="1"/>
  <c r="G1" i="98" l="1"/>
  <c r="E1" i="98" s="1"/>
  <c r="G7" i="98"/>
  <c r="E7" i="98" s="1"/>
  <c r="G6" i="98"/>
  <c r="E6" i="98" s="1"/>
  <c r="G5" i="98"/>
  <c r="E5" i="98" s="1"/>
  <c r="G4" i="98"/>
  <c r="E4" i="98" s="1"/>
  <c r="G3" i="98"/>
  <c r="E3" i="98" s="1"/>
  <c r="E35" i="98" s="1"/>
  <c r="F35" i="98" s="1"/>
  <c r="G2" i="98"/>
  <c r="E2" i="98" s="1"/>
  <c r="E14" i="98" l="1"/>
  <c r="F14" i="98" s="1"/>
  <c r="E37" i="98"/>
  <c r="F37" i="98" s="1"/>
  <c r="E42" i="98"/>
  <c r="F42" i="98" s="1"/>
  <c r="E39" i="98"/>
  <c r="F39" i="98" s="1"/>
  <c r="E33" i="98"/>
  <c r="F33" i="98" s="1"/>
  <c r="E32" i="98"/>
  <c r="F32" i="98" s="1"/>
  <c r="E38" i="98"/>
  <c r="F38" i="98" s="1"/>
  <c r="E40" i="98"/>
  <c r="F40" i="98" s="1"/>
  <c r="E34" i="98"/>
  <c r="F34" i="98" s="1"/>
  <c r="E36" i="98"/>
  <c r="F36" i="98" s="1"/>
  <c r="E18" i="98"/>
  <c r="F18" i="98" s="1"/>
  <c r="E41" i="98"/>
  <c r="F41" i="98" s="1"/>
  <c r="E28" i="98"/>
  <c r="F28" i="98" s="1"/>
  <c r="E20" i="98"/>
  <c r="F20" i="98" s="1"/>
  <c r="E25" i="98"/>
  <c r="F25" i="98" s="1"/>
  <c r="E27" i="98"/>
  <c r="F27" i="98" s="1"/>
  <c r="E12" i="98"/>
  <c r="F12" i="98" s="1"/>
  <c r="E22" i="98"/>
  <c r="F22" i="98" s="1"/>
  <c r="E30" i="98"/>
  <c r="F30" i="98" s="1"/>
  <c r="E23" i="98"/>
  <c r="F23" i="98" s="1"/>
  <c r="E31" i="98"/>
  <c r="F31" i="98" s="1"/>
  <c r="E19" i="98"/>
  <c r="F19" i="98" s="1"/>
  <c r="E24" i="98"/>
  <c r="F24" i="98" s="1"/>
  <c r="E26" i="98"/>
  <c r="F26" i="98" s="1"/>
  <c r="E11" i="98"/>
  <c r="F11" i="98" s="1"/>
  <c r="E21" i="98"/>
  <c r="F21" i="98" s="1"/>
  <c r="E29" i="98"/>
  <c r="F29" i="98" s="1"/>
  <c r="E9" i="98"/>
  <c r="F9" i="98" s="1"/>
  <c r="O24" i="98" s="1"/>
  <c r="E15" i="98"/>
  <c r="F15" i="98" s="1"/>
  <c r="E13" i="98"/>
  <c r="F13" i="98" s="1"/>
  <c r="E17" i="98"/>
  <c r="F17" i="98" s="1"/>
  <c r="E16" i="98"/>
  <c r="F16" i="98" s="1"/>
  <c r="E10" i="98"/>
  <c r="F10" i="98" s="1"/>
  <c r="T24" i="98" l="1"/>
  <c r="R24" i="98"/>
  <c r="P24" i="98"/>
  <c r="Q24" i="98"/>
  <c r="S24" i="98"/>
  <c r="F5" i="78"/>
  <c r="E16" i="74"/>
  <c r="E15" i="74"/>
  <c r="E14" i="74"/>
  <c r="E13" i="74"/>
  <c r="E12" i="74"/>
  <c r="E11" i="74"/>
  <c r="E10" i="74"/>
  <c r="E9" i="74"/>
  <c r="E8" i="74"/>
  <c r="E7" i="74"/>
  <c r="E6" i="74"/>
  <c r="D554" i="63"/>
  <c r="D976" i="63"/>
  <c r="D974" i="63"/>
  <c r="D973" i="63"/>
  <c r="D972" i="63"/>
  <c r="D970" i="63"/>
  <c r="D969" i="63"/>
  <c r="D968" i="63"/>
  <c r="D967" i="63"/>
  <c r="D966" i="63"/>
  <c r="D965" i="63"/>
  <c r="D964" i="63"/>
  <c r="D963" i="63"/>
  <c r="D962" i="63"/>
  <c r="D961" i="63"/>
  <c r="D960" i="63"/>
  <c r="D959" i="63"/>
  <c r="D958" i="63"/>
  <c r="D957" i="63"/>
  <c r="D956" i="63"/>
  <c r="D955" i="63"/>
  <c r="D954" i="63"/>
  <c r="D953" i="63"/>
  <c r="D952" i="63"/>
  <c r="D951" i="63"/>
  <c r="D950" i="63"/>
  <c r="D949" i="63"/>
  <c r="D948" i="63"/>
  <c r="D947" i="63"/>
  <c r="D946" i="63"/>
  <c r="D945" i="63"/>
  <c r="D944" i="63"/>
  <c r="D943" i="63"/>
  <c r="D942" i="63"/>
  <c r="D941" i="63"/>
  <c r="D940" i="63"/>
  <c r="D939" i="63"/>
  <c r="D938" i="63"/>
  <c r="D937" i="63"/>
  <c r="D935" i="63"/>
  <c r="D934" i="63"/>
  <c r="D933" i="63"/>
  <c r="D931" i="63"/>
  <c r="D930" i="63"/>
  <c r="D929" i="63"/>
  <c r="D927" i="63"/>
  <c r="D926" i="63"/>
  <c r="D924" i="63"/>
  <c r="D923" i="63"/>
  <c r="D922" i="63"/>
  <c r="D921" i="63"/>
  <c r="D920" i="63"/>
  <c r="D919" i="63"/>
  <c r="D918" i="63"/>
  <c r="D917" i="63"/>
  <c r="D916" i="63"/>
  <c r="D915" i="63"/>
  <c r="D914" i="63"/>
  <c r="D912" i="63"/>
  <c r="D911" i="63"/>
  <c r="D910" i="63"/>
  <c r="D909" i="63"/>
  <c r="D907" i="63"/>
  <c r="D906" i="63"/>
  <c r="D905" i="63"/>
  <c r="D904" i="63"/>
  <c r="D903" i="63"/>
  <c r="D902" i="63"/>
  <c r="D901" i="63"/>
  <c r="D899" i="63"/>
  <c r="D896" i="63"/>
  <c r="D895" i="63"/>
  <c r="D894" i="63"/>
  <c r="D893" i="63"/>
  <c r="D892" i="63"/>
  <c r="D891" i="63"/>
  <c r="D890" i="63"/>
  <c r="D889" i="63"/>
  <c r="D888" i="63"/>
  <c r="D887" i="63"/>
  <c r="D886" i="63"/>
  <c r="D885" i="63"/>
  <c r="D884" i="63"/>
  <c r="D883" i="63"/>
  <c r="D882" i="63"/>
  <c r="D881" i="63"/>
  <c r="D880" i="63"/>
  <c r="D879" i="63"/>
  <c r="D878" i="63"/>
  <c r="D877" i="63"/>
  <c r="D876" i="63"/>
  <c r="D875" i="63"/>
  <c r="D874" i="63"/>
  <c r="D873" i="63"/>
  <c r="D872" i="63"/>
  <c r="D871" i="63"/>
  <c r="D870" i="63"/>
  <c r="D869" i="63"/>
  <c r="D868" i="63"/>
  <c r="D867" i="63"/>
  <c r="D866" i="63"/>
  <c r="D865" i="63"/>
  <c r="D864" i="63"/>
  <c r="D863" i="63"/>
  <c r="D862" i="63"/>
  <c r="D861" i="63"/>
  <c r="D860" i="63"/>
  <c r="D859" i="63"/>
  <c r="D858" i="63"/>
  <c r="AI973" i="63"/>
  <c r="AH973" i="63"/>
  <c r="AG973" i="63"/>
  <c r="AD973" i="63"/>
  <c r="AC973" i="63"/>
  <c r="Y973" i="63"/>
  <c r="Z973" i="63" s="1"/>
  <c r="V973" i="63"/>
  <c r="U973" i="63"/>
  <c r="AI972" i="63"/>
  <c r="AH972" i="63"/>
  <c r="AG972" i="63"/>
  <c r="AD972" i="63"/>
  <c r="AC972" i="63"/>
  <c r="Y972" i="63"/>
  <c r="Z972" i="63" s="1"/>
  <c r="V972" i="63"/>
  <c r="U972" i="63"/>
  <c r="AI971" i="63"/>
  <c r="AH971" i="63"/>
  <c r="AG971" i="63"/>
  <c r="AD971" i="63"/>
  <c r="AC971" i="63"/>
  <c r="Y971" i="63"/>
  <c r="Z971" i="63" s="1"/>
  <c r="V971" i="63"/>
  <c r="U971" i="63"/>
  <c r="AI970" i="63"/>
  <c r="AH970" i="63"/>
  <c r="AG970" i="63"/>
  <c r="AD970" i="63"/>
  <c r="AC970" i="63"/>
  <c r="Y970" i="63"/>
  <c r="Z970" i="63" s="1"/>
  <c r="V970" i="63"/>
  <c r="U970" i="63"/>
  <c r="AI969" i="63"/>
  <c r="AH969" i="63"/>
  <c r="AG969" i="63"/>
  <c r="AD969" i="63"/>
  <c r="AC969" i="63"/>
  <c r="Y969" i="63"/>
  <c r="Z969" i="63" s="1"/>
  <c r="V969" i="63"/>
  <c r="U969" i="63"/>
  <c r="AI968" i="63"/>
  <c r="AH968" i="63"/>
  <c r="AG968" i="63"/>
  <c r="AD968" i="63"/>
  <c r="AC968" i="63"/>
  <c r="Y968" i="63"/>
  <c r="Z968" i="63" s="1"/>
  <c r="V968" i="63"/>
  <c r="U968" i="63"/>
  <c r="AI967" i="63"/>
  <c r="AH967" i="63"/>
  <c r="AG967" i="63"/>
  <c r="AD967" i="63"/>
  <c r="AC967" i="63"/>
  <c r="Y967" i="63"/>
  <c r="Z967" i="63" s="1"/>
  <c r="V967" i="63"/>
  <c r="U967" i="63"/>
  <c r="AI966" i="63"/>
  <c r="AH966" i="63"/>
  <c r="AG966" i="63"/>
  <c r="AD966" i="63"/>
  <c r="AC966" i="63"/>
  <c r="Y966" i="63"/>
  <c r="Z966" i="63" s="1"/>
  <c r="V966" i="63"/>
  <c r="U966" i="63"/>
  <c r="AI965" i="63"/>
  <c r="AH965" i="63"/>
  <c r="AG965" i="63"/>
  <c r="AD965" i="63"/>
  <c r="AC965" i="63"/>
  <c r="Y965" i="63"/>
  <c r="Z965" i="63" s="1"/>
  <c r="V965" i="63"/>
  <c r="U965" i="63"/>
  <c r="AI964" i="63"/>
  <c r="AH964" i="63"/>
  <c r="AG964" i="63"/>
  <c r="AD964" i="63"/>
  <c r="AC964" i="63"/>
  <c r="Y964" i="63"/>
  <c r="Z964" i="63" s="1"/>
  <c r="V964" i="63"/>
  <c r="U964" i="63"/>
  <c r="AI963" i="63"/>
  <c r="AH963" i="63"/>
  <c r="AG963" i="63"/>
  <c r="AD963" i="63"/>
  <c r="AC963" i="63"/>
  <c r="Y963" i="63"/>
  <c r="Z963" i="63" s="1"/>
  <c r="V963" i="63"/>
  <c r="U963" i="63"/>
  <c r="AI962" i="63"/>
  <c r="AH962" i="63"/>
  <c r="AG962" i="63"/>
  <c r="AD962" i="63"/>
  <c r="AC962" i="63"/>
  <c r="Y962" i="63"/>
  <c r="Z962" i="63" s="1"/>
  <c r="V962" i="63"/>
  <c r="U962" i="63"/>
  <c r="AI961" i="63"/>
  <c r="AH961" i="63"/>
  <c r="AG961" i="63"/>
  <c r="AD961" i="63"/>
  <c r="AC961" i="63"/>
  <c r="Y961" i="63"/>
  <c r="Z961" i="63" s="1"/>
  <c r="V961" i="63"/>
  <c r="U961" i="63"/>
  <c r="AI960" i="63"/>
  <c r="AH960" i="63"/>
  <c r="AG960" i="63"/>
  <c r="AD960" i="63"/>
  <c r="AC960" i="63"/>
  <c r="Y960" i="63"/>
  <c r="Z960" i="63" s="1"/>
  <c r="V960" i="63"/>
  <c r="U960" i="63"/>
  <c r="AI959" i="63"/>
  <c r="AH959" i="63"/>
  <c r="AG959" i="63"/>
  <c r="AD959" i="63"/>
  <c r="AC959" i="63"/>
  <c r="Y959" i="63"/>
  <c r="Z959" i="63" s="1"/>
  <c r="V959" i="63"/>
  <c r="U959" i="63"/>
  <c r="AI958" i="63"/>
  <c r="AH958" i="63"/>
  <c r="AG958" i="63"/>
  <c r="AD958" i="63"/>
  <c r="AC958" i="63"/>
  <c r="Y958" i="63"/>
  <c r="Z958" i="63" s="1"/>
  <c r="V958" i="63"/>
  <c r="U958" i="63"/>
  <c r="AI957" i="63"/>
  <c r="AH957" i="63"/>
  <c r="AG957" i="63"/>
  <c r="AD957" i="63"/>
  <c r="AC957" i="63"/>
  <c r="Y957" i="63"/>
  <c r="Z957" i="63" s="1"/>
  <c r="V957" i="63"/>
  <c r="X957" i="63" s="1"/>
  <c r="U957" i="63"/>
  <c r="AI956" i="63"/>
  <c r="AH956" i="63"/>
  <c r="AG956" i="63"/>
  <c r="AD956" i="63"/>
  <c r="AC956" i="63"/>
  <c r="Y956" i="63"/>
  <c r="Z956" i="63" s="1"/>
  <c r="V956" i="63"/>
  <c r="U956" i="63"/>
  <c r="AI955" i="63"/>
  <c r="AH955" i="63"/>
  <c r="AG955" i="63"/>
  <c r="AD955" i="63"/>
  <c r="AC955" i="63"/>
  <c r="Y955" i="63"/>
  <c r="Z955" i="63" s="1"/>
  <c r="V955" i="63"/>
  <c r="U955" i="63"/>
  <c r="AI954" i="63"/>
  <c r="AH954" i="63"/>
  <c r="AG954" i="63"/>
  <c r="AD954" i="63"/>
  <c r="AC954" i="63"/>
  <c r="Y954" i="63"/>
  <c r="Z954" i="63" s="1"/>
  <c r="V954" i="63"/>
  <c r="U954" i="63"/>
  <c r="AI953" i="63"/>
  <c r="AH953" i="63"/>
  <c r="AG953" i="63"/>
  <c r="AD953" i="63"/>
  <c r="AC953" i="63"/>
  <c r="Y953" i="63"/>
  <c r="Z953" i="63" s="1"/>
  <c r="V953" i="63"/>
  <c r="U953" i="63"/>
  <c r="AI952" i="63"/>
  <c r="AH952" i="63"/>
  <c r="AG952" i="63"/>
  <c r="AD952" i="63"/>
  <c r="AC952" i="63"/>
  <c r="Y952" i="63"/>
  <c r="Z952" i="63" s="1"/>
  <c r="V952" i="63"/>
  <c r="U952" i="63"/>
  <c r="AI951" i="63"/>
  <c r="AH951" i="63"/>
  <c r="AG951" i="63"/>
  <c r="AD951" i="63"/>
  <c r="AC951" i="63"/>
  <c r="Y951" i="63"/>
  <c r="Z951" i="63" s="1"/>
  <c r="V951" i="63"/>
  <c r="U951" i="63"/>
  <c r="AI950" i="63"/>
  <c r="AH950" i="63"/>
  <c r="AG950" i="63"/>
  <c r="AD950" i="63"/>
  <c r="AC950" i="63"/>
  <c r="Y950" i="63"/>
  <c r="Z950" i="63" s="1"/>
  <c r="V950" i="63"/>
  <c r="U950" i="63"/>
  <c r="AI949" i="63"/>
  <c r="AH949" i="63"/>
  <c r="AG949" i="63"/>
  <c r="AD949" i="63"/>
  <c r="AC949" i="63"/>
  <c r="Y949" i="63"/>
  <c r="Z949" i="63" s="1"/>
  <c r="V949" i="63"/>
  <c r="U949" i="63"/>
  <c r="AI948" i="63"/>
  <c r="AH948" i="63"/>
  <c r="AG948" i="63"/>
  <c r="AD948" i="63"/>
  <c r="AC948" i="63"/>
  <c r="Y948" i="63"/>
  <c r="Z948" i="63" s="1"/>
  <c r="V948" i="63"/>
  <c r="U948" i="63"/>
  <c r="AI947" i="63"/>
  <c r="AH947" i="63"/>
  <c r="AG947" i="63"/>
  <c r="AD947" i="63"/>
  <c r="AC947" i="63"/>
  <c r="Y947" i="63"/>
  <c r="Z947" i="63" s="1"/>
  <c r="V947" i="63"/>
  <c r="U947" i="63"/>
  <c r="AI946" i="63"/>
  <c r="AH946" i="63"/>
  <c r="AG946" i="63"/>
  <c r="AD946" i="63"/>
  <c r="AC946" i="63"/>
  <c r="Y946" i="63"/>
  <c r="Z946" i="63" s="1"/>
  <c r="V946" i="63"/>
  <c r="U946" i="63"/>
  <c r="AI945" i="63"/>
  <c r="AH945" i="63"/>
  <c r="AG945" i="63"/>
  <c r="AD945" i="63"/>
  <c r="AC945" i="63"/>
  <c r="Y945" i="63"/>
  <c r="Z945" i="63" s="1"/>
  <c r="V945" i="63"/>
  <c r="U945" i="63"/>
  <c r="AI944" i="63"/>
  <c r="AH944" i="63"/>
  <c r="AG944" i="63"/>
  <c r="AD944" i="63"/>
  <c r="AC944" i="63"/>
  <c r="Y944" i="63"/>
  <c r="Z944" i="63" s="1"/>
  <c r="V944" i="63"/>
  <c r="U944" i="63"/>
  <c r="AI943" i="63"/>
  <c r="AH943" i="63"/>
  <c r="AG943" i="63"/>
  <c r="AD943" i="63"/>
  <c r="AC943" i="63"/>
  <c r="Y943" i="63"/>
  <c r="Z943" i="63" s="1"/>
  <c r="V943" i="63"/>
  <c r="U943" i="63"/>
  <c r="AI942" i="63"/>
  <c r="AH942" i="63"/>
  <c r="AG942" i="63"/>
  <c r="AD942" i="63"/>
  <c r="AC942" i="63"/>
  <c r="Y942" i="63"/>
  <c r="Z942" i="63" s="1"/>
  <c r="V942" i="63"/>
  <c r="U942" i="63"/>
  <c r="AI941" i="63"/>
  <c r="AH941" i="63"/>
  <c r="AG941" i="63"/>
  <c r="AD941" i="63"/>
  <c r="AC941" i="63"/>
  <c r="Y941" i="63"/>
  <c r="Z941" i="63" s="1"/>
  <c r="V941" i="63"/>
  <c r="U941" i="63"/>
  <c r="AI940" i="63"/>
  <c r="AH940" i="63"/>
  <c r="AG940" i="63"/>
  <c r="AD940" i="63"/>
  <c r="AC940" i="63"/>
  <c r="Y940" i="63"/>
  <c r="Z940" i="63" s="1"/>
  <c r="V940" i="63"/>
  <c r="U940" i="63"/>
  <c r="AI939" i="63"/>
  <c r="AH939" i="63"/>
  <c r="AG939" i="63"/>
  <c r="AD939" i="63"/>
  <c r="AC939" i="63"/>
  <c r="Y939" i="63"/>
  <c r="Z939" i="63" s="1"/>
  <c r="V939" i="63"/>
  <c r="U939" i="63"/>
  <c r="AI938" i="63"/>
  <c r="AH938" i="63"/>
  <c r="AG938" i="63"/>
  <c r="AD938" i="63"/>
  <c r="AC938" i="63"/>
  <c r="Y938" i="63"/>
  <c r="Z938" i="63" s="1"/>
  <c r="V938" i="63"/>
  <c r="U938" i="63"/>
  <c r="AI937" i="63"/>
  <c r="AH937" i="63"/>
  <c r="AG937" i="63"/>
  <c r="AD937" i="63"/>
  <c r="AC937" i="63"/>
  <c r="Y937" i="63"/>
  <c r="Z937" i="63" s="1"/>
  <c r="V937" i="63"/>
  <c r="U937" i="63"/>
  <c r="AI936" i="63"/>
  <c r="AH936" i="63"/>
  <c r="AG936" i="63"/>
  <c r="AD936" i="63"/>
  <c r="AC936" i="63"/>
  <c r="Y936" i="63"/>
  <c r="Z936" i="63" s="1"/>
  <c r="V936" i="63"/>
  <c r="U936" i="63"/>
  <c r="AI935" i="63"/>
  <c r="AH935" i="63"/>
  <c r="AG935" i="63"/>
  <c r="AD935" i="63"/>
  <c r="AC935" i="63"/>
  <c r="Y935" i="63"/>
  <c r="Z935" i="63" s="1"/>
  <c r="V935" i="63"/>
  <c r="U935" i="63"/>
  <c r="AI934" i="63"/>
  <c r="AH934" i="63"/>
  <c r="AG934" i="63"/>
  <c r="AD934" i="63"/>
  <c r="AC934" i="63"/>
  <c r="Y934" i="63"/>
  <c r="Z934" i="63" s="1"/>
  <c r="V934" i="63"/>
  <c r="U934" i="63"/>
  <c r="AI933" i="63"/>
  <c r="AH933" i="63"/>
  <c r="AG933" i="63"/>
  <c r="AD933" i="63"/>
  <c r="AC933" i="63"/>
  <c r="Y933" i="63"/>
  <c r="Z933" i="63" s="1"/>
  <c r="V933" i="63"/>
  <c r="U933" i="63"/>
  <c r="AI932" i="63"/>
  <c r="AH932" i="63"/>
  <c r="AG932" i="63"/>
  <c r="AD932" i="63"/>
  <c r="AC932" i="63"/>
  <c r="Y932" i="63"/>
  <c r="Z932" i="63" s="1"/>
  <c r="V932" i="63"/>
  <c r="U932" i="63"/>
  <c r="AI931" i="63"/>
  <c r="AH931" i="63"/>
  <c r="AG931" i="63"/>
  <c r="AD931" i="63"/>
  <c r="AC931" i="63"/>
  <c r="Y931" i="63"/>
  <c r="Z931" i="63" s="1"/>
  <c r="V931" i="63"/>
  <c r="U931" i="63"/>
  <c r="AI930" i="63"/>
  <c r="AH930" i="63"/>
  <c r="AG930" i="63"/>
  <c r="AD930" i="63"/>
  <c r="AC930" i="63"/>
  <c r="Y930" i="63"/>
  <c r="Z930" i="63" s="1"/>
  <c r="V930" i="63"/>
  <c r="U930" i="63"/>
  <c r="AI929" i="63"/>
  <c r="AH929" i="63"/>
  <c r="AG929" i="63"/>
  <c r="AD929" i="63"/>
  <c r="AC929" i="63"/>
  <c r="Y929" i="63"/>
  <c r="Z929" i="63" s="1"/>
  <c r="V929" i="63"/>
  <c r="U929" i="63"/>
  <c r="AI928" i="63"/>
  <c r="AH928" i="63"/>
  <c r="AG928" i="63"/>
  <c r="AD928" i="63"/>
  <c r="AC928" i="63"/>
  <c r="Y928" i="63"/>
  <c r="Z928" i="63" s="1"/>
  <c r="V928" i="63"/>
  <c r="U928" i="63"/>
  <c r="AI927" i="63"/>
  <c r="AH927" i="63"/>
  <c r="AG927" i="63"/>
  <c r="AD927" i="63"/>
  <c r="AC927" i="63"/>
  <c r="Y927" i="63"/>
  <c r="Z927" i="63" s="1"/>
  <c r="V927" i="63"/>
  <c r="U927" i="63"/>
  <c r="AI926" i="63"/>
  <c r="AH926" i="63"/>
  <c r="AG926" i="63"/>
  <c r="AD926" i="63"/>
  <c r="AC926" i="63"/>
  <c r="Y926" i="63"/>
  <c r="Z926" i="63" s="1"/>
  <c r="V926" i="63"/>
  <c r="U926" i="63"/>
  <c r="AI925" i="63"/>
  <c r="AH925" i="63"/>
  <c r="AG925" i="63"/>
  <c r="AD925" i="63"/>
  <c r="AC925" i="63"/>
  <c r="Y925" i="63"/>
  <c r="Z925" i="63" s="1"/>
  <c r="V925" i="63"/>
  <c r="U925" i="63"/>
  <c r="AI924" i="63"/>
  <c r="AH924" i="63"/>
  <c r="AG924" i="63"/>
  <c r="AD924" i="63"/>
  <c r="AC924" i="63"/>
  <c r="Y924" i="63"/>
  <c r="Z924" i="63" s="1"/>
  <c r="V924" i="63"/>
  <c r="U924" i="63"/>
  <c r="AI923" i="63"/>
  <c r="AH923" i="63"/>
  <c r="AF923" i="63" s="1"/>
  <c r="AG923" i="63"/>
  <c r="AD923" i="63"/>
  <c r="AC923" i="63"/>
  <c r="Y923" i="63"/>
  <c r="Z923" i="63" s="1"/>
  <c r="V923" i="63"/>
  <c r="U923" i="63"/>
  <c r="AI922" i="63"/>
  <c r="AH922" i="63"/>
  <c r="AG922" i="63"/>
  <c r="AD922" i="63"/>
  <c r="AC922" i="63"/>
  <c r="Y922" i="63"/>
  <c r="Z922" i="63" s="1"/>
  <c r="V922" i="63"/>
  <c r="U922" i="63"/>
  <c r="AI921" i="63"/>
  <c r="AH921" i="63"/>
  <c r="AG921" i="63"/>
  <c r="AD921" i="63"/>
  <c r="AC921" i="63"/>
  <c r="Y921" i="63"/>
  <c r="Z921" i="63" s="1"/>
  <c r="V921" i="63"/>
  <c r="U921" i="63"/>
  <c r="AI920" i="63"/>
  <c r="AH920" i="63"/>
  <c r="AG920" i="63"/>
  <c r="AD920" i="63"/>
  <c r="AC920" i="63"/>
  <c r="Y920" i="63"/>
  <c r="Z920" i="63" s="1"/>
  <c r="V920" i="63"/>
  <c r="U920" i="63"/>
  <c r="AI919" i="63"/>
  <c r="AH919" i="63"/>
  <c r="AG919" i="63"/>
  <c r="AD919" i="63"/>
  <c r="AC919" i="63"/>
  <c r="Y919" i="63"/>
  <c r="Z919" i="63" s="1"/>
  <c r="V919" i="63"/>
  <c r="U919" i="63"/>
  <c r="AI918" i="63"/>
  <c r="AH918" i="63"/>
  <c r="AG918" i="63"/>
  <c r="AD918" i="63"/>
  <c r="AC918" i="63"/>
  <c r="Y918" i="63"/>
  <c r="Z918" i="63" s="1"/>
  <c r="V918" i="63"/>
  <c r="U918" i="63"/>
  <c r="AI917" i="63"/>
  <c r="AH917" i="63"/>
  <c r="AG917" i="63"/>
  <c r="AD917" i="63"/>
  <c r="AC917" i="63"/>
  <c r="Y917" i="63"/>
  <c r="Z917" i="63" s="1"/>
  <c r="V917" i="63"/>
  <c r="U917" i="63"/>
  <c r="AI916" i="63"/>
  <c r="AH916" i="63"/>
  <c r="AG916" i="63"/>
  <c r="AD916" i="63"/>
  <c r="AC916" i="63"/>
  <c r="Y916" i="63"/>
  <c r="Z916" i="63" s="1"/>
  <c r="V916" i="63"/>
  <c r="U916" i="63"/>
  <c r="AI915" i="63"/>
  <c r="AH915" i="63"/>
  <c r="AG915" i="63"/>
  <c r="AD915" i="63"/>
  <c r="AC915" i="63"/>
  <c r="Y915" i="63"/>
  <c r="Z915" i="63" s="1"/>
  <c r="V915" i="63"/>
  <c r="U915" i="63"/>
  <c r="AI914" i="63"/>
  <c r="AH914" i="63"/>
  <c r="AG914" i="63"/>
  <c r="AD914" i="63"/>
  <c r="AC914" i="63"/>
  <c r="Y914" i="63"/>
  <c r="Z914" i="63" s="1"/>
  <c r="V914" i="63"/>
  <c r="U914" i="63"/>
  <c r="AI913" i="63"/>
  <c r="AH913" i="63"/>
  <c r="AG913" i="63"/>
  <c r="AD913" i="63"/>
  <c r="AC913" i="63"/>
  <c r="Y913" i="63"/>
  <c r="Z913" i="63" s="1"/>
  <c r="V913" i="63"/>
  <c r="U913" i="63"/>
  <c r="AI912" i="63"/>
  <c r="AH912" i="63"/>
  <c r="AG912" i="63"/>
  <c r="AD912" i="63"/>
  <c r="AC912" i="63"/>
  <c r="Y912" i="63"/>
  <c r="Z912" i="63" s="1"/>
  <c r="V912" i="63"/>
  <c r="U912" i="63"/>
  <c r="AI911" i="63"/>
  <c r="AH911" i="63"/>
  <c r="AG911" i="63"/>
  <c r="AD911" i="63"/>
  <c r="AC911" i="63"/>
  <c r="Y911" i="63"/>
  <c r="Z911" i="63" s="1"/>
  <c r="V911" i="63"/>
  <c r="U911" i="63"/>
  <c r="AI910" i="63"/>
  <c r="AH910" i="63"/>
  <c r="AG910" i="63"/>
  <c r="AD910" i="63"/>
  <c r="AC910" i="63"/>
  <c r="Y910" i="63"/>
  <c r="Z910" i="63" s="1"/>
  <c r="V910" i="63"/>
  <c r="U910" i="63"/>
  <c r="AI909" i="63"/>
  <c r="AH909" i="63"/>
  <c r="AG909" i="63"/>
  <c r="AD909" i="63"/>
  <c r="AC909" i="63"/>
  <c r="Y909" i="63"/>
  <c r="Z909" i="63" s="1"/>
  <c r="V909" i="63"/>
  <c r="U909" i="63"/>
  <c r="AI908" i="63"/>
  <c r="AH908" i="63"/>
  <c r="AG908" i="63"/>
  <c r="AD908" i="63"/>
  <c r="AC908" i="63"/>
  <c r="Y908" i="63"/>
  <c r="Z908" i="63" s="1"/>
  <c r="V908" i="63"/>
  <c r="U908" i="63"/>
  <c r="AI907" i="63"/>
  <c r="AH907" i="63"/>
  <c r="AG907" i="63"/>
  <c r="AD907" i="63"/>
  <c r="AC907" i="63"/>
  <c r="Y907" i="63"/>
  <c r="Z907" i="63" s="1"/>
  <c r="V907" i="63"/>
  <c r="U907" i="63"/>
  <c r="AI906" i="63"/>
  <c r="AH906" i="63"/>
  <c r="AG906" i="63"/>
  <c r="AD906" i="63"/>
  <c r="AC906" i="63"/>
  <c r="Y906" i="63"/>
  <c r="Z906" i="63" s="1"/>
  <c r="V906" i="63"/>
  <c r="U906" i="63"/>
  <c r="AI905" i="63"/>
  <c r="AH905" i="63"/>
  <c r="AG905" i="63"/>
  <c r="AD905" i="63"/>
  <c r="AC905" i="63"/>
  <c r="Y905" i="63"/>
  <c r="Z905" i="63" s="1"/>
  <c r="V905" i="63"/>
  <c r="U905" i="63"/>
  <c r="AI904" i="63"/>
  <c r="AH904" i="63"/>
  <c r="AG904" i="63"/>
  <c r="AD904" i="63"/>
  <c r="AC904" i="63"/>
  <c r="Y904" i="63"/>
  <c r="Z904" i="63" s="1"/>
  <c r="V904" i="63"/>
  <c r="U904" i="63"/>
  <c r="AI903" i="63"/>
  <c r="AH903" i="63"/>
  <c r="AG903" i="63"/>
  <c r="AD903" i="63"/>
  <c r="AC903" i="63"/>
  <c r="Y903" i="63"/>
  <c r="Z903" i="63" s="1"/>
  <c r="V903" i="63"/>
  <c r="U903" i="63"/>
  <c r="AI902" i="63"/>
  <c r="AH902" i="63"/>
  <c r="AG902" i="63"/>
  <c r="AD902" i="63"/>
  <c r="AC902" i="63"/>
  <c r="Y902" i="63"/>
  <c r="Z902" i="63" s="1"/>
  <c r="V902" i="63"/>
  <c r="U902" i="63"/>
  <c r="AI901" i="63"/>
  <c r="AH901" i="63"/>
  <c r="AG901" i="63"/>
  <c r="AD901" i="63"/>
  <c r="AC901" i="63"/>
  <c r="Y901" i="63"/>
  <c r="Z901" i="63" s="1"/>
  <c r="V901" i="63"/>
  <c r="U901" i="63"/>
  <c r="AI900" i="63"/>
  <c r="AH900" i="63"/>
  <c r="AG900" i="63"/>
  <c r="AD900" i="63"/>
  <c r="AC900" i="63"/>
  <c r="Y900" i="63"/>
  <c r="Z900" i="63" s="1"/>
  <c r="V900" i="63"/>
  <c r="U900" i="63"/>
  <c r="AI899" i="63"/>
  <c r="AH899" i="63"/>
  <c r="AG899" i="63"/>
  <c r="AD899" i="63"/>
  <c r="AC899" i="63"/>
  <c r="Y899" i="63"/>
  <c r="Z899" i="63" s="1"/>
  <c r="V899" i="63"/>
  <c r="U899" i="63"/>
  <c r="AI898" i="63"/>
  <c r="AH898" i="63"/>
  <c r="AG898" i="63"/>
  <c r="AD898" i="63"/>
  <c r="AC898" i="63"/>
  <c r="Y898" i="63"/>
  <c r="Z898" i="63" s="1"/>
  <c r="V898" i="63"/>
  <c r="U898" i="63"/>
  <c r="AI897" i="63"/>
  <c r="AH897" i="63"/>
  <c r="AG897" i="63"/>
  <c r="AD897" i="63"/>
  <c r="AC897" i="63"/>
  <c r="Y897" i="63"/>
  <c r="Z897" i="63" s="1"/>
  <c r="V897" i="63"/>
  <c r="U897" i="63"/>
  <c r="AI896" i="63"/>
  <c r="AH896" i="63"/>
  <c r="AG896" i="63"/>
  <c r="AD896" i="63"/>
  <c r="AC896" i="63"/>
  <c r="Y896" i="63"/>
  <c r="Z896" i="63" s="1"/>
  <c r="V896" i="63"/>
  <c r="U896" i="63"/>
  <c r="AI895" i="63"/>
  <c r="AH895" i="63"/>
  <c r="AG895" i="63"/>
  <c r="AD895" i="63"/>
  <c r="AC895" i="63"/>
  <c r="Y895" i="63"/>
  <c r="Z895" i="63" s="1"/>
  <c r="V895" i="63"/>
  <c r="U895" i="63"/>
  <c r="AI894" i="63"/>
  <c r="AH894" i="63"/>
  <c r="AG894" i="63"/>
  <c r="AD894" i="63"/>
  <c r="AC894" i="63"/>
  <c r="Y894" i="63"/>
  <c r="Z894" i="63" s="1"/>
  <c r="V894" i="63"/>
  <c r="U894" i="63"/>
  <c r="AI893" i="63"/>
  <c r="AH893" i="63"/>
  <c r="AG893" i="63"/>
  <c r="AD893" i="63"/>
  <c r="AC893" i="63"/>
  <c r="Y893" i="63"/>
  <c r="Z893" i="63" s="1"/>
  <c r="V893" i="63"/>
  <c r="U893" i="63"/>
  <c r="AI892" i="63"/>
  <c r="AH892" i="63"/>
  <c r="AG892" i="63"/>
  <c r="AD892" i="63"/>
  <c r="AC892" i="63"/>
  <c r="Y892" i="63"/>
  <c r="Z892" i="63" s="1"/>
  <c r="V892" i="63"/>
  <c r="U892" i="63"/>
  <c r="AI891" i="63"/>
  <c r="AH891" i="63"/>
  <c r="AG891" i="63"/>
  <c r="AD891" i="63"/>
  <c r="AC891" i="63"/>
  <c r="Y891" i="63"/>
  <c r="Z891" i="63" s="1"/>
  <c r="V891" i="63"/>
  <c r="U891" i="63"/>
  <c r="AI890" i="63"/>
  <c r="AH890" i="63"/>
  <c r="AG890" i="63"/>
  <c r="AD890" i="63"/>
  <c r="AC890" i="63"/>
  <c r="Y890" i="63"/>
  <c r="Z890" i="63" s="1"/>
  <c r="V890" i="63"/>
  <c r="U890" i="63"/>
  <c r="AI889" i="63"/>
  <c r="AH889" i="63"/>
  <c r="AG889" i="63"/>
  <c r="AD889" i="63"/>
  <c r="AC889" i="63"/>
  <c r="Y889" i="63"/>
  <c r="Z889" i="63" s="1"/>
  <c r="V889" i="63"/>
  <c r="U889" i="63"/>
  <c r="AI888" i="63"/>
  <c r="AH888" i="63"/>
  <c r="AG888" i="63"/>
  <c r="AD888" i="63"/>
  <c r="AC888" i="63"/>
  <c r="Y888" i="63"/>
  <c r="Z888" i="63" s="1"/>
  <c r="V888" i="63"/>
  <c r="U888" i="63"/>
  <c r="AI887" i="63"/>
  <c r="AH887" i="63"/>
  <c r="AG887" i="63"/>
  <c r="AD887" i="63"/>
  <c r="AC887" i="63"/>
  <c r="Y887" i="63"/>
  <c r="Z887" i="63" s="1"/>
  <c r="V887" i="63"/>
  <c r="U887" i="63"/>
  <c r="AI886" i="63"/>
  <c r="AH886" i="63"/>
  <c r="AG886" i="63"/>
  <c r="AD886" i="63"/>
  <c r="AC886" i="63"/>
  <c r="Y886" i="63"/>
  <c r="Z886" i="63" s="1"/>
  <c r="V886" i="63"/>
  <c r="U886" i="63"/>
  <c r="AI885" i="63"/>
  <c r="AH885" i="63"/>
  <c r="AG885" i="63"/>
  <c r="AD885" i="63"/>
  <c r="AC885" i="63"/>
  <c r="Y885" i="63"/>
  <c r="Z885" i="63" s="1"/>
  <c r="V885" i="63"/>
  <c r="U885" i="63"/>
  <c r="AI884" i="63"/>
  <c r="AH884" i="63"/>
  <c r="AG884" i="63"/>
  <c r="AD884" i="63"/>
  <c r="AC884" i="63"/>
  <c r="Y884" i="63"/>
  <c r="Z884" i="63" s="1"/>
  <c r="V884" i="63"/>
  <c r="U884" i="63"/>
  <c r="AI883" i="63"/>
  <c r="AH883" i="63"/>
  <c r="AG883" i="63"/>
  <c r="AD883" i="63"/>
  <c r="AC883" i="63"/>
  <c r="Y883" i="63"/>
  <c r="Z883" i="63" s="1"/>
  <c r="V883" i="63"/>
  <c r="U883" i="63"/>
  <c r="AI882" i="63"/>
  <c r="AH882" i="63"/>
  <c r="AG882" i="63"/>
  <c r="AD882" i="63"/>
  <c r="AC882" i="63"/>
  <c r="Y882" i="63"/>
  <c r="Z882" i="63" s="1"/>
  <c r="V882" i="63"/>
  <c r="U882" i="63"/>
  <c r="AI881" i="63"/>
  <c r="AH881" i="63"/>
  <c r="AG881" i="63"/>
  <c r="AD881" i="63"/>
  <c r="AC881" i="63"/>
  <c r="Y881" i="63"/>
  <c r="Z881" i="63" s="1"/>
  <c r="V881" i="63"/>
  <c r="U881" i="63"/>
  <c r="AI880" i="63"/>
  <c r="AH880" i="63"/>
  <c r="AG880" i="63"/>
  <c r="AD880" i="63"/>
  <c r="AC880" i="63"/>
  <c r="Y880" i="63"/>
  <c r="Z880" i="63" s="1"/>
  <c r="V880" i="63"/>
  <c r="U880" i="63"/>
  <c r="AI879" i="63"/>
  <c r="AH879" i="63"/>
  <c r="AG879" i="63"/>
  <c r="AD879" i="63"/>
  <c r="AC879" i="63"/>
  <c r="Y879" i="63"/>
  <c r="Z879" i="63" s="1"/>
  <c r="V879" i="63"/>
  <c r="U879" i="63"/>
  <c r="AI878" i="63"/>
  <c r="AH878" i="63"/>
  <c r="AG878" i="63"/>
  <c r="AD878" i="63"/>
  <c r="AC878" i="63"/>
  <c r="Y878" i="63"/>
  <c r="Z878" i="63" s="1"/>
  <c r="V878" i="63"/>
  <c r="U878" i="63"/>
  <c r="AI877" i="63"/>
  <c r="AH877" i="63"/>
  <c r="AG877" i="63"/>
  <c r="AD877" i="63"/>
  <c r="AC877" i="63"/>
  <c r="Y877" i="63"/>
  <c r="Z877" i="63" s="1"/>
  <c r="V877" i="63"/>
  <c r="U877" i="63"/>
  <c r="AI876" i="63"/>
  <c r="AH876" i="63"/>
  <c r="AG876" i="63"/>
  <c r="AD876" i="63"/>
  <c r="AC876" i="63"/>
  <c r="Y876" i="63"/>
  <c r="Z876" i="63" s="1"/>
  <c r="V876" i="63"/>
  <c r="U876" i="63"/>
  <c r="AI875" i="63"/>
  <c r="AH875" i="63"/>
  <c r="AG875" i="63"/>
  <c r="AD875" i="63"/>
  <c r="AC875" i="63"/>
  <c r="Y875" i="63"/>
  <c r="Z875" i="63" s="1"/>
  <c r="V875" i="63"/>
  <c r="U875" i="63"/>
  <c r="AI874" i="63"/>
  <c r="AH874" i="63"/>
  <c r="AG874" i="63"/>
  <c r="AD874" i="63"/>
  <c r="AC874" i="63"/>
  <c r="Y874" i="63"/>
  <c r="Z874" i="63" s="1"/>
  <c r="V874" i="63"/>
  <c r="U874" i="63"/>
  <c r="AI873" i="63"/>
  <c r="AH873" i="63"/>
  <c r="AG873" i="63"/>
  <c r="AD873" i="63"/>
  <c r="AC873" i="63"/>
  <c r="Y873" i="63"/>
  <c r="Z873" i="63" s="1"/>
  <c r="V873" i="63"/>
  <c r="U873" i="63"/>
  <c r="AI872" i="63"/>
  <c r="AH872" i="63"/>
  <c r="AG872" i="63"/>
  <c r="AD872" i="63"/>
  <c r="AC872" i="63"/>
  <c r="Y872" i="63"/>
  <c r="Z872" i="63" s="1"/>
  <c r="V872" i="63"/>
  <c r="U872" i="63"/>
  <c r="AI871" i="63"/>
  <c r="AH871" i="63"/>
  <c r="AG871" i="63"/>
  <c r="AD871" i="63"/>
  <c r="AC871" i="63"/>
  <c r="Y871" i="63"/>
  <c r="Z871" i="63" s="1"/>
  <c r="V871" i="63"/>
  <c r="U871" i="63"/>
  <c r="AI870" i="63"/>
  <c r="AH870" i="63"/>
  <c r="AG870" i="63"/>
  <c r="AD870" i="63"/>
  <c r="AC870" i="63"/>
  <c r="Y870" i="63"/>
  <c r="Z870" i="63" s="1"/>
  <c r="V870" i="63"/>
  <c r="U870" i="63"/>
  <c r="AI869" i="63"/>
  <c r="AH869" i="63"/>
  <c r="AG869" i="63"/>
  <c r="AD869" i="63"/>
  <c r="AC869" i="63"/>
  <c r="Y869" i="63"/>
  <c r="Z869" i="63" s="1"/>
  <c r="V869" i="63"/>
  <c r="U869" i="63"/>
  <c r="AI868" i="63"/>
  <c r="AH868" i="63"/>
  <c r="AG868" i="63"/>
  <c r="AD868" i="63"/>
  <c r="AC868" i="63"/>
  <c r="Y868" i="63"/>
  <c r="Z868" i="63" s="1"/>
  <c r="V868" i="63"/>
  <c r="U868" i="63"/>
  <c r="AI867" i="63"/>
  <c r="AH867" i="63"/>
  <c r="AG867" i="63"/>
  <c r="AD867" i="63"/>
  <c r="AC867" i="63"/>
  <c r="Y867" i="63"/>
  <c r="Z867" i="63" s="1"/>
  <c r="V867" i="63"/>
  <c r="U867" i="63"/>
  <c r="AI866" i="63"/>
  <c r="AH866" i="63"/>
  <c r="AG866" i="63"/>
  <c r="AD866" i="63"/>
  <c r="AC866" i="63"/>
  <c r="Y866" i="63"/>
  <c r="Z866" i="63" s="1"/>
  <c r="V866" i="63"/>
  <c r="U866" i="63"/>
  <c r="AI865" i="63"/>
  <c r="AH865" i="63"/>
  <c r="AG865" i="63"/>
  <c r="AD865" i="63"/>
  <c r="AC865" i="63"/>
  <c r="Y865" i="63"/>
  <c r="Z865" i="63" s="1"/>
  <c r="V865" i="63"/>
  <c r="U865" i="63"/>
  <c r="AI864" i="63"/>
  <c r="AH864" i="63"/>
  <c r="AG864" i="63"/>
  <c r="AD864" i="63"/>
  <c r="AC864" i="63"/>
  <c r="Y864" i="63"/>
  <c r="Z864" i="63" s="1"/>
  <c r="V864" i="63"/>
  <c r="U864" i="63"/>
  <c r="AI863" i="63"/>
  <c r="AH863" i="63"/>
  <c r="AG863" i="63"/>
  <c r="AD863" i="63"/>
  <c r="AC863" i="63"/>
  <c r="Y863" i="63"/>
  <c r="Z863" i="63" s="1"/>
  <c r="V863" i="63"/>
  <c r="U863" i="63"/>
  <c r="AI862" i="63"/>
  <c r="AH862" i="63"/>
  <c r="AG862" i="63"/>
  <c r="AD862" i="63"/>
  <c r="AC862" i="63"/>
  <c r="Y862" i="63"/>
  <c r="Z862" i="63" s="1"/>
  <c r="V862" i="63"/>
  <c r="U862" i="63"/>
  <c r="AI861" i="63"/>
  <c r="AH861" i="63"/>
  <c r="AG861" i="63"/>
  <c r="AD861" i="63"/>
  <c r="AC861" i="63"/>
  <c r="Y861" i="63"/>
  <c r="Z861" i="63" s="1"/>
  <c r="V861" i="63"/>
  <c r="U861" i="63"/>
  <c r="AI860" i="63"/>
  <c r="AH860" i="63"/>
  <c r="AG860" i="63"/>
  <c r="AD860" i="63"/>
  <c r="AC860" i="63"/>
  <c r="Y860" i="63"/>
  <c r="Z860" i="63" s="1"/>
  <c r="V860" i="63"/>
  <c r="U860" i="63"/>
  <c r="AI859" i="63"/>
  <c r="AH859" i="63"/>
  <c r="AG859" i="63"/>
  <c r="AD859" i="63"/>
  <c r="AC859" i="63"/>
  <c r="Y859" i="63"/>
  <c r="Z859" i="63" s="1"/>
  <c r="V859" i="63"/>
  <c r="U859" i="63"/>
  <c r="AI858" i="63"/>
  <c r="AH858" i="63"/>
  <c r="AG858" i="63"/>
  <c r="AD858" i="63"/>
  <c r="AC858" i="63"/>
  <c r="Y858" i="63"/>
  <c r="Z858" i="63" s="1"/>
  <c r="V858" i="63"/>
  <c r="U858" i="63"/>
  <c r="W892" i="63" l="1"/>
  <c r="AE919" i="63"/>
  <c r="W911" i="63"/>
  <c r="AE928" i="63"/>
  <c r="AE940" i="63"/>
  <c r="AF861" i="63"/>
  <c r="AF862" i="63"/>
  <c r="AF877" i="63"/>
  <c r="AF878" i="63"/>
  <c r="AF882" i="63"/>
  <c r="AF886" i="63"/>
  <c r="AF890" i="63"/>
  <c r="AF871" i="63"/>
  <c r="AF883" i="63"/>
  <c r="AF888" i="63"/>
  <c r="AF891" i="63"/>
  <c r="X901" i="63"/>
  <c r="AA901" i="63" s="1"/>
  <c r="W907" i="63"/>
  <c r="AE942" i="63"/>
  <c r="AE952" i="63"/>
  <c r="W961" i="63"/>
  <c r="AE914" i="63"/>
  <c r="W959" i="63"/>
  <c r="W967" i="63"/>
  <c r="AE862" i="63"/>
  <c r="AE876" i="63"/>
  <c r="AE879" i="63"/>
  <c r="AE926" i="63"/>
  <c r="AF931" i="63"/>
  <c r="AF929" i="63"/>
  <c r="AE962" i="63"/>
  <c r="X922" i="63"/>
  <c r="AA922" i="63" s="1"/>
  <c r="W925" i="63"/>
  <c r="AE932" i="63"/>
  <c r="X945" i="63"/>
  <c r="AA945" i="63" s="1"/>
  <c r="X947" i="63"/>
  <c r="AA947" i="63" s="1"/>
  <c r="AF953" i="63"/>
  <c r="AF962" i="63"/>
  <c r="AF964" i="63"/>
  <c r="AF966" i="63"/>
  <c r="W973" i="63"/>
  <c r="X868" i="63"/>
  <c r="AA868" i="63" s="1"/>
  <c r="W869" i="63"/>
  <c r="W871" i="63"/>
  <c r="W875" i="63"/>
  <c r="X880" i="63"/>
  <c r="AA880" i="63" s="1"/>
  <c r="X886" i="63"/>
  <c r="AA886" i="63" s="1"/>
  <c r="X933" i="63"/>
  <c r="AA933" i="63" s="1"/>
  <c r="X934" i="63"/>
  <c r="AA934" i="63" s="1"/>
  <c r="W935" i="63"/>
  <c r="AE938" i="63"/>
  <c r="AF958" i="63"/>
  <c r="AF959" i="63"/>
  <c r="AE972" i="63"/>
  <c r="AE973" i="63"/>
  <c r="AE858" i="63"/>
  <c r="AE859" i="63"/>
  <c r="AE869" i="63"/>
  <c r="AE884" i="63"/>
  <c r="AE885" i="63"/>
  <c r="AF895" i="63"/>
  <c r="AF897" i="63"/>
  <c r="AF898" i="63"/>
  <c r="AF901" i="63"/>
  <c r="AF903" i="63"/>
  <c r="AF905" i="63"/>
  <c r="AF906" i="63"/>
  <c r="AF907" i="63"/>
  <c r="X909" i="63"/>
  <c r="AA909" i="63" s="1"/>
  <c r="AF909" i="63"/>
  <c r="W915" i="63"/>
  <c r="AF915" i="63"/>
  <c r="X917" i="63"/>
  <c r="AA917" i="63" s="1"/>
  <c r="AF917" i="63"/>
  <c r="AE920" i="63"/>
  <c r="AE921" i="63"/>
  <c r="AF928" i="63"/>
  <c r="AF930" i="63"/>
  <c r="W932" i="63"/>
  <c r="AF968" i="63"/>
  <c r="AF970" i="63"/>
  <c r="X863" i="63"/>
  <c r="AA863" i="63" s="1"/>
  <c r="W878" i="63"/>
  <c r="W884" i="63"/>
  <c r="AE892" i="63"/>
  <c r="AE893" i="63"/>
  <c r="AE899" i="63"/>
  <c r="AE900" i="63"/>
  <c r="AE912" i="63"/>
  <c r="X927" i="63"/>
  <c r="AA927" i="63" s="1"/>
  <c r="AE944" i="63"/>
  <c r="AE945" i="63"/>
  <c r="AE947" i="63"/>
  <c r="AE949" i="63"/>
  <c r="AE950" i="63"/>
  <c r="AE955" i="63"/>
  <c r="AF956" i="63"/>
  <c r="W957" i="63"/>
  <c r="AF957" i="63"/>
  <c r="AF960" i="63"/>
  <c r="W963" i="63"/>
  <c r="X964" i="63"/>
  <c r="AA964" i="63" s="1"/>
  <c r="X965" i="63"/>
  <c r="AA965" i="63" s="1"/>
  <c r="X966" i="63"/>
  <c r="AA966" i="63" s="1"/>
  <c r="X967" i="63"/>
  <c r="AA967" i="63" s="1"/>
  <c r="W858" i="63"/>
  <c r="X859" i="63"/>
  <c r="AA859" i="63" s="1"/>
  <c r="AF859" i="63"/>
  <c r="X860" i="63"/>
  <c r="AA860" i="63" s="1"/>
  <c r="W861" i="63"/>
  <c r="AF865" i="63"/>
  <c r="AF867" i="63"/>
  <c r="W899" i="63"/>
  <c r="AE907" i="63"/>
  <c r="AE908" i="63"/>
  <c r="AE917" i="63"/>
  <c r="AF921" i="63"/>
  <c r="X951" i="63"/>
  <c r="AA951" i="63" s="1"/>
  <c r="AF967" i="63"/>
  <c r="X973" i="63"/>
  <c r="AA973" i="63" s="1"/>
  <c r="AE860" i="63"/>
  <c r="AE865" i="63"/>
  <c r="AF866" i="63"/>
  <c r="AF869" i="63"/>
  <c r="AF870" i="63"/>
  <c r="W872" i="63"/>
  <c r="AE872" i="63"/>
  <c r="X873" i="63"/>
  <c r="AA873" i="63" s="1"/>
  <c r="W874" i="63"/>
  <c r="X875" i="63"/>
  <c r="AA875" i="63" s="1"/>
  <c r="AE875" i="63"/>
  <c r="AE877" i="63"/>
  <c r="AE878" i="63"/>
  <c r="AF879" i="63"/>
  <c r="AF880" i="63"/>
  <c r="X881" i="63"/>
  <c r="AA881" i="63" s="1"/>
  <c r="X882" i="63"/>
  <c r="AA882" i="63" s="1"/>
  <c r="X884" i="63"/>
  <c r="AA884" i="63" s="1"/>
  <c r="AE887" i="63"/>
  <c r="AE889" i="63"/>
  <c r="AE890" i="63"/>
  <c r="AE891" i="63"/>
  <c r="AF892" i="63"/>
  <c r="AF893" i="63"/>
  <c r="X895" i="63"/>
  <c r="AA895" i="63" s="1"/>
  <c r="X897" i="63"/>
  <c r="AA897" i="63" s="1"/>
  <c r="X899" i="63"/>
  <c r="AA899" i="63" s="1"/>
  <c r="AE902" i="63"/>
  <c r="AE904" i="63"/>
  <c r="AE905" i="63"/>
  <c r="AE906" i="63"/>
  <c r="AF908" i="63"/>
  <c r="W909" i="63"/>
  <c r="AE910" i="63"/>
  <c r="AE913" i="63"/>
  <c r="AF916" i="63"/>
  <c r="W917" i="63"/>
  <c r="AE918" i="63"/>
  <c r="AE922" i="63"/>
  <c r="X923" i="63"/>
  <c r="AA923" i="63" s="1"/>
  <c r="AE924" i="63"/>
  <c r="X929" i="63"/>
  <c r="AA929" i="63" s="1"/>
  <c r="AE930" i="63"/>
  <c r="AE936" i="63"/>
  <c r="AF938" i="63"/>
  <c r="AF943" i="63"/>
  <c r="AE948" i="63"/>
  <c r="AE951" i="63"/>
  <c r="AF954" i="63"/>
  <c r="AA957" i="63"/>
  <c r="AE958" i="63"/>
  <c r="X961" i="63"/>
  <c r="AA961" i="63" s="1"/>
  <c r="AE963" i="63"/>
  <c r="AE964" i="63"/>
  <c r="AE965" i="63"/>
  <c r="AE966" i="63"/>
  <c r="X969" i="63"/>
  <c r="AA969" i="63" s="1"/>
  <c r="X970" i="63"/>
  <c r="AA970" i="63" s="1"/>
  <c r="X971" i="63"/>
  <c r="AA971" i="63" s="1"/>
  <c r="X972" i="63"/>
  <c r="AA972" i="63" s="1"/>
  <c r="AF961" i="63"/>
  <c r="AF858" i="63"/>
  <c r="X864" i="63"/>
  <c r="AA864" i="63" s="1"/>
  <c r="W865" i="63"/>
  <c r="AE866" i="63"/>
  <c r="X867" i="63"/>
  <c r="AA867" i="63" s="1"/>
  <c r="W870" i="63"/>
  <c r="AE870" i="63"/>
  <c r="X871" i="63"/>
  <c r="AA871" i="63" s="1"/>
  <c r="AE871" i="63"/>
  <c r="AF873" i="63"/>
  <c r="AF874" i="63"/>
  <c r="AF875" i="63"/>
  <c r="X876" i="63"/>
  <c r="AA876" i="63" s="1"/>
  <c r="W877" i="63"/>
  <c r="W880" i="63"/>
  <c r="AE882" i="63"/>
  <c r="AE883" i="63"/>
  <c r="AF884" i="63"/>
  <c r="AF885" i="63"/>
  <c r="W886" i="63"/>
  <c r="X888" i="63"/>
  <c r="AA888" i="63" s="1"/>
  <c r="X890" i="63"/>
  <c r="AA890" i="63" s="1"/>
  <c r="X892" i="63"/>
  <c r="AA892" i="63" s="1"/>
  <c r="AE894" i="63"/>
  <c r="AE896" i="63"/>
  <c r="AE897" i="63"/>
  <c r="AE898" i="63"/>
  <c r="AF899" i="63"/>
  <c r="AF900" i="63"/>
  <c r="W901" i="63"/>
  <c r="X903" i="63"/>
  <c r="AA903" i="63" s="1"/>
  <c r="X905" i="63"/>
  <c r="AA905" i="63" s="1"/>
  <c r="X907" i="63"/>
  <c r="AA907" i="63" s="1"/>
  <c r="X911" i="63"/>
  <c r="AA911" i="63" s="1"/>
  <c r="AE911" i="63"/>
  <c r="X914" i="63"/>
  <c r="AA914" i="63" s="1"/>
  <c r="X915" i="63"/>
  <c r="AA915" i="63" s="1"/>
  <c r="X919" i="63"/>
  <c r="AA919" i="63" s="1"/>
  <c r="AF922" i="63"/>
  <c r="X925" i="63"/>
  <c r="AA925" i="63" s="1"/>
  <c r="X926" i="63"/>
  <c r="AA926" i="63" s="1"/>
  <c r="X931" i="63"/>
  <c r="AA931" i="63" s="1"/>
  <c r="AF936" i="63"/>
  <c r="AF937" i="63"/>
  <c r="X938" i="63"/>
  <c r="AA938" i="63" s="1"/>
  <c r="X939" i="63"/>
  <c r="AA939" i="63" s="1"/>
  <c r="AF944" i="63"/>
  <c r="AF946" i="63"/>
  <c r="W951" i="63"/>
  <c r="AE956" i="63"/>
  <c r="X959" i="63"/>
  <c r="AA959" i="63" s="1"/>
  <c r="AE960" i="63"/>
  <c r="AE968" i="63"/>
  <c r="AE969" i="63"/>
  <c r="AE970" i="63"/>
  <c r="AE971" i="63"/>
  <c r="AE861" i="63"/>
  <c r="AF863" i="63"/>
  <c r="AF864" i="63"/>
  <c r="X866" i="63"/>
  <c r="AA866" i="63" s="1"/>
  <c r="W867" i="63"/>
  <c r="AE868" i="63"/>
  <c r="X872" i="63"/>
  <c r="AA872" i="63" s="1"/>
  <c r="W873" i="63"/>
  <c r="AF887" i="63"/>
  <c r="W888" i="63"/>
  <c r="AF894" i="63"/>
  <c r="W895" i="63"/>
  <c r="AF902" i="63"/>
  <c r="W903" i="63"/>
  <c r="X916" i="63"/>
  <c r="AA916" i="63" s="1"/>
  <c r="AF918" i="63"/>
  <c r="W919" i="63"/>
  <c r="AF925" i="63"/>
  <c r="W926" i="63"/>
  <c r="W927" i="63"/>
  <c r="AF932" i="63"/>
  <c r="AF933" i="63"/>
  <c r="AF934" i="63"/>
  <c r="X936" i="63"/>
  <c r="AA936" i="63" s="1"/>
  <c r="W936" i="63"/>
  <c r="AF939" i="63"/>
  <c r="X941" i="63"/>
  <c r="AA941" i="63" s="1"/>
  <c r="X942" i="63"/>
  <c r="AA942" i="63" s="1"/>
  <c r="W942" i="63"/>
  <c r="AE863" i="63"/>
  <c r="W876" i="63"/>
  <c r="X877" i="63"/>
  <c r="AA877" i="63" s="1"/>
  <c r="AF881" i="63"/>
  <c r="W882" i="63"/>
  <c r="AE886" i="63"/>
  <c r="AF889" i="63"/>
  <c r="W890" i="63"/>
  <c r="AF896" i="63"/>
  <c r="W897" i="63"/>
  <c r="AE901" i="63"/>
  <c r="AF904" i="63"/>
  <c r="W905" i="63"/>
  <c r="X913" i="63"/>
  <c r="AA913" i="63" s="1"/>
  <c r="W913" i="63"/>
  <c r="X949" i="63"/>
  <c r="AA949" i="63" s="1"/>
  <c r="W949" i="63"/>
  <c r="X921" i="63"/>
  <c r="AA921" i="63" s="1"/>
  <c r="W921" i="63"/>
  <c r="AE873" i="63"/>
  <c r="AE888" i="63"/>
  <c r="AE895" i="63"/>
  <c r="AE903" i="63"/>
  <c r="AE909" i="63"/>
  <c r="AF913" i="63"/>
  <c r="AE916" i="63"/>
  <c r="AE927" i="63"/>
  <c r="AE954" i="63"/>
  <c r="AE874" i="63"/>
  <c r="X910" i="63"/>
  <c r="AA910" i="63" s="1"/>
  <c r="AF912" i="63"/>
  <c r="X918" i="63"/>
  <c r="AA918" i="63" s="1"/>
  <c r="AF920" i="63"/>
  <c r="AF926" i="63"/>
  <c r="X928" i="63"/>
  <c r="AA928" i="63" s="1"/>
  <c r="X930" i="63"/>
  <c r="AA930" i="63" s="1"/>
  <c r="AF935" i="63"/>
  <c r="AF940" i="63"/>
  <c r="AF941" i="63"/>
  <c r="X943" i="63"/>
  <c r="AA943" i="63" s="1"/>
  <c r="AF948" i="63"/>
  <c r="X953" i="63"/>
  <c r="AA953" i="63" s="1"/>
  <c r="X962" i="63"/>
  <c r="AA962" i="63" s="1"/>
  <c r="X968" i="63"/>
  <c r="AA968" i="63" s="1"/>
  <c r="AF872" i="63"/>
  <c r="AF876" i="63"/>
  <c r="AF860" i="63"/>
  <c r="X862" i="63"/>
  <c r="AA862" i="63" s="1"/>
  <c r="W863" i="63"/>
  <c r="AE864" i="63"/>
  <c r="AE867" i="63"/>
  <c r="AF868" i="63"/>
  <c r="X870" i="63"/>
  <c r="AA870" i="63" s="1"/>
  <c r="X874" i="63"/>
  <c r="AA874" i="63" s="1"/>
  <c r="X878" i="63"/>
  <c r="AA878" i="63" s="1"/>
  <c r="W879" i="63"/>
  <c r="AE881" i="63"/>
  <c r="AF911" i="63"/>
  <c r="X912" i="63"/>
  <c r="AA912" i="63" s="1"/>
  <c r="AF914" i="63"/>
  <c r="AE915" i="63"/>
  <c r="AF919" i="63"/>
  <c r="X920" i="63"/>
  <c r="AA920" i="63" s="1"/>
  <c r="W924" i="63"/>
  <c r="AF924" i="63"/>
  <c r="AF927" i="63"/>
  <c r="W928" i="63"/>
  <c r="AE934" i="63"/>
  <c r="X935" i="63"/>
  <c r="AA935" i="63" s="1"/>
  <c r="AE935" i="63"/>
  <c r="AF942" i="63"/>
  <c r="AE946" i="63"/>
  <c r="AF950" i="63"/>
  <c r="AF952" i="63"/>
  <c r="AF955" i="63"/>
  <c r="AF972" i="63"/>
  <c r="AE943" i="63"/>
  <c r="AF945" i="63"/>
  <c r="AF947" i="63"/>
  <c r="AF949" i="63"/>
  <c r="AF951" i="63"/>
  <c r="AE953" i="63"/>
  <c r="AE957" i="63"/>
  <c r="AE959" i="63"/>
  <c r="AE961" i="63"/>
  <c r="AF963" i="63"/>
  <c r="AF965" i="63"/>
  <c r="AE967" i="63"/>
  <c r="AF969" i="63"/>
  <c r="AF971" i="63"/>
  <c r="AF973" i="63"/>
  <c r="X869" i="63"/>
  <c r="AA869" i="63" s="1"/>
  <c r="W868" i="63"/>
  <c r="W866" i="63"/>
  <c r="X865" i="63"/>
  <c r="AA865" i="63" s="1"/>
  <c r="W864" i="63"/>
  <c r="W862" i="63"/>
  <c r="X861" i="63"/>
  <c r="AA861" i="63" s="1"/>
  <c r="W860" i="63"/>
  <c r="AF910" i="63"/>
  <c r="W971" i="63"/>
  <c r="W969" i="63"/>
  <c r="W965" i="63"/>
  <c r="X963" i="63"/>
  <c r="AA963" i="63" s="1"/>
  <c r="X955" i="63"/>
  <c r="AA955" i="63" s="1"/>
  <c r="W955" i="63"/>
  <c r="W933" i="63"/>
  <c r="W953" i="63"/>
  <c r="W947" i="63"/>
  <c r="W945" i="63"/>
  <c r="W943" i="63"/>
  <c r="W941" i="63"/>
  <c r="W940" i="63"/>
  <c r="X937" i="63"/>
  <c r="AA937" i="63" s="1"/>
  <c r="W934" i="63"/>
  <c r="X858" i="63"/>
  <c r="AA858" i="63" s="1"/>
  <c r="X879" i="63"/>
  <c r="AA879" i="63" s="1"/>
  <c r="X885" i="63"/>
  <c r="AA885" i="63" s="1"/>
  <c r="W885" i="63"/>
  <c r="X889" i="63"/>
  <c r="AA889" i="63" s="1"/>
  <c r="W889" i="63"/>
  <c r="X893" i="63"/>
  <c r="AA893" i="63" s="1"/>
  <c r="W893" i="63"/>
  <c r="X896" i="63"/>
  <c r="AA896" i="63" s="1"/>
  <c r="W896" i="63"/>
  <c r="X900" i="63"/>
  <c r="AA900" i="63" s="1"/>
  <c r="W900" i="63"/>
  <c r="X904" i="63"/>
  <c r="AA904" i="63" s="1"/>
  <c r="W904" i="63"/>
  <c r="AE880" i="63"/>
  <c r="W881" i="63"/>
  <c r="X883" i="63"/>
  <c r="AA883" i="63" s="1"/>
  <c r="W883" i="63"/>
  <c r="X887" i="63"/>
  <c r="AA887" i="63" s="1"/>
  <c r="W887" i="63"/>
  <c r="X891" i="63"/>
  <c r="AA891" i="63" s="1"/>
  <c r="W891" i="63"/>
  <c r="X894" i="63"/>
  <c r="AA894" i="63" s="1"/>
  <c r="W894" i="63"/>
  <c r="X898" i="63"/>
  <c r="AA898" i="63" s="1"/>
  <c r="W898" i="63"/>
  <c r="X902" i="63"/>
  <c r="AA902" i="63" s="1"/>
  <c r="W902" i="63"/>
  <c r="X906" i="63"/>
  <c r="AA906" i="63" s="1"/>
  <c r="W906" i="63"/>
  <c r="X908" i="63"/>
  <c r="AA908" i="63" s="1"/>
  <c r="W908" i="63"/>
  <c r="X946" i="63"/>
  <c r="AA946" i="63" s="1"/>
  <c r="W946" i="63"/>
  <c r="X950" i="63"/>
  <c r="AA950" i="63" s="1"/>
  <c r="W950" i="63"/>
  <c r="X952" i="63"/>
  <c r="AA952" i="63" s="1"/>
  <c r="W952" i="63"/>
  <c r="X954" i="63"/>
  <c r="AA954" i="63" s="1"/>
  <c r="W954" i="63"/>
  <c r="X956" i="63"/>
  <c r="AA956" i="63" s="1"/>
  <c r="W956" i="63"/>
  <c r="X958" i="63"/>
  <c r="AA958" i="63" s="1"/>
  <c r="W958" i="63"/>
  <c r="X960" i="63"/>
  <c r="AA960" i="63" s="1"/>
  <c r="W960" i="63"/>
  <c r="W910" i="63"/>
  <c r="W912" i="63"/>
  <c r="W914" i="63"/>
  <c r="W916" i="63"/>
  <c r="W918" i="63"/>
  <c r="W920" i="63"/>
  <c r="W922" i="63"/>
  <c r="X924" i="63"/>
  <c r="AA924" i="63" s="1"/>
  <c r="W929" i="63"/>
  <c r="AE929" i="63"/>
  <c r="W930" i="63"/>
  <c r="X932" i="63"/>
  <c r="AA932" i="63" s="1"/>
  <c r="W937" i="63"/>
  <c r="AE937" i="63"/>
  <c r="W938" i="63"/>
  <c r="X940" i="63"/>
  <c r="AA940" i="63" s="1"/>
  <c r="W923" i="63"/>
  <c r="AE923" i="63"/>
  <c r="W931" i="63"/>
  <c r="AE931" i="63"/>
  <c r="W939" i="63"/>
  <c r="AE939" i="63"/>
  <c r="X944" i="63"/>
  <c r="AA944" i="63" s="1"/>
  <c r="W944" i="63"/>
  <c r="X948" i="63"/>
  <c r="AA948" i="63" s="1"/>
  <c r="W948" i="63"/>
  <c r="AE925" i="63"/>
  <c r="AE933" i="63"/>
  <c r="AE941" i="63"/>
  <c r="W962" i="63"/>
  <c r="W964" i="63"/>
  <c r="W966" i="63"/>
  <c r="W968" i="63"/>
  <c r="W970" i="63"/>
  <c r="W972" i="63"/>
  <c r="W859" i="63"/>
  <c r="D505" i="63" l="1"/>
  <c r="F16" i="78"/>
  <c r="D556" i="63"/>
  <c r="D557" i="63"/>
  <c r="D558" i="63"/>
  <c r="D559" i="63"/>
  <c r="D560" i="63"/>
  <c r="D561" i="63"/>
  <c r="D562" i="63"/>
  <c r="D563" i="63"/>
  <c r="D564" i="63"/>
  <c r="D565" i="63"/>
  <c r="D566" i="63"/>
  <c r="D567" i="63"/>
  <c r="D568" i="63"/>
  <c r="D569" i="63"/>
  <c r="D570" i="63"/>
  <c r="D571" i="63"/>
  <c r="D572" i="63"/>
  <c r="D573" i="63"/>
  <c r="D574" i="63"/>
  <c r="D575" i="63"/>
  <c r="D576" i="63"/>
  <c r="D577" i="63"/>
  <c r="D578" i="63"/>
  <c r="D579" i="63"/>
  <c r="D580" i="63"/>
  <c r="D581" i="63"/>
  <c r="D582" i="63"/>
  <c r="D583" i="63"/>
  <c r="D584" i="63"/>
  <c r="D585" i="63"/>
  <c r="D586" i="63"/>
  <c r="D587" i="63"/>
  <c r="D588" i="63"/>
  <c r="D589" i="63"/>
  <c r="D590" i="63"/>
  <c r="D591" i="63"/>
  <c r="D592" i="63"/>
  <c r="D593" i="63"/>
  <c r="D594" i="63"/>
  <c r="D595" i="63"/>
  <c r="D596" i="63"/>
  <c r="D597" i="63"/>
  <c r="D598" i="63"/>
  <c r="D599" i="63"/>
  <c r="D600" i="63"/>
  <c r="D601" i="63"/>
  <c r="D602" i="63"/>
  <c r="D603" i="63"/>
  <c r="D604" i="63"/>
  <c r="D605" i="63"/>
  <c r="D606" i="63"/>
  <c r="D607" i="63"/>
  <c r="D608" i="63"/>
  <c r="D609" i="63"/>
  <c r="D610" i="63"/>
  <c r="D611" i="63"/>
  <c r="D612" i="63"/>
  <c r="D613" i="63"/>
  <c r="D615" i="63"/>
  <c r="D616" i="63"/>
  <c r="D617" i="63"/>
  <c r="D618" i="63"/>
  <c r="D619" i="63"/>
  <c r="D620" i="63"/>
  <c r="D621" i="63"/>
  <c r="D622" i="63"/>
  <c r="D623" i="63"/>
  <c r="D624" i="63"/>
  <c r="D625" i="63"/>
  <c r="D626" i="63"/>
  <c r="D627" i="63"/>
  <c r="D628" i="63"/>
  <c r="D629" i="63"/>
  <c r="D630" i="63"/>
  <c r="D631" i="63"/>
  <c r="D632" i="63"/>
  <c r="D633" i="63"/>
  <c r="D634" i="63"/>
  <c r="D635" i="63"/>
  <c r="D636" i="63"/>
  <c r="D637" i="63"/>
  <c r="D638" i="63"/>
  <c r="D639" i="63"/>
  <c r="D640" i="63"/>
  <c r="D641" i="63"/>
  <c r="D642" i="63"/>
  <c r="D643" i="63"/>
  <c r="D644" i="63"/>
  <c r="D646" i="63"/>
  <c r="D647" i="63"/>
  <c r="D648" i="63"/>
  <c r="D649" i="63"/>
  <c r="D650" i="63"/>
  <c r="D651" i="63"/>
  <c r="D652" i="63"/>
  <c r="D653" i="63"/>
  <c r="D654" i="63"/>
  <c r="D655" i="63"/>
  <c r="D656" i="63"/>
  <c r="D657" i="63"/>
  <c r="D658" i="63"/>
  <c r="D659" i="63"/>
  <c r="D660" i="63"/>
  <c r="D661" i="63"/>
  <c r="D662" i="63"/>
  <c r="D663" i="63"/>
  <c r="D664" i="63"/>
  <c r="D665" i="63"/>
  <c r="D666" i="63"/>
  <c r="D667" i="63"/>
  <c r="D668" i="63"/>
  <c r="D669" i="63"/>
  <c r="D670" i="63"/>
  <c r="D671" i="63"/>
  <c r="D672" i="63"/>
  <c r="D673" i="63"/>
  <c r="D674" i="63"/>
  <c r="D675" i="63"/>
  <c r="D676" i="63"/>
  <c r="D677" i="63"/>
  <c r="D678" i="63"/>
  <c r="D679" i="63"/>
  <c r="D680" i="63"/>
  <c r="D681" i="63"/>
  <c r="D682" i="63"/>
  <c r="D683" i="63"/>
  <c r="D684" i="63"/>
  <c r="D685" i="63"/>
  <c r="D686" i="63"/>
  <c r="D687" i="63"/>
  <c r="D689" i="63"/>
  <c r="D690" i="63"/>
  <c r="D691" i="63"/>
  <c r="D692" i="63"/>
  <c r="D693" i="63"/>
  <c r="D694" i="63"/>
  <c r="D695" i="63"/>
  <c r="D696" i="63"/>
  <c r="D697" i="63"/>
  <c r="D698" i="63"/>
  <c r="D699" i="63"/>
  <c r="D701" i="63"/>
  <c r="D702" i="63"/>
  <c r="D703" i="63"/>
  <c r="D704" i="63"/>
  <c r="D705" i="63"/>
  <c r="D706" i="63"/>
  <c r="D707" i="63"/>
  <c r="D708" i="63"/>
  <c r="D709" i="63"/>
  <c r="D710" i="63"/>
  <c r="D711" i="63"/>
  <c r="D712" i="63"/>
  <c r="D713" i="63"/>
  <c r="D714" i="63"/>
  <c r="D715" i="63"/>
  <c r="D716" i="63"/>
  <c r="D717" i="63"/>
  <c r="D718" i="63"/>
  <c r="D719" i="63"/>
  <c r="D720" i="63"/>
  <c r="D721" i="63"/>
  <c r="D722" i="63"/>
  <c r="D723" i="63"/>
  <c r="D724" i="63"/>
  <c r="D726" i="63"/>
  <c r="D727" i="63"/>
  <c r="D728" i="63"/>
  <c r="D729" i="63"/>
  <c r="D730" i="63"/>
  <c r="D731" i="63"/>
  <c r="D732" i="63"/>
  <c r="D733" i="63"/>
  <c r="D734" i="63"/>
  <c r="D735" i="63"/>
  <c r="D736" i="63"/>
  <c r="D737" i="63"/>
  <c r="D738" i="63"/>
  <c r="D739" i="63"/>
  <c r="D740" i="63"/>
  <c r="D741" i="63"/>
  <c r="D742" i="63"/>
  <c r="D743" i="63"/>
  <c r="D744" i="63"/>
  <c r="D745" i="63"/>
  <c r="D746" i="63"/>
  <c r="D747" i="63"/>
  <c r="D748" i="63"/>
  <c r="D749" i="63"/>
  <c r="D750" i="63"/>
  <c r="D751" i="63"/>
  <c r="D752" i="63"/>
  <c r="D753" i="63"/>
  <c r="D754" i="63"/>
  <c r="D755" i="63"/>
  <c r="D756" i="63"/>
  <c r="D757" i="63"/>
  <c r="D758" i="63"/>
  <c r="D759" i="63"/>
  <c r="D760" i="63"/>
  <c r="D761" i="63"/>
  <c r="D762" i="63"/>
  <c r="D763" i="63"/>
  <c r="D764" i="63"/>
  <c r="D765" i="63"/>
  <c r="D766" i="63"/>
  <c r="D767" i="63"/>
  <c r="D768" i="63"/>
  <c r="D769" i="63"/>
  <c r="D770" i="63"/>
  <c r="D771" i="63"/>
  <c r="D772" i="63"/>
  <c r="D773" i="63"/>
  <c r="D774" i="63"/>
  <c r="D775" i="63"/>
  <c r="D776" i="63"/>
  <c r="D777" i="63"/>
  <c r="D778" i="63"/>
  <c r="D779" i="63"/>
  <c r="D780" i="63"/>
  <c r="D781" i="63"/>
  <c r="D782" i="63"/>
  <c r="D783" i="63"/>
  <c r="D784" i="63"/>
  <c r="D785" i="63"/>
  <c r="D786" i="63"/>
  <c r="D787" i="63"/>
  <c r="D788" i="63"/>
  <c r="D789" i="63"/>
  <c r="D790" i="63"/>
  <c r="D791" i="63"/>
  <c r="D792" i="63"/>
  <c r="D793" i="63"/>
  <c r="D794" i="63"/>
  <c r="D795" i="63"/>
  <c r="D796" i="63"/>
  <c r="D797" i="63"/>
  <c r="D798" i="63"/>
  <c r="D799" i="63"/>
  <c r="D800" i="63"/>
  <c r="D801" i="63"/>
  <c r="D802" i="63"/>
  <c r="D803" i="63"/>
  <c r="D804" i="63"/>
  <c r="D805" i="63"/>
  <c r="D806" i="63"/>
  <c r="D807" i="63"/>
  <c r="D808" i="63"/>
  <c r="D809" i="63"/>
  <c r="D810" i="63"/>
  <c r="D811" i="63"/>
  <c r="D812" i="63"/>
  <c r="D813" i="63"/>
  <c r="D814" i="63"/>
  <c r="D816" i="63"/>
  <c r="D817" i="63"/>
  <c r="D818" i="63"/>
  <c r="D819" i="63"/>
  <c r="D820" i="63"/>
  <c r="D821" i="63"/>
  <c r="D822" i="63"/>
  <c r="D823" i="63"/>
  <c r="D824" i="63"/>
  <c r="D825" i="63"/>
  <c r="D826" i="63"/>
  <c r="D827" i="63"/>
  <c r="D828" i="63"/>
  <c r="D829" i="63"/>
  <c r="D830" i="63"/>
  <c r="D831" i="63"/>
  <c r="D832" i="63"/>
  <c r="D833" i="63"/>
  <c r="D834" i="63"/>
  <c r="D835" i="63"/>
  <c r="D836" i="63"/>
  <c r="D837" i="63"/>
  <c r="D838" i="63"/>
  <c r="D839" i="63"/>
  <c r="D840" i="63"/>
  <c r="D841" i="63"/>
  <c r="D842" i="63"/>
  <c r="D843" i="63"/>
  <c r="D844" i="63"/>
  <c r="D845" i="63"/>
  <c r="D846" i="63"/>
  <c r="D847" i="63"/>
  <c r="D848" i="63"/>
  <c r="D849" i="63"/>
  <c r="D850" i="63"/>
  <c r="D851" i="63"/>
  <c r="D852" i="63"/>
  <c r="D853" i="63"/>
  <c r="D854" i="63"/>
  <c r="D855" i="63"/>
  <c r="D856" i="63"/>
  <c r="D857" i="63"/>
  <c r="D546" i="63"/>
  <c r="D547" i="63"/>
  <c r="D548" i="63"/>
  <c r="D549" i="63"/>
  <c r="D550" i="63"/>
  <c r="D551" i="63"/>
  <c r="D552" i="63"/>
  <c r="D553" i="63"/>
  <c r="D555" i="63"/>
  <c r="D367" i="63"/>
  <c r="Y387" i="63"/>
  <c r="Z387" i="63" s="1"/>
  <c r="AI857" i="63"/>
  <c r="AH857" i="63"/>
  <c r="AG857" i="63"/>
  <c r="AD857" i="63"/>
  <c r="AC857" i="63"/>
  <c r="Y857" i="63"/>
  <c r="Z857" i="63" s="1"/>
  <c r="V857" i="63"/>
  <c r="U857" i="63"/>
  <c r="AI856" i="63"/>
  <c r="AH856" i="63"/>
  <c r="AG856" i="63"/>
  <c r="AD856" i="63"/>
  <c r="AC856" i="63"/>
  <c r="Y856" i="63"/>
  <c r="Z856" i="63" s="1"/>
  <c r="V856" i="63"/>
  <c r="U856" i="63"/>
  <c r="AI855" i="63"/>
  <c r="AH855" i="63"/>
  <c r="AG855" i="63"/>
  <c r="AD855" i="63"/>
  <c r="AC855" i="63"/>
  <c r="Y855" i="63"/>
  <c r="Z855" i="63" s="1"/>
  <c r="V855" i="63"/>
  <c r="U855" i="63"/>
  <c r="AI854" i="63"/>
  <c r="AH854" i="63"/>
  <c r="AG854" i="63"/>
  <c r="AD854" i="63"/>
  <c r="AC854" i="63"/>
  <c r="Y854" i="63"/>
  <c r="Z854" i="63" s="1"/>
  <c r="V854" i="63"/>
  <c r="U854" i="63"/>
  <c r="AI853" i="63"/>
  <c r="AH853" i="63"/>
  <c r="AG853" i="63"/>
  <c r="AD853" i="63"/>
  <c r="AC853" i="63"/>
  <c r="Y853" i="63"/>
  <c r="Z853" i="63" s="1"/>
  <c r="V853" i="63"/>
  <c r="U853" i="63"/>
  <c r="AI852" i="63"/>
  <c r="AH852" i="63"/>
  <c r="AG852" i="63"/>
  <c r="AD852" i="63"/>
  <c r="AC852" i="63"/>
  <c r="Y852" i="63"/>
  <c r="Z852" i="63" s="1"/>
  <c r="V852" i="63"/>
  <c r="U852" i="63"/>
  <c r="AI851" i="63"/>
  <c r="AH851" i="63"/>
  <c r="AG851" i="63"/>
  <c r="AD851" i="63"/>
  <c r="AC851" i="63"/>
  <c r="Y851" i="63"/>
  <c r="Z851" i="63" s="1"/>
  <c r="V851" i="63"/>
  <c r="U851" i="63"/>
  <c r="AI850" i="63"/>
  <c r="AH850" i="63"/>
  <c r="AG850" i="63"/>
  <c r="AD850" i="63"/>
  <c r="AC850" i="63"/>
  <c r="Y850" i="63"/>
  <c r="Z850" i="63" s="1"/>
  <c r="V850" i="63"/>
  <c r="U850" i="63"/>
  <c r="AI849" i="63"/>
  <c r="AH849" i="63"/>
  <c r="AG849" i="63"/>
  <c r="AD849" i="63"/>
  <c r="AC849" i="63"/>
  <c r="Y849" i="63"/>
  <c r="Z849" i="63" s="1"/>
  <c r="V849" i="63"/>
  <c r="U849" i="63"/>
  <c r="AI848" i="63"/>
  <c r="AH848" i="63"/>
  <c r="AG848" i="63"/>
  <c r="AD848" i="63"/>
  <c r="AC848" i="63"/>
  <c r="Y848" i="63"/>
  <c r="Z848" i="63" s="1"/>
  <c r="V848" i="63"/>
  <c r="U848" i="63"/>
  <c r="AI847" i="63"/>
  <c r="AH847" i="63"/>
  <c r="AG847" i="63"/>
  <c r="AD847" i="63"/>
  <c r="AC847" i="63"/>
  <c r="Y847" i="63"/>
  <c r="Z847" i="63" s="1"/>
  <c r="V847" i="63"/>
  <c r="U847" i="63"/>
  <c r="AI846" i="63"/>
  <c r="AH846" i="63"/>
  <c r="AG846" i="63"/>
  <c r="AD846" i="63"/>
  <c r="AC846" i="63"/>
  <c r="Y846" i="63"/>
  <c r="Z846" i="63" s="1"/>
  <c r="V846" i="63"/>
  <c r="U846" i="63"/>
  <c r="AI845" i="63"/>
  <c r="AH845" i="63"/>
  <c r="AG845" i="63"/>
  <c r="AD845" i="63"/>
  <c r="AC845" i="63"/>
  <c r="Y845" i="63"/>
  <c r="Z845" i="63" s="1"/>
  <c r="V845" i="63"/>
  <c r="U845" i="63"/>
  <c r="AI844" i="63"/>
  <c r="AH844" i="63"/>
  <c r="AG844" i="63"/>
  <c r="AD844" i="63"/>
  <c r="AC844" i="63"/>
  <c r="Y844" i="63"/>
  <c r="Z844" i="63" s="1"/>
  <c r="V844" i="63"/>
  <c r="U844" i="63"/>
  <c r="AI843" i="63"/>
  <c r="AH843" i="63"/>
  <c r="AG843" i="63"/>
  <c r="AD843" i="63"/>
  <c r="AC843" i="63"/>
  <c r="Y843" i="63"/>
  <c r="Z843" i="63" s="1"/>
  <c r="V843" i="63"/>
  <c r="U843" i="63"/>
  <c r="AI842" i="63"/>
  <c r="AH842" i="63"/>
  <c r="AG842" i="63"/>
  <c r="AD842" i="63"/>
  <c r="AC842" i="63"/>
  <c r="Y842" i="63"/>
  <c r="Z842" i="63" s="1"/>
  <c r="V842" i="63"/>
  <c r="U842" i="63"/>
  <c r="AI841" i="63"/>
  <c r="AH841" i="63"/>
  <c r="AG841" i="63"/>
  <c r="AD841" i="63"/>
  <c r="AC841" i="63"/>
  <c r="Y841" i="63"/>
  <c r="Z841" i="63" s="1"/>
  <c r="V841" i="63"/>
  <c r="U841" i="63"/>
  <c r="AI840" i="63"/>
  <c r="AH840" i="63"/>
  <c r="AG840" i="63"/>
  <c r="AD840" i="63"/>
  <c r="AC840" i="63"/>
  <c r="Y840" i="63"/>
  <c r="Z840" i="63" s="1"/>
  <c r="V840" i="63"/>
  <c r="U840" i="63"/>
  <c r="AI839" i="63"/>
  <c r="AH839" i="63"/>
  <c r="AG839" i="63"/>
  <c r="AD839" i="63"/>
  <c r="AC839" i="63"/>
  <c r="Y839" i="63"/>
  <c r="Z839" i="63" s="1"/>
  <c r="V839" i="63"/>
  <c r="U839" i="63"/>
  <c r="AI838" i="63"/>
  <c r="AH838" i="63"/>
  <c r="AG838" i="63"/>
  <c r="AD838" i="63"/>
  <c r="AC838" i="63"/>
  <c r="Y838" i="63"/>
  <c r="Z838" i="63" s="1"/>
  <c r="V838" i="63"/>
  <c r="U838" i="63"/>
  <c r="AI837" i="63"/>
  <c r="AH837" i="63"/>
  <c r="AG837" i="63"/>
  <c r="AD837" i="63"/>
  <c r="AC837" i="63"/>
  <c r="Y837" i="63"/>
  <c r="Z837" i="63" s="1"/>
  <c r="V837" i="63"/>
  <c r="U837" i="63"/>
  <c r="AI836" i="63"/>
  <c r="AH836" i="63"/>
  <c r="AG836" i="63"/>
  <c r="AD836" i="63"/>
  <c r="AC836" i="63"/>
  <c r="Y836" i="63"/>
  <c r="Z836" i="63" s="1"/>
  <c r="V836" i="63"/>
  <c r="U836" i="63"/>
  <c r="AI835" i="63"/>
  <c r="AH835" i="63"/>
  <c r="AG835" i="63"/>
  <c r="AD835" i="63"/>
  <c r="AC835" i="63"/>
  <c r="Y835" i="63"/>
  <c r="Z835" i="63" s="1"/>
  <c r="V835" i="63"/>
  <c r="U835" i="63"/>
  <c r="AI834" i="63"/>
  <c r="AH834" i="63"/>
  <c r="AG834" i="63"/>
  <c r="AD834" i="63"/>
  <c r="AC834" i="63"/>
  <c r="Y834" i="63"/>
  <c r="Z834" i="63" s="1"/>
  <c r="V834" i="63"/>
  <c r="U834" i="63"/>
  <c r="AI833" i="63"/>
  <c r="AH833" i="63"/>
  <c r="AG833" i="63"/>
  <c r="AD833" i="63"/>
  <c r="AC833" i="63"/>
  <c r="Y833" i="63"/>
  <c r="Z833" i="63" s="1"/>
  <c r="V833" i="63"/>
  <c r="U833" i="63"/>
  <c r="AI832" i="63"/>
  <c r="AH832" i="63"/>
  <c r="AG832" i="63"/>
  <c r="AD832" i="63"/>
  <c r="AC832" i="63"/>
  <c r="Y832" i="63"/>
  <c r="Z832" i="63" s="1"/>
  <c r="V832" i="63"/>
  <c r="U832" i="63"/>
  <c r="AI831" i="63"/>
  <c r="AH831" i="63"/>
  <c r="AG831" i="63"/>
  <c r="AD831" i="63"/>
  <c r="AC831" i="63"/>
  <c r="Y831" i="63"/>
  <c r="Z831" i="63" s="1"/>
  <c r="V831" i="63"/>
  <c r="U831" i="63"/>
  <c r="AI830" i="63"/>
  <c r="AH830" i="63"/>
  <c r="AG830" i="63"/>
  <c r="AD830" i="63"/>
  <c r="AC830" i="63"/>
  <c r="Y830" i="63"/>
  <c r="Z830" i="63" s="1"/>
  <c r="V830" i="63"/>
  <c r="U830" i="63"/>
  <c r="AI829" i="63"/>
  <c r="AH829" i="63"/>
  <c r="AG829" i="63"/>
  <c r="AD829" i="63"/>
  <c r="AC829" i="63"/>
  <c r="Y829" i="63"/>
  <c r="Z829" i="63" s="1"/>
  <c r="V829" i="63"/>
  <c r="U829" i="63"/>
  <c r="AI828" i="63"/>
  <c r="AH828" i="63"/>
  <c r="AG828" i="63"/>
  <c r="AD828" i="63"/>
  <c r="AC828" i="63"/>
  <c r="Y828" i="63"/>
  <c r="Z828" i="63" s="1"/>
  <c r="V828" i="63"/>
  <c r="U828" i="63"/>
  <c r="AI827" i="63"/>
  <c r="AH827" i="63"/>
  <c r="AG827" i="63"/>
  <c r="AD827" i="63"/>
  <c r="AC827" i="63"/>
  <c r="Y827" i="63"/>
  <c r="Z827" i="63" s="1"/>
  <c r="V827" i="63"/>
  <c r="U827" i="63"/>
  <c r="AI826" i="63"/>
  <c r="AH826" i="63"/>
  <c r="AG826" i="63"/>
  <c r="AD826" i="63"/>
  <c r="AC826" i="63"/>
  <c r="Y826" i="63"/>
  <c r="Z826" i="63" s="1"/>
  <c r="V826" i="63"/>
  <c r="U826" i="63"/>
  <c r="AI825" i="63"/>
  <c r="AH825" i="63"/>
  <c r="AG825" i="63"/>
  <c r="AD825" i="63"/>
  <c r="AC825" i="63"/>
  <c r="Y825" i="63"/>
  <c r="Z825" i="63" s="1"/>
  <c r="V825" i="63"/>
  <c r="U825" i="63"/>
  <c r="AI824" i="63"/>
  <c r="AH824" i="63"/>
  <c r="AG824" i="63"/>
  <c r="AD824" i="63"/>
  <c r="AC824" i="63"/>
  <c r="Y824" i="63"/>
  <c r="Z824" i="63" s="1"/>
  <c r="V824" i="63"/>
  <c r="U824" i="63"/>
  <c r="AI823" i="63"/>
  <c r="AH823" i="63"/>
  <c r="AG823" i="63"/>
  <c r="AD823" i="63"/>
  <c r="AC823" i="63"/>
  <c r="Y823" i="63"/>
  <c r="Z823" i="63" s="1"/>
  <c r="V823" i="63"/>
  <c r="U823" i="63"/>
  <c r="AI822" i="63"/>
  <c r="AH822" i="63"/>
  <c r="AG822" i="63"/>
  <c r="AD822" i="63"/>
  <c r="AC822" i="63"/>
  <c r="Y822" i="63"/>
  <c r="Z822" i="63" s="1"/>
  <c r="V822" i="63"/>
  <c r="U822" i="63"/>
  <c r="AI821" i="63"/>
  <c r="AH821" i="63"/>
  <c r="AG821" i="63"/>
  <c r="AD821" i="63"/>
  <c r="AC821" i="63"/>
  <c r="Y821" i="63"/>
  <c r="Z821" i="63" s="1"/>
  <c r="V821" i="63"/>
  <c r="U821" i="63"/>
  <c r="AI820" i="63"/>
  <c r="AH820" i="63"/>
  <c r="AG820" i="63"/>
  <c r="AD820" i="63"/>
  <c r="AC820" i="63"/>
  <c r="Y820" i="63"/>
  <c r="Z820" i="63" s="1"/>
  <c r="V820" i="63"/>
  <c r="U820" i="63"/>
  <c r="AI819" i="63"/>
  <c r="AH819" i="63"/>
  <c r="AG819" i="63"/>
  <c r="AD819" i="63"/>
  <c r="AC819" i="63"/>
  <c r="Y819" i="63"/>
  <c r="Z819" i="63" s="1"/>
  <c r="V819" i="63"/>
  <c r="U819" i="63"/>
  <c r="AI818" i="63"/>
  <c r="AH818" i="63"/>
  <c r="AG818" i="63"/>
  <c r="AD818" i="63"/>
  <c r="AC818" i="63"/>
  <c r="Y818" i="63"/>
  <c r="Z818" i="63" s="1"/>
  <c r="V818" i="63"/>
  <c r="U818" i="63"/>
  <c r="AI817" i="63"/>
  <c r="AH817" i="63"/>
  <c r="AG817" i="63"/>
  <c r="AD817" i="63"/>
  <c r="AC817" i="63"/>
  <c r="Y817" i="63"/>
  <c r="Z817" i="63" s="1"/>
  <c r="V817" i="63"/>
  <c r="U817" i="63"/>
  <c r="AI816" i="63"/>
  <c r="AH816" i="63"/>
  <c r="AG816" i="63"/>
  <c r="AD816" i="63"/>
  <c r="AC816" i="63"/>
  <c r="Y816" i="63"/>
  <c r="Z816" i="63" s="1"/>
  <c r="V816" i="63"/>
  <c r="U816" i="63"/>
  <c r="AI815" i="63"/>
  <c r="AH815" i="63"/>
  <c r="AG815" i="63"/>
  <c r="AD815" i="63"/>
  <c r="AC815" i="63"/>
  <c r="Y815" i="63"/>
  <c r="Z815" i="63" s="1"/>
  <c r="V815" i="63"/>
  <c r="U815" i="63"/>
  <c r="AI814" i="63"/>
  <c r="AH814" i="63"/>
  <c r="AG814" i="63"/>
  <c r="AD814" i="63"/>
  <c r="AC814" i="63"/>
  <c r="Y814" i="63"/>
  <c r="Z814" i="63" s="1"/>
  <c r="V814" i="63"/>
  <c r="U814" i="63"/>
  <c r="AI813" i="63"/>
  <c r="AH813" i="63"/>
  <c r="AG813" i="63"/>
  <c r="AD813" i="63"/>
  <c r="AC813" i="63"/>
  <c r="Y813" i="63"/>
  <c r="Z813" i="63" s="1"/>
  <c r="V813" i="63"/>
  <c r="U813" i="63"/>
  <c r="AI812" i="63"/>
  <c r="AH812" i="63"/>
  <c r="AG812" i="63"/>
  <c r="AD812" i="63"/>
  <c r="AC812" i="63"/>
  <c r="Y812" i="63"/>
  <c r="Z812" i="63" s="1"/>
  <c r="V812" i="63"/>
  <c r="U812" i="63"/>
  <c r="AI811" i="63"/>
  <c r="AH811" i="63"/>
  <c r="AG811" i="63"/>
  <c r="AD811" i="63"/>
  <c r="AC811" i="63"/>
  <c r="Y811" i="63"/>
  <c r="Z811" i="63" s="1"/>
  <c r="V811" i="63"/>
  <c r="U811" i="63"/>
  <c r="AI810" i="63"/>
  <c r="AH810" i="63"/>
  <c r="AG810" i="63"/>
  <c r="AD810" i="63"/>
  <c r="AC810" i="63"/>
  <c r="Y810" i="63"/>
  <c r="Z810" i="63" s="1"/>
  <c r="V810" i="63"/>
  <c r="U810" i="63"/>
  <c r="AI809" i="63"/>
  <c r="AH809" i="63"/>
  <c r="AG809" i="63"/>
  <c r="AD809" i="63"/>
  <c r="AC809" i="63"/>
  <c r="Y809" i="63"/>
  <c r="Z809" i="63" s="1"/>
  <c r="V809" i="63"/>
  <c r="U809" i="63"/>
  <c r="AI808" i="63"/>
  <c r="AH808" i="63"/>
  <c r="AG808" i="63"/>
  <c r="AD808" i="63"/>
  <c r="AC808" i="63"/>
  <c r="Y808" i="63"/>
  <c r="Z808" i="63" s="1"/>
  <c r="V808" i="63"/>
  <c r="U808" i="63"/>
  <c r="AI807" i="63"/>
  <c r="AH807" i="63"/>
  <c r="AG807" i="63"/>
  <c r="AD807" i="63"/>
  <c r="AC807" i="63"/>
  <c r="Y807" i="63"/>
  <c r="Z807" i="63" s="1"/>
  <c r="V807" i="63"/>
  <c r="U807" i="63"/>
  <c r="AI806" i="63"/>
  <c r="AH806" i="63"/>
  <c r="AG806" i="63"/>
  <c r="AD806" i="63"/>
  <c r="AC806" i="63"/>
  <c r="Y806" i="63"/>
  <c r="Z806" i="63" s="1"/>
  <c r="V806" i="63"/>
  <c r="U806" i="63"/>
  <c r="AI805" i="63"/>
  <c r="AH805" i="63"/>
  <c r="AG805" i="63"/>
  <c r="AD805" i="63"/>
  <c r="AC805" i="63"/>
  <c r="Y805" i="63"/>
  <c r="Z805" i="63" s="1"/>
  <c r="V805" i="63"/>
  <c r="U805" i="63"/>
  <c r="AI804" i="63"/>
  <c r="AH804" i="63"/>
  <c r="AG804" i="63"/>
  <c r="AD804" i="63"/>
  <c r="AC804" i="63"/>
  <c r="Y804" i="63"/>
  <c r="Z804" i="63" s="1"/>
  <c r="V804" i="63"/>
  <c r="U804" i="63"/>
  <c r="AI803" i="63"/>
  <c r="AH803" i="63"/>
  <c r="AG803" i="63"/>
  <c r="AD803" i="63"/>
  <c r="AC803" i="63"/>
  <c r="Y803" i="63"/>
  <c r="Z803" i="63" s="1"/>
  <c r="V803" i="63"/>
  <c r="U803" i="63"/>
  <c r="AI802" i="63"/>
  <c r="AH802" i="63"/>
  <c r="AG802" i="63"/>
  <c r="AD802" i="63"/>
  <c r="AC802" i="63"/>
  <c r="Y802" i="63"/>
  <c r="Z802" i="63" s="1"/>
  <c r="V802" i="63"/>
  <c r="U802" i="63"/>
  <c r="AI801" i="63"/>
  <c r="AH801" i="63"/>
  <c r="AG801" i="63"/>
  <c r="AD801" i="63"/>
  <c r="AC801" i="63"/>
  <c r="Y801" i="63"/>
  <c r="Z801" i="63" s="1"/>
  <c r="V801" i="63"/>
  <c r="U801" i="63"/>
  <c r="AI800" i="63"/>
  <c r="AH800" i="63"/>
  <c r="AG800" i="63"/>
  <c r="AD800" i="63"/>
  <c r="AC800" i="63"/>
  <c r="Y800" i="63"/>
  <c r="Z800" i="63" s="1"/>
  <c r="V800" i="63"/>
  <c r="U800" i="63"/>
  <c r="AI799" i="63"/>
  <c r="AH799" i="63"/>
  <c r="AG799" i="63"/>
  <c r="AD799" i="63"/>
  <c r="AC799" i="63"/>
  <c r="Y799" i="63"/>
  <c r="Z799" i="63" s="1"/>
  <c r="V799" i="63"/>
  <c r="U799" i="63"/>
  <c r="AI798" i="63"/>
  <c r="AH798" i="63"/>
  <c r="AG798" i="63"/>
  <c r="AD798" i="63"/>
  <c r="AC798" i="63"/>
  <c r="Y798" i="63"/>
  <c r="Z798" i="63" s="1"/>
  <c r="V798" i="63"/>
  <c r="U798" i="63"/>
  <c r="AI797" i="63"/>
  <c r="AH797" i="63"/>
  <c r="AG797" i="63"/>
  <c r="AD797" i="63"/>
  <c r="AC797" i="63"/>
  <c r="Y797" i="63"/>
  <c r="Z797" i="63" s="1"/>
  <c r="V797" i="63"/>
  <c r="U797" i="63"/>
  <c r="AI796" i="63"/>
  <c r="AH796" i="63"/>
  <c r="AG796" i="63"/>
  <c r="AD796" i="63"/>
  <c r="AC796" i="63"/>
  <c r="Y796" i="63"/>
  <c r="Z796" i="63" s="1"/>
  <c r="V796" i="63"/>
  <c r="U796" i="63"/>
  <c r="AI795" i="63"/>
  <c r="AH795" i="63"/>
  <c r="AG795" i="63"/>
  <c r="AD795" i="63"/>
  <c r="AC795" i="63"/>
  <c r="Y795" i="63"/>
  <c r="Z795" i="63" s="1"/>
  <c r="V795" i="63"/>
  <c r="U795" i="63"/>
  <c r="AI794" i="63"/>
  <c r="AH794" i="63"/>
  <c r="AG794" i="63"/>
  <c r="AD794" i="63"/>
  <c r="AC794" i="63"/>
  <c r="Y794" i="63"/>
  <c r="Z794" i="63" s="1"/>
  <c r="V794" i="63"/>
  <c r="U794" i="63"/>
  <c r="AI793" i="63"/>
  <c r="AH793" i="63"/>
  <c r="AG793" i="63"/>
  <c r="AD793" i="63"/>
  <c r="AC793" i="63"/>
  <c r="Y793" i="63"/>
  <c r="Z793" i="63" s="1"/>
  <c r="V793" i="63"/>
  <c r="U793" i="63"/>
  <c r="AI792" i="63"/>
  <c r="AH792" i="63"/>
  <c r="AG792" i="63"/>
  <c r="AD792" i="63"/>
  <c r="AC792" i="63"/>
  <c r="Y792" i="63"/>
  <c r="Z792" i="63" s="1"/>
  <c r="V792" i="63"/>
  <c r="U792" i="63"/>
  <c r="AI791" i="63"/>
  <c r="AH791" i="63"/>
  <c r="AG791" i="63"/>
  <c r="AD791" i="63"/>
  <c r="AC791" i="63"/>
  <c r="Y791" i="63"/>
  <c r="Z791" i="63" s="1"/>
  <c r="V791" i="63"/>
  <c r="U791" i="63"/>
  <c r="AI790" i="63"/>
  <c r="AH790" i="63"/>
  <c r="AG790" i="63"/>
  <c r="AD790" i="63"/>
  <c r="AC790" i="63"/>
  <c r="Y790" i="63"/>
  <c r="Z790" i="63" s="1"/>
  <c r="V790" i="63"/>
  <c r="U790" i="63"/>
  <c r="AI789" i="63"/>
  <c r="AH789" i="63"/>
  <c r="AG789" i="63"/>
  <c r="AD789" i="63"/>
  <c r="AC789" i="63"/>
  <c r="Y789" i="63"/>
  <c r="Z789" i="63" s="1"/>
  <c r="V789" i="63"/>
  <c r="U789" i="63"/>
  <c r="AI788" i="63"/>
  <c r="AH788" i="63"/>
  <c r="AG788" i="63"/>
  <c r="AD788" i="63"/>
  <c r="AC788" i="63"/>
  <c r="Y788" i="63"/>
  <c r="Z788" i="63" s="1"/>
  <c r="V788" i="63"/>
  <c r="U788" i="63"/>
  <c r="AI787" i="63"/>
  <c r="AH787" i="63"/>
  <c r="AG787" i="63"/>
  <c r="AD787" i="63"/>
  <c r="AC787" i="63"/>
  <c r="Y787" i="63"/>
  <c r="Z787" i="63" s="1"/>
  <c r="V787" i="63"/>
  <c r="U787" i="63"/>
  <c r="AI786" i="63"/>
  <c r="AH786" i="63"/>
  <c r="AG786" i="63"/>
  <c r="AD786" i="63"/>
  <c r="AC786" i="63"/>
  <c r="Y786" i="63"/>
  <c r="Z786" i="63" s="1"/>
  <c r="V786" i="63"/>
  <c r="U786" i="63"/>
  <c r="AI785" i="63"/>
  <c r="AH785" i="63"/>
  <c r="AG785" i="63"/>
  <c r="AD785" i="63"/>
  <c r="AC785" i="63"/>
  <c r="Y785" i="63"/>
  <c r="Z785" i="63" s="1"/>
  <c r="V785" i="63"/>
  <c r="U785" i="63"/>
  <c r="AI784" i="63"/>
  <c r="AH784" i="63"/>
  <c r="AG784" i="63"/>
  <c r="AD784" i="63"/>
  <c r="AC784" i="63"/>
  <c r="Y784" i="63"/>
  <c r="Z784" i="63" s="1"/>
  <c r="V784" i="63"/>
  <c r="U784" i="63"/>
  <c r="AI783" i="63"/>
  <c r="AH783" i="63"/>
  <c r="AG783" i="63"/>
  <c r="AD783" i="63"/>
  <c r="AC783" i="63"/>
  <c r="Y783" i="63"/>
  <c r="Z783" i="63" s="1"/>
  <c r="V783" i="63"/>
  <c r="U783" i="63"/>
  <c r="AI782" i="63"/>
  <c r="AH782" i="63"/>
  <c r="AG782" i="63"/>
  <c r="AD782" i="63"/>
  <c r="AC782" i="63"/>
  <c r="Y782" i="63"/>
  <c r="Z782" i="63" s="1"/>
  <c r="V782" i="63"/>
  <c r="U782" i="63"/>
  <c r="AI781" i="63"/>
  <c r="AH781" i="63"/>
  <c r="AG781" i="63"/>
  <c r="AD781" i="63"/>
  <c r="AC781" i="63"/>
  <c r="Y781" i="63"/>
  <c r="Z781" i="63" s="1"/>
  <c r="V781" i="63"/>
  <c r="U781" i="63"/>
  <c r="AI780" i="63"/>
  <c r="AH780" i="63"/>
  <c r="AG780" i="63"/>
  <c r="AD780" i="63"/>
  <c r="AC780" i="63"/>
  <c r="Y780" i="63"/>
  <c r="Z780" i="63" s="1"/>
  <c r="V780" i="63"/>
  <c r="U780" i="63"/>
  <c r="AI779" i="63"/>
  <c r="AH779" i="63"/>
  <c r="AG779" i="63"/>
  <c r="AD779" i="63"/>
  <c r="AC779" i="63"/>
  <c r="Y779" i="63"/>
  <c r="Z779" i="63" s="1"/>
  <c r="V779" i="63"/>
  <c r="U779" i="63"/>
  <c r="AI778" i="63"/>
  <c r="AH778" i="63"/>
  <c r="AG778" i="63"/>
  <c r="AD778" i="63"/>
  <c r="AC778" i="63"/>
  <c r="Y778" i="63"/>
  <c r="Z778" i="63" s="1"/>
  <c r="V778" i="63"/>
  <c r="U778" i="63"/>
  <c r="AI777" i="63"/>
  <c r="AH777" i="63"/>
  <c r="AG777" i="63"/>
  <c r="AD777" i="63"/>
  <c r="AC777" i="63"/>
  <c r="Y777" i="63"/>
  <c r="Z777" i="63" s="1"/>
  <c r="V777" i="63"/>
  <c r="U777" i="63"/>
  <c r="AI776" i="63"/>
  <c r="AH776" i="63"/>
  <c r="AG776" i="63"/>
  <c r="AD776" i="63"/>
  <c r="AC776" i="63"/>
  <c r="Y776" i="63"/>
  <c r="Z776" i="63" s="1"/>
  <c r="V776" i="63"/>
  <c r="U776" i="63"/>
  <c r="AI775" i="63"/>
  <c r="AH775" i="63"/>
  <c r="AG775" i="63"/>
  <c r="AD775" i="63"/>
  <c r="AC775" i="63"/>
  <c r="Y775" i="63"/>
  <c r="Z775" i="63" s="1"/>
  <c r="V775" i="63"/>
  <c r="U775" i="63"/>
  <c r="AI774" i="63"/>
  <c r="AH774" i="63"/>
  <c r="AG774" i="63"/>
  <c r="AD774" i="63"/>
  <c r="AC774" i="63"/>
  <c r="Y774" i="63"/>
  <c r="Z774" i="63" s="1"/>
  <c r="V774" i="63"/>
  <c r="U774" i="63"/>
  <c r="AI773" i="63"/>
  <c r="AH773" i="63"/>
  <c r="AG773" i="63"/>
  <c r="AD773" i="63"/>
  <c r="AC773" i="63"/>
  <c r="Y773" i="63"/>
  <c r="Z773" i="63" s="1"/>
  <c r="V773" i="63"/>
  <c r="U773" i="63"/>
  <c r="AI772" i="63"/>
  <c r="AH772" i="63"/>
  <c r="AG772" i="63"/>
  <c r="AD772" i="63"/>
  <c r="AC772" i="63"/>
  <c r="Y772" i="63"/>
  <c r="Z772" i="63" s="1"/>
  <c r="V772" i="63"/>
  <c r="U772" i="63"/>
  <c r="AI771" i="63"/>
  <c r="AH771" i="63"/>
  <c r="AG771" i="63"/>
  <c r="AD771" i="63"/>
  <c r="AC771" i="63"/>
  <c r="Y771" i="63"/>
  <c r="Z771" i="63" s="1"/>
  <c r="V771" i="63"/>
  <c r="U771" i="63"/>
  <c r="AI770" i="63"/>
  <c r="AH770" i="63"/>
  <c r="AG770" i="63"/>
  <c r="AD770" i="63"/>
  <c r="AC770" i="63"/>
  <c r="Y770" i="63"/>
  <c r="Z770" i="63" s="1"/>
  <c r="V770" i="63"/>
  <c r="U770" i="63"/>
  <c r="AI769" i="63"/>
  <c r="AH769" i="63"/>
  <c r="AG769" i="63"/>
  <c r="AD769" i="63"/>
  <c r="AC769" i="63"/>
  <c r="Y769" i="63"/>
  <c r="Z769" i="63" s="1"/>
  <c r="V769" i="63"/>
  <c r="U769" i="63"/>
  <c r="AI768" i="63"/>
  <c r="AH768" i="63"/>
  <c r="AG768" i="63"/>
  <c r="AD768" i="63"/>
  <c r="AC768" i="63"/>
  <c r="Y768" i="63"/>
  <c r="Z768" i="63" s="1"/>
  <c r="V768" i="63"/>
  <c r="U768" i="63"/>
  <c r="AI767" i="63"/>
  <c r="AH767" i="63"/>
  <c r="AG767" i="63"/>
  <c r="AD767" i="63"/>
  <c r="AC767" i="63"/>
  <c r="Y767" i="63"/>
  <c r="Z767" i="63" s="1"/>
  <c r="V767" i="63"/>
  <c r="U767" i="63"/>
  <c r="AI766" i="63"/>
  <c r="AH766" i="63"/>
  <c r="AG766" i="63"/>
  <c r="AD766" i="63"/>
  <c r="AC766" i="63"/>
  <c r="Y766" i="63"/>
  <c r="Z766" i="63" s="1"/>
  <c r="V766" i="63"/>
  <c r="U766" i="63"/>
  <c r="AI765" i="63"/>
  <c r="AH765" i="63"/>
  <c r="AG765" i="63"/>
  <c r="AD765" i="63"/>
  <c r="AC765" i="63"/>
  <c r="Y765" i="63"/>
  <c r="Z765" i="63" s="1"/>
  <c r="V765" i="63"/>
  <c r="U765" i="63"/>
  <c r="AI764" i="63"/>
  <c r="AH764" i="63"/>
  <c r="AG764" i="63"/>
  <c r="AD764" i="63"/>
  <c r="AC764" i="63"/>
  <c r="Y764" i="63"/>
  <c r="Z764" i="63" s="1"/>
  <c r="V764" i="63"/>
  <c r="U764" i="63"/>
  <c r="AI763" i="63"/>
  <c r="AH763" i="63"/>
  <c r="AG763" i="63"/>
  <c r="AD763" i="63"/>
  <c r="AC763" i="63"/>
  <c r="Y763" i="63"/>
  <c r="Z763" i="63" s="1"/>
  <c r="V763" i="63"/>
  <c r="U763" i="63"/>
  <c r="AI762" i="63"/>
  <c r="AH762" i="63"/>
  <c r="AG762" i="63"/>
  <c r="AD762" i="63"/>
  <c r="AC762" i="63"/>
  <c r="Y762" i="63"/>
  <c r="Z762" i="63" s="1"/>
  <c r="V762" i="63"/>
  <c r="U762" i="63"/>
  <c r="AI761" i="63"/>
  <c r="AH761" i="63"/>
  <c r="AG761" i="63"/>
  <c r="AD761" i="63"/>
  <c r="AC761" i="63"/>
  <c r="Y761" i="63"/>
  <c r="Z761" i="63" s="1"/>
  <c r="V761" i="63"/>
  <c r="U761" i="63"/>
  <c r="AI760" i="63"/>
  <c r="AH760" i="63"/>
  <c r="AG760" i="63"/>
  <c r="AD760" i="63"/>
  <c r="AC760" i="63"/>
  <c r="Y760" i="63"/>
  <c r="Z760" i="63" s="1"/>
  <c r="V760" i="63"/>
  <c r="U760" i="63"/>
  <c r="AI759" i="63"/>
  <c r="AH759" i="63"/>
  <c r="AG759" i="63"/>
  <c r="AD759" i="63"/>
  <c r="AC759" i="63"/>
  <c r="Y759" i="63"/>
  <c r="Z759" i="63" s="1"/>
  <c r="V759" i="63"/>
  <c r="U759" i="63"/>
  <c r="AI758" i="63"/>
  <c r="AH758" i="63"/>
  <c r="AG758" i="63"/>
  <c r="AD758" i="63"/>
  <c r="AC758" i="63"/>
  <c r="Y758" i="63"/>
  <c r="Z758" i="63" s="1"/>
  <c r="V758" i="63"/>
  <c r="U758" i="63"/>
  <c r="AI757" i="63"/>
  <c r="AH757" i="63"/>
  <c r="AG757" i="63"/>
  <c r="AD757" i="63"/>
  <c r="AC757" i="63"/>
  <c r="Y757" i="63"/>
  <c r="Z757" i="63" s="1"/>
  <c r="V757" i="63"/>
  <c r="U757" i="63"/>
  <c r="AI756" i="63"/>
  <c r="AH756" i="63"/>
  <c r="AG756" i="63"/>
  <c r="AD756" i="63"/>
  <c r="AC756" i="63"/>
  <c r="Y756" i="63"/>
  <c r="Z756" i="63" s="1"/>
  <c r="V756" i="63"/>
  <c r="U756" i="63"/>
  <c r="AI755" i="63"/>
  <c r="AH755" i="63"/>
  <c r="AG755" i="63"/>
  <c r="AD755" i="63"/>
  <c r="AC755" i="63"/>
  <c r="Y755" i="63"/>
  <c r="Z755" i="63" s="1"/>
  <c r="V755" i="63"/>
  <c r="U755" i="63"/>
  <c r="AI754" i="63"/>
  <c r="AH754" i="63"/>
  <c r="AG754" i="63"/>
  <c r="AD754" i="63"/>
  <c r="AC754" i="63"/>
  <c r="Y754" i="63"/>
  <c r="Z754" i="63" s="1"/>
  <c r="V754" i="63"/>
  <c r="U754" i="63"/>
  <c r="AI753" i="63"/>
  <c r="AH753" i="63"/>
  <c r="AG753" i="63"/>
  <c r="AD753" i="63"/>
  <c r="AC753" i="63"/>
  <c r="Y753" i="63"/>
  <c r="Z753" i="63" s="1"/>
  <c r="V753" i="63"/>
  <c r="U753" i="63"/>
  <c r="AI752" i="63"/>
  <c r="AH752" i="63"/>
  <c r="AG752" i="63"/>
  <c r="AD752" i="63"/>
  <c r="AC752" i="63"/>
  <c r="Y752" i="63"/>
  <c r="Z752" i="63" s="1"/>
  <c r="V752" i="63"/>
  <c r="U752" i="63"/>
  <c r="AI751" i="63"/>
  <c r="AH751" i="63"/>
  <c r="AG751" i="63"/>
  <c r="AD751" i="63"/>
  <c r="AC751" i="63"/>
  <c r="Y751" i="63"/>
  <c r="Z751" i="63" s="1"/>
  <c r="V751" i="63"/>
  <c r="U751" i="63"/>
  <c r="AI750" i="63"/>
  <c r="AH750" i="63"/>
  <c r="AG750" i="63"/>
  <c r="AD750" i="63"/>
  <c r="AC750" i="63"/>
  <c r="Y750" i="63"/>
  <c r="Z750" i="63" s="1"/>
  <c r="V750" i="63"/>
  <c r="U750" i="63"/>
  <c r="AI749" i="63"/>
  <c r="AH749" i="63"/>
  <c r="AG749" i="63"/>
  <c r="AD749" i="63"/>
  <c r="AC749" i="63"/>
  <c r="Y749" i="63"/>
  <c r="Z749" i="63" s="1"/>
  <c r="V749" i="63"/>
  <c r="U749" i="63"/>
  <c r="AI748" i="63"/>
  <c r="AH748" i="63"/>
  <c r="AG748" i="63"/>
  <c r="AD748" i="63"/>
  <c r="AC748" i="63"/>
  <c r="Y748" i="63"/>
  <c r="Z748" i="63" s="1"/>
  <c r="V748" i="63"/>
  <c r="U748" i="63"/>
  <c r="AI747" i="63"/>
  <c r="AH747" i="63"/>
  <c r="AG747" i="63"/>
  <c r="AD747" i="63"/>
  <c r="AC747" i="63"/>
  <c r="Y747" i="63"/>
  <c r="Z747" i="63" s="1"/>
  <c r="V747" i="63"/>
  <c r="U747" i="63"/>
  <c r="AI746" i="63"/>
  <c r="AH746" i="63"/>
  <c r="AG746" i="63"/>
  <c r="AD746" i="63"/>
  <c r="AC746" i="63"/>
  <c r="Y746" i="63"/>
  <c r="Z746" i="63" s="1"/>
  <c r="V746" i="63"/>
  <c r="U746" i="63"/>
  <c r="AI745" i="63"/>
  <c r="AH745" i="63"/>
  <c r="AG745" i="63"/>
  <c r="AD745" i="63"/>
  <c r="AC745" i="63"/>
  <c r="Y745" i="63"/>
  <c r="Z745" i="63" s="1"/>
  <c r="V745" i="63"/>
  <c r="U745" i="63"/>
  <c r="AI744" i="63"/>
  <c r="AH744" i="63"/>
  <c r="AG744" i="63"/>
  <c r="AD744" i="63"/>
  <c r="AC744" i="63"/>
  <c r="Y744" i="63"/>
  <c r="Z744" i="63" s="1"/>
  <c r="V744" i="63"/>
  <c r="U744" i="63"/>
  <c r="AI743" i="63"/>
  <c r="AH743" i="63"/>
  <c r="AG743" i="63"/>
  <c r="AD743" i="63"/>
  <c r="AC743" i="63"/>
  <c r="Y743" i="63"/>
  <c r="Z743" i="63" s="1"/>
  <c r="V743" i="63"/>
  <c r="U743" i="63"/>
  <c r="AI742" i="63"/>
  <c r="AH742" i="63"/>
  <c r="AG742" i="63"/>
  <c r="AD742" i="63"/>
  <c r="AC742" i="63"/>
  <c r="Y742" i="63"/>
  <c r="Z742" i="63" s="1"/>
  <c r="V742" i="63"/>
  <c r="U742" i="63"/>
  <c r="AI741" i="63"/>
  <c r="AH741" i="63"/>
  <c r="AG741" i="63"/>
  <c r="AD741" i="63"/>
  <c r="AC741" i="63"/>
  <c r="Y741" i="63"/>
  <c r="Z741" i="63" s="1"/>
  <c r="V741" i="63"/>
  <c r="U741" i="63"/>
  <c r="AI740" i="63"/>
  <c r="AH740" i="63"/>
  <c r="AG740" i="63"/>
  <c r="AD740" i="63"/>
  <c r="AC740" i="63"/>
  <c r="Y740" i="63"/>
  <c r="Z740" i="63" s="1"/>
  <c r="V740" i="63"/>
  <c r="U740" i="63"/>
  <c r="AI739" i="63"/>
  <c r="AH739" i="63"/>
  <c r="AG739" i="63"/>
  <c r="AD739" i="63"/>
  <c r="AC739" i="63"/>
  <c r="Y739" i="63"/>
  <c r="Z739" i="63" s="1"/>
  <c r="V739" i="63"/>
  <c r="U739" i="63"/>
  <c r="AI738" i="63"/>
  <c r="AH738" i="63"/>
  <c r="AG738" i="63"/>
  <c r="AD738" i="63"/>
  <c r="AC738" i="63"/>
  <c r="Y738" i="63"/>
  <c r="Z738" i="63" s="1"/>
  <c r="V738" i="63"/>
  <c r="U738" i="63"/>
  <c r="AI737" i="63"/>
  <c r="AH737" i="63"/>
  <c r="AG737" i="63"/>
  <c r="AD737" i="63"/>
  <c r="AC737" i="63"/>
  <c r="Y737" i="63"/>
  <c r="Z737" i="63" s="1"/>
  <c r="V737" i="63"/>
  <c r="U737" i="63"/>
  <c r="AI736" i="63"/>
  <c r="AH736" i="63"/>
  <c r="AG736" i="63"/>
  <c r="AD736" i="63"/>
  <c r="AC736" i="63"/>
  <c r="Y736" i="63"/>
  <c r="Z736" i="63" s="1"/>
  <c r="V736" i="63"/>
  <c r="U736" i="63"/>
  <c r="AI735" i="63"/>
  <c r="AH735" i="63"/>
  <c r="AG735" i="63"/>
  <c r="AD735" i="63"/>
  <c r="AC735" i="63"/>
  <c r="Y735" i="63"/>
  <c r="Z735" i="63" s="1"/>
  <c r="V735" i="63"/>
  <c r="U735" i="63"/>
  <c r="AI734" i="63"/>
  <c r="AH734" i="63"/>
  <c r="AG734" i="63"/>
  <c r="AD734" i="63"/>
  <c r="AC734" i="63"/>
  <c r="Y734" i="63"/>
  <c r="Z734" i="63" s="1"/>
  <c r="V734" i="63"/>
  <c r="U734" i="63"/>
  <c r="AI733" i="63"/>
  <c r="AH733" i="63"/>
  <c r="AG733" i="63"/>
  <c r="AD733" i="63"/>
  <c r="AC733" i="63"/>
  <c r="Y733" i="63"/>
  <c r="Z733" i="63" s="1"/>
  <c r="V733" i="63"/>
  <c r="U733" i="63"/>
  <c r="AI732" i="63"/>
  <c r="AH732" i="63"/>
  <c r="AG732" i="63"/>
  <c r="AD732" i="63"/>
  <c r="AC732" i="63"/>
  <c r="Y732" i="63"/>
  <c r="Z732" i="63" s="1"/>
  <c r="V732" i="63"/>
  <c r="U732" i="63"/>
  <c r="AI731" i="63"/>
  <c r="AH731" i="63"/>
  <c r="AG731" i="63"/>
  <c r="AD731" i="63"/>
  <c r="AC731" i="63"/>
  <c r="Y731" i="63"/>
  <c r="Z731" i="63" s="1"/>
  <c r="V731" i="63"/>
  <c r="U731" i="63"/>
  <c r="AI730" i="63"/>
  <c r="AH730" i="63"/>
  <c r="AG730" i="63"/>
  <c r="AD730" i="63"/>
  <c r="AC730" i="63"/>
  <c r="Y730" i="63"/>
  <c r="Z730" i="63" s="1"/>
  <c r="V730" i="63"/>
  <c r="U730" i="63"/>
  <c r="AI729" i="63"/>
  <c r="AH729" i="63"/>
  <c r="AG729" i="63"/>
  <c r="AD729" i="63"/>
  <c r="AC729" i="63"/>
  <c r="Y729" i="63"/>
  <c r="Z729" i="63" s="1"/>
  <c r="V729" i="63"/>
  <c r="U729" i="63"/>
  <c r="AI728" i="63"/>
  <c r="AH728" i="63"/>
  <c r="AG728" i="63"/>
  <c r="AD728" i="63"/>
  <c r="AC728" i="63"/>
  <c r="Y728" i="63"/>
  <c r="Z728" i="63" s="1"/>
  <c r="V728" i="63"/>
  <c r="U728" i="63"/>
  <c r="AI727" i="63"/>
  <c r="AH727" i="63"/>
  <c r="AG727" i="63"/>
  <c r="AD727" i="63"/>
  <c r="AC727" i="63"/>
  <c r="Y727" i="63"/>
  <c r="Z727" i="63" s="1"/>
  <c r="V727" i="63"/>
  <c r="U727" i="63"/>
  <c r="AI726" i="63"/>
  <c r="AH726" i="63"/>
  <c r="AG726" i="63"/>
  <c r="AD726" i="63"/>
  <c r="AC726" i="63"/>
  <c r="Y726" i="63"/>
  <c r="Z726" i="63" s="1"/>
  <c r="V726" i="63"/>
  <c r="U726" i="63"/>
  <c r="AI725" i="63"/>
  <c r="AH725" i="63"/>
  <c r="AG725" i="63"/>
  <c r="AD725" i="63"/>
  <c r="AC725" i="63"/>
  <c r="Y725" i="63"/>
  <c r="Z725" i="63" s="1"/>
  <c r="V725" i="63"/>
  <c r="U725" i="63"/>
  <c r="AI724" i="63"/>
  <c r="AH724" i="63"/>
  <c r="AG724" i="63"/>
  <c r="AD724" i="63"/>
  <c r="AC724" i="63"/>
  <c r="Y724" i="63"/>
  <c r="Z724" i="63" s="1"/>
  <c r="V724" i="63"/>
  <c r="U724" i="63"/>
  <c r="AI723" i="63"/>
  <c r="AH723" i="63"/>
  <c r="AG723" i="63"/>
  <c r="AD723" i="63"/>
  <c r="AC723" i="63"/>
  <c r="Y723" i="63"/>
  <c r="Z723" i="63" s="1"/>
  <c r="V723" i="63"/>
  <c r="U723" i="63"/>
  <c r="AI722" i="63"/>
  <c r="AH722" i="63"/>
  <c r="AG722" i="63"/>
  <c r="AD722" i="63"/>
  <c r="AC722" i="63"/>
  <c r="Y722" i="63"/>
  <c r="Z722" i="63" s="1"/>
  <c r="V722" i="63"/>
  <c r="U722" i="63"/>
  <c r="AI721" i="63"/>
  <c r="AH721" i="63"/>
  <c r="AG721" i="63"/>
  <c r="AD721" i="63"/>
  <c r="AC721" i="63"/>
  <c r="Y721" i="63"/>
  <c r="Z721" i="63" s="1"/>
  <c r="V721" i="63"/>
  <c r="U721" i="63"/>
  <c r="AI720" i="63"/>
  <c r="AH720" i="63"/>
  <c r="AG720" i="63"/>
  <c r="AD720" i="63"/>
  <c r="AC720" i="63"/>
  <c r="Y720" i="63"/>
  <c r="Z720" i="63" s="1"/>
  <c r="V720" i="63"/>
  <c r="U720" i="63"/>
  <c r="AI719" i="63"/>
  <c r="AH719" i="63"/>
  <c r="AG719" i="63"/>
  <c r="AD719" i="63"/>
  <c r="AC719" i="63"/>
  <c r="Y719" i="63"/>
  <c r="Z719" i="63" s="1"/>
  <c r="V719" i="63"/>
  <c r="U719" i="63"/>
  <c r="AI718" i="63"/>
  <c r="AH718" i="63"/>
  <c r="AG718" i="63"/>
  <c r="AD718" i="63"/>
  <c r="AC718" i="63"/>
  <c r="Y718" i="63"/>
  <c r="Z718" i="63" s="1"/>
  <c r="V718" i="63"/>
  <c r="U718" i="63"/>
  <c r="AI717" i="63"/>
  <c r="AH717" i="63"/>
  <c r="AG717" i="63"/>
  <c r="AD717" i="63"/>
  <c r="AC717" i="63"/>
  <c r="Y717" i="63"/>
  <c r="Z717" i="63" s="1"/>
  <c r="V717" i="63"/>
  <c r="U717" i="63"/>
  <c r="AI716" i="63"/>
  <c r="AH716" i="63"/>
  <c r="AG716" i="63"/>
  <c r="AD716" i="63"/>
  <c r="AC716" i="63"/>
  <c r="Y716" i="63"/>
  <c r="Z716" i="63" s="1"/>
  <c r="V716" i="63"/>
  <c r="U716" i="63"/>
  <c r="AI715" i="63"/>
  <c r="AH715" i="63"/>
  <c r="AG715" i="63"/>
  <c r="AD715" i="63"/>
  <c r="AC715" i="63"/>
  <c r="Y715" i="63"/>
  <c r="Z715" i="63" s="1"/>
  <c r="V715" i="63"/>
  <c r="U715" i="63"/>
  <c r="AI714" i="63"/>
  <c r="AH714" i="63"/>
  <c r="AG714" i="63"/>
  <c r="AD714" i="63"/>
  <c r="AC714" i="63"/>
  <c r="Y714" i="63"/>
  <c r="Z714" i="63" s="1"/>
  <c r="V714" i="63"/>
  <c r="U714" i="63"/>
  <c r="AI713" i="63"/>
  <c r="AH713" i="63"/>
  <c r="AG713" i="63"/>
  <c r="AD713" i="63"/>
  <c r="AC713" i="63"/>
  <c r="Y713" i="63"/>
  <c r="Z713" i="63" s="1"/>
  <c r="V713" i="63"/>
  <c r="U713" i="63"/>
  <c r="AI712" i="63"/>
  <c r="AH712" i="63"/>
  <c r="AG712" i="63"/>
  <c r="AD712" i="63"/>
  <c r="AC712" i="63"/>
  <c r="Y712" i="63"/>
  <c r="Z712" i="63" s="1"/>
  <c r="V712" i="63"/>
  <c r="U712" i="63"/>
  <c r="AI711" i="63"/>
  <c r="AH711" i="63"/>
  <c r="AG711" i="63"/>
  <c r="AD711" i="63"/>
  <c r="AC711" i="63"/>
  <c r="Y711" i="63"/>
  <c r="Z711" i="63" s="1"/>
  <c r="V711" i="63"/>
  <c r="U711" i="63"/>
  <c r="AI710" i="63"/>
  <c r="AH710" i="63"/>
  <c r="AG710" i="63"/>
  <c r="AD710" i="63"/>
  <c r="AC710" i="63"/>
  <c r="Y710" i="63"/>
  <c r="Z710" i="63" s="1"/>
  <c r="V710" i="63"/>
  <c r="U710" i="63"/>
  <c r="AI709" i="63"/>
  <c r="AH709" i="63"/>
  <c r="AG709" i="63"/>
  <c r="AD709" i="63"/>
  <c r="AC709" i="63"/>
  <c r="Y709" i="63"/>
  <c r="Z709" i="63" s="1"/>
  <c r="V709" i="63"/>
  <c r="U709" i="63"/>
  <c r="AI708" i="63"/>
  <c r="AH708" i="63"/>
  <c r="AG708" i="63"/>
  <c r="AD708" i="63"/>
  <c r="AC708" i="63"/>
  <c r="Y708" i="63"/>
  <c r="Z708" i="63" s="1"/>
  <c r="V708" i="63"/>
  <c r="U708" i="63"/>
  <c r="AI707" i="63"/>
  <c r="AH707" i="63"/>
  <c r="AG707" i="63"/>
  <c r="AD707" i="63"/>
  <c r="AC707" i="63"/>
  <c r="Y707" i="63"/>
  <c r="Z707" i="63" s="1"/>
  <c r="V707" i="63"/>
  <c r="U707" i="63"/>
  <c r="AI706" i="63"/>
  <c r="AH706" i="63"/>
  <c r="AG706" i="63"/>
  <c r="AD706" i="63"/>
  <c r="AC706" i="63"/>
  <c r="Y706" i="63"/>
  <c r="Z706" i="63" s="1"/>
  <c r="V706" i="63"/>
  <c r="U706" i="63"/>
  <c r="AI705" i="63"/>
  <c r="AH705" i="63"/>
  <c r="AG705" i="63"/>
  <c r="AD705" i="63"/>
  <c r="AC705" i="63"/>
  <c r="Y705" i="63"/>
  <c r="Z705" i="63" s="1"/>
  <c r="V705" i="63"/>
  <c r="U705" i="63"/>
  <c r="AI704" i="63"/>
  <c r="AH704" i="63"/>
  <c r="AG704" i="63"/>
  <c r="AD704" i="63"/>
  <c r="AC704" i="63"/>
  <c r="Y704" i="63"/>
  <c r="Z704" i="63" s="1"/>
  <c r="V704" i="63"/>
  <c r="U704" i="63"/>
  <c r="AI703" i="63"/>
  <c r="AH703" i="63"/>
  <c r="AG703" i="63"/>
  <c r="AD703" i="63"/>
  <c r="AC703" i="63"/>
  <c r="Y703" i="63"/>
  <c r="Z703" i="63" s="1"/>
  <c r="V703" i="63"/>
  <c r="U703" i="63"/>
  <c r="AI702" i="63"/>
  <c r="AH702" i="63"/>
  <c r="AG702" i="63"/>
  <c r="AD702" i="63"/>
  <c r="AC702" i="63"/>
  <c r="Y702" i="63"/>
  <c r="Z702" i="63" s="1"/>
  <c r="V702" i="63"/>
  <c r="U702" i="63"/>
  <c r="AI701" i="63"/>
  <c r="AH701" i="63"/>
  <c r="AG701" i="63"/>
  <c r="AD701" i="63"/>
  <c r="AC701" i="63"/>
  <c r="Y701" i="63"/>
  <c r="Z701" i="63" s="1"/>
  <c r="V701" i="63"/>
  <c r="U701" i="63"/>
  <c r="AI700" i="63"/>
  <c r="AH700" i="63"/>
  <c r="AG700" i="63"/>
  <c r="AD700" i="63"/>
  <c r="AC700" i="63"/>
  <c r="Y700" i="63"/>
  <c r="Z700" i="63" s="1"/>
  <c r="V700" i="63"/>
  <c r="U700" i="63"/>
  <c r="AI699" i="63"/>
  <c r="AH699" i="63"/>
  <c r="AG699" i="63"/>
  <c r="AD699" i="63"/>
  <c r="AC699" i="63"/>
  <c r="Y699" i="63"/>
  <c r="Z699" i="63" s="1"/>
  <c r="V699" i="63"/>
  <c r="U699" i="63"/>
  <c r="AI698" i="63"/>
  <c r="AH698" i="63"/>
  <c r="AG698" i="63"/>
  <c r="AD698" i="63"/>
  <c r="AC698" i="63"/>
  <c r="Y698" i="63"/>
  <c r="Z698" i="63" s="1"/>
  <c r="V698" i="63"/>
  <c r="U698" i="63"/>
  <c r="AI697" i="63"/>
  <c r="AH697" i="63"/>
  <c r="AG697" i="63"/>
  <c r="AD697" i="63"/>
  <c r="AC697" i="63"/>
  <c r="Y697" i="63"/>
  <c r="Z697" i="63" s="1"/>
  <c r="V697" i="63"/>
  <c r="U697" i="63"/>
  <c r="AI696" i="63"/>
  <c r="AH696" i="63"/>
  <c r="AG696" i="63"/>
  <c r="AD696" i="63"/>
  <c r="AC696" i="63"/>
  <c r="Y696" i="63"/>
  <c r="Z696" i="63" s="1"/>
  <c r="V696" i="63"/>
  <c r="U696" i="63"/>
  <c r="AI695" i="63"/>
  <c r="AH695" i="63"/>
  <c r="AG695" i="63"/>
  <c r="AD695" i="63"/>
  <c r="AC695" i="63"/>
  <c r="Y695" i="63"/>
  <c r="Z695" i="63" s="1"/>
  <c r="V695" i="63"/>
  <c r="U695" i="63"/>
  <c r="AI694" i="63"/>
  <c r="AH694" i="63"/>
  <c r="AG694" i="63"/>
  <c r="AD694" i="63"/>
  <c r="AC694" i="63"/>
  <c r="Y694" i="63"/>
  <c r="Z694" i="63" s="1"/>
  <c r="V694" i="63"/>
  <c r="U694" i="63"/>
  <c r="AI693" i="63"/>
  <c r="AH693" i="63"/>
  <c r="AG693" i="63"/>
  <c r="AD693" i="63"/>
  <c r="AC693" i="63"/>
  <c r="Y693" i="63"/>
  <c r="Z693" i="63" s="1"/>
  <c r="V693" i="63"/>
  <c r="U693" i="63"/>
  <c r="AI692" i="63"/>
  <c r="AH692" i="63"/>
  <c r="AG692" i="63"/>
  <c r="AD692" i="63"/>
  <c r="AC692" i="63"/>
  <c r="Y692" i="63"/>
  <c r="Z692" i="63" s="1"/>
  <c r="V692" i="63"/>
  <c r="U692" i="63"/>
  <c r="AI691" i="63"/>
  <c r="AH691" i="63"/>
  <c r="AG691" i="63"/>
  <c r="AD691" i="63"/>
  <c r="AC691" i="63"/>
  <c r="Y691" i="63"/>
  <c r="Z691" i="63" s="1"/>
  <c r="V691" i="63"/>
  <c r="U691" i="63"/>
  <c r="AI690" i="63"/>
  <c r="AH690" i="63"/>
  <c r="AG690" i="63"/>
  <c r="AD690" i="63"/>
  <c r="AC690" i="63"/>
  <c r="Y690" i="63"/>
  <c r="Z690" i="63" s="1"/>
  <c r="V690" i="63"/>
  <c r="U690" i="63"/>
  <c r="AI689" i="63"/>
  <c r="AH689" i="63"/>
  <c r="AG689" i="63"/>
  <c r="AD689" i="63"/>
  <c r="AC689" i="63"/>
  <c r="Y689" i="63"/>
  <c r="Z689" i="63" s="1"/>
  <c r="V689" i="63"/>
  <c r="U689" i="63"/>
  <c r="AI688" i="63"/>
  <c r="AH688" i="63"/>
  <c r="AG688" i="63"/>
  <c r="AD688" i="63"/>
  <c r="AC688" i="63"/>
  <c r="Y688" i="63"/>
  <c r="Z688" i="63" s="1"/>
  <c r="V688" i="63"/>
  <c r="U688" i="63"/>
  <c r="AI687" i="63"/>
  <c r="AH687" i="63"/>
  <c r="AG687" i="63"/>
  <c r="AD687" i="63"/>
  <c r="AC687" i="63"/>
  <c r="Y687" i="63"/>
  <c r="Z687" i="63" s="1"/>
  <c r="V687" i="63"/>
  <c r="U687" i="63"/>
  <c r="AI686" i="63"/>
  <c r="AH686" i="63"/>
  <c r="AG686" i="63"/>
  <c r="AD686" i="63"/>
  <c r="AC686" i="63"/>
  <c r="Y686" i="63"/>
  <c r="Z686" i="63" s="1"/>
  <c r="V686" i="63"/>
  <c r="U686" i="63"/>
  <c r="AI685" i="63"/>
  <c r="AH685" i="63"/>
  <c r="AG685" i="63"/>
  <c r="AD685" i="63"/>
  <c r="AC685" i="63"/>
  <c r="Y685" i="63"/>
  <c r="Z685" i="63" s="1"/>
  <c r="V685" i="63"/>
  <c r="U685" i="63"/>
  <c r="AI684" i="63"/>
  <c r="AH684" i="63"/>
  <c r="AG684" i="63"/>
  <c r="AD684" i="63"/>
  <c r="AC684" i="63"/>
  <c r="Y684" i="63"/>
  <c r="Z684" i="63" s="1"/>
  <c r="V684" i="63"/>
  <c r="U684" i="63"/>
  <c r="AI683" i="63"/>
  <c r="AH683" i="63"/>
  <c r="AG683" i="63"/>
  <c r="AD683" i="63"/>
  <c r="AC683" i="63"/>
  <c r="Y683" i="63"/>
  <c r="Z683" i="63" s="1"/>
  <c r="V683" i="63"/>
  <c r="U683" i="63"/>
  <c r="AI682" i="63"/>
  <c r="AH682" i="63"/>
  <c r="AG682" i="63"/>
  <c r="AD682" i="63"/>
  <c r="AC682" i="63"/>
  <c r="Y682" i="63"/>
  <c r="Z682" i="63" s="1"/>
  <c r="V682" i="63"/>
  <c r="U682" i="63"/>
  <c r="AI681" i="63"/>
  <c r="AH681" i="63"/>
  <c r="AG681" i="63"/>
  <c r="AD681" i="63"/>
  <c r="AC681" i="63"/>
  <c r="Y681" i="63"/>
  <c r="Z681" i="63" s="1"/>
  <c r="V681" i="63"/>
  <c r="U681" i="63"/>
  <c r="AI680" i="63"/>
  <c r="AH680" i="63"/>
  <c r="AG680" i="63"/>
  <c r="AD680" i="63"/>
  <c r="AC680" i="63"/>
  <c r="Y680" i="63"/>
  <c r="Z680" i="63" s="1"/>
  <c r="V680" i="63"/>
  <c r="U680" i="63"/>
  <c r="AI679" i="63"/>
  <c r="AH679" i="63"/>
  <c r="AG679" i="63"/>
  <c r="AD679" i="63"/>
  <c r="AC679" i="63"/>
  <c r="Y679" i="63"/>
  <c r="Z679" i="63" s="1"/>
  <c r="V679" i="63"/>
  <c r="U679" i="63"/>
  <c r="AI678" i="63"/>
  <c r="AH678" i="63"/>
  <c r="AG678" i="63"/>
  <c r="AD678" i="63"/>
  <c r="AC678" i="63"/>
  <c r="Y678" i="63"/>
  <c r="Z678" i="63" s="1"/>
  <c r="V678" i="63"/>
  <c r="U678" i="63"/>
  <c r="AI677" i="63"/>
  <c r="AH677" i="63"/>
  <c r="AG677" i="63"/>
  <c r="AD677" i="63"/>
  <c r="AC677" i="63"/>
  <c r="Y677" i="63"/>
  <c r="Z677" i="63" s="1"/>
  <c r="V677" i="63"/>
  <c r="U677" i="63"/>
  <c r="AI676" i="63"/>
  <c r="AH676" i="63"/>
  <c r="AG676" i="63"/>
  <c r="AD676" i="63"/>
  <c r="AC676" i="63"/>
  <c r="Y676" i="63"/>
  <c r="Z676" i="63" s="1"/>
  <c r="V676" i="63"/>
  <c r="U676" i="63"/>
  <c r="AI675" i="63"/>
  <c r="AH675" i="63"/>
  <c r="AG675" i="63"/>
  <c r="AD675" i="63"/>
  <c r="AC675" i="63"/>
  <c r="Y675" i="63"/>
  <c r="Z675" i="63" s="1"/>
  <c r="V675" i="63"/>
  <c r="U675" i="63"/>
  <c r="AI674" i="63"/>
  <c r="AH674" i="63"/>
  <c r="AG674" i="63"/>
  <c r="AD674" i="63"/>
  <c r="AC674" i="63"/>
  <c r="Y674" i="63"/>
  <c r="Z674" i="63" s="1"/>
  <c r="V674" i="63"/>
  <c r="U674" i="63"/>
  <c r="AI673" i="63"/>
  <c r="AH673" i="63"/>
  <c r="AG673" i="63"/>
  <c r="AD673" i="63"/>
  <c r="AC673" i="63"/>
  <c r="Y673" i="63"/>
  <c r="Z673" i="63" s="1"/>
  <c r="V673" i="63"/>
  <c r="U673" i="63"/>
  <c r="AI672" i="63"/>
  <c r="AH672" i="63"/>
  <c r="AG672" i="63"/>
  <c r="AD672" i="63"/>
  <c r="AC672" i="63"/>
  <c r="Y672" i="63"/>
  <c r="Z672" i="63" s="1"/>
  <c r="V672" i="63"/>
  <c r="U672" i="63"/>
  <c r="AI671" i="63"/>
  <c r="AH671" i="63"/>
  <c r="AG671" i="63"/>
  <c r="AD671" i="63"/>
  <c r="AC671" i="63"/>
  <c r="Y671" i="63"/>
  <c r="Z671" i="63" s="1"/>
  <c r="V671" i="63"/>
  <c r="U671" i="63"/>
  <c r="AI670" i="63"/>
  <c r="AH670" i="63"/>
  <c r="AG670" i="63"/>
  <c r="AD670" i="63"/>
  <c r="AC670" i="63"/>
  <c r="Y670" i="63"/>
  <c r="Z670" i="63" s="1"/>
  <c r="V670" i="63"/>
  <c r="U670" i="63"/>
  <c r="AI669" i="63"/>
  <c r="AH669" i="63"/>
  <c r="AG669" i="63"/>
  <c r="AD669" i="63"/>
  <c r="AC669" i="63"/>
  <c r="Y669" i="63"/>
  <c r="Z669" i="63" s="1"/>
  <c r="V669" i="63"/>
  <c r="U669" i="63"/>
  <c r="AI668" i="63"/>
  <c r="AH668" i="63"/>
  <c r="AG668" i="63"/>
  <c r="AD668" i="63"/>
  <c r="AC668" i="63"/>
  <c r="Y668" i="63"/>
  <c r="Z668" i="63" s="1"/>
  <c r="V668" i="63"/>
  <c r="U668" i="63"/>
  <c r="AI667" i="63"/>
  <c r="AH667" i="63"/>
  <c r="AG667" i="63"/>
  <c r="AD667" i="63"/>
  <c r="AC667" i="63"/>
  <c r="Y667" i="63"/>
  <c r="Z667" i="63" s="1"/>
  <c r="V667" i="63"/>
  <c r="U667" i="63"/>
  <c r="AI666" i="63"/>
  <c r="AH666" i="63"/>
  <c r="AG666" i="63"/>
  <c r="AD666" i="63"/>
  <c r="AC666" i="63"/>
  <c r="Y666" i="63"/>
  <c r="Z666" i="63" s="1"/>
  <c r="V666" i="63"/>
  <c r="U666" i="63"/>
  <c r="AI665" i="63"/>
  <c r="AH665" i="63"/>
  <c r="AG665" i="63"/>
  <c r="AD665" i="63"/>
  <c r="AC665" i="63"/>
  <c r="Y665" i="63"/>
  <c r="Z665" i="63" s="1"/>
  <c r="V665" i="63"/>
  <c r="U665" i="63"/>
  <c r="AI664" i="63"/>
  <c r="AH664" i="63"/>
  <c r="AG664" i="63"/>
  <c r="AD664" i="63"/>
  <c r="AC664" i="63"/>
  <c r="Y664" i="63"/>
  <c r="Z664" i="63" s="1"/>
  <c r="V664" i="63"/>
  <c r="U664" i="63"/>
  <c r="AI663" i="63"/>
  <c r="AH663" i="63"/>
  <c r="AG663" i="63"/>
  <c r="AD663" i="63"/>
  <c r="AC663" i="63"/>
  <c r="Y663" i="63"/>
  <c r="Z663" i="63" s="1"/>
  <c r="V663" i="63"/>
  <c r="U663" i="63"/>
  <c r="AI662" i="63"/>
  <c r="AH662" i="63"/>
  <c r="AG662" i="63"/>
  <c r="AD662" i="63"/>
  <c r="AC662" i="63"/>
  <c r="Y662" i="63"/>
  <c r="Z662" i="63" s="1"/>
  <c r="V662" i="63"/>
  <c r="U662" i="63"/>
  <c r="AI661" i="63"/>
  <c r="AH661" i="63"/>
  <c r="AG661" i="63"/>
  <c r="AD661" i="63"/>
  <c r="AC661" i="63"/>
  <c r="Y661" i="63"/>
  <c r="Z661" i="63" s="1"/>
  <c r="V661" i="63"/>
  <c r="U661" i="63"/>
  <c r="AI660" i="63"/>
  <c r="AH660" i="63"/>
  <c r="AG660" i="63"/>
  <c r="AD660" i="63"/>
  <c r="AC660" i="63"/>
  <c r="Y660" i="63"/>
  <c r="Z660" i="63" s="1"/>
  <c r="V660" i="63"/>
  <c r="U660" i="63"/>
  <c r="AI659" i="63"/>
  <c r="AH659" i="63"/>
  <c r="AG659" i="63"/>
  <c r="AD659" i="63"/>
  <c r="AC659" i="63"/>
  <c r="Y659" i="63"/>
  <c r="Z659" i="63" s="1"/>
  <c r="V659" i="63"/>
  <c r="U659" i="63"/>
  <c r="AI658" i="63"/>
  <c r="AH658" i="63"/>
  <c r="AG658" i="63"/>
  <c r="AD658" i="63"/>
  <c r="AC658" i="63"/>
  <c r="Y658" i="63"/>
  <c r="Z658" i="63" s="1"/>
  <c r="V658" i="63"/>
  <c r="U658" i="63"/>
  <c r="AI657" i="63"/>
  <c r="AH657" i="63"/>
  <c r="AG657" i="63"/>
  <c r="AD657" i="63"/>
  <c r="AC657" i="63"/>
  <c r="Y657" i="63"/>
  <c r="Z657" i="63" s="1"/>
  <c r="V657" i="63"/>
  <c r="U657" i="63"/>
  <c r="AI656" i="63"/>
  <c r="AH656" i="63"/>
  <c r="AG656" i="63"/>
  <c r="AD656" i="63"/>
  <c r="AC656" i="63"/>
  <c r="Y656" i="63"/>
  <c r="Z656" i="63" s="1"/>
  <c r="V656" i="63"/>
  <c r="U656" i="63"/>
  <c r="AI655" i="63"/>
  <c r="AH655" i="63"/>
  <c r="AG655" i="63"/>
  <c r="AD655" i="63"/>
  <c r="AC655" i="63"/>
  <c r="Y655" i="63"/>
  <c r="Z655" i="63" s="1"/>
  <c r="V655" i="63"/>
  <c r="U655" i="63"/>
  <c r="AI654" i="63"/>
  <c r="AH654" i="63"/>
  <c r="AG654" i="63"/>
  <c r="AD654" i="63"/>
  <c r="AC654" i="63"/>
  <c r="Y654" i="63"/>
  <c r="Z654" i="63" s="1"/>
  <c r="V654" i="63"/>
  <c r="U654" i="63"/>
  <c r="AI653" i="63"/>
  <c r="AH653" i="63"/>
  <c r="AG653" i="63"/>
  <c r="AD653" i="63"/>
  <c r="AC653" i="63"/>
  <c r="Y653" i="63"/>
  <c r="Z653" i="63" s="1"/>
  <c r="V653" i="63"/>
  <c r="U653" i="63"/>
  <c r="AI652" i="63"/>
  <c r="AH652" i="63"/>
  <c r="AG652" i="63"/>
  <c r="AD652" i="63"/>
  <c r="AC652" i="63"/>
  <c r="Y652" i="63"/>
  <c r="Z652" i="63" s="1"/>
  <c r="V652" i="63"/>
  <c r="U652" i="63"/>
  <c r="AI651" i="63"/>
  <c r="AH651" i="63"/>
  <c r="AG651" i="63"/>
  <c r="AD651" i="63"/>
  <c r="AC651" i="63"/>
  <c r="Y651" i="63"/>
  <c r="Z651" i="63" s="1"/>
  <c r="V651" i="63"/>
  <c r="U651" i="63"/>
  <c r="AI650" i="63"/>
  <c r="AH650" i="63"/>
  <c r="AG650" i="63"/>
  <c r="AD650" i="63"/>
  <c r="AC650" i="63"/>
  <c r="Y650" i="63"/>
  <c r="Z650" i="63" s="1"/>
  <c r="V650" i="63"/>
  <c r="U650" i="63"/>
  <c r="AI649" i="63"/>
  <c r="AH649" i="63"/>
  <c r="AG649" i="63"/>
  <c r="AD649" i="63"/>
  <c r="AC649" i="63"/>
  <c r="Y649" i="63"/>
  <c r="Z649" i="63" s="1"/>
  <c r="V649" i="63"/>
  <c r="U649" i="63"/>
  <c r="AI648" i="63"/>
  <c r="AH648" i="63"/>
  <c r="AG648" i="63"/>
  <c r="AD648" i="63"/>
  <c r="AC648" i="63"/>
  <c r="Y648" i="63"/>
  <c r="Z648" i="63" s="1"/>
  <c r="V648" i="63"/>
  <c r="U648" i="63"/>
  <c r="AI647" i="63"/>
  <c r="AH647" i="63"/>
  <c r="AF647" i="63" s="1"/>
  <c r="AG647" i="63"/>
  <c r="AD647" i="63"/>
  <c r="AC647" i="63"/>
  <c r="Y647" i="63"/>
  <c r="Z647" i="63" s="1"/>
  <c r="V647" i="63"/>
  <c r="U647" i="63"/>
  <c r="AI646" i="63"/>
  <c r="AH646" i="63"/>
  <c r="AG646" i="63"/>
  <c r="AD646" i="63"/>
  <c r="AC646" i="63"/>
  <c r="Y646" i="63"/>
  <c r="Z646" i="63" s="1"/>
  <c r="V646" i="63"/>
  <c r="U646" i="63"/>
  <c r="AI645" i="63"/>
  <c r="AH645" i="63"/>
  <c r="AG645" i="63"/>
  <c r="AD645" i="63"/>
  <c r="AC645" i="63"/>
  <c r="Y645" i="63"/>
  <c r="Z645" i="63" s="1"/>
  <c r="V645" i="63"/>
  <c r="U645" i="63"/>
  <c r="AI644" i="63"/>
  <c r="AH644" i="63"/>
  <c r="AG644" i="63"/>
  <c r="AD644" i="63"/>
  <c r="AC644" i="63"/>
  <c r="Y644" i="63"/>
  <c r="Z644" i="63" s="1"/>
  <c r="V644" i="63"/>
  <c r="U644" i="63"/>
  <c r="AI643" i="63"/>
  <c r="AH643" i="63"/>
  <c r="AG643" i="63"/>
  <c r="AD643" i="63"/>
  <c r="AC643" i="63"/>
  <c r="Y643" i="63"/>
  <c r="Z643" i="63" s="1"/>
  <c r="V643" i="63"/>
  <c r="U643" i="63"/>
  <c r="AI642" i="63"/>
  <c r="AH642" i="63"/>
  <c r="AG642" i="63"/>
  <c r="AD642" i="63"/>
  <c r="AC642" i="63"/>
  <c r="Y642" i="63"/>
  <c r="Z642" i="63" s="1"/>
  <c r="V642" i="63"/>
  <c r="U642" i="63"/>
  <c r="AI641" i="63"/>
  <c r="AH641" i="63"/>
  <c r="AG641" i="63"/>
  <c r="AD641" i="63"/>
  <c r="AC641" i="63"/>
  <c r="Y641" i="63"/>
  <c r="Z641" i="63" s="1"/>
  <c r="V641" i="63"/>
  <c r="U641" i="63"/>
  <c r="AI640" i="63"/>
  <c r="AH640" i="63"/>
  <c r="AG640" i="63"/>
  <c r="AD640" i="63"/>
  <c r="AC640" i="63"/>
  <c r="Y640" i="63"/>
  <c r="Z640" i="63" s="1"/>
  <c r="V640" i="63"/>
  <c r="U640" i="63"/>
  <c r="AI639" i="63"/>
  <c r="AH639" i="63"/>
  <c r="AG639" i="63"/>
  <c r="AD639" i="63"/>
  <c r="AC639" i="63"/>
  <c r="Y639" i="63"/>
  <c r="Z639" i="63" s="1"/>
  <c r="V639" i="63"/>
  <c r="U639" i="63"/>
  <c r="AI638" i="63"/>
  <c r="AH638" i="63"/>
  <c r="AG638" i="63"/>
  <c r="AD638" i="63"/>
  <c r="AC638" i="63"/>
  <c r="Y638" i="63"/>
  <c r="Z638" i="63" s="1"/>
  <c r="V638" i="63"/>
  <c r="U638" i="63"/>
  <c r="AI637" i="63"/>
  <c r="AH637" i="63"/>
  <c r="AG637" i="63"/>
  <c r="AD637" i="63"/>
  <c r="AC637" i="63"/>
  <c r="Y637" i="63"/>
  <c r="Z637" i="63" s="1"/>
  <c r="V637" i="63"/>
  <c r="U637" i="63"/>
  <c r="AI636" i="63"/>
  <c r="AH636" i="63"/>
  <c r="AG636" i="63"/>
  <c r="AD636" i="63"/>
  <c r="AC636" i="63"/>
  <c r="Y636" i="63"/>
  <c r="Z636" i="63" s="1"/>
  <c r="V636" i="63"/>
  <c r="U636" i="63"/>
  <c r="AI635" i="63"/>
  <c r="AH635" i="63"/>
  <c r="AG635" i="63"/>
  <c r="AD635" i="63"/>
  <c r="AC635" i="63"/>
  <c r="Y635" i="63"/>
  <c r="Z635" i="63" s="1"/>
  <c r="V635" i="63"/>
  <c r="U635" i="63"/>
  <c r="AI634" i="63"/>
  <c r="AH634" i="63"/>
  <c r="AG634" i="63"/>
  <c r="AD634" i="63"/>
  <c r="AC634" i="63"/>
  <c r="Y634" i="63"/>
  <c r="Z634" i="63" s="1"/>
  <c r="V634" i="63"/>
  <c r="U634" i="63"/>
  <c r="AI633" i="63"/>
  <c r="AH633" i="63"/>
  <c r="AG633" i="63"/>
  <c r="AD633" i="63"/>
  <c r="AC633" i="63"/>
  <c r="Y633" i="63"/>
  <c r="Z633" i="63" s="1"/>
  <c r="V633" i="63"/>
  <c r="U633" i="63"/>
  <c r="AI632" i="63"/>
  <c r="AH632" i="63"/>
  <c r="AG632" i="63"/>
  <c r="AD632" i="63"/>
  <c r="AC632" i="63"/>
  <c r="Y632" i="63"/>
  <c r="Z632" i="63" s="1"/>
  <c r="V632" i="63"/>
  <c r="U632" i="63"/>
  <c r="AI631" i="63"/>
  <c r="AH631" i="63"/>
  <c r="AG631" i="63"/>
  <c r="AD631" i="63"/>
  <c r="AC631" i="63"/>
  <c r="Y631" i="63"/>
  <c r="Z631" i="63" s="1"/>
  <c r="V631" i="63"/>
  <c r="U631" i="63"/>
  <c r="AI630" i="63"/>
  <c r="AH630" i="63"/>
  <c r="AG630" i="63"/>
  <c r="AD630" i="63"/>
  <c r="AC630" i="63"/>
  <c r="Y630" i="63"/>
  <c r="Z630" i="63" s="1"/>
  <c r="V630" i="63"/>
  <c r="U630" i="63"/>
  <c r="AI629" i="63"/>
  <c r="AH629" i="63"/>
  <c r="AG629" i="63"/>
  <c r="AD629" i="63"/>
  <c r="AC629" i="63"/>
  <c r="Y629" i="63"/>
  <c r="Z629" i="63" s="1"/>
  <c r="V629" i="63"/>
  <c r="U629" i="63"/>
  <c r="AI628" i="63"/>
  <c r="AH628" i="63"/>
  <c r="AG628" i="63"/>
  <c r="AD628" i="63"/>
  <c r="AC628" i="63"/>
  <c r="Y628" i="63"/>
  <c r="Z628" i="63" s="1"/>
  <c r="V628" i="63"/>
  <c r="U628" i="63"/>
  <c r="AI627" i="63"/>
  <c r="AH627" i="63"/>
  <c r="AG627" i="63"/>
  <c r="AD627" i="63"/>
  <c r="AC627" i="63"/>
  <c r="Y627" i="63"/>
  <c r="Z627" i="63" s="1"/>
  <c r="V627" i="63"/>
  <c r="U627" i="63"/>
  <c r="AI626" i="63"/>
  <c r="AH626" i="63"/>
  <c r="AF626" i="63" s="1"/>
  <c r="AG626" i="63"/>
  <c r="AD626" i="63"/>
  <c r="AC626" i="63"/>
  <c r="Y626" i="63"/>
  <c r="Z626" i="63" s="1"/>
  <c r="V626" i="63"/>
  <c r="U626" i="63"/>
  <c r="AI625" i="63"/>
  <c r="AH625" i="63"/>
  <c r="AG625" i="63"/>
  <c r="AD625" i="63"/>
  <c r="AC625" i="63"/>
  <c r="Y625" i="63"/>
  <c r="Z625" i="63" s="1"/>
  <c r="V625" i="63"/>
  <c r="U625" i="63"/>
  <c r="AI624" i="63"/>
  <c r="AH624" i="63"/>
  <c r="AG624" i="63"/>
  <c r="AD624" i="63"/>
  <c r="AC624" i="63"/>
  <c r="Y624" i="63"/>
  <c r="Z624" i="63" s="1"/>
  <c r="V624" i="63"/>
  <c r="U624" i="63"/>
  <c r="AI623" i="63"/>
  <c r="AH623" i="63"/>
  <c r="AG623" i="63"/>
  <c r="AD623" i="63"/>
  <c r="AC623" i="63"/>
  <c r="Y623" i="63"/>
  <c r="Z623" i="63" s="1"/>
  <c r="V623" i="63"/>
  <c r="U623" i="63"/>
  <c r="AI622" i="63"/>
  <c r="AH622" i="63"/>
  <c r="AG622" i="63"/>
  <c r="AD622" i="63"/>
  <c r="AC622" i="63"/>
  <c r="Y622" i="63"/>
  <c r="Z622" i="63" s="1"/>
  <c r="V622" i="63"/>
  <c r="U622" i="63"/>
  <c r="AI621" i="63"/>
  <c r="AH621" i="63"/>
  <c r="AG621" i="63"/>
  <c r="AD621" i="63"/>
  <c r="AC621" i="63"/>
  <c r="Y621" i="63"/>
  <c r="Z621" i="63" s="1"/>
  <c r="V621" i="63"/>
  <c r="U621" i="63"/>
  <c r="AI620" i="63"/>
  <c r="AH620" i="63"/>
  <c r="AG620" i="63"/>
  <c r="AD620" i="63"/>
  <c r="AC620" i="63"/>
  <c r="Y620" i="63"/>
  <c r="Z620" i="63" s="1"/>
  <c r="V620" i="63"/>
  <c r="U620" i="63"/>
  <c r="AI619" i="63"/>
  <c r="AH619" i="63"/>
  <c r="AG619" i="63"/>
  <c r="AD619" i="63"/>
  <c r="AC619" i="63"/>
  <c r="Y619" i="63"/>
  <c r="Z619" i="63" s="1"/>
  <c r="V619" i="63"/>
  <c r="U619" i="63"/>
  <c r="AI618" i="63"/>
  <c r="AH618" i="63"/>
  <c r="AG618" i="63"/>
  <c r="AD618" i="63"/>
  <c r="AC618" i="63"/>
  <c r="Y618" i="63"/>
  <c r="Z618" i="63" s="1"/>
  <c r="V618" i="63"/>
  <c r="U618" i="63"/>
  <c r="AI617" i="63"/>
  <c r="AH617" i="63"/>
  <c r="AG617" i="63"/>
  <c r="AD617" i="63"/>
  <c r="AC617" i="63"/>
  <c r="Y617" i="63"/>
  <c r="Z617" i="63" s="1"/>
  <c r="V617" i="63"/>
  <c r="U617" i="63"/>
  <c r="AI616" i="63"/>
  <c r="AH616" i="63"/>
  <c r="AG616" i="63"/>
  <c r="AD616" i="63"/>
  <c r="AC616" i="63"/>
  <c r="Y616" i="63"/>
  <c r="Z616" i="63" s="1"/>
  <c r="V616" i="63"/>
  <c r="U616" i="63"/>
  <c r="AI615" i="63"/>
  <c r="AH615" i="63"/>
  <c r="AG615" i="63"/>
  <c r="AD615" i="63"/>
  <c r="AC615" i="63"/>
  <c r="Y615" i="63"/>
  <c r="Z615" i="63" s="1"/>
  <c r="V615" i="63"/>
  <c r="U615" i="63"/>
  <c r="AI614" i="63"/>
  <c r="AH614" i="63"/>
  <c r="AG614" i="63"/>
  <c r="AD614" i="63"/>
  <c r="AC614" i="63"/>
  <c r="Y614" i="63"/>
  <c r="Z614" i="63" s="1"/>
  <c r="V614" i="63"/>
  <c r="U614" i="63"/>
  <c r="AI613" i="63"/>
  <c r="AH613" i="63"/>
  <c r="AG613" i="63"/>
  <c r="AD613" i="63"/>
  <c r="AC613" i="63"/>
  <c r="Y613" i="63"/>
  <c r="Z613" i="63" s="1"/>
  <c r="V613" i="63"/>
  <c r="U613" i="63"/>
  <c r="AI612" i="63"/>
  <c r="AH612" i="63"/>
  <c r="AG612" i="63"/>
  <c r="AD612" i="63"/>
  <c r="AC612" i="63"/>
  <c r="Y612" i="63"/>
  <c r="Z612" i="63" s="1"/>
  <c r="V612" i="63"/>
  <c r="U612" i="63"/>
  <c r="AI611" i="63"/>
  <c r="AH611" i="63"/>
  <c r="AG611" i="63"/>
  <c r="AD611" i="63"/>
  <c r="AC611" i="63"/>
  <c r="Y611" i="63"/>
  <c r="Z611" i="63" s="1"/>
  <c r="V611" i="63"/>
  <c r="U611" i="63"/>
  <c r="AI610" i="63"/>
  <c r="AH610" i="63"/>
  <c r="AG610" i="63"/>
  <c r="AD610" i="63"/>
  <c r="AC610" i="63"/>
  <c r="Y610" i="63"/>
  <c r="Z610" i="63" s="1"/>
  <c r="V610" i="63"/>
  <c r="W610" i="63" s="1"/>
  <c r="U610" i="63"/>
  <c r="AI609" i="63"/>
  <c r="AH609" i="63"/>
  <c r="AG609" i="63"/>
  <c r="AD609" i="63"/>
  <c r="AC609" i="63"/>
  <c r="Y609" i="63"/>
  <c r="Z609" i="63" s="1"/>
  <c r="V609" i="63"/>
  <c r="U609" i="63"/>
  <c r="AI608" i="63"/>
  <c r="AH608" i="63"/>
  <c r="AG608" i="63"/>
  <c r="AD608" i="63"/>
  <c r="AC608" i="63"/>
  <c r="Y608" i="63"/>
  <c r="Z608" i="63" s="1"/>
  <c r="V608" i="63"/>
  <c r="U608" i="63"/>
  <c r="AI607" i="63"/>
  <c r="AH607" i="63"/>
  <c r="AG607" i="63"/>
  <c r="AD607" i="63"/>
  <c r="AC607" i="63"/>
  <c r="Y607" i="63"/>
  <c r="Z607" i="63" s="1"/>
  <c r="V607" i="63"/>
  <c r="U607" i="63"/>
  <c r="AI606" i="63"/>
  <c r="AH606" i="63"/>
  <c r="AG606" i="63"/>
  <c r="AD606" i="63"/>
  <c r="AC606" i="63"/>
  <c r="Y606" i="63"/>
  <c r="Z606" i="63" s="1"/>
  <c r="V606" i="63"/>
  <c r="U606" i="63"/>
  <c r="AI605" i="63"/>
  <c r="AH605" i="63"/>
  <c r="AG605" i="63"/>
  <c r="AD605" i="63"/>
  <c r="AC605" i="63"/>
  <c r="Y605" i="63"/>
  <c r="Z605" i="63" s="1"/>
  <c r="V605" i="63"/>
  <c r="X605" i="63" s="1"/>
  <c r="U605" i="63"/>
  <c r="AI604" i="63"/>
  <c r="AH604" i="63"/>
  <c r="AG604" i="63"/>
  <c r="AD604" i="63"/>
  <c r="AC604" i="63"/>
  <c r="Y604" i="63"/>
  <c r="Z604" i="63" s="1"/>
  <c r="V604" i="63"/>
  <c r="U604" i="63"/>
  <c r="AI603" i="63"/>
  <c r="AH603" i="63"/>
  <c r="AG603" i="63"/>
  <c r="AD603" i="63"/>
  <c r="AC603" i="63"/>
  <c r="Y603" i="63"/>
  <c r="Z603" i="63" s="1"/>
  <c r="V603" i="63"/>
  <c r="U603" i="63"/>
  <c r="AI602" i="63"/>
  <c r="AH602" i="63"/>
  <c r="AG602" i="63"/>
  <c r="AD602" i="63"/>
  <c r="AC602" i="63"/>
  <c r="Y602" i="63"/>
  <c r="Z602" i="63" s="1"/>
  <c r="V602" i="63"/>
  <c r="U602" i="63"/>
  <c r="AI601" i="63"/>
  <c r="AH601" i="63"/>
  <c r="AG601" i="63"/>
  <c r="AD601" i="63"/>
  <c r="AC601" i="63"/>
  <c r="Y601" i="63"/>
  <c r="Z601" i="63" s="1"/>
  <c r="V601" i="63"/>
  <c r="X601" i="63" s="1"/>
  <c r="U601" i="63"/>
  <c r="AI600" i="63"/>
  <c r="AH600" i="63"/>
  <c r="AG600" i="63"/>
  <c r="AD600" i="63"/>
  <c r="AC600" i="63"/>
  <c r="Y600" i="63"/>
  <c r="Z600" i="63" s="1"/>
  <c r="V600" i="63"/>
  <c r="X600" i="63" s="1"/>
  <c r="U600" i="63"/>
  <c r="AI599" i="63"/>
  <c r="AH599" i="63"/>
  <c r="AG599" i="63"/>
  <c r="AD599" i="63"/>
  <c r="AC599" i="63"/>
  <c r="Y599" i="63"/>
  <c r="Z599" i="63" s="1"/>
  <c r="V599" i="63"/>
  <c r="U599" i="63"/>
  <c r="AI598" i="63"/>
  <c r="AH598" i="63"/>
  <c r="AG598" i="63"/>
  <c r="AD598" i="63"/>
  <c r="AC598" i="63"/>
  <c r="Y598" i="63"/>
  <c r="Z598" i="63" s="1"/>
  <c r="V598" i="63"/>
  <c r="U598" i="63"/>
  <c r="AI597" i="63"/>
  <c r="AH597" i="63"/>
  <c r="AG597" i="63"/>
  <c r="AD597" i="63"/>
  <c r="AC597" i="63"/>
  <c r="Y597" i="63"/>
  <c r="Z597" i="63" s="1"/>
  <c r="V597" i="63"/>
  <c r="U597" i="63"/>
  <c r="AI596" i="63"/>
  <c r="AH596" i="63"/>
  <c r="AG596" i="63"/>
  <c r="AD596" i="63"/>
  <c r="AC596" i="63"/>
  <c r="Y596" i="63"/>
  <c r="Z596" i="63" s="1"/>
  <c r="V596" i="63"/>
  <c r="U596" i="63"/>
  <c r="AI595" i="63"/>
  <c r="AH595" i="63"/>
  <c r="AG595" i="63"/>
  <c r="AD595" i="63"/>
  <c r="AC595" i="63"/>
  <c r="Y595" i="63"/>
  <c r="Z595" i="63" s="1"/>
  <c r="V595" i="63"/>
  <c r="U595" i="63"/>
  <c r="AI594" i="63"/>
  <c r="AH594" i="63"/>
  <c r="AG594" i="63"/>
  <c r="AD594" i="63"/>
  <c r="AC594" i="63"/>
  <c r="Y594" i="63"/>
  <c r="Z594" i="63" s="1"/>
  <c r="V594" i="63"/>
  <c r="U594" i="63"/>
  <c r="AI593" i="63"/>
  <c r="AH593" i="63"/>
  <c r="AG593" i="63"/>
  <c r="AD593" i="63"/>
  <c r="AC593" i="63"/>
  <c r="Y593" i="63"/>
  <c r="Z593" i="63" s="1"/>
  <c r="V593" i="63"/>
  <c r="U593" i="63"/>
  <c r="AI592" i="63"/>
  <c r="AH592" i="63"/>
  <c r="AG592" i="63"/>
  <c r="AD592" i="63"/>
  <c r="AC592" i="63"/>
  <c r="Y592" i="63"/>
  <c r="Z592" i="63" s="1"/>
  <c r="V592" i="63"/>
  <c r="U592" i="63"/>
  <c r="AI591" i="63"/>
  <c r="AH591" i="63"/>
  <c r="AG591" i="63"/>
  <c r="AD591" i="63"/>
  <c r="AC591" i="63"/>
  <c r="Y591" i="63"/>
  <c r="Z591" i="63" s="1"/>
  <c r="V591" i="63"/>
  <c r="U591" i="63"/>
  <c r="AI590" i="63"/>
  <c r="AH590" i="63"/>
  <c r="AG590" i="63"/>
  <c r="AD590" i="63"/>
  <c r="AC590" i="63"/>
  <c r="Y590" i="63"/>
  <c r="Z590" i="63" s="1"/>
  <c r="V590" i="63"/>
  <c r="U590" i="63"/>
  <c r="AI589" i="63"/>
  <c r="AH589" i="63"/>
  <c r="AG589" i="63"/>
  <c r="AD589" i="63"/>
  <c r="AC589" i="63"/>
  <c r="Y589" i="63"/>
  <c r="Z589" i="63" s="1"/>
  <c r="V589" i="63"/>
  <c r="U589" i="63"/>
  <c r="AI588" i="63"/>
  <c r="AH588" i="63"/>
  <c r="AG588" i="63"/>
  <c r="AD588" i="63"/>
  <c r="AC588" i="63"/>
  <c r="Y588" i="63"/>
  <c r="Z588" i="63" s="1"/>
  <c r="V588" i="63"/>
  <c r="U588" i="63"/>
  <c r="AI587" i="63"/>
  <c r="AH587" i="63"/>
  <c r="AG587" i="63"/>
  <c r="AD587" i="63"/>
  <c r="AC587" i="63"/>
  <c r="Y587" i="63"/>
  <c r="Z587" i="63" s="1"/>
  <c r="V587" i="63"/>
  <c r="U587" i="63"/>
  <c r="AI586" i="63"/>
  <c r="AH586" i="63"/>
  <c r="AG586" i="63"/>
  <c r="AD586" i="63"/>
  <c r="AC586" i="63"/>
  <c r="Y586" i="63"/>
  <c r="Z586" i="63" s="1"/>
  <c r="V586" i="63"/>
  <c r="U586" i="63"/>
  <c r="AI585" i="63"/>
  <c r="AH585" i="63"/>
  <c r="AG585" i="63"/>
  <c r="AD585" i="63"/>
  <c r="AC585" i="63"/>
  <c r="Y585" i="63"/>
  <c r="Z585" i="63" s="1"/>
  <c r="V585" i="63"/>
  <c r="U585" i="63"/>
  <c r="AI584" i="63"/>
  <c r="AH584" i="63"/>
  <c r="AG584" i="63"/>
  <c r="AD584" i="63"/>
  <c r="AC584" i="63"/>
  <c r="Y584" i="63"/>
  <c r="Z584" i="63" s="1"/>
  <c r="V584" i="63"/>
  <c r="U584" i="63"/>
  <c r="AI583" i="63"/>
  <c r="AH583" i="63"/>
  <c r="AG583" i="63"/>
  <c r="AD583" i="63"/>
  <c r="AC583" i="63"/>
  <c r="Y583" i="63"/>
  <c r="Z583" i="63" s="1"/>
  <c r="V583" i="63"/>
  <c r="U583" i="63"/>
  <c r="AI582" i="63"/>
  <c r="AH582" i="63"/>
  <c r="AG582" i="63"/>
  <c r="AD582" i="63"/>
  <c r="AC582" i="63"/>
  <c r="Y582" i="63"/>
  <c r="Z582" i="63" s="1"/>
  <c r="V582" i="63"/>
  <c r="U582" i="63"/>
  <c r="AI581" i="63"/>
  <c r="AH581" i="63"/>
  <c r="AG581" i="63"/>
  <c r="AD581" i="63"/>
  <c r="AC581" i="63"/>
  <c r="Y581" i="63"/>
  <c r="Z581" i="63" s="1"/>
  <c r="V581" i="63"/>
  <c r="U581" i="63"/>
  <c r="AI580" i="63"/>
  <c r="AH580" i="63"/>
  <c r="AG580" i="63"/>
  <c r="AD580" i="63"/>
  <c r="AC580" i="63"/>
  <c r="Y580" i="63"/>
  <c r="Z580" i="63" s="1"/>
  <c r="V580" i="63"/>
  <c r="U580" i="63"/>
  <c r="AI579" i="63"/>
  <c r="AH579" i="63"/>
  <c r="AG579" i="63"/>
  <c r="AD579" i="63"/>
  <c r="AC579" i="63"/>
  <c r="Y579" i="63"/>
  <c r="Z579" i="63" s="1"/>
  <c r="V579" i="63"/>
  <c r="U579" i="63"/>
  <c r="AI578" i="63"/>
  <c r="AH578" i="63"/>
  <c r="AG578" i="63"/>
  <c r="AD578" i="63"/>
  <c r="AC578" i="63"/>
  <c r="Y578" i="63"/>
  <c r="Z578" i="63" s="1"/>
  <c r="V578" i="63"/>
  <c r="U578" i="63"/>
  <c r="AI577" i="63"/>
  <c r="AH577" i="63"/>
  <c r="AG577" i="63"/>
  <c r="AD577" i="63"/>
  <c r="AC577" i="63"/>
  <c r="Y577" i="63"/>
  <c r="Z577" i="63" s="1"/>
  <c r="V577" i="63"/>
  <c r="U577" i="63"/>
  <c r="AI576" i="63"/>
  <c r="AH576" i="63"/>
  <c r="AG576" i="63"/>
  <c r="AD576" i="63"/>
  <c r="AC576" i="63"/>
  <c r="Y576" i="63"/>
  <c r="Z576" i="63" s="1"/>
  <c r="V576" i="63"/>
  <c r="U576" i="63"/>
  <c r="AI575" i="63"/>
  <c r="AH575" i="63"/>
  <c r="AG575" i="63"/>
  <c r="AD575" i="63"/>
  <c r="AC575" i="63"/>
  <c r="Y575" i="63"/>
  <c r="Z575" i="63" s="1"/>
  <c r="V575" i="63"/>
  <c r="U575" i="63"/>
  <c r="AI574" i="63"/>
  <c r="AH574" i="63"/>
  <c r="AG574" i="63"/>
  <c r="AD574" i="63"/>
  <c r="AC574" i="63"/>
  <c r="Y574" i="63"/>
  <c r="Z574" i="63" s="1"/>
  <c r="V574" i="63"/>
  <c r="U574" i="63"/>
  <c r="AI573" i="63"/>
  <c r="AH573" i="63"/>
  <c r="AG573" i="63"/>
  <c r="AD573" i="63"/>
  <c r="AC573" i="63"/>
  <c r="Y573" i="63"/>
  <c r="Z573" i="63" s="1"/>
  <c r="V573" i="63"/>
  <c r="U573" i="63"/>
  <c r="AI572" i="63"/>
  <c r="AH572" i="63"/>
  <c r="AG572" i="63"/>
  <c r="AD572" i="63"/>
  <c r="AC572" i="63"/>
  <c r="Y572" i="63"/>
  <c r="Z572" i="63" s="1"/>
  <c r="V572" i="63"/>
  <c r="U572" i="63"/>
  <c r="AI571" i="63"/>
  <c r="AH571" i="63"/>
  <c r="AG571" i="63"/>
  <c r="AD571" i="63"/>
  <c r="AC571" i="63"/>
  <c r="Y571" i="63"/>
  <c r="Z571" i="63" s="1"/>
  <c r="V571" i="63"/>
  <c r="U571" i="63"/>
  <c r="AI570" i="63"/>
  <c r="AH570" i="63"/>
  <c r="AG570" i="63"/>
  <c r="AD570" i="63"/>
  <c r="AC570" i="63"/>
  <c r="Y570" i="63"/>
  <c r="Z570" i="63" s="1"/>
  <c r="V570" i="63"/>
  <c r="U570" i="63"/>
  <c r="AI569" i="63"/>
  <c r="AH569" i="63"/>
  <c r="AG569" i="63"/>
  <c r="AD569" i="63"/>
  <c r="AC569" i="63"/>
  <c r="Y569" i="63"/>
  <c r="Z569" i="63" s="1"/>
  <c r="V569" i="63"/>
  <c r="U569" i="63"/>
  <c r="AI568" i="63"/>
  <c r="AH568" i="63"/>
  <c r="AG568" i="63"/>
  <c r="AD568" i="63"/>
  <c r="AC568" i="63"/>
  <c r="Y568" i="63"/>
  <c r="Z568" i="63" s="1"/>
  <c r="V568" i="63"/>
  <c r="U568" i="63"/>
  <c r="AI567" i="63"/>
  <c r="AH567" i="63"/>
  <c r="AG567" i="63"/>
  <c r="AD567" i="63"/>
  <c r="AC567" i="63"/>
  <c r="Y567" i="63"/>
  <c r="Z567" i="63" s="1"/>
  <c r="V567" i="63"/>
  <c r="U567" i="63"/>
  <c r="AI566" i="63"/>
  <c r="AH566" i="63"/>
  <c r="AG566" i="63"/>
  <c r="AD566" i="63"/>
  <c r="AC566" i="63"/>
  <c r="Y566" i="63"/>
  <c r="Z566" i="63" s="1"/>
  <c r="V566" i="63"/>
  <c r="U566" i="63"/>
  <c r="AI565" i="63"/>
  <c r="AH565" i="63"/>
  <c r="AG565" i="63"/>
  <c r="AD565" i="63"/>
  <c r="AC565" i="63"/>
  <c r="Y565" i="63"/>
  <c r="Z565" i="63" s="1"/>
  <c r="V565" i="63"/>
  <c r="U565" i="63"/>
  <c r="AI564" i="63"/>
  <c r="AH564" i="63"/>
  <c r="AG564" i="63"/>
  <c r="AD564" i="63"/>
  <c r="AC564" i="63"/>
  <c r="Y564" i="63"/>
  <c r="Z564" i="63" s="1"/>
  <c r="V564" i="63"/>
  <c r="U564" i="63"/>
  <c r="AI563" i="63"/>
  <c r="AH563" i="63"/>
  <c r="AG563" i="63"/>
  <c r="AD563" i="63"/>
  <c r="AC563" i="63"/>
  <c r="Y563" i="63"/>
  <c r="Z563" i="63" s="1"/>
  <c r="V563" i="63"/>
  <c r="U563" i="63"/>
  <c r="AI562" i="63"/>
  <c r="AH562" i="63"/>
  <c r="AG562" i="63"/>
  <c r="AD562" i="63"/>
  <c r="AC562" i="63"/>
  <c r="Y562" i="63"/>
  <c r="Z562" i="63" s="1"/>
  <c r="V562" i="63"/>
  <c r="U562" i="63"/>
  <c r="AI561" i="63"/>
  <c r="AH561" i="63"/>
  <c r="AG561" i="63"/>
  <c r="AD561" i="63"/>
  <c r="AC561" i="63"/>
  <c r="Y561" i="63"/>
  <c r="Z561" i="63" s="1"/>
  <c r="V561" i="63"/>
  <c r="U561" i="63"/>
  <c r="AI560" i="63"/>
  <c r="AH560" i="63"/>
  <c r="AG560" i="63"/>
  <c r="AD560" i="63"/>
  <c r="AC560" i="63"/>
  <c r="Y560" i="63"/>
  <c r="Z560" i="63" s="1"/>
  <c r="V560" i="63"/>
  <c r="U560" i="63"/>
  <c r="AI559" i="63"/>
  <c r="AH559" i="63"/>
  <c r="AG559" i="63"/>
  <c r="AD559" i="63"/>
  <c r="AC559" i="63"/>
  <c r="Y559" i="63"/>
  <c r="Z559" i="63" s="1"/>
  <c r="V559" i="63"/>
  <c r="U559" i="63"/>
  <c r="AI558" i="63"/>
  <c r="AH558" i="63"/>
  <c r="AG558" i="63"/>
  <c r="AD558" i="63"/>
  <c r="AC558" i="63"/>
  <c r="Y558" i="63"/>
  <c r="Z558" i="63" s="1"/>
  <c r="V558" i="63"/>
  <c r="U558" i="63"/>
  <c r="AI557" i="63"/>
  <c r="AH557" i="63"/>
  <c r="AG557" i="63"/>
  <c r="AD557" i="63"/>
  <c r="AC557" i="63"/>
  <c r="Y557" i="63"/>
  <c r="Z557" i="63" s="1"/>
  <c r="V557" i="63"/>
  <c r="U557" i="63"/>
  <c r="AI556" i="63"/>
  <c r="AH556" i="63"/>
  <c r="AG556" i="63"/>
  <c r="AD556" i="63"/>
  <c r="AC556" i="63"/>
  <c r="Y556" i="63"/>
  <c r="Z556" i="63" s="1"/>
  <c r="V556" i="63"/>
  <c r="U556" i="63"/>
  <c r="AI555" i="63"/>
  <c r="AH555" i="63"/>
  <c r="AG555" i="63"/>
  <c r="AD555" i="63"/>
  <c r="AC555" i="63"/>
  <c r="Y555" i="63"/>
  <c r="Z555" i="63" s="1"/>
  <c r="V555" i="63"/>
  <c r="U555" i="63"/>
  <c r="AI554" i="63"/>
  <c r="AH554" i="63"/>
  <c r="AG554" i="63"/>
  <c r="AD554" i="63"/>
  <c r="AC554" i="63"/>
  <c r="Y554" i="63"/>
  <c r="Z554" i="63" s="1"/>
  <c r="V554" i="63"/>
  <c r="U554" i="63"/>
  <c r="AI553" i="63"/>
  <c r="AH553" i="63"/>
  <c r="AG553" i="63"/>
  <c r="AD553" i="63"/>
  <c r="AC553" i="63"/>
  <c r="Y553" i="63"/>
  <c r="Z553" i="63" s="1"/>
  <c r="V553" i="63"/>
  <c r="U553" i="63"/>
  <c r="AI552" i="63"/>
  <c r="AH552" i="63"/>
  <c r="AG552" i="63"/>
  <c r="AD552" i="63"/>
  <c r="AC552" i="63"/>
  <c r="Y552" i="63"/>
  <c r="Z552" i="63" s="1"/>
  <c r="V552" i="63"/>
  <c r="U552" i="63"/>
  <c r="AI551" i="63"/>
  <c r="AH551" i="63"/>
  <c r="AG551" i="63"/>
  <c r="AD551" i="63"/>
  <c r="AC551" i="63"/>
  <c r="Y551" i="63"/>
  <c r="Z551" i="63" s="1"/>
  <c r="V551" i="63"/>
  <c r="U551" i="63"/>
  <c r="AI550" i="63"/>
  <c r="AH550" i="63"/>
  <c r="AG550" i="63"/>
  <c r="AD550" i="63"/>
  <c r="AC550" i="63"/>
  <c r="Y550" i="63"/>
  <c r="Z550" i="63" s="1"/>
  <c r="V550" i="63"/>
  <c r="U550" i="63"/>
  <c r="AI549" i="63"/>
  <c r="AH549" i="63"/>
  <c r="AG549" i="63"/>
  <c r="AD549" i="63"/>
  <c r="AC549" i="63"/>
  <c r="Y549" i="63"/>
  <c r="Z549" i="63" s="1"/>
  <c r="V549" i="63"/>
  <c r="U549" i="63"/>
  <c r="AI548" i="63"/>
  <c r="AH548" i="63"/>
  <c r="AG548" i="63"/>
  <c r="AD548" i="63"/>
  <c r="AC548" i="63"/>
  <c r="Y548" i="63"/>
  <c r="Z548" i="63" s="1"/>
  <c r="V548" i="63"/>
  <c r="U548" i="63"/>
  <c r="AI547" i="63"/>
  <c r="AH547" i="63"/>
  <c r="AG547" i="63"/>
  <c r="AD547" i="63"/>
  <c r="AC547" i="63"/>
  <c r="Y547" i="63"/>
  <c r="Z547" i="63" s="1"/>
  <c r="V547" i="63"/>
  <c r="U547" i="63"/>
  <c r="AI546" i="63"/>
  <c r="AH546" i="63"/>
  <c r="AG546" i="63"/>
  <c r="AD546" i="63"/>
  <c r="AC546" i="63"/>
  <c r="Y546" i="63"/>
  <c r="Z546" i="63" s="1"/>
  <c r="V546" i="63"/>
  <c r="U546" i="63"/>
  <c r="AI545" i="63"/>
  <c r="AH545" i="63"/>
  <c r="AG545" i="63"/>
  <c r="AD545" i="63"/>
  <c r="AC545" i="63"/>
  <c r="Y545" i="63"/>
  <c r="Z545" i="63" s="1"/>
  <c r="V545" i="63"/>
  <c r="U545" i="63"/>
  <c r="D545" i="63"/>
  <c r="AI544" i="63"/>
  <c r="AH544" i="63"/>
  <c r="AG544" i="63"/>
  <c r="AD544" i="63"/>
  <c r="AC544" i="63"/>
  <c r="Y544" i="63"/>
  <c r="Z544" i="63" s="1"/>
  <c r="V544" i="63"/>
  <c r="U544" i="63"/>
  <c r="D544" i="63"/>
  <c r="AI543" i="63"/>
  <c r="AH543" i="63"/>
  <c r="AG543" i="63"/>
  <c r="AD543" i="63"/>
  <c r="AC543" i="63"/>
  <c r="Y543" i="63"/>
  <c r="Z543" i="63" s="1"/>
  <c r="V543" i="63"/>
  <c r="U543" i="63"/>
  <c r="D543" i="63"/>
  <c r="AI542" i="63"/>
  <c r="AH542" i="63"/>
  <c r="AG542" i="63"/>
  <c r="AD542" i="63"/>
  <c r="AC542" i="63"/>
  <c r="Y542" i="63"/>
  <c r="Z542" i="63" s="1"/>
  <c r="V542" i="63"/>
  <c r="U542" i="63"/>
  <c r="D542" i="63"/>
  <c r="AI541" i="63"/>
  <c r="AH541" i="63"/>
  <c r="AG541" i="63"/>
  <c r="AD541" i="63"/>
  <c r="AC541" i="63"/>
  <c r="Y541" i="63"/>
  <c r="Z541" i="63" s="1"/>
  <c r="V541" i="63"/>
  <c r="U541" i="63"/>
  <c r="D541" i="63"/>
  <c r="AI540" i="63"/>
  <c r="AH540" i="63"/>
  <c r="AG540" i="63"/>
  <c r="AD540" i="63"/>
  <c r="AC540" i="63"/>
  <c r="Y540" i="63"/>
  <c r="Z540" i="63" s="1"/>
  <c r="V540" i="63"/>
  <c r="U540" i="63"/>
  <c r="D540" i="63"/>
  <c r="AI539" i="63"/>
  <c r="AH539" i="63"/>
  <c r="AG539" i="63"/>
  <c r="AD539" i="63"/>
  <c r="AC539" i="63"/>
  <c r="Y539" i="63"/>
  <c r="Z539" i="63" s="1"/>
  <c r="V539" i="63"/>
  <c r="U539" i="63"/>
  <c r="D539" i="63"/>
  <c r="AI538" i="63"/>
  <c r="AH538" i="63"/>
  <c r="AG538" i="63"/>
  <c r="AD538" i="63"/>
  <c r="AC538" i="63"/>
  <c r="Y538" i="63"/>
  <c r="Z538" i="63" s="1"/>
  <c r="V538" i="63"/>
  <c r="U538" i="63"/>
  <c r="D538" i="63"/>
  <c r="AI537" i="63"/>
  <c r="AH537" i="63"/>
  <c r="AG537" i="63"/>
  <c r="AD537" i="63"/>
  <c r="AC537" i="63"/>
  <c r="Y537" i="63"/>
  <c r="Z537" i="63" s="1"/>
  <c r="V537" i="63"/>
  <c r="U537" i="63"/>
  <c r="D537" i="63"/>
  <c r="AI536" i="63"/>
  <c r="AH536" i="63"/>
  <c r="AG536" i="63"/>
  <c r="AD536" i="63"/>
  <c r="AC536" i="63"/>
  <c r="Y536" i="63"/>
  <c r="Z536" i="63" s="1"/>
  <c r="V536" i="63"/>
  <c r="U536" i="63"/>
  <c r="D536" i="63"/>
  <c r="AI535" i="63"/>
  <c r="AH535" i="63"/>
  <c r="AG535" i="63"/>
  <c r="AD535" i="63"/>
  <c r="AC535" i="63"/>
  <c r="Y535" i="63"/>
  <c r="Z535" i="63" s="1"/>
  <c r="V535" i="63"/>
  <c r="U535" i="63"/>
  <c r="D535" i="63"/>
  <c r="AI534" i="63"/>
  <c r="AH534" i="63"/>
  <c r="AG534" i="63"/>
  <c r="AD534" i="63"/>
  <c r="AC534" i="63"/>
  <c r="Y534" i="63"/>
  <c r="Z534" i="63" s="1"/>
  <c r="V534" i="63"/>
  <c r="U534" i="63"/>
  <c r="D534" i="63"/>
  <c r="AI533" i="63"/>
  <c r="AH533" i="63"/>
  <c r="AG533" i="63"/>
  <c r="AD533" i="63"/>
  <c r="AC533" i="63"/>
  <c r="Y533" i="63"/>
  <c r="Z533" i="63" s="1"/>
  <c r="V533" i="63"/>
  <c r="U533" i="63"/>
  <c r="D533" i="63"/>
  <c r="AI532" i="63"/>
  <c r="AH532" i="63"/>
  <c r="AG532" i="63"/>
  <c r="AD532" i="63"/>
  <c r="AC532" i="63"/>
  <c r="Y532" i="63"/>
  <c r="Z532" i="63" s="1"/>
  <c r="V532" i="63"/>
  <c r="U532" i="63"/>
  <c r="D532" i="63"/>
  <c r="AI531" i="63"/>
  <c r="AH531" i="63"/>
  <c r="AG531" i="63"/>
  <c r="AD531" i="63"/>
  <c r="AC531" i="63"/>
  <c r="Y531" i="63"/>
  <c r="Z531" i="63" s="1"/>
  <c r="V531" i="63"/>
  <c r="U531" i="63"/>
  <c r="D531" i="63"/>
  <c r="AI530" i="63"/>
  <c r="AH530" i="63"/>
  <c r="AG530" i="63"/>
  <c r="AD530" i="63"/>
  <c r="AC530" i="63"/>
  <c r="Y530" i="63"/>
  <c r="Z530" i="63" s="1"/>
  <c r="V530" i="63"/>
  <c r="U530" i="63"/>
  <c r="D530" i="63"/>
  <c r="AI529" i="63"/>
  <c r="AH529" i="63"/>
  <c r="AG529" i="63"/>
  <c r="AD529" i="63"/>
  <c r="AC529" i="63"/>
  <c r="Y529" i="63"/>
  <c r="Z529" i="63" s="1"/>
  <c r="V529" i="63"/>
  <c r="U529" i="63"/>
  <c r="D529" i="63"/>
  <c r="AI528" i="63"/>
  <c r="AH528" i="63"/>
  <c r="AG528" i="63"/>
  <c r="AD528" i="63"/>
  <c r="AC528" i="63"/>
  <c r="Y528" i="63"/>
  <c r="Z528" i="63" s="1"/>
  <c r="V528" i="63"/>
  <c r="U528" i="63"/>
  <c r="D528" i="63"/>
  <c r="AI527" i="63"/>
  <c r="AH527" i="63"/>
  <c r="AG527" i="63"/>
  <c r="AD527" i="63"/>
  <c r="AC527" i="63"/>
  <c r="Y527" i="63"/>
  <c r="Z527" i="63" s="1"/>
  <c r="V527" i="63"/>
  <c r="U527" i="63"/>
  <c r="D527" i="63"/>
  <c r="AI526" i="63"/>
  <c r="AH526" i="63"/>
  <c r="AG526" i="63"/>
  <c r="AD526" i="63"/>
  <c r="AC526" i="63"/>
  <c r="Y526" i="63"/>
  <c r="Z526" i="63" s="1"/>
  <c r="V526" i="63"/>
  <c r="U526" i="63"/>
  <c r="D526" i="63"/>
  <c r="AI525" i="63"/>
  <c r="AH525" i="63"/>
  <c r="AG525" i="63"/>
  <c r="AD525" i="63"/>
  <c r="AC525" i="63"/>
  <c r="Y525" i="63"/>
  <c r="Z525" i="63" s="1"/>
  <c r="V525" i="63"/>
  <c r="U525" i="63"/>
  <c r="D525" i="63"/>
  <c r="AI524" i="63"/>
  <c r="AH524" i="63"/>
  <c r="AG524" i="63"/>
  <c r="AD524" i="63"/>
  <c r="AC524" i="63"/>
  <c r="Y524" i="63"/>
  <c r="Z524" i="63" s="1"/>
  <c r="V524" i="63"/>
  <c r="U524" i="63"/>
  <c r="D524" i="63"/>
  <c r="AI523" i="63"/>
  <c r="AH523" i="63"/>
  <c r="AG523" i="63"/>
  <c r="AD523" i="63"/>
  <c r="AC523" i="63"/>
  <c r="Y523" i="63"/>
  <c r="Z523" i="63" s="1"/>
  <c r="V523" i="63"/>
  <c r="U523" i="63"/>
  <c r="D523" i="63"/>
  <c r="AI522" i="63"/>
  <c r="AH522" i="63"/>
  <c r="AG522" i="63"/>
  <c r="AD522" i="63"/>
  <c r="AC522" i="63"/>
  <c r="Y522" i="63"/>
  <c r="Z522" i="63" s="1"/>
  <c r="V522" i="63"/>
  <c r="U522" i="63"/>
  <c r="D522" i="63"/>
  <c r="AI521" i="63"/>
  <c r="AH521" i="63"/>
  <c r="AG521" i="63"/>
  <c r="AD521" i="63"/>
  <c r="AC521" i="63"/>
  <c r="Y521" i="63"/>
  <c r="Z521" i="63" s="1"/>
  <c r="V521" i="63"/>
  <c r="U521" i="63"/>
  <c r="D521" i="63"/>
  <c r="AI520" i="63"/>
  <c r="AH520" i="63"/>
  <c r="AG520" i="63"/>
  <c r="AD520" i="63"/>
  <c r="AC520" i="63"/>
  <c r="Y520" i="63"/>
  <c r="Z520" i="63" s="1"/>
  <c r="V520" i="63"/>
  <c r="U520" i="63"/>
  <c r="D520" i="63"/>
  <c r="AI519" i="63"/>
  <c r="AH519" i="63"/>
  <c r="AG519" i="63"/>
  <c r="AD519" i="63"/>
  <c r="AC519" i="63"/>
  <c r="Y519" i="63"/>
  <c r="Z519" i="63" s="1"/>
  <c r="V519" i="63"/>
  <c r="U519" i="63"/>
  <c r="D519" i="63"/>
  <c r="AI518" i="63"/>
  <c r="AH518" i="63"/>
  <c r="AG518" i="63"/>
  <c r="AD518" i="63"/>
  <c r="AC518" i="63"/>
  <c r="Y518" i="63"/>
  <c r="Z518" i="63" s="1"/>
  <c r="V518" i="63"/>
  <c r="U518" i="63"/>
  <c r="D518" i="63"/>
  <c r="AI517" i="63"/>
  <c r="AH517" i="63"/>
  <c r="AG517" i="63"/>
  <c r="AD517" i="63"/>
  <c r="AC517" i="63"/>
  <c r="Y517" i="63"/>
  <c r="Z517" i="63" s="1"/>
  <c r="V517" i="63"/>
  <c r="U517" i="63"/>
  <c r="D517" i="63"/>
  <c r="AI516" i="63"/>
  <c r="AH516" i="63"/>
  <c r="AG516" i="63"/>
  <c r="AD516" i="63"/>
  <c r="AC516" i="63"/>
  <c r="Y516" i="63"/>
  <c r="Z516" i="63" s="1"/>
  <c r="V516" i="63"/>
  <c r="U516" i="63"/>
  <c r="D516" i="63"/>
  <c r="AI515" i="63"/>
  <c r="AH515" i="63"/>
  <c r="AG515" i="63"/>
  <c r="AD515" i="63"/>
  <c r="AC515" i="63"/>
  <c r="Y515" i="63"/>
  <c r="Z515" i="63" s="1"/>
  <c r="V515" i="63"/>
  <c r="U515" i="63"/>
  <c r="D515" i="63"/>
  <c r="AI514" i="63"/>
  <c r="AH514" i="63"/>
  <c r="AG514" i="63"/>
  <c r="AD514" i="63"/>
  <c r="AC514" i="63"/>
  <c r="Y514" i="63"/>
  <c r="Z514" i="63" s="1"/>
  <c r="V514" i="63"/>
  <c r="U514" i="63"/>
  <c r="D514" i="63"/>
  <c r="AI513" i="63"/>
  <c r="AH513" i="63"/>
  <c r="AG513" i="63"/>
  <c r="AD513" i="63"/>
  <c r="AC513" i="63"/>
  <c r="Y513" i="63"/>
  <c r="Z513" i="63" s="1"/>
  <c r="V513" i="63"/>
  <c r="U513" i="63"/>
  <c r="D513" i="63"/>
  <c r="AI512" i="63"/>
  <c r="AH512" i="63"/>
  <c r="AG512" i="63"/>
  <c r="AD512" i="63"/>
  <c r="AC512" i="63"/>
  <c r="Y512" i="63"/>
  <c r="Z512" i="63" s="1"/>
  <c r="V512" i="63"/>
  <c r="U512" i="63"/>
  <c r="D512" i="63"/>
  <c r="AI511" i="63"/>
  <c r="AH511" i="63"/>
  <c r="AG511" i="63"/>
  <c r="AD511" i="63"/>
  <c r="AC511" i="63"/>
  <c r="Y511" i="63"/>
  <c r="Z511" i="63" s="1"/>
  <c r="V511" i="63"/>
  <c r="U511" i="63"/>
  <c r="D511" i="63"/>
  <c r="AI510" i="63"/>
  <c r="AH510" i="63"/>
  <c r="AG510" i="63"/>
  <c r="AD510" i="63"/>
  <c r="AC510" i="63"/>
  <c r="Y510" i="63"/>
  <c r="Z510" i="63" s="1"/>
  <c r="V510" i="63"/>
  <c r="U510" i="63"/>
  <c r="D510" i="63"/>
  <c r="AI509" i="63"/>
  <c r="AH509" i="63"/>
  <c r="AG509" i="63"/>
  <c r="AD509" i="63"/>
  <c r="AC509" i="63"/>
  <c r="Y509" i="63"/>
  <c r="Z509" i="63" s="1"/>
  <c r="V509" i="63"/>
  <c r="U509" i="63"/>
  <c r="D509" i="63"/>
  <c r="AI508" i="63"/>
  <c r="AH508" i="63"/>
  <c r="AG508" i="63"/>
  <c r="AD508" i="63"/>
  <c r="AC508" i="63"/>
  <c r="Y508" i="63"/>
  <c r="Z508" i="63" s="1"/>
  <c r="V508" i="63"/>
  <c r="U508" i="63"/>
  <c r="D508" i="63"/>
  <c r="AI507" i="63"/>
  <c r="AH507" i="63"/>
  <c r="AG507" i="63"/>
  <c r="AD507" i="63"/>
  <c r="AC507" i="63"/>
  <c r="Y507" i="63"/>
  <c r="Z507" i="63" s="1"/>
  <c r="V507" i="63"/>
  <c r="U507" i="63"/>
  <c r="D507" i="63"/>
  <c r="AI506" i="63"/>
  <c r="AH506" i="63"/>
  <c r="AG506" i="63"/>
  <c r="AD506" i="63"/>
  <c r="AC506" i="63"/>
  <c r="Y506" i="63"/>
  <c r="Z506" i="63" s="1"/>
  <c r="V506" i="63"/>
  <c r="U506" i="63"/>
  <c r="AI505" i="63"/>
  <c r="AH505" i="63"/>
  <c r="AG505" i="63"/>
  <c r="AD505" i="63"/>
  <c r="AC505" i="63"/>
  <c r="Y505" i="63"/>
  <c r="Z505" i="63" s="1"/>
  <c r="V505" i="63"/>
  <c r="U505" i="63"/>
  <c r="AI504" i="63"/>
  <c r="AH504" i="63"/>
  <c r="AG504" i="63"/>
  <c r="AD504" i="63"/>
  <c r="AC504" i="63"/>
  <c r="Y504" i="63"/>
  <c r="Z504" i="63" s="1"/>
  <c r="V504" i="63"/>
  <c r="U504" i="63"/>
  <c r="D504" i="63"/>
  <c r="AI503" i="63"/>
  <c r="AH503" i="63"/>
  <c r="AG503" i="63"/>
  <c r="AD503" i="63"/>
  <c r="AC503" i="63"/>
  <c r="Y503" i="63"/>
  <c r="Z503" i="63" s="1"/>
  <c r="V503" i="63"/>
  <c r="U503" i="63"/>
  <c r="D503" i="63"/>
  <c r="AI502" i="63"/>
  <c r="AH502" i="63"/>
  <c r="AG502" i="63"/>
  <c r="AD502" i="63"/>
  <c r="AC502" i="63"/>
  <c r="Y502" i="63"/>
  <c r="Z502" i="63" s="1"/>
  <c r="V502" i="63"/>
  <c r="U502" i="63"/>
  <c r="D502" i="63"/>
  <c r="AI501" i="63"/>
  <c r="AH501" i="63"/>
  <c r="AG501" i="63"/>
  <c r="AD501" i="63"/>
  <c r="AC501" i="63"/>
  <c r="Y501" i="63"/>
  <c r="Z501" i="63" s="1"/>
  <c r="V501" i="63"/>
  <c r="U501" i="63"/>
  <c r="D501" i="63"/>
  <c r="AI500" i="63"/>
  <c r="AH500" i="63"/>
  <c r="AG500" i="63"/>
  <c r="AD500" i="63"/>
  <c r="AC500" i="63"/>
  <c r="Y500" i="63"/>
  <c r="Z500" i="63" s="1"/>
  <c r="V500" i="63"/>
  <c r="U500" i="63"/>
  <c r="D500" i="63"/>
  <c r="AI499" i="63"/>
  <c r="AH499" i="63"/>
  <c r="AG499" i="63"/>
  <c r="AD499" i="63"/>
  <c r="AC499" i="63"/>
  <c r="Y499" i="63"/>
  <c r="Z499" i="63" s="1"/>
  <c r="V499" i="63"/>
  <c r="X499" i="63" s="1"/>
  <c r="U499" i="63"/>
  <c r="D499" i="63"/>
  <c r="AI498" i="63"/>
  <c r="AH498" i="63"/>
  <c r="AG498" i="63"/>
  <c r="AD498" i="63"/>
  <c r="AC498" i="63"/>
  <c r="Y498" i="63"/>
  <c r="Z498" i="63" s="1"/>
  <c r="V498" i="63"/>
  <c r="U498" i="63"/>
  <c r="D498" i="63"/>
  <c r="AI497" i="63"/>
  <c r="AH497" i="63"/>
  <c r="AG497" i="63"/>
  <c r="AD497" i="63"/>
  <c r="AC497" i="63"/>
  <c r="Y497" i="63"/>
  <c r="Z497" i="63" s="1"/>
  <c r="V497" i="63"/>
  <c r="U497" i="63"/>
  <c r="D497" i="63"/>
  <c r="AI496" i="63"/>
  <c r="AH496" i="63"/>
  <c r="AG496" i="63"/>
  <c r="AD496" i="63"/>
  <c r="AC496" i="63"/>
  <c r="Y496" i="63"/>
  <c r="Z496" i="63" s="1"/>
  <c r="V496" i="63"/>
  <c r="U496" i="63"/>
  <c r="D496" i="63"/>
  <c r="AI495" i="63"/>
  <c r="AH495" i="63"/>
  <c r="AG495" i="63"/>
  <c r="AD495" i="63"/>
  <c r="AC495" i="63"/>
  <c r="Y495" i="63"/>
  <c r="Z495" i="63" s="1"/>
  <c r="V495" i="63"/>
  <c r="U495" i="63"/>
  <c r="D495" i="63"/>
  <c r="AI494" i="63"/>
  <c r="AH494" i="63"/>
  <c r="AG494" i="63"/>
  <c r="AD494" i="63"/>
  <c r="AC494" i="63"/>
  <c r="Y494" i="63"/>
  <c r="Z494" i="63" s="1"/>
  <c r="V494" i="63"/>
  <c r="U494" i="63"/>
  <c r="D494" i="63"/>
  <c r="AI493" i="63"/>
  <c r="AH493" i="63"/>
  <c r="AG493" i="63"/>
  <c r="AD493" i="63"/>
  <c r="AC493" i="63"/>
  <c r="Y493" i="63"/>
  <c r="Z493" i="63" s="1"/>
  <c r="V493" i="63"/>
  <c r="U493" i="63"/>
  <c r="D493" i="63"/>
  <c r="AI492" i="63"/>
  <c r="AH492" i="63"/>
  <c r="AG492" i="63"/>
  <c r="AD492" i="63"/>
  <c r="AC492" i="63"/>
  <c r="Y492" i="63"/>
  <c r="Z492" i="63" s="1"/>
  <c r="V492" i="63"/>
  <c r="U492" i="63"/>
  <c r="D492" i="63"/>
  <c r="AI491" i="63"/>
  <c r="AH491" i="63"/>
  <c r="AG491" i="63"/>
  <c r="AD491" i="63"/>
  <c r="AC491" i="63"/>
  <c r="Y491" i="63"/>
  <c r="Z491" i="63" s="1"/>
  <c r="V491" i="63"/>
  <c r="U491" i="63"/>
  <c r="D491" i="63"/>
  <c r="AI490" i="63"/>
  <c r="AH490" i="63"/>
  <c r="AG490" i="63"/>
  <c r="AD490" i="63"/>
  <c r="AC490" i="63"/>
  <c r="Y490" i="63"/>
  <c r="Z490" i="63" s="1"/>
  <c r="V490" i="63"/>
  <c r="U490" i="63"/>
  <c r="D490" i="63"/>
  <c r="AI489" i="63"/>
  <c r="AH489" i="63"/>
  <c r="AG489" i="63"/>
  <c r="AD489" i="63"/>
  <c r="AC489" i="63"/>
  <c r="Y489" i="63"/>
  <c r="Z489" i="63" s="1"/>
  <c r="V489" i="63"/>
  <c r="U489" i="63"/>
  <c r="D489" i="63"/>
  <c r="AI488" i="63"/>
  <c r="AH488" i="63"/>
  <c r="AG488" i="63"/>
  <c r="AD488" i="63"/>
  <c r="AC488" i="63"/>
  <c r="Y488" i="63"/>
  <c r="Z488" i="63" s="1"/>
  <c r="V488" i="63"/>
  <c r="U488" i="63"/>
  <c r="D488" i="63"/>
  <c r="AI487" i="63"/>
  <c r="AH487" i="63"/>
  <c r="AG487" i="63"/>
  <c r="AD487" i="63"/>
  <c r="AC487" i="63"/>
  <c r="Y487" i="63"/>
  <c r="Z487" i="63" s="1"/>
  <c r="V487" i="63"/>
  <c r="U487" i="63"/>
  <c r="D487" i="63"/>
  <c r="AI486" i="63"/>
  <c r="AH486" i="63"/>
  <c r="AG486" i="63"/>
  <c r="AD486" i="63"/>
  <c r="AC486" i="63"/>
  <c r="Y486" i="63"/>
  <c r="Z486" i="63" s="1"/>
  <c r="V486" i="63"/>
  <c r="U486" i="63"/>
  <c r="D486" i="63"/>
  <c r="AI485" i="63"/>
  <c r="AH485" i="63"/>
  <c r="AG485" i="63"/>
  <c r="AD485" i="63"/>
  <c r="AC485" i="63"/>
  <c r="Y485" i="63"/>
  <c r="Z485" i="63" s="1"/>
  <c r="V485" i="63"/>
  <c r="U485" i="63"/>
  <c r="D485" i="63"/>
  <c r="AI484" i="63"/>
  <c r="AH484" i="63"/>
  <c r="AG484" i="63"/>
  <c r="AD484" i="63"/>
  <c r="AC484" i="63"/>
  <c r="Y484" i="63"/>
  <c r="Z484" i="63" s="1"/>
  <c r="V484" i="63"/>
  <c r="U484" i="63"/>
  <c r="D484" i="63"/>
  <c r="AI483" i="63"/>
  <c r="AH483" i="63"/>
  <c r="AG483" i="63"/>
  <c r="AD483" i="63"/>
  <c r="AC483" i="63"/>
  <c r="Y483" i="63"/>
  <c r="Z483" i="63" s="1"/>
  <c r="V483" i="63"/>
  <c r="U483" i="63"/>
  <c r="D483" i="63"/>
  <c r="AI482" i="63"/>
  <c r="AH482" i="63"/>
  <c r="AG482" i="63"/>
  <c r="AD482" i="63"/>
  <c r="AC482" i="63"/>
  <c r="Y482" i="63"/>
  <c r="Z482" i="63" s="1"/>
  <c r="V482" i="63"/>
  <c r="U482" i="63"/>
  <c r="D482" i="63"/>
  <c r="AI481" i="63"/>
  <c r="AH481" i="63"/>
  <c r="AG481" i="63"/>
  <c r="AD481" i="63"/>
  <c r="AC481" i="63"/>
  <c r="Y481" i="63"/>
  <c r="Z481" i="63" s="1"/>
  <c r="V481" i="63"/>
  <c r="U481" i="63"/>
  <c r="D481" i="63"/>
  <c r="AI480" i="63"/>
  <c r="AH480" i="63"/>
  <c r="AG480" i="63"/>
  <c r="AD480" i="63"/>
  <c r="AC480" i="63"/>
  <c r="Y480" i="63"/>
  <c r="Z480" i="63" s="1"/>
  <c r="V480" i="63"/>
  <c r="U480" i="63"/>
  <c r="D480" i="63"/>
  <c r="AI479" i="63"/>
  <c r="AH479" i="63"/>
  <c r="AG479" i="63"/>
  <c r="AD479" i="63"/>
  <c r="AC479" i="63"/>
  <c r="Y479" i="63"/>
  <c r="Z479" i="63" s="1"/>
  <c r="V479" i="63"/>
  <c r="U479" i="63"/>
  <c r="D479" i="63"/>
  <c r="AI478" i="63"/>
  <c r="AH478" i="63"/>
  <c r="AG478" i="63"/>
  <c r="AD478" i="63"/>
  <c r="AC478" i="63"/>
  <c r="Y478" i="63"/>
  <c r="Z478" i="63" s="1"/>
  <c r="V478" i="63"/>
  <c r="U478" i="63"/>
  <c r="D478" i="63"/>
  <c r="AI477" i="63"/>
  <c r="AH477" i="63"/>
  <c r="AG477" i="63"/>
  <c r="AD477" i="63"/>
  <c r="AC477" i="63"/>
  <c r="Y477" i="63"/>
  <c r="Z477" i="63" s="1"/>
  <c r="V477" i="63"/>
  <c r="U477" i="63"/>
  <c r="D477" i="63"/>
  <c r="AI476" i="63"/>
  <c r="AH476" i="63"/>
  <c r="AG476" i="63"/>
  <c r="AD476" i="63"/>
  <c r="AC476" i="63"/>
  <c r="Y476" i="63"/>
  <c r="Z476" i="63" s="1"/>
  <c r="V476" i="63"/>
  <c r="U476" i="63"/>
  <c r="D476" i="63"/>
  <c r="AI475" i="63"/>
  <c r="AH475" i="63"/>
  <c r="AG475" i="63"/>
  <c r="AD475" i="63"/>
  <c r="AC475" i="63"/>
  <c r="Y475" i="63"/>
  <c r="Z475" i="63" s="1"/>
  <c r="V475" i="63"/>
  <c r="U475" i="63"/>
  <c r="D475" i="63"/>
  <c r="AI474" i="63"/>
  <c r="AH474" i="63"/>
  <c r="AG474" i="63"/>
  <c r="AD474" i="63"/>
  <c r="AC474" i="63"/>
  <c r="Y474" i="63"/>
  <c r="Z474" i="63" s="1"/>
  <c r="V474" i="63"/>
  <c r="U474" i="63"/>
  <c r="D474" i="63"/>
  <c r="AI473" i="63"/>
  <c r="AH473" i="63"/>
  <c r="AG473" i="63"/>
  <c r="AD473" i="63"/>
  <c r="AC473" i="63"/>
  <c r="Y473" i="63"/>
  <c r="Z473" i="63" s="1"/>
  <c r="V473" i="63"/>
  <c r="U473" i="63"/>
  <c r="D473" i="63"/>
  <c r="AI472" i="63"/>
  <c r="AH472" i="63"/>
  <c r="AG472" i="63"/>
  <c r="AD472" i="63"/>
  <c r="AC472" i="63"/>
  <c r="Y472" i="63"/>
  <c r="Z472" i="63" s="1"/>
  <c r="V472" i="63"/>
  <c r="U472" i="63"/>
  <c r="D472" i="63"/>
  <c r="AI471" i="63"/>
  <c r="AH471" i="63"/>
  <c r="AG471" i="63"/>
  <c r="AD471" i="63"/>
  <c r="AC471" i="63"/>
  <c r="Y471" i="63"/>
  <c r="Z471" i="63" s="1"/>
  <c r="V471" i="63"/>
  <c r="U471" i="63"/>
  <c r="D471" i="63"/>
  <c r="AI470" i="63"/>
  <c r="AH470" i="63"/>
  <c r="AG470" i="63"/>
  <c r="AD470" i="63"/>
  <c r="AC470" i="63"/>
  <c r="Y470" i="63"/>
  <c r="Z470" i="63" s="1"/>
  <c r="V470" i="63"/>
  <c r="U470" i="63"/>
  <c r="D470" i="63"/>
  <c r="AI469" i="63"/>
  <c r="AH469" i="63"/>
  <c r="AG469" i="63"/>
  <c r="AD469" i="63"/>
  <c r="AC469" i="63"/>
  <c r="Y469" i="63"/>
  <c r="Z469" i="63" s="1"/>
  <c r="V469" i="63"/>
  <c r="U469" i="63"/>
  <c r="D469" i="63"/>
  <c r="AI468" i="63"/>
  <c r="AH468" i="63"/>
  <c r="AG468" i="63"/>
  <c r="AD468" i="63"/>
  <c r="AC468" i="63"/>
  <c r="Y468" i="63"/>
  <c r="Z468" i="63" s="1"/>
  <c r="V468" i="63"/>
  <c r="U468" i="63"/>
  <c r="D468" i="63"/>
  <c r="AI467" i="63"/>
  <c r="AH467" i="63"/>
  <c r="AG467" i="63"/>
  <c r="AD467" i="63"/>
  <c r="AC467" i="63"/>
  <c r="Y467" i="63"/>
  <c r="Z467" i="63" s="1"/>
  <c r="V467" i="63"/>
  <c r="U467" i="63"/>
  <c r="D467" i="63"/>
  <c r="AI466" i="63"/>
  <c r="AH466" i="63"/>
  <c r="AG466" i="63"/>
  <c r="AD466" i="63"/>
  <c r="AC466" i="63"/>
  <c r="Y466" i="63"/>
  <c r="Z466" i="63" s="1"/>
  <c r="V466" i="63"/>
  <c r="U466" i="63"/>
  <c r="D466" i="63"/>
  <c r="AI465" i="63"/>
  <c r="AH465" i="63"/>
  <c r="AG465" i="63"/>
  <c r="AD465" i="63"/>
  <c r="AC465" i="63"/>
  <c r="Y465" i="63"/>
  <c r="Z465" i="63" s="1"/>
  <c r="V465" i="63"/>
  <c r="U465" i="63"/>
  <c r="D465" i="63"/>
  <c r="AI464" i="63"/>
  <c r="AH464" i="63"/>
  <c r="AG464" i="63"/>
  <c r="AD464" i="63"/>
  <c r="AC464" i="63"/>
  <c r="Y464" i="63"/>
  <c r="Z464" i="63" s="1"/>
  <c r="V464" i="63"/>
  <c r="U464" i="63"/>
  <c r="D464" i="63"/>
  <c r="AI463" i="63"/>
  <c r="AH463" i="63"/>
  <c r="AG463" i="63"/>
  <c r="AD463" i="63"/>
  <c r="AC463" i="63"/>
  <c r="Y463" i="63"/>
  <c r="Z463" i="63" s="1"/>
  <c r="V463" i="63"/>
  <c r="U463" i="63"/>
  <c r="D463" i="63"/>
  <c r="AI462" i="63"/>
  <c r="AH462" i="63"/>
  <c r="AG462" i="63"/>
  <c r="AD462" i="63"/>
  <c r="AC462" i="63"/>
  <c r="Y462" i="63"/>
  <c r="Z462" i="63" s="1"/>
  <c r="V462" i="63"/>
  <c r="U462" i="63"/>
  <c r="D462" i="63"/>
  <c r="AI461" i="63"/>
  <c r="AH461" i="63"/>
  <c r="AG461" i="63"/>
  <c r="AD461" i="63"/>
  <c r="AC461" i="63"/>
  <c r="Y461" i="63"/>
  <c r="Z461" i="63" s="1"/>
  <c r="V461" i="63"/>
  <c r="U461" i="63"/>
  <c r="D461" i="63"/>
  <c r="AI460" i="63"/>
  <c r="AH460" i="63"/>
  <c r="AG460" i="63"/>
  <c r="AD460" i="63"/>
  <c r="AC460" i="63"/>
  <c r="Y460" i="63"/>
  <c r="Z460" i="63" s="1"/>
  <c r="V460" i="63"/>
  <c r="U460" i="63"/>
  <c r="D460" i="63"/>
  <c r="AI459" i="63"/>
  <c r="AH459" i="63"/>
  <c r="AG459" i="63"/>
  <c r="AD459" i="63"/>
  <c r="AC459" i="63"/>
  <c r="Y459" i="63"/>
  <c r="Z459" i="63" s="1"/>
  <c r="V459" i="63"/>
  <c r="U459" i="63"/>
  <c r="D459" i="63"/>
  <c r="AI458" i="63"/>
  <c r="AH458" i="63"/>
  <c r="AG458" i="63"/>
  <c r="AD458" i="63"/>
  <c r="AC458" i="63"/>
  <c r="Y458" i="63"/>
  <c r="Z458" i="63" s="1"/>
  <c r="V458" i="63"/>
  <c r="U458" i="63"/>
  <c r="D458" i="63"/>
  <c r="AI457" i="63"/>
  <c r="AH457" i="63"/>
  <c r="AG457" i="63"/>
  <c r="AD457" i="63"/>
  <c r="AC457" i="63"/>
  <c r="Y457" i="63"/>
  <c r="Z457" i="63" s="1"/>
  <c r="V457" i="63"/>
  <c r="U457" i="63"/>
  <c r="D457" i="63"/>
  <c r="AI456" i="63"/>
  <c r="AH456" i="63"/>
  <c r="AG456" i="63"/>
  <c r="AD456" i="63"/>
  <c r="AC456" i="63"/>
  <c r="Y456" i="63"/>
  <c r="Z456" i="63" s="1"/>
  <c r="V456" i="63"/>
  <c r="U456" i="63"/>
  <c r="AI455" i="63"/>
  <c r="AH455" i="63"/>
  <c r="AG455" i="63"/>
  <c r="AD455" i="63"/>
  <c r="AC455" i="63"/>
  <c r="Y455" i="63"/>
  <c r="Z455" i="63" s="1"/>
  <c r="V455" i="63"/>
  <c r="U455" i="63"/>
  <c r="D455" i="63"/>
  <c r="AI454" i="63"/>
  <c r="AH454" i="63"/>
  <c r="AG454" i="63"/>
  <c r="AD454" i="63"/>
  <c r="AC454" i="63"/>
  <c r="Y454" i="63"/>
  <c r="Z454" i="63" s="1"/>
  <c r="V454" i="63"/>
  <c r="U454" i="63"/>
  <c r="D454" i="63"/>
  <c r="AI453" i="63"/>
  <c r="AH453" i="63"/>
  <c r="AG453" i="63"/>
  <c r="AD453" i="63"/>
  <c r="AC453" i="63"/>
  <c r="Y453" i="63"/>
  <c r="Z453" i="63" s="1"/>
  <c r="V453" i="63"/>
  <c r="U453" i="63"/>
  <c r="D453" i="63"/>
  <c r="AI452" i="63"/>
  <c r="AH452" i="63"/>
  <c r="AG452" i="63"/>
  <c r="AD452" i="63"/>
  <c r="AC452" i="63"/>
  <c r="Y452" i="63"/>
  <c r="Z452" i="63" s="1"/>
  <c r="V452" i="63"/>
  <c r="U452" i="63"/>
  <c r="D452" i="63"/>
  <c r="AI451" i="63"/>
  <c r="AH451" i="63"/>
  <c r="AG451" i="63"/>
  <c r="AD451" i="63"/>
  <c r="AC451" i="63"/>
  <c r="Y451" i="63"/>
  <c r="Z451" i="63" s="1"/>
  <c r="V451" i="63"/>
  <c r="U451" i="63"/>
  <c r="D451" i="63"/>
  <c r="AI450" i="63"/>
  <c r="AH450" i="63"/>
  <c r="AG450" i="63"/>
  <c r="AD450" i="63"/>
  <c r="AC450" i="63"/>
  <c r="Y450" i="63"/>
  <c r="Z450" i="63" s="1"/>
  <c r="V450" i="63"/>
  <c r="U450" i="63"/>
  <c r="D450" i="63"/>
  <c r="AI449" i="63"/>
  <c r="AH449" i="63"/>
  <c r="AG449" i="63"/>
  <c r="AD449" i="63"/>
  <c r="AC449" i="63"/>
  <c r="Y449" i="63"/>
  <c r="Z449" i="63" s="1"/>
  <c r="V449" i="63"/>
  <c r="U449" i="63"/>
  <c r="D449" i="63"/>
  <c r="AI448" i="63"/>
  <c r="AH448" i="63"/>
  <c r="AG448" i="63"/>
  <c r="AD448" i="63"/>
  <c r="AC448" i="63"/>
  <c r="Y448" i="63"/>
  <c r="Z448" i="63" s="1"/>
  <c r="V448" i="63"/>
  <c r="U448" i="63"/>
  <c r="D448" i="63"/>
  <c r="AI447" i="63"/>
  <c r="AH447" i="63"/>
  <c r="AG447" i="63"/>
  <c r="AD447" i="63"/>
  <c r="AC447" i="63"/>
  <c r="Y447" i="63"/>
  <c r="Z447" i="63" s="1"/>
  <c r="V447" i="63"/>
  <c r="U447" i="63"/>
  <c r="D447" i="63"/>
  <c r="AI446" i="63"/>
  <c r="AH446" i="63"/>
  <c r="AG446" i="63"/>
  <c r="AD446" i="63"/>
  <c r="AC446" i="63"/>
  <c r="Y446" i="63"/>
  <c r="Z446" i="63" s="1"/>
  <c r="V446" i="63"/>
  <c r="U446" i="63"/>
  <c r="D446" i="63"/>
  <c r="AI445" i="63"/>
  <c r="AH445" i="63"/>
  <c r="AG445" i="63"/>
  <c r="AD445" i="63"/>
  <c r="AC445" i="63"/>
  <c r="Y445" i="63"/>
  <c r="Z445" i="63" s="1"/>
  <c r="V445" i="63"/>
  <c r="U445" i="63"/>
  <c r="D445" i="63"/>
  <c r="AI444" i="63"/>
  <c r="AH444" i="63"/>
  <c r="AG444" i="63"/>
  <c r="AD444" i="63"/>
  <c r="AC444" i="63"/>
  <c r="Y444" i="63"/>
  <c r="Z444" i="63" s="1"/>
  <c r="V444" i="63"/>
  <c r="U444" i="63"/>
  <c r="D444" i="63"/>
  <c r="AI443" i="63"/>
  <c r="AH443" i="63"/>
  <c r="AG443" i="63"/>
  <c r="AD443" i="63"/>
  <c r="AC443" i="63"/>
  <c r="Y443" i="63"/>
  <c r="Z443" i="63" s="1"/>
  <c r="V443" i="63"/>
  <c r="U443" i="63"/>
  <c r="D443" i="63"/>
  <c r="AI442" i="63"/>
  <c r="AH442" i="63"/>
  <c r="AG442" i="63"/>
  <c r="AD442" i="63"/>
  <c r="AC442" i="63"/>
  <c r="Y442" i="63"/>
  <c r="Z442" i="63" s="1"/>
  <c r="V442" i="63"/>
  <c r="U442" i="63"/>
  <c r="D442" i="63"/>
  <c r="AI441" i="63"/>
  <c r="AH441" i="63"/>
  <c r="AG441" i="63"/>
  <c r="AD441" i="63"/>
  <c r="AC441" i="63"/>
  <c r="Y441" i="63"/>
  <c r="Z441" i="63" s="1"/>
  <c r="V441" i="63"/>
  <c r="U441" i="63"/>
  <c r="D441" i="63"/>
  <c r="AI440" i="63"/>
  <c r="AH440" i="63"/>
  <c r="AG440" i="63"/>
  <c r="AD440" i="63"/>
  <c r="AC440" i="63"/>
  <c r="Y440" i="63"/>
  <c r="Z440" i="63" s="1"/>
  <c r="V440" i="63"/>
  <c r="U440" i="63"/>
  <c r="D440" i="63"/>
  <c r="AI439" i="63"/>
  <c r="AH439" i="63"/>
  <c r="AG439" i="63"/>
  <c r="AD439" i="63"/>
  <c r="AC439" i="63"/>
  <c r="Y439" i="63"/>
  <c r="Z439" i="63" s="1"/>
  <c r="V439" i="63"/>
  <c r="U439" i="63"/>
  <c r="D439" i="63"/>
  <c r="AI438" i="63"/>
  <c r="AH438" i="63"/>
  <c r="AG438" i="63"/>
  <c r="AD438" i="63"/>
  <c r="AC438" i="63"/>
  <c r="Y438" i="63"/>
  <c r="Z438" i="63" s="1"/>
  <c r="V438" i="63"/>
  <c r="U438" i="63"/>
  <c r="D438" i="63"/>
  <c r="AI437" i="63"/>
  <c r="AH437" i="63"/>
  <c r="AG437" i="63"/>
  <c r="AD437" i="63"/>
  <c r="AC437" i="63"/>
  <c r="Y437" i="63"/>
  <c r="Z437" i="63" s="1"/>
  <c r="V437" i="63"/>
  <c r="U437" i="63"/>
  <c r="D437" i="63"/>
  <c r="AI436" i="63"/>
  <c r="AH436" i="63"/>
  <c r="AG436" i="63"/>
  <c r="AD436" i="63"/>
  <c r="AC436" i="63"/>
  <c r="Y436" i="63"/>
  <c r="Z436" i="63" s="1"/>
  <c r="V436" i="63"/>
  <c r="U436" i="63"/>
  <c r="D436" i="63"/>
  <c r="AI435" i="63"/>
  <c r="AH435" i="63"/>
  <c r="AG435" i="63"/>
  <c r="AD435" i="63"/>
  <c r="AC435" i="63"/>
  <c r="Y435" i="63"/>
  <c r="Z435" i="63" s="1"/>
  <c r="V435" i="63"/>
  <c r="U435" i="63"/>
  <c r="D435" i="63"/>
  <c r="AI434" i="63"/>
  <c r="AH434" i="63"/>
  <c r="AG434" i="63"/>
  <c r="AD434" i="63"/>
  <c r="AC434" i="63"/>
  <c r="Y434" i="63"/>
  <c r="Z434" i="63" s="1"/>
  <c r="V434" i="63"/>
  <c r="U434" i="63"/>
  <c r="D434" i="63"/>
  <c r="AI433" i="63"/>
  <c r="AH433" i="63"/>
  <c r="AG433" i="63"/>
  <c r="AD433" i="63"/>
  <c r="AC433" i="63"/>
  <c r="Y433" i="63"/>
  <c r="Z433" i="63" s="1"/>
  <c r="V433" i="63"/>
  <c r="U433" i="63"/>
  <c r="D433" i="63"/>
  <c r="AI432" i="63"/>
  <c r="AH432" i="63"/>
  <c r="AG432" i="63"/>
  <c r="AD432" i="63"/>
  <c r="AC432" i="63"/>
  <c r="Y432" i="63"/>
  <c r="Z432" i="63" s="1"/>
  <c r="V432" i="63"/>
  <c r="U432" i="63"/>
  <c r="D432" i="63"/>
  <c r="AI431" i="63"/>
  <c r="AH431" i="63"/>
  <c r="AG431" i="63"/>
  <c r="AD431" i="63"/>
  <c r="AC431" i="63"/>
  <c r="Y431" i="63"/>
  <c r="Z431" i="63" s="1"/>
  <c r="V431" i="63"/>
  <c r="U431" i="63"/>
  <c r="D431" i="63"/>
  <c r="AI430" i="63"/>
  <c r="AH430" i="63"/>
  <c r="AG430" i="63"/>
  <c r="AD430" i="63"/>
  <c r="AC430" i="63"/>
  <c r="Y430" i="63"/>
  <c r="Z430" i="63" s="1"/>
  <c r="V430" i="63"/>
  <c r="U430" i="63"/>
  <c r="D430" i="63"/>
  <c r="AI429" i="63"/>
  <c r="AH429" i="63"/>
  <c r="AG429" i="63"/>
  <c r="AD429" i="63"/>
  <c r="AC429" i="63"/>
  <c r="Y429" i="63"/>
  <c r="Z429" i="63" s="1"/>
  <c r="V429" i="63"/>
  <c r="U429" i="63"/>
  <c r="D429" i="63"/>
  <c r="AI428" i="63"/>
  <c r="AH428" i="63"/>
  <c r="AG428" i="63"/>
  <c r="AD428" i="63"/>
  <c r="AC428" i="63"/>
  <c r="Y428" i="63"/>
  <c r="Z428" i="63" s="1"/>
  <c r="V428" i="63"/>
  <c r="U428" i="63"/>
  <c r="D428" i="63"/>
  <c r="AI427" i="63"/>
  <c r="AH427" i="63"/>
  <c r="AG427" i="63"/>
  <c r="AD427" i="63"/>
  <c r="AC427" i="63"/>
  <c r="Y427" i="63"/>
  <c r="Z427" i="63" s="1"/>
  <c r="V427" i="63"/>
  <c r="U427" i="63"/>
  <c r="D427" i="63"/>
  <c r="AI426" i="63"/>
  <c r="AH426" i="63"/>
  <c r="AG426" i="63"/>
  <c r="AD426" i="63"/>
  <c r="AC426" i="63"/>
  <c r="Y426" i="63"/>
  <c r="Z426" i="63" s="1"/>
  <c r="V426" i="63"/>
  <c r="U426" i="63"/>
  <c r="D426" i="63"/>
  <c r="AI425" i="63"/>
  <c r="AH425" i="63"/>
  <c r="AG425" i="63"/>
  <c r="AD425" i="63"/>
  <c r="AC425" i="63"/>
  <c r="Y425" i="63"/>
  <c r="Z425" i="63" s="1"/>
  <c r="V425" i="63"/>
  <c r="U425" i="63"/>
  <c r="D425" i="63"/>
  <c r="AI424" i="63"/>
  <c r="AH424" i="63"/>
  <c r="AG424" i="63"/>
  <c r="AD424" i="63"/>
  <c r="AC424" i="63"/>
  <c r="Y424" i="63"/>
  <c r="Z424" i="63" s="1"/>
  <c r="V424" i="63"/>
  <c r="U424" i="63"/>
  <c r="D424" i="63"/>
  <c r="AI423" i="63"/>
  <c r="AH423" i="63"/>
  <c r="AG423" i="63"/>
  <c r="AD423" i="63"/>
  <c r="AC423" i="63"/>
  <c r="Y423" i="63"/>
  <c r="Z423" i="63" s="1"/>
  <c r="V423" i="63"/>
  <c r="U423" i="63"/>
  <c r="D423" i="63"/>
  <c r="AI422" i="63"/>
  <c r="AH422" i="63"/>
  <c r="AG422" i="63"/>
  <c r="AD422" i="63"/>
  <c r="AC422" i="63"/>
  <c r="Y422" i="63"/>
  <c r="Z422" i="63" s="1"/>
  <c r="V422" i="63"/>
  <c r="U422" i="63"/>
  <c r="D422" i="63"/>
  <c r="AI421" i="63"/>
  <c r="AH421" i="63"/>
  <c r="AG421" i="63"/>
  <c r="AD421" i="63"/>
  <c r="AC421" i="63"/>
  <c r="Y421" i="63"/>
  <c r="Z421" i="63" s="1"/>
  <c r="V421" i="63"/>
  <c r="U421" i="63"/>
  <c r="D421" i="63"/>
  <c r="AI420" i="63"/>
  <c r="AH420" i="63"/>
  <c r="AG420" i="63"/>
  <c r="AD420" i="63"/>
  <c r="AC420" i="63"/>
  <c r="Y420" i="63"/>
  <c r="Z420" i="63" s="1"/>
  <c r="V420" i="63"/>
  <c r="U420" i="63"/>
  <c r="D420" i="63"/>
  <c r="AI419" i="63"/>
  <c r="AH419" i="63"/>
  <c r="AG419" i="63"/>
  <c r="AD419" i="63"/>
  <c r="AC419" i="63"/>
  <c r="Y419" i="63"/>
  <c r="Z419" i="63" s="1"/>
  <c r="V419" i="63"/>
  <c r="U419" i="63"/>
  <c r="D419" i="63"/>
  <c r="AI418" i="63"/>
  <c r="AH418" i="63"/>
  <c r="AG418" i="63"/>
  <c r="AD418" i="63"/>
  <c r="AC418" i="63"/>
  <c r="Y418" i="63"/>
  <c r="Z418" i="63" s="1"/>
  <c r="V418" i="63"/>
  <c r="U418" i="63"/>
  <c r="D418" i="63"/>
  <c r="AI417" i="63"/>
  <c r="AH417" i="63"/>
  <c r="AG417" i="63"/>
  <c r="AD417" i="63"/>
  <c r="AC417" i="63"/>
  <c r="Y417" i="63"/>
  <c r="Z417" i="63" s="1"/>
  <c r="V417" i="63"/>
  <c r="U417" i="63"/>
  <c r="D417" i="63"/>
  <c r="AI416" i="63"/>
  <c r="AH416" i="63"/>
  <c r="AG416" i="63"/>
  <c r="AD416" i="63"/>
  <c r="AC416" i="63"/>
  <c r="Y416" i="63"/>
  <c r="Z416" i="63" s="1"/>
  <c r="V416" i="63"/>
  <c r="U416" i="63"/>
  <c r="D416" i="63"/>
  <c r="AI415" i="63"/>
  <c r="AH415" i="63"/>
  <c r="AG415" i="63"/>
  <c r="AD415" i="63"/>
  <c r="AC415" i="63"/>
  <c r="Y415" i="63"/>
  <c r="Z415" i="63" s="1"/>
  <c r="V415" i="63"/>
  <c r="U415" i="63"/>
  <c r="D415" i="63"/>
  <c r="AI414" i="63"/>
  <c r="AH414" i="63"/>
  <c r="AG414" i="63"/>
  <c r="AD414" i="63"/>
  <c r="AC414" i="63"/>
  <c r="Y414" i="63"/>
  <c r="Z414" i="63" s="1"/>
  <c r="V414" i="63"/>
  <c r="U414" i="63"/>
  <c r="D414" i="63"/>
  <c r="AI413" i="63"/>
  <c r="AH413" i="63"/>
  <c r="AG413" i="63"/>
  <c r="AD413" i="63"/>
  <c r="AC413" i="63"/>
  <c r="Y413" i="63"/>
  <c r="Z413" i="63" s="1"/>
  <c r="V413" i="63"/>
  <c r="U413" i="63"/>
  <c r="D413" i="63"/>
  <c r="AI412" i="63"/>
  <c r="AH412" i="63"/>
  <c r="AG412" i="63"/>
  <c r="AD412" i="63"/>
  <c r="AC412" i="63"/>
  <c r="Y412" i="63"/>
  <c r="Z412" i="63" s="1"/>
  <c r="V412" i="63"/>
  <c r="U412" i="63"/>
  <c r="D412" i="63"/>
  <c r="AI411" i="63"/>
  <c r="AH411" i="63"/>
  <c r="AG411" i="63"/>
  <c r="AD411" i="63"/>
  <c r="AC411" i="63"/>
  <c r="Y411" i="63"/>
  <c r="Z411" i="63" s="1"/>
  <c r="V411" i="63"/>
  <c r="U411" i="63"/>
  <c r="D411" i="63"/>
  <c r="AI410" i="63"/>
  <c r="AH410" i="63"/>
  <c r="AF410" i="63" s="1"/>
  <c r="AG410" i="63"/>
  <c r="AD410" i="63"/>
  <c r="AC410" i="63"/>
  <c r="Y410" i="63"/>
  <c r="Z410" i="63" s="1"/>
  <c r="V410" i="63"/>
  <c r="U410" i="63"/>
  <c r="D410" i="63"/>
  <c r="AI409" i="63"/>
  <c r="AH409" i="63"/>
  <c r="AG409" i="63"/>
  <c r="AD409" i="63"/>
  <c r="AC409" i="63"/>
  <c r="Y409" i="63"/>
  <c r="Z409" i="63" s="1"/>
  <c r="V409" i="63"/>
  <c r="U409" i="63"/>
  <c r="D409" i="63"/>
  <c r="AI408" i="63"/>
  <c r="AH408" i="63"/>
  <c r="AG408" i="63"/>
  <c r="AD408" i="63"/>
  <c r="AC408" i="63"/>
  <c r="Y408" i="63"/>
  <c r="Z408" i="63" s="1"/>
  <c r="V408" i="63"/>
  <c r="U408" i="63"/>
  <c r="D408" i="63"/>
  <c r="AI407" i="63"/>
  <c r="AH407" i="63"/>
  <c r="AG407" i="63"/>
  <c r="AD407" i="63"/>
  <c r="AC407" i="63"/>
  <c r="Y407" i="63"/>
  <c r="Z407" i="63" s="1"/>
  <c r="V407" i="63"/>
  <c r="U407" i="63"/>
  <c r="D407" i="63"/>
  <c r="AI406" i="63"/>
  <c r="AH406" i="63"/>
  <c r="AG406" i="63"/>
  <c r="AD406" i="63"/>
  <c r="AC406" i="63"/>
  <c r="Y406" i="63"/>
  <c r="Z406" i="63" s="1"/>
  <c r="V406" i="63"/>
  <c r="U406" i="63"/>
  <c r="D406" i="63"/>
  <c r="AI405" i="63"/>
  <c r="AH405" i="63"/>
  <c r="AG405" i="63"/>
  <c r="AD405" i="63"/>
  <c r="AC405" i="63"/>
  <c r="Y405" i="63"/>
  <c r="Z405" i="63" s="1"/>
  <c r="V405" i="63"/>
  <c r="U405" i="63"/>
  <c r="D405" i="63"/>
  <c r="AI404" i="63"/>
  <c r="AH404" i="63"/>
  <c r="AG404" i="63"/>
  <c r="AD404" i="63"/>
  <c r="AC404" i="63"/>
  <c r="Y404" i="63"/>
  <c r="Z404" i="63" s="1"/>
  <c r="V404" i="63"/>
  <c r="U404" i="63"/>
  <c r="D404" i="63"/>
  <c r="AI403" i="63"/>
  <c r="AH403" i="63"/>
  <c r="AG403" i="63"/>
  <c r="AD403" i="63"/>
  <c r="AC403" i="63"/>
  <c r="Y403" i="63"/>
  <c r="Z403" i="63" s="1"/>
  <c r="V403" i="63"/>
  <c r="U403" i="63"/>
  <c r="AI402" i="63"/>
  <c r="AH402" i="63"/>
  <c r="AG402" i="63"/>
  <c r="AD402" i="63"/>
  <c r="AC402" i="63"/>
  <c r="Y402" i="63"/>
  <c r="Z402" i="63" s="1"/>
  <c r="V402" i="63"/>
  <c r="U402" i="63"/>
  <c r="D402" i="63"/>
  <c r="AI401" i="63"/>
  <c r="AH401" i="63"/>
  <c r="AG401" i="63"/>
  <c r="AD401" i="63"/>
  <c r="AC401" i="63"/>
  <c r="Y401" i="63"/>
  <c r="Z401" i="63" s="1"/>
  <c r="V401" i="63"/>
  <c r="U401" i="63"/>
  <c r="D401" i="63"/>
  <c r="AI400" i="63"/>
  <c r="AH400" i="63"/>
  <c r="AG400" i="63"/>
  <c r="AD400" i="63"/>
  <c r="AC400" i="63"/>
  <c r="Y400" i="63"/>
  <c r="Z400" i="63" s="1"/>
  <c r="V400" i="63"/>
  <c r="U400" i="63"/>
  <c r="D400" i="63"/>
  <c r="AI399" i="63"/>
  <c r="AH399" i="63"/>
  <c r="AG399" i="63"/>
  <c r="AD399" i="63"/>
  <c r="AC399" i="63"/>
  <c r="Y399" i="63"/>
  <c r="Z399" i="63" s="1"/>
  <c r="V399" i="63"/>
  <c r="U399" i="63"/>
  <c r="D399" i="63"/>
  <c r="AI398" i="63"/>
  <c r="AH398" i="63"/>
  <c r="AG398" i="63"/>
  <c r="AD398" i="63"/>
  <c r="AC398" i="63"/>
  <c r="Y398" i="63"/>
  <c r="Z398" i="63" s="1"/>
  <c r="V398" i="63"/>
  <c r="U398" i="63"/>
  <c r="D398" i="63"/>
  <c r="AI397" i="63"/>
  <c r="AH397" i="63"/>
  <c r="AG397" i="63"/>
  <c r="AD397" i="63"/>
  <c r="AC397" i="63"/>
  <c r="Y397" i="63"/>
  <c r="Z397" i="63" s="1"/>
  <c r="V397" i="63"/>
  <c r="U397" i="63"/>
  <c r="D397" i="63"/>
  <c r="AI396" i="63"/>
  <c r="AH396" i="63"/>
  <c r="AG396" i="63"/>
  <c r="AD396" i="63"/>
  <c r="AC396" i="63"/>
  <c r="Y396" i="63"/>
  <c r="Z396" i="63" s="1"/>
  <c r="V396" i="63"/>
  <c r="U396" i="63"/>
  <c r="D396" i="63"/>
  <c r="AI395" i="63"/>
  <c r="AH395" i="63"/>
  <c r="AG395" i="63"/>
  <c r="AD395" i="63"/>
  <c r="AC395" i="63"/>
  <c r="Y395" i="63"/>
  <c r="Z395" i="63" s="1"/>
  <c r="V395" i="63"/>
  <c r="U395" i="63"/>
  <c r="D395" i="63"/>
  <c r="AI394" i="63"/>
  <c r="AH394" i="63"/>
  <c r="AG394" i="63"/>
  <c r="AD394" i="63"/>
  <c r="AC394" i="63"/>
  <c r="Y394" i="63"/>
  <c r="Z394" i="63" s="1"/>
  <c r="V394" i="63"/>
  <c r="U394" i="63"/>
  <c r="D394" i="63"/>
  <c r="AI393" i="63"/>
  <c r="AH393" i="63"/>
  <c r="AG393" i="63"/>
  <c r="AD393" i="63"/>
  <c r="AC393" i="63"/>
  <c r="Y393" i="63"/>
  <c r="Z393" i="63" s="1"/>
  <c r="V393" i="63"/>
  <c r="U393" i="63"/>
  <c r="D393" i="63"/>
  <c r="AI392" i="63"/>
  <c r="AH392" i="63"/>
  <c r="AG392" i="63"/>
  <c r="AD392" i="63"/>
  <c r="AC392" i="63"/>
  <c r="Y392" i="63"/>
  <c r="Z392" i="63" s="1"/>
  <c r="V392" i="63"/>
  <c r="U392" i="63"/>
  <c r="D392" i="63"/>
  <c r="AI391" i="63"/>
  <c r="AH391" i="63"/>
  <c r="AG391" i="63"/>
  <c r="AD391" i="63"/>
  <c r="AC391" i="63"/>
  <c r="Y391" i="63"/>
  <c r="Z391" i="63" s="1"/>
  <c r="V391" i="63"/>
  <c r="U391" i="63"/>
  <c r="D391" i="63"/>
  <c r="AI390" i="63"/>
  <c r="AH390" i="63"/>
  <c r="AG390" i="63"/>
  <c r="AD390" i="63"/>
  <c r="AC390" i="63"/>
  <c r="Y390" i="63"/>
  <c r="Z390" i="63" s="1"/>
  <c r="V390" i="63"/>
  <c r="U390" i="63"/>
  <c r="D390" i="63"/>
  <c r="AI389" i="63"/>
  <c r="AH389" i="63"/>
  <c r="AG389" i="63"/>
  <c r="AD389" i="63"/>
  <c r="AC389" i="63"/>
  <c r="Y389" i="63"/>
  <c r="Z389" i="63" s="1"/>
  <c r="V389" i="63"/>
  <c r="U389" i="63"/>
  <c r="D389" i="63"/>
  <c r="AI388" i="63"/>
  <c r="AH388" i="63"/>
  <c r="AG388" i="63"/>
  <c r="AD388" i="63"/>
  <c r="AC388" i="63"/>
  <c r="Y388" i="63"/>
  <c r="Z388" i="63" s="1"/>
  <c r="V388" i="63"/>
  <c r="U388" i="63"/>
  <c r="D388" i="63"/>
  <c r="AI387" i="63"/>
  <c r="AH387" i="63"/>
  <c r="AG387" i="63"/>
  <c r="AD387" i="63"/>
  <c r="AC387" i="63"/>
  <c r="V387" i="63"/>
  <c r="U387" i="63"/>
  <c r="D387" i="63"/>
  <c r="AI386" i="63"/>
  <c r="AH386" i="63"/>
  <c r="AG386" i="63"/>
  <c r="AD386" i="63"/>
  <c r="AC386" i="63"/>
  <c r="Y386" i="63"/>
  <c r="Z386" i="63" s="1"/>
  <c r="V386" i="63"/>
  <c r="U386" i="63"/>
  <c r="D386" i="63"/>
  <c r="AI385" i="63"/>
  <c r="AH385" i="63"/>
  <c r="AG385" i="63"/>
  <c r="AD385" i="63"/>
  <c r="AC385" i="63"/>
  <c r="Y385" i="63"/>
  <c r="Z385" i="63" s="1"/>
  <c r="V385" i="63"/>
  <c r="U385" i="63"/>
  <c r="D385" i="63"/>
  <c r="AI384" i="63"/>
  <c r="AH384" i="63"/>
  <c r="AG384" i="63"/>
  <c r="AD384" i="63"/>
  <c r="AC384" i="63"/>
  <c r="Y384" i="63"/>
  <c r="Z384" i="63" s="1"/>
  <c r="V384" i="63"/>
  <c r="U384" i="63"/>
  <c r="D384" i="63"/>
  <c r="AI383" i="63"/>
  <c r="AH383" i="63"/>
  <c r="AG383" i="63"/>
  <c r="AD383" i="63"/>
  <c r="AC383" i="63"/>
  <c r="Y383" i="63"/>
  <c r="Z383" i="63" s="1"/>
  <c r="V383" i="63"/>
  <c r="U383" i="63"/>
  <c r="D383" i="63"/>
  <c r="AI382" i="63"/>
  <c r="AH382" i="63"/>
  <c r="AG382" i="63"/>
  <c r="AD382" i="63"/>
  <c r="AC382" i="63"/>
  <c r="Y382" i="63"/>
  <c r="Z382" i="63" s="1"/>
  <c r="V382" i="63"/>
  <c r="U382" i="63"/>
  <c r="D382" i="63"/>
  <c r="AI381" i="63"/>
  <c r="AH381" i="63"/>
  <c r="AG381" i="63"/>
  <c r="AD381" i="63"/>
  <c r="AC381" i="63"/>
  <c r="Y381" i="63"/>
  <c r="Z381" i="63" s="1"/>
  <c r="V381" i="63"/>
  <c r="U381" i="63"/>
  <c r="D381" i="63"/>
  <c r="AI380" i="63"/>
  <c r="AH380" i="63"/>
  <c r="AG380" i="63"/>
  <c r="AD380" i="63"/>
  <c r="AC380" i="63"/>
  <c r="Y380" i="63"/>
  <c r="Z380" i="63" s="1"/>
  <c r="V380" i="63"/>
  <c r="U380" i="63"/>
  <c r="D380" i="63"/>
  <c r="AI379" i="63"/>
  <c r="AH379" i="63"/>
  <c r="AG379" i="63"/>
  <c r="AD379" i="63"/>
  <c r="AC379" i="63"/>
  <c r="Y379" i="63"/>
  <c r="Z379" i="63" s="1"/>
  <c r="V379" i="63"/>
  <c r="U379" i="63"/>
  <c r="D379" i="63"/>
  <c r="AI378" i="63"/>
  <c r="AH378" i="63"/>
  <c r="AG378" i="63"/>
  <c r="AD378" i="63"/>
  <c r="AC378" i="63"/>
  <c r="Y378" i="63"/>
  <c r="Z378" i="63" s="1"/>
  <c r="V378" i="63"/>
  <c r="U378" i="63"/>
  <c r="D378" i="63"/>
  <c r="AI377" i="63"/>
  <c r="AH377" i="63"/>
  <c r="AG377" i="63"/>
  <c r="AD377" i="63"/>
  <c r="AC377" i="63"/>
  <c r="Y377" i="63"/>
  <c r="Z377" i="63" s="1"/>
  <c r="V377" i="63"/>
  <c r="U377" i="63"/>
  <c r="D377" i="63"/>
  <c r="AI376" i="63"/>
  <c r="AH376" i="63"/>
  <c r="AG376" i="63"/>
  <c r="AD376" i="63"/>
  <c r="AC376" i="63"/>
  <c r="Y376" i="63"/>
  <c r="Z376" i="63" s="1"/>
  <c r="V376" i="63"/>
  <c r="U376" i="63"/>
  <c r="D376" i="63"/>
  <c r="AI375" i="63"/>
  <c r="AH375" i="63"/>
  <c r="AG375" i="63"/>
  <c r="AD375" i="63"/>
  <c r="AC375" i="63"/>
  <c r="Y375" i="63"/>
  <c r="Z375" i="63" s="1"/>
  <c r="V375" i="63"/>
  <c r="U375" i="63"/>
  <c r="D375" i="63"/>
  <c r="AI374" i="63"/>
  <c r="AH374" i="63"/>
  <c r="AG374" i="63"/>
  <c r="AD374" i="63"/>
  <c r="AC374" i="63"/>
  <c r="Y374" i="63"/>
  <c r="Z374" i="63" s="1"/>
  <c r="V374" i="63"/>
  <c r="U374" i="63"/>
  <c r="D374" i="63"/>
  <c r="AI373" i="63"/>
  <c r="AH373" i="63"/>
  <c r="AG373" i="63"/>
  <c r="AD373" i="63"/>
  <c r="AC373" i="63"/>
  <c r="Y373" i="63"/>
  <c r="Z373" i="63" s="1"/>
  <c r="V373" i="63"/>
  <c r="U373" i="63"/>
  <c r="D373" i="63"/>
  <c r="AI372" i="63"/>
  <c r="AH372" i="63"/>
  <c r="AG372" i="63"/>
  <c r="AD372" i="63"/>
  <c r="AC372" i="63"/>
  <c r="Y372" i="63"/>
  <c r="Z372" i="63" s="1"/>
  <c r="V372" i="63"/>
  <c r="U372" i="63"/>
  <c r="D372" i="63"/>
  <c r="AI371" i="63"/>
  <c r="AH371" i="63"/>
  <c r="AG371" i="63"/>
  <c r="AD371" i="63"/>
  <c r="AC371" i="63"/>
  <c r="Y371" i="63"/>
  <c r="Z371" i="63" s="1"/>
  <c r="V371" i="63"/>
  <c r="U371" i="63"/>
  <c r="D371" i="63"/>
  <c r="AI370" i="63"/>
  <c r="AH370" i="63"/>
  <c r="AG370" i="63"/>
  <c r="AD370" i="63"/>
  <c r="AC370" i="63"/>
  <c r="Y370" i="63"/>
  <c r="Z370" i="63" s="1"/>
  <c r="V370" i="63"/>
  <c r="U370" i="63"/>
  <c r="D370" i="63"/>
  <c r="AI369" i="63"/>
  <c r="AH369" i="63"/>
  <c r="AG369" i="63"/>
  <c r="AD369" i="63"/>
  <c r="AC369" i="63"/>
  <c r="Y369" i="63"/>
  <c r="Z369" i="63" s="1"/>
  <c r="V369" i="63"/>
  <c r="U369" i="63"/>
  <c r="D369" i="63"/>
  <c r="AI368" i="63"/>
  <c r="AH368" i="63"/>
  <c r="AG368" i="63"/>
  <c r="AD368" i="63"/>
  <c r="AC368" i="63"/>
  <c r="Y368" i="63"/>
  <c r="Z368" i="63" s="1"/>
  <c r="V368" i="63"/>
  <c r="U368" i="63"/>
  <c r="D368" i="63"/>
  <c r="AI367" i="63"/>
  <c r="AH367" i="63"/>
  <c r="AG367" i="63"/>
  <c r="AD367" i="63"/>
  <c r="AC367" i="63"/>
  <c r="Y367" i="63"/>
  <c r="Z367" i="63" s="1"/>
  <c r="V367" i="63"/>
  <c r="U367" i="63"/>
  <c r="AI366" i="63"/>
  <c r="AH366" i="63"/>
  <c r="AG366" i="63"/>
  <c r="AD366" i="63"/>
  <c r="AC366" i="63"/>
  <c r="Y366" i="63"/>
  <c r="Z366" i="63" s="1"/>
  <c r="V366" i="63"/>
  <c r="U366" i="63"/>
  <c r="D366" i="63"/>
  <c r="AI365" i="63"/>
  <c r="AH365" i="63"/>
  <c r="AG365" i="63"/>
  <c r="AD365" i="63"/>
  <c r="AC365" i="63"/>
  <c r="Y365" i="63"/>
  <c r="Z365" i="63" s="1"/>
  <c r="V365" i="63"/>
  <c r="U365" i="63"/>
  <c r="D365" i="63"/>
  <c r="AI364" i="63"/>
  <c r="AH364" i="63"/>
  <c r="AG364" i="63"/>
  <c r="AD364" i="63"/>
  <c r="AC364" i="63"/>
  <c r="Y364" i="63"/>
  <c r="Z364" i="63" s="1"/>
  <c r="V364" i="63"/>
  <c r="U364" i="63"/>
  <c r="D364" i="63"/>
  <c r="AI363" i="63"/>
  <c r="AH363" i="63"/>
  <c r="AG363" i="63"/>
  <c r="AD363" i="63"/>
  <c r="AC363" i="63"/>
  <c r="Y363" i="63"/>
  <c r="Z363" i="63" s="1"/>
  <c r="V363" i="63"/>
  <c r="U363" i="63"/>
  <c r="D363" i="63"/>
  <c r="AI362" i="63"/>
  <c r="AH362" i="63"/>
  <c r="AG362" i="63"/>
  <c r="AD362" i="63"/>
  <c r="AC362" i="63"/>
  <c r="Y362" i="63"/>
  <c r="Z362" i="63" s="1"/>
  <c r="V362" i="63"/>
  <c r="U362" i="63"/>
  <c r="D362" i="63"/>
  <c r="AI361" i="63"/>
  <c r="AH361" i="63"/>
  <c r="AG361" i="63"/>
  <c r="AD361" i="63"/>
  <c r="AC361" i="63"/>
  <c r="Y361" i="63"/>
  <c r="Z361" i="63" s="1"/>
  <c r="V361" i="63"/>
  <c r="U361" i="63"/>
  <c r="D361" i="63"/>
  <c r="AI360" i="63"/>
  <c r="AH360" i="63"/>
  <c r="AG360" i="63"/>
  <c r="AD360" i="63"/>
  <c r="AC360" i="63"/>
  <c r="Y360" i="63"/>
  <c r="Z360" i="63" s="1"/>
  <c r="V360" i="63"/>
  <c r="U360" i="63"/>
  <c r="D360" i="63"/>
  <c r="AI359" i="63"/>
  <c r="AH359" i="63"/>
  <c r="AG359" i="63"/>
  <c r="AD359" i="63"/>
  <c r="AC359" i="63"/>
  <c r="Y359" i="63"/>
  <c r="Z359" i="63" s="1"/>
  <c r="V359" i="63"/>
  <c r="U359" i="63"/>
  <c r="D359" i="63"/>
  <c r="AI358" i="63"/>
  <c r="AH358" i="63"/>
  <c r="AG358" i="63"/>
  <c r="AD358" i="63"/>
  <c r="AC358" i="63"/>
  <c r="Y358" i="63"/>
  <c r="Z358" i="63" s="1"/>
  <c r="V358" i="63"/>
  <c r="U358" i="63"/>
  <c r="D358" i="63"/>
  <c r="AI357" i="63"/>
  <c r="AH357" i="63"/>
  <c r="AG357" i="63"/>
  <c r="AD357" i="63"/>
  <c r="AC357" i="63"/>
  <c r="Y357" i="63"/>
  <c r="Z357" i="63" s="1"/>
  <c r="V357" i="63"/>
  <c r="U357" i="63"/>
  <c r="D357" i="63"/>
  <c r="AI356" i="63"/>
  <c r="AH356" i="63"/>
  <c r="AG356" i="63"/>
  <c r="AD356" i="63"/>
  <c r="AC356" i="63"/>
  <c r="Y356" i="63"/>
  <c r="Z356" i="63" s="1"/>
  <c r="V356" i="63"/>
  <c r="U356" i="63"/>
  <c r="D356" i="63"/>
  <c r="AI355" i="63"/>
  <c r="AH355" i="63"/>
  <c r="AG355" i="63"/>
  <c r="AD355" i="63"/>
  <c r="AC355" i="63"/>
  <c r="Y355" i="63"/>
  <c r="Z355" i="63" s="1"/>
  <c r="V355" i="63"/>
  <c r="U355" i="63"/>
  <c r="D355" i="63"/>
  <c r="AI354" i="63"/>
  <c r="AH354" i="63"/>
  <c r="AG354" i="63"/>
  <c r="AD354" i="63"/>
  <c r="AC354" i="63"/>
  <c r="Y354" i="63"/>
  <c r="Z354" i="63" s="1"/>
  <c r="V354" i="63"/>
  <c r="U354" i="63"/>
  <c r="D354" i="63"/>
  <c r="AI353" i="63"/>
  <c r="AH353" i="63"/>
  <c r="AG353" i="63"/>
  <c r="AD353" i="63"/>
  <c r="AC353" i="63"/>
  <c r="Y353" i="63"/>
  <c r="Z353" i="63" s="1"/>
  <c r="V353" i="63"/>
  <c r="U353" i="63"/>
  <c r="D353" i="63"/>
  <c r="AI352" i="63"/>
  <c r="AH352" i="63"/>
  <c r="AG352" i="63"/>
  <c r="AD352" i="63"/>
  <c r="AC352" i="63"/>
  <c r="Y352" i="63"/>
  <c r="Z352" i="63" s="1"/>
  <c r="V352" i="63"/>
  <c r="U352" i="63"/>
  <c r="D352" i="63"/>
  <c r="AI351" i="63"/>
  <c r="AH351" i="63"/>
  <c r="AG351" i="63"/>
  <c r="AD351" i="63"/>
  <c r="AC351" i="63"/>
  <c r="Y351" i="63"/>
  <c r="Z351" i="63" s="1"/>
  <c r="V351" i="63"/>
  <c r="U351" i="63"/>
  <c r="D351" i="63"/>
  <c r="AI350" i="63"/>
  <c r="AH350" i="63"/>
  <c r="AG350" i="63"/>
  <c r="AD350" i="63"/>
  <c r="AC350" i="63"/>
  <c r="Y350" i="63"/>
  <c r="Z350" i="63" s="1"/>
  <c r="V350" i="63"/>
  <c r="U350" i="63"/>
  <c r="D350" i="63"/>
  <c r="AI349" i="63"/>
  <c r="AH349" i="63"/>
  <c r="AG349" i="63"/>
  <c r="AD349" i="63"/>
  <c r="AC349" i="63"/>
  <c r="Y349" i="63"/>
  <c r="Z349" i="63" s="1"/>
  <c r="V349" i="63"/>
  <c r="U349" i="63"/>
  <c r="D349" i="63"/>
  <c r="AI348" i="63"/>
  <c r="AH348" i="63"/>
  <c r="AG348" i="63"/>
  <c r="AD348" i="63"/>
  <c r="AC348" i="63"/>
  <c r="Y348" i="63"/>
  <c r="Z348" i="63" s="1"/>
  <c r="V348" i="63"/>
  <c r="U348" i="63"/>
  <c r="D348" i="63"/>
  <c r="AI347" i="63"/>
  <c r="AH347" i="63"/>
  <c r="AG347" i="63"/>
  <c r="AD347" i="63"/>
  <c r="AC347" i="63"/>
  <c r="Y347" i="63"/>
  <c r="Z347" i="63" s="1"/>
  <c r="V347" i="63"/>
  <c r="U347" i="63"/>
  <c r="D347" i="63"/>
  <c r="AI346" i="63"/>
  <c r="AH346" i="63"/>
  <c r="AG346" i="63"/>
  <c r="AD346" i="63"/>
  <c r="AC346" i="63"/>
  <c r="Y346" i="63"/>
  <c r="Z346" i="63" s="1"/>
  <c r="V346" i="63"/>
  <c r="U346" i="63"/>
  <c r="D346" i="63"/>
  <c r="AI345" i="63"/>
  <c r="AH345" i="63"/>
  <c r="AG345" i="63"/>
  <c r="AD345" i="63"/>
  <c r="AC345" i="63"/>
  <c r="Y345" i="63"/>
  <c r="Z345" i="63" s="1"/>
  <c r="V345" i="63"/>
  <c r="U345" i="63"/>
  <c r="D345" i="63"/>
  <c r="AI344" i="63"/>
  <c r="AH344" i="63"/>
  <c r="AG344" i="63"/>
  <c r="AD344" i="63"/>
  <c r="AC344" i="63"/>
  <c r="Y344" i="63"/>
  <c r="Z344" i="63" s="1"/>
  <c r="V344" i="63"/>
  <c r="U344" i="63"/>
  <c r="D344" i="63"/>
  <c r="AI343" i="63"/>
  <c r="AH343" i="63"/>
  <c r="AG343" i="63"/>
  <c r="AD343" i="63"/>
  <c r="AC343" i="63"/>
  <c r="Y343" i="63"/>
  <c r="Z343" i="63" s="1"/>
  <c r="V343" i="63"/>
  <c r="U343" i="63"/>
  <c r="D343" i="63"/>
  <c r="AI342" i="63"/>
  <c r="AH342" i="63"/>
  <c r="AG342" i="63"/>
  <c r="AD342" i="63"/>
  <c r="AC342" i="63"/>
  <c r="Y342" i="63"/>
  <c r="Z342" i="63" s="1"/>
  <c r="V342" i="63"/>
  <c r="U342" i="63"/>
  <c r="D342" i="63"/>
  <c r="AI341" i="63"/>
  <c r="AH341" i="63"/>
  <c r="AG341" i="63"/>
  <c r="AD341" i="63"/>
  <c r="AC341" i="63"/>
  <c r="Y341" i="63"/>
  <c r="Z341" i="63" s="1"/>
  <c r="V341" i="63"/>
  <c r="U341" i="63"/>
  <c r="D341" i="63"/>
  <c r="AI340" i="63"/>
  <c r="AH340" i="63"/>
  <c r="AG340" i="63"/>
  <c r="AD340" i="63"/>
  <c r="AC340" i="63"/>
  <c r="Y340" i="63"/>
  <c r="Z340" i="63" s="1"/>
  <c r="V340" i="63"/>
  <c r="U340" i="63"/>
  <c r="D340" i="63"/>
  <c r="AI339" i="63"/>
  <c r="AH339" i="63"/>
  <c r="AG339" i="63"/>
  <c r="AD339" i="63"/>
  <c r="AC339" i="63"/>
  <c r="Y339" i="63"/>
  <c r="Z339" i="63" s="1"/>
  <c r="V339" i="63"/>
  <c r="U339" i="63"/>
  <c r="D339" i="63"/>
  <c r="AI338" i="63"/>
  <c r="AH338" i="63"/>
  <c r="AG338" i="63"/>
  <c r="AD338" i="63"/>
  <c r="AC338" i="63"/>
  <c r="Y338" i="63"/>
  <c r="Z338" i="63" s="1"/>
  <c r="V338" i="63"/>
  <c r="U338" i="63"/>
  <c r="D338" i="63"/>
  <c r="AI337" i="63"/>
  <c r="AH337" i="63"/>
  <c r="AG337" i="63"/>
  <c r="AD337" i="63"/>
  <c r="AC337" i="63"/>
  <c r="Y337" i="63"/>
  <c r="Z337" i="63" s="1"/>
  <c r="V337" i="63"/>
  <c r="U337" i="63"/>
  <c r="D337" i="63"/>
  <c r="AI336" i="63"/>
  <c r="AH336" i="63"/>
  <c r="AG336" i="63"/>
  <c r="AD336" i="63"/>
  <c r="AC336" i="63"/>
  <c r="Y336" i="63"/>
  <c r="Z336" i="63" s="1"/>
  <c r="V336" i="63"/>
  <c r="U336" i="63"/>
  <c r="D336" i="63"/>
  <c r="AI335" i="63"/>
  <c r="AH335" i="63"/>
  <c r="AG335" i="63"/>
  <c r="AD335" i="63"/>
  <c r="AC335" i="63"/>
  <c r="Y335" i="63"/>
  <c r="Z335" i="63" s="1"/>
  <c r="V335" i="63"/>
  <c r="U335" i="63"/>
  <c r="D335" i="63"/>
  <c r="AI334" i="63"/>
  <c r="AH334" i="63"/>
  <c r="AG334" i="63"/>
  <c r="AD334" i="63"/>
  <c r="AC334" i="63"/>
  <c r="Y334" i="63"/>
  <c r="Z334" i="63" s="1"/>
  <c r="V334" i="63"/>
  <c r="U334" i="63"/>
  <c r="D334" i="63"/>
  <c r="AI333" i="63"/>
  <c r="AH333" i="63"/>
  <c r="AG333" i="63"/>
  <c r="AD333" i="63"/>
  <c r="AC333" i="63"/>
  <c r="Y333" i="63"/>
  <c r="Z333" i="63" s="1"/>
  <c r="V333" i="63"/>
  <c r="U333" i="63"/>
  <c r="D333" i="63"/>
  <c r="AI332" i="63"/>
  <c r="AH332" i="63"/>
  <c r="AG332" i="63"/>
  <c r="AD332" i="63"/>
  <c r="AC332" i="63"/>
  <c r="Y332" i="63"/>
  <c r="Z332" i="63" s="1"/>
  <c r="V332" i="63"/>
  <c r="U332" i="63"/>
  <c r="D332" i="63"/>
  <c r="AI331" i="63"/>
  <c r="AH331" i="63"/>
  <c r="AG331" i="63"/>
  <c r="AD331" i="63"/>
  <c r="AC331" i="63"/>
  <c r="Y331" i="63"/>
  <c r="Z331" i="63" s="1"/>
  <c r="V331" i="63"/>
  <c r="U331" i="63"/>
  <c r="D331" i="63"/>
  <c r="AI330" i="63"/>
  <c r="AH330" i="63"/>
  <c r="AG330" i="63"/>
  <c r="AD330" i="63"/>
  <c r="AC330" i="63"/>
  <c r="Y330" i="63"/>
  <c r="Z330" i="63" s="1"/>
  <c r="V330" i="63"/>
  <c r="U330" i="63"/>
  <c r="D330" i="63"/>
  <c r="AI329" i="63"/>
  <c r="AH329" i="63"/>
  <c r="AG329" i="63"/>
  <c r="AD329" i="63"/>
  <c r="AC329" i="63"/>
  <c r="Y329" i="63"/>
  <c r="Z329" i="63" s="1"/>
  <c r="V329" i="63"/>
  <c r="U329" i="63"/>
  <c r="D329" i="63"/>
  <c r="AI328" i="63"/>
  <c r="AH328" i="63"/>
  <c r="AG328" i="63"/>
  <c r="AD328" i="63"/>
  <c r="AC328" i="63"/>
  <c r="Y328" i="63"/>
  <c r="Z328" i="63" s="1"/>
  <c r="V328" i="63"/>
  <c r="U328" i="63"/>
  <c r="D328" i="63"/>
  <c r="AI327" i="63"/>
  <c r="AH327" i="63"/>
  <c r="AG327" i="63"/>
  <c r="AD327" i="63"/>
  <c r="AC327" i="63"/>
  <c r="Y327" i="63"/>
  <c r="Z327" i="63" s="1"/>
  <c r="V327" i="63"/>
  <c r="U327" i="63"/>
  <c r="D327" i="63"/>
  <c r="AI326" i="63"/>
  <c r="AH326" i="63"/>
  <c r="AG326" i="63"/>
  <c r="AD326" i="63"/>
  <c r="AC326" i="63"/>
  <c r="Y326" i="63"/>
  <c r="Z326" i="63" s="1"/>
  <c r="V326" i="63"/>
  <c r="U326" i="63"/>
  <c r="D326" i="63"/>
  <c r="AI325" i="63"/>
  <c r="AH325" i="63"/>
  <c r="AG325" i="63"/>
  <c r="AD325" i="63"/>
  <c r="AC325" i="63"/>
  <c r="Y325" i="63"/>
  <c r="Z325" i="63" s="1"/>
  <c r="V325" i="63"/>
  <c r="U325" i="63"/>
  <c r="D325" i="63"/>
  <c r="AI324" i="63"/>
  <c r="AH324" i="63"/>
  <c r="AG324" i="63"/>
  <c r="AD324" i="63"/>
  <c r="AC324" i="63"/>
  <c r="Y324" i="63"/>
  <c r="Z324" i="63" s="1"/>
  <c r="V324" i="63"/>
  <c r="U324" i="63"/>
  <c r="D324" i="63"/>
  <c r="AI323" i="63"/>
  <c r="AH323" i="63"/>
  <c r="AG323" i="63"/>
  <c r="AD323" i="63"/>
  <c r="AC323" i="63"/>
  <c r="Y323" i="63"/>
  <c r="Z323" i="63" s="1"/>
  <c r="V323" i="63"/>
  <c r="U323" i="63"/>
  <c r="D323" i="63"/>
  <c r="AI322" i="63"/>
  <c r="AH322" i="63"/>
  <c r="AG322" i="63"/>
  <c r="AD322" i="63"/>
  <c r="AC322" i="63"/>
  <c r="Y322" i="63"/>
  <c r="Z322" i="63" s="1"/>
  <c r="V322" i="63"/>
  <c r="U322" i="63"/>
  <c r="D322" i="63"/>
  <c r="AI321" i="63"/>
  <c r="AH321" i="63"/>
  <c r="AG321" i="63"/>
  <c r="AD321" i="63"/>
  <c r="AC321" i="63"/>
  <c r="Y321" i="63"/>
  <c r="Z321" i="63" s="1"/>
  <c r="V321" i="63"/>
  <c r="U321" i="63"/>
  <c r="D321" i="63"/>
  <c r="AI320" i="63"/>
  <c r="AH320" i="63"/>
  <c r="AG320" i="63"/>
  <c r="AD320" i="63"/>
  <c r="AC320" i="63"/>
  <c r="Y320" i="63"/>
  <c r="Z320" i="63" s="1"/>
  <c r="V320" i="63"/>
  <c r="U320" i="63"/>
  <c r="D320" i="63"/>
  <c r="AI319" i="63"/>
  <c r="AH319" i="63"/>
  <c r="AG319" i="63"/>
  <c r="AD319" i="63"/>
  <c r="AC319" i="63"/>
  <c r="Y319" i="63"/>
  <c r="Z319" i="63" s="1"/>
  <c r="V319" i="63"/>
  <c r="U319" i="63"/>
  <c r="D319" i="63"/>
  <c r="AI318" i="63"/>
  <c r="AH318" i="63"/>
  <c r="AG318" i="63"/>
  <c r="AD318" i="63"/>
  <c r="AC318" i="63"/>
  <c r="Y318" i="63"/>
  <c r="Z318" i="63" s="1"/>
  <c r="V318" i="63"/>
  <c r="U318" i="63"/>
  <c r="D318" i="63"/>
  <c r="AI317" i="63"/>
  <c r="AH317" i="63"/>
  <c r="AG317" i="63"/>
  <c r="AD317" i="63"/>
  <c r="AC317" i="63"/>
  <c r="Y317" i="63"/>
  <c r="Z317" i="63" s="1"/>
  <c r="V317" i="63"/>
  <c r="U317" i="63"/>
  <c r="D317" i="63"/>
  <c r="AI316" i="63"/>
  <c r="AH316" i="63"/>
  <c r="AG316" i="63"/>
  <c r="AD316" i="63"/>
  <c r="AC316" i="63"/>
  <c r="Y316" i="63"/>
  <c r="Z316" i="63" s="1"/>
  <c r="V316" i="63"/>
  <c r="U316" i="63"/>
  <c r="D316" i="63"/>
  <c r="AI315" i="63"/>
  <c r="AH315" i="63"/>
  <c r="AG315" i="63"/>
  <c r="AD315" i="63"/>
  <c r="AC315" i="63"/>
  <c r="Y315" i="63"/>
  <c r="Z315" i="63" s="1"/>
  <c r="V315" i="63"/>
  <c r="U315" i="63"/>
  <c r="D315" i="63"/>
  <c r="AI314" i="63"/>
  <c r="AH314" i="63"/>
  <c r="AG314" i="63"/>
  <c r="AD314" i="63"/>
  <c r="AC314" i="63"/>
  <c r="Y314" i="63"/>
  <c r="Z314" i="63" s="1"/>
  <c r="V314" i="63"/>
  <c r="U314" i="63"/>
  <c r="D314" i="63"/>
  <c r="AI313" i="63"/>
  <c r="AH313" i="63"/>
  <c r="AG313" i="63"/>
  <c r="AD313" i="63"/>
  <c r="AC313" i="63"/>
  <c r="Y313" i="63"/>
  <c r="Z313" i="63" s="1"/>
  <c r="V313" i="63"/>
  <c r="U313" i="63"/>
  <c r="D313" i="63"/>
  <c r="AI312" i="63"/>
  <c r="AH312" i="63"/>
  <c r="AF312" i="63" s="1"/>
  <c r="AG312" i="63"/>
  <c r="AD312" i="63"/>
  <c r="AC312" i="63"/>
  <c r="Y312" i="63"/>
  <c r="Z312" i="63" s="1"/>
  <c r="V312" i="63"/>
  <c r="U312" i="63"/>
  <c r="D312" i="63"/>
  <c r="AI311" i="63"/>
  <c r="AH311" i="63"/>
  <c r="AG311" i="63"/>
  <c r="AD311" i="63"/>
  <c r="AC311" i="63"/>
  <c r="Y311" i="63"/>
  <c r="Z311" i="63" s="1"/>
  <c r="V311" i="63"/>
  <c r="U311" i="63"/>
  <c r="D311" i="63"/>
  <c r="AI310" i="63"/>
  <c r="AH310" i="63"/>
  <c r="AG310" i="63"/>
  <c r="AD310" i="63"/>
  <c r="AC310" i="63"/>
  <c r="Y310" i="63"/>
  <c r="Z310" i="63" s="1"/>
  <c r="V310" i="63"/>
  <c r="U310" i="63"/>
  <c r="D310" i="63"/>
  <c r="AI309" i="63"/>
  <c r="AH309" i="63"/>
  <c r="AG309" i="63"/>
  <c r="AD309" i="63"/>
  <c r="AC309" i="63"/>
  <c r="Y309" i="63"/>
  <c r="Z309" i="63" s="1"/>
  <c r="V309" i="63"/>
  <c r="U309" i="63"/>
  <c r="D309" i="63"/>
  <c r="AI308" i="63"/>
  <c r="AH308" i="63"/>
  <c r="AG308" i="63"/>
  <c r="AD308" i="63"/>
  <c r="AC308" i="63"/>
  <c r="Y308" i="63"/>
  <c r="Z308" i="63" s="1"/>
  <c r="AA308" i="63" s="1"/>
  <c r="V308" i="63"/>
  <c r="U308" i="63"/>
  <c r="D308" i="63"/>
  <c r="AI307" i="63"/>
  <c r="AH307" i="63"/>
  <c r="AG307" i="63"/>
  <c r="AD307" i="63"/>
  <c r="AC307" i="63"/>
  <c r="Y307" i="63"/>
  <c r="Z307" i="63" s="1"/>
  <c r="AA307" i="63" s="1"/>
  <c r="V307" i="63"/>
  <c r="U307" i="63"/>
  <c r="D307" i="63"/>
  <c r="AI306" i="63"/>
  <c r="AH306" i="63"/>
  <c r="AG306" i="63"/>
  <c r="AD306" i="63"/>
  <c r="AC306" i="63"/>
  <c r="Y306" i="63"/>
  <c r="Z306" i="63" s="1"/>
  <c r="V306" i="63"/>
  <c r="U306" i="63"/>
  <c r="D306" i="63"/>
  <c r="AI305" i="63"/>
  <c r="AH305" i="63"/>
  <c r="AG305" i="63"/>
  <c r="AD305" i="63"/>
  <c r="AC305" i="63"/>
  <c r="Y305" i="63"/>
  <c r="Z305" i="63" s="1"/>
  <c r="V305" i="63"/>
  <c r="U305" i="63"/>
  <c r="D305" i="63"/>
  <c r="AI304" i="63"/>
  <c r="AH304" i="63"/>
  <c r="AG304" i="63"/>
  <c r="AD304" i="63"/>
  <c r="AC304" i="63"/>
  <c r="Y304" i="63"/>
  <c r="Z304" i="63" s="1"/>
  <c r="V304" i="63"/>
  <c r="U304" i="63"/>
  <c r="D304" i="63"/>
  <c r="AI303" i="63"/>
  <c r="AH303" i="63"/>
  <c r="AG303" i="63"/>
  <c r="AD303" i="63"/>
  <c r="AC303" i="63"/>
  <c r="Y303" i="63"/>
  <c r="Z303" i="63" s="1"/>
  <c r="V303" i="63"/>
  <c r="U303" i="63"/>
  <c r="D303" i="63"/>
  <c r="AI302" i="63"/>
  <c r="AH302" i="63"/>
  <c r="AG302" i="63"/>
  <c r="AD302" i="63"/>
  <c r="AC302" i="63"/>
  <c r="Y302" i="63"/>
  <c r="Z302" i="63" s="1"/>
  <c r="V302" i="63"/>
  <c r="U302" i="63"/>
  <c r="D302" i="63"/>
  <c r="AI301" i="63"/>
  <c r="AH301" i="63"/>
  <c r="AG301" i="63"/>
  <c r="AD301" i="63"/>
  <c r="AC301" i="63"/>
  <c r="Y301" i="63"/>
  <c r="Z301" i="63" s="1"/>
  <c r="V301" i="63"/>
  <c r="U301" i="63"/>
  <c r="D301" i="63"/>
  <c r="AI300" i="63"/>
  <c r="AH300" i="63"/>
  <c r="AG300" i="63"/>
  <c r="AD300" i="63"/>
  <c r="AC300" i="63"/>
  <c r="Y300" i="63"/>
  <c r="Z300" i="63" s="1"/>
  <c r="V300" i="63"/>
  <c r="U300" i="63"/>
  <c r="D300" i="63"/>
  <c r="AI299" i="63"/>
  <c r="AH299" i="63"/>
  <c r="AG299" i="63"/>
  <c r="AD299" i="63"/>
  <c r="AC299" i="63"/>
  <c r="Y299" i="63"/>
  <c r="Z299" i="63" s="1"/>
  <c r="V299" i="63"/>
  <c r="U299" i="63"/>
  <c r="D299" i="63"/>
  <c r="AI298" i="63"/>
  <c r="AH298" i="63"/>
  <c r="AG298" i="63"/>
  <c r="AD298" i="63"/>
  <c r="AC298" i="63"/>
  <c r="Y298" i="63"/>
  <c r="Z298" i="63" s="1"/>
  <c r="V298" i="63"/>
  <c r="U298" i="63"/>
  <c r="D298" i="63"/>
  <c r="AI297" i="63"/>
  <c r="AH297" i="63"/>
  <c r="AG297" i="63"/>
  <c r="AD297" i="63"/>
  <c r="AC297" i="63"/>
  <c r="Y297" i="63"/>
  <c r="Z297" i="63" s="1"/>
  <c r="V297" i="63"/>
  <c r="U297" i="63"/>
  <c r="D297" i="63"/>
  <c r="AI296" i="63"/>
  <c r="AH296" i="63"/>
  <c r="AG296" i="63"/>
  <c r="AD296" i="63"/>
  <c r="AC296" i="63"/>
  <c r="Y296" i="63"/>
  <c r="Z296" i="63" s="1"/>
  <c r="V296" i="63"/>
  <c r="U296" i="63"/>
  <c r="D296" i="63"/>
  <c r="AI295" i="63"/>
  <c r="AH295" i="63"/>
  <c r="AG295" i="63"/>
  <c r="AD295" i="63"/>
  <c r="AC295" i="63"/>
  <c r="Y295" i="63"/>
  <c r="Z295" i="63" s="1"/>
  <c r="V295" i="63"/>
  <c r="U295" i="63"/>
  <c r="D295" i="63"/>
  <c r="AI294" i="63"/>
  <c r="AH294" i="63"/>
  <c r="AG294" i="63"/>
  <c r="AD294" i="63"/>
  <c r="AC294" i="63"/>
  <c r="Y294" i="63"/>
  <c r="Z294" i="63" s="1"/>
  <c r="V294" i="63"/>
  <c r="U294" i="63"/>
  <c r="D294" i="63"/>
  <c r="AI293" i="63"/>
  <c r="AH293" i="63"/>
  <c r="AG293" i="63"/>
  <c r="AD293" i="63"/>
  <c r="AC293" i="63"/>
  <c r="Y293" i="63"/>
  <c r="Z293" i="63" s="1"/>
  <c r="V293" i="63"/>
  <c r="U293" i="63"/>
  <c r="D293" i="63"/>
  <c r="AI292" i="63"/>
  <c r="AH292" i="63"/>
  <c r="AG292" i="63"/>
  <c r="AD292" i="63"/>
  <c r="AC292" i="63"/>
  <c r="Y292" i="63"/>
  <c r="Z292" i="63" s="1"/>
  <c r="V292" i="63"/>
  <c r="U292" i="63"/>
  <c r="D292" i="63"/>
  <c r="AI291" i="63"/>
  <c r="AH291" i="63"/>
  <c r="AG291" i="63"/>
  <c r="AD291" i="63"/>
  <c r="AC291" i="63"/>
  <c r="Y291" i="63"/>
  <c r="Z291" i="63" s="1"/>
  <c r="V291" i="63"/>
  <c r="U291" i="63"/>
  <c r="D291" i="63"/>
  <c r="AI290" i="63"/>
  <c r="AH290" i="63"/>
  <c r="AG290" i="63"/>
  <c r="AD290" i="63"/>
  <c r="AC290" i="63"/>
  <c r="Y290" i="63"/>
  <c r="Z290" i="63" s="1"/>
  <c r="V290" i="63"/>
  <c r="U290" i="63"/>
  <c r="D290" i="63"/>
  <c r="AI289" i="63"/>
  <c r="AH289" i="63"/>
  <c r="AG289" i="63"/>
  <c r="AD289" i="63"/>
  <c r="AC289" i="63"/>
  <c r="Y289" i="63"/>
  <c r="Z289" i="63" s="1"/>
  <c r="V289" i="63"/>
  <c r="U289" i="63"/>
  <c r="D289" i="63"/>
  <c r="AI288" i="63"/>
  <c r="AH288" i="63"/>
  <c r="AG288" i="63"/>
  <c r="AD288" i="63"/>
  <c r="AC288" i="63"/>
  <c r="Y288" i="63"/>
  <c r="Z288" i="63" s="1"/>
  <c r="V288" i="63"/>
  <c r="U288" i="63"/>
  <c r="D288" i="63"/>
  <c r="AI287" i="63"/>
  <c r="AH287" i="63"/>
  <c r="AG287" i="63"/>
  <c r="AD287" i="63"/>
  <c r="AC287" i="63"/>
  <c r="Y287" i="63"/>
  <c r="Z287" i="63" s="1"/>
  <c r="V287" i="63"/>
  <c r="U287" i="63"/>
  <c r="D287" i="63"/>
  <c r="AI286" i="63"/>
  <c r="AH286" i="63"/>
  <c r="AG286" i="63"/>
  <c r="AD286" i="63"/>
  <c r="AC286" i="63"/>
  <c r="Y286" i="63"/>
  <c r="Z286" i="63" s="1"/>
  <c r="V286" i="63"/>
  <c r="U286" i="63"/>
  <c r="D286" i="63"/>
  <c r="AI285" i="63"/>
  <c r="AH285" i="63"/>
  <c r="AG285" i="63"/>
  <c r="AD285" i="63"/>
  <c r="AC285" i="63"/>
  <c r="Y285" i="63"/>
  <c r="Z285" i="63" s="1"/>
  <c r="V285" i="63"/>
  <c r="U285" i="63"/>
  <c r="D285" i="63"/>
  <c r="AI284" i="63"/>
  <c r="AH284" i="63"/>
  <c r="AG284" i="63"/>
  <c r="AD284" i="63"/>
  <c r="AC284" i="63"/>
  <c r="Y284" i="63"/>
  <c r="Z284" i="63" s="1"/>
  <c r="V284" i="63"/>
  <c r="U284" i="63"/>
  <c r="D284" i="63"/>
  <c r="AI283" i="63"/>
  <c r="AH283" i="63"/>
  <c r="AG283" i="63"/>
  <c r="AD283" i="63"/>
  <c r="AC283" i="63"/>
  <c r="Y283" i="63"/>
  <c r="Z283" i="63" s="1"/>
  <c r="V283" i="63"/>
  <c r="U283" i="63"/>
  <c r="D283" i="63"/>
  <c r="AF701" i="63" l="1"/>
  <c r="W714" i="63"/>
  <c r="W715" i="63"/>
  <c r="X717" i="63"/>
  <c r="AA717" i="63" s="1"/>
  <c r="X718" i="63"/>
  <c r="AA718" i="63" s="1"/>
  <c r="W719" i="63"/>
  <c r="X721" i="63"/>
  <c r="AA721" i="63" s="1"/>
  <c r="W725" i="63"/>
  <c r="AF741" i="63"/>
  <c r="X846" i="63"/>
  <c r="AA846" i="63" s="1"/>
  <c r="AF846" i="63"/>
  <c r="AF849" i="63"/>
  <c r="AF850" i="63"/>
  <c r="AE705" i="63"/>
  <c r="AE708" i="63"/>
  <c r="AE712" i="63"/>
  <c r="AF551" i="63"/>
  <c r="AF553" i="63"/>
  <c r="AF556" i="63"/>
  <c r="AF557" i="63"/>
  <c r="AF576" i="63"/>
  <c r="AF578" i="63"/>
  <c r="AF582" i="63"/>
  <c r="AF584" i="63"/>
  <c r="AF485" i="63"/>
  <c r="W585" i="63"/>
  <c r="AF652" i="63"/>
  <c r="AF658" i="63"/>
  <c r="AF661" i="63"/>
  <c r="AF662" i="63"/>
  <c r="AF669" i="63"/>
  <c r="AF673" i="63"/>
  <c r="AE489" i="63"/>
  <c r="AF494" i="63"/>
  <c r="W495" i="63"/>
  <c r="AF288" i="63"/>
  <c r="AF296" i="63"/>
  <c r="X297" i="63"/>
  <c r="AA297" i="63" s="1"/>
  <c r="X405" i="63"/>
  <c r="AA405" i="63" s="1"/>
  <c r="AF585" i="63"/>
  <c r="W588" i="63"/>
  <c r="W597" i="63"/>
  <c r="W604" i="63"/>
  <c r="AF297" i="63"/>
  <c r="AE300" i="63"/>
  <c r="X504" i="63"/>
  <c r="AA504" i="63" s="1"/>
  <c r="X505" i="63"/>
  <c r="AA505" i="63" s="1"/>
  <c r="AE604" i="63"/>
  <c r="AF744" i="63"/>
  <c r="X286" i="63"/>
  <c r="AA286" i="63" s="1"/>
  <c r="AF299" i="63"/>
  <c r="W300" i="63"/>
  <c r="X411" i="63"/>
  <c r="AA411" i="63" s="1"/>
  <c r="X702" i="63"/>
  <c r="AA702" i="63" s="1"/>
  <c r="X745" i="63"/>
  <c r="AA745" i="63" s="1"/>
  <c r="X754" i="63"/>
  <c r="AA754" i="63" s="1"/>
  <c r="W782" i="63"/>
  <c r="AF305" i="63"/>
  <c r="X306" i="63"/>
  <c r="AA306" i="63" s="1"/>
  <c r="AF309" i="63"/>
  <c r="X310" i="63"/>
  <c r="AA310" i="63" s="1"/>
  <c r="AF321" i="63"/>
  <c r="X322" i="63"/>
  <c r="AA322" i="63" s="1"/>
  <c r="AF365" i="63"/>
  <c r="AE380" i="63"/>
  <c r="AF487" i="63"/>
  <c r="X488" i="63"/>
  <c r="AA488" i="63" s="1"/>
  <c r="AE557" i="63"/>
  <c r="AE576" i="63"/>
  <c r="AE577" i="63"/>
  <c r="AE580" i="63"/>
  <c r="AF686" i="63"/>
  <c r="AE731" i="63"/>
  <c r="AF799" i="63"/>
  <c r="AF833" i="63"/>
  <c r="AF307" i="63"/>
  <c r="AE333" i="63"/>
  <c r="AF380" i="63"/>
  <c r="X381" i="63"/>
  <c r="AA381" i="63" s="1"/>
  <c r="AE421" i="63"/>
  <c r="AE611" i="63"/>
  <c r="AE615" i="63"/>
  <c r="AE630" i="63"/>
  <c r="AE631" i="63"/>
  <c r="AE637" i="63"/>
  <c r="AE640" i="63"/>
  <c r="AE641" i="63"/>
  <c r="AE645" i="63"/>
  <c r="AE646" i="63"/>
  <c r="AF328" i="63"/>
  <c r="X329" i="63"/>
  <c r="AA329" i="63" s="1"/>
  <c r="AE330" i="63"/>
  <c r="AF356" i="63"/>
  <c r="W374" i="63"/>
  <c r="W386" i="63"/>
  <c r="AF402" i="63"/>
  <c r="AE494" i="63"/>
  <c r="AE684" i="63"/>
  <c r="AF728" i="63"/>
  <c r="AF766" i="63"/>
  <c r="X827" i="63"/>
  <c r="AA827" i="63" s="1"/>
  <c r="X831" i="63"/>
  <c r="AA831" i="63" s="1"/>
  <c r="X725" i="63"/>
  <c r="AA725" i="63" s="1"/>
  <c r="W717" i="63"/>
  <c r="AE717" i="63"/>
  <c r="AF603" i="63"/>
  <c r="X694" i="63"/>
  <c r="AA694" i="63" s="1"/>
  <c r="X719" i="63"/>
  <c r="AA719" i="63" s="1"/>
  <c r="W756" i="63"/>
  <c r="X758" i="63"/>
  <c r="AA758" i="63" s="1"/>
  <c r="X766" i="63"/>
  <c r="AA766" i="63" s="1"/>
  <c r="W776" i="63"/>
  <c r="AE808" i="63"/>
  <c r="AE820" i="63"/>
  <c r="AE824" i="63"/>
  <c r="AE399" i="63"/>
  <c r="AF442" i="63"/>
  <c r="AF446" i="63"/>
  <c r="AF450" i="63"/>
  <c r="X451" i="63"/>
  <c r="AA451" i="63" s="1"/>
  <c r="AE457" i="63"/>
  <c r="W471" i="63"/>
  <c r="AF500" i="63"/>
  <c r="AF516" i="63"/>
  <c r="W517" i="63"/>
  <c r="AF308" i="63"/>
  <c r="W329" i="63"/>
  <c r="W334" i="63"/>
  <c r="AF344" i="63"/>
  <c r="W345" i="63"/>
  <c r="AF399" i="63"/>
  <c r="X400" i="63"/>
  <c r="AA400" i="63" s="1"/>
  <c r="AF404" i="63"/>
  <c r="W411" i="63"/>
  <c r="W414" i="63"/>
  <c r="AE423" i="63"/>
  <c r="AF424" i="63"/>
  <c r="AE462" i="63"/>
  <c r="AF463" i="63"/>
  <c r="X464" i="63"/>
  <c r="AA464" i="63" s="1"/>
  <c r="AE466" i="63"/>
  <c r="AE474" i="63"/>
  <c r="AF521" i="63"/>
  <c r="AE523" i="63"/>
  <c r="AF524" i="63"/>
  <c r="X525" i="63"/>
  <c r="AA525" i="63" s="1"/>
  <c r="AF532" i="63"/>
  <c r="X533" i="63"/>
  <c r="AA533" i="63" s="1"/>
  <c r="AE543" i="63"/>
  <c r="W572" i="63"/>
  <c r="X574" i="63"/>
  <c r="AA574" i="63" s="1"/>
  <c r="AE588" i="63"/>
  <c r="AE589" i="63"/>
  <c r="AE592" i="63"/>
  <c r="AE593" i="63"/>
  <c r="AE594" i="63"/>
  <c r="AE596" i="63"/>
  <c r="AE600" i="63"/>
  <c r="AF622" i="63"/>
  <c r="AF641" i="63"/>
  <c r="X650" i="63"/>
  <c r="AA650" i="63" s="1"/>
  <c r="AE653" i="63"/>
  <c r="AE657" i="63"/>
  <c r="AE661" i="63"/>
  <c r="AE668" i="63"/>
  <c r="AE669" i="63"/>
  <c r="X671" i="63"/>
  <c r="AA671" i="63" s="1"/>
  <c r="AF705" i="63"/>
  <c r="X710" i="63"/>
  <c r="AA710" i="63" s="1"/>
  <c r="AE732" i="63"/>
  <c r="AF745" i="63"/>
  <c r="AF749" i="63"/>
  <c r="AF777" i="63"/>
  <c r="AF780" i="63"/>
  <c r="AF781" i="63"/>
  <c r="X793" i="63"/>
  <c r="AA793" i="63" s="1"/>
  <c r="W795" i="63"/>
  <c r="W797" i="63"/>
  <c r="X803" i="63"/>
  <c r="AA803" i="63" s="1"/>
  <c r="X806" i="63"/>
  <c r="AA806" i="63" s="1"/>
  <c r="AF810" i="63"/>
  <c r="AF813" i="63"/>
  <c r="AF814" i="63"/>
  <c r="AF817" i="63"/>
  <c r="W834" i="63"/>
  <c r="AE845" i="63"/>
  <c r="X403" i="63"/>
  <c r="AA403" i="63" s="1"/>
  <c r="AF438" i="63"/>
  <c r="AF470" i="63"/>
  <c r="AE298" i="63"/>
  <c r="AE312" i="63"/>
  <c r="AE324" i="63"/>
  <c r="AE328" i="63"/>
  <c r="AE344" i="63"/>
  <c r="AE385" i="63"/>
  <c r="X389" i="63"/>
  <c r="AA389" i="63" s="1"/>
  <c r="AE394" i="63"/>
  <c r="AE443" i="63"/>
  <c r="AE456" i="63"/>
  <c r="AF458" i="63"/>
  <c r="AF511" i="63"/>
  <c r="W512" i="63"/>
  <c r="W531" i="63"/>
  <c r="AE536" i="63"/>
  <c r="W539" i="63"/>
  <c r="X686" i="63"/>
  <c r="AA686" i="63" s="1"/>
  <c r="AE693" i="63"/>
  <c r="AE721" i="63"/>
  <c r="AE722" i="63"/>
  <c r="AF725" i="63"/>
  <c r="X729" i="63"/>
  <c r="AA729" i="63" s="1"/>
  <c r="AE765" i="63"/>
  <c r="AE776" i="63"/>
  <c r="X847" i="63"/>
  <c r="AA847" i="63" s="1"/>
  <c r="X851" i="63"/>
  <c r="AA851" i="63" s="1"/>
  <c r="W853" i="63"/>
  <c r="X283" i="63"/>
  <c r="AA283" i="63" s="1"/>
  <c r="AE284" i="63"/>
  <c r="AE287" i="63"/>
  <c r="AF317" i="63"/>
  <c r="W318" i="63"/>
  <c r="AF331" i="63"/>
  <c r="W332" i="63"/>
  <c r="AE338" i="63"/>
  <c r="X345" i="63"/>
  <c r="AA345" i="63" s="1"/>
  <c r="W346" i="63"/>
  <c r="AE354" i="63"/>
  <c r="AE357" i="63"/>
  <c r="AE361" i="63"/>
  <c r="AF366" i="63"/>
  <c r="AF381" i="63"/>
  <c r="X382" i="63"/>
  <c r="AA382" i="63" s="1"/>
  <c r="AF592" i="63"/>
  <c r="AF594" i="63"/>
  <c r="AF596" i="63"/>
  <c r="AE624" i="63"/>
  <c r="X643" i="63"/>
  <c r="AA643" i="63" s="1"/>
  <c r="AE675" i="63"/>
  <c r="AE676" i="63"/>
  <c r="AF693" i="63"/>
  <c r="AE739" i="63"/>
  <c r="AF757" i="63"/>
  <c r="X761" i="63"/>
  <c r="AA761" i="63" s="1"/>
  <c r="X782" i="63"/>
  <c r="AA782" i="63" s="1"/>
  <c r="AE789" i="63"/>
  <c r="AE790" i="63"/>
  <c r="AF792" i="63"/>
  <c r="W793" i="63"/>
  <c r="AF831" i="63"/>
  <c r="AE841" i="63"/>
  <c r="AE844" i="63"/>
  <c r="X319" i="63"/>
  <c r="AA319" i="63" s="1"/>
  <c r="AF395" i="63"/>
  <c r="X396" i="63"/>
  <c r="AA396" i="63" s="1"/>
  <c r="AF440" i="63"/>
  <c r="AE442" i="63"/>
  <c r="W462" i="63"/>
  <c r="AF471" i="63"/>
  <c r="X472" i="63"/>
  <c r="AA472" i="63" s="1"/>
  <c r="AF475" i="63"/>
  <c r="X495" i="63"/>
  <c r="AA495" i="63" s="1"/>
  <c r="AE516" i="63"/>
  <c r="AE564" i="63"/>
  <c r="AE568" i="63"/>
  <c r="AE571" i="63"/>
  <c r="AF598" i="63"/>
  <c r="W600" i="63"/>
  <c r="X617" i="63"/>
  <c r="AA617" i="63" s="1"/>
  <c r="X629" i="63"/>
  <c r="AA629" i="63" s="1"/>
  <c r="AE825" i="63"/>
  <c r="AE832" i="63"/>
  <c r="W849" i="63"/>
  <c r="AE849" i="63"/>
  <c r="AE852" i="63"/>
  <c r="AE853" i="63"/>
  <c r="AF318" i="63"/>
  <c r="AE289" i="63"/>
  <c r="AE293" i="63"/>
  <c r="X325" i="63"/>
  <c r="AA325" i="63" s="1"/>
  <c r="AF337" i="63"/>
  <c r="AE339" i="63"/>
  <c r="AF340" i="63"/>
  <c r="AE348" i="63"/>
  <c r="AF349" i="63"/>
  <c r="AE352" i="63"/>
  <c r="AF364" i="63"/>
  <c r="X365" i="63"/>
  <c r="AA365" i="63" s="1"/>
  <c r="AF373" i="63"/>
  <c r="AE376" i="63"/>
  <c r="AE382" i="63"/>
  <c r="AE391" i="63"/>
  <c r="AF400" i="63"/>
  <c r="AE415" i="63"/>
  <c r="AE419" i="63"/>
  <c r="AF422" i="63"/>
  <c r="AE425" i="63"/>
  <c r="AF454" i="63"/>
  <c r="AF462" i="63"/>
  <c r="AF476" i="63"/>
  <c r="X477" i="63"/>
  <c r="AA477" i="63" s="1"/>
  <c r="AE479" i="63"/>
  <c r="AE482" i="63"/>
  <c r="AE486" i="63"/>
  <c r="AE510" i="63"/>
  <c r="AE522" i="63"/>
  <c r="AF527" i="63"/>
  <c r="AE533" i="63"/>
  <c r="W536" i="63"/>
  <c r="AF547" i="63"/>
  <c r="AF548" i="63"/>
  <c r="W554" i="63"/>
  <c r="X557" i="63"/>
  <c r="AA557" i="63" s="1"/>
  <c r="W558" i="63"/>
  <c r="AF573" i="63"/>
  <c r="X577" i="63"/>
  <c r="AA577" i="63" s="1"/>
  <c r="W584" i="63"/>
  <c r="X585" i="63"/>
  <c r="AA585" i="63" s="1"/>
  <c r="W589" i="63"/>
  <c r="W592" i="63"/>
  <c r="AF608" i="63"/>
  <c r="AF612" i="63"/>
  <c r="AF614" i="63"/>
  <c r="AF633" i="63"/>
  <c r="AF636" i="63"/>
  <c r="AF643" i="63"/>
  <c r="AF644" i="63"/>
  <c r="AF649" i="63"/>
  <c r="W659" i="63"/>
  <c r="X662" i="63"/>
  <c r="AA662" i="63" s="1"/>
  <c r="W663" i="63"/>
  <c r="X666" i="63"/>
  <c r="AA666" i="63" s="1"/>
  <c r="W669" i="63"/>
  <c r="X674" i="63"/>
  <c r="AA674" i="63" s="1"/>
  <c r="AF709" i="63"/>
  <c r="X714" i="63"/>
  <c r="AA714" i="63" s="1"/>
  <c r="AF721" i="63"/>
  <c r="AF722" i="63"/>
  <c r="AF736" i="63"/>
  <c r="AF765" i="63"/>
  <c r="W766" i="63"/>
  <c r="AE773" i="63"/>
  <c r="AE781" i="63"/>
  <c r="AF805" i="63"/>
  <c r="W806" i="63"/>
  <c r="AF845" i="63"/>
  <c r="W846" i="63"/>
  <c r="AE856" i="63"/>
  <c r="W381" i="63"/>
  <c r="AE407" i="63"/>
  <c r="W412" i="63"/>
  <c r="AE426" i="63"/>
  <c r="AF439" i="63"/>
  <c r="W440" i="63"/>
  <c r="AE441" i="63"/>
  <c r="W448" i="63"/>
  <c r="AE458" i="63"/>
  <c r="AE511" i="63"/>
  <c r="AF540" i="63"/>
  <c r="AE542" i="63"/>
  <c r="AF753" i="63"/>
  <c r="AE803" i="63"/>
  <c r="AE805" i="63"/>
  <c r="AF289" i="63"/>
  <c r="X290" i="63"/>
  <c r="AA290" i="63" s="1"/>
  <c r="AE292" i="63"/>
  <c r="X294" i="63"/>
  <c r="AA294" i="63" s="1"/>
  <c r="W298" i="63"/>
  <c r="AE305" i="63"/>
  <c r="AF316" i="63"/>
  <c r="X317" i="63"/>
  <c r="AA317" i="63" s="1"/>
  <c r="AE318" i="63"/>
  <c r="AF319" i="63"/>
  <c r="X320" i="63"/>
  <c r="AA320" i="63" s="1"/>
  <c r="AE323" i="63"/>
  <c r="W330" i="63"/>
  <c r="AF338" i="63"/>
  <c r="X339" i="63"/>
  <c r="AA339" i="63" s="1"/>
  <c r="AE340" i="63"/>
  <c r="W354" i="63"/>
  <c r="X366" i="63"/>
  <c r="AA366" i="63" s="1"/>
  <c r="X367" i="63"/>
  <c r="AA367" i="63" s="1"/>
  <c r="AE368" i="63"/>
  <c r="AE375" i="63"/>
  <c r="AF376" i="63"/>
  <c r="X377" i="63"/>
  <c r="AA377" i="63" s="1"/>
  <c r="W392" i="63"/>
  <c r="AE400" i="63"/>
  <c r="AE422" i="63"/>
  <c r="AF430" i="63"/>
  <c r="W432" i="63"/>
  <c r="AF435" i="63"/>
  <c r="W436" i="63"/>
  <c r="AE437" i="63"/>
  <c r="AE440" i="63"/>
  <c r="AE455" i="63"/>
  <c r="W468" i="63"/>
  <c r="X476" i="63"/>
  <c r="AA476" i="63" s="1"/>
  <c r="W484" i="63"/>
  <c r="AE490" i="63"/>
  <c r="AF495" i="63"/>
  <c r="X496" i="63"/>
  <c r="AA496" i="63" s="1"/>
  <c r="X517" i="63"/>
  <c r="AA517" i="63" s="1"/>
  <c r="AF543" i="63"/>
  <c r="X561" i="63"/>
  <c r="AA561" i="63" s="1"/>
  <c r="W576" i="63"/>
  <c r="AF581" i="63"/>
  <c r="X586" i="63"/>
  <c r="AA586" i="63" s="1"/>
  <c r="X642" i="63"/>
  <c r="AA642" i="63" s="1"/>
  <c r="W642" i="63"/>
  <c r="W850" i="63"/>
  <c r="X850" i="63"/>
  <c r="AA850" i="63" s="1"/>
  <c r="X706" i="63"/>
  <c r="AA706" i="63" s="1"/>
  <c r="W706" i="63"/>
  <c r="X501" i="63"/>
  <c r="AA501" i="63" s="1"/>
  <c r="W501" i="63"/>
  <c r="AF285" i="63"/>
  <c r="AF298" i="63"/>
  <c r="X299" i="63"/>
  <c r="AA299" i="63" s="1"/>
  <c r="AF301" i="63"/>
  <c r="X302" i="63"/>
  <c r="AA302" i="63" s="1"/>
  <c r="AE309" i="63"/>
  <c r="AE313" i="63"/>
  <c r="AE332" i="63"/>
  <c r="AF333" i="63"/>
  <c r="AE336" i="63"/>
  <c r="W338" i="63"/>
  <c r="AF347" i="63"/>
  <c r="X348" i="63"/>
  <c r="AA348" i="63" s="1"/>
  <c r="AE349" i="63"/>
  <c r="AF357" i="63"/>
  <c r="X358" i="63"/>
  <c r="AA358" i="63" s="1"/>
  <c r="AE360" i="63"/>
  <c r="W365" i="63"/>
  <c r="AE366" i="63"/>
  <c r="AE374" i="63"/>
  <c r="AE381" i="63"/>
  <c r="AE384" i="63"/>
  <c r="AE395" i="63"/>
  <c r="W403" i="63"/>
  <c r="W408" i="63"/>
  <c r="AE409" i="63"/>
  <c r="AE410" i="63"/>
  <c r="AE414" i="63"/>
  <c r="AE424" i="63"/>
  <c r="AE427" i="63"/>
  <c r="W430" i="63"/>
  <c r="AE438" i="63"/>
  <c r="AE450" i="63"/>
  <c r="AE453" i="63"/>
  <c r="AE454" i="63"/>
  <c r="X471" i="63"/>
  <c r="AA471" i="63" s="1"/>
  <c r="AF478" i="63"/>
  <c r="AE480" i="63"/>
  <c r="AE483" i="63"/>
  <c r="AE500" i="63"/>
  <c r="AE503" i="63"/>
  <c r="W505" i="63"/>
  <c r="AF529" i="63"/>
  <c r="AE535" i="63"/>
  <c r="AE539" i="63"/>
  <c r="AE569" i="63"/>
  <c r="AE572" i="63"/>
  <c r="AE673" i="63"/>
  <c r="X834" i="63"/>
  <c r="AA834" i="63" s="1"/>
  <c r="AE848" i="63"/>
  <c r="AF502" i="63"/>
  <c r="AF515" i="63"/>
  <c r="AF523" i="63"/>
  <c r="AF541" i="63"/>
  <c r="AE548" i="63"/>
  <c r="AF559" i="63"/>
  <c r="AF560" i="63"/>
  <c r="X569" i="63"/>
  <c r="AA569" i="63" s="1"/>
  <c r="X573" i="63"/>
  <c r="AA573" i="63" s="1"/>
  <c r="AE591" i="63"/>
  <c r="AE595" i="63"/>
  <c r="AE612" i="63"/>
  <c r="AF616" i="63"/>
  <c r="AE632" i="63"/>
  <c r="AE639" i="63"/>
  <c r="AE648" i="63"/>
  <c r="W649" i="63"/>
  <c r="AE658" i="63"/>
  <c r="AE662" i="63"/>
  <c r="AF664" i="63"/>
  <c r="AF665" i="63"/>
  <c r="X670" i="63"/>
  <c r="AA670" i="63" s="1"/>
  <c r="AF670" i="63"/>
  <c r="AF677" i="63"/>
  <c r="AF681" i="63"/>
  <c r="AE685" i="63"/>
  <c r="AF689" i="63"/>
  <c r="W691" i="63"/>
  <c r="AF696" i="63"/>
  <c r="W702" i="63"/>
  <c r="X707" i="63"/>
  <c r="AA707" i="63" s="1"/>
  <c r="X711" i="63"/>
  <c r="AA711" i="63" s="1"/>
  <c r="AF718" i="63"/>
  <c r="AE723" i="63"/>
  <c r="AE724" i="63"/>
  <c r="X733" i="63"/>
  <c r="AA733" i="63" s="1"/>
  <c r="AE737" i="63"/>
  <c r="AF740" i="63"/>
  <c r="X746" i="63"/>
  <c r="AA746" i="63" s="1"/>
  <c r="AF746" i="63"/>
  <c r="X747" i="63"/>
  <c r="AA747" i="63" s="1"/>
  <c r="AF760" i="63"/>
  <c r="AF761" i="63"/>
  <c r="X781" i="63"/>
  <c r="AA781" i="63" s="1"/>
  <c r="AF785" i="63"/>
  <c r="AE792" i="63"/>
  <c r="AF795" i="63"/>
  <c r="X835" i="63"/>
  <c r="AA835" i="63" s="1"/>
  <c r="AE836" i="63"/>
  <c r="AE495" i="63"/>
  <c r="AE502" i="63"/>
  <c r="X514" i="63"/>
  <c r="AA514" i="63" s="1"/>
  <c r="AE514" i="63"/>
  <c r="AF528" i="63"/>
  <c r="AE530" i="63"/>
  <c r="AE544" i="63"/>
  <c r="X549" i="63"/>
  <c r="AA549" i="63" s="1"/>
  <c r="AE552" i="63"/>
  <c r="AF563" i="63"/>
  <c r="AF568" i="63"/>
  <c r="AF572" i="63"/>
  <c r="AF574" i="63"/>
  <c r="AE579" i="63"/>
  <c r="W580" i="63"/>
  <c r="X582" i="63"/>
  <c r="AA582" i="63" s="1"/>
  <c r="AE584" i="63"/>
  <c r="X597" i="63"/>
  <c r="AA597" i="63" s="1"/>
  <c r="X598" i="63"/>
  <c r="AA598" i="63" s="1"/>
  <c r="AF600" i="63"/>
  <c r="W601" i="63"/>
  <c r="X604" i="63"/>
  <c r="AA604" i="63" s="1"/>
  <c r="AE605" i="63"/>
  <c r="AF607" i="63"/>
  <c r="AF609" i="63"/>
  <c r="W615" i="63"/>
  <c r="AE616" i="63"/>
  <c r="X634" i="63"/>
  <c r="AA634" i="63" s="1"/>
  <c r="X635" i="63"/>
  <c r="AA635" i="63" s="1"/>
  <c r="W637" i="63"/>
  <c r="AF638" i="63"/>
  <c r="AE677" i="63"/>
  <c r="W686" i="63"/>
  <c r="X695" i="63"/>
  <c r="AA695" i="63" s="1"/>
  <c r="AF706" i="63"/>
  <c r="AF710" i="63"/>
  <c r="AF713" i="63"/>
  <c r="AF733" i="63"/>
  <c r="X737" i="63"/>
  <c r="AA737" i="63" s="1"/>
  <c r="AE740" i="63"/>
  <c r="AF754" i="63"/>
  <c r="AE760" i="63"/>
  <c r="AE768" i="63"/>
  <c r="AE774" i="63"/>
  <c r="AE794" i="63"/>
  <c r="AF802" i="63"/>
  <c r="AE809" i="63"/>
  <c r="AF826" i="63"/>
  <c r="AF829" i="63"/>
  <c r="AF830" i="63"/>
  <c r="W833" i="63"/>
  <c r="AE833" i="63"/>
  <c r="AF834" i="63"/>
  <c r="W837" i="63"/>
  <c r="AE837" i="63"/>
  <c r="AF841" i="63"/>
  <c r="AF843" i="63"/>
  <c r="AF847" i="63"/>
  <c r="AF597" i="63"/>
  <c r="AE623" i="63"/>
  <c r="AE672" i="63"/>
  <c r="AF685" i="63"/>
  <c r="X687" i="63"/>
  <c r="AA687" i="63" s="1"/>
  <c r="AE688" i="63"/>
  <c r="AE691" i="63"/>
  <c r="AF694" i="63"/>
  <c r="AF714" i="63"/>
  <c r="AE718" i="63"/>
  <c r="AE729" i="63"/>
  <c r="AE745" i="63"/>
  <c r="AE750" i="63"/>
  <c r="AE751" i="63"/>
  <c r="X767" i="63"/>
  <c r="AA767" i="63" s="1"/>
  <c r="AE777" i="63"/>
  <c r="AE784" i="63"/>
  <c r="AE787" i="63"/>
  <c r="X811" i="63"/>
  <c r="AA811" i="63" s="1"/>
  <c r="X815" i="63"/>
  <c r="AA815" i="63" s="1"/>
  <c r="AE821" i="63"/>
  <c r="AE840" i="63"/>
  <c r="AF324" i="63"/>
  <c r="AF394" i="63"/>
  <c r="X395" i="63"/>
  <c r="AA395" i="63" s="1"/>
  <c r="AF426" i="63"/>
  <c r="X427" i="63"/>
  <c r="AA427" i="63" s="1"/>
  <c r="W446" i="63"/>
  <c r="W285" i="63"/>
  <c r="AF353" i="63"/>
  <c r="X354" i="63"/>
  <c r="AA354" i="63" s="1"/>
  <c r="AF360" i="63"/>
  <c r="X361" i="63"/>
  <c r="AA361" i="63" s="1"/>
  <c r="W439" i="63"/>
  <c r="X439" i="63"/>
  <c r="AA439" i="63" s="1"/>
  <c r="X443" i="63"/>
  <c r="AA443" i="63" s="1"/>
  <c r="W443" i="63"/>
  <c r="W459" i="63"/>
  <c r="X459" i="63"/>
  <c r="AA459" i="63" s="1"/>
  <c r="X613" i="63"/>
  <c r="AA613" i="63" s="1"/>
  <c r="W613" i="63"/>
  <c r="W341" i="63"/>
  <c r="X341" i="63"/>
  <c r="AA341" i="63" s="1"/>
  <c r="X842" i="63"/>
  <c r="AA842" i="63" s="1"/>
  <c r="W842" i="63"/>
  <c r="X313" i="63"/>
  <c r="AA313" i="63" s="1"/>
  <c r="X369" i="63"/>
  <c r="AA369" i="63" s="1"/>
  <c r="AF385" i="63"/>
  <c r="AF396" i="63"/>
  <c r="X397" i="63"/>
  <c r="AA397" i="63" s="1"/>
  <c r="X544" i="63"/>
  <c r="AA544" i="63" s="1"/>
  <c r="W544" i="63"/>
  <c r="W602" i="63"/>
  <c r="X602" i="63"/>
  <c r="AA602" i="63" s="1"/>
  <c r="AF408" i="63"/>
  <c r="AF414" i="63"/>
  <c r="W423" i="63"/>
  <c r="AF434" i="63"/>
  <c r="X468" i="63"/>
  <c r="AA468" i="63" s="1"/>
  <c r="AE620" i="63"/>
  <c r="AE633" i="63"/>
  <c r="W651" i="63"/>
  <c r="AF656" i="63"/>
  <c r="AE716" i="63"/>
  <c r="AF290" i="63"/>
  <c r="AF304" i="63"/>
  <c r="AF310" i="63"/>
  <c r="X333" i="63"/>
  <c r="AA333" i="63" s="1"/>
  <c r="X349" i="63"/>
  <c r="AA349" i="63" s="1"/>
  <c r="X351" i="63"/>
  <c r="AA351" i="63" s="1"/>
  <c r="AE364" i="63"/>
  <c r="AF370" i="63"/>
  <c r="X384" i="63"/>
  <c r="AA384" i="63" s="1"/>
  <c r="X386" i="63"/>
  <c r="AA386" i="63" s="1"/>
  <c r="AF392" i="63"/>
  <c r="AF403" i="63"/>
  <c r="X435" i="63"/>
  <c r="AA435" i="63" s="1"/>
  <c r="AE446" i="63"/>
  <c r="AF456" i="63"/>
  <c r="AF467" i="63"/>
  <c r="AF483" i="63"/>
  <c r="AE532" i="63"/>
  <c r="AF590" i="63"/>
  <c r="AF624" i="63"/>
  <c r="X625" i="63"/>
  <c r="AA625" i="63" s="1"/>
  <c r="W625" i="63"/>
  <c r="AF650" i="63"/>
  <c r="AF653" i="63"/>
  <c r="X654" i="63"/>
  <c r="AA654" i="63" s="1"/>
  <c r="AF692" i="63"/>
  <c r="AF853" i="63"/>
  <c r="X854" i="63"/>
  <c r="AA854" i="63" s="1"/>
  <c r="AE288" i="63"/>
  <c r="AF292" i="63"/>
  <c r="X293" i="63"/>
  <c r="AA293" i="63" s="1"/>
  <c r="AE294" i="63"/>
  <c r="AF295" i="63"/>
  <c r="W296" i="63"/>
  <c r="AE297" i="63"/>
  <c r="AE304" i="63"/>
  <c r="AE308" i="63"/>
  <c r="W313" i="63"/>
  <c r="AF315" i="63"/>
  <c r="X316" i="63"/>
  <c r="AA316" i="63" s="1"/>
  <c r="AE317" i="63"/>
  <c r="AE320" i="63"/>
  <c r="W322" i="63"/>
  <c r="AE322" i="63"/>
  <c r="AF325" i="63"/>
  <c r="X326" i="63"/>
  <c r="AA326" i="63" s="1"/>
  <c r="W333" i="63"/>
  <c r="AF334" i="63"/>
  <c r="X335" i="63"/>
  <c r="AA335" i="63" s="1"/>
  <c r="AF341" i="63"/>
  <c r="X342" i="63"/>
  <c r="AA342" i="63" s="1"/>
  <c r="AE350" i="63"/>
  <c r="AF351" i="63"/>
  <c r="X352" i="63"/>
  <c r="AA352" i="63" s="1"/>
  <c r="AE355" i="63"/>
  <c r="X357" i="63"/>
  <c r="AA357" i="63" s="1"/>
  <c r="W361" i="63"/>
  <c r="AE362" i="63"/>
  <c r="AF363" i="63"/>
  <c r="X364" i="63"/>
  <c r="AA364" i="63" s="1"/>
  <c r="W366" i="63"/>
  <c r="W369" i="63"/>
  <c r="AE370" i="63"/>
  <c r="AF377" i="63"/>
  <c r="X378" i="63"/>
  <c r="AA378" i="63" s="1"/>
  <c r="AF384" i="63"/>
  <c r="AF386" i="63"/>
  <c r="X387" i="63"/>
  <c r="AA387" i="63" s="1"/>
  <c r="AF387" i="63"/>
  <c r="X388" i="63"/>
  <c r="AA388" i="63" s="1"/>
  <c r="AE392" i="63"/>
  <c r="W400" i="63"/>
  <c r="AE403" i="63"/>
  <c r="AE408" i="63"/>
  <c r="AE411" i="63"/>
  <c r="W416" i="63"/>
  <c r="AF418" i="63"/>
  <c r="X419" i="63"/>
  <c r="AA419" i="63" s="1"/>
  <c r="AF419" i="63"/>
  <c r="W420" i="63"/>
  <c r="X423" i="63"/>
  <c r="AA423" i="63" s="1"/>
  <c r="AF423" i="63"/>
  <c r="W424" i="63"/>
  <c r="W427" i="63"/>
  <c r="AE430" i="63"/>
  <c r="AE434" i="63"/>
  <c r="W444" i="63"/>
  <c r="AE447" i="63"/>
  <c r="AE451" i="63"/>
  <c r="W460" i="63"/>
  <c r="AE463" i="63"/>
  <c r="AF464" i="63"/>
  <c r="X465" i="63"/>
  <c r="AA465" i="63" s="1"/>
  <c r="AF474" i="63"/>
  <c r="AF481" i="63"/>
  <c r="AF503" i="63"/>
  <c r="AE507" i="63"/>
  <c r="AF508" i="63"/>
  <c r="AE519" i="63"/>
  <c r="X546" i="63"/>
  <c r="AA546" i="63" s="1"/>
  <c r="AE553" i="63"/>
  <c r="AE556" i="63"/>
  <c r="AF561" i="63"/>
  <c r="W562" i="63"/>
  <c r="AF564" i="63"/>
  <c r="X565" i="63"/>
  <c r="AA565" i="63" s="1"/>
  <c r="AF567" i="63"/>
  <c r="AF570" i="63"/>
  <c r="W571" i="63"/>
  <c r="AF580" i="63"/>
  <c r="X581" i="63"/>
  <c r="AA581" i="63" s="1"/>
  <c r="AE587" i="63"/>
  <c r="W596" i="63"/>
  <c r="AE602" i="63"/>
  <c r="AE607" i="63"/>
  <c r="AE610" i="63"/>
  <c r="W617" i="63"/>
  <c r="W633" i="63"/>
  <c r="W674" i="63"/>
  <c r="AE707" i="63"/>
  <c r="X291" i="63"/>
  <c r="AA291" i="63" s="1"/>
  <c r="AE296" i="63"/>
  <c r="AE303" i="63"/>
  <c r="X305" i="63"/>
  <c r="AA305" i="63" s="1"/>
  <c r="AE316" i="63"/>
  <c r="AF332" i="63"/>
  <c r="X334" i="63"/>
  <c r="AA334" i="63" s="1"/>
  <c r="AF348" i="63"/>
  <c r="AF350" i="63"/>
  <c r="X371" i="63"/>
  <c r="AA371" i="63" s="1"/>
  <c r="AF383" i="63"/>
  <c r="AE388" i="63"/>
  <c r="W395" i="63"/>
  <c r="X404" i="63"/>
  <c r="AA404" i="63" s="1"/>
  <c r="W286" i="63"/>
  <c r="AE286" i="63"/>
  <c r="W294" i="63"/>
  <c r="W302" i="63"/>
  <c r="AE302" i="63"/>
  <c r="AE307" i="63"/>
  <c r="W314" i="63"/>
  <c r="AE325" i="63"/>
  <c r="AE329" i="63"/>
  <c r="AE334" i="63"/>
  <c r="X338" i="63"/>
  <c r="AA338" i="63" s="1"/>
  <c r="AE345" i="63"/>
  <c r="W350" i="63"/>
  <c r="AE356" i="63"/>
  <c r="W362" i="63"/>
  <c r="AE365" i="63"/>
  <c r="W370" i="63"/>
  <c r="X374" i="63"/>
  <c r="AA374" i="63" s="1"/>
  <c r="AE377" i="63"/>
  <c r="AE386" i="63"/>
  <c r="X392" i="63"/>
  <c r="AA392" i="63" s="1"/>
  <c r="AE402" i="63"/>
  <c r="AF407" i="63"/>
  <c r="X408" i="63"/>
  <c r="AA408" i="63" s="1"/>
  <c r="AE418" i="63"/>
  <c r="W428" i="63"/>
  <c r="AE431" i="63"/>
  <c r="AE435" i="63"/>
  <c r="AE439" i="63"/>
  <c r="W455" i="63"/>
  <c r="X455" i="63"/>
  <c r="AA455" i="63" s="1"/>
  <c r="AE468" i="63"/>
  <c r="X512" i="63"/>
  <c r="AA512" i="63" s="1"/>
  <c r="AF512" i="63"/>
  <c r="AF537" i="63"/>
  <c r="X538" i="63"/>
  <c r="AA538" i="63" s="1"/>
  <c r="AE541" i="63"/>
  <c r="AE574" i="63"/>
  <c r="X593" i="63"/>
  <c r="AA593" i="63" s="1"/>
  <c r="W593" i="63"/>
  <c r="AF601" i="63"/>
  <c r="AE625" i="63"/>
  <c r="W645" i="63"/>
  <c r="X645" i="63"/>
  <c r="AA645" i="63" s="1"/>
  <c r="AF666" i="63"/>
  <c r="X667" i="63"/>
  <c r="AA667" i="63" s="1"/>
  <c r="AE671" i="63"/>
  <c r="W678" i="63"/>
  <c r="AF702" i="63"/>
  <c r="X703" i="63"/>
  <c r="AA703" i="63" s="1"/>
  <c r="AE704" i="63"/>
  <c r="AE459" i="63"/>
  <c r="AE464" i="63"/>
  <c r="AE469" i="63"/>
  <c r="AE471" i="63"/>
  <c r="W480" i="63"/>
  <c r="AF482" i="63"/>
  <c r="W488" i="63"/>
  <c r="AE488" i="63"/>
  <c r="AF491" i="63"/>
  <c r="X492" i="63"/>
  <c r="AA492" i="63" s="1"/>
  <c r="AE496" i="63"/>
  <c r="AF497" i="63"/>
  <c r="AF506" i="63"/>
  <c r="AE508" i="63"/>
  <c r="W515" i="63"/>
  <c r="AE515" i="63"/>
  <c r="AE517" i="63"/>
  <c r="AE520" i="63"/>
  <c r="X522" i="63"/>
  <c r="AA522" i="63" s="1"/>
  <c r="AE527" i="63"/>
  <c r="AF531" i="63"/>
  <c r="AE534" i="63"/>
  <c r="AF535" i="63"/>
  <c r="X536" i="63"/>
  <c r="AA536" i="63" s="1"/>
  <c r="AE540" i="63"/>
  <c r="AF549" i="63"/>
  <c r="W550" i="63"/>
  <c r="AF552" i="63"/>
  <c r="X553" i="63"/>
  <c r="AA553" i="63" s="1"/>
  <c r="AF555" i="63"/>
  <c r="AE560" i="63"/>
  <c r="AE561" i="63"/>
  <c r="AF565" i="63"/>
  <c r="AE570" i="63"/>
  <c r="AE575" i="63"/>
  <c r="AE578" i="63"/>
  <c r="AE583" i="63"/>
  <c r="AE585" i="63"/>
  <c r="AF586" i="63"/>
  <c r="AF588" i="63"/>
  <c r="X589" i="63"/>
  <c r="AA589" i="63" s="1"/>
  <c r="AE590" i="63"/>
  <c r="AF593" i="63"/>
  <c r="X594" i="63"/>
  <c r="AA594" i="63" s="1"/>
  <c r="AE599" i="63"/>
  <c r="AE601" i="63"/>
  <c r="AE603" i="63"/>
  <c r="AE608" i="63"/>
  <c r="AF613" i="63"/>
  <c r="AF617" i="63"/>
  <c r="X618" i="63"/>
  <c r="AA618" i="63" s="1"/>
  <c r="AE621" i="63"/>
  <c r="AF630" i="63"/>
  <c r="AE638" i="63"/>
  <c r="AE644" i="63"/>
  <c r="AF645" i="63"/>
  <c r="X646" i="63"/>
  <c r="AA646" i="63" s="1"/>
  <c r="AE647" i="63"/>
  <c r="AE649" i="63"/>
  <c r="AE650" i="63"/>
  <c r="AF654" i="63"/>
  <c r="W655" i="63"/>
  <c r="AF657" i="63"/>
  <c r="X658" i="63"/>
  <c r="AA658" i="63" s="1"/>
  <c r="AF660" i="63"/>
  <c r="AE665" i="63"/>
  <c r="AE666" i="63"/>
  <c r="AF667" i="63"/>
  <c r="AF674" i="63"/>
  <c r="X675" i="63"/>
  <c r="AA675" i="63" s="1"/>
  <c r="W679" i="63"/>
  <c r="AE680" i="63"/>
  <c r="AF684" i="63"/>
  <c r="AE692" i="63"/>
  <c r="AE696" i="63"/>
  <c r="AE700" i="63"/>
  <c r="AE709" i="63"/>
  <c r="AF712" i="63"/>
  <c r="AF732" i="63"/>
  <c r="X750" i="63"/>
  <c r="AA750" i="63" s="1"/>
  <c r="W750" i="63"/>
  <c r="AF451" i="63"/>
  <c r="W452" i="63"/>
  <c r="AF455" i="63"/>
  <c r="W456" i="63"/>
  <c r="W464" i="63"/>
  <c r="AE470" i="63"/>
  <c r="AE475" i="63"/>
  <c r="AE478" i="63"/>
  <c r="AE484" i="63"/>
  <c r="AE491" i="63"/>
  <c r="AE504" i="63"/>
  <c r="AE506" i="63"/>
  <c r="AE509" i="63"/>
  <c r="AE518" i="63"/>
  <c r="W523" i="63"/>
  <c r="AE525" i="63"/>
  <c r="AE528" i="63"/>
  <c r="AF536" i="63"/>
  <c r="AF544" i="63"/>
  <c r="AE549" i="63"/>
  <c r="AE565" i="63"/>
  <c r="AF569" i="63"/>
  <c r="X570" i="63"/>
  <c r="AA570" i="63" s="1"/>
  <c r="AE573" i="63"/>
  <c r="AF577" i="63"/>
  <c r="X578" i="63"/>
  <c r="AA578" i="63" s="1"/>
  <c r="AE581" i="63"/>
  <c r="AE586" i="63"/>
  <c r="AF589" i="63"/>
  <c r="X590" i="63"/>
  <c r="AA590" i="63" s="1"/>
  <c r="AE597" i="63"/>
  <c r="AA601" i="63"/>
  <c r="AE609" i="63"/>
  <c r="AE619" i="63"/>
  <c r="AE635" i="63"/>
  <c r="AF637" i="63"/>
  <c r="X638" i="63"/>
  <c r="AA638" i="63" s="1"/>
  <c r="W641" i="63"/>
  <c r="AF646" i="63"/>
  <c r="AE654" i="63"/>
  <c r="AE670" i="63"/>
  <c r="AE681" i="63"/>
  <c r="AE689" i="63"/>
  <c r="W694" i="63"/>
  <c r="AE697" i="63"/>
  <c r="AE701" i="63"/>
  <c r="AE749" i="63"/>
  <c r="AF837" i="63"/>
  <c r="X838" i="63"/>
  <c r="AA838" i="63" s="1"/>
  <c r="AF715" i="63"/>
  <c r="AF717" i="63"/>
  <c r="AF720" i="63"/>
  <c r="AE727" i="63"/>
  <c r="AE735" i="63"/>
  <c r="AE743" i="63"/>
  <c r="AF752" i="63"/>
  <c r="AE764" i="63"/>
  <c r="AF772" i="63"/>
  <c r="X773" i="63"/>
  <c r="AA773" i="63" s="1"/>
  <c r="AE780" i="63"/>
  <c r="AF797" i="63"/>
  <c r="AF800" i="63"/>
  <c r="AF804" i="63"/>
  <c r="AF806" i="63"/>
  <c r="AE812" i="63"/>
  <c r="AE828" i="63"/>
  <c r="AF839" i="63"/>
  <c r="AF855" i="63"/>
  <c r="AF697" i="63"/>
  <c r="AF700" i="63"/>
  <c r="AE703" i="63"/>
  <c r="W710" i="63"/>
  <c r="AE713" i="63"/>
  <c r="AE715" i="63"/>
  <c r="W721" i="63"/>
  <c r="AF724" i="63"/>
  <c r="AE725" i="63"/>
  <c r="AE728" i="63"/>
  <c r="AF729" i="63"/>
  <c r="AE733" i="63"/>
  <c r="AE736" i="63"/>
  <c r="AF737" i="63"/>
  <c r="AE741" i="63"/>
  <c r="AE744" i="63"/>
  <c r="AE748" i="63"/>
  <c r="AE752" i="63"/>
  <c r="W754" i="63"/>
  <c r="AE756" i="63"/>
  <c r="W758" i="63"/>
  <c r="AE758" i="63"/>
  <c r="AE761" i="63"/>
  <c r="AE762" i="63"/>
  <c r="AE766" i="63"/>
  <c r="AF769" i="63"/>
  <c r="AF773" i="63"/>
  <c r="AF776" i="63"/>
  <c r="X777" i="63"/>
  <c r="AA777" i="63" s="1"/>
  <c r="AE778" i="63"/>
  <c r="AE782" i="63"/>
  <c r="AF786" i="63"/>
  <c r="X787" i="63"/>
  <c r="AA787" i="63" s="1"/>
  <c r="AE788" i="63"/>
  <c r="AF796" i="63"/>
  <c r="X797" i="63"/>
  <c r="AA797" i="63" s="1"/>
  <c r="AE797" i="63"/>
  <c r="AE800" i="63"/>
  <c r="AE806" i="63"/>
  <c r="AF807" i="63"/>
  <c r="AE813" i="63"/>
  <c r="AE816" i="63"/>
  <c r="AF818" i="63"/>
  <c r="X819" i="63"/>
  <c r="AA819" i="63" s="1"/>
  <c r="AF821" i="63"/>
  <c r="AE829" i="63"/>
  <c r="AF835" i="63"/>
  <c r="W838" i="63"/>
  <c r="AF842" i="63"/>
  <c r="X843" i="63"/>
  <c r="AA843" i="63" s="1"/>
  <c r="W845" i="63"/>
  <c r="AF851" i="63"/>
  <c r="W854" i="63"/>
  <c r="X741" i="63"/>
  <c r="AA741" i="63" s="1"/>
  <c r="AE757" i="63"/>
  <c r="AE759" i="63"/>
  <c r="AE763" i="63"/>
  <c r="AE767" i="63"/>
  <c r="AE769" i="63"/>
  <c r="W778" i="63"/>
  <c r="AE783" i="63"/>
  <c r="AE785" i="63"/>
  <c r="AE798" i="63"/>
  <c r="W804" i="63"/>
  <c r="AF809" i="63"/>
  <c r="AE817" i="63"/>
  <c r="AF822" i="63"/>
  <c r="X823" i="63"/>
  <c r="AA823" i="63" s="1"/>
  <c r="AF825" i="63"/>
  <c r="AF838" i="63"/>
  <c r="X839" i="63"/>
  <c r="AA839" i="63" s="1"/>
  <c r="W841" i="63"/>
  <c r="AF854" i="63"/>
  <c r="X855" i="63"/>
  <c r="AA855" i="63" s="1"/>
  <c r="W857" i="63"/>
  <c r="W297" i="63"/>
  <c r="AF371" i="63"/>
  <c r="X372" i="63"/>
  <c r="AA372" i="63" s="1"/>
  <c r="AF415" i="63"/>
  <c r="X416" i="63"/>
  <c r="AA416" i="63" s="1"/>
  <c r="X420" i="63"/>
  <c r="AA420" i="63" s="1"/>
  <c r="AF431" i="63"/>
  <c r="X432" i="63"/>
  <c r="AA432" i="63" s="1"/>
  <c r="X436" i="63"/>
  <c r="AA436" i="63" s="1"/>
  <c r="AF447" i="63"/>
  <c r="X448" i="63"/>
  <c r="AA448" i="63" s="1"/>
  <c r="X452" i="63"/>
  <c r="AA452" i="63" s="1"/>
  <c r="AF466" i="63"/>
  <c r="X467" i="63"/>
  <c r="AA467" i="63" s="1"/>
  <c r="X480" i="63"/>
  <c r="AA480" i="63" s="1"/>
  <c r="X608" i="63"/>
  <c r="AA608" i="63" s="1"/>
  <c r="W608" i="63"/>
  <c r="W566" i="63"/>
  <c r="X566" i="63"/>
  <c r="AA566" i="63" s="1"/>
  <c r="X722" i="63"/>
  <c r="AA722" i="63" s="1"/>
  <c r="W722" i="63"/>
  <c r="X284" i="63"/>
  <c r="AA284" i="63" s="1"/>
  <c r="AF302" i="63"/>
  <c r="AF313" i="63"/>
  <c r="X346" i="63"/>
  <c r="AA346" i="63" s="1"/>
  <c r="AF352" i="63"/>
  <c r="X353" i="63"/>
  <c r="AA353" i="63" s="1"/>
  <c r="W353" i="63"/>
  <c r="AF286" i="63"/>
  <c r="X287" i="63"/>
  <c r="AA287" i="63" s="1"/>
  <c r="W289" i="63"/>
  <c r="W293" i="63"/>
  <c r="AE295" i="63"/>
  <c r="X298" i="63"/>
  <c r="AA298" i="63" s="1"/>
  <c r="AF300" i="63"/>
  <c r="X301" i="63"/>
  <c r="AA301" i="63" s="1"/>
  <c r="AF303" i="63"/>
  <c r="X304" i="63"/>
  <c r="AA304" i="63" s="1"/>
  <c r="W309" i="63"/>
  <c r="W317" i="63"/>
  <c r="X318" i="63"/>
  <c r="AA318" i="63" s="1"/>
  <c r="AF322" i="63"/>
  <c r="X323" i="63"/>
  <c r="AA323" i="63" s="1"/>
  <c r="W325" i="63"/>
  <c r="AF335" i="63"/>
  <c r="X336" i="63"/>
  <c r="AA336" i="63" s="1"/>
  <c r="W349" i="63"/>
  <c r="X350" i="63"/>
  <c r="AA350" i="63" s="1"/>
  <c r="AF354" i="63"/>
  <c r="X355" i="63"/>
  <c r="AA355" i="63" s="1"/>
  <c r="W357" i="63"/>
  <c r="AF367" i="63"/>
  <c r="X368" i="63"/>
  <c r="AA368" i="63" s="1"/>
  <c r="AF372" i="63"/>
  <c r="X373" i="63"/>
  <c r="AA373" i="63" s="1"/>
  <c r="W373" i="63"/>
  <c r="AE379" i="63"/>
  <c r="AF490" i="63"/>
  <c r="W528" i="63"/>
  <c r="X528" i="63"/>
  <c r="AA528" i="63" s="1"/>
  <c r="W606" i="63"/>
  <c r="X606" i="63"/>
  <c r="AA606" i="63" s="1"/>
  <c r="X483" i="63"/>
  <c r="AA483" i="63" s="1"/>
  <c r="W483" i="63"/>
  <c r="AF283" i="63"/>
  <c r="AF293" i="63"/>
  <c r="X303" i="63"/>
  <c r="AA303" i="63" s="1"/>
  <c r="W305" i="63"/>
  <c r="X314" i="63"/>
  <c r="AA314" i="63" s="1"/>
  <c r="AF320" i="63"/>
  <c r="X321" i="63"/>
  <c r="AA321" i="63" s="1"/>
  <c r="W321" i="63"/>
  <c r="AE327" i="63"/>
  <c r="AF345" i="63"/>
  <c r="AE359" i="63"/>
  <c r="AE283" i="63"/>
  <c r="AF284" i="63"/>
  <c r="X285" i="63"/>
  <c r="AA285" i="63" s="1"/>
  <c r="AF287" i="63"/>
  <c r="X288" i="63"/>
  <c r="AA288" i="63" s="1"/>
  <c r="X289" i="63"/>
  <c r="AA289" i="63" s="1"/>
  <c r="AE291" i="63"/>
  <c r="W301" i="63"/>
  <c r="AF306" i="63"/>
  <c r="X309" i="63"/>
  <c r="AA309" i="63" s="1"/>
  <c r="AE311" i="63"/>
  <c r="AE314" i="63"/>
  <c r="AF329" i="63"/>
  <c r="X330" i="63"/>
  <c r="AA330" i="63" s="1"/>
  <c r="AF336" i="63"/>
  <c r="X337" i="63"/>
  <c r="AA337" i="63" s="1"/>
  <c r="W337" i="63"/>
  <c r="AE341" i="63"/>
  <c r="AE343" i="63"/>
  <c r="AE346" i="63"/>
  <c r="AF361" i="63"/>
  <c r="X362" i="63"/>
  <c r="AA362" i="63" s="1"/>
  <c r="X370" i="63"/>
  <c r="AA370" i="63" s="1"/>
  <c r="AE372" i="63"/>
  <c r="AF374" i="63"/>
  <c r="X375" i="63"/>
  <c r="AA375" i="63" s="1"/>
  <c r="W377" i="63"/>
  <c r="W382" i="63"/>
  <c r="X385" i="63"/>
  <c r="AA385" i="63" s="1"/>
  <c r="W385" i="63"/>
  <c r="AF411" i="63"/>
  <c r="X415" i="63"/>
  <c r="AA415" i="63" s="1"/>
  <c r="W415" i="63"/>
  <c r="AF427" i="63"/>
  <c r="X431" i="63"/>
  <c r="AA431" i="63" s="1"/>
  <c r="W431" i="63"/>
  <c r="AF443" i="63"/>
  <c r="X447" i="63"/>
  <c r="AA447" i="63" s="1"/>
  <c r="W447" i="63"/>
  <c r="AF459" i="63"/>
  <c r="X463" i="63"/>
  <c r="AA463" i="63" s="1"/>
  <c r="W463" i="63"/>
  <c r="X479" i="63"/>
  <c r="AA479" i="63" s="1"/>
  <c r="W479" i="63"/>
  <c r="W509" i="63"/>
  <c r="X509" i="63"/>
  <c r="AA509" i="63" s="1"/>
  <c r="AF389" i="63"/>
  <c r="X390" i="63"/>
  <c r="AA390" i="63" s="1"/>
  <c r="AE390" i="63"/>
  <c r="AF397" i="63"/>
  <c r="X398" i="63"/>
  <c r="AA398" i="63" s="1"/>
  <c r="AE398" i="63"/>
  <c r="AF405" i="63"/>
  <c r="X406" i="63"/>
  <c r="AA406" i="63" s="1"/>
  <c r="AE406" i="63"/>
  <c r="AE413" i="63"/>
  <c r="AF417" i="63"/>
  <c r="X418" i="63"/>
  <c r="AA418" i="63" s="1"/>
  <c r="AE429" i="63"/>
  <c r="AF433" i="63"/>
  <c r="X434" i="63"/>
  <c r="AA434" i="63" s="1"/>
  <c r="AE445" i="63"/>
  <c r="AF449" i="63"/>
  <c r="X450" i="63"/>
  <c r="AA450" i="63" s="1"/>
  <c r="AE461" i="63"/>
  <c r="AF465" i="63"/>
  <c r="AE473" i="63"/>
  <c r="AF479" i="63"/>
  <c r="W491" i="63"/>
  <c r="W498" i="63"/>
  <c r="X498" i="63"/>
  <c r="AA498" i="63" s="1"/>
  <c r="AF507" i="63"/>
  <c r="AF519" i="63"/>
  <c r="X520" i="63"/>
  <c r="AA520" i="63" s="1"/>
  <c r="AF525" i="63"/>
  <c r="AF534" i="63"/>
  <c r="X644" i="63"/>
  <c r="AA644" i="63" s="1"/>
  <c r="W644" i="63"/>
  <c r="X713" i="63"/>
  <c r="AA713" i="63" s="1"/>
  <c r="W713" i="63"/>
  <c r="X762" i="63"/>
  <c r="AA762" i="63" s="1"/>
  <c r="W762" i="63"/>
  <c r="X814" i="63"/>
  <c r="AA814" i="63" s="1"/>
  <c r="W814" i="63"/>
  <c r="X830" i="63"/>
  <c r="AA830" i="63" s="1"/>
  <c r="W830" i="63"/>
  <c r="X311" i="63"/>
  <c r="AA311" i="63" s="1"/>
  <c r="AE315" i="63"/>
  <c r="AF323" i="63"/>
  <c r="W324" i="63"/>
  <c r="AF326" i="63"/>
  <c r="X327" i="63"/>
  <c r="AA327" i="63" s="1"/>
  <c r="AE331" i="63"/>
  <c r="AF339" i="63"/>
  <c r="X340" i="63"/>
  <c r="AA340" i="63" s="1"/>
  <c r="AF342" i="63"/>
  <c r="X343" i="63"/>
  <c r="AA343" i="63" s="1"/>
  <c r="AE347" i="63"/>
  <c r="AF355" i="63"/>
  <c r="X356" i="63"/>
  <c r="AA356" i="63" s="1"/>
  <c r="AF358" i="63"/>
  <c r="X359" i="63"/>
  <c r="AA359" i="63" s="1"/>
  <c r="AE363" i="63"/>
  <c r="AF369" i="63"/>
  <c r="AF375" i="63"/>
  <c r="X376" i="63"/>
  <c r="AA376" i="63" s="1"/>
  <c r="AF378" i="63"/>
  <c r="X379" i="63"/>
  <c r="AA379" i="63" s="1"/>
  <c r="AE383" i="63"/>
  <c r="AE387" i="63"/>
  <c r="W390" i="63"/>
  <c r="W398" i="63"/>
  <c r="W406" i="63"/>
  <c r="AF409" i="63"/>
  <c r="X410" i="63"/>
  <c r="AA410" i="63" s="1"/>
  <c r="AF412" i="63"/>
  <c r="W419" i="63"/>
  <c r="AF421" i="63"/>
  <c r="X422" i="63"/>
  <c r="AA422" i="63" s="1"/>
  <c r="AF425" i="63"/>
  <c r="X426" i="63"/>
  <c r="AA426" i="63" s="1"/>
  <c r="AF428" i="63"/>
  <c r="W435" i="63"/>
  <c r="AF437" i="63"/>
  <c r="X438" i="63"/>
  <c r="AA438" i="63" s="1"/>
  <c r="AF441" i="63"/>
  <c r="X442" i="63"/>
  <c r="AA442" i="63" s="1"/>
  <c r="AF444" i="63"/>
  <c r="W451" i="63"/>
  <c r="AF453" i="63"/>
  <c r="X454" i="63"/>
  <c r="AA454" i="63" s="1"/>
  <c r="AF457" i="63"/>
  <c r="X458" i="63"/>
  <c r="AA458" i="63" s="1"/>
  <c r="AF460" i="63"/>
  <c r="W467" i="63"/>
  <c r="AF469" i="63"/>
  <c r="W475" i="63"/>
  <c r="AE481" i="63"/>
  <c r="X484" i="63"/>
  <c r="AA484" i="63" s="1"/>
  <c r="AF486" i="63"/>
  <c r="X487" i="63"/>
  <c r="AA487" i="63" s="1"/>
  <c r="AF489" i="63"/>
  <c r="X491" i="63"/>
  <c r="AA491" i="63" s="1"/>
  <c r="AE493" i="63"/>
  <c r="AE499" i="63"/>
  <c r="W504" i="63"/>
  <c r="AF509" i="63"/>
  <c r="W520" i="63"/>
  <c r="W533" i="63"/>
  <c r="AF545" i="63"/>
  <c r="W549" i="63"/>
  <c r="X550" i="63"/>
  <c r="AA550" i="63" s="1"/>
  <c r="W553" i="63"/>
  <c r="X554" i="63"/>
  <c r="AA554" i="63" s="1"/>
  <c r="W557" i="63"/>
  <c r="X558" i="63"/>
  <c r="AA558" i="63" s="1"/>
  <c r="W561" i="63"/>
  <c r="X562" i="63"/>
  <c r="AA562" i="63" s="1"/>
  <c r="W565" i="63"/>
  <c r="AF602" i="63"/>
  <c r="X753" i="63"/>
  <c r="AA753" i="63" s="1"/>
  <c r="W753" i="63"/>
  <c r="AE285" i="63"/>
  <c r="W290" i="63"/>
  <c r="AE290" i="63"/>
  <c r="AF291" i="63"/>
  <c r="X292" i="63"/>
  <c r="AA292" i="63" s="1"/>
  <c r="AF294" i="63"/>
  <c r="X295" i="63"/>
  <c r="AA295" i="63" s="1"/>
  <c r="AE299" i="63"/>
  <c r="AE301" i="63"/>
  <c r="W306" i="63"/>
  <c r="AE306" i="63"/>
  <c r="W310" i="63"/>
  <c r="AE310" i="63"/>
  <c r="AF311" i="63"/>
  <c r="W312" i="63"/>
  <c r="AF314" i="63"/>
  <c r="X315" i="63"/>
  <c r="AA315" i="63" s="1"/>
  <c r="AE319" i="63"/>
  <c r="AE321" i="63"/>
  <c r="W326" i="63"/>
  <c r="AE326" i="63"/>
  <c r="AF327" i="63"/>
  <c r="X328" i="63"/>
  <c r="AA328" i="63" s="1"/>
  <c r="AF330" i="63"/>
  <c r="X331" i="63"/>
  <c r="AA331" i="63" s="1"/>
  <c r="AE335" i="63"/>
  <c r="AE337" i="63"/>
  <c r="W342" i="63"/>
  <c r="AE342" i="63"/>
  <c r="AF343" i="63"/>
  <c r="X344" i="63"/>
  <c r="AA344" i="63" s="1"/>
  <c r="AF346" i="63"/>
  <c r="X347" i="63"/>
  <c r="AA347" i="63" s="1"/>
  <c r="AE351" i="63"/>
  <c r="AE353" i="63"/>
  <c r="W358" i="63"/>
  <c r="AE358" i="63"/>
  <c r="AF359" i="63"/>
  <c r="X360" i="63"/>
  <c r="AA360" i="63" s="1"/>
  <c r="AF362" i="63"/>
  <c r="X363" i="63"/>
  <c r="AA363" i="63" s="1"/>
  <c r="AE367" i="63"/>
  <c r="AF368" i="63"/>
  <c r="AE369" i="63"/>
  <c r="AE371" i="63"/>
  <c r="AE373" i="63"/>
  <c r="W378" i="63"/>
  <c r="AE378" i="63"/>
  <c r="AF379" i="63"/>
  <c r="X380" i="63"/>
  <c r="AA380" i="63" s="1"/>
  <c r="AF382" i="63"/>
  <c r="X383" i="63"/>
  <c r="AA383" i="63" s="1"/>
  <c r="AF388" i="63"/>
  <c r="W389" i="63"/>
  <c r="AE389" i="63"/>
  <c r="AF390" i="63"/>
  <c r="X391" i="63"/>
  <c r="AA391" i="63" s="1"/>
  <c r="AE393" i="63"/>
  <c r="W396" i="63"/>
  <c r="W397" i="63"/>
  <c r="AE397" i="63"/>
  <c r="AF398" i="63"/>
  <c r="X399" i="63"/>
  <c r="AA399" i="63" s="1"/>
  <c r="AE401" i="63"/>
  <c r="W404" i="63"/>
  <c r="W405" i="63"/>
  <c r="AE405" i="63"/>
  <c r="AF406" i="63"/>
  <c r="X407" i="63"/>
  <c r="AA407" i="63" s="1"/>
  <c r="W410" i="63"/>
  <c r="AE412" i="63"/>
  <c r="AF413" i="63"/>
  <c r="X414" i="63"/>
  <c r="AA414" i="63" s="1"/>
  <c r="AE417" i="63"/>
  <c r="W426" i="63"/>
  <c r="AE428" i="63"/>
  <c r="AF429" i="63"/>
  <c r="X430" i="63"/>
  <c r="AA430" i="63" s="1"/>
  <c r="AE433" i="63"/>
  <c r="W442" i="63"/>
  <c r="AE444" i="63"/>
  <c r="AF445" i="63"/>
  <c r="X446" i="63"/>
  <c r="AA446" i="63" s="1"/>
  <c r="AE449" i="63"/>
  <c r="W458" i="63"/>
  <c r="AE460" i="63"/>
  <c r="AF461" i="63"/>
  <c r="X462" i="63"/>
  <c r="AA462" i="63" s="1"/>
  <c r="AE465" i="63"/>
  <c r="AE467" i="63"/>
  <c r="W472" i="63"/>
  <c r="AE472" i="63"/>
  <c r="AF473" i="63"/>
  <c r="X475" i="63"/>
  <c r="AA475" i="63" s="1"/>
  <c r="AE477" i="63"/>
  <c r="W487" i="63"/>
  <c r="AF492" i="63"/>
  <c r="X493" i="63"/>
  <c r="AA493" i="63" s="1"/>
  <c r="W496" i="63"/>
  <c r="AE498" i="63"/>
  <c r="W499" i="63"/>
  <c r="AF501" i="63"/>
  <c r="AF505" i="63"/>
  <c r="W506" i="63"/>
  <c r="X506" i="63"/>
  <c r="AA506" i="63" s="1"/>
  <c r="W507" i="63"/>
  <c r="AE512" i="63"/>
  <c r="AF513" i="63"/>
  <c r="AF518" i="63"/>
  <c r="AF520" i="63"/>
  <c r="AE524" i="63"/>
  <c r="W525" i="63"/>
  <c r="AE526" i="63"/>
  <c r="X530" i="63"/>
  <c r="AA530" i="63" s="1"/>
  <c r="W541" i="63"/>
  <c r="X541" i="63"/>
  <c r="AA541" i="63" s="1"/>
  <c r="AE547" i="63"/>
  <c r="AE551" i="63"/>
  <c r="AE555" i="63"/>
  <c r="AE559" i="63"/>
  <c r="AE563" i="63"/>
  <c r="W569" i="63"/>
  <c r="W573" i="63"/>
  <c r="W577" i="63"/>
  <c r="W581" i="63"/>
  <c r="W609" i="63"/>
  <c r="X609" i="63"/>
  <c r="AA609" i="63" s="1"/>
  <c r="W627" i="63"/>
  <c r="X627" i="63"/>
  <c r="AA627" i="63" s="1"/>
  <c r="X682" i="63"/>
  <c r="AA682" i="63" s="1"/>
  <c r="W682" i="63"/>
  <c r="X690" i="63"/>
  <c r="AA690" i="63" s="1"/>
  <c r="W690" i="63"/>
  <c r="X693" i="63"/>
  <c r="AA693" i="63" s="1"/>
  <c r="W693" i="63"/>
  <c r="X697" i="63"/>
  <c r="AA697" i="63" s="1"/>
  <c r="W697" i="63"/>
  <c r="X698" i="63"/>
  <c r="AA698" i="63" s="1"/>
  <c r="W698" i="63"/>
  <c r="X701" i="63"/>
  <c r="AA701" i="63" s="1"/>
  <c r="W701" i="63"/>
  <c r="AF619" i="63"/>
  <c r="X620" i="63"/>
  <c r="AA620" i="63" s="1"/>
  <c r="W620" i="63"/>
  <c r="AE628" i="63"/>
  <c r="W695" i="63"/>
  <c r="W711" i="63"/>
  <c r="W786" i="63"/>
  <c r="X786" i="63"/>
  <c r="AA786" i="63" s="1"/>
  <c r="AF788" i="63"/>
  <c r="X789" i="63"/>
  <c r="AA789" i="63" s="1"/>
  <c r="AF791" i="63"/>
  <c r="X798" i="63"/>
  <c r="AA798" i="63" s="1"/>
  <c r="W798" i="63"/>
  <c r="X801" i="63"/>
  <c r="AA801" i="63" s="1"/>
  <c r="W801" i="63"/>
  <c r="X818" i="63"/>
  <c r="AA818" i="63" s="1"/>
  <c r="W818" i="63"/>
  <c r="AE567" i="63"/>
  <c r="AF604" i="63"/>
  <c r="AF606" i="63"/>
  <c r="W614" i="63"/>
  <c r="X614" i="63"/>
  <c r="AA614" i="63" s="1"/>
  <c r="AF620" i="63"/>
  <c r="W621" i="63"/>
  <c r="AF625" i="63"/>
  <c r="X626" i="63"/>
  <c r="AA626" i="63" s="1"/>
  <c r="AF627" i="63"/>
  <c r="X628" i="63"/>
  <c r="AA628" i="63" s="1"/>
  <c r="W628" i="63"/>
  <c r="W634" i="63"/>
  <c r="AF635" i="63"/>
  <c r="X636" i="63"/>
  <c r="AA636" i="63" s="1"/>
  <c r="AE636" i="63"/>
  <c r="X637" i="63"/>
  <c r="AA637" i="63" s="1"/>
  <c r="W650" i="63"/>
  <c r="X651" i="63"/>
  <c r="AA651" i="63" s="1"/>
  <c r="W654" i="63"/>
  <c r="X655" i="63"/>
  <c r="AA655" i="63" s="1"/>
  <c r="W658" i="63"/>
  <c r="X659" i="63"/>
  <c r="AA659" i="63" s="1"/>
  <c r="W662" i="63"/>
  <c r="X663" i="63"/>
  <c r="AA663" i="63" s="1"/>
  <c r="W666" i="63"/>
  <c r="W670" i="63"/>
  <c r="X685" i="63"/>
  <c r="AA685" i="63" s="1"/>
  <c r="W685" i="63"/>
  <c r="W748" i="63"/>
  <c r="W770" i="63"/>
  <c r="X770" i="63"/>
  <c r="AA770" i="63" s="1"/>
  <c r="X774" i="63"/>
  <c r="AA774" i="63" s="1"/>
  <c r="W774" i="63"/>
  <c r="AE531" i="63"/>
  <c r="AE538" i="63"/>
  <c r="AF539" i="63"/>
  <c r="W605" i="63"/>
  <c r="X610" i="63"/>
  <c r="AA610" i="63" s="1"/>
  <c r="AF611" i="63"/>
  <c r="X612" i="63"/>
  <c r="AA612" i="63" s="1"/>
  <c r="W612" i="63"/>
  <c r="AE618" i="63"/>
  <c r="X621" i="63"/>
  <c r="AA621" i="63" s="1"/>
  <c r="W626" i="63"/>
  <c r="AF628" i="63"/>
  <c r="W629" i="63"/>
  <c r="AE629" i="63"/>
  <c r="W636" i="63"/>
  <c r="AE652" i="63"/>
  <c r="AE656" i="63"/>
  <c r="AE660" i="63"/>
  <c r="AE664" i="63"/>
  <c r="W675" i="63"/>
  <c r="AF676" i="63"/>
  <c r="X677" i="63"/>
  <c r="AA677" i="63" s="1"/>
  <c r="W677" i="63"/>
  <c r="X678" i="63"/>
  <c r="AA678" i="63" s="1"/>
  <c r="AF678" i="63"/>
  <c r="X679" i="63"/>
  <c r="AA679" i="63" s="1"/>
  <c r="AF680" i="63"/>
  <c r="X681" i="63"/>
  <c r="AA681" i="63" s="1"/>
  <c r="W681" i="63"/>
  <c r="AE687" i="63"/>
  <c r="AF690" i="63"/>
  <c r="X691" i="63"/>
  <c r="AA691" i="63" s="1"/>
  <c r="AE720" i="63"/>
  <c r="W707" i="63"/>
  <c r="AF708" i="63"/>
  <c r="X709" i="63"/>
  <c r="AA709" i="63" s="1"/>
  <c r="W709" i="63"/>
  <c r="AF719" i="63"/>
  <c r="W729" i="63"/>
  <c r="W733" i="63"/>
  <c r="W737" i="63"/>
  <c r="W741" i="63"/>
  <c r="W745" i="63"/>
  <c r="X755" i="63"/>
  <c r="AA755" i="63" s="1"/>
  <c r="W476" i="63"/>
  <c r="AE476" i="63"/>
  <c r="AF477" i="63"/>
  <c r="AF480" i="63"/>
  <c r="X481" i="63"/>
  <c r="AA481" i="63" s="1"/>
  <c r="AE485" i="63"/>
  <c r="AE487" i="63"/>
  <c r="W492" i="63"/>
  <c r="AE492" i="63"/>
  <c r="AF493" i="63"/>
  <c r="AF496" i="63"/>
  <c r="AF499" i="63"/>
  <c r="AE501" i="63"/>
  <c r="AF504" i="63"/>
  <c r="AF510" i="63"/>
  <c r="AF517" i="63"/>
  <c r="AF526" i="63"/>
  <c r="AF533" i="63"/>
  <c r="AF542" i="63"/>
  <c r="W570" i="63"/>
  <c r="AF571" i="63"/>
  <c r="X572" i="63"/>
  <c r="AA572" i="63" s="1"/>
  <c r="W574" i="63"/>
  <c r="AF575" i="63"/>
  <c r="X576" i="63"/>
  <c r="AA576" i="63" s="1"/>
  <c r="W578" i="63"/>
  <c r="AF579" i="63"/>
  <c r="X580" i="63"/>
  <c r="AA580" i="63" s="1"/>
  <c r="AF583" i="63"/>
  <c r="X584" i="63"/>
  <c r="AA584" i="63" s="1"/>
  <c r="AF587" i="63"/>
  <c r="X588" i="63"/>
  <c r="AA588" i="63" s="1"/>
  <c r="W590" i="63"/>
  <c r="AF591" i="63"/>
  <c r="X592" i="63"/>
  <c r="AA592" i="63" s="1"/>
  <c r="W594" i="63"/>
  <c r="AF595" i="63"/>
  <c r="X596" i="63"/>
  <c r="AA596" i="63" s="1"/>
  <c r="AF599" i="63"/>
  <c r="AA600" i="63"/>
  <c r="AF605" i="63"/>
  <c r="AF610" i="63"/>
  <c r="AE613" i="63"/>
  <c r="AF615" i="63"/>
  <c r="X616" i="63"/>
  <c r="AA616" i="63" s="1"/>
  <c r="W616" i="63"/>
  <c r="AE617" i="63"/>
  <c r="AF618" i="63"/>
  <c r="AF621" i="63"/>
  <c r="X622" i="63"/>
  <c r="AA622" i="63" s="1"/>
  <c r="AE622" i="63"/>
  <c r="AE627" i="63"/>
  <c r="AF629" i="63"/>
  <c r="X630" i="63"/>
  <c r="AA630" i="63" s="1"/>
  <c r="AF632" i="63"/>
  <c r="X633" i="63"/>
  <c r="AA633" i="63" s="1"/>
  <c r="AF634" i="63"/>
  <c r="W635" i="63"/>
  <c r="AF640" i="63"/>
  <c r="X641" i="63"/>
  <c r="AA641" i="63" s="1"/>
  <c r="AF642" i="63"/>
  <c r="W643" i="63"/>
  <c r="AF648" i="63"/>
  <c r="X649" i="63"/>
  <c r="AA649" i="63" s="1"/>
  <c r="AF668" i="63"/>
  <c r="X669" i="63"/>
  <c r="AA669" i="63" s="1"/>
  <c r="AF672" i="63"/>
  <c r="X673" i="63"/>
  <c r="AA673" i="63" s="1"/>
  <c r="W673" i="63"/>
  <c r="AF682" i="63"/>
  <c r="X683" i="63"/>
  <c r="AA683" i="63" s="1"/>
  <c r="AF688" i="63"/>
  <c r="X689" i="63"/>
  <c r="AA689" i="63" s="1"/>
  <c r="W689" i="63"/>
  <c r="AF698" i="63"/>
  <c r="X699" i="63"/>
  <c r="AA699" i="63" s="1"/>
  <c r="AF704" i="63"/>
  <c r="X705" i="63"/>
  <c r="AA705" i="63" s="1"/>
  <c r="W705" i="63"/>
  <c r="W718" i="63"/>
  <c r="AF723" i="63"/>
  <c r="W726" i="63"/>
  <c r="AF727" i="63"/>
  <c r="W730" i="63"/>
  <c r="AF731" i="63"/>
  <c r="W734" i="63"/>
  <c r="AF735" i="63"/>
  <c r="W738" i="63"/>
  <c r="AF739" i="63"/>
  <c r="W742" i="63"/>
  <c r="AF743" i="63"/>
  <c r="AE755" i="63"/>
  <c r="AF756" i="63"/>
  <c r="AF768" i="63"/>
  <c r="X769" i="63"/>
  <c r="AA769" i="63" s="1"/>
  <c r="AF793" i="63"/>
  <c r="X794" i="63"/>
  <c r="AA794" i="63" s="1"/>
  <c r="W794" i="63"/>
  <c r="X822" i="63"/>
  <c r="AA822" i="63" s="1"/>
  <c r="W822" i="63"/>
  <c r="AF857" i="63"/>
  <c r="AF671" i="63"/>
  <c r="AE674" i="63"/>
  <c r="AF675" i="63"/>
  <c r="AE678" i="63"/>
  <c r="AF679" i="63"/>
  <c r="AE682" i="63"/>
  <c r="AF683" i="63"/>
  <c r="AE686" i="63"/>
  <c r="AF687" i="63"/>
  <c r="AE690" i="63"/>
  <c r="AF691" i="63"/>
  <c r="AE694" i="63"/>
  <c r="AF695" i="63"/>
  <c r="AE698" i="63"/>
  <c r="AF699" i="63"/>
  <c r="AE702" i="63"/>
  <c r="AF703" i="63"/>
  <c r="AE706" i="63"/>
  <c r="AF707" i="63"/>
  <c r="AE710" i="63"/>
  <c r="AF711" i="63"/>
  <c r="AE714" i="63"/>
  <c r="X715" i="63"/>
  <c r="AA715" i="63" s="1"/>
  <c r="AF716" i="63"/>
  <c r="X726" i="63"/>
  <c r="AA726" i="63" s="1"/>
  <c r="X730" i="63"/>
  <c r="AA730" i="63" s="1"/>
  <c r="X734" i="63"/>
  <c r="AA734" i="63" s="1"/>
  <c r="X738" i="63"/>
  <c r="AA738" i="63" s="1"/>
  <c r="X742" i="63"/>
  <c r="AA742" i="63" s="1"/>
  <c r="W746" i="63"/>
  <c r="AE747" i="63"/>
  <c r="AF748" i="63"/>
  <c r="X749" i="63"/>
  <c r="AA749" i="63" s="1"/>
  <c r="AE753" i="63"/>
  <c r="AF770" i="63"/>
  <c r="X771" i="63"/>
  <c r="AA771" i="63" s="1"/>
  <c r="AE772" i="63"/>
  <c r="AF789" i="63"/>
  <c r="X790" i="63"/>
  <c r="AA790" i="63" s="1"/>
  <c r="W790" i="63"/>
  <c r="AE793" i="63"/>
  <c r="AE796" i="63"/>
  <c r="X810" i="63"/>
  <c r="AA810" i="63" s="1"/>
  <c r="W810" i="63"/>
  <c r="X826" i="63"/>
  <c r="AA826" i="63" s="1"/>
  <c r="W826" i="63"/>
  <c r="X757" i="63"/>
  <c r="AA757" i="63" s="1"/>
  <c r="AF762" i="63"/>
  <c r="X763" i="63"/>
  <c r="AA763" i="63" s="1"/>
  <c r="AF764" i="63"/>
  <c r="X765" i="63"/>
  <c r="AA765" i="63" s="1"/>
  <c r="AE770" i="63"/>
  <c r="AE775" i="63"/>
  <c r="X778" i="63"/>
  <c r="AA778" i="63" s="1"/>
  <c r="AE779" i="63"/>
  <c r="AF782" i="63"/>
  <c r="X783" i="63"/>
  <c r="AA783" i="63" s="1"/>
  <c r="AF784" i="63"/>
  <c r="X785" i="63"/>
  <c r="AA785" i="63" s="1"/>
  <c r="AE791" i="63"/>
  <c r="AE795" i="63"/>
  <c r="AE801" i="63"/>
  <c r="AE804" i="63"/>
  <c r="AE807" i="63"/>
  <c r="AF808" i="63"/>
  <c r="AE810" i="63"/>
  <c r="W811" i="63"/>
  <c r="AF812" i="63"/>
  <c r="AE814" i="63"/>
  <c r="W815" i="63"/>
  <c r="AF816" i="63"/>
  <c r="AE818" i="63"/>
  <c r="W819" i="63"/>
  <c r="AF820" i="63"/>
  <c r="AE822" i="63"/>
  <c r="W823" i="63"/>
  <c r="AF824" i="63"/>
  <c r="AE826" i="63"/>
  <c r="W827" i="63"/>
  <c r="AF828" i="63"/>
  <c r="AE830" i="63"/>
  <c r="W831" i="63"/>
  <c r="AF832" i="63"/>
  <c r="X833" i="63"/>
  <c r="AA833" i="63" s="1"/>
  <c r="W835" i="63"/>
  <c r="AF836" i="63"/>
  <c r="X837" i="63"/>
  <c r="AA837" i="63" s="1"/>
  <c r="AF840" i="63"/>
  <c r="X841" i="63"/>
  <c r="AA841" i="63" s="1"/>
  <c r="AF844" i="63"/>
  <c r="X845" i="63"/>
  <c r="AA845" i="63" s="1"/>
  <c r="W847" i="63"/>
  <c r="AF848" i="63"/>
  <c r="X849" i="63"/>
  <c r="AA849" i="63" s="1"/>
  <c r="W851" i="63"/>
  <c r="AF852" i="63"/>
  <c r="X853" i="63"/>
  <c r="AA853" i="63" s="1"/>
  <c r="AF856" i="63"/>
  <c r="X857" i="63"/>
  <c r="AA857" i="63" s="1"/>
  <c r="AE857" i="63"/>
  <c r="AE771" i="63"/>
  <c r="AF774" i="63"/>
  <c r="X775" i="63"/>
  <c r="AA775" i="63" s="1"/>
  <c r="AF778" i="63"/>
  <c r="X779" i="63"/>
  <c r="AA779" i="63" s="1"/>
  <c r="AE786" i="63"/>
  <c r="AF790" i="63"/>
  <c r="X791" i="63"/>
  <c r="AA791" i="63" s="1"/>
  <c r="AF794" i="63"/>
  <c r="X795" i="63"/>
  <c r="AA795" i="63" s="1"/>
  <c r="AF798" i="63"/>
  <c r="X799" i="63"/>
  <c r="AA799" i="63" s="1"/>
  <c r="AE834" i="63"/>
  <c r="AE838" i="63"/>
  <c r="AE842" i="63"/>
  <c r="AE846" i="63"/>
  <c r="AE850" i="63"/>
  <c r="AE854" i="63"/>
  <c r="AF801" i="63"/>
  <c r="AE831" i="63"/>
  <c r="AE843" i="63"/>
  <c r="AE847" i="63"/>
  <c r="AE851" i="63"/>
  <c r="AF391" i="63"/>
  <c r="X445" i="63"/>
  <c r="AA445" i="63" s="1"/>
  <c r="W445" i="63"/>
  <c r="X461" i="63"/>
  <c r="AA461" i="63" s="1"/>
  <c r="W461" i="63"/>
  <c r="X500" i="63"/>
  <c r="AA500" i="63" s="1"/>
  <c r="W500" i="63"/>
  <c r="X511" i="63"/>
  <c r="AA511" i="63" s="1"/>
  <c r="W511" i="63"/>
  <c r="X513" i="63"/>
  <c r="AA513" i="63" s="1"/>
  <c r="W513" i="63"/>
  <c r="X532" i="63"/>
  <c r="AA532" i="63" s="1"/>
  <c r="W532" i="63"/>
  <c r="W284" i="63"/>
  <c r="W320" i="63"/>
  <c r="W336" i="63"/>
  <c r="W340" i="63"/>
  <c r="W344" i="63"/>
  <c r="W348" i="63"/>
  <c r="W352" i="63"/>
  <c r="W356" i="63"/>
  <c r="W360" i="63"/>
  <c r="W364" i="63"/>
  <c r="W368" i="63"/>
  <c r="W372" i="63"/>
  <c r="W376" i="63"/>
  <c r="W380" i="63"/>
  <c r="W384" i="63"/>
  <c r="W388" i="63"/>
  <c r="W393" i="63"/>
  <c r="AF393" i="63"/>
  <c r="X394" i="63"/>
  <c r="AA394" i="63" s="1"/>
  <c r="W401" i="63"/>
  <c r="AF401" i="63"/>
  <c r="X402" i="63"/>
  <c r="AA402" i="63" s="1"/>
  <c r="AF416" i="63"/>
  <c r="X417" i="63"/>
  <c r="AA417" i="63" s="1"/>
  <c r="W417" i="63"/>
  <c r="W418" i="63"/>
  <c r="AF432" i="63"/>
  <c r="X433" i="63"/>
  <c r="AA433" i="63" s="1"/>
  <c r="W433" i="63"/>
  <c r="W434" i="63"/>
  <c r="AF448" i="63"/>
  <c r="X449" i="63"/>
  <c r="AA449" i="63" s="1"/>
  <c r="W449" i="63"/>
  <c r="W450" i="63"/>
  <c r="X466" i="63"/>
  <c r="AA466" i="63" s="1"/>
  <c r="W466" i="63"/>
  <c r="AF468" i="63"/>
  <c r="X469" i="63"/>
  <c r="AA469" i="63" s="1"/>
  <c r="X482" i="63"/>
  <c r="AA482" i="63" s="1"/>
  <c r="W482" i="63"/>
  <c r="AF484" i="63"/>
  <c r="X485" i="63"/>
  <c r="AA485" i="63" s="1"/>
  <c r="X503" i="63"/>
  <c r="AA503" i="63" s="1"/>
  <c r="W503" i="63"/>
  <c r="W518" i="63"/>
  <c r="X518" i="63"/>
  <c r="AA518" i="63" s="1"/>
  <c r="X524" i="63"/>
  <c r="AA524" i="63" s="1"/>
  <c r="W524" i="63"/>
  <c r="X535" i="63"/>
  <c r="AA535" i="63" s="1"/>
  <c r="W535" i="63"/>
  <c r="X537" i="63"/>
  <c r="AA537" i="63" s="1"/>
  <c r="W537" i="63"/>
  <c r="X560" i="63"/>
  <c r="AA560" i="63" s="1"/>
  <c r="W560" i="63"/>
  <c r="X591" i="63"/>
  <c r="AA591" i="63" s="1"/>
  <c r="W591" i="63"/>
  <c r="X611" i="63"/>
  <c r="AA611" i="63" s="1"/>
  <c r="W611" i="63"/>
  <c r="X665" i="63"/>
  <c r="AA665" i="63" s="1"/>
  <c r="W665" i="63"/>
  <c r="X728" i="63"/>
  <c r="AA728" i="63" s="1"/>
  <c r="W728" i="63"/>
  <c r="X413" i="63"/>
  <c r="AA413" i="63" s="1"/>
  <c r="W413" i="63"/>
  <c r="X429" i="63"/>
  <c r="AA429" i="63" s="1"/>
  <c r="W429" i="63"/>
  <c r="X478" i="63"/>
  <c r="AA478" i="63" s="1"/>
  <c r="W478" i="63"/>
  <c r="X494" i="63"/>
  <c r="AA494" i="63" s="1"/>
  <c r="W494" i="63"/>
  <c r="X497" i="63"/>
  <c r="AA497" i="63" s="1"/>
  <c r="W497" i="63"/>
  <c r="W526" i="63"/>
  <c r="X526" i="63"/>
  <c r="AA526" i="63" s="1"/>
  <c r="X543" i="63"/>
  <c r="AA543" i="63" s="1"/>
  <c r="W543" i="63"/>
  <c r="X545" i="63"/>
  <c r="AA545" i="63" s="1"/>
  <c r="W545" i="63"/>
  <c r="X556" i="63"/>
  <c r="AA556" i="63" s="1"/>
  <c r="W556" i="63"/>
  <c r="X575" i="63"/>
  <c r="AA575" i="63" s="1"/>
  <c r="W575" i="63"/>
  <c r="W288" i="63"/>
  <c r="W292" i="63"/>
  <c r="W304" i="63"/>
  <c r="W316" i="63"/>
  <c r="W328" i="63"/>
  <c r="W283" i="63"/>
  <c r="W287" i="63"/>
  <c r="W291" i="63"/>
  <c r="W295" i="63"/>
  <c r="X296" i="63"/>
  <c r="AA296" i="63" s="1"/>
  <c r="W299" i="63"/>
  <c r="X300" i="63"/>
  <c r="AA300" i="63" s="1"/>
  <c r="W303" i="63"/>
  <c r="W311" i="63"/>
  <c r="X312" i="63"/>
  <c r="AA312" i="63" s="1"/>
  <c r="W315" i="63"/>
  <c r="W319" i="63"/>
  <c r="W323" i="63"/>
  <c r="X324" i="63"/>
  <c r="AA324" i="63" s="1"/>
  <c r="W327" i="63"/>
  <c r="W331" i="63"/>
  <c r="X332" i="63"/>
  <c r="AA332" i="63" s="1"/>
  <c r="W335" i="63"/>
  <c r="W339" i="63"/>
  <c r="W343" i="63"/>
  <c r="W347" i="63"/>
  <c r="W351" i="63"/>
  <c r="W355" i="63"/>
  <c r="W359" i="63"/>
  <c r="W363" i="63"/>
  <c r="W367" i="63"/>
  <c r="W371" i="63"/>
  <c r="W375" i="63"/>
  <c r="W379" i="63"/>
  <c r="W383" i="63"/>
  <c r="W387" i="63"/>
  <c r="W391" i="63"/>
  <c r="X393" i="63"/>
  <c r="AA393" i="63" s="1"/>
  <c r="W394" i="63"/>
  <c r="W399" i="63"/>
  <c r="X401" i="63"/>
  <c r="AA401" i="63" s="1"/>
  <c r="W402" i="63"/>
  <c r="W407" i="63"/>
  <c r="AE416" i="63"/>
  <c r="AF420" i="63"/>
  <c r="X421" i="63"/>
  <c r="AA421" i="63" s="1"/>
  <c r="W421" i="63"/>
  <c r="W422" i="63"/>
  <c r="X424" i="63"/>
  <c r="AA424" i="63" s="1"/>
  <c r="AE432" i="63"/>
  <c r="AF436" i="63"/>
  <c r="X437" i="63"/>
  <c r="AA437" i="63" s="1"/>
  <c r="W437" i="63"/>
  <c r="W438" i="63"/>
  <c r="X440" i="63"/>
  <c r="AA440" i="63" s="1"/>
  <c r="AE448" i="63"/>
  <c r="AF452" i="63"/>
  <c r="X453" i="63"/>
  <c r="AA453" i="63" s="1"/>
  <c r="W453" i="63"/>
  <c r="W454" i="63"/>
  <c r="X456" i="63"/>
  <c r="AA456" i="63" s="1"/>
  <c r="X470" i="63"/>
  <c r="AA470" i="63" s="1"/>
  <c r="W470" i="63"/>
  <c r="AF472" i="63"/>
  <c r="X473" i="63"/>
  <c r="AA473" i="63" s="1"/>
  <c r="X486" i="63"/>
  <c r="AA486" i="63" s="1"/>
  <c r="W486" i="63"/>
  <c r="AF488" i="63"/>
  <c r="X489" i="63"/>
  <c r="AA489" i="63" s="1"/>
  <c r="AA499" i="63"/>
  <c r="W510" i="63"/>
  <c r="X510" i="63"/>
  <c r="AA510" i="63" s="1"/>
  <c r="X516" i="63"/>
  <c r="AA516" i="63" s="1"/>
  <c r="W516" i="63"/>
  <c r="X527" i="63"/>
  <c r="AA527" i="63" s="1"/>
  <c r="W527" i="63"/>
  <c r="X529" i="63"/>
  <c r="AA529" i="63" s="1"/>
  <c r="W529" i="63"/>
  <c r="W542" i="63"/>
  <c r="X542" i="63"/>
  <c r="AA542" i="63" s="1"/>
  <c r="X548" i="63"/>
  <c r="AA548" i="63" s="1"/>
  <c r="W548" i="63"/>
  <c r="X564" i="63"/>
  <c r="AA564" i="63" s="1"/>
  <c r="W564" i="63"/>
  <c r="AE396" i="63"/>
  <c r="AE404" i="63"/>
  <c r="X409" i="63"/>
  <c r="AA409" i="63" s="1"/>
  <c r="W409" i="63"/>
  <c r="X412" i="63"/>
  <c r="AA412" i="63" s="1"/>
  <c r="AE420" i="63"/>
  <c r="X425" i="63"/>
  <c r="AA425" i="63" s="1"/>
  <c r="W425" i="63"/>
  <c r="X428" i="63"/>
  <c r="AA428" i="63" s="1"/>
  <c r="AE436" i="63"/>
  <c r="X441" i="63"/>
  <c r="AA441" i="63" s="1"/>
  <c r="W441" i="63"/>
  <c r="X444" i="63"/>
  <c r="AA444" i="63" s="1"/>
  <c r="AE452" i="63"/>
  <c r="X457" i="63"/>
  <c r="AA457" i="63" s="1"/>
  <c r="W457" i="63"/>
  <c r="X460" i="63"/>
  <c r="AA460" i="63" s="1"/>
  <c r="X474" i="63"/>
  <c r="AA474" i="63" s="1"/>
  <c r="W474" i="63"/>
  <c r="X490" i="63"/>
  <c r="AA490" i="63" s="1"/>
  <c r="W490" i="63"/>
  <c r="W502" i="63"/>
  <c r="X502" i="63"/>
  <c r="AA502" i="63" s="1"/>
  <c r="X508" i="63"/>
  <c r="AA508" i="63" s="1"/>
  <c r="W508" i="63"/>
  <c r="X519" i="63"/>
  <c r="AA519" i="63" s="1"/>
  <c r="W519" i="63"/>
  <c r="X521" i="63"/>
  <c r="AA521" i="63" s="1"/>
  <c r="W521" i="63"/>
  <c r="W534" i="63"/>
  <c r="X534" i="63"/>
  <c r="AA534" i="63" s="1"/>
  <c r="X540" i="63"/>
  <c r="AA540" i="63" s="1"/>
  <c r="W540" i="63"/>
  <c r="X552" i="63"/>
  <c r="AA552" i="63" s="1"/>
  <c r="W552" i="63"/>
  <c r="X568" i="63"/>
  <c r="AA568" i="63" s="1"/>
  <c r="W568" i="63"/>
  <c r="X603" i="63"/>
  <c r="AA603" i="63" s="1"/>
  <c r="W603" i="63"/>
  <c r="AF546" i="63"/>
  <c r="X547" i="63"/>
  <c r="AA547" i="63" s="1"/>
  <c r="W547" i="63"/>
  <c r="AF550" i="63"/>
  <c r="X551" i="63"/>
  <c r="AA551" i="63" s="1"/>
  <c r="W551" i="63"/>
  <c r="AF554" i="63"/>
  <c r="X555" i="63"/>
  <c r="AA555" i="63" s="1"/>
  <c r="W555" i="63"/>
  <c r="AF558" i="63"/>
  <c r="X559" i="63"/>
  <c r="AA559" i="63" s="1"/>
  <c r="W559" i="63"/>
  <c r="AF562" i="63"/>
  <c r="X563" i="63"/>
  <c r="AA563" i="63" s="1"/>
  <c r="W563" i="63"/>
  <c r="AF566" i="63"/>
  <c r="X567" i="63"/>
  <c r="AA567" i="63" s="1"/>
  <c r="W567" i="63"/>
  <c r="X579" i="63"/>
  <c r="AA579" i="63" s="1"/>
  <c r="W579" i="63"/>
  <c r="W582" i="63"/>
  <c r="X595" i="63"/>
  <c r="AA595" i="63" s="1"/>
  <c r="W595" i="63"/>
  <c r="W598" i="63"/>
  <c r="X653" i="63"/>
  <c r="AA653" i="63" s="1"/>
  <c r="W653" i="63"/>
  <c r="X676" i="63"/>
  <c r="AA676" i="63" s="1"/>
  <c r="W676" i="63"/>
  <c r="X744" i="63"/>
  <c r="AA744" i="63" s="1"/>
  <c r="W744" i="63"/>
  <c r="W465" i="63"/>
  <c r="W469" i="63"/>
  <c r="W473" i="63"/>
  <c r="W477" i="63"/>
  <c r="W481" i="63"/>
  <c r="W485" i="63"/>
  <c r="W489" i="63"/>
  <c r="W493" i="63"/>
  <c r="AE497" i="63"/>
  <c r="AF498" i="63"/>
  <c r="AE505" i="63"/>
  <c r="X507" i="63"/>
  <c r="AA507" i="63" s="1"/>
  <c r="AE513" i="63"/>
  <c r="W514" i="63"/>
  <c r="AF514" i="63"/>
  <c r="X515" i="63"/>
  <c r="AA515" i="63" s="1"/>
  <c r="AE521" i="63"/>
  <c r="W522" i="63"/>
  <c r="AF522" i="63"/>
  <c r="X523" i="63"/>
  <c r="AA523" i="63" s="1"/>
  <c r="AE529" i="63"/>
  <c r="W530" i="63"/>
  <c r="AF530" i="63"/>
  <c r="X531" i="63"/>
  <c r="AA531" i="63" s="1"/>
  <c r="AE537" i="63"/>
  <c r="W538" i="63"/>
  <c r="AF538" i="63"/>
  <c r="X539" i="63"/>
  <c r="AA539" i="63" s="1"/>
  <c r="AE545" i="63"/>
  <c r="W546" i="63"/>
  <c r="AE546" i="63"/>
  <c r="AE550" i="63"/>
  <c r="AE554" i="63"/>
  <c r="AE558" i="63"/>
  <c r="AE562" i="63"/>
  <c r="AE566" i="63"/>
  <c r="X583" i="63"/>
  <c r="AA583" i="63" s="1"/>
  <c r="W583" i="63"/>
  <c r="W586" i="63"/>
  <c r="X599" i="63"/>
  <c r="AA599" i="63" s="1"/>
  <c r="W599" i="63"/>
  <c r="X607" i="63"/>
  <c r="AA607" i="63" s="1"/>
  <c r="W607" i="63"/>
  <c r="X615" i="63"/>
  <c r="AA615" i="63" s="1"/>
  <c r="W618" i="63"/>
  <c r="AE643" i="63"/>
  <c r="X657" i="63"/>
  <c r="AA657" i="63" s="1"/>
  <c r="W657" i="63"/>
  <c r="X692" i="63"/>
  <c r="AA692" i="63" s="1"/>
  <c r="W692" i="63"/>
  <c r="X571" i="63"/>
  <c r="AA571" i="63" s="1"/>
  <c r="AE582" i="63"/>
  <c r="X587" i="63"/>
  <c r="AA587" i="63" s="1"/>
  <c r="W587" i="63"/>
  <c r="AE598" i="63"/>
  <c r="AA605" i="63"/>
  <c r="AE606" i="63"/>
  <c r="AE614" i="63"/>
  <c r="X619" i="63"/>
  <c r="AA619" i="63" s="1"/>
  <c r="W619" i="63"/>
  <c r="X661" i="63"/>
  <c r="AA661" i="63" s="1"/>
  <c r="W661" i="63"/>
  <c r="X708" i="63"/>
  <c r="AA708" i="63" s="1"/>
  <c r="W708" i="63"/>
  <c r="W622" i="63"/>
  <c r="W623" i="63"/>
  <c r="AF623" i="63"/>
  <c r="X624" i="63"/>
  <c r="AA624" i="63" s="1"/>
  <c r="W630" i="63"/>
  <c r="W631" i="63"/>
  <c r="AF631" i="63"/>
  <c r="X632" i="63"/>
  <c r="AA632" i="63" s="1"/>
  <c r="W638" i="63"/>
  <c r="W639" i="63"/>
  <c r="AF639" i="63"/>
  <c r="X640" i="63"/>
  <c r="AA640" i="63" s="1"/>
  <c r="W646" i="63"/>
  <c r="W647" i="63"/>
  <c r="X648" i="63"/>
  <c r="AA648" i="63" s="1"/>
  <c r="AF651" i="63"/>
  <c r="X652" i="63"/>
  <c r="AA652" i="63" s="1"/>
  <c r="W652" i="63"/>
  <c r="AF655" i="63"/>
  <c r="X656" i="63"/>
  <c r="AA656" i="63" s="1"/>
  <c r="W656" i="63"/>
  <c r="AF659" i="63"/>
  <c r="X660" i="63"/>
  <c r="AA660" i="63" s="1"/>
  <c r="W660" i="63"/>
  <c r="AF663" i="63"/>
  <c r="X664" i="63"/>
  <c r="AA664" i="63" s="1"/>
  <c r="W664" i="63"/>
  <c r="W667" i="63"/>
  <c r="X680" i="63"/>
  <c r="AA680" i="63" s="1"/>
  <c r="W680" i="63"/>
  <c r="W683" i="63"/>
  <c r="X696" i="63"/>
  <c r="AA696" i="63" s="1"/>
  <c r="W696" i="63"/>
  <c r="W699" i="63"/>
  <c r="X712" i="63"/>
  <c r="AA712" i="63" s="1"/>
  <c r="W712" i="63"/>
  <c r="X720" i="63"/>
  <c r="AA720" i="63" s="1"/>
  <c r="W720" i="63"/>
  <c r="X723" i="63"/>
  <c r="AA723" i="63" s="1"/>
  <c r="W723" i="63"/>
  <c r="X732" i="63"/>
  <c r="AA732" i="63" s="1"/>
  <c r="W732" i="63"/>
  <c r="X623" i="63"/>
  <c r="AA623" i="63" s="1"/>
  <c r="W624" i="63"/>
  <c r="X631" i="63"/>
  <c r="AA631" i="63" s="1"/>
  <c r="W632" i="63"/>
  <c r="X639" i="63"/>
  <c r="AA639" i="63" s="1"/>
  <c r="W640" i="63"/>
  <c r="X647" i="63"/>
  <c r="AA647" i="63" s="1"/>
  <c r="W648" i="63"/>
  <c r="AE651" i="63"/>
  <c r="AE655" i="63"/>
  <c r="AE659" i="63"/>
  <c r="AE663" i="63"/>
  <c r="X668" i="63"/>
  <c r="AA668" i="63" s="1"/>
  <c r="W668" i="63"/>
  <c r="W671" i="63"/>
  <c r="AE679" i="63"/>
  <c r="X684" i="63"/>
  <c r="AA684" i="63" s="1"/>
  <c r="W684" i="63"/>
  <c r="W687" i="63"/>
  <c r="AE695" i="63"/>
  <c r="X700" i="63"/>
  <c r="AA700" i="63" s="1"/>
  <c r="W700" i="63"/>
  <c r="W703" i="63"/>
  <c r="AE711" i="63"/>
  <c r="AE719" i="63"/>
  <c r="X736" i="63"/>
  <c r="AA736" i="63" s="1"/>
  <c r="W736" i="63"/>
  <c r="X817" i="63"/>
  <c r="AA817" i="63" s="1"/>
  <c r="W817" i="63"/>
  <c r="AE626" i="63"/>
  <c r="AE634" i="63"/>
  <c r="AE642" i="63"/>
  <c r="AE667" i="63"/>
  <c r="X672" i="63"/>
  <c r="AA672" i="63" s="1"/>
  <c r="W672" i="63"/>
  <c r="AE683" i="63"/>
  <c r="X688" i="63"/>
  <c r="AA688" i="63" s="1"/>
  <c r="W688" i="63"/>
  <c r="AE699" i="63"/>
  <c r="X704" i="63"/>
  <c r="AA704" i="63" s="1"/>
  <c r="W704" i="63"/>
  <c r="X716" i="63"/>
  <c r="AA716" i="63" s="1"/>
  <c r="W716" i="63"/>
  <c r="X724" i="63"/>
  <c r="AA724" i="63" s="1"/>
  <c r="W724" i="63"/>
  <c r="X740" i="63"/>
  <c r="AA740" i="63" s="1"/>
  <c r="W740" i="63"/>
  <c r="X792" i="63"/>
  <c r="AA792" i="63" s="1"/>
  <c r="W792" i="63"/>
  <c r="AF726" i="63"/>
  <c r="X727" i="63"/>
  <c r="AA727" i="63" s="1"/>
  <c r="W727" i="63"/>
  <c r="AF730" i="63"/>
  <c r="X731" i="63"/>
  <c r="AA731" i="63" s="1"/>
  <c r="W731" i="63"/>
  <c r="AF734" i="63"/>
  <c r="X735" i="63"/>
  <c r="AA735" i="63" s="1"/>
  <c r="W735" i="63"/>
  <c r="AF738" i="63"/>
  <c r="X739" i="63"/>
  <c r="AA739" i="63" s="1"/>
  <c r="W739" i="63"/>
  <c r="AF742" i="63"/>
  <c r="X743" i="63"/>
  <c r="AA743" i="63" s="1"/>
  <c r="W743" i="63"/>
  <c r="AE726" i="63"/>
  <c r="AE730" i="63"/>
  <c r="AE734" i="63"/>
  <c r="AE738" i="63"/>
  <c r="AE742" i="63"/>
  <c r="AF758" i="63"/>
  <c r="X808" i="63"/>
  <c r="AA808" i="63" s="1"/>
  <c r="W808" i="63"/>
  <c r="AF750" i="63"/>
  <c r="W751" i="63"/>
  <c r="AF751" i="63"/>
  <c r="X752" i="63"/>
  <c r="AA752" i="63" s="1"/>
  <c r="W759" i="63"/>
  <c r="AF759" i="63"/>
  <c r="X760" i="63"/>
  <c r="AA760" i="63" s="1"/>
  <c r="W763" i="63"/>
  <c r="W767" i="63"/>
  <c r="W771" i="63"/>
  <c r="W775" i="63"/>
  <c r="W779" i="63"/>
  <c r="W783" i="63"/>
  <c r="W787" i="63"/>
  <c r="X796" i="63"/>
  <c r="AA796" i="63" s="1"/>
  <c r="W796" i="63"/>
  <c r="W799" i="63"/>
  <c r="X821" i="63"/>
  <c r="AA821" i="63" s="1"/>
  <c r="W821" i="63"/>
  <c r="X832" i="63"/>
  <c r="AA832" i="63" s="1"/>
  <c r="W832" i="63"/>
  <c r="W749" i="63"/>
  <c r="X751" i="63"/>
  <c r="AA751" i="63" s="1"/>
  <c r="W752" i="63"/>
  <c r="W757" i="63"/>
  <c r="X759" i="63"/>
  <c r="AA759" i="63" s="1"/>
  <c r="W760" i="63"/>
  <c r="X800" i="63"/>
  <c r="AA800" i="63" s="1"/>
  <c r="W800" i="63"/>
  <c r="X802" i="63"/>
  <c r="AA802" i="63" s="1"/>
  <c r="W802" i="63"/>
  <c r="X805" i="63"/>
  <c r="AA805" i="63" s="1"/>
  <c r="W805" i="63"/>
  <c r="W807" i="63"/>
  <c r="X807" i="63"/>
  <c r="AA807" i="63" s="1"/>
  <c r="X809" i="63"/>
  <c r="AA809" i="63" s="1"/>
  <c r="W809" i="63"/>
  <c r="X825" i="63"/>
  <c r="AA825" i="63" s="1"/>
  <c r="W825" i="63"/>
  <c r="X848" i="63"/>
  <c r="AA848" i="63" s="1"/>
  <c r="W848" i="63"/>
  <c r="AE746" i="63"/>
  <c r="W747" i="63"/>
  <c r="AF747" i="63"/>
  <c r="X748" i="63"/>
  <c r="AA748" i="63" s="1"/>
  <c r="AE754" i="63"/>
  <c r="W755" i="63"/>
  <c r="AF755" i="63"/>
  <c r="X756" i="63"/>
  <c r="AA756" i="63" s="1"/>
  <c r="W761" i="63"/>
  <c r="AF763" i="63"/>
  <c r="X764" i="63"/>
  <c r="AA764" i="63" s="1"/>
  <c r="W764" i="63"/>
  <c r="W765" i="63"/>
  <c r="AF767" i="63"/>
  <c r="X768" i="63"/>
  <c r="AA768" i="63" s="1"/>
  <c r="W768" i="63"/>
  <c r="W769" i="63"/>
  <c r="AF771" i="63"/>
  <c r="X772" i="63"/>
  <c r="AA772" i="63" s="1"/>
  <c r="W772" i="63"/>
  <c r="W773" i="63"/>
  <c r="AF775" i="63"/>
  <c r="X776" i="63"/>
  <c r="AA776" i="63" s="1"/>
  <c r="W777" i="63"/>
  <c r="AF779" i="63"/>
  <c r="X780" i="63"/>
  <c r="AA780" i="63" s="1"/>
  <c r="W780" i="63"/>
  <c r="W781" i="63"/>
  <c r="AF783" i="63"/>
  <c r="X784" i="63"/>
  <c r="AA784" i="63" s="1"/>
  <c r="W784" i="63"/>
  <c r="W785" i="63"/>
  <c r="AF787" i="63"/>
  <c r="X788" i="63"/>
  <c r="AA788" i="63" s="1"/>
  <c r="W788" i="63"/>
  <c r="W789" i="63"/>
  <c r="W791" i="63"/>
  <c r="AE799" i="63"/>
  <c r="X813" i="63"/>
  <c r="AA813" i="63" s="1"/>
  <c r="W813" i="63"/>
  <c r="X829" i="63"/>
  <c r="AA829" i="63" s="1"/>
  <c r="W829" i="63"/>
  <c r="AF811" i="63"/>
  <c r="X812" i="63"/>
  <c r="AA812" i="63" s="1"/>
  <c r="W812" i="63"/>
  <c r="AF815" i="63"/>
  <c r="X816" i="63"/>
  <c r="AA816" i="63" s="1"/>
  <c r="W816" i="63"/>
  <c r="AF819" i="63"/>
  <c r="X820" i="63"/>
  <c r="AA820" i="63" s="1"/>
  <c r="W820" i="63"/>
  <c r="AF823" i="63"/>
  <c r="X824" i="63"/>
  <c r="AA824" i="63" s="1"/>
  <c r="W824" i="63"/>
  <c r="AF827" i="63"/>
  <c r="X828" i="63"/>
  <c r="AA828" i="63" s="1"/>
  <c r="W828" i="63"/>
  <c r="X836" i="63"/>
  <c r="AA836" i="63" s="1"/>
  <c r="W836" i="63"/>
  <c r="W839" i="63"/>
  <c r="X852" i="63"/>
  <c r="AA852" i="63" s="1"/>
  <c r="W852" i="63"/>
  <c r="W855" i="63"/>
  <c r="AE802" i="63"/>
  <c r="W803" i="63"/>
  <c r="AF803" i="63"/>
  <c r="X804" i="63"/>
  <c r="AA804" i="63" s="1"/>
  <c r="AE811" i="63"/>
  <c r="AE815" i="63"/>
  <c r="AE819" i="63"/>
  <c r="AE823" i="63"/>
  <c r="AE827" i="63"/>
  <c r="AE835" i="63"/>
  <c r="X840" i="63"/>
  <c r="AA840" i="63" s="1"/>
  <c r="W840" i="63"/>
  <c r="W843" i="63"/>
  <c r="X856" i="63"/>
  <c r="AA856" i="63" s="1"/>
  <c r="W856" i="63"/>
  <c r="AE839" i="63"/>
  <c r="X844" i="63"/>
  <c r="AA844" i="63" s="1"/>
  <c r="W844" i="63"/>
  <c r="AE855" i="63"/>
  <c r="H7" i="78" l="1"/>
  <c r="F7" i="78"/>
  <c r="AC273" i="63"/>
  <c r="AC272" i="63"/>
  <c r="AC271" i="63"/>
  <c r="AC269" i="63"/>
  <c r="AC268" i="63"/>
  <c r="AC267" i="63"/>
  <c r="AC265" i="63"/>
  <c r="AC264" i="63"/>
  <c r="AC263" i="63"/>
  <c r="AC261" i="63"/>
  <c r="AC260" i="63"/>
  <c r="AC259" i="63"/>
  <c r="AC255" i="63"/>
  <c r="AC254" i="63"/>
  <c r="AC246" i="63"/>
  <c r="AC245" i="63"/>
  <c r="AC239" i="63"/>
  <c r="AC238" i="63"/>
  <c r="AC236" i="63"/>
  <c r="AC235" i="63"/>
  <c r="AC229" i="63"/>
  <c r="AC218" i="63"/>
  <c r="AC217" i="63"/>
  <c r="AC209" i="63"/>
  <c r="AC198" i="63"/>
  <c r="AC197" i="63"/>
  <c r="AC195" i="63"/>
  <c r="AC194" i="63"/>
  <c r="AC193" i="63"/>
  <c r="AC192" i="63"/>
  <c r="AC191" i="63"/>
  <c r="AC190" i="63"/>
  <c r="AC189" i="63"/>
  <c r="AC188" i="63"/>
  <c r="AC186" i="63"/>
  <c r="AC175" i="63"/>
  <c r="AC166" i="63"/>
  <c r="AC164" i="63"/>
  <c r="AC163" i="63"/>
  <c r="AC162" i="63"/>
  <c r="AC161" i="63"/>
  <c r="AC160" i="63"/>
  <c r="AC159" i="63"/>
  <c r="AC157" i="63"/>
  <c r="AC156" i="63"/>
  <c r="AC155" i="63"/>
  <c r="AC154" i="63"/>
  <c r="AC153" i="63"/>
  <c r="AC147" i="63"/>
  <c r="AC145" i="63"/>
  <c r="AC137" i="63"/>
  <c r="AC135" i="63"/>
  <c r="AC134" i="63"/>
  <c r="AC132" i="63"/>
  <c r="AC127" i="63"/>
  <c r="AC126" i="63"/>
  <c r="AC117" i="63"/>
  <c r="AC112" i="63"/>
  <c r="AC110" i="63"/>
  <c r="AC109" i="63"/>
  <c r="AC95" i="63"/>
  <c r="AC92" i="63"/>
  <c r="AC91" i="63"/>
  <c r="AC88" i="63"/>
  <c r="AC87" i="63"/>
  <c r="AC80" i="63"/>
  <c r="AC77" i="63"/>
  <c r="AC74" i="63"/>
  <c r="AC72" i="63"/>
  <c r="AC67" i="63"/>
  <c r="AC64" i="63"/>
  <c r="AC61" i="63"/>
  <c r="AC60" i="63"/>
  <c r="AC54" i="63"/>
  <c r="AC51" i="63"/>
  <c r="AC50" i="63"/>
  <c r="AC45" i="63"/>
  <c r="AC43" i="63"/>
  <c r="AC42" i="63"/>
  <c r="AC39" i="63"/>
  <c r="AC37" i="63"/>
  <c r="AC34" i="63"/>
  <c r="AC32" i="63"/>
  <c r="AC31" i="63"/>
  <c r="AC30" i="63"/>
  <c r="AC25" i="63"/>
  <c r="AC24" i="63"/>
  <c r="AC23" i="63"/>
  <c r="AC22" i="63"/>
  <c r="R17" i="74"/>
  <c r="Q17" i="74"/>
  <c r="R16" i="74"/>
  <c r="Q16" i="74"/>
  <c r="R15" i="74"/>
  <c r="Q15" i="74"/>
  <c r="R14" i="74"/>
  <c r="Q14" i="74"/>
  <c r="R13" i="74"/>
  <c r="Q13" i="74"/>
  <c r="R12" i="74"/>
  <c r="Q12" i="74"/>
  <c r="R11" i="74"/>
  <c r="Q11" i="74"/>
  <c r="R10" i="74"/>
  <c r="Q10" i="74"/>
  <c r="R9" i="74"/>
  <c r="Q9" i="74"/>
  <c r="R8" i="74"/>
  <c r="Q8" i="74"/>
  <c r="R7" i="74"/>
  <c r="Q7" i="74"/>
  <c r="R6" i="74"/>
  <c r="Q6" i="74"/>
  <c r="P16" i="74"/>
  <c r="P15" i="74"/>
  <c r="P14" i="74"/>
  <c r="P13" i="74"/>
  <c r="P12" i="74"/>
  <c r="P11" i="74"/>
  <c r="P10" i="74"/>
  <c r="P9" i="74"/>
  <c r="P8" i="74"/>
  <c r="P7" i="74"/>
  <c r="P6" i="74"/>
  <c r="H19" i="78"/>
  <c r="G15" i="73"/>
  <c r="E13" i="73" s="1"/>
  <c r="F13" i="73" s="1"/>
  <c r="G7" i="73"/>
  <c r="E7" i="73" s="1"/>
  <c r="G6" i="73"/>
  <c r="E6" i="73" s="1"/>
  <c r="E54" i="73" l="1"/>
  <c r="F54" i="73" s="1"/>
  <c r="E18" i="73"/>
  <c r="F18" i="73" s="1"/>
  <c r="E53" i="73"/>
  <c r="F53" i="73" s="1"/>
  <c r="E31" i="73"/>
  <c r="F31" i="73" s="1"/>
  <c r="K24" i="98" s="1"/>
  <c r="E11" i="73"/>
  <c r="E24" i="73"/>
  <c r="F24" i="73" s="1"/>
  <c r="E47" i="73"/>
  <c r="F47" i="73" s="1"/>
  <c r="E40" i="73"/>
  <c r="F40" i="73" s="1"/>
  <c r="E46" i="73"/>
  <c r="F46" i="73" s="1"/>
  <c r="E39" i="73"/>
  <c r="F39" i="73" s="1"/>
  <c r="G7" i="78"/>
  <c r="AI282" i="63"/>
  <c r="AI281" i="63"/>
  <c r="AI280" i="63"/>
  <c r="AI279" i="63"/>
  <c r="AI278" i="63"/>
  <c r="AI277" i="63"/>
  <c r="AI276" i="63"/>
  <c r="AI275" i="63"/>
  <c r="AI274" i="63"/>
  <c r="AI273" i="63"/>
  <c r="AI272" i="63"/>
  <c r="AI271" i="63"/>
  <c r="AI270" i="63"/>
  <c r="AI269" i="63"/>
  <c r="AI268" i="63"/>
  <c r="AI267" i="63"/>
  <c r="AI266" i="63"/>
  <c r="AI265" i="63"/>
  <c r="AI264" i="63"/>
  <c r="AI263" i="63"/>
  <c r="AI262" i="63"/>
  <c r="AI261" i="63"/>
  <c r="AI260" i="63"/>
  <c r="AI259" i="63"/>
  <c r="AI258" i="63"/>
  <c r="AI257" i="63"/>
  <c r="AI256" i="63"/>
  <c r="AI255" i="63"/>
  <c r="AI254" i="63"/>
  <c r="AI253" i="63"/>
  <c r="AI252" i="63"/>
  <c r="AI251" i="63"/>
  <c r="AI250" i="63"/>
  <c r="AI249" i="63"/>
  <c r="AI248" i="63"/>
  <c r="AI247" i="63"/>
  <c r="AI246" i="63"/>
  <c r="AI245" i="63"/>
  <c r="AI244" i="63"/>
  <c r="AI243" i="63"/>
  <c r="AI242" i="63"/>
  <c r="AI241" i="63"/>
  <c r="AI240" i="63"/>
  <c r="AI239" i="63"/>
  <c r="AI238" i="63"/>
  <c r="AI237" i="63"/>
  <c r="AI236" i="63"/>
  <c r="AI235" i="63"/>
  <c r="AI234" i="63"/>
  <c r="AI233" i="63"/>
  <c r="AI232" i="63"/>
  <c r="AI231" i="63"/>
  <c r="AI230" i="63"/>
  <c r="AI229" i="63"/>
  <c r="AI228" i="63"/>
  <c r="AI227" i="63"/>
  <c r="AI226" i="63"/>
  <c r="AI225" i="63"/>
  <c r="AI224" i="63"/>
  <c r="AI223" i="63"/>
  <c r="AI222" i="63"/>
  <c r="AI221" i="63"/>
  <c r="AI220" i="63"/>
  <c r="AI219" i="63"/>
  <c r="AI218" i="63"/>
  <c r="AI217" i="63"/>
  <c r="AI216" i="63"/>
  <c r="AI215" i="63"/>
  <c r="AI214" i="63"/>
  <c r="AI213" i="63"/>
  <c r="AI212" i="63"/>
  <c r="AI211" i="63"/>
  <c r="AI210" i="63"/>
  <c r="AI209" i="63"/>
  <c r="AI208" i="63"/>
  <c r="AI207" i="63"/>
  <c r="AI206" i="63"/>
  <c r="AI205" i="63"/>
  <c r="AI204" i="63"/>
  <c r="AI203" i="63"/>
  <c r="AI202" i="63"/>
  <c r="AI201" i="63"/>
  <c r="AI200" i="63"/>
  <c r="AI199" i="63"/>
  <c r="AI198" i="63"/>
  <c r="AI197" i="63"/>
  <c r="AI196" i="63"/>
  <c r="AI195" i="63"/>
  <c r="AI194" i="63"/>
  <c r="AI193" i="63"/>
  <c r="AI192" i="63"/>
  <c r="AI191" i="63"/>
  <c r="AI190" i="63"/>
  <c r="AI189" i="63"/>
  <c r="AI188" i="63"/>
  <c r="AI187" i="63"/>
  <c r="AI186" i="63"/>
  <c r="AI185" i="63"/>
  <c r="AI184" i="63"/>
  <c r="AI183" i="63"/>
  <c r="AI182" i="63"/>
  <c r="AI181" i="63"/>
  <c r="AI180" i="63"/>
  <c r="AI179" i="63"/>
  <c r="AI178" i="63"/>
  <c r="AI177" i="63"/>
  <c r="AI176" i="63"/>
  <c r="AI175" i="63"/>
  <c r="AI174" i="63"/>
  <c r="AI173" i="63"/>
  <c r="AI172" i="63"/>
  <c r="AI171" i="63"/>
  <c r="AI170" i="63"/>
  <c r="AI169" i="63"/>
  <c r="AI168" i="63"/>
  <c r="AI167" i="63"/>
  <c r="AI166" i="63"/>
  <c r="AI165" i="63"/>
  <c r="AI164" i="63"/>
  <c r="AI163" i="63"/>
  <c r="AI162" i="63"/>
  <c r="AI161" i="63"/>
  <c r="AI160" i="63"/>
  <c r="AI159" i="63"/>
  <c r="AI158" i="63"/>
  <c r="AI157" i="63"/>
  <c r="AI156" i="63"/>
  <c r="AI155" i="63"/>
  <c r="AI154" i="63"/>
  <c r="AI153" i="63"/>
  <c r="AI152" i="63"/>
  <c r="AI151" i="63"/>
  <c r="AI150" i="63"/>
  <c r="AI149" i="63"/>
  <c r="AI148" i="63"/>
  <c r="AI147" i="63"/>
  <c r="AI146" i="63"/>
  <c r="AI145" i="63"/>
  <c r="AI144" i="63"/>
  <c r="AI143" i="63"/>
  <c r="AI142" i="63"/>
  <c r="AI141" i="63"/>
  <c r="AI140" i="63"/>
  <c r="AI139" i="63"/>
  <c r="AI138" i="63"/>
  <c r="AI137" i="63"/>
  <c r="AI136" i="63"/>
  <c r="AI135" i="63"/>
  <c r="AI134" i="63"/>
  <c r="AI133" i="63"/>
  <c r="AI132" i="63"/>
  <c r="AI131" i="63"/>
  <c r="AI130" i="63"/>
  <c r="AI129" i="63"/>
  <c r="AI128" i="63"/>
  <c r="AI127" i="63"/>
  <c r="AI126" i="63"/>
  <c r="AI125" i="63"/>
  <c r="AI124" i="63"/>
  <c r="AI123" i="63"/>
  <c r="AI122" i="63"/>
  <c r="AI121" i="63"/>
  <c r="AI120" i="63"/>
  <c r="AI119" i="63"/>
  <c r="AI118" i="63"/>
  <c r="AI117" i="63"/>
  <c r="AI116" i="63"/>
  <c r="AI115" i="63"/>
  <c r="AI114" i="63"/>
  <c r="AI113" i="63"/>
  <c r="AI112" i="63"/>
  <c r="AI111" i="63"/>
  <c r="AI110" i="63"/>
  <c r="AI109" i="63"/>
  <c r="AI108" i="63"/>
  <c r="AI107" i="63"/>
  <c r="AI106" i="63"/>
  <c r="AI105" i="63"/>
  <c r="AI104" i="63"/>
  <c r="AI103" i="63"/>
  <c r="AI102" i="63"/>
  <c r="AI101" i="63"/>
  <c r="AI100" i="63"/>
  <c r="AI99" i="63"/>
  <c r="AI98" i="63"/>
  <c r="AI97" i="63"/>
  <c r="AI96" i="63"/>
  <c r="AI95" i="63"/>
  <c r="AI94" i="63"/>
  <c r="AI93" i="63"/>
  <c r="AI92" i="63"/>
  <c r="AI91" i="63"/>
  <c r="AI90" i="63"/>
  <c r="AI89" i="63"/>
  <c r="AI88" i="63"/>
  <c r="AI87" i="63"/>
  <c r="AI86" i="63"/>
  <c r="AI85" i="63"/>
  <c r="AI84" i="63"/>
  <c r="AI83" i="63"/>
  <c r="AI82" i="63"/>
  <c r="AI81" i="63"/>
  <c r="AI80" i="63"/>
  <c r="AI79" i="63"/>
  <c r="AI78" i="63"/>
  <c r="AI77" i="63"/>
  <c r="AI76" i="63"/>
  <c r="AI75" i="63"/>
  <c r="AI74" i="63"/>
  <c r="AI73" i="63"/>
  <c r="AI72" i="63"/>
  <c r="AI71" i="63"/>
  <c r="AI70" i="63"/>
  <c r="AI69" i="63"/>
  <c r="AI68" i="63"/>
  <c r="AI67" i="63"/>
  <c r="AI66" i="63"/>
  <c r="AI65" i="63"/>
  <c r="AI64" i="63"/>
  <c r="AI63" i="63"/>
  <c r="AI62" i="63"/>
  <c r="AI61" i="63"/>
  <c r="AI60" i="63"/>
  <c r="AI59" i="63"/>
  <c r="AI58" i="63"/>
  <c r="AI57" i="63"/>
  <c r="AI56" i="63"/>
  <c r="AI55" i="63"/>
  <c r="AI54" i="63"/>
  <c r="AI53" i="63"/>
  <c r="AI52" i="63"/>
  <c r="AI51" i="63"/>
  <c r="AI50" i="63"/>
  <c r="AI49" i="63"/>
  <c r="AI48" i="63"/>
  <c r="AI47" i="63"/>
  <c r="AI46" i="63"/>
  <c r="AI45" i="63"/>
  <c r="AI44" i="63"/>
  <c r="AI43" i="63"/>
  <c r="AI42" i="63"/>
  <c r="AI41" i="63"/>
  <c r="AI40" i="63"/>
  <c r="AI39" i="63"/>
  <c r="AI38" i="63"/>
  <c r="AI37" i="63"/>
  <c r="AI36" i="63"/>
  <c r="AI35" i="63"/>
  <c r="AI34" i="63"/>
  <c r="AI33" i="63"/>
  <c r="AI32" i="63"/>
  <c r="AI31" i="63"/>
  <c r="AI30" i="63"/>
  <c r="AI29" i="63"/>
  <c r="AI28" i="63"/>
  <c r="AI27" i="63"/>
  <c r="AI26" i="63"/>
  <c r="AI25" i="63"/>
  <c r="AI24" i="63"/>
  <c r="AI23" i="63"/>
  <c r="AI22" i="63"/>
  <c r="AI21" i="63"/>
  <c r="AI20" i="63"/>
  <c r="AI19" i="63"/>
  <c r="AI18" i="63"/>
  <c r="AI17" i="63"/>
  <c r="AI16" i="63"/>
  <c r="AI15" i="63"/>
  <c r="AI14" i="63"/>
  <c r="AI13" i="63"/>
  <c r="AI12" i="63"/>
  <c r="AI11" i="63"/>
  <c r="AI10" i="63"/>
  <c r="AI9" i="63"/>
  <c r="AI8" i="63"/>
  <c r="AD282" i="63"/>
  <c r="AD281" i="63"/>
  <c r="AD280" i="63"/>
  <c r="AD279" i="63"/>
  <c r="AD278" i="63"/>
  <c r="AD277" i="63"/>
  <c r="AD276" i="63"/>
  <c r="AD275" i="63"/>
  <c r="AD274" i="63"/>
  <c r="AD273" i="63"/>
  <c r="AD272" i="63"/>
  <c r="AD271" i="63"/>
  <c r="AD270" i="63"/>
  <c r="AD269" i="63"/>
  <c r="AD268" i="63"/>
  <c r="AD267" i="63"/>
  <c r="AD266" i="63"/>
  <c r="AD265" i="63"/>
  <c r="AD264" i="63"/>
  <c r="AD263" i="63"/>
  <c r="AD262" i="63"/>
  <c r="AD261" i="63"/>
  <c r="AD260" i="63"/>
  <c r="AD259" i="63"/>
  <c r="AD258" i="63"/>
  <c r="AD257" i="63"/>
  <c r="AD256" i="63"/>
  <c r="AD255" i="63"/>
  <c r="AD254" i="63"/>
  <c r="AD253" i="63"/>
  <c r="AD252" i="63"/>
  <c r="AD251" i="63"/>
  <c r="AD250" i="63"/>
  <c r="AD249" i="63"/>
  <c r="AD248" i="63"/>
  <c r="AD247" i="63"/>
  <c r="AD246" i="63"/>
  <c r="AD245" i="63"/>
  <c r="AD244" i="63"/>
  <c r="AD243" i="63"/>
  <c r="AD242" i="63"/>
  <c r="AD241" i="63"/>
  <c r="AD240" i="63"/>
  <c r="AD239" i="63"/>
  <c r="AD238" i="63"/>
  <c r="AD237" i="63"/>
  <c r="AD236" i="63"/>
  <c r="AD235" i="63"/>
  <c r="AD234" i="63"/>
  <c r="AD233" i="63"/>
  <c r="AD232" i="63"/>
  <c r="AD231" i="63"/>
  <c r="AD230" i="63"/>
  <c r="AD229" i="63"/>
  <c r="AD228" i="63"/>
  <c r="AD227" i="63"/>
  <c r="AD226" i="63"/>
  <c r="AD225" i="63"/>
  <c r="AD224" i="63"/>
  <c r="AD223" i="63"/>
  <c r="AD222" i="63"/>
  <c r="AD221" i="63"/>
  <c r="AD220" i="63"/>
  <c r="AD219" i="63"/>
  <c r="AD218" i="63"/>
  <c r="AD217" i="63"/>
  <c r="AD216" i="63"/>
  <c r="AD215" i="63"/>
  <c r="AD214" i="63"/>
  <c r="AD213" i="63"/>
  <c r="AD212" i="63"/>
  <c r="AD211" i="63"/>
  <c r="AD210" i="63"/>
  <c r="AD209" i="63"/>
  <c r="AD208" i="63"/>
  <c r="AD207" i="63"/>
  <c r="AD206" i="63"/>
  <c r="AD205" i="63"/>
  <c r="AD204" i="63"/>
  <c r="AD203" i="63"/>
  <c r="AD202" i="63"/>
  <c r="AD201" i="63"/>
  <c r="AD200" i="63"/>
  <c r="AD199" i="63"/>
  <c r="AD198" i="63"/>
  <c r="AD197" i="63"/>
  <c r="AD196" i="63"/>
  <c r="AD195" i="63"/>
  <c r="AD194" i="63"/>
  <c r="AD193" i="63"/>
  <c r="AD192" i="63"/>
  <c r="AD191" i="63"/>
  <c r="AD190" i="63"/>
  <c r="AD189" i="63"/>
  <c r="AD188" i="63"/>
  <c r="AD187" i="63"/>
  <c r="AD186" i="63"/>
  <c r="AD185" i="63"/>
  <c r="AD184" i="63"/>
  <c r="AD183" i="63"/>
  <c r="AD182" i="63"/>
  <c r="AD181" i="63"/>
  <c r="AD180" i="63"/>
  <c r="AD179" i="63"/>
  <c r="AD178" i="63"/>
  <c r="AD177" i="63"/>
  <c r="AD176" i="63"/>
  <c r="AD175" i="63"/>
  <c r="AD174" i="63"/>
  <c r="AD173" i="63"/>
  <c r="AD172" i="63"/>
  <c r="AD171" i="63"/>
  <c r="AD170" i="63"/>
  <c r="AD169" i="63"/>
  <c r="AD168" i="63"/>
  <c r="AD167" i="63"/>
  <c r="AD166" i="63"/>
  <c r="AD165" i="63"/>
  <c r="AD164" i="63"/>
  <c r="AD163" i="63"/>
  <c r="AD162" i="63"/>
  <c r="AD161" i="63"/>
  <c r="AD160" i="63"/>
  <c r="AD159" i="63"/>
  <c r="AD158" i="63"/>
  <c r="AD157" i="63"/>
  <c r="AD156" i="63"/>
  <c r="AD155" i="63"/>
  <c r="AD154" i="63"/>
  <c r="AD153" i="63"/>
  <c r="AD152" i="63"/>
  <c r="AD151" i="63"/>
  <c r="AD150" i="63"/>
  <c r="AD149" i="63"/>
  <c r="AD148" i="63"/>
  <c r="AD147" i="63"/>
  <c r="AD146" i="63"/>
  <c r="AD145" i="63"/>
  <c r="AD144" i="63"/>
  <c r="AD143" i="63"/>
  <c r="AD142" i="63"/>
  <c r="AD141" i="63"/>
  <c r="AD140" i="63"/>
  <c r="AD139" i="63"/>
  <c r="AD138" i="63"/>
  <c r="AD137" i="63"/>
  <c r="AD136" i="63"/>
  <c r="AD135" i="63"/>
  <c r="AD134" i="63"/>
  <c r="AD133" i="63"/>
  <c r="AD132" i="63"/>
  <c r="AD131" i="63"/>
  <c r="AD130" i="63"/>
  <c r="AD129" i="63"/>
  <c r="AD128" i="63"/>
  <c r="AD127" i="63"/>
  <c r="AD126" i="63"/>
  <c r="AD125" i="63"/>
  <c r="AD124" i="63"/>
  <c r="AD123" i="63"/>
  <c r="AD122" i="63"/>
  <c r="AD121" i="63"/>
  <c r="AD120" i="63"/>
  <c r="AD119" i="63"/>
  <c r="AD118" i="63"/>
  <c r="AD117" i="63"/>
  <c r="AD116" i="63"/>
  <c r="AD115" i="63"/>
  <c r="AD114" i="63"/>
  <c r="AD113" i="63"/>
  <c r="AD112" i="63"/>
  <c r="AD111" i="63"/>
  <c r="AD110" i="63"/>
  <c r="AD109" i="63"/>
  <c r="AD108" i="63"/>
  <c r="AD107" i="63"/>
  <c r="AD106" i="63"/>
  <c r="AD105" i="63"/>
  <c r="AD104" i="63"/>
  <c r="AD103" i="63"/>
  <c r="AD102" i="63"/>
  <c r="AD101" i="63"/>
  <c r="AD100" i="63"/>
  <c r="AD99" i="63"/>
  <c r="AD98" i="63"/>
  <c r="AD97" i="63"/>
  <c r="AD96" i="63"/>
  <c r="AD95" i="63"/>
  <c r="AD94" i="63"/>
  <c r="AD93" i="63"/>
  <c r="AD92" i="63"/>
  <c r="AD91" i="63"/>
  <c r="AD90" i="63"/>
  <c r="AD89" i="63"/>
  <c r="AD88" i="63"/>
  <c r="AD87" i="63"/>
  <c r="AD86" i="63"/>
  <c r="AD85" i="63"/>
  <c r="AD84" i="63"/>
  <c r="AD83" i="63"/>
  <c r="AD82" i="63"/>
  <c r="AD81" i="63"/>
  <c r="AD80" i="63"/>
  <c r="AD79" i="63"/>
  <c r="AD78" i="63"/>
  <c r="AD77" i="63"/>
  <c r="AD76" i="63"/>
  <c r="AD75" i="63"/>
  <c r="AD74" i="63"/>
  <c r="AD73" i="63"/>
  <c r="AD72" i="63"/>
  <c r="AD71" i="63"/>
  <c r="AD70" i="63"/>
  <c r="AD69" i="63"/>
  <c r="AD68" i="63"/>
  <c r="AD67" i="63"/>
  <c r="AD66" i="63"/>
  <c r="AD65" i="63"/>
  <c r="AD64" i="63"/>
  <c r="AD63" i="63"/>
  <c r="AD62" i="63"/>
  <c r="AD61" i="63"/>
  <c r="AD60" i="63"/>
  <c r="AD59" i="63"/>
  <c r="AD58" i="63"/>
  <c r="AD57" i="63"/>
  <c r="AD56" i="63"/>
  <c r="AD55" i="63"/>
  <c r="AD54" i="63"/>
  <c r="AD53" i="63"/>
  <c r="AD52" i="63"/>
  <c r="AD51" i="63"/>
  <c r="AD50" i="63"/>
  <c r="AD49" i="63"/>
  <c r="AD48" i="63"/>
  <c r="AD47" i="63"/>
  <c r="AD46" i="63"/>
  <c r="AD45" i="63"/>
  <c r="AD44" i="63"/>
  <c r="AD43" i="63"/>
  <c r="AD42" i="63"/>
  <c r="AD41" i="63"/>
  <c r="AD40" i="63"/>
  <c r="AD39" i="63"/>
  <c r="AD38" i="63"/>
  <c r="AD37" i="63"/>
  <c r="AD36" i="63"/>
  <c r="AD35" i="63"/>
  <c r="AD34" i="63"/>
  <c r="AD33" i="63"/>
  <c r="AD32" i="63"/>
  <c r="AD31" i="63"/>
  <c r="AD30" i="63"/>
  <c r="AD29" i="63"/>
  <c r="AD28" i="63"/>
  <c r="AD27" i="63"/>
  <c r="AD26" i="63"/>
  <c r="AD25" i="63"/>
  <c r="AD24" i="63"/>
  <c r="AD23" i="63"/>
  <c r="AD22" i="63"/>
  <c r="AD21" i="63"/>
  <c r="AD20" i="63"/>
  <c r="AD19" i="63"/>
  <c r="AD18" i="63"/>
  <c r="AD17" i="63"/>
  <c r="AD16" i="63"/>
  <c r="AD15" i="63"/>
  <c r="AD14" i="63"/>
  <c r="AD13" i="63"/>
  <c r="AD12" i="63"/>
  <c r="AD11" i="63"/>
  <c r="AD10" i="63"/>
  <c r="AD9" i="63"/>
  <c r="AD8" i="63"/>
  <c r="G19" i="73" l="1"/>
  <c r="G22" i="73" s="1"/>
  <c r="F11" i="73"/>
  <c r="G2" i="73"/>
  <c r="E2" i="73" s="1"/>
  <c r="G5" i="73"/>
  <c r="E5" i="73" s="1"/>
  <c r="G4" i="73"/>
  <c r="E4" i="73" s="1"/>
  <c r="G3" i="73"/>
  <c r="E3" i="73" s="1"/>
  <c r="H18" i="78"/>
  <c r="H17" i="78"/>
  <c r="H6" i="78"/>
  <c r="H15" i="78"/>
  <c r="H10" i="78"/>
  <c r="H8" i="78"/>
  <c r="H14" i="78"/>
  <c r="H13" i="78"/>
  <c r="H9" i="78"/>
  <c r="H11" i="78"/>
  <c r="H12" i="78"/>
  <c r="G11" i="78"/>
  <c r="E55" i="73" l="1"/>
  <c r="F55" i="73" s="1"/>
  <c r="E33" i="73"/>
  <c r="F33" i="73" s="1"/>
  <c r="E26" i="73"/>
  <c r="F26" i="73" s="1"/>
  <c r="E56" i="73"/>
  <c r="F56" i="73" s="1"/>
  <c r="E27" i="73"/>
  <c r="F27" i="73" s="1"/>
  <c r="E20" i="73"/>
  <c r="F20" i="73" s="1"/>
  <c r="E34" i="73"/>
  <c r="F34" i="73" s="1"/>
  <c r="E14" i="73"/>
  <c r="F14" i="73" s="1"/>
  <c r="E57" i="73"/>
  <c r="F57" i="73" s="1"/>
  <c r="E21" i="73"/>
  <c r="F21" i="73" s="1"/>
  <c r="E48" i="73"/>
  <c r="F48" i="73" s="1"/>
  <c r="E15" i="73"/>
  <c r="E41" i="73"/>
  <c r="F41" i="73" s="1"/>
  <c r="E35" i="73"/>
  <c r="F35" i="73" s="1"/>
  <c r="E28" i="73"/>
  <c r="F28" i="73" s="1"/>
  <c r="E22" i="73"/>
  <c r="F22" i="73" s="1"/>
  <c r="M24" i="98" s="1"/>
  <c r="E49" i="73"/>
  <c r="F49" i="73" s="1"/>
  <c r="E42" i="73"/>
  <c r="F42" i="73" s="1"/>
  <c r="E36" i="73"/>
  <c r="F36" i="73" s="1"/>
  <c r="E29" i="73"/>
  <c r="F29" i="73" s="1"/>
  <c r="N24" i="98" s="1"/>
  <c r="E23" i="73"/>
  <c r="F23" i="73" s="1"/>
  <c r="E16" i="73"/>
  <c r="F16" i="73" s="1"/>
  <c r="E50" i="73"/>
  <c r="F50" i="73" s="1"/>
  <c r="E43" i="73"/>
  <c r="F43" i="73" s="1"/>
  <c r="E17" i="73"/>
  <c r="F17" i="73" s="1"/>
  <c r="E30" i="73"/>
  <c r="F30" i="73" s="1"/>
  <c r="E52" i="73"/>
  <c r="F52" i="73" s="1"/>
  <c r="E45" i="73"/>
  <c r="F45" i="73" s="1"/>
  <c r="E19" i="73"/>
  <c r="F19" i="73" s="1"/>
  <c r="E38" i="73"/>
  <c r="F38" i="73" s="1"/>
  <c r="E25" i="73"/>
  <c r="F25" i="73" s="1"/>
  <c r="E32" i="73"/>
  <c r="F32" i="73" s="1"/>
  <c r="G5" i="78"/>
  <c r="F19" i="78"/>
  <c r="G19" i="78" s="1"/>
  <c r="F6" i="78"/>
  <c r="F13" i="78"/>
  <c r="G13" i="78" s="1"/>
  <c r="F14" i="78"/>
  <c r="G14" i="78" s="1"/>
  <c r="F10" i="78"/>
  <c r="G10" i="78" s="1"/>
  <c r="F18" i="78"/>
  <c r="G18" i="78" s="1"/>
  <c r="F17" i="78"/>
  <c r="G17" i="78" s="1"/>
  <c r="F15" i="78"/>
  <c r="G15" i="78" s="1"/>
  <c r="F8" i="78"/>
  <c r="G8" i="78" s="1"/>
  <c r="F12" i="78"/>
  <c r="G12" i="78" s="1"/>
  <c r="I19" i="73" l="1"/>
  <c r="I22" i="73" s="1"/>
  <c r="F15" i="73"/>
  <c r="L24" i="98" s="1"/>
  <c r="F24" i="78"/>
  <c r="G24" i="78" s="1"/>
  <c r="G6" i="78"/>
  <c r="D9" i="63"/>
  <c r="D282" i="63"/>
  <c r="D281" i="63"/>
  <c r="D280" i="63"/>
  <c r="D279" i="63"/>
  <c r="D278" i="63"/>
  <c r="D277" i="63"/>
  <c r="D276" i="63"/>
  <c r="D275" i="63"/>
  <c r="D274" i="63"/>
  <c r="D273" i="63"/>
  <c r="D272" i="63"/>
  <c r="D271" i="63"/>
  <c r="D270" i="63"/>
  <c r="D269" i="63"/>
  <c r="D268" i="63"/>
  <c r="D267" i="63"/>
  <c r="D266" i="63"/>
  <c r="D265" i="63"/>
  <c r="D264" i="63"/>
  <c r="D263" i="63"/>
  <c r="D262" i="63"/>
  <c r="D261" i="63"/>
  <c r="D260" i="63"/>
  <c r="D259" i="63"/>
  <c r="D258" i="63"/>
  <c r="D257" i="63"/>
  <c r="D256" i="63"/>
  <c r="D255" i="63"/>
  <c r="D254" i="63"/>
  <c r="D253" i="63"/>
  <c r="D252" i="63"/>
  <c r="D251" i="63"/>
  <c r="D250" i="63"/>
  <c r="D249" i="63"/>
  <c r="D248" i="63"/>
  <c r="D247" i="63"/>
  <c r="D246" i="63"/>
  <c r="D245" i="63"/>
  <c r="D244" i="63"/>
  <c r="D243" i="63"/>
  <c r="D242" i="63"/>
  <c r="D241" i="63"/>
  <c r="D240" i="63"/>
  <c r="D239" i="63"/>
  <c r="D238" i="63"/>
  <c r="D237" i="63"/>
  <c r="D236" i="63"/>
  <c r="D235" i="63"/>
  <c r="D234" i="63"/>
  <c r="D233" i="63"/>
  <c r="D232" i="63"/>
  <c r="D231" i="63"/>
  <c r="D230" i="63"/>
  <c r="D229" i="63"/>
  <c r="D228" i="63"/>
  <c r="D227" i="63"/>
  <c r="D226" i="63"/>
  <c r="D225" i="63"/>
  <c r="D224" i="63"/>
  <c r="D223" i="63"/>
  <c r="D222" i="63"/>
  <c r="D221" i="63"/>
  <c r="D220" i="63"/>
  <c r="D219" i="63"/>
  <c r="D218" i="63"/>
  <c r="D217" i="63"/>
  <c r="D216" i="63"/>
  <c r="D215" i="63"/>
  <c r="D214" i="63"/>
  <c r="D213" i="63"/>
  <c r="D212" i="63"/>
  <c r="D211" i="63"/>
  <c r="D210" i="63"/>
  <c r="D209" i="63"/>
  <c r="D208" i="63"/>
  <c r="D207" i="63"/>
  <c r="D206" i="63"/>
  <c r="D205" i="63"/>
  <c r="D204" i="63"/>
  <c r="D203" i="63"/>
  <c r="D202" i="63"/>
  <c r="D201" i="63"/>
  <c r="D200" i="63"/>
  <c r="D199" i="63"/>
  <c r="D198" i="63"/>
  <c r="D197" i="63"/>
  <c r="D196" i="63"/>
  <c r="D195" i="63"/>
  <c r="D194" i="63"/>
  <c r="D193" i="63"/>
  <c r="D192" i="63"/>
  <c r="D191" i="63"/>
  <c r="D190" i="63"/>
  <c r="D189" i="63"/>
  <c r="D188" i="63"/>
  <c r="D187" i="63"/>
  <c r="D186" i="63"/>
  <c r="D185" i="63"/>
  <c r="D184" i="63"/>
  <c r="D183" i="63"/>
  <c r="D182" i="63"/>
  <c r="D181" i="63"/>
  <c r="D180" i="63"/>
  <c r="D179" i="63"/>
  <c r="D178" i="63"/>
  <c r="D177" i="63"/>
  <c r="D176" i="63"/>
  <c r="D175" i="63"/>
  <c r="D174" i="63"/>
  <c r="D173" i="63"/>
  <c r="D172" i="63"/>
  <c r="D171" i="63"/>
  <c r="D170" i="63"/>
  <c r="D169" i="63"/>
  <c r="D168" i="63"/>
  <c r="D167" i="63"/>
  <c r="D166" i="63"/>
  <c r="D165" i="63"/>
  <c r="D164" i="63"/>
  <c r="D163" i="63"/>
  <c r="D162" i="63"/>
  <c r="D161" i="63"/>
  <c r="D160" i="63"/>
  <c r="D159" i="63"/>
  <c r="D158" i="63"/>
  <c r="D157" i="63"/>
  <c r="D156" i="63"/>
  <c r="D155" i="63"/>
  <c r="D154" i="63"/>
  <c r="D153" i="63"/>
  <c r="D152" i="63"/>
  <c r="D151" i="63"/>
  <c r="D150" i="63"/>
  <c r="D149" i="63"/>
  <c r="D148" i="63"/>
  <c r="D147" i="63"/>
  <c r="D146" i="63"/>
  <c r="D145" i="63"/>
  <c r="D144" i="63"/>
  <c r="D143" i="63"/>
  <c r="D142" i="63"/>
  <c r="D141" i="63"/>
  <c r="D140" i="63"/>
  <c r="D139" i="63"/>
  <c r="D138" i="63"/>
  <c r="D137" i="63"/>
  <c r="D136" i="63"/>
  <c r="D135" i="63"/>
  <c r="D134" i="63"/>
  <c r="D133" i="63"/>
  <c r="D132" i="63"/>
  <c r="D131" i="63"/>
  <c r="D130" i="63"/>
  <c r="D129" i="63"/>
  <c r="D128" i="63"/>
  <c r="D127" i="63"/>
  <c r="D126" i="63"/>
  <c r="D125" i="63"/>
  <c r="D124" i="63"/>
  <c r="D123" i="63"/>
  <c r="D122" i="63"/>
  <c r="D121" i="63"/>
  <c r="D120" i="63"/>
  <c r="D119" i="63"/>
  <c r="D118" i="63"/>
  <c r="D117" i="63"/>
  <c r="D116" i="63"/>
  <c r="D115" i="63"/>
  <c r="D114" i="63"/>
  <c r="D113" i="63"/>
  <c r="D112" i="63"/>
  <c r="D111" i="63"/>
  <c r="D110" i="63"/>
  <c r="D109" i="63"/>
  <c r="D108" i="63"/>
  <c r="D107" i="63"/>
  <c r="D106" i="63"/>
  <c r="D105" i="63"/>
  <c r="D104" i="63"/>
  <c r="D103" i="63"/>
  <c r="D102" i="63"/>
  <c r="D101" i="63"/>
  <c r="D100" i="63"/>
  <c r="D99" i="63"/>
  <c r="D98" i="63"/>
  <c r="D97" i="63"/>
  <c r="D96" i="63"/>
  <c r="D95" i="63"/>
  <c r="D94" i="63"/>
  <c r="D93" i="63"/>
  <c r="D92" i="63"/>
  <c r="D91" i="63"/>
  <c r="D90" i="63"/>
  <c r="D89" i="63"/>
  <c r="D88" i="63"/>
  <c r="D87" i="63"/>
  <c r="D86" i="63"/>
  <c r="D85" i="63"/>
  <c r="D84" i="63"/>
  <c r="D83" i="63"/>
  <c r="D82" i="63"/>
  <c r="D81" i="63"/>
  <c r="D80" i="63"/>
  <c r="D79" i="63"/>
  <c r="D78" i="63"/>
  <c r="D77" i="63"/>
  <c r="D76" i="63"/>
  <c r="D75" i="63"/>
  <c r="D74" i="63"/>
  <c r="D73" i="63"/>
  <c r="D72" i="63"/>
  <c r="D71" i="63"/>
  <c r="D70" i="63"/>
  <c r="D69" i="63"/>
  <c r="D68" i="63"/>
  <c r="D67" i="63"/>
  <c r="D66" i="63"/>
  <c r="D65" i="63"/>
  <c r="D64" i="63"/>
  <c r="D63" i="63"/>
  <c r="D62" i="63"/>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D20" i="63"/>
  <c r="D19" i="63"/>
  <c r="D18" i="63"/>
  <c r="D17" i="63"/>
  <c r="D16" i="63"/>
  <c r="D15" i="63"/>
  <c r="D14" i="63"/>
  <c r="D13" i="63"/>
  <c r="D12" i="63"/>
  <c r="D11" i="63"/>
  <c r="D10" i="63"/>
  <c r="AH235" i="63"/>
  <c r="H5" i="78" l="1"/>
  <c r="H16" i="78"/>
  <c r="G16" i="78" l="1"/>
  <c r="I6" i="78"/>
  <c r="I19" i="78"/>
  <c r="I5" i="78"/>
  <c r="I9" i="78"/>
  <c r="I12" i="78"/>
  <c r="I13" i="78"/>
  <c r="I14" i="78"/>
  <c r="I16" i="78"/>
  <c r="I7" i="78"/>
  <c r="I15" i="78"/>
  <c r="I17" i="78"/>
  <c r="I11" i="78"/>
  <c r="I10" i="78"/>
  <c r="I18" i="78"/>
  <c r="I8" i="78"/>
  <c r="I24" i="78" l="1"/>
  <c r="AH282" i="63"/>
  <c r="AH281" i="63"/>
  <c r="AH280" i="63"/>
  <c r="AH279" i="63"/>
  <c r="AH278" i="63"/>
  <c r="AH277" i="63"/>
  <c r="AF277" i="63" s="1"/>
  <c r="AH276" i="63"/>
  <c r="AF276" i="63" s="1"/>
  <c r="AH275" i="63"/>
  <c r="AH274" i="63"/>
  <c r="AH273" i="63"/>
  <c r="AH272" i="63"/>
  <c r="AH271" i="63"/>
  <c r="AH270" i="63"/>
  <c r="AH269" i="63"/>
  <c r="AH268" i="63"/>
  <c r="AH267" i="63"/>
  <c r="AH266" i="63"/>
  <c r="AF266" i="63" s="1"/>
  <c r="AH265" i="63"/>
  <c r="AH264" i="63"/>
  <c r="AH263" i="63"/>
  <c r="AH262" i="63"/>
  <c r="AH261" i="63"/>
  <c r="AF261" i="63" s="1"/>
  <c r="AH260" i="63"/>
  <c r="AF260" i="63" s="1"/>
  <c r="AH259" i="63"/>
  <c r="AF259" i="63" s="1"/>
  <c r="AH258" i="63"/>
  <c r="AH257" i="63"/>
  <c r="AH256" i="63"/>
  <c r="AH255" i="63"/>
  <c r="AH254" i="63"/>
  <c r="AH253" i="63"/>
  <c r="AF253" i="63" s="1"/>
  <c r="AH252" i="63"/>
  <c r="AH251" i="63"/>
  <c r="AH250" i="63"/>
  <c r="AH249" i="63"/>
  <c r="AH248" i="63"/>
  <c r="AH247" i="63"/>
  <c r="AH246" i="63"/>
  <c r="AH245" i="63"/>
  <c r="AH244" i="63"/>
  <c r="AH243" i="63"/>
  <c r="AH242" i="63"/>
  <c r="AH241" i="63"/>
  <c r="AH240" i="63"/>
  <c r="AH239" i="63"/>
  <c r="AF239" i="63" s="1"/>
  <c r="AH238" i="63"/>
  <c r="AF238" i="63" s="1"/>
  <c r="AH237" i="63"/>
  <c r="AF237" i="63" s="1"/>
  <c r="AH236" i="63"/>
  <c r="AH234" i="63"/>
  <c r="AH233" i="63"/>
  <c r="AH232" i="63"/>
  <c r="AH231" i="63"/>
  <c r="AH230" i="63"/>
  <c r="AF230" i="63" s="1"/>
  <c r="AH229" i="63"/>
  <c r="AH228" i="63"/>
  <c r="AH227" i="63"/>
  <c r="AH226" i="63"/>
  <c r="AH225" i="63"/>
  <c r="AH224" i="63"/>
  <c r="AH223" i="63"/>
  <c r="AH222" i="63"/>
  <c r="AH221" i="63"/>
  <c r="AH220" i="63"/>
  <c r="AH219" i="63"/>
  <c r="AF219" i="63" s="1"/>
  <c r="AH218" i="63"/>
  <c r="AF218" i="63" s="1"/>
  <c r="AH217" i="63"/>
  <c r="AF217" i="63" s="1"/>
  <c r="AH216" i="63"/>
  <c r="AH215" i="63"/>
  <c r="AH214" i="63"/>
  <c r="AF214" i="63" s="1"/>
  <c r="AH213" i="63"/>
  <c r="AF213" i="63" s="1"/>
  <c r="AH212" i="63"/>
  <c r="AF212" i="63" s="1"/>
  <c r="AH211" i="63"/>
  <c r="AF211" i="63" s="1"/>
  <c r="AH210" i="63"/>
  <c r="AF210" i="63" s="1"/>
  <c r="AH209" i="63"/>
  <c r="AF209" i="63" s="1"/>
  <c r="AH208" i="63"/>
  <c r="AF208" i="63" s="1"/>
  <c r="AH207" i="63"/>
  <c r="AF207" i="63" s="1"/>
  <c r="AH206" i="63"/>
  <c r="AF206" i="63" s="1"/>
  <c r="AH205" i="63"/>
  <c r="AF205" i="63" s="1"/>
  <c r="AH204" i="63"/>
  <c r="AF204" i="63" s="1"/>
  <c r="AH203" i="63"/>
  <c r="AF203" i="63" s="1"/>
  <c r="AH202" i="63"/>
  <c r="AF202" i="63" s="1"/>
  <c r="AH201" i="63"/>
  <c r="AF201" i="63" s="1"/>
  <c r="AH200" i="63"/>
  <c r="AF200" i="63" s="1"/>
  <c r="AH199" i="63"/>
  <c r="AH198" i="63"/>
  <c r="AH197" i="63"/>
  <c r="AF197" i="63" s="1"/>
  <c r="AH196" i="63"/>
  <c r="AH195" i="63"/>
  <c r="AH194" i="63"/>
  <c r="AH193" i="63"/>
  <c r="AH192" i="63"/>
  <c r="AF192" i="63" s="1"/>
  <c r="AH191" i="63"/>
  <c r="AF191" i="63" s="1"/>
  <c r="AH190" i="63"/>
  <c r="AH189" i="63"/>
  <c r="AH188" i="63"/>
  <c r="AH187" i="63"/>
  <c r="AH186" i="63"/>
  <c r="AH185" i="63"/>
  <c r="AH184" i="63"/>
  <c r="AH183" i="63"/>
  <c r="AH182" i="63"/>
  <c r="AH181" i="63"/>
  <c r="AH180" i="63"/>
  <c r="AF180" i="63" s="1"/>
  <c r="AH179" i="63"/>
  <c r="AF179" i="63" s="1"/>
  <c r="AH178" i="63"/>
  <c r="AH177" i="63"/>
  <c r="AH176" i="63"/>
  <c r="AH175" i="63"/>
  <c r="AF175" i="63" s="1"/>
  <c r="AH174" i="63"/>
  <c r="AF174" i="63" s="1"/>
  <c r="AH173" i="63"/>
  <c r="AF173" i="63" s="1"/>
  <c r="AH172" i="63"/>
  <c r="AF172" i="63" s="1"/>
  <c r="AH171" i="63"/>
  <c r="AF171" i="63" s="1"/>
  <c r="AH170" i="63"/>
  <c r="AF170" i="63" s="1"/>
  <c r="AH169" i="63"/>
  <c r="AF169" i="63" s="1"/>
  <c r="AH168" i="63"/>
  <c r="AF168" i="63" s="1"/>
  <c r="AH167" i="63"/>
  <c r="AF167" i="63" s="1"/>
  <c r="AH166" i="63"/>
  <c r="AF166" i="63" s="1"/>
  <c r="AH165" i="63"/>
  <c r="AF165" i="63" s="1"/>
  <c r="AH164" i="63"/>
  <c r="AH163" i="63"/>
  <c r="AH162" i="63"/>
  <c r="AH161" i="63"/>
  <c r="AH160" i="63"/>
  <c r="AH159" i="63"/>
  <c r="AH158" i="63"/>
  <c r="AH157" i="63"/>
  <c r="AH156" i="63"/>
  <c r="AF156" i="63" s="1"/>
  <c r="AH155" i="63"/>
  <c r="AF155" i="63" s="1"/>
  <c r="AH154" i="63"/>
  <c r="AF154" i="63" s="1"/>
  <c r="AH153" i="63"/>
  <c r="AF153" i="63" s="1"/>
  <c r="AH152" i="63"/>
  <c r="AF152" i="63" s="1"/>
  <c r="AH151" i="63"/>
  <c r="AF151" i="63" s="1"/>
  <c r="AH150" i="63"/>
  <c r="AF150" i="63" s="1"/>
  <c r="AH149" i="63"/>
  <c r="AF149" i="63" s="1"/>
  <c r="AH148" i="63"/>
  <c r="AF148" i="63" s="1"/>
  <c r="AH147" i="63"/>
  <c r="AF147" i="63" s="1"/>
  <c r="AH146" i="63"/>
  <c r="AF146" i="63" s="1"/>
  <c r="AH145" i="63"/>
  <c r="AF145" i="63" s="1"/>
  <c r="AH144" i="63"/>
  <c r="AF144" i="63" s="1"/>
  <c r="AH143" i="63"/>
  <c r="AF143" i="63" s="1"/>
  <c r="AH142" i="63"/>
  <c r="AF142" i="63" s="1"/>
  <c r="AH141" i="63"/>
  <c r="AF141" i="63" s="1"/>
  <c r="AH140" i="63"/>
  <c r="AF140" i="63" s="1"/>
  <c r="AH139" i="63"/>
  <c r="AF139" i="63" s="1"/>
  <c r="AH138" i="63"/>
  <c r="AF138" i="63" s="1"/>
  <c r="AH137" i="63"/>
  <c r="AF137" i="63" s="1"/>
  <c r="AH136" i="63"/>
  <c r="AF136" i="63" s="1"/>
  <c r="AH135" i="63"/>
  <c r="AF135" i="63" s="1"/>
  <c r="AH134" i="63"/>
  <c r="AF134" i="63" s="1"/>
  <c r="AH133" i="63"/>
  <c r="AF133" i="63" s="1"/>
  <c r="AH132" i="63"/>
  <c r="AF132" i="63" s="1"/>
  <c r="AH131" i="63"/>
  <c r="AF131" i="63" s="1"/>
  <c r="AH130" i="63"/>
  <c r="AF130" i="63" s="1"/>
  <c r="AH129" i="63"/>
  <c r="AF129" i="63" s="1"/>
  <c r="AH128" i="63"/>
  <c r="AF128" i="63" s="1"/>
  <c r="AH127" i="63"/>
  <c r="AF127" i="63" s="1"/>
  <c r="AH126" i="63"/>
  <c r="AF126" i="63" s="1"/>
  <c r="AH125" i="63"/>
  <c r="AF125" i="63" s="1"/>
  <c r="AH124" i="63"/>
  <c r="AF124" i="63" s="1"/>
  <c r="AH123" i="63"/>
  <c r="AF123" i="63" s="1"/>
  <c r="AH122" i="63"/>
  <c r="AF122" i="63" s="1"/>
  <c r="AH121" i="63"/>
  <c r="AF121" i="63" s="1"/>
  <c r="AH120" i="63"/>
  <c r="AF120" i="63" s="1"/>
  <c r="AH119" i="63"/>
  <c r="AF119" i="63" s="1"/>
  <c r="AH118" i="63"/>
  <c r="AF118" i="63" s="1"/>
  <c r="AH117" i="63"/>
  <c r="AF117" i="63" s="1"/>
  <c r="AH116" i="63"/>
  <c r="AF116" i="63" s="1"/>
  <c r="AH115" i="63"/>
  <c r="AF115" i="63" s="1"/>
  <c r="AH114" i="63"/>
  <c r="AF114" i="63" s="1"/>
  <c r="AH113" i="63"/>
  <c r="AF113" i="63" s="1"/>
  <c r="AH112" i="63"/>
  <c r="AF112" i="63" s="1"/>
  <c r="AH111" i="63"/>
  <c r="AF111" i="63" s="1"/>
  <c r="AH110" i="63"/>
  <c r="AF110" i="63" s="1"/>
  <c r="AH109" i="63"/>
  <c r="AF109" i="63" s="1"/>
  <c r="AH108" i="63"/>
  <c r="AF108" i="63" s="1"/>
  <c r="AH107" i="63"/>
  <c r="AF107" i="63" s="1"/>
  <c r="AH106" i="63"/>
  <c r="AF106" i="63" s="1"/>
  <c r="AH105" i="63"/>
  <c r="AF105" i="63" s="1"/>
  <c r="AH104" i="63"/>
  <c r="AF104" i="63" s="1"/>
  <c r="AH103" i="63"/>
  <c r="AF103" i="63" s="1"/>
  <c r="AH102" i="63"/>
  <c r="AF102" i="63" s="1"/>
  <c r="AH101" i="63"/>
  <c r="AF101" i="63" s="1"/>
  <c r="AH100" i="63"/>
  <c r="AF100" i="63" s="1"/>
  <c r="AH99" i="63"/>
  <c r="AF99" i="63" s="1"/>
  <c r="AH98" i="63"/>
  <c r="AF98" i="63" s="1"/>
  <c r="AH97" i="63"/>
  <c r="AF97" i="63" s="1"/>
  <c r="AH96" i="63"/>
  <c r="AF96" i="63" s="1"/>
  <c r="AH95" i="63"/>
  <c r="AF95" i="63" s="1"/>
  <c r="AH94" i="63"/>
  <c r="AF94" i="63" s="1"/>
  <c r="AH93" i="63"/>
  <c r="AF93" i="63" s="1"/>
  <c r="AH92" i="63"/>
  <c r="AF92" i="63" s="1"/>
  <c r="AH91" i="63"/>
  <c r="AF91" i="63" s="1"/>
  <c r="AH90" i="63"/>
  <c r="AF90" i="63" s="1"/>
  <c r="AH89" i="63"/>
  <c r="AF89" i="63" s="1"/>
  <c r="AH88" i="63"/>
  <c r="AF88" i="63" s="1"/>
  <c r="AH87" i="63"/>
  <c r="AF87" i="63" s="1"/>
  <c r="AH86" i="63"/>
  <c r="AF86" i="63" s="1"/>
  <c r="AH85" i="63"/>
  <c r="AF85" i="63" s="1"/>
  <c r="AH84" i="63"/>
  <c r="AF84" i="63" s="1"/>
  <c r="AH83" i="63"/>
  <c r="AF83" i="63" s="1"/>
  <c r="AH82" i="63"/>
  <c r="AF82" i="63" s="1"/>
  <c r="AH81" i="63"/>
  <c r="AF81" i="63" s="1"/>
  <c r="AH80" i="63"/>
  <c r="AF80" i="63" s="1"/>
  <c r="AH79" i="63"/>
  <c r="AF79" i="63" s="1"/>
  <c r="AH78" i="63"/>
  <c r="AF78" i="63" s="1"/>
  <c r="AH77" i="63"/>
  <c r="AF77" i="63" s="1"/>
  <c r="AH76" i="63"/>
  <c r="AF76" i="63" s="1"/>
  <c r="AH75" i="63"/>
  <c r="AF75" i="63" s="1"/>
  <c r="AH74" i="63"/>
  <c r="AF74" i="63" s="1"/>
  <c r="AH73" i="63"/>
  <c r="AF73" i="63" s="1"/>
  <c r="AH72" i="63"/>
  <c r="AF72" i="63" s="1"/>
  <c r="AH71" i="63"/>
  <c r="AF71" i="63" s="1"/>
  <c r="AH70" i="63"/>
  <c r="AF70" i="63" s="1"/>
  <c r="AH69" i="63"/>
  <c r="AF69" i="63" s="1"/>
  <c r="AH68" i="63"/>
  <c r="AF68" i="63" s="1"/>
  <c r="AH67" i="63"/>
  <c r="AF67" i="63" s="1"/>
  <c r="AH66" i="63"/>
  <c r="AF66" i="63" s="1"/>
  <c r="AH65" i="63"/>
  <c r="AF65" i="63" s="1"/>
  <c r="AH64" i="63"/>
  <c r="AF64" i="63" s="1"/>
  <c r="AH63" i="63"/>
  <c r="AF63" i="63" s="1"/>
  <c r="AH62" i="63"/>
  <c r="AF62" i="63" s="1"/>
  <c r="AH61" i="63"/>
  <c r="AF61" i="63" s="1"/>
  <c r="AH60" i="63"/>
  <c r="AF60" i="63" s="1"/>
  <c r="AH59" i="63"/>
  <c r="AF59" i="63" s="1"/>
  <c r="AH58" i="63"/>
  <c r="AF58" i="63" s="1"/>
  <c r="AH57" i="63"/>
  <c r="AF57" i="63" s="1"/>
  <c r="AH56" i="63"/>
  <c r="AF56" i="63" s="1"/>
  <c r="AH55" i="63"/>
  <c r="AF55" i="63" s="1"/>
  <c r="AH54" i="63"/>
  <c r="AF54" i="63" s="1"/>
  <c r="AH53" i="63"/>
  <c r="AF53" i="63" s="1"/>
  <c r="AH52" i="63"/>
  <c r="AF52" i="63" s="1"/>
  <c r="AH51" i="63"/>
  <c r="AF51" i="63" s="1"/>
  <c r="AH50" i="63"/>
  <c r="AF50" i="63" s="1"/>
  <c r="AH49" i="63"/>
  <c r="AF49" i="63" s="1"/>
  <c r="AH48" i="63"/>
  <c r="AF48" i="63" s="1"/>
  <c r="AH47" i="63"/>
  <c r="AF47" i="63" s="1"/>
  <c r="AH46" i="63"/>
  <c r="AF46" i="63" s="1"/>
  <c r="AH45" i="63"/>
  <c r="AF45" i="63" s="1"/>
  <c r="AH44" i="63"/>
  <c r="AF44" i="63" s="1"/>
  <c r="AH43" i="63"/>
  <c r="AF43" i="63" s="1"/>
  <c r="AH42" i="63"/>
  <c r="AF42" i="63" s="1"/>
  <c r="AH41" i="63"/>
  <c r="AF41" i="63" s="1"/>
  <c r="AH40" i="63"/>
  <c r="AF40" i="63" s="1"/>
  <c r="AH39" i="63"/>
  <c r="AF39" i="63" s="1"/>
  <c r="AH38" i="63"/>
  <c r="AF38" i="63" s="1"/>
  <c r="AH37" i="63"/>
  <c r="AF37" i="63" s="1"/>
  <c r="AH36" i="63"/>
  <c r="AF36" i="63" s="1"/>
  <c r="AH35" i="63"/>
  <c r="AF35" i="63" s="1"/>
  <c r="AH34" i="63"/>
  <c r="AF34" i="63" s="1"/>
  <c r="AH33" i="63"/>
  <c r="AF33" i="63" s="1"/>
  <c r="AH32" i="63"/>
  <c r="AF32" i="63" s="1"/>
  <c r="AH31" i="63"/>
  <c r="AF31" i="63" s="1"/>
  <c r="AH30" i="63"/>
  <c r="AF30" i="63" s="1"/>
  <c r="AH29" i="63"/>
  <c r="AF29" i="63" s="1"/>
  <c r="AH28" i="63"/>
  <c r="AF28" i="63" s="1"/>
  <c r="AH27" i="63"/>
  <c r="AF27" i="63" s="1"/>
  <c r="AH26" i="63"/>
  <c r="AF26" i="63" s="1"/>
  <c r="AH25" i="63"/>
  <c r="AF25" i="63" s="1"/>
  <c r="AH24" i="63"/>
  <c r="AF24" i="63" s="1"/>
  <c r="AH23" i="63"/>
  <c r="AF23" i="63" s="1"/>
  <c r="AH22" i="63"/>
  <c r="AF22" i="63" s="1"/>
  <c r="AH21" i="63"/>
  <c r="AF21" i="63" s="1"/>
  <c r="AH20" i="63"/>
  <c r="AF20" i="63" s="1"/>
  <c r="AH19" i="63"/>
  <c r="AF19" i="63" s="1"/>
  <c r="AH18" i="63"/>
  <c r="AF18" i="63" s="1"/>
  <c r="AH17" i="63"/>
  <c r="AF17" i="63" s="1"/>
  <c r="AH16" i="63"/>
  <c r="AF16" i="63" s="1"/>
  <c r="AH15" i="63"/>
  <c r="AF15" i="63" s="1"/>
  <c r="AH14" i="63"/>
  <c r="AF14" i="63" s="1"/>
  <c r="AH13" i="63"/>
  <c r="AF13" i="63" s="1"/>
  <c r="AH12" i="63"/>
  <c r="AF12" i="63" s="1"/>
  <c r="AH11" i="63"/>
  <c r="AF11" i="63" s="1"/>
  <c r="AH10" i="63"/>
  <c r="AF10" i="63" s="1"/>
  <c r="AH9" i="63"/>
  <c r="AF9" i="63" s="1"/>
  <c r="AG151" i="63"/>
  <c r="AG282" i="63"/>
  <c r="AG281" i="63"/>
  <c r="AG280" i="63"/>
  <c r="AG279" i="63"/>
  <c r="AG278" i="63"/>
  <c r="AG277" i="63"/>
  <c r="AG276" i="63"/>
  <c r="AG275" i="63"/>
  <c r="AG274" i="63"/>
  <c r="AG273" i="63"/>
  <c r="AG272" i="63"/>
  <c r="AG271" i="63"/>
  <c r="AG270" i="63"/>
  <c r="AG269" i="63"/>
  <c r="AG268" i="63"/>
  <c r="AG267" i="63"/>
  <c r="AG266" i="63"/>
  <c r="AG265" i="63"/>
  <c r="AG264" i="63"/>
  <c r="AG263" i="63"/>
  <c r="AG262" i="63"/>
  <c r="AG261" i="63"/>
  <c r="AG260" i="63"/>
  <c r="AG259" i="63"/>
  <c r="AG258" i="63"/>
  <c r="AG257" i="63"/>
  <c r="AG256" i="63"/>
  <c r="AG255" i="63"/>
  <c r="AG254" i="63"/>
  <c r="AG253" i="63"/>
  <c r="AG252" i="63"/>
  <c r="AG251" i="63"/>
  <c r="AG250" i="63"/>
  <c r="AG249" i="63"/>
  <c r="AG248" i="63"/>
  <c r="AG247" i="63"/>
  <c r="AG246" i="63"/>
  <c r="AG245" i="63"/>
  <c r="AG244" i="63"/>
  <c r="AG243" i="63"/>
  <c r="AG242" i="63"/>
  <c r="AG241" i="63"/>
  <c r="AG240" i="63"/>
  <c r="AG239" i="63"/>
  <c r="AG238" i="63"/>
  <c r="AG237" i="63"/>
  <c r="AG236" i="63"/>
  <c r="AG235" i="63"/>
  <c r="AG234" i="63"/>
  <c r="AG233" i="63"/>
  <c r="AG232" i="63"/>
  <c r="AG231" i="63"/>
  <c r="AG230" i="63"/>
  <c r="AG229" i="63"/>
  <c r="AG228" i="63"/>
  <c r="AG227" i="63"/>
  <c r="AG226" i="63"/>
  <c r="AG225" i="63"/>
  <c r="AG224" i="63"/>
  <c r="AG223" i="63"/>
  <c r="AG222" i="63"/>
  <c r="AG221" i="63"/>
  <c r="AG220" i="63"/>
  <c r="AG219" i="63"/>
  <c r="AG218" i="63"/>
  <c r="AG217" i="63"/>
  <c r="AG216" i="63"/>
  <c r="AG215" i="63"/>
  <c r="AG214" i="63"/>
  <c r="AG213" i="63"/>
  <c r="AG212" i="63"/>
  <c r="AG211" i="63"/>
  <c r="AG210" i="63"/>
  <c r="AG209" i="63"/>
  <c r="AG208" i="63"/>
  <c r="AG207" i="63"/>
  <c r="AG206" i="63"/>
  <c r="AG205" i="63"/>
  <c r="AG204" i="63"/>
  <c r="AG203" i="63"/>
  <c r="AG202" i="63"/>
  <c r="AG201" i="63"/>
  <c r="AG200" i="63"/>
  <c r="AG199" i="63"/>
  <c r="AG198" i="63"/>
  <c r="AG197" i="63"/>
  <c r="AG196" i="63"/>
  <c r="AG195" i="63"/>
  <c r="AG194" i="63"/>
  <c r="AG193" i="63"/>
  <c r="AG192" i="63"/>
  <c r="AG191" i="63"/>
  <c r="AG190" i="63"/>
  <c r="AG189" i="63"/>
  <c r="AG188" i="63"/>
  <c r="AG187" i="63"/>
  <c r="AG186" i="63"/>
  <c r="AG185" i="63"/>
  <c r="AG184" i="63"/>
  <c r="AG183" i="63"/>
  <c r="AG182" i="63"/>
  <c r="AG181" i="63"/>
  <c r="AG180" i="63"/>
  <c r="AG179" i="63"/>
  <c r="AG178" i="63"/>
  <c r="AG177" i="63"/>
  <c r="AG176" i="63"/>
  <c r="AG175" i="63"/>
  <c r="AG174" i="63"/>
  <c r="AG173" i="63"/>
  <c r="AG172" i="63"/>
  <c r="AG171" i="63"/>
  <c r="AG170" i="63"/>
  <c r="AG169" i="63"/>
  <c r="AG168" i="63"/>
  <c r="AG167" i="63"/>
  <c r="AG166" i="63"/>
  <c r="AG165" i="63"/>
  <c r="AG164" i="63"/>
  <c r="AG163" i="63"/>
  <c r="AG162" i="63"/>
  <c r="AG161" i="63"/>
  <c r="AG160" i="63"/>
  <c r="AG159" i="63"/>
  <c r="AG158" i="63"/>
  <c r="AG157" i="63"/>
  <c r="AG156" i="63"/>
  <c r="AG155" i="63"/>
  <c r="AG154" i="63"/>
  <c r="AG153" i="63"/>
  <c r="AG152" i="63"/>
  <c r="AG150" i="63"/>
  <c r="AG149" i="63"/>
  <c r="AG148" i="63"/>
  <c r="AG147" i="63"/>
  <c r="AG146" i="63"/>
  <c r="AG145" i="63"/>
  <c r="AG144" i="63"/>
  <c r="AG143" i="63"/>
  <c r="AG142" i="63"/>
  <c r="AG141" i="63"/>
  <c r="AG140" i="63"/>
  <c r="AG139" i="63"/>
  <c r="AG138" i="63"/>
  <c r="AG137" i="63"/>
  <c r="AG136" i="63"/>
  <c r="AG135" i="63"/>
  <c r="AG134" i="63"/>
  <c r="AG133" i="63"/>
  <c r="AG132" i="63"/>
  <c r="AG131" i="63"/>
  <c r="AG130" i="63"/>
  <c r="AG129" i="63"/>
  <c r="AG128" i="63"/>
  <c r="AG127" i="63"/>
  <c r="AG126" i="63"/>
  <c r="AG125" i="63"/>
  <c r="AG124" i="63"/>
  <c r="AG123" i="63"/>
  <c r="AG122" i="63"/>
  <c r="AG121" i="63"/>
  <c r="AG120" i="63"/>
  <c r="AG119" i="63"/>
  <c r="AG118" i="63"/>
  <c r="AG117" i="63"/>
  <c r="AG116" i="63"/>
  <c r="AG115" i="63"/>
  <c r="AG114" i="63"/>
  <c r="AG113" i="63"/>
  <c r="AG112" i="63"/>
  <c r="AG111" i="63"/>
  <c r="AG110" i="63"/>
  <c r="AG109" i="63"/>
  <c r="AG108" i="63"/>
  <c r="AG107" i="63"/>
  <c r="AG106" i="63"/>
  <c r="AG105" i="63"/>
  <c r="AG104" i="63"/>
  <c r="AG103" i="63"/>
  <c r="AG102" i="63"/>
  <c r="AG101" i="63"/>
  <c r="AG100" i="63"/>
  <c r="AG99" i="63"/>
  <c r="AG98" i="63"/>
  <c r="AG97" i="63"/>
  <c r="AG96" i="63"/>
  <c r="AG95" i="63"/>
  <c r="AG94" i="63"/>
  <c r="AG93" i="63"/>
  <c r="AG92" i="63"/>
  <c r="AG91" i="63"/>
  <c r="AG90" i="63"/>
  <c r="AG89" i="63"/>
  <c r="AG88" i="63"/>
  <c r="AG87" i="63"/>
  <c r="AG86" i="63"/>
  <c r="AG85" i="63"/>
  <c r="AG84" i="63"/>
  <c r="AG83" i="63"/>
  <c r="AG82" i="63"/>
  <c r="AG81" i="63"/>
  <c r="AG80" i="63"/>
  <c r="AG79" i="63"/>
  <c r="AG78" i="63"/>
  <c r="AG77" i="63"/>
  <c r="AG76" i="63"/>
  <c r="AG75" i="63"/>
  <c r="AG74" i="63"/>
  <c r="AG73" i="63"/>
  <c r="AG72" i="63"/>
  <c r="AG71" i="63"/>
  <c r="AG70" i="63"/>
  <c r="AG69" i="63"/>
  <c r="AG68" i="63"/>
  <c r="AG67" i="63"/>
  <c r="AG66" i="63"/>
  <c r="AG65" i="63"/>
  <c r="AG64" i="63"/>
  <c r="AG63" i="63"/>
  <c r="AG62" i="63"/>
  <c r="AG61" i="63"/>
  <c r="AG60" i="63"/>
  <c r="AG59" i="63"/>
  <c r="AG58" i="63"/>
  <c r="AG57" i="63"/>
  <c r="AG56" i="63"/>
  <c r="AG55" i="63"/>
  <c r="AG54" i="63"/>
  <c r="AG53" i="63"/>
  <c r="AG52" i="63"/>
  <c r="AG51" i="63"/>
  <c r="AG50" i="63"/>
  <c r="AG49" i="63"/>
  <c r="AG48" i="63"/>
  <c r="AG47" i="63"/>
  <c r="AG46" i="63"/>
  <c r="AG45" i="63"/>
  <c r="AG44" i="63"/>
  <c r="AG43" i="63"/>
  <c r="AG42" i="63"/>
  <c r="AG41" i="63"/>
  <c r="AG40" i="63"/>
  <c r="AG39" i="63"/>
  <c r="AG38" i="63"/>
  <c r="AG37" i="63"/>
  <c r="AG36" i="63"/>
  <c r="AG35" i="63"/>
  <c r="AG34" i="63"/>
  <c r="AG33" i="63"/>
  <c r="AG32" i="63"/>
  <c r="AG31" i="63"/>
  <c r="AG30" i="63"/>
  <c r="AG29" i="63"/>
  <c r="AG28" i="63"/>
  <c r="AG27" i="63"/>
  <c r="AG26" i="63"/>
  <c r="AG25" i="63"/>
  <c r="AG24" i="63"/>
  <c r="AG23" i="63"/>
  <c r="AG22" i="63"/>
  <c r="AG21" i="63"/>
  <c r="AG20" i="63"/>
  <c r="AG19" i="63"/>
  <c r="AG18" i="63"/>
  <c r="AG17" i="63"/>
  <c r="AG16" i="63"/>
  <c r="AG15" i="63"/>
  <c r="AG14" i="63"/>
  <c r="AG13" i="63"/>
  <c r="AG12" i="63"/>
  <c r="AG11" i="63"/>
  <c r="AG10" i="63"/>
  <c r="AG9" i="63"/>
  <c r="AG8" i="63"/>
  <c r="AH8" i="63"/>
  <c r="AF8" i="63" s="1"/>
  <c r="Y282" i="63"/>
  <c r="Z282" i="63" s="1"/>
  <c r="Y281" i="63"/>
  <c r="Z281" i="63" s="1"/>
  <c r="Y280" i="63"/>
  <c r="Z280" i="63" s="1"/>
  <c r="Y279" i="63"/>
  <c r="Z279" i="63" s="1"/>
  <c r="Y278" i="63"/>
  <c r="Z278" i="63" s="1"/>
  <c r="Y277" i="63"/>
  <c r="Z277" i="63" s="1"/>
  <c r="Y276" i="63"/>
  <c r="Z276" i="63" s="1"/>
  <c r="Y275" i="63"/>
  <c r="Z275" i="63" s="1"/>
  <c r="Y274" i="63"/>
  <c r="Z274" i="63" s="1"/>
  <c r="Y273" i="63"/>
  <c r="Z273" i="63" s="1"/>
  <c r="Y272" i="63"/>
  <c r="Z272" i="63" s="1"/>
  <c r="Y271" i="63"/>
  <c r="Z271" i="63" s="1"/>
  <c r="Y270" i="63"/>
  <c r="Z270" i="63" s="1"/>
  <c r="Y269" i="63"/>
  <c r="Z269" i="63" s="1"/>
  <c r="Y268" i="63"/>
  <c r="Z268" i="63" s="1"/>
  <c r="Y267" i="63"/>
  <c r="Z267" i="63" s="1"/>
  <c r="Y266" i="63"/>
  <c r="Z266" i="63" s="1"/>
  <c r="Y265" i="63"/>
  <c r="Z265" i="63" s="1"/>
  <c r="Y264" i="63"/>
  <c r="Z264" i="63" s="1"/>
  <c r="Y263" i="63"/>
  <c r="Z263" i="63" s="1"/>
  <c r="Y262" i="63"/>
  <c r="Z262" i="63" s="1"/>
  <c r="Y261" i="63"/>
  <c r="Z261" i="63" s="1"/>
  <c r="Y260" i="63"/>
  <c r="Z260" i="63" s="1"/>
  <c r="Y259" i="63"/>
  <c r="Z259" i="63" s="1"/>
  <c r="Y258" i="63"/>
  <c r="Z258" i="63" s="1"/>
  <c r="Y257" i="63"/>
  <c r="Z257" i="63" s="1"/>
  <c r="Y256" i="63"/>
  <c r="Z256" i="63" s="1"/>
  <c r="Y255" i="63"/>
  <c r="Z255" i="63" s="1"/>
  <c r="Y254" i="63"/>
  <c r="Z254" i="63" s="1"/>
  <c r="Y253" i="63"/>
  <c r="Z253" i="63" s="1"/>
  <c r="Y252" i="63"/>
  <c r="Z252" i="63" s="1"/>
  <c r="Y251" i="63"/>
  <c r="Z251" i="63" s="1"/>
  <c r="Y250" i="63"/>
  <c r="Z250" i="63" s="1"/>
  <c r="Y249" i="63"/>
  <c r="Z249" i="63" s="1"/>
  <c r="Y248" i="63"/>
  <c r="Z248" i="63" s="1"/>
  <c r="Y247" i="63"/>
  <c r="Z247" i="63" s="1"/>
  <c r="Y246" i="63"/>
  <c r="Z246" i="63" s="1"/>
  <c r="Y245" i="63"/>
  <c r="Z245" i="63" s="1"/>
  <c r="Y244" i="63"/>
  <c r="Z244" i="63" s="1"/>
  <c r="Y243" i="63"/>
  <c r="Z243" i="63" s="1"/>
  <c r="Y242" i="63"/>
  <c r="Z242" i="63" s="1"/>
  <c r="Y241" i="63"/>
  <c r="Z241" i="63" s="1"/>
  <c r="Y240" i="63"/>
  <c r="Z240" i="63" s="1"/>
  <c r="Y239" i="63"/>
  <c r="Z239" i="63" s="1"/>
  <c r="Y238" i="63"/>
  <c r="Z238" i="63" s="1"/>
  <c r="Y237" i="63"/>
  <c r="Z237" i="63" s="1"/>
  <c r="Y236" i="63"/>
  <c r="Z236" i="63" s="1"/>
  <c r="Y235" i="63"/>
  <c r="Z235" i="63" s="1"/>
  <c r="Y234" i="63"/>
  <c r="Z234" i="63" s="1"/>
  <c r="Y233" i="63"/>
  <c r="Z233" i="63" s="1"/>
  <c r="Y232" i="63"/>
  <c r="Z232" i="63" s="1"/>
  <c r="Y231" i="63"/>
  <c r="Z231" i="63" s="1"/>
  <c r="Y230" i="63"/>
  <c r="Z230" i="63" s="1"/>
  <c r="Y229" i="63"/>
  <c r="Z229" i="63" s="1"/>
  <c r="Y228" i="63"/>
  <c r="Z228" i="63" s="1"/>
  <c r="Y227" i="63"/>
  <c r="Z227" i="63" s="1"/>
  <c r="Y226" i="63"/>
  <c r="Z226" i="63" s="1"/>
  <c r="Y225" i="63"/>
  <c r="Z225" i="63" s="1"/>
  <c r="Y224" i="63"/>
  <c r="Z224" i="63" s="1"/>
  <c r="Y223" i="63"/>
  <c r="Z223" i="63" s="1"/>
  <c r="Y222" i="63"/>
  <c r="Z222" i="63" s="1"/>
  <c r="Y221" i="63"/>
  <c r="Z221" i="63" s="1"/>
  <c r="Y220" i="63"/>
  <c r="Z220" i="63" s="1"/>
  <c r="Y219" i="63"/>
  <c r="Z219" i="63" s="1"/>
  <c r="Y218" i="63"/>
  <c r="Z218" i="63" s="1"/>
  <c r="Y217" i="63"/>
  <c r="Z217" i="63" s="1"/>
  <c r="Y216" i="63"/>
  <c r="Z216" i="63" s="1"/>
  <c r="Y215" i="63"/>
  <c r="Z215" i="63" s="1"/>
  <c r="Y214" i="63"/>
  <c r="Z214" i="63" s="1"/>
  <c r="Y213" i="63"/>
  <c r="Z213" i="63" s="1"/>
  <c r="Y212" i="63"/>
  <c r="Z212" i="63" s="1"/>
  <c r="Y211" i="63"/>
  <c r="Z211" i="63" s="1"/>
  <c r="Y210" i="63"/>
  <c r="Z210" i="63" s="1"/>
  <c r="Y209" i="63"/>
  <c r="Z209" i="63" s="1"/>
  <c r="Y208" i="63"/>
  <c r="Z208" i="63" s="1"/>
  <c r="Y207" i="63"/>
  <c r="Z207" i="63" s="1"/>
  <c r="Y206" i="63"/>
  <c r="Z206" i="63" s="1"/>
  <c r="Y205" i="63"/>
  <c r="Z205" i="63" s="1"/>
  <c r="Y204" i="63"/>
  <c r="Z204" i="63" s="1"/>
  <c r="Y203" i="63"/>
  <c r="Z203" i="63" s="1"/>
  <c r="Y202" i="63"/>
  <c r="Z202" i="63" s="1"/>
  <c r="Y201" i="63"/>
  <c r="Z201" i="63" s="1"/>
  <c r="Y200" i="63"/>
  <c r="Z200" i="63" s="1"/>
  <c r="Y199" i="63"/>
  <c r="Z199" i="63" s="1"/>
  <c r="Y198" i="63"/>
  <c r="Z198" i="63" s="1"/>
  <c r="Y197" i="63"/>
  <c r="Z197" i="63" s="1"/>
  <c r="Y196" i="63"/>
  <c r="Z196" i="63" s="1"/>
  <c r="Y195" i="63"/>
  <c r="Z195" i="63" s="1"/>
  <c r="AC282" i="63"/>
  <c r="V282" i="63"/>
  <c r="U282" i="63"/>
  <c r="AC281" i="63"/>
  <c r="V281" i="63"/>
  <c r="U281" i="63"/>
  <c r="AC280" i="63"/>
  <c r="V280" i="63"/>
  <c r="U280" i="63"/>
  <c r="AC279" i="63"/>
  <c r="V279" i="63"/>
  <c r="W279" i="63" s="1"/>
  <c r="U279" i="63"/>
  <c r="AC278" i="63"/>
  <c r="AE278" i="63" s="1"/>
  <c r="V278" i="63"/>
  <c r="U278" i="63"/>
  <c r="AC277" i="63"/>
  <c r="V277" i="63"/>
  <c r="X277" i="63" s="1"/>
  <c r="U277" i="63"/>
  <c r="AC276" i="63"/>
  <c r="V276" i="63"/>
  <c r="X276" i="63" s="1"/>
  <c r="U276" i="63"/>
  <c r="AC275" i="63"/>
  <c r="V275" i="63"/>
  <c r="U275" i="63"/>
  <c r="AC274" i="63"/>
  <c r="V274" i="63"/>
  <c r="X274" i="63" s="1"/>
  <c r="U274" i="63"/>
  <c r="V273" i="63"/>
  <c r="U273" i="63"/>
  <c r="V272" i="63"/>
  <c r="U272" i="63"/>
  <c r="V271" i="63"/>
  <c r="U271" i="63"/>
  <c r="AC270" i="63"/>
  <c r="AE270" i="63" s="1"/>
  <c r="V270" i="63"/>
  <c r="U270" i="63"/>
  <c r="V269" i="63"/>
  <c r="U269" i="63"/>
  <c r="V268" i="63"/>
  <c r="U268" i="63"/>
  <c r="V267" i="63"/>
  <c r="U267" i="63"/>
  <c r="AC266" i="63"/>
  <c r="V266" i="63"/>
  <c r="X266" i="63" s="1"/>
  <c r="U266" i="63"/>
  <c r="V265" i="63"/>
  <c r="U265" i="63"/>
  <c r="V264" i="63"/>
  <c r="U264" i="63"/>
  <c r="V263" i="63"/>
  <c r="U263" i="63"/>
  <c r="AC262" i="63"/>
  <c r="AE262" i="63" s="1"/>
  <c r="V262" i="63"/>
  <c r="W262" i="63" s="1"/>
  <c r="U262" i="63"/>
  <c r="V261" i="63"/>
  <c r="W261" i="63" s="1"/>
  <c r="U261" i="63"/>
  <c r="V260" i="63"/>
  <c r="X260" i="63" s="1"/>
  <c r="U260" i="63"/>
  <c r="V259" i="63"/>
  <c r="W259" i="63" s="1"/>
  <c r="U259" i="63"/>
  <c r="AC258" i="63"/>
  <c r="V258" i="63"/>
  <c r="U258" i="63"/>
  <c r="AC257" i="63"/>
  <c r="V257" i="63"/>
  <c r="U257" i="63"/>
  <c r="AC256" i="63"/>
  <c r="V256" i="63"/>
  <c r="U256" i="63"/>
  <c r="V255" i="63"/>
  <c r="W255" i="63" s="1"/>
  <c r="U255" i="63"/>
  <c r="AE254" i="63"/>
  <c r="V254" i="63"/>
  <c r="W254" i="63" s="1"/>
  <c r="U254" i="63"/>
  <c r="AC253" i="63"/>
  <c r="V253" i="63"/>
  <c r="U253" i="63"/>
  <c r="AC252" i="63"/>
  <c r="V252" i="63"/>
  <c r="W252" i="63" s="1"/>
  <c r="U252" i="63"/>
  <c r="AC251" i="63"/>
  <c r="V251" i="63"/>
  <c r="U251" i="63"/>
  <c r="AC250" i="63"/>
  <c r="V250" i="63"/>
  <c r="X250" i="63" s="1"/>
  <c r="U250" i="63"/>
  <c r="AC249" i="63"/>
  <c r="V249" i="63"/>
  <c r="U249" i="63"/>
  <c r="AC248" i="63"/>
  <c r="V248" i="63"/>
  <c r="U248" i="63"/>
  <c r="AC247" i="63"/>
  <c r="V247" i="63"/>
  <c r="U247" i="63"/>
  <c r="V246" i="63"/>
  <c r="U246" i="63"/>
  <c r="V245" i="63"/>
  <c r="U245" i="63"/>
  <c r="AC244" i="63"/>
  <c r="V244" i="63"/>
  <c r="X244" i="63" s="1"/>
  <c r="U244" i="63"/>
  <c r="AC243" i="63"/>
  <c r="V243" i="63"/>
  <c r="U243" i="63"/>
  <c r="AC242" i="63"/>
  <c r="V242" i="63"/>
  <c r="U242" i="63"/>
  <c r="AC241" i="63"/>
  <c r="V241" i="63"/>
  <c r="U241" i="63"/>
  <c r="AC240" i="63"/>
  <c r="V240" i="63"/>
  <c r="U240" i="63"/>
  <c r="V239" i="63"/>
  <c r="U239" i="63"/>
  <c r="V238" i="63"/>
  <c r="W238" i="63" s="1"/>
  <c r="U238" i="63"/>
  <c r="AC237" i="63"/>
  <c r="V237" i="63"/>
  <c r="W237" i="63" s="1"/>
  <c r="U237" i="63"/>
  <c r="V236" i="63"/>
  <c r="U236" i="63"/>
  <c r="V235" i="63"/>
  <c r="U235" i="63"/>
  <c r="AC234" i="63"/>
  <c r="V234" i="63"/>
  <c r="U234" i="63"/>
  <c r="AC233" i="63"/>
  <c r="V233" i="63"/>
  <c r="U233" i="63"/>
  <c r="AC232" i="63"/>
  <c r="V232" i="63"/>
  <c r="U232" i="63"/>
  <c r="AC231" i="63"/>
  <c r="V231" i="63"/>
  <c r="U231" i="63"/>
  <c r="AC230" i="63"/>
  <c r="V230" i="63"/>
  <c r="U230" i="63"/>
  <c r="V229" i="63"/>
  <c r="U229" i="63"/>
  <c r="AC228" i="63"/>
  <c r="V228" i="63"/>
  <c r="U228" i="63"/>
  <c r="AC227" i="63"/>
  <c r="V227" i="63"/>
  <c r="U227" i="63"/>
  <c r="AC226" i="63"/>
  <c r="V226" i="63"/>
  <c r="U226" i="63"/>
  <c r="AC225" i="63"/>
  <c r="V225" i="63"/>
  <c r="U225" i="63"/>
  <c r="AC224" i="63"/>
  <c r="V224" i="63"/>
  <c r="U224" i="63"/>
  <c r="AC223" i="63"/>
  <c r="V223" i="63"/>
  <c r="U223" i="63"/>
  <c r="AC222" i="63"/>
  <c r="V222" i="63"/>
  <c r="U222" i="63"/>
  <c r="AC221" i="63"/>
  <c r="V221" i="63"/>
  <c r="U221" i="63"/>
  <c r="AC220" i="63"/>
  <c r="V220" i="63"/>
  <c r="U220" i="63"/>
  <c r="AC219" i="63"/>
  <c r="V219" i="63"/>
  <c r="U219" i="63"/>
  <c r="V218" i="63"/>
  <c r="U218" i="63"/>
  <c r="V217" i="63"/>
  <c r="U217" i="63"/>
  <c r="AC216" i="63"/>
  <c r="V216" i="63"/>
  <c r="W216" i="63" s="1"/>
  <c r="U216" i="63"/>
  <c r="AC215" i="63"/>
  <c r="V215" i="63"/>
  <c r="U215" i="63"/>
  <c r="AC214" i="63"/>
  <c r="V214" i="63"/>
  <c r="W214" i="63" s="1"/>
  <c r="U214" i="63"/>
  <c r="AC213" i="63"/>
  <c r="V213" i="63"/>
  <c r="X213" i="63" s="1"/>
  <c r="U213" i="63"/>
  <c r="AC212" i="63"/>
  <c r="V212" i="63"/>
  <c r="X212" i="63" s="1"/>
  <c r="U212" i="63"/>
  <c r="AC211" i="63"/>
  <c r="V211" i="63"/>
  <c r="U211" i="63"/>
  <c r="AC210" i="63"/>
  <c r="V210" i="63"/>
  <c r="W210" i="63" s="1"/>
  <c r="U210" i="63"/>
  <c r="V209" i="63"/>
  <c r="X209" i="63" s="1"/>
  <c r="U209" i="63"/>
  <c r="AC208" i="63"/>
  <c r="V208" i="63"/>
  <c r="U208" i="63"/>
  <c r="AC207" i="63"/>
  <c r="V207" i="63"/>
  <c r="U207" i="63"/>
  <c r="AC206" i="63"/>
  <c r="V206" i="63"/>
  <c r="U206" i="63"/>
  <c r="AC205" i="63"/>
  <c r="V205" i="63"/>
  <c r="U205" i="63"/>
  <c r="AC204" i="63"/>
  <c r="V204" i="63"/>
  <c r="U204" i="63"/>
  <c r="AC203" i="63"/>
  <c r="V203" i="63"/>
  <c r="U203" i="63"/>
  <c r="AC202" i="63"/>
  <c r="V202" i="63"/>
  <c r="U202" i="63"/>
  <c r="AC201" i="63"/>
  <c r="V201" i="63"/>
  <c r="U201" i="63"/>
  <c r="AC200" i="63"/>
  <c r="V200" i="63"/>
  <c r="U200" i="63"/>
  <c r="AC199" i="63"/>
  <c r="V199" i="63"/>
  <c r="U199" i="63"/>
  <c r="V198" i="63"/>
  <c r="U198" i="63"/>
  <c r="V197" i="63"/>
  <c r="X197" i="63" s="1"/>
  <c r="U197" i="63"/>
  <c r="AC196" i="63"/>
  <c r="V196" i="63"/>
  <c r="U196" i="63"/>
  <c r="V195" i="63"/>
  <c r="U195" i="63"/>
  <c r="Y194" i="63"/>
  <c r="Z194" i="63" s="1"/>
  <c r="V194" i="63"/>
  <c r="U194" i="63"/>
  <c r="Y193" i="63"/>
  <c r="Z193" i="63" s="1"/>
  <c r="V193" i="63"/>
  <c r="U193" i="63"/>
  <c r="Y192" i="63"/>
  <c r="Z192" i="63" s="1"/>
  <c r="V192" i="63"/>
  <c r="U192" i="63"/>
  <c r="Y191" i="63"/>
  <c r="Z191" i="63" s="1"/>
  <c r="V191" i="63"/>
  <c r="U191" i="63"/>
  <c r="Y190" i="63"/>
  <c r="Z190" i="63" s="1"/>
  <c r="V190" i="63"/>
  <c r="U190" i="63"/>
  <c r="Y189" i="63"/>
  <c r="Z189" i="63" s="1"/>
  <c r="V189" i="63"/>
  <c r="U189" i="63"/>
  <c r="Y188" i="63"/>
  <c r="Z188" i="63" s="1"/>
  <c r="V188" i="63"/>
  <c r="U188" i="63"/>
  <c r="AC187" i="63"/>
  <c r="Y187" i="63"/>
  <c r="Z187" i="63" s="1"/>
  <c r="V187" i="63"/>
  <c r="U187" i="63"/>
  <c r="Y186" i="63"/>
  <c r="Z186" i="63" s="1"/>
  <c r="V186" i="63"/>
  <c r="U186" i="63"/>
  <c r="AC185" i="63"/>
  <c r="Y185" i="63"/>
  <c r="Z185" i="63" s="1"/>
  <c r="V185" i="63"/>
  <c r="U185" i="63"/>
  <c r="AC184" i="63"/>
  <c r="Y184" i="63"/>
  <c r="Z184" i="63" s="1"/>
  <c r="V184" i="63"/>
  <c r="U184" i="63"/>
  <c r="AC183" i="63"/>
  <c r="Y183" i="63"/>
  <c r="Z183" i="63" s="1"/>
  <c r="V183" i="63"/>
  <c r="U183" i="63"/>
  <c r="AC182" i="63"/>
  <c r="Y182" i="63"/>
  <c r="Z182" i="63" s="1"/>
  <c r="V182" i="63"/>
  <c r="U182" i="63"/>
  <c r="AC181" i="63"/>
  <c r="Y181" i="63"/>
  <c r="Z181" i="63" s="1"/>
  <c r="V181" i="63"/>
  <c r="U181" i="63"/>
  <c r="AC180" i="63"/>
  <c r="Y180" i="63"/>
  <c r="Z180" i="63" s="1"/>
  <c r="V180" i="63"/>
  <c r="U180" i="63"/>
  <c r="AC179" i="63"/>
  <c r="Y179" i="63"/>
  <c r="Z179" i="63" s="1"/>
  <c r="V179" i="63"/>
  <c r="U179" i="63"/>
  <c r="AC178" i="63"/>
  <c r="Y178" i="63"/>
  <c r="Z178" i="63" s="1"/>
  <c r="V178" i="63"/>
  <c r="U178" i="63"/>
  <c r="AC177" i="63"/>
  <c r="Y177" i="63"/>
  <c r="Z177" i="63" s="1"/>
  <c r="V177" i="63"/>
  <c r="U177" i="63"/>
  <c r="V176" i="63"/>
  <c r="U176" i="63"/>
  <c r="AE276" i="63" l="1"/>
  <c r="AE244" i="63"/>
  <c r="AF160" i="63"/>
  <c r="AF164" i="63"/>
  <c r="AF176" i="63"/>
  <c r="AF184" i="63"/>
  <c r="AF188" i="63"/>
  <c r="AF196" i="63"/>
  <c r="AF216" i="63"/>
  <c r="AF220" i="63"/>
  <c r="AF224" i="63"/>
  <c r="AF228" i="63"/>
  <c r="AF232" i="63"/>
  <c r="AF236" i="63"/>
  <c r="AF240" i="63"/>
  <c r="AF244" i="63"/>
  <c r="AF248" i="63"/>
  <c r="AF252" i="63"/>
  <c r="AF256" i="63"/>
  <c r="AF264" i="63"/>
  <c r="AF268" i="63"/>
  <c r="AF272" i="63"/>
  <c r="AF280" i="63"/>
  <c r="AE210" i="63"/>
  <c r="X192" i="63"/>
  <c r="AA192" i="63" s="1"/>
  <c r="AE231" i="63"/>
  <c r="X232" i="63"/>
  <c r="AA232" i="63" s="1"/>
  <c r="AF158" i="63"/>
  <c r="AF182" i="63"/>
  <c r="AF194" i="63"/>
  <c r="AF234" i="63"/>
  <c r="AE218" i="63"/>
  <c r="W217" i="63"/>
  <c r="W193" i="63"/>
  <c r="W195" i="63"/>
  <c r="AE222" i="63"/>
  <c r="AE238" i="63"/>
  <c r="AF157" i="63"/>
  <c r="AF161" i="63"/>
  <c r="AF177" i="63"/>
  <c r="AF181" i="63"/>
  <c r="AF185" i="63"/>
  <c r="AF189" i="63"/>
  <c r="AE183" i="63"/>
  <c r="AE187" i="63"/>
  <c r="AE191" i="63"/>
  <c r="AE206" i="63"/>
  <c r="AE207" i="63"/>
  <c r="AE259" i="63"/>
  <c r="AF227" i="63"/>
  <c r="AF243" i="63"/>
  <c r="AF271" i="63"/>
  <c r="W200" i="63"/>
  <c r="W205" i="63"/>
  <c r="X238" i="63"/>
  <c r="AA238" i="63" s="1"/>
  <c r="W269" i="63"/>
  <c r="AE280" i="63"/>
  <c r="AF190" i="63"/>
  <c r="W203" i="63"/>
  <c r="W228" i="63"/>
  <c r="W268" i="63"/>
  <c r="AE180" i="63"/>
  <c r="W198" i="63"/>
  <c r="X216" i="63"/>
  <c r="AA216" i="63" s="1"/>
  <c r="W236" i="63"/>
  <c r="W270" i="63"/>
  <c r="W278" i="63"/>
  <c r="AF250" i="63"/>
  <c r="W219" i="63"/>
  <c r="W227" i="63"/>
  <c r="AE192" i="63"/>
  <c r="AE229" i="63"/>
  <c r="W233" i="63"/>
  <c r="W184" i="63"/>
  <c r="W192" i="63"/>
  <c r="W196" i="63"/>
  <c r="AE209" i="63"/>
  <c r="X230" i="63"/>
  <c r="AA230" i="63" s="1"/>
  <c r="W232" i="63"/>
  <c r="AE252" i="63"/>
  <c r="W281" i="63"/>
  <c r="X281" i="63"/>
  <c r="AA281" i="63" s="1"/>
  <c r="AF193" i="63"/>
  <c r="W234" i="63"/>
  <c r="X234" i="63"/>
  <c r="AA234" i="63" s="1"/>
  <c r="AE225" i="63"/>
  <c r="AE241" i="63"/>
  <c r="AF162" i="63"/>
  <c r="AF178" i="63"/>
  <c r="AF186" i="63"/>
  <c r="AF198" i="63"/>
  <c r="AF222" i="63"/>
  <c r="AF226" i="63"/>
  <c r="AF242" i="63"/>
  <c r="AF246" i="63"/>
  <c r="AF254" i="63"/>
  <c r="AF258" i="63"/>
  <c r="AF262" i="63"/>
  <c r="AF270" i="63"/>
  <c r="AF274" i="63"/>
  <c r="AF278" i="63"/>
  <c r="AF282" i="63"/>
  <c r="AE204" i="63"/>
  <c r="AE205" i="63"/>
  <c r="AE220" i="63"/>
  <c r="W225" i="63"/>
  <c r="W226" i="63"/>
  <c r="AE228" i="63"/>
  <c r="AE236" i="63"/>
  <c r="W245" i="63"/>
  <c r="W246" i="63"/>
  <c r="W256" i="63"/>
  <c r="W258" i="63"/>
  <c r="W267" i="63"/>
  <c r="AE268" i="63"/>
  <c r="W272" i="63"/>
  <c r="W282" i="63"/>
  <c r="AF159" i="63"/>
  <c r="AF163" i="63"/>
  <c r="AF183" i="63"/>
  <c r="AF187" i="63"/>
  <c r="AF195" i="63"/>
  <c r="AF199" i="63"/>
  <c r="AF215" i="63"/>
  <c r="AF223" i="63"/>
  <c r="AF231" i="63"/>
  <c r="AF235" i="63"/>
  <c r="AF247" i="63"/>
  <c r="AF251" i="63"/>
  <c r="AF255" i="63"/>
  <c r="AF263" i="63"/>
  <c r="AF267" i="63"/>
  <c r="AF275" i="63"/>
  <c r="AF279" i="63"/>
  <c r="W177" i="63"/>
  <c r="W179" i="63"/>
  <c r="AE184" i="63"/>
  <c r="AE185" i="63"/>
  <c r="AE188" i="63"/>
  <c r="AE190" i="63"/>
  <c r="AE196" i="63"/>
  <c r="AE198" i="63"/>
  <c r="AE200" i="63"/>
  <c r="AE201" i="63"/>
  <c r="AE213" i="63"/>
  <c r="AE214" i="63"/>
  <c r="AE217" i="63"/>
  <c r="W223" i="63"/>
  <c r="AE226" i="63"/>
  <c r="AE230" i="63"/>
  <c r="W240" i="63"/>
  <c r="W241" i="63"/>
  <c r="AE246" i="63"/>
  <c r="AE260" i="63"/>
  <c r="W271" i="63"/>
  <c r="AE211" i="63"/>
  <c r="AE243" i="63"/>
  <c r="AF221" i="63"/>
  <c r="AF225" i="63"/>
  <c r="AF229" i="63"/>
  <c r="AF233" i="63"/>
  <c r="AF241" i="63"/>
  <c r="AF245" i="63"/>
  <c r="AF249" i="63"/>
  <c r="AF257" i="63"/>
  <c r="AF265" i="63"/>
  <c r="AF269" i="63"/>
  <c r="AF273" i="63"/>
  <c r="AF281" i="63"/>
  <c r="X221" i="63"/>
  <c r="AA221" i="63" s="1"/>
  <c r="W221" i="63"/>
  <c r="X253" i="63"/>
  <c r="AA253" i="63" s="1"/>
  <c r="W253" i="63"/>
  <c r="W181" i="63"/>
  <c r="X194" i="63"/>
  <c r="AA194" i="63" s="1"/>
  <c r="W194" i="63"/>
  <c r="W201" i="63"/>
  <c r="X243" i="63"/>
  <c r="AA243" i="63" s="1"/>
  <c r="W243" i="63"/>
  <c r="X251" i="63"/>
  <c r="AA251" i="63" s="1"/>
  <c r="W251" i="63"/>
  <c r="W264" i="63"/>
  <c r="AE195" i="63"/>
  <c r="AE199" i="63"/>
  <c r="AE179" i="63"/>
  <c r="X184" i="63"/>
  <c r="AA184" i="63" s="1"/>
  <c r="W185" i="63"/>
  <c r="X186" i="63"/>
  <c r="AA186" i="63" s="1"/>
  <c r="W186" i="63"/>
  <c r="W187" i="63"/>
  <c r="X188" i="63"/>
  <c r="AA188" i="63" s="1"/>
  <c r="W188" i="63"/>
  <c r="W189" i="63"/>
  <c r="X190" i="63"/>
  <c r="AA190" i="63" s="1"/>
  <c r="X207" i="63"/>
  <c r="AA207" i="63" s="1"/>
  <c r="W207" i="63"/>
  <c r="W208" i="63"/>
  <c r="X208" i="63"/>
  <c r="AA208" i="63" s="1"/>
  <c r="AE227" i="63"/>
  <c r="AE235" i="63"/>
  <c r="AE239" i="63"/>
  <c r="X178" i="63"/>
  <c r="AA178" i="63" s="1"/>
  <c r="W178" i="63"/>
  <c r="X204" i="63"/>
  <c r="AA204" i="63" s="1"/>
  <c r="W204" i="63"/>
  <c r="X206" i="63"/>
  <c r="AA206" i="63" s="1"/>
  <c r="W206" i="63"/>
  <c r="X220" i="63"/>
  <c r="AA220" i="63" s="1"/>
  <c r="W220" i="63"/>
  <c r="X222" i="63"/>
  <c r="AA222" i="63" s="1"/>
  <c r="W222" i="63"/>
  <c r="W180" i="63"/>
  <c r="W182" i="63"/>
  <c r="X200" i="63"/>
  <c r="AA200" i="63" s="1"/>
  <c r="X202" i="63"/>
  <c r="AA202" i="63" s="1"/>
  <c r="W202" i="63"/>
  <c r="X218" i="63"/>
  <c r="AA218" i="63" s="1"/>
  <c r="W218" i="63"/>
  <c r="X229" i="63"/>
  <c r="AA229" i="63" s="1"/>
  <c r="W229" i="63"/>
  <c r="W265" i="63"/>
  <c r="X176" i="63"/>
  <c r="W176" i="63"/>
  <c r="X211" i="63"/>
  <c r="AA211" i="63" s="1"/>
  <c r="W211" i="63"/>
  <c r="AE215" i="63"/>
  <c r="AE219" i="63"/>
  <c r="X224" i="63"/>
  <c r="AA224" i="63" s="1"/>
  <c r="W224" i="63"/>
  <c r="W230" i="63"/>
  <c r="W242" i="63"/>
  <c r="W248" i="63"/>
  <c r="W249" i="63"/>
  <c r="W280" i="63"/>
  <c r="X239" i="63"/>
  <c r="AA239" i="63" s="1"/>
  <c r="W239" i="63"/>
  <c r="X240" i="63"/>
  <c r="AA240" i="63" s="1"/>
  <c r="AE247" i="63"/>
  <c r="AE275" i="63"/>
  <c r="W274" i="63"/>
  <c r="W190" i="63"/>
  <c r="W212" i="63"/>
  <c r="W244" i="63"/>
  <c r="W260" i="63"/>
  <c r="W276" i="63"/>
  <c r="X191" i="63"/>
  <c r="AA191" i="63" s="1"/>
  <c r="W191" i="63"/>
  <c r="AE203" i="63"/>
  <c r="X231" i="63"/>
  <c r="AA231" i="63" s="1"/>
  <c r="W231" i="63"/>
  <c r="W247" i="63"/>
  <c r="W275" i="63"/>
  <c r="W197" i="63"/>
  <c r="W213" i="63"/>
  <c r="W250" i="63"/>
  <c r="W266" i="63"/>
  <c r="W277" i="63"/>
  <c r="X183" i="63"/>
  <c r="AA183" i="63" s="1"/>
  <c r="W183" i="63"/>
  <c r="X199" i="63"/>
  <c r="AA199" i="63" s="1"/>
  <c r="W199" i="63"/>
  <c r="X215" i="63"/>
  <c r="AA215" i="63" s="1"/>
  <c r="W215" i="63"/>
  <c r="W235" i="63"/>
  <c r="X236" i="63"/>
  <c r="AA236" i="63" s="1"/>
  <c r="X255" i="63"/>
  <c r="AA255" i="63" s="1"/>
  <c r="X257" i="63"/>
  <c r="AA257" i="63" s="1"/>
  <c r="W263" i="63"/>
  <c r="X273" i="63"/>
  <c r="AA273" i="63" s="1"/>
  <c r="AA277" i="63"/>
  <c r="AE181" i="63"/>
  <c r="AE189" i="63"/>
  <c r="AE197" i="63"/>
  <c r="AE221" i="63"/>
  <c r="AE233" i="63"/>
  <c r="W209" i="63"/>
  <c r="W257" i="63"/>
  <c r="W273" i="63"/>
  <c r="X261" i="63"/>
  <c r="AA261" i="63" s="1"/>
  <c r="X265" i="63"/>
  <c r="AA265" i="63" s="1"/>
  <c r="X279" i="63"/>
  <c r="AA279" i="63" s="1"/>
  <c r="X275" i="63"/>
  <c r="AA275" i="63" s="1"/>
  <c r="X246" i="63"/>
  <c r="AA246" i="63" s="1"/>
  <c r="AA250" i="63"/>
  <c r="AA212" i="63"/>
  <c r="AE182" i="63"/>
  <c r="X210" i="63"/>
  <c r="AA210" i="63" s="1"/>
  <c r="X214" i="63"/>
  <c r="AA214" i="63" s="1"/>
  <c r="X237" i="63"/>
  <c r="AA237" i="63" s="1"/>
  <c r="X245" i="63"/>
  <c r="AA245" i="63" s="1"/>
  <c r="X193" i="63"/>
  <c r="AA193" i="63" s="1"/>
  <c r="X223" i="63"/>
  <c r="AA223" i="63" s="1"/>
  <c r="X180" i="63"/>
  <c r="AA180" i="63" s="1"/>
  <c r="X182" i="63"/>
  <c r="AA182" i="63" s="1"/>
  <c r="X196" i="63"/>
  <c r="AA196" i="63" s="1"/>
  <c r="X198" i="63"/>
  <c r="AA198" i="63" s="1"/>
  <c r="X226" i="63"/>
  <c r="AA226" i="63" s="1"/>
  <c r="X228" i="63"/>
  <c r="AA228" i="63" s="1"/>
  <c r="X252" i="63"/>
  <c r="AA252" i="63" s="1"/>
  <c r="X259" i="63"/>
  <c r="AA259" i="63" s="1"/>
  <c r="AE264" i="63"/>
  <c r="AE177" i="63"/>
  <c r="X185" i="63"/>
  <c r="AA185" i="63" s="1"/>
  <c r="AE193" i="63"/>
  <c r="X201" i="63"/>
  <c r="AA201" i="63" s="1"/>
  <c r="AE223" i="63"/>
  <c r="AE237" i="63"/>
  <c r="X242" i="63"/>
  <c r="AA242" i="63" s="1"/>
  <c r="AA244" i="63"/>
  <c r="AE245" i="63"/>
  <c r="X247" i="63"/>
  <c r="AA247" i="63" s="1"/>
  <c r="AE249" i="63"/>
  <c r="AE256" i="63"/>
  <c r="AA260" i="63"/>
  <c r="X187" i="63"/>
  <c r="AA187" i="63" s="1"/>
  <c r="X195" i="63"/>
  <c r="AA195" i="63" s="1"/>
  <c r="X203" i="63"/>
  <c r="AA203" i="63" s="1"/>
  <c r="AA209" i="63"/>
  <c r="AA213" i="63"/>
  <c r="X217" i="63"/>
  <c r="AA217" i="63" s="1"/>
  <c r="X225" i="63"/>
  <c r="AA225" i="63" s="1"/>
  <c r="AE266" i="63"/>
  <c r="X268" i="63"/>
  <c r="AA268" i="63" s="1"/>
  <c r="AE272" i="63"/>
  <c r="X282" i="63"/>
  <c r="AA282" i="63" s="1"/>
  <c r="AE282" i="63"/>
  <c r="AE178" i="63"/>
  <c r="AE186" i="63"/>
  <c r="X189" i="63"/>
  <c r="AA189" i="63" s="1"/>
  <c r="AE194" i="63"/>
  <c r="AA197" i="63"/>
  <c r="AE202" i="63"/>
  <c r="X205" i="63"/>
  <c r="AA205" i="63" s="1"/>
  <c r="AE208" i="63"/>
  <c r="AE212" i="63"/>
  <c r="AE216" i="63"/>
  <c r="X219" i="63"/>
  <c r="AA219" i="63" s="1"/>
  <c r="AE224" i="63"/>
  <c r="X227" i="63"/>
  <c r="AA227" i="63" s="1"/>
  <c r="X248" i="63"/>
  <c r="AA248" i="63" s="1"/>
  <c r="AE251" i="63"/>
  <c r="X258" i="63"/>
  <c r="AA258" i="63" s="1"/>
  <c r="AE258" i="63"/>
  <c r="X267" i="63"/>
  <c r="AA267" i="63" s="1"/>
  <c r="AE267" i="63"/>
  <c r="AE274" i="63"/>
  <c r="AA276" i="63"/>
  <c r="X233" i="63"/>
  <c r="AA233" i="63" s="1"/>
  <c r="X241" i="63"/>
  <c r="AA241" i="63" s="1"/>
  <c r="X249" i="63"/>
  <c r="AA249" i="63" s="1"/>
  <c r="X177" i="63"/>
  <c r="AA177" i="63" s="1"/>
  <c r="X179" i="63"/>
  <c r="AA179" i="63" s="1"/>
  <c r="X181" i="63"/>
  <c r="AA181" i="63" s="1"/>
  <c r="AE232" i="63"/>
  <c r="X235" i="63"/>
  <c r="AA235" i="63" s="1"/>
  <c r="AE240" i="63"/>
  <c r="AE248" i="63"/>
  <c r="X262" i="63"/>
  <c r="AA262" i="63" s="1"/>
  <c r="AA266" i="63"/>
  <c r="X270" i="63"/>
  <c r="AA270" i="63" s="1"/>
  <c r="AA274" i="63"/>
  <c r="AE281" i="63"/>
  <c r="X278" i="63"/>
  <c r="AA278" i="63" s="1"/>
  <c r="AE234" i="63"/>
  <c r="AE242" i="63"/>
  <c r="AE250" i="63"/>
  <c r="X254" i="63"/>
  <c r="AA254" i="63" s="1"/>
  <c r="AE255" i="63"/>
  <c r="AE257" i="63"/>
  <c r="X263" i="63"/>
  <c r="AA263" i="63" s="1"/>
  <c r="AE265" i="63"/>
  <c r="X269" i="63"/>
  <c r="AA269" i="63" s="1"/>
  <c r="X271" i="63"/>
  <c r="AA271" i="63" s="1"/>
  <c r="AE273" i="63"/>
  <c r="AE253" i="63"/>
  <c r="X256" i="63"/>
  <c r="AA256" i="63" s="1"/>
  <c r="AE261" i="63"/>
  <c r="X264" i="63"/>
  <c r="AA264" i="63" s="1"/>
  <c r="AE269" i="63"/>
  <c r="X272" i="63"/>
  <c r="AA272" i="63" s="1"/>
  <c r="AE277" i="63"/>
  <c r="X280" i="63"/>
  <c r="AA280" i="63" s="1"/>
  <c r="AE263" i="63"/>
  <c r="AE271" i="63"/>
  <c r="AE279" i="63"/>
  <c r="O7" i="74" l="1"/>
  <c r="O8" i="74"/>
  <c r="O9" i="74"/>
  <c r="O10" i="74"/>
  <c r="O11" i="74"/>
  <c r="O12" i="74"/>
  <c r="O13" i="74"/>
  <c r="O14" i="74"/>
  <c r="O15" i="74"/>
  <c r="O16" i="74"/>
  <c r="O17" i="74"/>
  <c r="O18" i="74"/>
  <c r="O19" i="74"/>
  <c r="O20" i="74"/>
  <c r="O21" i="74"/>
  <c r="O6" i="74"/>
  <c r="Y175" i="63" l="1"/>
  <c r="Z175" i="63" s="1"/>
  <c r="Y174" i="63"/>
  <c r="Z174" i="63" s="1"/>
  <c r="Y173" i="63"/>
  <c r="Z173" i="63" s="1"/>
  <c r="Y172" i="63"/>
  <c r="Z172" i="63" s="1"/>
  <c r="Y171" i="63"/>
  <c r="Z171" i="63" s="1"/>
  <c r="Y170" i="63"/>
  <c r="Z170" i="63" s="1"/>
  <c r="Y169" i="63"/>
  <c r="Z169" i="63" s="1"/>
  <c r="Y168" i="63"/>
  <c r="Z168" i="63" s="1"/>
  <c r="Y167" i="63"/>
  <c r="Z167" i="63" s="1"/>
  <c r="Y166" i="63"/>
  <c r="Z166" i="63" s="1"/>
  <c r="Y165" i="63"/>
  <c r="Z165" i="63" s="1"/>
  <c r="Y164" i="63"/>
  <c r="Z164" i="63" s="1"/>
  <c r="Y163" i="63"/>
  <c r="Z163" i="63" s="1"/>
  <c r="Y162" i="63"/>
  <c r="Z162" i="63" s="1"/>
  <c r="Y161" i="63"/>
  <c r="Z161" i="63" s="1"/>
  <c r="Y160" i="63"/>
  <c r="Z160" i="63" s="1"/>
  <c r="Y159" i="63"/>
  <c r="Z159" i="63" s="1"/>
  <c r="Y158" i="63"/>
  <c r="Z158" i="63" s="1"/>
  <c r="Y157" i="63"/>
  <c r="Z157" i="63" s="1"/>
  <c r="Y156" i="63"/>
  <c r="Z156" i="63" s="1"/>
  <c r="Y155" i="63"/>
  <c r="Z155" i="63" s="1"/>
  <c r="Y154" i="63"/>
  <c r="Z154" i="63" s="1"/>
  <c r="Y153" i="63"/>
  <c r="Z153" i="63" s="1"/>
  <c r="Y152" i="63"/>
  <c r="Z152" i="63" s="1"/>
  <c r="Y151" i="63"/>
  <c r="Z151" i="63" s="1"/>
  <c r="Y150" i="63"/>
  <c r="Z150" i="63" s="1"/>
  <c r="Y149" i="63"/>
  <c r="Z149" i="63" s="1"/>
  <c r="Y148" i="63"/>
  <c r="Z148" i="63" s="1"/>
  <c r="Y147" i="63"/>
  <c r="Z147" i="63" s="1"/>
  <c r="Y146" i="63"/>
  <c r="Z146" i="63" s="1"/>
  <c r="Y145" i="63"/>
  <c r="Z145" i="63" s="1"/>
  <c r="Y144" i="63"/>
  <c r="Z144" i="63" s="1"/>
  <c r="Y143" i="63"/>
  <c r="Z143" i="63" s="1"/>
  <c r="Y142" i="63"/>
  <c r="Z142" i="63" s="1"/>
  <c r="Y141" i="63"/>
  <c r="Z141" i="63" s="1"/>
  <c r="Y140" i="63"/>
  <c r="Z140" i="63" s="1"/>
  <c r="Y139" i="63"/>
  <c r="Z139" i="63" s="1"/>
  <c r="Y138" i="63"/>
  <c r="Z138" i="63" s="1"/>
  <c r="Y137" i="63"/>
  <c r="Z137" i="63" s="1"/>
  <c r="Y136" i="63"/>
  <c r="Z136" i="63" s="1"/>
  <c r="Y135" i="63"/>
  <c r="Z135" i="63" s="1"/>
  <c r="Y134" i="63"/>
  <c r="Z134" i="63" s="1"/>
  <c r="Y133" i="63"/>
  <c r="Z133" i="63" s="1"/>
  <c r="Y132" i="63"/>
  <c r="Z132" i="63" s="1"/>
  <c r="Y131" i="63"/>
  <c r="Z131" i="63" s="1"/>
  <c r="Y130" i="63"/>
  <c r="Z130" i="63" s="1"/>
  <c r="Y129" i="63"/>
  <c r="Z129" i="63" s="1"/>
  <c r="Y128" i="63"/>
  <c r="Z128" i="63" s="1"/>
  <c r="Y127" i="63"/>
  <c r="Z127" i="63" s="1"/>
  <c r="Y126" i="63"/>
  <c r="Z126" i="63" s="1"/>
  <c r="Y125" i="63"/>
  <c r="Z125" i="63" s="1"/>
  <c r="Y124" i="63"/>
  <c r="Z124" i="63" s="1"/>
  <c r="Y123" i="63"/>
  <c r="Z123" i="63" s="1"/>
  <c r="Y122" i="63"/>
  <c r="Z122" i="63" s="1"/>
  <c r="Y121" i="63"/>
  <c r="Z121" i="63" s="1"/>
  <c r="Y120" i="63"/>
  <c r="Z120" i="63" s="1"/>
  <c r="Y119" i="63"/>
  <c r="Z119" i="63" s="1"/>
  <c r="Y118" i="63"/>
  <c r="Z118" i="63" s="1"/>
  <c r="Y117" i="63"/>
  <c r="Z117" i="63" s="1"/>
  <c r="Y116" i="63"/>
  <c r="Z116" i="63" s="1"/>
  <c r="Y115" i="63"/>
  <c r="Z115" i="63" s="1"/>
  <c r="Y114" i="63"/>
  <c r="Z114" i="63" s="1"/>
  <c r="Y113" i="63"/>
  <c r="Z113" i="63" s="1"/>
  <c r="Y112" i="63"/>
  <c r="Z112" i="63" s="1"/>
  <c r="Y111" i="63"/>
  <c r="Z111" i="63" s="1"/>
  <c r="Y110" i="63"/>
  <c r="Z110" i="63" s="1"/>
  <c r="Y109" i="63"/>
  <c r="Z109" i="63" s="1"/>
  <c r="Y108" i="63"/>
  <c r="Z108" i="63" s="1"/>
  <c r="Y107" i="63"/>
  <c r="Z107" i="63" s="1"/>
  <c r="Y106" i="63"/>
  <c r="Z106" i="63" s="1"/>
  <c r="Y105" i="63"/>
  <c r="Z105" i="63" s="1"/>
  <c r="Y104" i="63"/>
  <c r="Z104" i="63" s="1"/>
  <c r="Y103" i="63"/>
  <c r="Z103" i="63" s="1"/>
  <c r="Y102" i="63"/>
  <c r="Z102" i="63" s="1"/>
  <c r="Y101" i="63"/>
  <c r="Z101" i="63" s="1"/>
  <c r="Y100" i="63"/>
  <c r="Z100" i="63" s="1"/>
  <c r="Y99" i="63"/>
  <c r="Z99" i="63" s="1"/>
  <c r="Y98" i="63"/>
  <c r="Z98" i="63" s="1"/>
  <c r="Y97" i="63"/>
  <c r="Z97" i="63" s="1"/>
  <c r="Y96" i="63"/>
  <c r="Z96" i="63" s="1"/>
  <c r="Y95" i="63"/>
  <c r="Z95" i="63" s="1"/>
  <c r="Y94" i="63"/>
  <c r="Z94" i="63" s="1"/>
  <c r="Y93" i="63"/>
  <c r="Z93" i="63" s="1"/>
  <c r="Y92" i="63"/>
  <c r="Z92" i="63" s="1"/>
  <c r="Y91" i="63"/>
  <c r="Z91" i="63" s="1"/>
  <c r="Y90" i="63"/>
  <c r="Z90" i="63" s="1"/>
  <c r="Y89" i="63"/>
  <c r="Z89" i="63" s="1"/>
  <c r="Y88" i="63"/>
  <c r="Z88" i="63" s="1"/>
  <c r="Y87" i="63"/>
  <c r="Z87" i="63" s="1"/>
  <c r="Y86" i="63"/>
  <c r="Z86" i="63" s="1"/>
  <c r="Y85" i="63"/>
  <c r="Z85" i="63" s="1"/>
  <c r="Y84" i="63"/>
  <c r="Z84" i="63" s="1"/>
  <c r="Y83" i="63"/>
  <c r="Z83" i="63" s="1"/>
  <c r="Y82" i="63"/>
  <c r="Z82" i="63" s="1"/>
  <c r="Y81" i="63"/>
  <c r="Z81" i="63" s="1"/>
  <c r="Y80" i="63"/>
  <c r="Z80" i="63" s="1"/>
  <c r="Y79" i="63"/>
  <c r="Z79" i="63" s="1"/>
  <c r="Y78" i="63"/>
  <c r="Z78" i="63" s="1"/>
  <c r="Y77" i="63"/>
  <c r="Z77" i="63" s="1"/>
  <c r="Y76" i="63"/>
  <c r="Z76" i="63" s="1"/>
  <c r="Y75" i="63"/>
  <c r="Z75" i="63" s="1"/>
  <c r="Y74" i="63"/>
  <c r="Z74" i="63" s="1"/>
  <c r="Y73" i="63"/>
  <c r="Z73" i="63" s="1"/>
  <c r="Y72" i="63"/>
  <c r="Z72" i="63" s="1"/>
  <c r="Y71" i="63"/>
  <c r="Z71" i="63" s="1"/>
  <c r="Y70" i="63"/>
  <c r="Z70" i="63" s="1"/>
  <c r="Y69" i="63"/>
  <c r="Z69" i="63" s="1"/>
  <c r="Y68" i="63"/>
  <c r="Z68" i="63" s="1"/>
  <c r="Y67" i="63"/>
  <c r="Z67" i="63" s="1"/>
  <c r="Y66" i="63"/>
  <c r="Z66" i="63" s="1"/>
  <c r="Y65" i="63"/>
  <c r="Z65" i="63" s="1"/>
  <c r="Y64" i="63"/>
  <c r="Z64" i="63" s="1"/>
  <c r="Y63" i="63"/>
  <c r="Z63" i="63" s="1"/>
  <c r="Y62" i="63"/>
  <c r="Z62" i="63" s="1"/>
  <c r="Y61" i="63"/>
  <c r="Z61" i="63" s="1"/>
  <c r="Y60" i="63"/>
  <c r="Z60" i="63" s="1"/>
  <c r="Y59" i="63"/>
  <c r="Z59" i="63" s="1"/>
  <c r="Y58" i="63"/>
  <c r="Z58" i="63" s="1"/>
  <c r="Y57" i="63"/>
  <c r="Z57" i="63" s="1"/>
  <c r="Y56" i="63"/>
  <c r="Z56" i="63" s="1"/>
  <c r="Y55" i="63"/>
  <c r="Z55" i="63" s="1"/>
  <c r="Y54" i="63"/>
  <c r="Z54" i="63" s="1"/>
  <c r="Y53" i="63"/>
  <c r="Z53" i="63" s="1"/>
  <c r="Y52" i="63"/>
  <c r="Z52" i="63" s="1"/>
  <c r="Y51" i="63"/>
  <c r="Z51" i="63" s="1"/>
  <c r="Y50" i="63"/>
  <c r="Z50" i="63" s="1"/>
  <c r="Y49" i="63"/>
  <c r="Z49" i="63" s="1"/>
  <c r="Y48" i="63"/>
  <c r="Z48" i="63" s="1"/>
  <c r="Y47" i="63"/>
  <c r="Z47" i="63" s="1"/>
  <c r="Y46" i="63"/>
  <c r="Z46" i="63" s="1"/>
  <c r="Y45" i="63"/>
  <c r="Z45" i="63" s="1"/>
  <c r="Y44" i="63"/>
  <c r="Z44" i="63" s="1"/>
  <c r="Y43" i="63"/>
  <c r="Z43" i="63" s="1"/>
  <c r="Y42" i="63"/>
  <c r="Z42" i="63" s="1"/>
  <c r="Y41" i="63"/>
  <c r="Z41" i="63" s="1"/>
  <c r="Y40" i="63"/>
  <c r="Z40" i="63" s="1"/>
  <c r="Y39" i="63"/>
  <c r="Z39" i="63" s="1"/>
  <c r="Y38" i="63"/>
  <c r="Z38" i="63" s="1"/>
  <c r="Y37" i="63"/>
  <c r="Z37" i="63" s="1"/>
  <c r="Y36" i="63"/>
  <c r="Z36" i="63" s="1"/>
  <c r="Y35" i="63"/>
  <c r="Z35" i="63" s="1"/>
  <c r="Y34" i="63"/>
  <c r="Z34" i="63" s="1"/>
  <c r="Y33" i="63"/>
  <c r="Z33" i="63" s="1"/>
  <c r="Y32" i="63"/>
  <c r="Z32" i="63" s="1"/>
  <c r="Y31" i="63"/>
  <c r="Z31" i="63" s="1"/>
  <c r="Y30" i="63"/>
  <c r="Z30" i="63" s="1"/>
  <c r="Y29" i="63"/>
  <c r="Z29" i="63" s="1"/>
  <c r="Y28" i="63"/>
  <c r="Z28" i="63" s="1"/>
  <c r="Y27" i="63"/>
  <c r="Z27" i="63" s="1"/>
  <c r="Y26" i="63"/>
  <c r="Z26" i="63" s="1"/>
  <c r="Y25" i="63"/>
  <c r="Z25" i="63" s="1"/>
  <c r="Y24" i="63"/>
  <c r="Z24" i="63" s="1"/>
  <c r="Y23" i="63"/>
  <c r="Z23" i="63" s="1"/>
  <c r="Y22" i="63"/>
  <c r="Z22" i="63" s="1"/>
  <c r="Y21" i="63"/>
  <c r="Z21" i="63" s="1"/>
  <c r="Y20" i="63"/>
  <c r="Z20" i="63" s="1"/>
  <c r="Y19" i="63"/>
  <c r="Z19" i="63" s="1"/>
  <c r="Y18" i="63"/>
  <c r="Z18" i="63" s="1"/>
  <c r="Y17" i="63"/>
  <c r="Z17" i="63" s="1"/>
  <c r="Y16" i="63"/>
  <c r="Z16" i="63" s="1"/>
  <c r="Y15" i="63"/>
  <c r="Z15" i="63" s="1"/>
  <c r="Y14" i="63"/>
  <c r="Z14" i="63" s="1"/>
  <c r="Y13" i="63"/>
  <c r="Z13" i="63" s="1"/>
  <c r="Y12" i="63"/>
  <c r="Z12" i="63" s="1"/>
  <c r="Y11" i="63"/>
  <c r="Z11" i="63" s="1"/>
  <c r="Y10" i="63"/>
  <c r="Z10" i="63" s="1"/>
  <c r="Y9" i="63"/>
  <c r="Z9" i="63" s="1"/>
  <c r="Y8" i="63"/>
  <c r="Z8" i="63" s="1"/>
  <c r="Y176" i="63"/>
  <c r="Z176" i="63" s="1"/>
  <c r="AA176" i="63" s="1"/>
  <c r="AC176" i="63" l="1"/>
  <c r="I4" i="73"/>
  <c r="AE176" i="63" l="1"/>
  <c r="U100" i="63" l="1"/>
  <c r="V100" i="63"/>
  <c r="AC100" i="63"/>
  <c r="U101" i="63"/>
  <c r="V101" i="63"/>
  <c r="AC101" i="63"/>
  <c r="U102" i="63"/>
  <c r="V102" i="63"/>
  <c r="AC102" i="63"/>
  <c r="U103" i="63"/>
  <c r="V103" i="63"/>
  <c r="AC103" i="63"/>
  <c r="U104" i="63"/>
  <c r="V104" i="63"/>
  <c r="AC104" i="63"/>
  <c r="U105" i="63"/>
  <c r="V105" i="63"/>
  <c r="AC105" i="63"/>
  <c r="U106" i="63"/>
  <c r="V106" i="63"/>
  <c r="AC106" i="63"/>
  <c r="U107" i="63"/>
  <c r="V107" i="63"/>
  <c r="AC107" i="63"/>
  <c r="U108" i="63"/>
  <c r="V108" i="63"/>
  <c r="AC108" i="63"/>
  <c r="U109" i="63"/>
  <c r="V109" i="63"/>
  <c r="U110" i="63"/>
  <c r="V110" i="63"/>
  <c r="U111" i="63"/>
  <c r="V111" i="63"/>
  <c r="AC111" i="63"/>
  <c r="U112" i="63"/>
  <c r="V112" i="63"/>
  <c r="U113" i="63"/>
  <c r="V113" i="63"/>
  <c r="AC113" i="63"/>
  <c r="U114" i="63"/>
  <c r="V114" i="63"/>
  <c r="AC114" i="63"/>
  <c r="U115" i="63"/>
  <c r="V115" i="63"/>
  <c r="AC115" i="63"/>
  <c r="U116" i="63"/>
  <c r="V116" i="63"/>
  <c r="AC116" i="63"/>
  <c r="U117" i="63"/>
  <c r="V117" i="63"/>
  <c r="U118" i="63"/>
  <c r="V118" i="63"/>
  <c r="AC118" i="63"/>
  <c r="U119" i="63"/>
  <c r="V119" i="63"/>
  <c r="AC119" i="63"/>
  <c r="U120" i="63"/>
  <c r="V120" i="63"/>
  <c r="AC120" i="63"/>
  <c r="U121" i="63"/>
  <c r="V121" i="63"/>
  <c r="AC121" i="63"/>
  <c r="U122" i="63"/>
  <c r="V122" i="63"/>
  <c r="AC122" i="63"/>
  <c r="U123" i="63"/>
  <c r="V123" i="63"/>
  <c r="AC123" i="63"/>
  <c r="U124" i="63"/>
  <c r="V124" i="63"/>
  <c r="AC124" i="63"/>
  <c r="U125" i="63"/>
  <c r="V125" i="63"/>
  <c r="AC125" i="63"/>
  <c r="U126" i="63"/>
  <c r="V126" i="63"/>
  <c r="U127" i="63"/>
  <c r="V127" i="63"/>
  <c r="U128" i="63"/>
  <c r="V128" i="63"/>
  <c r="AC128" i="63"/>
  <c r="U129" i="63"/>
  <c r="V129" i="63"/>
  <c r="AC129" i="63"/>
  <c r="U130" i="63"/>
  <c r="V130" i="63"/>
  <c r="AC130" i="63"/>
  <c r="U131" i="63"/>
  <c r="V131" i="63"/>
  <c r="AC131" i="63"/>
  <c r="U132" i="63"/>
  <c r="V132" i="63"/>
  <c r="U133" i="63"/>
  <c r="V133" i="63"/>
  <c r="AC133" i="63"/>
  <c r="U134" i="63"/>
  <c r="V134" i="63"/>
  <c r="U135" i="63"/>
  <c r="V135" i="63"/>
  <c r="U136" i="63"/>
  <c r="V136" i="63"/>
  <c r="AC136" i="63"/>
  <c r="U137" i="63"/>
  <c r="V137" i="63"/>
  <c r="U138" i="63"/>
  <c r="V138" i="63"/>
  <c r="AC138" i="63"/>
  <c r="U139" i="63"/>
  <c r="V139" i="63"/>
  <c r="AC139" i="63"/>
  <c r="U140" i="63"/>
  <c r="V140" i="63"/>
  <c r="AC140" i="63"/>
  <c r="U141" i="63"/>
  <c r="V141" i="63"/>
  <c r="AC141" i="63"/>
  <c r="U142" i="63"/>
  <c r="V142" i="63"/>
  <c r="AC142" i="63"/>
  <c r="U143" i="63"/>
  <c r="V143" i="63"/>
  <c r="AC143" i="63"/>
  <c r="U144" i="63"/>
  <c r="V144" i="63"/>
  <c r="AC144" i="63"/>
  <c r="U145" i="63"/>
  <c r="V145" i="63"/>
  <c r="U146" i="63"/>
  <c r="V146" i="63"/>
  <c r="AC146" i="63"/>
  <c r="U147" i="63"/>
  <c r="V147" i="63"/>
  <c r="U148" i="63"/>
  <c r="V148" i="63"/>
  <c r="AC148" i="63"/>
  <c r="U149" i="63"/>
  <c r="V149" i="63"/>
  <c r="AC149" i="63"/>
  <c r="U150" i="63"/>
  <c r="V150" i="63"/>
  <c r="AC150" i="63"/>
  <c r="U151" i="63"/>
  <c r="V151" i="63"/>
  <c r="AC151" i="63"/>
  <c r="U152" i="63"/>
  <c r="V152" i="63"/>
  <c r="AC152" i="63"/>
  <c r="U153" i="63"/>
  <c r="V153" i="63"/>
  <c r="U154" i="63"/>
  <c r="V154" i="63"/>
  <c r="U155" i="63"/>
  <c r="V155" i="63"/>
  <c r="U156" i="63"/>
  <c r="V156" i="63"/>
  <c r="U157" i="63"/>
  <c r="V157" i="63"/>
  <c r="U158" i="63"/>
  <c r="V158" i="63"/>
  <c r="AC158" i="63"/>
  <c r="U159" i="63"/>
  <c r="V159" i="63"/>
  <c r="U160" i="63"/>
  <c r="V160" i="63"/>
  <c r="U161" i="63"/>
  <c r="V161" i="63"/>
  <c r="U162" i="63"/>
  <c r="V162" i="63"/>
  <c r="U163" i="63"/>
  <c r="V163" i="63"/>
  <c r="U164" i="63"/>
  <c r="V164" i="63"/>
  <c r="U165" i="63"/>
  <c r="V165" i="63"/>
  <c r="W165" i="63" s="1"/>
  <c r="AC165" i="63"/>
  <c r="U166" i="63"/>
  <c r="V166" i="63"/>
  <c r="U167" i="63"/>
  <c r="V167" i="63"/>
  <c r="AC167" i="63"/>
  <c r="U168" i="63"/>
  <c r="V168" i="63"/>
  <c r="AC168" i="63"/>
  <c r="U169" i="63"/>
  <c r="V169" i="63"/>
  <c r="AC169" i="63"/>
  <c r="U170" i="63"/>
  <c r="V170" i="63"/>
  <c r="AC170" i="63"/>
  <c r="U171" i="63"/>
  <c r="V171" i="63"/>
  <c r="AC171" i="63"/>
  <c r="U172" i="63"/>
  <c r="V172" i="63"/>
  <c r="AC172" i="63"/>
  <c r="U173" i="63"/>
  <c r="V173" i="63"/>
  <c r="AC173" i="63"/>
  <c r="U174" i="63"/>
  <c r="V174" i="63"/>
  <c r="AC174" i="63"/>
  <c r="U175" i="63"/>
  <c r="V175" i="63"/>
  <c r="W175" i="63" s="1"/>
  <c r="U99" i="63"/>
  <c r="V99" i="63"/>
  <c r="AC99" i="63"/>
  <c r="W174" i="63" l="1"/>
  <c r="W173" i="63"/>
  <c r="W172" i="63"/>
  <c r="W171" i="63"/>
  <c r="W170" i="63"/>
  <c r="W169" i="63"/>
  <c r="W168" i="63"/>
  <c r="W167" i="63"/>
  <c r="W166" i="63"/>
  <c r="W164" i="63"/>
  <c r="W99" i="63"/>
  <c r="X99" i="63"/>
  <c r="AA99" i="63" s="1"/>
  <c r="W163" i="63"/>
  <c r="X163" i="63"/>
  <c r="AA163" i="63" s="1"/>
  <c r="W140" i="63"/>
  <c r="X140" i="63"/>
  <c r="AA140" i="63" s="1"/>
  <c r="W137" i="63"/>
  <c r="X137" i="63"/>
  <c r="AA137" i="63" s="1"/>
  <c r="W134" i="63"/>
  <c r="X134" i="63"/>
  <c r="AA134" i="63" s="1"/>
  <c r="W130" i="63"/>
  <c r="X130" i="63"/>
  <c r="AA130" i="63" s="1"/>
  <c r="W162" i="63"/>
  <c r="X162" i="63"/>
  <c r="AA162" i="63" s="1"/>
  <c r="W161" i="63"/>
  <c r="X161" i="63"/>
  <c r="AA161" i="63" s="1"/>
  <c r="W160" i="63"/>
  <c r="X160" i="63"/>
  <c r="AA160" i="63" s="1"/>
  <c r="W159" i="63"/>
  <c r="X159" i="63"/>
  <c r="AA159" i="63" s="1"/>
  <c r="W158" i="63"/>
  <c r="X158" i="63"/>
  <c r="AA158" i="63" s="1"/>
  <c r="W157" i="63"/>
  <c r="X157" i="63"/>
  <c r="AA157" i="63" s="1"/>
  <c r="W156" i="63"/>
  <c r="X156" i="63"/>
  <c r="AA156" i="63" s="1"/>
  <c r="W155" i="63"/>
  <c r="X155" i="63"/>
  <c r="AA155" i="63" s="1"/>
  <c r="W154" i="63"/>
  <c r="X154" i="63"/>
  <c r="AA154" i="63" s="1"/>
  <c r="W153" i="63"/>
  <c r="X153" i="63"/>
  <c r="AA153" i="63" s="1"/>
  <c r="W152" i="63"/>
  <c r="X152" i="63"/>
  <c r="AA152" i="63" s="1"/>
  <c r="W151" i="63"/>
  <c r="X151" i="63"/>
  <c r="AA151" i="63" s="1"/>
  <c r="W150" i="63"/>
  <c r="X150" i="63"/>
  <c r="AA150" i="63" s="1"/>
  <c r="W149" i="63"/>
  <c r="X149" i="63"/>
  <c r="AA149" i="63" s="1"/>
  <c r="W148" i="63"/>
  <c r="X148" i="63"/>
  <c r="AA148" i="63" s="1"/>
  <c r="W147" i="63"/>
  <c r="X147" i="63"/>
  <c r="AA147" i="63" s="1"/>
  <c r="W146" i="63"/>
  <c r="X146" i="63"/>
  <c r="AA146" i="63" s="1"/>
  <c r="W145" i="63"/>
  <c r="X145" i="63"/>
  <c r="AA145" i="63" s="1"/>
  <c r="W144" i="63"/>
  <c r="X144" i="63"/>
  <c r="AA144" i="63" s="1"/>
  <c r="W143" i="63"/>
  <c r="X143" i="63"/>
  <c r="AA143" i="63" s="1"/>
  <c r="W142" i="63"/>
  <c r="X142" i="63"/>
  <c r="AA142" i="63" s="1"/>
  <c r="W141" i="63"/>
  <c r="X141" i="63"/>
  <c r="AA141" i="63" s="1"/>
  <c r="W139" i="63"/>
  <c r="X139" i="63"/>
  <c r="AA139" i="63" s="1"/>
  <c r="W138" i="63"/>
  <c r="X138" i="63"/>
  <c r="AA138" i="63" s="1"/>
  <c r="W136" i="63"/>
  <c r="X136" i="63"/>
  <c r="AA136" i="63" s="1"/>
  <c r="W135" i="63"/>
  <c r="X135" i="63"/>
  <c r="AA135" i="63" s="1"/>
  <c r="W133" i="63"/>
  <c r="X133" i="63"/>
  <c r="AA133" i="63" s="1"/>
  <c r="W132" i="63"/>
  <c r="X132" i="63"/>
  <c r="AA132" i="63" s="1"/>
  <c r="W131" i="63"/>
  <c r="X131" i="63"/>
  <c r="AA131" i="63" s="1"/>
  <c r="W129" i="63"/>
  <c r="X129" i="63"/>
  <c r="AA129" i="63" s="1"/>
  <c r="W128" i="63"/>
  <c r="X128" i="63"/>
  <c r="AA128" i="63" s="1"/>
  <c r="W127" i="63"/>
  <c r="X127" i="63"/>
  <c r="AA127" i="63" s="1"/>
  <c r="W126" i="63"/>
  <c r="X126" i="63"/>
  <c r="AA126" i="63" s="1"/>
  <c r="W125" i="63"/>
  <c r="X125" i="63"/>
  <c r="AA125" i="63" s="1"/>
  <c r="W124" i="63"/>
  <c r="X124" i="63"/>
  <c r="AA124" i="63" s="1"/>
  <c r="W123" i="63"/>
  <c r="X123" i="63"/>
  <c r="AA123" i="63" s="1"/>
  <c r="W122" i="63"/>
  <c r="X122" i="63"/>
  <c r="AA122" i="63" s="1"/>
  <c r="W121" i="63"/>
  <c r="X121" i="63"/>
  <c r="AA121" i="63" s="1"/>
  <c r="W120" i="63"/>
  <c r="X120" i="63"/>
  <c r="AA120" i="63" s="1"/>
  <c r="W119" i="63"/>
  <c r="X119" i="63"/>
  <c r="AA119" i="63" s="1"/>
  <c r="W118" i="63"/>
  <c r="X118" i="63"/>
  <c r="AA118" i="63" s="1"/>
  <c r="W117" i="63"/>
  <c r="X117" i="63"/>
  <c r="AA117" i="63" s="1"/>
  <c r="W116" i="63"/>
  <c r="X116" i="63"/>
  <c r="AA116" i="63" s="1"/>
  <c r="W115" i="63"/>
  <c r="X115" i="63"/>
  <c r="AA115" i="63" s="1"/>
  <c r="W114" i="63"/>
  <c r="X114" i="63"/>
  <c r="AA114" i="63" s="1"/>
  <c r="W113" i="63"/>
  <c r="X113" i="63"/>
  <c r="AA113" i="63" s="1"/>
  <c r="W112" i="63"/>
  <c r="X112" i="63"/>
  <c r="AA112" i="63" s="1"/>
  <c r="W111" i="63"/>
  <c r="X111" i="63"/>
  <c r="AA111" i="63" s="1"/>
  <c r="W110" i="63"/>
  <c r="X110" i="63"/>
  <c r="AA110" i="63" s="1"/>
  <c r="W109" i="63"/>
  <c r="X109" i="63"/>
  <c r="AA109" i="63" s="1"/>
  <c r="W108" i="63"/>
  <c r="X108" i="63"/>
  <c r="AA108" i="63" s="1"/>
  <c r="W107" i="63"/>
  <c r="X107" i="63"/>
  <c r="AA107" i="63" s="1"/>
  <c r="W106" i="63"/>
  <c r="X106" i="63"/>
  <c r="AA106" i="63" s="1"/>
  <c r="W105" i="63"/>
  <c r="X105" i="63"/>
  <c r="AA105" i="63" s="1"/>
  <c r="W104" i="63"/>
  <c r="X104" i="63"/>
  <c r="AA104" i="63" s="1"/>
  <c r="W103" i="63"/>
  <c r="X103" i="63"/>
  <c r="AA103" i="63" s="1"/>
  <c r="W102" i="63"/>
  <c r="X102" i="63"/>
  <c r="AA102" i="63" s="1"/>
  <c r="W101" i="63"/>
  <c r="X101" i="63"/>
  <c r="AA101" i="63" s="1"/>
  <c r="W100" i="63"/>
  <c r="X100" i="63"/>
  <c r="AA100" i="63" s="1"/>
  <c r="X175" i="63"/>
  <c r="AA175" i="63" s="1"/>
  <c r="X174" i="63"/>
  <c r="AA174" i="63" s="1"/>
  <c r="X173" i="63"/>
  <c r="AA173" i="63" s="1"/>
  <c r="X172" i="63"/>
  <c r="AA172" i="63" s="1"/>
  <c r="X171" i="63"/>
  <c r="AA171" i="63" s="1"/>
  <c r="X170" i="63"/>
  <c r="AA170" i="63" s="1"/>
  <c r="X169" i="63"/>
  <c r="AA169" i="63" s="1"/>
  <c r="X168" i="63"/>
  <c r="AA168" i="63" s="1"/>
  <c r="X167" i="63"/>
  <c r="AA167" i="63" s="1"/>
  <c r="X166" i="63"/>
  <c r="AA166" i="63" s="1"/>
  <c r="X165" i="63"/>
  <c r="AA165" i="63" s="1"/>
  <c r="X164" i="63"/>
  <c r="AA164" i="63" s="1"/>
  <c r="AE135" i="63"/>
  <c r="AE133" i="63"/>
  <c r="AE175" i="63"/>
  <c r="AE167" i="63"/>
  <c r="AE163" i="63"/>
  <c r="AE162" i="63"/>
  <c r="AE161" i="63"/>
  <c r="AE160" i="63"/>
  <c r="AE159" i="63"/>
  <c r="AE157" i="63"/>
  <c r="AE151" i="63"/>
  <c r="AE141" i="63"/>
  <c r="AE143" i="63"/>
  <c r="AE169" i="63"/>
  <c r="AE107" i="63"/>
  <c r="AE105" i="63"/>
  <c r="AE139" i="63"/>
  <c r="AE137" i="63"/>
  <c r="AE104" i="63"/>
  <c r="AE103" i="63"/>
  <c r="AE102" i="63"/>
  <c r="AE155" i="63"/>
  <c r="AE154" i="63"/>
  <c r="AE138" i="63"/>
  <c r="AE101" i="63"/>
  <c r="AE173" i="63"/>
  <c r="AE172" i="63"/>
  <c r="AE171" i="63"/>
  <c r="AE147" i="63"/>
  <c r="AE146" i="63"/>
  <c r="AE145" i="63"/>
  <c r="AE131" i="63"/>
  <c r="AE130" i="63"/>
  <c r="AE129" i="63"/>
  <c r="AE152" i="63"/>
  <c r="AE144" i="63"/>
  <c r="AE136" i="63"/>
  <c r="AE128" i="63"/>
  <c r="AE108" i="63"/>
  <c r="AE100" i="63"/>
  <c r="AE168" i="63"/>
  <c r="AE158" i="63"/>
  <c r="AE174" i="63"/>
  <c r="AE166" i="63"/>
  <c r="AE164" i="63"/>
  <c r="AE156" i="63"/>
  <c r="AE150" i="63"/>
  <c r="AE142" i="63"/>
  <c r="AE134" i="63"/>
  <c r="AE106" i="63"/>
  <c r="AE148" i="63"/>
  <c r="AE140" i="63"/>
  <c r="AE132" i="63"/>
  <c r="AC98" i="63" l="1"/>
  <c r="AC97" i="63"/>
  <c r="AC96" i="63"/>
  <c r="AC94" i="63"/>
  <c r="AC93" i="63"/>
  <c r="AC90" i="63"/>
  <c r="AC89" i="63"/>
  <c r="AC86" i="63"/>
  <c r="AC85" i="63"/>
  <c r="AC84" i="63"/>
  <c r="AE84" i="63" s="1"/>
  <c r="AC83" i="63"/>
  <c r="AC82" i="63"/>
  <c r="AC81" i="63"/>
  <c r="AC79" i="63"/>
  <c r="AC78" i="63"/>
  <c r="AC76" i="63"/>
  <c r="AC75" i="63"/>
  <c r="AC73" i="63"/>
  <c r="AC71" i="63"/>
  <c r="AC70" i="63"/>
  <c r="AC69" i="63"/>
  <c r="AC68" i="63"/>
  <c r="AE68" i="63" s="1"/>
  <c r="AC66" i="63"/>
  <c r="AC65" i="63"/>
  <c r="AC63" i="63"/>
  <c r="AC62" i="63"/>
  <c r="AE60" i="63"/>
  <c r="AC59" i="63"/>
  <c r="AC58" i="63"/>
  <c r="V98" i="63"/>
  <c r="U98" i="63"/>
  <c r="V97" i="63"/>
  <c r="U97" i="63"/>
  <c r="V96" i="63"/>
  <c r="U96" i="63"/>
  <c r="V95" i="63"/>
  <c r="U95" i="63"/>
  <c r="V94" i="63"/>
  <c r="U94" i="63"/>
  <c r="V93" i="63"/>
  <c r="U93" i="63"/>
  <c r="V92" i="63"/>
  <c r="U92" i="63"/>
  <c r="V91" i="63"/>
  <c r="U91" i="63"/>
  <c r="V90" i="63"/>
  <c r="U90" i="63"/>
  <c r="V89" i="63"/>
  <c r="U89" i="63"/>
  <c r="V88" i="63"/>
  <c r="U88" i="63"/>
  <c r="V87" i="63"/>
  <c r="U87" i="63"/>
  <c r="V86" i="63"/>
  <c r="U86" i="63"/>
  <c r="V85" i="63"/>
  <c r="U85" i="63"/>
  <c r="V84" i="63"/>
  <c r="U84" i="63"/>
  <c r="V83" i="63"/>
  <c r="U83" i="63"/>
  <c r="V82" i="63"/>
  <c r="U82" i="63"/>
  <c r="V81" i="63"/>
  <c r="U81" i="63"/>
  <c r="V80" i="63"/>
  <c r="U80" i="63"/>
  <c r="V79" i="63"/>
  <c r="U79" i="63"/>
  <c r="V78" i="63"/>
  <c r="U78" i="63"/>
  <c r="V77" i="63"/>
  <c r="U77" i="63"/>
  <c r="V76" i="63"/>
  <c r="U76" i="63"/>
  <c r="V75" i="63"/>
  <c r="U75" i="63"/>
  <c r="V74" i="63"/>
  <c r="U74" i="63"/>
  <c r="V73" i="63"/>
  <c r="U73" i="63"/>
  <c r="V72" i="63"/>
  <c r="U72" i="63"/>
  <c r="V71" i="63"/>
  <c r="U71" i="63"/>
  <c r="V70" i="63"/>
  <c r="U70" i="63"/>
  <c r="V69" i="63"/>
  <c r="U69" i="63"/>
  <c r="V68" i="63"/>
  <c r="U68" i="63"/>
  <c r="V67" i="63"/>
  <c r="U67" i="63"/>
  <c r="V66" i="63"/>
  <c r="U66" i="63"/>
  <c r="V65" i="63"/>
  <c r="U65" i="63"/>
  <c r="V64" i="63"/>
  <c r="U64" i="63"/>
  <c r="V63" i="63"/>
  <c r="U63" i="63"/>
  <c r="V62" i="63"/>
  <c r="U62" i="63"/>
  <c r="V61" i="63"/>
  <c r="U61" i="63"/>
  <c r="V60" i="63"/>
  <c r="U60" i="63"/>
  <c r="V59" i="63"/>
  <c r="U59" i="63"/>
  <c r="V58" i="63"/>
  <c r="U58" i="63"/>
  <c r="AE64" i="63" l="1"/>
  <c r="W59" i="63"/>
  <c r="X59" i="63"/>
  <c r="AA59" i="63" s="1"/>
  <c r="W61" i="63"/>
  <c r="X61" i="63"/>
  <c r="AA61" i="63" s="1"/>
  <c r="W63" i="63"/>
  <c r="X63" i="63"/>
  <c r="AA63" i="63" s="1"/>
  <c r="W65" i="63"/>
  <c r="X65" i="63"/>
  <c r="AA65" i="63" s="1"/>
  <c r="W67" i="63"/>
  <c r="X67" i="63"/>
  <c r="AA67" i="63" s="1"/>
  <c r="W69" i="63"/>
  <c r="X69" i="63"/>
  <c r="AA69" i="63" s="1"/>
  <c r="W71" i="63"/>
  <c r="X71" i="63"/>
  <c r="AA71" i="63" s="1"/>
  <c r="W73" i="63"/>
  <c r="X73" i="63"/>
  <c r="AA73" i="63" s="1"/>
  <c r="W75" i="63"/>
  <c r="X75" i="63"/>
  <c r="AA75" i="63" s="1"/>
  <c r="W77" i="63"/>
  <c r="X77" i="63"/>
  <c r="AA77" i="63" s="1"/>
  <c r="W79" i="63"/>
  <c r="X79" i="63"/>
  <c r="AA79" i="63" s="1"/>
  <c r="W81" i="63"/>
  <c r="X81" i="63"/>
  <c r="AA81" i="63" s="1"/>
  <c r="W83" i="63"/>
  <c r="X83" i="63"/>
  <c r="AA83" i="63" s="1"/>
  <c r="W85" i="63"/>
  <c r="X85" i="63"/>
  <c r="AA85" i="63" s="1"/>
  <c r="W87" i="63"/>
  <c r="X87" i="63"/>
  <c r="AA87" i="63" s="1"/>
  <c r="W89" i="63"/>
  <c r="X89" i="63"/>
  <c r="AA89" i="63" s="1"/>
  <c r="W91" i="63"/>
  <c r="X91" i="63"/>
  <c r="AA91" i="63" s="1"/>
  <c r="W93" i="63"/>
  <c r="X93" i="63"/>
  <c r="AA93" i="63" s="1"/>
  <c r="W95" i="63"/>
  <c r="X95" i="63"/>
  <c r="AA95" i="63" s="1"/>
  <c r="W97" i="63"/>
  <c r="X97" i="63"/>
  <c r="AA97" i="63" s="1"/>
  <c r="W58" i="63"/>
  <c r="X58" i="63"/>
  <c r="AA58" i="63" s="1"/>
  <c r="W60" i="63"/>
  <c r="X60" i="63"/>
  <c r="AA60" i="63" s="1"/>
  <c r="W62" i="63"/>
  <c r="X62" i="63"/>
  <c r="AA62" i="63" s="1"/>
  <c r="W64" i="63"/>
  <c r="X64" i="63"/>
  <c r="AA64" i="63" s="1"/>
  <c r="W66" i="63"/>
  <c r="X66" i="63"/>
  <c r="AA66" i="63" s="1"/>
  <c r="W68" i="63"/>
  <c r="X68" i="63"/>
  <c r="AA68" i="63" s="1"/>
  <c r="W70" i="63"/>
  <c r="X70" i="63"/>
  <c r="AA70" i="63" s="1"/>
  <c r="W72" i="63"/>
  <c r="X72" i="63"/>
  <c r="AA72" i="63" s="1"/>
  <c r="W74" i="63"/>
  <c r="X74" i="63"/>
  <c r="AA74" i="63" s="1"/>
  <c r="W76" i="63"/>
  <c r="X76" i="63"/>
  <c r="AA76" i="63" s="1"/>
  <c r="W78" i="63"/>
  <c r="X78" i="63"/>
  <c r="AA78" i="63" s="1"/>
  <c r="W80" i="63"/>
  <c r="X80" i="63"/>
  <c r="AA80" i="63" s="1"/>
  <c r="W82" i="63"/>
  <c r="X82" i="63"/>
  <c r="AA82" i="63" s="1"/>
  <c r="W84" i="63"/>
  <c r="X84" i="63"/>
  <c r="AA84" i="63" s="1"/>
  <c r="W86" i="63"/>
  <c r="X86" i="63"/>
  <c r="AA86" i="63" s="1"/>
  <c r="W88" i="63"/>
  <c r="X88" i="63"/>
  <c r="AA88" i="63" s="1"/>
  <c r="W90" i="63"/>
  <c r="X90" i="63"/>
  <c r="AA90" i="63" s="1"/>
  <c r="W92" i="63"/>
  <c r="X92" i="63"/>
  <c r="AA92" i="63" s="1"/>
  <c r="W94" i="63"/>
  <c r="X94" i="63"/>
  <c r="AA94" i="63" s="1"/>
  <c r="W96" i="63"/>
  <c r="X96" i="63"/>
  <c r="AA96" i="63" s="1"/>
  <c r="W98" i="63"/>
  <c r="X98" i="63"/>
  <c r="AA98" i="63" s="1"/>
  <c r="AE87" i="63"/>
  <c r="AE58" i="63"/>
  <c r="AE73" i="63"/>
  <c r="AE77" i="63"/>
  <c r="AE81" i="63"/>
  <c r="AE85" i="63"/>
  <c r="AE89" i="63"/>
  <c r="AE70" i="63"/>
  <c r="AE86" i="63"/>
  <c r="AE94" i="63"/>
  <c r="AE78" i="63"/>
  <c r="AE61" i="63"/>
  <c r="AE65" i="63"/>
  <c r="AE69" i="63"/>
  <c r="AE93" i="63"/>
  <c r="AE97" i="63"/>
  <c r="AE74" i="63"/>
  <c r="AE90" i="63"/>
  <c r="AE62" i="63"/>
  <c r="AE66" i="63"/>
  <c r="AE76" i="63"/>
  <c r="AE79" i="63"/>
  <c r="AE82" i="63"/>
  <c r="AE92" i="63"/>
  <c r="AE95" i="63"/>
  <c r="AE98" i="63"/>
  <c r="AE71" i="63"/>
  <c r="AE99" i="63"/>
  <c r="AE67" i="63"/>
  <c r="AE75" i="63"/>
  <c r="AE83" i="63"/>
  <c r="AE91" i="63"/>
  <c r="AE59" i="63"/>
  <c r="AE63" i="63"/>
  <c r="AE72" i="63"/>
  <c r="AE80" i="63"/>
  <c r="AE88" i="63"/>
  <c r="AE96" i="63"/>
  <c r="AC9" i="63" l="1"/>
  <c r="AC10" i="63"/>
  <c r="AE10" i="63" s="1"/>
  <c r="AC11" i="63"/>
  <c r="AC12" i="63"/>
  <c r="AE12" i="63" s="1"/>
  <c r="AC13" i="63"/>
  <c r="AC14" i="63"/>
  <c r="AE14" i="63" s="1"/>
  <c r="AC15" i="63"/>
  <c r="AC16" i="63"/>
  <c r="AE16" i="63" s="1"/>
  <c r="AC17" i="63"/>
  <c r="AC18" i="63"/>
  <c r="AE18" i="63" s="1"/>
  <c r="AC19" i="63"/>
  <c r="AC20" i="63"/>
  <c r="AE20" i="63" s="1"/>
  <c r="AC21" i="63"/>
  <c r="AE22" i="63"/>
  <c r="AE24" i="63"/>
  <c r="AC26" i="63"/>
  <c r="AE26" i="63" s="1"/>
  <c r="AC27" i="63"/>
  <c r="AC28" i="63"/>
  <c r="AE28" i="63" s="1"/>
  <c r="AC29" i="63"/>
  <c r="AE30" i="63"/>
  <c r="AE32" i="63"/>
  <c r="AC33" i="63"/>
  <c r="AE34" i="63"/>
  <c r="AC35" i="63"/>
  <c r="AC36" i="63"/>
  <c r="AE36" i="63" s="1"/>
  <c r="AC38" i="63"/>
  <c r="AE38" i="63" s="1"/>
  <c r="AC40" i="63"/>
  <c r="AE40" i="63" s="1"/>
  <c r="AC41" i="63"/>
  <c r="AE42" i="63"/>
  <c r="AC44" i="63"/>
  <c r="AE44" i="63" s="1"/>
  <c r="AC46" i="63"/>
  <c r="AE46" i="63" s="1"/>
  <c r="AC47" i="63"/>
  <c r="AC48" i="63"/>
  <c r="AE48" i="63" s="1"/>
  <c r="AC49" i="63"/>
  <c r="AE50" i="63"/>
  <c r="AC52" i="63"/>
  <c r="AE52" i="63" s="1"/>
  <c r="AC53" i="63"/>
  <c r="AE54" i="63"/>
  <c r="AC55" i="63"/>
  <c r="AC56" i="63"/>
  <c r="AE56" i="63" s="1"/>
  <c r="AC57" i="63"/>
  <c r="AC8" i="63"/>
  <c r="AE8" i="63" s="1"/>
  <c r="AE55" i="63" l="1"/>
  <c r="AE51" i="63"/>
  <c r="AE47" i="63"/>
  <c r="AE43" i="63"/>
  <c r="AE39" i="63"/>
  <c r="AE35" i="63"/>
  <c r="AE31" i="63"/>
  <c r="AE27" i="63"/>
  <c r="AE23" i="63"/>
  <c r="AE19" i="63"/>
  <c r="AE15" i="63"/>
  <c r="AE11" i="63"/>
  <c r="AE57" i="63"/>
  <c r="AE53" i="63"/>
  <c r="AE49" i="63"/>
  <c r="AE45" i="63"/>
  <c r="AE41" i="63"/>
  <c r="AE37" i="63"/>
  <c r="AE33" i="63"/>
  <c r="AE29" i="63"/>
  <c r="AE25" i="63"/>
  <c r="AE21" i="63"/>
  <c r="AE17" i="63"/>
  <c r="AE13" i="63"/>
  <c r="AE9" i="63"/>
  <c r="V56" i="63" l="1"/>
  <c r="V55" i="63"/>
  <c r="V54" i="63"/>
  <c r="U57" i="63"/>
  <c r="U56" i="63"/>
  <c r="U54" i="63"/>
  <c r="U52" i="63"/>
  <c r="W54" i="63" l="1"/>
  <c r="X54" i="63"/>
  <c r="AA54" i="63" s="1"/>
  <c r="W56" i="63"/>
  <c r="X56" i="63"/>
  <c r="AA56" i="63" s="1"/>
  <c r="V57" i="63"/>
  <c r="V52" i="63"/>
  <c r="V47" i="63"/>
  <c r="U37" i="63"/>
  <c r="V37" i="63"/>
  <c r="U38" i="63"/>
  <c r="V38" i="63"/>
  <c r="U39" i="63"/>
  <c r="V39" i="63"/>
  <c r="V36" i="63"/>
  <c r="U36" i="63"/>
  <c r="V33" i="63"/>
  <c r="U23" i="63"/>
  <c r="V23" i="63"/>
  <c r="U24" i="63"/>
  <c r="V24" i="63"/>
  <c r="U25" i="63"/>
  <c r="V25" i="63"/>
  <c r="U21" i="63"/>
  <c r="V21" i="63"/>
  <c r="U22" i="63"/>
  <c r="V22" i="63"/>
  <c r="U26" i="63"/>
  <c r="V26" i="63"/>
  <c r="U27" i="63"/>
  <c r="V27" i="63"/>
  <c r="U28" i="63"/>
  <c r="V28" i="63"/>
  <c r="U29" i="63"/>
  <c r="V29" i="63"/>
  <c r="U30" i="63"/>
  <c r="V30" i="63"/>
  <c r="U31" i="63"/>
  <c r="V31" i="63"/>
  <c r="U32" i="63"/>
  <c r="V32" i="63"/>
  <c r="U34" i="63"/>
  <c r="V34" i="63"/>
  <c r="U35" i="63"/>
  <c r="V35" i="63"/>
  <c r="U40" i="63"/>
  <c r="V40" i="63"/>
  <c r="U41" i="63"/>
  <c r="V41" i="63"/>
  <c r="U42" i="63"/>
  <c r="V42" i="63"/>
  <c r="U43" i="63"/>
  <c r="V43" i="63"/>
  <c r="U44" i="63"/>
  <c r="V44" i="63"/>
  <c r="U45" i="63"/>
  <c r="V45" i="63"/>
  <c r="U46" i="63"/>
  <c r="V46" i="63"/>
  <c r="U48" i="63"/>
  <c r="V48" i="63"/>
  <c r="U49" i="63"/>
  <c r="V49" i="63"/>
  <c r="U50" i="63"/>
  <c r="V50" i="63"/>
  <c r="U51" i="63"/>
  <c r="V51" i="63"/>
  <c r="U53" i="63"/>
  <c r="V53" i="63"/>
  <c r="U55" i="63"/>
  <c r="W55" i="63" s="1"/>
  <c r="U20" i="63"/>
  <c r="V20" i="63"/>
  <c r="U19" i="63"/>
  <c r="V19" i="63"/>
  <c r="U18" i="63"/>
  <c r="V18" i="63"/>
  <c r="U15" i="63"/>
  <c r="V15" i="63"/>
  <c r="U16" i="63"/>
  <c r="V16" i="63"/>
  <c r="U17" i="63"/>
  <c r="V17" i="63"/>
  <c r="U14" i="63"/>
  <c r="V14" i="63"/>
  <c r="U13" i="63"/>
  <c r="V13" i="63"/>
  <c r="U11" i="63"/>
  <c r="V11" i="63"/>
  <c r="U8" i="63"/>
  <c r="V8" i="63"/>
  <c r="U9" i="63"/>
  <c r="V9" i="63"/>
  <c r="U10" i="63"/>
  <c r="V10" i="63"/>
  <c r="U12" i="63"/>
  <c r="V12" i="63"/>
  <c r="W53" i="63" l="1"/>
  <c r="X53" i="63"/>
  <c r="AA53" i="63" s="1"/>
  <c r="W50" i="63"/>
  <c r="X50" i="63"/>
  <c r="AA50" i="63" s="1"/>
  <c r="W48" i="63"/>
  <c r="X48" i="63"/>
  <c r="AA48" i="63" s="1"/>
  <c r="W45" i="63"/>
  <c r="X45" i="63"/>
  <c r="AA45" i="63" s="1"/>
  <c r="W43" i="63"/>
  <c r="X43" i="63"/>
  <c r="AA43" i="63" s="1"/>
  <c r="W41" i="63"/>
  <c r="X41" i="63"/>
  <c r="AA41" i="63" s="1"/>
  <c r="W35" i="63"/>
  <c r="X35" i="63"/>
  <c r="AA35" i="63" s="1"/>
  <c r="W32" i="63"/>
  <c r="X32" i="63"/>
  <c r="AA32" i="63" s="1"/>
  <c r="W30" i="63"/>
  <c r="X30" i="63"/>
  <c r="AA30" i="63" s="1"/>
  <c r="W28" i="63"/>
  <c r="X28" i="63"/>
  <c r="AA28" i="63" s="1"/>
  <c r="W26" i="63"/>
  <c r="X26" i="63"/>
  <c r="AA26" i="63" s="1"/>
  <c r="W21" i="63"/>
  <c r="X21" i="63"/>
  <c r="AA21" i="63" s="1"/>
  <c r="W24" i="63"/>
  <c r="X24" i="63"/>
  <c r="AA24" i="63" s="1"/>
  <c r="W33" i="63"/>
  <c r="X33" i="63"/>
  <c r="AA33" i="63" s="1"/>
  <c r="W12" i="63"/>
  <c r="X12" i="63"/>
  <c r="AA12" i="63" s="1"/>
  <c r="W9" i="63"/>
  <c r="X9" i="63"/>
  <c r="AA9" i="63" s="1"/>
  <c r="W11" i="63"/>
  <c r="X11" i="63"/>
  <c r="AA11" i="63" s="1"/>
  <c r="W14" i="63"/>
  <c r="X14" i="63"/>
  <c r="AA14" i="63" s="1"/>
  <c r="W16" i="63"/>
  <c r="X16" i="63"/>
  <c r="AA16" i="63" s="1"/>
  <c r="W18" i="63"/>
  <c r="X18" i="63"/>
  <c r="AA18" i="63" s="1"/>
  <c r="W20" i="63"/>
  <c r="X20" i="63"/>
  <c r="AA20" i="63" s="1"/>
  <c r="W38" i="63"/>
  <c r="X38" i="63"/>
  <c r="AA38" i="63" s="1"/>
  <c r="W47" i="63"/>
  <c r="X47" i="63"/>
  <c r="AA47" i="63" s="1"/>
  <c r="W51" i="63"/>
  <c r="X51" i="63"/>
  <c r="AA51" i="63" s="1"/>
  <c r="W49" i="63"/>
  <c r="X49" i="63"/>
  <c r="AA49" i="63" s="1"/>
  <c r="W46" i="63"/>
  <c r="X46" i="63"/>
  <c r="AA46" i="63" s="1"/>
  <c r="W44" i="63"/>
  <c r="X44" i="63"/>
  <c r="AA44" i="63" s="1"/>
  <c r="W42" i="63"/>
  <c r="X42" i="63"/>
  <c r="AA42" i="63" s="1"/>
  <c r="W40" i="63"/>
  <c r="X40" i="63"/>
  <c r="AA40" i="63" s="1"/>
  <c r="W34" i="63"/>
  <c r="X34" i="63"/>
  <c r="AA34" i="63" s="1"/>
  <c r="W31" i="63"/>
  <c r="X31" i="63"/>
  <c r="AA31" i="63" s="1"/>
  <c r="W29" i="63"/>
  <c r="X29" i="63"/>
  <c r="AA29" i="63" s="1"/>
  <c r="W27" i="63"/>
  <c r="X27" i="63"/>
  <c r="AA27" i="63" s="1"/>
  <c r="W22" i="63"/>
  <c r="X22" i="63"/>
  <c r="AA22" i="63" s="1"/>
  <c r="W25" i="63"/>
  <c r="X25" i="63"/>
  <c r="AA25" i="63" s="1"/>
  <c r="W23" i="63"/>
  <c r="X23" i="63"/>
  <c r="AA23" i="63" s="1"/>
  <c r="W36" i="63"/>
  <c r="X36" i="63"/>
  <c r="AA36" i="63" s="1"/>
  <c r="W52" i="63"/>
  <c r="X52" i="63"/>
  <c r="AA52" i="63" s="1"/>
  <c r="W10" i="63"/>
  <c r="X10" i="63"/>
  <c r="AA10" i="63" s="1"/>
  <c r="W8" i="63"/>
  <c r="X8" i="63"/>
  <c r="AA8" i="63" s="1"/>
  <c r="W13" i="63"/>
  <c r="X13" i="63"/>
  <c r="AA13" i="63" s="1"/>
  <c r="W17" i="63"/>
  <c r="X17" i="63"/>
  <c r="AA17" i="63" s="1"/>
  <c r="W15" i="63"/>
  <c r="X15" i="63"/>
  <c r="AA15" i="63" s="1"/>
  <c r="W19" i="63"/>
  <c r="X19" i="63"/>
  <c r="AA19" i="63" s="1"/>
  <c r="W39" i="63"/>
  <c r="X39" i="63"/>
  <c r="AA39" i="63" s="1"/>
  <c r="W37" i="63"/>
  <c r="X37" i="63"/>
  <c r="AA37" i="63" s="1"/>
  <c r="W57" i="63"/>
  <c r="X57" i="63"/>
  <c r="AA57" i="63" s="1"/>
  <c r="X55" i="63"/>
  <c r="AA55" i="63" s="1"/>
  <c r="AD1" i="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YENNY QUINTERO</author>
  </authors>
  <commentList>
    <comment ref="H481" authorId="0" shapeId="0" xr:uid="{13F6CD1A-899D-40E6-BB22-8ACFC0D3F900}">
      <text>
        <r>
          <rPr>
            <b/>
            <sz val="9"/>
            <color indexed="81"/>
            <rFont val="Tahoma"/>
            <family val="2"/>
          </rPr>
          <t>YENNY QUINTERO:</t>
        </r>
        <r>
          <rPr>
            <sz val="9"/>
            <color indexed="81"/>
            <rFont val="Tahoma"/>
            <family val="2"/>
          </rPr>
          <t xml:space="preserve">
ESPERANDO REPUESTO
</t>
        </r>
      </text>
    </comment>
    <comment ref="J497" authorId="0" shapeId="0" xr:uid="{65A0CC2F-EA75-4D30-BCC0-0A7996975C24}">
      <text>
        <r>
          <rPr>
            <b/>
            <sz val="9"/>
            <color indexed="81"/>
            <rFont val="Tahoma"/>
            <family val="2"/>
          </rPr>
          <t>YENNY QUINTERO:</t>
        </r>
        <r>
          <rPr>
            <sz val="9"/>
            <color indexed="81"/>
            <rFont val="Tahoma"/>
            <family val="2"/>
          </rPr>
          <t xml:space="preserve">
DEMORA EN AUTORIZACION DE COMPRESOR</t>
        </r>
      </text>
    </comment>
    <comment ref="H538" authorId="0" shapeId="0" xr:uid="{AC75FBC4-552A-488D-94D7-EA9CD3806CB5}">
      <text>
        <r>
          <rPr>
            <b/>
            <sz val="9"/>
            <color indexed="81"/>
            <rFont val="Tahoma"/>
            <family val="2"/>
          </rPr>
          <t xml:space="preserve">YENNY QUINTERO:DEMORA POR ESPERA DEL REPUESTO
</t>
        </r>
      </text>
    </comment>
    <comment ref="J568" authorId="0" shapeId="0" xr:uid="{48A1ECE5-89AE-4F4A-884C-EDBCCB3B4238}">
      <text>
        <r>
          <rPr>
            <b/>
            <sz val="9"/>
            <color indexed="81"/>
            <rFont val="Tahoma"/>
            <family val="2"/>
          </rPr>
          <t>YENNY QUINTERO:</t>
        </r>
        <r>
          <rPr>
            <sz val="9"/>
            <color indexed="81"/>
            <rFont val="Tahoma"/>
            <family val="2"/>
          </rPr>
          <t xml:space="preserve">
INICIALMENTE EL SR RAFAEL PIDIO HACER SOLO EL CAMBIO DE ACEITE Y SACAR LA VOLQUETA ASI SE HIZO LUEGO ALEXANDRA VINO EL 7 A PEDIR QUE LE CORRIGIERAN LA FUGA DE AIRE
</t>
        </r>
      </text>
    </comment>
    <comment ref="N575" authorId="0" shapeId="0" xr:uid="{F6E00ED5-3C22-4E9A-B6A1-2797B8846D6C}">
      <text>
        <r>
          <rPr>
            <b/>
            <sz val="9"/>
            <color indexed="81"/>
            <rFont val="Tahoma"/>
            <family val="2"/>
          </rPr>
          <t>YENNY QUINTERO:</t>
        </r>
        <r>
          <rPr>
            <sz val="9"/>
            <color indexed="81"/>
            <rFont val="Tahoma"/>
            <family val="2"/>
          </rPr>
          <t xml:space="preserve">
la inspeccion duro 30minutos el tiempo extra fue por espera de disco de teflon para poder enganchar
</t>
        </r>
      </text>
    </comment>
    <comment ref="M593" authorId="0" shapeId="0" xr:uid="{5ADBDBBD-B842-459C-9675-E8BBA966B993}">
      <text>
        <r>
          <rPr>
            <b/>
            <sz val="9"/>
            <color indexed="81"/>
            <rFont val="Tahoma"/>
            <family val="2"/>
          </rPr>
          <t>YENNY QUINTERO:</t>
        </r>
        <r>
          <rPr>
            <sz val="9"/>
            <color indexed="81"/>
            <rFont val="Tahoma"/>
            <family val="2"/>
          </rPr>
          <t xml:space="preserve">
UNA HORA DE STAND BY
</t>
        </r>
      </text>
    </comment>
    <comment ref="N668" authorId="0" shapeId="0" xr:uid="{99542998-9293-40E1-BB08-8C335911657C}">
      <text>
        <r>
          <rPr>
            <b/>
            <sz val="9"/>
            <color indexed="81"/>
            <rFont val="Tahoma"/>
            <family val="2"/>
          </rPr>
          <t>YENNY QUINTERO:</t>
        </r>
        <r>
          <rPr>
            <sz val="9"/>
            <color indexed="81"/>
            <rFont val="Tahoma"/>
            <family val="2"/>
          </rPr>
          <t xml:space="preserve">
LO ESTABA REPARANDO PERO NO QUEDO PARA ESTE CARRO
</t>
        </r>
      </text>
    </comment>
    <comment ref="M743" authorId="0" shapeId="0" xr:uid="{FE9283F9-59E1-42F3-9AC8-374DAF3515AE}">
      <text>
        <r>
          <rPr>
            <b/>
            <sz val="9"/>
            <color indexed="81"/>
            <rFont val="Tahoma"/>
            <family val="2"/>
          </rPr>
          <t>YENNY QUINTERO:</t>
        </r>
        <r>
          <rPr>
            <sz val="9"/>
            <color indexed="81"/>
            <rFont val="Tahoma"/>
            <family val="2"/>
          </rPr>
          <t xml:space="preserve">
STAND BY DESDE LAS 8:30 HASTA LAS 11:20</t>
        </r>
      </text>
    </comment>
    <comment ref="M1133" authorId="0" shapeId="0" xr:uid="{7058E5FA-5DB4-44B6-96FD-E0D8908396DE}">
      <text>
        <r>
          <rPr>
            <b/>
            <sz val="9"/>
            <color indexed="81"/>
            <rFont val="Tahoma"/>
            <family val="2"/>
          </rPr>
          <t>YENNY QUINTERO:</t>
        </r>
        <r>
          <rPr>
            <sz val="9"/>
            <color indexed="81"/>
            <rFont val="Tahoma"/>
            <family val="2"/>
          </rPr>
          <t xml:space="preserve">
RODOLFO SE UNIO A LAS 16:30
</t>
        </r>
      </text>
    </comment>
    <comment ref="M1150" authorId="0" shapeId="0" xr:uid="{E60D5C5F-2BDC-4334-B6D3-D7F3D0865DA2}">
      <text>
        <r>
          <rPr>
            <b/>
            <sz val="9"/>
            <color indexed="81"/>
            <rFont val="Tahoma"/>
            <family val="2"/>
          </rPr>
          <t>YENNY QUINTERO:</t>
        </r>
        <r>
          <rPr>
            <sz val="9"/>
            <color indexed="81"/>
            <rFont val="Tahoma"/>
            <family val="2"/>
          </rPr>
          <t xml:space="preserve">
DEMORA DE UNA BALINERA DE 9:30 A 10:20
</t>
        </r>
      </text>
    </comment>
    <comment ref="N1168" authorId="0" shapeId="0" xr:uid="{107956E5-1AA2-483B-B12F-397579C59074}">
      <text>
        <r>
          <rPr>
            <b/>
            <sz val="9"/>
            <color indexed="81"/>
            <rFont val="Tahoma"/>
            <family val="2"/>
          </rPr>
          <t>YENNY QUINTERO:</t>
        </r>
        <r>
          <rPr>
            <sz val="9"/>
            <color indexed="81"/>
            <rFont val="Tahoma"/>
            <family val="2"/>
          </rPr>
          <t xml:space="preserve">
NELFO SE UNIO A LAS 10:04
</t>
        </r>
      </text>
    </comment>
    <comment ref="N1169" authorId="0" shapeId="0" xr:uid="{C1E6BEDE-0B6F-492E-8590-9FB60B1D83E3}">
      <text>
        <r>
          <rPr>
            <b/>
            <sz val="9"/>
            <color indexed="81"/>
            <rFont val="Tahoma"/>
            <family val="2"/>
          </rPr>
          <t>YENNY QUINTERO:</t>
        </r>
        <r>
          <rPr>
            <sz val="9"/>
            <color indexed="81"/>
            <rFont val="Tahoma"/>
            <family val="2"/>
          </rPr>
          <t xml:space="preserve">
STAND BY POR REPUESTO
DE 9 A 11
</t>
        </r>
      </text>
    </comment>
    <comment ref="N1177" authorId="0" shapeId="0" xr:uid="{9A0EA590-54A0-4C95-B4D5-C64B354D9CDD}">
      <text>
        <r>
          <rPr>
            <b/>
            <sz val="9"/>
            <color indexed="81"/>
            <rFont val="Tahoma"/>
            <family val="2"/>
          </rPr>
          <t>YENNY QUINTERO:</t>
        </r>
        <r>
          <rPr>
            <sz val="9"/>
            <color indexed="81"/>
            <rFont val="Tahoma"/>
            <family val="2"/>
          </rPr>
          <t xml:space="preserve">
RODOLFO DURO UNA HORA EN OTRO CARRO
</t>
        </r>
      </text>
    </comment>
    <comment ref="M1182" authorId="0" shapeId="0" xr:uid="{869CBA58-CEF4-4A50-862C-55C4FAAE0254}">
      <text>
        <r>
          <rPr>
            <b/>
            <sz val="9"/>
            <color indexed="81"/>
            <rFont val="Tahoma"/>
            <family val="2"/>
          </rPr>
          <t>YENNY QUINTERO:</t>
        </r>
        <r>
          <rPr>
            <sz val="9"/>
            <color indexed="81"/>
            <rFont val="Tahoma"/>
            <family val="2"/>
          </rPr>
          <t xml:space="preserve">
CESAR ACOMPAÑO A NELFO SOLO EN LA MAÑANA A QUITAR LA MANGUERA
</t>
        </r>
      </text>
    </comment>
    <comment ref="N1182" authorId="0" shapeId="0" xr:uid="{E319B16B-36CE-40E3-837D-AAE0546A233F}">
      <text>
        <r>
          <rPr>
            <b/>
            <sz val="9"/>
            <color indexed="81"/>
            <rFont val="Tahoma"/>
            <family val="2"/>
          </rPr>
          <t>YENNY QUINTERO:</t>
        </r>
        <r>
          <rPr>
            <sz val="9"/>
            <color indexed="81"/>
            <rFont val="Tahoma"/>
            <family val="2"/>
          </rPr>
          <t xml:space="preserve">
A ESPERA DE LA MANGUERA
</t>
        </r>
      </text>
    </comment>
    <comment ref="N1193" authorId="0" shapeId="0" xr:uid="{CF985111-E4FA-4549-ABB4-F86356B69B42}">
      <text>
        <r>
          <rPr>
            <b/>
            <sz val="9"/>
            <color indexed="81"/>
            <rFont val="Tahoma"/>
            <family val="2"/>
          </rPr>
          <t>YENNY QUINTERO:</t>
        </r>
        <r>
          <rPr>
            <sz val="9"/>
            <color indexed="81"/>
            <rFont val="Tahoma"/>
            <family val="2"/>
          </rPr>
          <t xml:space="preserve">
ARGEMIRO LO AYUDO DESDE LAS 16:30
</t>
        </r>
      </text>
    </comment>
    <comment ref="N1246" authorId="0" shapeId="0" xr:uid="{9C711BEE-A057-4B14-8E2B-2C9939C246CC}">
      <text>
        <r>
          <rPr>
            <b/>
            <sz val="9"/>
            <color indexed="81"/>
            <rFont val="Tahoma"/>
            <family val="2"/>
          </rPr>
          <t>YENNY QUINTERO:</t>
        </r>
        <r>
          <rPr>
            <sz val="9"/>
            <color indexed="81"/>
            <rFont val="Tahoma"/>
            <family val="2"/>
          </rPr>
          <t xml:space="preserve">
NELFO SE UNIO A LAS 9AM
</t>
        </r>
      </text>
    </comment>
    <comment ref="N1247" authorId="0" shapeId="0" xr:uid="{CE4C26F3-C402-4AFF-AA92-699AC292F868}">
      <text>
        <r>
          <rPr>
            <b/>
            <sz val="9"/>
            <color indexed="81"/>
            <rFont val="Tahoma"/>
            <family val="2"/>
          </rPr>
          <t>YENNY QUINTERO:</t>
        </r>
        <r>
          <rPr>
            <sz val="9"/>
            <color indexed="81"/>
            <rFont val="Tahoma"/>
            <family val="2"/>
          </rPr>
          <t xml:space="preserve">
NELFO SE AUSENTO 2 HORAS DESVARANDO CHASIS
</t>
        </r>
      </text>
    </comment>
    <comment ref="N1272" authorId="0" shapeId="0" xr:uid="{E2A2AD28-7EC3-4CFB-849E-73D03694A2CF}">
      <text>
        <r>
          <rPr>
            <b/>
            <sz val="9"/>
            <color indexed="81"/>
            <rFont val="Tahoma"/>
            <family val="2"/>
          </rPr>
          <t>YENNY QUINTERO:</t>
        </r>
        <r>
          <rPr>
            <sz val="9"/>
            <color indexed="81"/>
            <rFont val="Tahoma"/>
            <family val="2"/>
          </rPr>
          <t xml:space="preserve">
ESTUVO 40 MINUTOS EN OTRO CARRO
</t>
        </r>
      </text>
    </comment>
    <comment ref="N1274" authorId="0" shapeId="0" xr:uid="{0EF7BC98-1375-43DD-9CF7-06E4DD355D5D}">
      <text>
        <r>
          <rPr>
            <b/>
            <sz val="9"/>
            <color indexed="81"/>
            <rFont val="Tahoma"/>
            <family val="2"/>
          </rPr>
          <t>YENNY QUINTERO:</t>
        </r>
        <r>
          <rPr>
            <sz val="9"/>
            <color indexed="81"/>
            <rFont val="Tahoma"/>
            <family val="2"/>
          </rPr>
          <t xml:space="preserve">
nelfo y argemiro comenzaron a las 10:00
</t>
        </r>
      </text>
    </comment>
    <comment ref="N1758" authorId="0" shapeId="0" xr:uid="{A9182A45-D286-46A4-8F37-554A30BA1367}">
      <text>
        <r>
          <rPr>
            <b/>
            <sz val="9"/>
            <color indexed="81"/>
            <rFont val="Tahoma"/>
            <family val="2"/>
          </rPr>
          <t>YENNY QUINTERO:</t>
        </r>
        <r>
          <rPr>
            <sz val="9"/>
            <color indexed="81"/>
            <rFont val="Tahoma"/>
            <family val="2"/>
          </rPr>
          <t xml:space="preserve">
ESTUVO 20 MINUTOS EN OTRO CARRO 631 Y 30 MIN 064
</t>
        </r>
      </text>
    </comment>
    <comment ref="N1759" authorId="0" shapeId="0" xr:uid="{74D722EC-6E56-4BBB-9479-D9130016253F}">
      <text>
        <r>
          <rPr>
            <b/>
            <sz val="9"/>
            <color indexed="81"/>
            <rFont val="Tahoma"/>
            <family val="2"/>
          </rPr>
          <t>YENNY QUINTERO:</t>
        </r>
        <r>
          <rPr>
            <sz val="9"/>
            <color indexed="81"/>
            <rFont val="Tahoma"/>
            <family val="2"/>
          </rPr>
          <t xml:space="preserve">
ESTUVO 20 MINUTOS EN OTRO CARRO 631 Y 30 MIN 064
</t>
        </r>
      </text>
    </comment>
    <comment ref="N1760" authorId="0" shapeId="0" xr:uid="{902C8CDE-34B2-4C8F-8046-305E6C0EAEA9}">
      <text>
        <r>
          <rPr>
            <b/>
            <sz val="9"/>
            <color indexed="81"/>
            <rFont val="Tahoma"/>
            <family val="2"/>
          </rPr>
          <t>YENNY QUINTERO:</t>
        </r>
        <r>
          <rPr>
            <sz val="9"/>
            <color indexed="81"/>
            <rFont val="Tahoma"/>
            <family val="2"/>
          </rPr>
          <t xml:space="preserve">
ESTUVO 20 MINUTOS EN OTRO CARRO 631 Y 30 MIN 064
</t>
        </r>
      </text>
    </comment>
    <comment ref="N1888" authorId="0" shapeId="0" xr:uid="{4A60BA08-8D8A-408D-80B9-0DAAA3F3E063}">
      <text>
        <r>
          <rPr>
            <b/>
            <sz val="9"/>
            <color indexed="81"/>
            <rFont val="Tahoma"/>
            <family val="2"/>
          </rPr>
          <t>YENNY QUINTERO:</t>
        </r>
        <r>
          <rPr>
            <sz val="9"/>
            <color indexed="81"/>
            <rFont val="Tahoma"/>
            <family val="2"/>
          </rPr>
          <t xml:space="preserve">
NELFO SE UNIO A LAS 15:20
</t>
        </r>
      </text>
    </comment>
    <comment ref="N2009" authorId="0" shapeId="0" xr:uid="{BF218E7D-8325-4BBE-908B-711CD25D9789}">
      <text>
        <r>
          <rPr>
            <b/>
            <sz val="9"/>
            <color indexed="81"/>
            <rFont val="Tahoma"/>
            <family val="2"/>
          </rPr>
          <t>YENNY QUINTERO:</t>
        </r>
        <r>
          <rPr>
            <sz val="9"/>
            <color indexed="81"/>
            <rFont val="Tahoma"/>
            <family val="2"/>
          </rPr>
          <t xml:space="preserve">
WILSON LE AYUDO HASTA LAS 3 LE AYUDO A LLEVAR LAS BATERIAS
</t>
        </r>
      </text>
    </comment>
  </commentList>
</comments>
</file>

<file path=xl/sharedStrings.xml><?xml version="1.0" encoding="utf-8"?>
<sst xmlns="http://schemas.openxmlformats.org/spreadsheetml/2006/main" count="18521" uniqueCount="2868">
  <si>
    <t>HOJA DE VIDA DEL EQUIPOS / VEHÍCULOS / HERRAMIENTAS / INSTRUMENTOS DE MEDICIÓN</t>
  </si>
  <si>
    <t>CODIGO:</t>
  </si>
  <si>
    <t>FI-GM-07-01-02</t>
  </si>
  <si>
    <t>VIGENCIA:</t>
  </si>
  <si>
    <t>PERTENECE AL PROCESO DE MANTENIMIENTO</t>
  </si>
  <si>
    <t>VERSION:</t>
  </si>
  <si>
    <t xml:space="preserve">FICHA TECNICA                                                                                             </t>
  </si>
  <si>
    <t xml:space="preserve">ELABORO: </t>
  </si>
  <si>
    <t xml:space="preserve">FECHA: </t>
  </si>
  <si>
    <t xml:space="preserve">HOJA VIDA No: </t>
  </si>
  <si>
    <t xml:space="preserve">EQUIPO/HERRAMIENTA/INSTRUMENTO/VEHÍCULO:   </t>
  </si>
  <si>
    <t xml:space="preserve">ESPACIO DISPONIBLE FOTO </t>
  </si>
  <si>
    <t>PLACA:</t>
  </si>
  <si>
    <t xml:space="preserve">MARCA:  </t>
  </si>
  <si>
    <t xml:space="preserve">MODELO/REFENCIA: </t>
  </si>
  <si>
    <t xml:space="preserve">NUMERO DE SERIE:                                                                 </t>
  </si>
  <si>
    <t>NUMERO MOTOR:</t>
  </si>
  <si>
    <t>NUMERO VIN:</t>
  </si>
  <si>
    <t>FABRICANTE:</t>
  </si>
  <si>
    <t>PESO VACÍO:</t>
  </si>
  <si>
    <t>PESO BRUTO:</t>
  </si>
  <si>
    <t>TIPO COMBUSTIBLE:</t>
  </si>
  <si>
    <t>A.C.P.M</t>
  </si>
  <si>
    <t>BASE UBICACIÓN:</t>
  </si>
  <si>
    <t>CENTRO DE COSTO:</t>
  </si>
  <si>
    <t>CÓDIGO DE INVENTARIO:</t>
  </si>
  <si>
    <t>TRABAJOS REALIZADOS</t>
  </si>
  <si>
    <t>N° O.R.M.P.
 Relacionada</t>
  </si>
  <si>
    <t>ACTIVIDAD O TRABAJO REALIZADO</t>
  </si>
  <si>
    <t>FECHA(D/M/A)
ENTRADA TALLER</t>
  </si>
  <si>
    <t>FECHA(D/M/A)
SALIDA TALLER</t>
  </si>
  <si>
    <t>TRABAJO REALIZADO POR</t>
  </si>
  <si>
    <t>OPERADOR ENCARGADO</t>
  </si>
  <si>
    <t>TIPO DE REPARACION</t>
  </si>
  <si>
    <r>
      <rPr>
        <b/>
        <sz val="10"/>
        <color indexed="8"/>
        <rFont val="Verdana"/>
        <family val="2"/>
      </rPr>
      <t>VALIDACIÓN DE DATOS
(</t>
    </r>
    <r>
      <rPr>
        <sz val="10"/>
        <color indexed="8"/>
        <rFont val="Verdana"/>
        <family val="2"/>
      </rPr>
      <t>Valida los datos del mantenimiento, calibración, datos afectados por descalibración de instrumentos (7.6)</t>
    </r>
    <r>
      <rPr>
        <b/>
        <sz val="10"/>
        <color indexed="8"/>
        <rFont val="Verdana"/>
        <family val="2"/>
      </rPr>
      <t>)</t>
    </r>
    <r>
      <rPr>
        <sz val="10"/>
        <color indexed="8"/>
        <rFont val="Verdana"/>
        <family val="2"/>
      </rPr>
      <t xml:space="preserve"> </t>
    </r>
  </si>
  <si>
    <t>FECHA:</t>
  </si>
  <si>
    <t>ANÁLISIS</t>
  </si>
  <si>
    <t>ANALISTA:</t>
  </si>
  <si>
    <t>Jose Betancourt M</t>
  </si>
  <si>
    <t>Jul. 01-12</t>
  </si>
  <si>
    <t>N/A</t>
  </si>
  <si>
    <t>RUBIALES</t>
  </si>
  <si>
    <t>Hor-Udm</t>
  </si>
  <si>
    <t>TRACTO MULA</t>
  </si>
  <si>
    <t>INTERNACIONAL</t>
  </si>
  <si>
    <t>140-235</t>
  </si>
  <si>
    <t>TLM769</t>
  </si>
  <si>
    <t>PREVENTIVO</t>
  </si>
  <si>
    <t>285/8335</t>
  </si>
  <si>
    <t xml:space="preserve">Engrase general, </t>
  </si>
  <si>
    <t>Alexander &lt;Pedreros</t>
  </si>
  <si>
    <t>CODIGO</t>
  </si>
  <si>
    <t>PAGINA</t>
  </si>
  <si>
    <t>1 DE 1</t>
  </si>
  <si>
    <t>F-ME-033</t>
  </si>
  <si>
    <t>HORA INGRESO</t>
  </si>
  <si>
    <t>HORA SALIDA</t>
  </si>
  <si>
    <t>PLACA</t>
  </si>
  <si>
    <t>R60199</t>
  </si>
  <si>
    <t>FABIO GUEVARA</t>
  </si>
  <si>
    <t>TFU065</t>
  </si>
  <si>
    <t>S26309</t>
  </si>
  <si>
    <t>EDWIN NARANJO</t>
  </si>
  <si>
    <t>RUBEN GUZMAN</t>
  </si>
  <si>
    <t>TDL769</t>
  </si>
  <si>
    <t>JOSE PAEZ</t>
  </si>
  <si>
    <t>OSCAR SALAS</t>
  </si>
  <si>
    <t>TFU059</t>
  </si>
  <si>
    <t>JOSE VALENCIA</t>
  </si>
  <si>
    <t>TFU062</t>
  </si>
  <si>
    <t>EDWIN JIMENEZ</t>
  </si>
  <si>
    <t>TFU057</t>
  </si>
  <si>
    <t>CESAR ESCORCIA</t>
  </si>
  <si>
    <t>YOLMER TRONCOSO</t>
  </si>
  <si>
    <t>TFQ989</t>
  </si>
  <si>
    <t>ALVARO PINEDA</t>
  </si>
  <si>
    <t>TFR045</t>
  </si>
  <si>
    <t>CORRECTIVO</t>
  </si>
  <si>
    <t>TFU070</t>
  </si>
  <si>
    <t>TFQ008</t>
  </si>
  <si>
    <t>LUIS DAVILA</t>
  </si>
  <si>
    <t>TFR852</t>
  </si>
  <si>
    <t>TDL766</t>
  </si>
  <si>
    <t>SJK634</t>
  </si>
  <si>
    <t>DEIWIS PIMIENTA</t>
  </si>
  <si>
    <t>JONHY SORACA</t>
  </si>
  <si>
    <t>TFQ012</t>
  </si>
  <si>
    <t>JOSE PABON</t>
  </si>
  <si>
    <t>TFQ990</t>
  </si>
  <si>
    <t>JOSE MARTINEZ</t>
  </si>
  <si>
    <t>TFQ010</t>
  </si>
  <si>
    <t>ORLANDO HURTADO</t>
  </si>
  <si>
    <t>TDL851</t>
  </si>
  <si>
    <t>TFQ993</t>
  </si>
  <si>
    <t>JORGE GOMEZ</t>
  </si>
  <si>
    <t>TFU058</t>
  </si>
  <si>
    <t>SAMUEL DELGADO</t>
  </si>
  <si>
    <t>TFU063</t>
  </si>
  <si>
    <t>TFR839</t>
  </si>
  <si>
    <t>VICTOR BARCASNEGRAS</t>
  </si>
  <si>
    <t>ARGEMIRO ARAQUE</t>
  </si>
  <si>
    <t>WLP813</t>
  </si>
  <si>
    <t>R60300</t>
  </si>
  <si>
    <t>CESAR ESCORCIA
RODOLFO CASTAÑEDA</t>
  </si>
  <si>
    <t>TFU079</t>
  </si>
  <si>
    <t>S26289</t>
  </si>
  <si>
    <t>JULIO ORDOÑEZ</t>
  </si>
  <si>
    <t>ROGER CUELLO</t>
  </si>
  <si>
    <t>TFU064</t>
  </si>
  <si>
    <t>FREDY ORTIZ</t>
  </si>
  <si>
    <t>JORGE PEREZ</t>
  </si>
  <si>
    <t>TFR043</t>
  </si>
  <si>
    <t>CARLOS SARAVIA</t>
  </si>
  <si>
    <t>TFU075</t>
  </si>
  <si>
    <t>AIRES DE LA COSTA</t>
  </si>
  <si>
    <t>TFU068</t>
  </si>
  <si>
    <t>UQS516</t>
  </si>
  <si>
    <t>ROBERTO LOZANO</t>
  </si>
  <si>
    <t>UQS518</t>
  </si>
  <si>
    <t>LARRINZON CORREA</t>
  </si>
  <si>
    <t xml:space="preserve">WILSON OROZCO
</t>
  </si>
  <si>
    <t>TFU071</t>
  </si>
  <si>
    <t>LEONARDO CANO</t>
  </si>
  <si>
    <t>TFU069</t>
  </si>
  <si>
    <t>EFRAIN VARGAS</t>
  </si>
  <si>
    <t>SJK824</t>
  </si>
  <si>
    <t>RODOLFO CASTAÑEDA</t>
  </si>
  <si>
    <t>TFU055</t>
  </si>
  <si>
    <t>FABIO MOZO</t>
  </si>
  <si>
    <t>TFR044</t>
  </si>
  <si>
    <t>S17402</t>
  </si>
  <si>
    <t>GABRIEL</t>
  </si>
  <si>
    <t>SJK693</t>
  </si>
  <si>
    <t>OSCAR RODRIGUEZ</t>
  </si>
  <si>
    <t>UQS507</t>
  </si>
  <si>
    <t>TFU066</t>
  </si>
  <si>
    <t>DAIRO RODRIGUEZ</t>
  </si>
  <si>
    <t>MIGUEL APREZA</t>
  </si>
  <si>
    <t>TFU067</t>
  </si>
  <si>
    <t>ABSALON PUENTES</t>
  </si>
  <si>
    <t>TFU073</t>
  </si>
  <si>
    <t>R12702</t>
  </si>
  <si>
    <t>FREDY CALDERON</t>
  </si>
  <si>
    <t>S20492</t>
  </si>
  <si>
    <t>MIGUEL LOPEZ</t>
  </si>
  <si>
    <t>SJK632</t>
  </si>
  <si>
    <t>ARTURO</t>
  </si>
  <si>
    <t>TFQ994</t>
  </si>
  <si>
    <t>LUIS DIAZ</t>
  </si>
  <si>
    <t>TLN040</t>
  </si>
  <si>
    <t>S26308</t>
  </si>
  <si>
    <t>TDL767</t>
  </si>
  <si>
    <t>S26296</t>
  </si>
  <si>
    <t>OSCAR QUINAYAS</t>
  </si>
  <si>
    <t>TFQ009</t>
  </si>
  <si>
    <t>JAIRO GALLARDO</t>
  </si>
  <si>
    <t>SJK691</t>
  </si>
  <si>
    <t>S26302</t>
  </si>
  <si>
    <t>TLN039</t>
  </si>
  <si>
    <t>ALBERTO BARRIOS</t>
  </si>
  <si>
    <t>TFQ934</t>
  </si>
  <si>
    <t>S26257</t>
  </si>
  <si>
    <t>JUAN VIVANCO</t>
  </si>
  <si>
    <t>NELFO CALDERA</t>
  </si>
  <si>
    <t>ROBERTO MENDOZA</t>
  </si>
  <si>
    <t>TFU056</t>
  </si>
  <si>
    <t>RICHARD</t>
  </si>
  <si>
    <t>TDL770</t>
  </si>
  <si>
    <t>S26287</t>
  </si>
  <si>
    <t>TDL763</t>
  </si>
  <si>
    <t>S26297</t>
  </si>
  <si>
    <t>JORGE BALLESTEROS</t>
  </si>
  <si>
    <t>UYV097</t>
  </si>
  <si>
    <t>CARLOS ROA</t>
  </si>
  <si>
    <t>ORLANDO SAN JUAN</t>
  </si>
  <si>
    <t>S26237</t>
  </si>
  <si>
    <t>MAURICIO SUESCUN</t>
  </si>
  <si>
    <t>UQS506</t>
  </si>
  <si>
    <t>JAIR RODRIGUEZ</t>
  </si>
  <si>
    <t>S20490</t>
  </si>
  <si>
    <t>MARTIN ABELLO</t>
  </si>
  <si>
    <t>TDL764</t>
  </si>
  <si>
    <t>FABIAN CARREÑO</t>
  </si>
  <si>
    <t>TIPO DE CARGA</t>
  </si>
  <si>
    <t>SECA</t>
  </si>
  <si>
    <t>B100</t>
  </si>
  <si>
    <t>LIQUIDA</t>
  </si>
  <si>
    <t>VOLQUETA</t>
  </si>
  <si>
    <t>CONTENEDORES</t>
  </si>
  <si>
    <t>BARRANCABERMEJA</t>
  </si>
  <si>
    <t>S26290</t>
  </si>
  <si>
    <t>TDL909</t>
  </si>
  <si>
    <t>TFU074</t>
  </si>
  <si>
    <t>TFR248</t>
  </si>
  <si>
    <t>TFR851</t>
  </si>
  <si>
    <t>SJK640</t>
  </si>
  <si>
    <t>CAMBIO DE BATERIAS POR FIN DE CICLO</t>
  </si>
  <si>
    <t>ENGRASE GENERAL</t>
  </si>
  <si>
    <t>SWK335</t>
  </si>
  <si>
    <t>S20491</t>
  </si>
  <si>
    <t>S26311</t>
  </si>
  <si>
    <t>TFU077</t>
  </si>
  <si>
    <t>R84452</t>
  </si>
  <si>
    <t>WLP795</t>
  </si>
  <si>
    <t>S26256</t>
  </si>
  <si>
    <t>TDL765</t>
  </si>
  <si>
    <t>SJK695</t>
  </si>
  <si>
    <t>UQS508</t>
  </si>
  <si>
    <t xml:space="preserve">GRADUACION DE FRENOS </t>
  </si>
  <si>
    <t>CAMBIO DE FILTRO DE AGUA</t>
  </si>
  <si>
    <t>UQS505</t>
  </si>
  <si>
    <t>R62025</t>
  </si>
  <si>
    <t>SJK694</t>
  </si>
  <si>
    <t>SJK631</t>
  </si>
  <si>
    <t>UYZ627</t>
  </si>
  <si>
    <t>S06239</t>
  </si>
  <si>
    <t>S26306</t>
  </si>
  <si>
    <t>TFQ007</t>
  </si>
  <si>
    <t>R67302</t>
  </si>
  <si>
    <t>S26307</t>
  </si>
  <si>
    <t>R51587</t>
  </si>
  <si>
    <t>TDK250</t>
  </si>
  <si>
    <t>JKV585</t>
  </si>
  <si>
    <t>WHO644</t>
  </si>
  <si>
    <t>SVM57A</t>
  </si>
  <si>
    <t>WHO643</t>
  </si>
  <si>
    <t>S20493</t>
  </si>
  <si>
    <t>TDK248</t>
  </si>
  <si>
    <t>R59144</t>
  </si>
  <si>
    <t>R46484</t>
  </si>
  <si>
    <t>TFQ011</t>
  </si>
  <si>
    <t>SJK638</t>
  </si>
  <si>
    <t>UQS510</t>
  </si>
  <si>
    <t>S26295</t>
  </si>
  <si>
    <t>R53822</t>
  </si>
  <si>
    <t>GRADUACION DE CLUTCH</t>
  </si>
  <si>
    <t>R59147</t>
  </si>
  <si>
    <t>TFR853</t>
  </si>
  <si>
    <t>SJL014</t>
  </si>
  <si>
    <t>CAMBIO DE ACEITE Y FILTRACION DE MOTOR</t>
  </si>
  <si>
    <t>CAMBIO DE FILTRO TRAMPA</t>
  </si>
  <si>
    <t>SERGIO MEJIA</t>
  </si>
  <si>
    <t>JESUS MORA</t>
  </si>
  <si>
    <t>R41329</t>
  </si>
  <si>
    <t xml:space="preserve">SE COMPLETO NIVEL DE HIDRAULICO </t>
  </si>
  <si>
    <t>R79975</t>
  </si>
  <si>
    <t>T9949</t>
  </si>
  <si>
    <t xml:space="preserve">ENGRASE GENERAL </t>
  </si>
  <si>
    <t>SJK641</t>
  </si>
  <si>
    <t>S26298</t>
  </si>
  <si>
    <t>COMPLETAR NIVEL DE ACEITE Y ENGRASE</t>
  </si>
  <si>
    <t>S26300</t>
  </si>
  <si>
    <t>GRADUACION DE FRENOS</t>
  </si>
  <si>
    <t>R59145</t>
  </si>
  <si>
    <t>S20485</t>
  </si>
  <si>
    <t>R80872</t>
  </si>
  <si>
    <t>S26291</t>
  </si>
  <si>
    <t>S26320</t>
  </si>
  <si>
    <t>MANTENIMIENTO AIRE ACONDICIONADO</t>
  </si>
  <si>
    <t>ENGRASE</t>
  </si>
  <si>
    <t>T8261</t>
  </si>
  <si>
    <t>S26255</t>
  </si>
  <si>
    <t>R84456</t>
  </si>
  <si>
    <t>R84457</t>
  </si>
  <si>
    <t>JOHAN AVENDAÑO</t>
  </si>
  <si>
    <t>JAIR AGUILAR</t>
  </si>
  <si>
    <t>ALEX RODRIGUEZ</t>
  </si>
  <si>
    <t>HERNAN AVENDAÑO</t>
  </si>
  <si>
    <t>CARLOS RAMIREZ</t>
  </si>
  <si>
    <t>DIAS EN TALLER</t>
  </si>
  <si>
    <t>ALVARO CERVANTES</t>
  </si>
  <si>
    <t>JOSE DIAZ</t>
  </si>
  <si>
    <t>TODO TRAILER</t>
  </si>
  <si>
    <t>DIDIER GOMEZ</t>
  </si>
  <si>
    <t>ALEXANDER RICO</t>
  </si>
  <si>
    <t>CRISTIAN MERCADO</t>
  </si>
  <si>
    <t>CARLOS MARIO</t>
  </si>
  <si>
    <t>EDINSON PRADA</t>
  </si>
  <si>
    <t>ELIECER MONSALVO</t>
  </si>
  <si>
    <t>CARLOS ARRIETA</t>
  </si>
  <si>
    <t>PEDRO BOHORQUEZ</t>
  </si>
  <si>
    <t>LEONARDO ORDOÑEZ</t>
  </si>
  <si>
    <t>JESUS CAMELO</t>
  </si>
  <si>
    <t>DUVIAN ARTEAGA</t>
  </si>
  <si>
    <t>MES</t>
  </si>
  <si>
    <t>Clasifica para tiempos</t>
  </si>
  <si>
    <t>Grand Total</t>
  </si>
  <si>
    <t>Count of TIPO DE REPARACION</t>
  </si>
  <si>
    <t>#</t>
  </si>
  <si>
    <t>MTTR</t>
  </si>
  <si>
    <t>CLASIFICACIÓN</t>
  </si>
  <si>
    <t>INTERNO / EXTERNO</t>
  </si>
  <si>
    <t>#OT</t>
  </si>
  <si>
    <t>ALEXANDER MEJIA</t>
  </si>
  <si>
    <t xml:space="preserve">ARGEMIRO ARAQUE
</t>
  </si>
  <si>
    <t>NELFO CALDERA
CESAR ESCORCIA</t>
  </si>
  <si>
    <t>EDWIN AGUILAR</t>
  </si>
  <si>
    <t>FRANCISCO CASTRO</t>
  </si>
  <si>
    <t>YEIMAN HERNANDEZ</t>
  </si>
  <si>
    <t xml:space="preserve">CAMBIO DE TANQUE DE COMPENSACION </t>
  </si>
  <si>
    <t>CORRECCION DE FUGA DE AIRE EN VALVULA DE SUSPENSION DE CABINA, ENGRASE Y REVISION DE NIVELES</t>
  </si>
  <si>
    <t>POSTURA DE STOP TRASEROS QUE FUERON HURTADOS</t>
  </si>
  <si>
    <t>CAMBIO DE BUJES DE VIGAS Y SOPORTES DE MOTOR DELANTEROS</t>
  </si>
  <si>
    <t xml:space="preserve">
JOSE PAEZ</t>
  </si>
  <si>
    <t>MANTENIMIENTO DE GOBERNADOR, MANTENIMIENTO DE SECADOR Y CAMBIO DE VALVULA PURGA</t>
  </si>
  <si>
    <t>CAMBIO DE 4 BUJES ULTIMO TROQUE</t>
  </si>
  <si>
    <t>SE REPARO LEVANTA EJE, CAMBIO DE HAMBURGUEDA Y GRAPAS</t>
  </si>
  <si>
    <t xml:space="preserve">
DEIWIS PIMIENTA</t>
  </si>
  <si>
    <t>YONAT CANTILLO</t>
  </si>
  <si>
    <t>ARGEMIRO ARAQUE
NELFO CALDERA</t>
  </si>
  <si>
    <t>S26322</t>
  </si>
  <si>
    <t>CAMBIO DE BANDAS POSICIONES 5,6,9,10,11 Y 12</t>
  </si>
  <si>
    <t>CAMBIO DE BANDAS POSICION 3,4,7 Y 8</t>
  </si>
  <si>
    <t>JOSE DOMINGUEZ</t>
  </si>
  <si>
    <t>S26293</t>
  </si>
  <si>
    <t>CAMBIO DE PLUMILLAS, CAMBIO DE DESFOGUE DE TANQUE, CAMBIO DE EMPAQUE EJE 8 HUECOS POSICIONES 3,4,5 Y 6, CAMBIO DE PERAS DE DIFERENCIALES TRASERAS Y CONEXIÓN DE PERA DIFERENCIAL DELANTERA, REPARACION DE FUN CLUTCH Y CAMBIO DE ELECTROVASLVULA, POSTURA DE TORNILLO DE AMORTIGUADOR IZQUIERDO</t>
  </si>
  <si>
    <t>DEIWIS PIMIENTA
JOSE DIAZ</t>
  </si>
  <si>
    <t xml:space="preserve">CAMBIO DE BUJE DE PALANCA DE CAMBIO </t>
  </si>
  <si>
    <t>HERNANDO RUBIANO</t>
  </si>
  <si>
    <t>CAMBIO DE MANGUERA ROJA DE AIRE</t>
  </si>
  <si>
    <t>R67606</t>
  </si>
  <si>
    <t>CAMBIO DE 2 STOP AMARILLOS</t>
  </si>
  <si>
    <t>CAMBIO DE CAPO</t>
  </si>
  <si>
    <t>DANIEL ROJAS</t>
  </si>
  <si>
    <t>TDL919</t>
  </si>
  <si>
    <t>PINTURA DE CHASIS DE TANQUE</t>
  </si>
  <si>
    <t>DANIEL ROJAS 
WILSON OROZCO</t>
  </si>
  <si>
    <t>REVISION DE SISTEMA NEUMATICO, CAMBIO DE CAMARA T30, POSICION 3 Y4, DIAFRAGMA POSICION 5 Y 6, INSPECCION DE SISTEMA ELECTRICO</t>
  </si>
  <si>
    <t>REPARACION DE PATAS DE CHASIS</t>
  </si>
  <si>
    <t>INSTALACION Y REPARACION DE ZAPATA</t>
  </si>
  <si>
    <t>DESMONTE DE UN TANQUE DE AIRE POR FIN DE CICLO, SE CAMBIO POR UNO NUEVO</t>
  </si>
  <si>
    <t>DESMONTE DE VIGAS Y SILLINES, DESMONTE DE VIGAS SE LLEVARON DONDE RIAÑO, MANTENIMIENTO A BOSINES, LIMPIEZA DE RODAMIENTOS</t>
  </si>
  <si>
    <t>REPARACION DE CAPO PARTE IZQUIERDA POR INCIDENTE EN LA VIA, DESMONTE DE LAMPARA FRONTAL Y PERSIANA, PARA APLICAR FIBRA</t>
  </si>
  <si>
    <t>REPARACION DE LUCES DEL TRAILER</t>
  </si>
  <si>
    <t xml:space="preserve"> CAMBIO DE COLGANTES Y BUJES ENROSCABLES</t>
  </si>
  <si>
    <t>DESMONTAR TAPA VALVULA PARA CAMBIO DE TRES BOBINAS DE FRENO DE MOTOR, UNA NUEVA Y DOS DE SEGUNDA, DESMONTAR ARNES DE FRENO DE MOTOR, REPARAR POR FUGAS DE ACEITE Y CAMBIO DE SELENOIDE,</t>
  </si>
  <si>
    <t>INTERNO</t>
  </si>
  <si>
    <t>EXTERNO</t>
  </si>
  <si>
    <t>MOTORES</t>
  </si>
  <si>
    <t>MECANICA DE PATIO Y RODAMIENTOS</t>
  </si>
  <si>
    <t>ELECTICO</t>
  </si>
  <si>
    <t xml:space="preserve"> CAMBIO DE BANDAS DE DIRECCION, SE COMPLETO NIVEL DE LA CAJA</t>
  </si>
  <si>
    <t xml:space="preserve">TODO TRAILER
</t>
  </si>
  <si>
    <t>MANTENIMIENTO DE AIRE ACONDICIONADO,</t>
  </si>
  <si>
    <t>AIRE ACONDICIONADO</t>
  </si>
  <si>
    <t xml:space="preserve"> CAMBIO DE PORTA STOP</t>
  </si>
  <si>
    <t>MANTENIMIENTO GENERAL DEL TRAILER, CAMBIO DE GRASA, CAMBIO DE RETENEDORES Y DE 2 1/2 DE BANDAS POSIICON 1,2,4,5,6,7,8,9,10,11 Y 12, CAMBIO DE RODAMIENTOS POSICION 5 Y 6</t>
  </si>
  <si>
    <t>CAMBIO DE STOP TRASEROS,</t>
  </si>
  <si>
    <t xml:space="preserve">RODOLFO CASTAÑEDA
CESAR ESCORCIA
</t>
  </si>
  <si>
    <t>ELECTRICO</t>
  </si>
  <si>
    <t>SOLDADURA</t>
  </si>
  <si>
    <t>AIRE</t>
  </si>
  <si>
    <t>LATONERIA Y PINTURA</t>
  </si>
  <si>
    <t>CAMBIO DE ACEITE Y FILTRACION DE MOTOR,</t>
  </si>
  <si>
    <t xml:space="preserve"> CAMBIO DE BOMBA BIKER,</t>
  </si>
  <si>
    <t>REVISION DE FUN CLUTCH</t>
  </si>
  <si>
    <t xml:space="preserve"> CONEXIÓN DE PERAS DIFERENCIALES</t>
  </si>
  <si>
    <t xml:space="preserve"> CAMBIO DE SENSOR DE POSICION DE CIGÜEÑAL</t>
  </si>
  <si>
    <t xml:space="preserve">CAMBIO DE ACEITE Y FILTRACION DE MOTOR, </t>
  </si>
  <si>
    <t>DESMONTE DE BUJES TENSORES Y BUJES BALANCIN</t>
  </si>
  <si>
    <t xml:space="preserve">DESMONTE DE TORNAMEZA PARA FABRICACION, </t>
  </si>
  <si>
    <t xml:space="preserve">
RODOLFO CASTAÑEDA</t>
  </si>
  <si>
    <t>CAMBIO DE PATIN DE CORREA PEQUEÑA Y CAMBIO DE BALINERAS DE PATIN DE CORREA DE MOTOR, SE BAJO Y REPARO BOMBA DE AGUA</t>
  </si>
  <si>
    <t>AUN NO TERMINAN</t>
  </si>
  <si>
    <t>CAMBIO DE GOBERNADOR DE AIRE, CAMBIO DE VALVULA DE PURGA DE SECADOR</t>
  </si>
  <si>
    <t>NEIDER IBARRA</t>
  </si>
  <si>
    <t>MANUEL GUERRERO</t>
  </si>
  <si>
    <t>CAMIBO DE SENSOR DE PRESION DE ACEITE</t>
  </si>
  <si>
    <t xml:space="preserve"> Y CAMBIO DE RETENEDOR POSICION 1 </t>
  </si>
  <si>
    <t xml:space="preserve"> POSTURA DE LODERA LADO DERECHO</t>
  </si>
  <si>
    <t>SE ESCANEO VEHICULO,</t>
  </si>
  <si>
    <t xml:space="preserve">
WILSON OROZCO</t>
  </si>
  <si>
    <t>JULIO ARAQUE</t>
  </si>
  <si>
    <t xml:space="preserve">CAMBIO DE DOS ESPARRAGOS POSICION 7 Y 8, </t>
  </si>
  <si>
    <t>CAMBIO DE VALVULA DE SUSPENSION SE ADAPTO UNA DE KW</t>
  </si>
  <si>
    <t>CAMBIO DE BANDAS ULTIMO TROQUE, GRADUACION DE FRENOS</t>
  </si>
  <si>
    <t xml:space="preserve"> CAMBIO DE MANGUERA DE AIRE,</t>
  </si>
  <si>
    <t>SEM</t>
  </si>
  <si>
    <t>MES-SEM</t>
  </si>
  <si>
    <t>DESMONTE DE CARDAN AJUSTE DE DIVISOR</t>
  </si>
  <si>
    <t>CAJAS Y TRANSMISIONES</t>
  </si>
  <si>
    <t>CAMBIO DE MANGUERA DE HIDRAULICO</t>
  </si>
  <si>
    <t>CAMBIO DE DESFOGUE DE MOTOR, CAMBIO DE RETENEDOR DE LA BOTELLA DE LA DIRECCION, REPARACION DE SILLA</t>
  </si>
  <si>
    <t>DESMONTE DE CAMPANAS PARA CAMBIO DE BANDAS, CAMBIO DE RETENEDORES  Y ORING TAPA GRASERA POSICION 5,6,9 Y 10, PENDIENTE POR LLANATS</t>
  </si>
  <si>
    <t>CAMBIO DE PALANCA DIRECCIONAL,  DESMONTE DE FLAUTAS PARA MANTENIMIENTO A LOS BALANCINES DEL FRENO DE MOTOR, CALIBRACION DE MOTOR, CAMBIO DE ARNES DE FRENO DE MOTOR, CAMBIO DE TORNILLO DE VIGA</t>
  </si>
  <si>
    <t>CAMBIO DE BATERIAS</t>
  </si>
  <si>
    <t>SE DESMONTO ALTERNADOR POR FALLA Y SE REPARO, CAMBIO DE COMANDO DE DIRECCIONALES, CAMBIO DE RETENEDORES DE LA BOTELLA DE LA DIRECCION, COMPLETAR NIVEL DE HIDRAULICO, ARREGLO DE RACOR EN VASOD E LA BOTELLA DE LA DIRECCION, CAMBIO DE BANDAS POSICION 5 Y 6, REPARACION DE BOTONES DEL MAXIFRAX</t>
  </si>
  <si>
    <t>EDWIN NARANJO
DEIWIS PIMIENTA
TECNICA EN LLANTAS</t>
  </si>
  <si>
    <t>CAMBIO DE FILTRO DE TRAMPA, TUERCA Y VASO TRAMPA, SE CONECTO MANGUERA QUE HABIA SIDO QUITADA, CAMBIO DE ABRAZADERA</t>
  </si>
  <si>
    <t>VARADO POR MEDIA CAJA EN AGUACHICA, SE DESMONTO MEDIA CAJA DE LA TFU072 PARA REPARAR</t>
  </si>
  <si>
    <t>CAMBIO DE SOPORTE DE AMORTIGUADOR PARTIDO, REPARACION ELECTRICA</t>
  </si>
  <si>
    <t>CAMBIO DE FILTRO SECADOR Y MANTENIMIENTO A SECADOR DE AIRE</t>
  </si>
  <si>
    <t>DESMONTE Y MONTE DE MUELLE PARA CAMBIO DE BUJE ENROSCABLE  Y CAMBIO DE GEMELAS LADO IZQUIERDO</t>
  </si>
  <si>
    <t>CAMBIO DE ACEITE Y FILTRACION DE MOTOR, CAMBIO DE FILTRO DE AIRE Y DE FILTRO DE AGUA</t>
  </si>
  <si>
    <t>ROBINSON TORREGROSA</t>
  </si>
  <si>
    <t>CAMBIO DE DOS DIAFRAGMA T30 EN CAMARAS T30 POR FUGAS DE AIRE</t>
  </si>
  <si>
    <t>REPARACION DE MEDIA CAJA CAMBIO DE PIÑONES  Y SE ENVIA PARA VEHICULO TFU065 VARADO EN AGUACHICA</t>
  </si>
  <si>
    <t>POLISHADA DE VEHICULO</t>
  </si>
  <si>
    <t>WILSON ORORZCO</t>
  </si>
  <si>
    <t>POSTURA DE GUARDABARROS MEDIA LUNA DE SEGUNDA</t>
  </si>
  <si>
    <t>WILSON OROZCO</t>
  </si>
  <si>
    <t>CAMBIO DE CONECTOR 7 VIAS HEMBRA, ARREGLO DE LUCES REPARACION INSTALACION DE 1/2</t>
  </si>
  <si>
    <t>ENGRASE Y GRADUACION DE FRENOS, SE COMPLETO NIVEL DE ACEITE, CAMBIO DE COJIN</t>
  </si>
  <si>
    <t>CESAR ESCORCIA
WILSON ORORZCO</t>
  </si>
  <si>
    <t>REPARACION CABLE 7 VIAS, LUCES MEDIAS Y LUZ DIRECCIONAL IZQUIERDA</t>
  </si>
  <si>
    <t>CAMBIO DE STOP Y LUCES TRASERAS</t>
  </si>
  <si>
    <t>CAMBIO DE BOMBONA LEVANTA EJE</t>
  </si>
  <si>
    <t>MANTENIMIENTO A SECADOR, CAMBIO DE VALVULA PURGA Y FILTRO</t>
  </si>
  <si>
    <t>CAMBIO DE RETENEDOR POSICION 3 Y 4</t>
  </si>
  <si>
    <t>LUIS OROZCO</t>
  </si>
  <si>
    <t>CAMBIO DE BOLSA DE AIRE POSICION 3 Y 4</t>
  </si>
  <si>
    <t>MANTENIMIENTO A VALVULA CHILLONA PARA CAMBIO DE DIAFRAGMA POR FUGAS DE AIRE, INSTALACION DE GUARDABARRO Y AJUSTE DE CAPO</t>
  </si>
  <si>
    <t>CALIBRACION DE MOTOR Y MANTENIMIENTO A ACTUADORES</t>
  </si>
  <si>
    <t>DESMONTE DE MEDIA CAJA Y LAVADO DE PIEZAS, CAMBIO DE SINCRONIZADOR, RESORTES Y PIÑA DE LA PARTE DE ABAJO</t>
  </si>
  <si>
    <t>CAMBIO DE MANGUERA DE PRESION DE FRENO DELANTERA LADO IZQUIERDO, Y BAJAR Y REPARAR CAMARA DE SEGURIDAD PARA CAMBIO DE DIAFRAGMA T30, POSICION 5,6</t>
  </si>
  <si>
    <t>CAMBIO DE AMORTIGUADORES, DESMONTE DE ESTRUCTURA DE SUSPENSION DE CABINA PARA CAMBIO DE BUJES Y TORNILLOS DE BARRA ESTABILIZADORA DE LA  MISMA</t>
  </si>
  <si>
    <t>CAMBIO DE EMPAQUETADURA WABCO POR MANTENIMIENTO A VALVULA RELAY, CAMBIO DE GUARDAPOLVO PALANCA DE CAMBIOS</t>
  </si>
  <si>
    <t>CAMBIO DE AMORTIGUADOR DE SILLA Y BOMBONA DE SILLA, CAMBIO DE RETENEDOR Y EMPAQUE EJE 8 HUECOS POSICION 9 Y 10, INSPECCION DE TYERMINALES DE DIRECCION Y ESPLINDER, AJUSTE DE AMORTIGUADOR DELANTERO DERECHO</t>
  </si>
  <si>
    <t>WILSON OROZCO
CESAR ESCORCIA</t>
  </si>
  <si>
    <t xml:space="preserve">LUIS FREYLE
</t>
  </si>
  <si>
    <t>PINTURA Y LATONERIA
MECANICA DE PATIO</t>
  </si>
  <si>
    <t>EXTERNO / INTERNO</t>
  </si>
  <si>
    <t>S67620</t>
  </si>
  <si>
    <t>REPARACION DE LUCES MEDIAS</t>
  </si>
  <si>
    <t>CAMBIO DE ORING TAPA EJE</t>
  </si>
  <si>
    <t>PTE DESMONTAR CAJA PARA BAJAR PRENSA</t>
  </si>
  <si>
    <t>%</t>
  </si>
  <si>
    <t>REPARACION Y MANTENIMIENTO A BOTONES DE MAXIFRAX, CORRECCION FUGA DE AIRE EN TABLERO</t>
  </si>
  <si>
    <t>SOLDADURA A PISO</t>
  </si>
  <si>
    <t>CAMBIO DE VENTILADOR POR PARTIDURA EN ASPA, SE DESMONTO MUELLE LADO DERECHO POR HOJA TERCERA PARTIDA Y CAMBIO DE GRAPA, REPARACION DE TUBO DE REFRIGERANTE Y POSTURA DE REFRIGERANTE</t>
  </si>
  <si>
    <t>MOTORES
MECANICA DE PATIO</t>
  </si>
  <si>
    <t>INTERNO/EXTERNO</t>
  </si>
  <si>
    <t>CAMBIO DE RETENEDOR DE LA BOTELLA DE LA DIRECCION, CAMBIO DE EMPAQUETADURA DE FUN CLUTCH</t>
  </si>
  <si>
    <t>MOTORES
AIRE</t>
  </si>
  <si>
    <t>CAMBIO DE MAXTER, CAMBIO DE BATERIAS, MANTENIMIENTO A CAJA DE BATERIAS</t>
  </si>
  <si>
    <t>ELECTRICO
CAJAS Y TRANSMISIONES</t>
  </si>
  <si>
    <t>CAMBIO DE VALVULA NIVELADORA DE CABINA, MTTO DE AIRE ACONDICIONADO</t>
  </si>
  <si>
    <t>DESVARE DE VEHICULO COGIO AIRE EL SISTEMA DE COMBUSTIBLE PTE ARREGLAR PUERTA</t>
  </si>
  <si>
    <t>SE DESMONTO TUBO GALVANIZADO DE REFRIGERANTE PARA SOLDADURA Y CAMBIO DE PLUMILLAS</t>
  </si>
  <si>
    <t>CESAR ESCORCIA
ALVARO CERVANTES</t>
  </si>
  <si>
    <t>PTE CAMBIAR MANGUERA DE HIDRAULICO</t>
  </si>
  <si>
    <t>MOTOR</t>
  </si>
  <si>
    <t>DESMONTE DE RUEDAS PARA CAMBIO DE BANDAS Y SE REMACHARON LAS BANDAS</t>
  </si>
  <si>
    <t>MECANICA DE PATIO</t>
  </si>
  <si>
    <t>SOLDADURA A PORTA CONOS, SE VAN A ADAPTAR EXPLORADORAS LAS LAMPARAS COMPRADAS NO SON DE ESE MODELO</t>
  </si>
  <si>
    <t>DAIRO RODRIGUEZ
EDWIN NARANJO</t>
  </si>
  <si>
    <t xml:space="preserve">ARTURO
</t>
  </si>
  <si>
    <t>SOLDADURA
ELECTRICO</t>
  </si>
  <si>
    <t>MANTENIMIENTO DE AIRE ACONDICIONADO CAMBIO DE PERA, CAMBIO DE COMANDO DIRECCIONAL, REPARACION DE ARNES DE PITO, LUCES MEDIAS Y ARREGLO DE ARNES PERA DIFERENCIALES Y SE ENGRASO</t>
  </si>
  <si>
    <t>AIRES DE LA COSTA
EDWIN NARANJO
ARGEMIRO ARAQUE</t>
  </si>
  <si>
    <t>CARLOS RUIZ</t>
  </si>
  <si>
    <t>AIRE ACONDICIONADO
ELECTRICO
MECANICA DE PATIO</t>
  </si>
  <si>
    <t>PENDIENTE POR CAMBIO DE ACEITE</t>
  </si>
  <si>
    <t>CAMBIO DE FILTROS DE AIRE, CAMBIO DE PLUMILLAS, SE DESMONTARON RUEDAS DELANTERAS PARA CAMBIO DE TERMINALES DE DIRECCION, AJUSTE DE RODAMIENTOS Y ESPLINDER, CAMBIO DE PERNOS RIN DISCO</t>
  </si>
  <si>
    <t>DESMONTE DE QUINTA, DEMSONTE DE PUENTES H</t>
  </si>
  <si>
    <t>SE DESTAPO EL MOTOR REMOVER BALANCINES, REVISARON CABALLITOS Y SE LE HICIERON MANTENIMIENTO, SE ENCONTRO DESGASTE EN LOS ESCLAVOS Y FLAUTAS, SE MONTARON LOS BALANCINES</t>
  </si>
  <si>
    <t>WILSON CACHICRA</t>
  </si>
  <si>
    <t>MANTENIMIENTO DE ACTUADORES</t>
  </si>
  <si>
    <t xml:space="preserve">ORLANDO SAN JUAN </t>
  </si>
  <si>
    <t>PINTURA A BASE DE TANQUE</t>
  </si>
  <si>
    <t>PENDIENTE POR MTTO</t>
  </si>
  <si>
    <t>ROBINSON TORREGROZA</t>
  </si>
  <si>
    <t>CAMBIO DE PLUMILLA LADO IZQUIERDO, CORRECCION FUGA DE AIRE POR TANQUES DE AIRE</t>
  </si>
  <si>
    <t>S62989</t>
  </si>
  <si>
    <t>CAMBIO DE LOS 12 BOMBILLOS DEL TANQUE</t>
  </si>
  <si>
    <t>SE COMPLETO NIVEL DE HIDRAULICO 5 GALONES</t>
  </si>
  <si>
    <t>REPARACION DE PATAS</t>
  </si>
  <si>
    <t>ENGRASE GENERAL, AJUSTE DE BARRA EN V DELANTERA</t>
  </si>
  <si>
    <t xml:space="preserve">ENGRASE </t>
  </si>
  <si>
    <t>NO SE REALIZO MTTO</t>
  </si>
  <si>
    <t>CAMBIO DE BOLSA DE SUSPENSION DE SILLA, ARREGLO DE FUGAS DE AIRE, CAMBIO DE MANGUERAS DE MANOS TRAILER, SE COMPLETO NIVEL DE ACEITE, CAMBIO DE MAXTER, CAMBIO DE ANCLAJES Y PUENTES DE BATERIA, LIMPIEZA Y MTTO A BATERIAS</t>
  </si>
  <si>
    <t>AIRE
ELECTRICO</t>
  </si>
  <si>
    <t>SE DESMONTO TURBO PARA CAMBIO Y CAMBIO DE EMPAQUE MULTIPLE DE ESCAPE</t>
  </si>
  <si>
    <t>SACAR 2 ESPARRAGOS PARTIDOS POSICION 7 Y 8</t>
  </si>
  <si>
    <t>DESMONTE DE LOS DOS TANQUES DE AIRE PARA CAMBIO</t>
  </si>
  <si>
    <t>T9945</t>
  </si>
  <si>
    <t>CAMBIO DE BANDAS POSICIONES 5,6,7 Y 8</t>
  </si>
  <si>
    <t>COMPLETAR ACEITE MOTOR E HIDRAULICO</t>
  </si>
  <si>
    <t>SE DESMONTE DE LLANTAS PARA CAMBIO DE PERNOS RIN DISCO, PTE CAMBIO DE BANDAS</t>
  </si>
  <si>
    <t>CAMBIO DE BATERIAS POR FIN DE CICLO Y REPARACION DE MANGUERA DE REFRIGERANTE, CAMBIO DE MANGUERA DE VALVULA DE DESCARGUE</t>
  </si>
  <si>
    <t>AIRE
ELECTRICO
MOTOR</t>
  </si>
  <si>
    <t>S26294</t>
  </si>
  <si>
    <t>ADAPTACION DE 4 VALVULAS DE FRENO, CORRECCION DE FUGAS DE AIRE EN VALVULAS, INSTALACION DE VALVULA DE DESCARGUE RAPIDO, ARREGLO DE LUCES MEDIAS</t>
  </si>
  <si>
    <t>CAMBIO DE BOMBONA DE SUSPENSION Y SOLDADURA A GANCHOS DE TRAILER TRASERO</t>
  </si>
  <si>
    <t>AIRE
SOLDADURA</t>
  </si>
  <si>
    <t>SOLDADURA A CHASIS</t>
  </si>
  <si>
    <t xml:space="preserve">
ALVARO CERVANTES</t>
  </si>
  <si>
    <t xml:space="preserve">
SOLDADURA</t>
  </si>
  <si>
    <t>ENGRASE, COMPLETAR NIVEL DE ACEITE SE REVISARON BUJES DE MUELLE Y POLISHADO</t>
  </si>
  <si>
    <t>ARGEMIRO ARAQUE
DASNIEL ROJAS</t>
  </si>
  <si>
    <t>MECANICA DE PATIO
LATONERIA Y PINTURA</t>
  </si>
  <si>
    <t>CAMBIO DE LUCES MEDIAS TRASERAS Y LUZ DE REVERSA</t>
  </si>
  <si>
    <t>CAMBIO DE LA MANGUERA DEL DEPOSITO DE LUBRICACION DE LA MANGUERA DE DIRECCION, CAMBIO DE FILTRO TRAMPA Y REPARACION DE BOMBA DE ENGRANE, ENGRASE</t>
  </si>
  <si>
    <t>CAMBIO DE TAPA CUBO LADO DERECHO, COMPLETAR NIVEL DE ACEITE Y REPARAR TANQUE DE COMPENSACION DE REFRIGERANTE</t>
  </si>
  <si>
    <t>R62989</t>
  </si>
  <si>
    <t>YEIMAN</t>
  </si>
  <si>
    <t>MANTENIMIENTO A SECADOR, CAMBIO DE MANGUERA DE AIRE</t>
  </si>
  <si>
    <t>REPARACION LUCES TRASERA</t>
  </si>
  <si>
    <t>SE INSPECCIONO TRAILER HAY QUE CAMBIAR BANDAS DE EJE LIBRE</t>
  </si>
  <si>
    <t>CAMBIO DE ACEITE Y FILTRACION DE MOTOR, MONTAJE DE SOPORTE DE LA BATERIA, REVISIONA SPERSOR DE LIMPIAVIDRIOS, REPARACION DE LUCES DIRECCIONALES, MEDIAS Y LUCES DE TECHO, CAMBIO DE CAUCHO DE BARRA DE CAMBIOS, DESMONTE DE GUARDABARRO PARA PINTURA</t>
  </si>
  <si>
    <t>ARGEMIRO ARAQUE
ALVARO CERVANTES
EDWIN NARANJO
DANIEL ROJAS</t>
  </si>
  <si>
    <t>MECANICA DE PATIO
ELECTRICO
SOLDADURA
PINTURA Y LATONERIA</t>
  </si>
  <si>
    <t>SE INSPECCIONO HAY QUE CAMBIAR BANDAS POSICION 1 Y 2, HAY QUE CAMBIAR HOJA DE MUELLE</t>
  </si>
  <si>
    <t>SE INSPECCIONARON BANDAS EN EL TRAILER ESTAN EN OPTIMAS CONDICIONES</t>
  </si>
  <si>
    <t>SE INPSECCIONARON BANDAS ESTAN EN OPTIMAS CONDICIONES</t>
  </si>
  <si>
    <t>SE INSPECCIONARON BANDAS SE DEBEN CAMBIAR LAS DEL EJE LIBRE, SOLDADURA A LOS GANCHOS DE LA CARPA</t>
  </si>
  <si>
    <t>LUSI DIAZ</t>
  </si>
  <si>
    <t>MECANICA DE PATIO
SOLDADURA</t>
  </si>
  <si>
    <t>PTE POR MTTO</t>
  </si>
  <si>
    <t>LATONERIA PINTURA
SOLDADURA</t>
  </si>
  <si>
    <t>CAMBIO DE BANDAS, RETENEDORES Y GRASA DE LOS PRIMEROS DOS TROQUES</t>
  </si>
  <si>
    <t>ADAPTACION DE B60 DE 1/2 A MANGUERA MANOS TRAILER, REPARACIOND E LUCES FRONTALES</t>
  </si>
  <si>
    <t>JOSE PAEZ
EDWIN NARANJO</t>
  </si>
  <si>
    <t>AJUSTE DE MANOS TRAILER</t>
  </si>
  <si>
    <t>REPARACION DE AIRE ACONDICIONADO</t>
  </si>
  <si>
    <t>REPARACION DE RADIADOR</t>
  </si>
  <si>
    <t>ALUMINDUSTRIAL DEL RADIADOR</t>
  </si>
  <si>
    <t>RADIADOR</t>
  </si>
  <si>
    <t>INSPECCION DE VEHICULO, HAY QUE CAMBIAR CAÑA DE DIRECCION</t>
  </si>
  <si>
    <t>CESAR ESCORICA</t>
  </si>
  <si>
    <t>REPARACION DE RADIADOR Y DE AIRE ACONDICIONADO</t>
  </si>
  <si>
    <t>ALUMINDUSTRIAL DEL RADIADOR, AIRES DE LA COSTA</t>
  </si>
  <si>
    <t>RADIADOR 
AIRE ACONDICIONADO</t>
  </si>
  <si>
    <t xml:space="preserve">ARRELGO DE LUCES DEL TRAILER </t>
  </si>
  <si>
    <t>R88456</t>
  </si>
  <si>
    <t>CAMBIO DE MUELLE LADO IZQUIEDO</t>
  </si>
  <si>
    <t xml:space="preserve">CAMBIO DE MANGUERAS DE MANITAS </t>
  </si>
  <si>
    <t xml:space="preserve">DEIWIS PIMIENTA
 </t>
  </si>
  <si>
    <t xml:space="preserve">AIRE
</t>
  </si>
  <si>
    <t>FECHA INICIO</t>
  </si>
  <si>
    <t>FECHA FIN</t>
  </si>
  <si>
    <t>HORA INICIO</t>
  </si>
  <si>
    <t>HORA FIN</t>
  </si>
  <si>
    <t>Horas Disponibilidad</t>
  </si>
  <si>
    <t>Sum of Horas Disponibilidad</t>
  </si>
  <si>
    <t>TRABAJO REALIZADO EN (AUTOPARTE)</t>
  </si>
  <si>
    <t>Cumplimiento a ANS</t>
  </si>
  <si>
    <t>MANTENIMIENTO</t>
  </si>
  <si>
    <t>Tiempo NO Programación x Mtto</t>
  </si>
  <si>
    <t>Horas Disponibilidad x Mtto</t>
  </si>
  <si>
    <t>Sum of Tiempo NO Programación x Mtto</t>
  </si>
  <si>
    <t>Sum of Horas Disponibilidad x Mtto</t>
  </si>
  <si>
    <t>DISPONIBILIDAD</t>
  </si>
  <si>
    <t xml:space="preserve">CORRECION DE FUGA DE ACEITE EN MOTOR, </t>
  </si>
  <si>
    <t xml:space="preserve">MONTURA DE BANDAS, CAMBIO DE CAMPANA, CAMBIO DE BUJE DE LEVA </t>
  </si>
  <si>
    <t xml:space="preserve">CAMBIO DE CAÑA DE DIRECCION, </t>
  </si>
  <si>
    <t xml:space="preserve">CAMBIO DE BOMBONA DE AIRE, </t>
  </si>
  <si>
    <t xml:space="preserve">CORRECCION DE FUGAS DE ACEITE EN MOTOR </t>
  </si>
  <si>
    <t xml:space="preserve">REPARACION DE BOMBA DE ENGRANE </t>
  </si>
  <si>
    <t xml:space="preserve">CAMBIO DE EMPAQUE EJE 8 HUECOS, AJUSTE DE LOS RODAMIENTO DEL BOSIN </t>
  </si>
  <si>
    <t xml:space="preserve"> BAJAR VALVULA RELAY PARA CAMBIO DE EMPAQUETADURA</t>
  </si>
  <si>
    <t>DESMONTE DE RETENEDORES DE LA BOTELLA DE DIRECCION , SE CAMBIO EMPAQUETADURA Y RETENEDORES, COMPLETO NIVEL DE HIDRAULICA</t>
  </si>
  <si>
    <t xml:space="preserve">INSTALACION DE LUCES LATERALES </t>
  </si>
  <si>
    <t>PRUEBAS DE FRENO</t>
  </si>
  <si>
    <t>BAJAR Y CAMBIAR LA CAMARA T30</t>
  </si>
  <si>
    <t xml:space="preserve">CAMBIO DE UNIDAD SELLADA, Y CAMBIO MAXTER, CAMBIO DE LUCES FRONTALES Y EXPLORADORAS, MANTENIMIENTO DE BATERIAS </t>
  </si>
  <si>
    <t>CAMBIO DE MANGUERA DE DESFOGUE Y CAMBIO DE CAUCHO DE DESFOGUE</t>
  </si>
  <si>
    <t>CAMBIO DE BANDAS DE FRENO</t>
  </si>
  <si>
    <t xml:space="preserve">REVISION DE SISTEMA DE AIRE </t>
  </si>
  <si>
    <t>ENGRASE GENERAL, CAMBIO DE ACEITE Y FILTRACION DE MOTOR</t>
  </si>
  <si>
    <t xml:space="preserve">CAMBIO DE BOMBILLOS DE EXPLORADORA, CAMBIO DE LUCES MEDIAS TRASERAS </t>
  </si>
  <si>
    <t xml:space="preserve">CAMBIO DE VALVULA DE DESCARGUE , ENGRASE </t>
  </si>
  <si>
    <t xml:space="preserve">CAMBIO DE UNA PLATINA DEL SEPARADOR </t>
  </si>
  <si>
    <t>EN GRASE GENERAL</t>
  </si>
  <si>
    <t xml:space="preserve">CAMBIO DE AUTOMATICO AUXILIAR </t>
  </si>
  <si>
    <t>CAMBIO DE LUCES MEDIAS LATERALES Y MEDIAS TRASERAS, CAMBIO DE CANECTOR 7 VIAS HEMBRA, AREGLO DE LAMPARA</t>
  </si>
  <si>
    <t>REPARACION DE BOMBA DE AGUA</t>
  </si>
  <si>
    <t>SE REPARO LUZ LICUADORA, PERA DE DIFERENCIAL Y SENSOR NIVEL DE REFRIGERANTE</t>
  </si>
  <si>
    <t>BAJAR Y MONTAR LLANTAS POSICION 1 Y 2, PARA CAMBIO DE RETENEDOR, CAMBIO DE RODAMIENTOS, LAVADO DE CAMPANAS Y DE BANDAS.</t>
  </si>
  <si>
    <t>REVISION DE LOS ACTUADORS, SE COMPLETO NIVEL DE HIDRAULICO</t>
  </si>
  <si>
    <t>CAMBIO DE BOMBONA POR FIN DE CICLO</t>
  </si>
  <si>
    <t>CAMBIO DE VASTAGO DE INYECTOR POSICION 6</t>
  </si>
  <si>
    <t xml:space="preserve">CAMBIO DE FILTRO DE AGUA, CAMBIO DE TAPA DE TANQUE DE COMPENSACION Y </t>
  </si>
  <si>
    <t>MANTENIMIENTO DE AIRE ACONDICIONADO</t>
  </si>
  <si>
    <t>CAMBIO DE SENSOR DEL CIGÜEÑAL, REPARACION DE LUCES MEDIAS, DIRECCIONALES</t>
  </si>
  <si>
    <t>CAMBIO DE JUEGO Y MEDIO DE BANDAS 4718, CAMBIO DE RESORTES LARGOS, CAMBIO DE CAMPANAS</t>
  </si>
  <si>
    <t>TDL768</t>
  </si>
  <si>
    <t>CAMBIO DE PALANCA DE LUCES DIRECCIONALES</t>
  </si>
  <si>
    <t>CAMBIO DE CABLE 7 VIAS</t>
  </si>
  <si>
    <t xml:space="preserve">INSPECCION DE CHASIS Y 5TA RUEDA, SE ENCONTRO FISURA EN EL CHASIS , </t>
  </si>
  <si>
    <t xml:space="preserve">SOLDADURA DE FISURA </t>
  </si>
  <si>
    <t>DESMONTE DE 5TA RUEDAY PUENTES H PARA CMBIO DE H</t>
  </si>
  <si>
    <t>CAMBIO DE BUJES ZANAHORIA, DESARME DE 4 RENSORES DE DIFERENCIAL, SE BAJO 4 AMORTIGUADORES PARA EMBUJAR, DEMSONTE DE LLANTAS, DE BOMBONA DE SUSPENSIÓN, BLOQUE EL CARRO, REVISION DE CRUCETA DE CARGA, REVISION DE SOPORTE DE MOTOR DELANTEROY TRASERO, REVISION DE BUJE DE LOS MUELLES DELANTEROS, Y BUJES DEL RADIADOR,</t>
  </si>
  <si>
    <t xml:space="preserve"> SOLDADURA A CHASIS, SOPORTES DE LOS BUJES DE LA BARRA TENSORA </t>
  </si>
  <si>
    <t>ENGRASE GENERAL, COMPLETAR NIVEL DE REFRIGERANTE, REPARACION DE MANGUERA AZUL DE AIRE,</t>
  </si>
  <si>
    <t xml:space="preserve"> CAMBIO DE RACHE EN TANQUE</t>
  </si>
  <si>
    <t xml:space="preserve">CAMBIO DE SOPORTE DE MOTOR LADO IZQUIERDO Y CAMBIOD E AMORTIGUADORES, PTE POR TORNILLOS DE SOPORTE </t>
  </si>
  <si>
    <t>R56385</t>
  </si>
  <si>
    <t>CAMBIO DE PLANCHA DE LAS TORRES Y SE REPARACION DE 4 TORRES LAS DELANTERAS Y LAS TRASERAS</t>
  </si>
  <si>
    <t>CAMBIO DE FILTRO DE COMBUSTIBLE TRAMPA, CAMBIO DE SELENOIDE,REVISION DE BOMBA ELECTRICA,</t>
  </si>
  <si>
    <t xml:space="preserve"> CAMBIO DE CAMARA T30 POSICION 5,6</t>
  </si>
  <si>
    <t xml:space="preserve"> CAMBIO DE AGUA POR REFRIGERANTE</t>
  </si>
  <si>
    <t>CAMBIO DE VALVULA NIVELADORA DE SUSPENSION DE CABINA</t>
  </si>
  <si>
    <t xml:space="preserve">REPARACION DE SILLA DE CONDUCTOR, ARREGLO DE GOTERAS EN EL TECHO, </t>
  </si>
  <si>
    <t>CAMBIO DE SENSOR BAROMETRICO, CAMBIO DE PITO DE REVERSA</t>
  </si>
  <si>
    <t>REVISION E INSPECCION Y CAMBIO DE TRES BOBINAS DE FRENO DE MOTOR</t>
  </si>
  <si>
    <t>COMPLETAR ACEITE DE MOTOR</t>
  </si>
  <si>
    <t>VEHICULO SE LE DEBE CAMBIAR BOMBA DE AGUA</t>
  </si>
  <si>
    <t xml:space="preserve">MANTENIMIENTO A BOMBA PEDAL DE FRENO PARA CAMBIO DE EMPAQUETADURA, Y CAMBIO DE RACORES PARA CORRECCION DE FUGA DE AIRE EN EL TABLERO, </t>
  </si>
  <si>
    <t>POLISHADO</t>
  </si>
  <si>
    <t xml:space="preserve"> REPARACION DE YOYO DE CAMABAJA,</t>
  </si>
  <si>
    <t xml:space="preserve">CAMBIO DE VALVULA DE FRENO DE PARQUEO </t>
  </si>
  <si>
    <t xml:space="preserve">CAMBIO DE BANDAS DE FRENO, CAMBIO DEL BUJE DE LA PATA DE GALLINA </t>
  </si>
  <si>
    <t>PTE POR MANTENIMIENTO</t>
  </si>
  <si>
    <t>TFQ070</t>
  </si>
  <si>
    <t xml:space="preserve">ENGRASE GENERAL, </t>
  </si>
  <si>
    <t>ENGRASE, CAMBIO DE RACHE POSICION 9 Y 10</t>
  </si>
  <si>
    <t xml:space="preserve"> REVISION DE PERA FULLER Y MANTENIMIENTO.</t>
  </si>
  <si>
    <t>CAMBIO DE VALVULA DE DESCARGUE DE TANQUE DE 4", NO CALZO HAY QUE CAMBIARLA, VALVULA LLEGO EL 20 Y SE CAMBIO</t>
  </si>
  <si>
    <t>REPARACION DE STOP LATERALES</t>
  </si>
  <si>
    <t xml:space="preserve">ENGRASE, AJUSTE DE CRUCETAS, COMPLETAR ACEITE DE MOTOR, </t>
  </si>
  <si>
    <t>CAMBIO DE MEDIA LUNA Y EL COJIN DEL CONDUCTOR</t>
  </si>
  <si>
    <t>CALZADAD DE CRUCETA 250 DE TRANSMISION DELANTERA</t>
  </si>
  <si>
    <t>, REVISION DE LUCES</t>
  </si>
  <si>
    <t xml:space="preserve">CAMBIO DE INYECTOR POSICION 5 </t>
  </si>
  <si>
    <t xml:space="preserve">POSTURA DE TORNILLOS DE SOPORTE DE MOTOR, </t>
  </si>
  <si>
    <t xml:space="preserve">EMPAQUE BOTELLA DE DIRECCION </t>
  </si>
  <si>
    <t>CORRECION DE FUGAS EN ARNES DE FRENO DE MOTOR Y LIMPIEZA A CONECTORES DEL ARNES,CAMBIO DE RETENEDORES Y CAMBIO DE BOMBONAS POSICION 3,4,5Y6</t>
  </si>
  <si>
    <t xml:space="preserve"> CAMBIO DE CAMPANAS, REVISION DE RODAMIENTOS,</t>
  </si>
  <si>
    <t xml:space="preserve">CAMBIO DE BANDAS ULTIMO TROQUE, CAMBIO DE RETENEDOR POSCION 7 Y 8 </t>
  </si>
  <si>
    <t xml:space="preserve">CAMBIO DE TERMINALES DE LA BARRA DE DIRECCION </t>
  </si>
  <si>
    <t>MONTAJE DE CAUCHOCENTRAL DE CARDAN Y CAMBIO DE BALINERA , CAMBIO Y ENGRASE DE TERMINALES DE DIRECCIONAL,</t>
  </si>
  <si>
    <t xml:space="preserve"> CAMBIO DE VARILLA DE DIRECCION, AJUSTE DE 5TA RUEDA </t>
  </si>
  <si>
    <t xml:space="preserve">POSTURA DE ESCOPETAS, </t>
  </si>
  <si>
    <t>CALIBRACION GENERAL DE MOTOR, CAMBIO DE ARNES DE FRENO DE MOTOR , MTTO A UN PATIN, CAMBIO DE DESFOGUE DE TANQUE</t>
  </si>
  <si>
    <t>ADAPTACION DE RACORES PARA CORRECION FUGA DE AIRE EN MANGUERA ,</t>
  </si>
  <si>
    <t>88, 94</t>
  </si>
  <si>
    <t xml:space="preserve"> REPARACION DE LA PERA DE BARRA DE CAMBIO </t>
  </si>
  <si>
    <t>POSTURA DE CORREA DE AA, CAMBIO DE BALINERA DE PATIN, BALINERA DE COMPRESOR ACEITE Y GAS ,</t>
  </si>
  <si>
    <t xml:space="preserve">MTTO A A VALVULA PURGA DEL SECADOR PARA CAMBIO DE EMPAQUETADURA , </t>
  </si>
  <si>
    <t>CAMBIO DE CAMARA T30 POSICION 1</t>
  </si>
  <si>
    <t xml:space="preserve">BAJAR Y REPARAR FUN CLUTCH PARA CAMBIO DE RODAMIENTOS </t>
  </si>
  <si>
    <t>CAMBIO DE STOP TRASEROS, ARREGLO DE CABLE 7 VIAS , ARREGLO DE LUCES MEDIAS TRASERAS Y DIRECCIONAL TRASERO,</t>
  </si>
  <si>
    <t xml:space="preserve">REPARACION DE SISTEMA DE LIMPIAVIDRIOS, REPARACION DE PIÑON SISTEMA ELEVAVIDRIOS, INTALACION DEREVERSA DEL VOLCO </t>
  </si>
  <si>
    <t xml:space="preserve">AJUSTE DE ESCOPETA LADO DERECHO, </t>
  </si>
  <si>
    <t xml:space="preserve">DESMONTE DE TPA VALVULA, BALANCINES, REVICION DE CABALLITOS Y FLUTAS </t>
  </si>
  <si>
    <t xml:space="preserve"> CAMBIO DE UNIDAD  </t>
  </si>
  <si>
    <t>REVSION DEL SISTEMA DE FRENO, CAMBIO DE 1/2 JUEGO DE BANDAS POSICION 9Y10, CAMBIO DE 10 PERNOS POSICION 9 Y 10, PRUEBAS DE FRENO</t>
  </si>
  <si>
    <t>CAMBIO DE 2 JUEGOS DE BANDAS , INSTALACION DE GUARDABARROS PLASTICOS,</t>
  </si>
  <si>
    <t xml:space="preserve"> INSPECCION </t>
  </si>
  <si>
    <t xml:space="preserve">DESTAPAR MANGUERA DE ALIMENTACION DE AIRE POR TAPON DE AVISPA Y GRADUACION DE FRENOS </t>
  </si>
  <si>
    <t xml:space="preserve">CAMBIO DE UNA BOMBONA POSICION 9 Y 10, REVISION DE DEL SECADOR </t>
  </si>
  <si>
    <t xml:space="preserve">REPARACION DE PIÑON ELEVAVIDRIO Y SISTEMA ELECTRICO DE BOMBA DE ARRASTRE, MANTENIMIENTO A LA BOMBA LIMPIAVIDRIOS </t>
  </si>
  <si>
    <t xml:space="preserve">CAMBIO DE BOMBONA SUSPENSIÓN CABINA Y MANGUERA DE ALIMENTACION DE LA MISMA </t>
  </si>
  <si>
    <t>CAMBIO PITO FRONTAL</t>
  </si>
  <si>
    <t>REPARACION DE CINTURON DE SEGURIDAD</t>
  </si>
  <si>
    <t>ARREGLO DE CONECTOR DE DIFERENCIAL</t>
  </si>
  <si>
    <t>AJUSTE DE PUERTA</t>
  </si>
  <si>
    <t>CAMBIO DE BOMBONA POSICION 9 Y 10</t>
  </si>
  <si>
    <t>CAMBIO DE PLUMILLAS LIMPIA BRISAS, CAMBIO DE COJIN DE SILLA DE CONDUCTOR, POSTURA DE PORTA TAPAS DE ACPM</t>
  </si>
  <si>
    <t>COMPLETAR NIVEL DE REFRIGERANTE</t>
  </si>
  <si>
    <t xml:space="preserve">INSPECCION FUGA DE HIDRAULICO POR MANGUERA, EN ESPERA DE MANGUERA </t>
  </si>
  <si>
    <t>CAMBIO DE MANGUERA DE BOTELLA DE DIRECCION, COMPLETAR HIDRAULICO Y NIVEL DE ACEITE DE MOTOR.</t>
  </si>
  <si>
    <t>COMPLETAR ACEITE DE LA CAJA</t>
  </si>
  <si>
    <t>ENGRASE DE QUINTA RUEDA</t>
  </si>
  <si>
    <t>POSTURA DE ABRAZADERA EN BRAZO TEMPLETE DE RADIADOR PARA DAR AJUSTE</t>
  </si>
  <si>
    <t>AJUSTE DE LA QUINTA RUEDA</t>
  </si>
  <si>
    <t>INSPECCION DE QUINTA RUEDA</t>
  </si>
  <si>
    <t>SE CAMBIO KIT DE MORDAZA Y MONTAJE DE QUINTA RUEDA</t>
  </si>
  <si>
    <t>PULIR QUINTA RUEDA PARA POSTURA DE DISCO DE TEFLON</t>
  </si>
  <si>
    <t xml:space="preserve">CAMBIO DE KING PIN </t>
  </si>
  <si>
    <t>CAMBIO DE ACEITE DE MOTOR, CAMBIO DE FILTRO DE ACEITE, COMBUSTIBLE, TRAMPA Y AGUA, CAMBIO DE LOS 2 FILTROS DE AIRE, INSPECCION DE BANDAS, CRUCETAS, BUJES DE VIGAS, MUELLES TRASEROS Y DELANTEROS, CAMBIO DE MANGUERA DE AGUA, ENGRASE GENERAL, COMPLETAR NIVEL DE REFRIGERANTE.</t>
  </si>
  <si>
    <t>DESMONTE DE GATOS HIDRAULICOS PARA REPARACION</t>
  </si>
  <si>
    <t>CONECTAR LAS LAMPARAS DE LA DEFENSA</t>
  </si>
  <si>
    <t>VEHICULO EL DIA 26/04/2021 SE FUE NO HABIA REPUESTO DE LEVANTA EJE,</t>
  </si>
  <si>
    <t>CAMBIO DE BASE DE FILTRO TRAMPA Y CAMBIO DE TUERCA DE TRAMPA.</t>
  </si>
  <si>
    <t>ARREGLO DE MANDO LEVANTA VOLCO</t>
  </si>
  <si>
    <t xml:space="preserve">WILSON DURAN </t>
  </si>
  <si>
    <t>JORGE LUIS BALLESTEROS</t>
  </si>
  <si>
    <t xml:space="preserve">CESAR ESCORCIA </t>
  </si>
  <si>
    <t xml:space="preserve">MECANICA DE PATIO </t>
  </si>
  <si>
    <t xml:space="preserve">DEIWIS PIMIENTA </t>
  </si>
  <si>
    <t xml:space="preserve">EDWIN NARANJO </t>
  </si>
  <si>
    <t xml:space="preserve">ELECTRICO </t>
  </si>
  <si>
    <t xml:space="preserve">AIRE </t>
  </si>
  <si>
    <t xml:space="preserve"> MOTORES</t>
  </si>
  <si>
    <t>MECANICA DE PATIO,</t>
  </si>
  <si>
    <t xml:space="preserve"> AIRE</t>
  </si>
  <si>
    <t xml:space="preserve"> JOSE DIAZ </t>
  </si>
  <si>
    <t xml:space="preserve">NELFO CALDERA </t>
  </si>
  <si>
    <t xml:space="preserve">JOSE DIAZ </t>
  </si>
  <si>
    <t>WILSON DURAN
JOSE PAEZ</t>
  </si>
  <si>
    <t xml:space="preserve">MECANICA DE PATIO           </t>
  </si>
  <si>
    <t>EDWIN NARANAJO
JOSE PAEZ</t>
  </si>
  <si>
    <t>WILSON DURAN</t>
  </si>
  <si>
    <t xml:space="preserve">MECANICA DE PATIO         </t>
  </si>
  <si>
    <t xml:space="preserve">  AIRE ACONDICIONADO</t>
  </si>
  <si>
    <t xml:space="preserve">CAJA Y TRANSMISIONES </t>
  </si>
  <si>
    <t xml:space="preserve">MECANICA DE PATIO , </t>
  </si>
  <si>
    <t xml:space="preserve">NELFO CALDERA               </t>
  </si>
  <si>
    <t>MECANICA DE PATIO , SOLDADURA</t>
  </si>
  <si>
    <t xml:space="preserve">    DAIRO RODRIGUEZ</t>
  </si>
  <si>
    <t>MECANICA DE PATIO , AIRE</t>
  </si>
  <si>
    <t xml:space="preserve">                       WILSON DURAN
</t>
  </si>
  <si>
    <t xml:space="preserve">MOTORES
</t>
  </si>
  <si>
    <t>JUAN CORREA</t>
  </si>
  <si>
    <t xml:space="preserve">LATONERIA Y PINTURA
</t>
  </si>
  <si>
    <t>CARLOS AMRIO</t>
  </si>
  <si>
    <t>AIRE
MECANICA DE PATIO</t>
  </si>
  <si>
    <t xml:space="preserve">ARGEMIRO ARAQUE
</t>
  </si>
  <si>
    <t xml:space="preserve">MECANICA DE PATIO
</t>
  </si>
  <si>
    <t xml:space="preserve">WILSON DURAN
</t>
  </si>
  <si>
    <t xml:space="preserve">LUIDIN RUIZ </t>
  </si>
  <si>
    <t xml:space="preserve">CAJAS Y TRANSMISIONES
</t>
  </si>
  <si>
    <t>JHON CANTILLO</t>
  </si>
  <si>
    <t xml:space="preserve">MOTORES
</t>
  </si>
  <si>
    <t xml:space="preserve">RODOLFO CASTAÑEDA     </t>
  </si>
  <si>
    <t xml:space="preserve">MECANICA DE PATIO                                  </t>
  </si>
  <si>
    <t xml:space="preserve">JOSE PAEZ                       </t>
  </si>
  <si>
    <t xml:space="preserve">
AIRE</t>
  </si>
  <si>
    <t xml:space="preserve">INTERNO </t>
  </si>
  <si>
    <t xml:space="preserve">   WILSON DURAN </t>
  </si>
  <si>
    <t xml:space="preserve">MOTOR
</t>
  </si>
  <si>
    <t xml:space="preserve"> NELFO CALDERA </t>
  </si>
  <si>
    <t xml:space="preserve">TODO TRAILER </t>
  </si>
  <si>
    <t>GABRIEL JIMENEZ</t>
  </si>
  <si>
    <t xml:space="preserve">RODOLFO CASTAÑEDA      </t>
  </si>
  <si>
    <t>HERNANDO HURTADO</t>
  </si>
  <si>
    <t>CESAR ESCOCIA</t>
  </si>
  <si>
    <t xml:space="preserve"> WILSON CACHIRA              </t>
  </si>
  <si>
    <t xml:space="preserve">WILSON DURAN                          </t>
  </si>
  <si>
    <t xml:space="preserve">ROGER CUELLO </t>
  </si>
  <si>
    <t xml:space="preserve">AIRE ACONDICIONADO </t>
  </si>
  <si>
    <t xml:space="preserve"> AIRES DE LA COSTA </t>
  </si>
  <si>
    <t xml:space="preserve">FABIAN CARREÑO </t>
  </si>
  <si>
    <t>JORGE ERNEY GOMEZ BLANCO</t>
  </si>
  <si>
    <t xml:space="preserve">EXTERNO </t>
  </si>
  <si>
    <t xml:space="preserve">MECANICA DE PATIO           MOTOR </t>
  </si>
  <si>
    <t xml:space="preserve">WILSON OROZCO                 </t>
  </si>
  <si>
    <t xml:space="preserve">LATONERIA                         </t>
  </si>
  <si>
    <t xml:space="preserve">JULIO ARAQUE </t>
  </si>
  <si>
    <t xml:space="preserve"> ELECTRICO      </t>
  </si>
  <si>
    <t>INTERNO/ESTERNO</t>
  </si>
  <si>
    <t xml:space="preserve">RODOLFO CASTAÑEDA </t>
  </si>
  <si>
    <t>ARTURO JAIMES</t>
  </si>
  <si>
    <t>JORGE BALLESTER0</t>
  </si>
  <si>
    <t>EDWIN NARANJO
WILSON DURAN</t>
  </si>
  <si>
    <t>LUIS UTRIA</t>
  </si>
  <si>
    <t>MARCELINO</t>
  </si>
  <si>
    <t>ORLANDO CARVAJAL</t>
  </si>
  <si>
    <t>Horas Mtto Total</t>
  </si>
  <si>
    <t>Horas Mtto Reales</t>
  </si>
  <si>
    <t>DIAS EN ACTIVIDAD</t>
  </si>
  <si>
    <t>Clasifica para tiempos en actividad</t>
  </si>
  <si>
    <t>SEM MTTO</t>
  </si>
  <si>
    <t>Count of Horas Mtto Reales</t>
  </si>
  <si>
    <t>Sum of Horas Mtto Reales</t>
  </si>
  <si>
    <t>Sum of Horas Mtto Total</t>
  </si>
  <si>
    <t>JOSE ROJAS</t>
  </si>
  <si>
    <t>Tiempo Total</t>
  </si>
  <si>
    <t>Tiempo Promedio</t>
  </si>
  <si>
    <t>Total OT</t>
  </si>
  <si>
    <t>% Ocupación</t>
  </si>
  <si>
    <t>MECÁNICO</t>
  </si>
  <si>
    <t xml:space="preserve">JOSE PAEZ                   </t>
  </si>
  <si>
    <t xml:space="preserve">CAMBIO DE FILTRO DE AIRE DE MOTOR </t>
  </si>
  <si>
    <t>DESMONTE DE DEFENSA PARA REPARACION Y SE MONTO, CAMBIO DE PLUMILLAS</t>
  </si>
  <si>
    <t xml:space="preserve"> POSTURA DE TORNILLOS A TAPA DE BATERIAS</t>
  </si>
  <si>
    <t>CAMBIO DE ACEITE Y FILTRACION DE MOTOR , INSPECCION BANDAS Y ENGRASE</t>
  </si>
  <si>
    <t xml:space="preserve">ARGEMIRO ARAQUE             </t>
  </si>
  <si>
    <t>JAVIER CASTRO</t>
  </si>
  <si>
    <t xml:space="preserve">MECANICA DE PATIO ,                     </t>
  </si>
  <si>
    <t xml:space="preserve"> EXTERNO</t>
  </si>
  <si>
    <t xml:space="preserve">LUIS UTRIA                CESAR ESCORCIA   </t>
  </si>
  <si>
    <t xml:space="preserve">QUINTA RUEDA  </t>
  </si>
  <si>
    <t xml:space="preserve">MTTO VALVULA RELAY R14, REVISION DE RACOR CON FUGA DE AIRE </t>
  </si>
  <si>
    <t xml:space="preserve">WILSON DURAN                    </t>
  </si>
  <si>
    <t xml:space="preserve"> MOTORES                            </t>
  </si>
  <si>
    <t>REPARACION Y MANTENIMIENTO VALVULA MODULO DE CORNETAS Y FUN CLUTCH</t>
  </si>
  <si>
    <t xml:space="preserve">DEIWIS PIMIENTA  </t>
  </si>
  <si>
    <t xml:space="preserve">AIRE                                     </t>
  </si>
  <si>
    <t xml:space="preserve"> ARREGLO DE ARNES DE LAS PERAS DEL DIFERENCIAL </t>
  </si>
  <si>
    <t>CAMBIO DE ACEITE Y FILTRACION DE MOTOR, ENGRASE, INSPECCION DE BANDAS</t>
  </si>
  <si>
    <t xml:space="preserve">ARGEMIRO ARAQUE                </t>
  </si>
  <si>
    <t xml:space="preserve">MECANICA DE PATIO                                         </t>
  </si>
  <si>
    <t xml:space="preserve">AIRE     </t>
  </si>
  <si>
    <t xml:space="preserve">LUIS UTRIA                        CESAR ESCORCIA </t>
  </si>
  <si>
    <t>QUINTA RUEDA</t>
  </si>
  <si>
    <t xml:space="preserve">REPARACION DE TANQUE DE COMPENSACION Y CAMBIO DE MANGUERAS DE REFRIGERANTE </t>
  </si>
  <si>
    <t xml:space="preserve">MECANICA DE PATIO      </t>
  </si>
  <si>
    <t>CAMBIO DE RETENEDOR Y GRASA POSICION 7 Y8</t>
  </si>
  <si>
    <t xml:space="preserve">ARGEMIRO ARAQUE </t>
  </si>
  <si>
    <t>LUIDWIN RUIZ</t>
  </si>
  <si>
    <t xml:space="preserve">MECANICA DE PATIO          </t>
  </si>
  <si>
    <t xml:space="preserve"> LUIS UTRIA                 CESAR ESCORCIA</t>
  </si>
  <si>
    <t xml:space="preserve">  5TA RUEDA</t>
  </si>
  <si>
    <t xml:space="preserve"> CAMBIO DE RETENEDOR Y RODAMIENTOS POSCION 1, CAMBIO DE EMPAQUE EJE 8 HUECOS POSCION 9Y10, CAMBIO DE RETENEDOR </t>
  </si>
  <si>
    <t xml:space="preserve">TECNICO EN LLANTAS </t>
  </si>
  <si>
    <t xml:space="preserve"> LUIS UTRIA                 CESAR ESCORCIA                           </t>
  </si>
  <si>
    <t xml:space="preserve">    QUINTA RUEDA</t>
  </si>
  <si>
    <t>REPARACION DE LICUADORA</t>
  </si>
  <si>
    <t xml:space="preserve">EDWIN NARANJO  </t>
  </si>
  <si>
    <t xml:space="preserve">ELECTRICO                   </t>
  </si>
  <si>
    <t>POLICHADO</t>
  </si>
  <si>
    <t xml:space="preserve">WILSON OROZCO   </t>
  </si>
  <si>
    <t xml:space="preserve">  LATONERIA Y PINTURA     </t>
  </si>
  <si>
    <t xml:space="preserve">ARGEMIRO ARAQUE         </t>
  </si>
  <si>
    <t xml:space="preserve">JOHAN AVENDAÑO </t>
  </si>
  <si>
    <t>PINTURA Y LATONERIA</t>
  </si>
  <si>
    <t>CAMBIO DE 2 HOJAS DE MUELLE PRINCIPAL Y SEPTIMA, POSICION 1Y2 CAMBIO DE 6 PERNO RIN DISCO</t>
  </si>
  <si>
    <t xml:space="preserve">ARGEMIRO ARAQUE              </t>
  </si>
  <si>
    <t xml:space="preserve">MECANICA DE PATIO                                           </t>
  </si>
  <si>
    <t xml:space="preserve">INSPECCION DE QUINTA RUEDA, (SE SOLICITA PONER HOMBROS FIJOS) </t>
  </si>
  <si>
    <t>REVISION DE VALVULA PANELA DEL MONO Y PERA FULLER, POSTURA DE CAUCHOS A VARILLA DE VALVULA NIVELADORA PTE POR RESPUESTOS DEL PLANEADOR</t>
  </si>
  <si>
    <t xml:space="preserve">DESMONTE Y MONTAJE DE CAJA DE HUMO </t>
  </si>
  <si>
    <t xml:space="preserve"> RODOLFO CASTAÑEDA </t>
  </si>
  <si>
    <t xml:space="preserve">MECANICA DE PATIO    </t>
  </si>
  <si>
    <t>INSPECCION DE 5TA RUEDA, CAMBIO DE MORDAZAS DE 5TA RUEDA, CAMBIO DE TORNILLO GUIA RESORTE Y AJUSTE DE SISTEMA COMPENSADOR CON LAINA</t>
  </si>
  <si>
    <t xml:space="preserve">QUINTA RUEDA </t>
  </si>
  <si>
    <t>EDWIN NARANJO       JULIO ARAQUE</t>
  </si>
  <si>
    <t xml:space="preserve">DEIWIS PIMIENTA    </t>
  </si>
  <si>
    <t>CARLOS BARRO</t>
  </si>
  <si>
    <t xml:space="preserve">AIRE  </t>
  </si>
  <si>
    <t xml:space="preserve">INSPECCION DE LA 5TA RUEDA ( SE DEMONTO Y MONTO) SE DIO AJUSTE </t>
  </si>
  <si>
    <t xml:space="preserve">LUIS UTRIA                        CESAR ESCORCIA    </t>
  </si>
  <si>
    <t xml:space="preserve"> QUINTA RUEDA</t>
  </si>
  <si>
    <t>INSPECCION DE 5TA RUEDA, SE DIO AJUSTE E INSPECCION DE KING PIN</t>
  </si>
  <si>
    <t xml:space="preserve">FABIO GUEVARA </t>
  </si>
  <si>
    <t xml:space="preserve">INSPECCION DE 5TA RUEDA, DESMONTE DE MORDAZAS, BUJES DE MEDIA LUNA DE 5TA RUEDA, CAMBIO DE DISCO DE TEFLON </t>
  </si>
  <si>
    <t xml:space="preserve">MAURICIO SUESCUN </t>
  </si>
  <si>
    <t xml:space="preserve">ARGEMIRO ARAQUE       </t>
  </si>
  <si>
    <t xml:space="preserve">LUIS UTRIA                        CESAR ESCORCIA      </t>
  </si>
  <si>
    <t xml:space="preserve">POSTURA DE PATAS DEL VOLCO, </t>
  </si>
  <si>
    <t xml:space="preserve">DAIRO RODRIGUEZ      </t>
  </si>
  <si>
    <t xml:space="preserve">SOLDADURA         </t>
  </si>
  <si>
    <t>CAMBIO DE LUCES MEDIAS DEL VOLCO Y LUCES MEDIAS DEL CABEZOTE</t>
  </si>
  <si>
    <t xml:space="preserve">     ELECTRICO</t>
  </si>
  <si>
    <t>INSPECCION DE 5TA RUEDA E INSPECCION DE KING PIN SE ENCUENTRA TORNAMEZA PANDEADA, CAMBIO DE ZAPATA Y BUJES DE 5TA RUEDA</t>
  </si>
  <si>
    <t xml:space="preserve">LUIS UTRIA                        CESAR ESCORCIA          </t>
  </si>
  <si>
    <t xml:space="preserve">MECANICA DE PATIO  </t>
  </si>
  <si>
    <t xml:space="preserve">REPARACION DE  LUCES MEDIAS Y CAMBIO DE BOMBILLOS TRASEROS </t>
  </si>
  <si>
    <t>, INSPECCION DE 5TA RUEDA Y DE KING PIN</t>
  </si>
  <si>
    <t xml:space="preserve">QUINTA RUEDA              </t>
  </si>
  <si>
    <t>CAMBIO DE GANCHO DE CAPO</t>
  </si>
  <si>
    <t xml:space="preserve">CAMBIO DE FILTRO DE AGUA, CAMBIO DE FILTRO SECADOR DE AIRE, COLOCAR ACOPLE RAPIDO EN TANQUE DE AIRE, , SWITCHE ENCENDIDO PUERTA, INSPECCION DE 5TA RUEDA, CAMBIO DE RETENEDOR Y RODAMIENTOS RUEDA POSICION 1, MONTAJE DE LLANTAS </t>
  </si>
  <si>
    <t xml:space="preserve">INSPECCION DE 5TA RUEDA, CAMBIO DE RETENEDOR Y RODAMIENTOS RUEDA POSICION 1, MONTAJE DE LLANTAS </t>
  </si>
  <si>
    <t>CAMBIO DE KING PIN PLATO CHINO</t>
  </si>
  <si>
    <t xml:space="preserve">DESVARE EN PATIO ALTERNO, DESMONTO ALTERNADOR, CAMBIO DE PLUMILLA LIMPIABRISAS, MTTO A BATERIAS , DESARME DE ALTERNADOR </t>
  </si>
  <si>
    <t xml:space="preserve">INSPECCION DE 5TA RUEDA, </t>
  </si>
  <si>
    <t>LUIS UTRIA              CESAR ESCORCIA</t>
  </si>
  <si>
    <t xml:space="preserve">MONTAJE ALTERNADOR </t>
  </si>
  <si>
    <t>DESVARE EN PATIO ALTERNO, CAMBIO DE SOLENOIDE</t>
  </si>
  <si>
    <t xml:space="preserve">EDWIN AGUILAR </t>
  </si>
  <si>
    <t xml:space="preserve">MECANICA DE PATIO        </t>
  </si>
  <si>
    <t xml:space="preserve"> REVISION DE FRENO DE MOTOR</t>
  </si>
  <si>
    <t xml:space="preserve">DESMONTE DE LA BOTELLA DE DIRECCION PARA CORREGIR FUGA  DE HIDRAULICO, CAMBIO DE BOMBONA DE AIRE DE SUSPENSION , </t>
  </si>
  <si>
    <t xml:space="preserve">JOSE PAEZ            </t>
  </si>
  <si>
    <t xml:space="preserve">  MOTORES</t>
  </si>
  <si>
    <t>EXTERNO/ INTERNO</t>
  </si>
  <si>
    <t xml:space="preserve">INSPECCION DE 5TA RUEDA, CAMBIO DE BUJES </t>
  </si>
  <si>
    <t xml:space="preserve"> ARGEMIRO ARAQUE </t>
  </si>
  <si>
    <t xml:space="preserve">INSPECCION DE 5TA RUEDA </t>
  </si>
  <si>
    <t xml:space="preserve">CAMBIO DE KIT DE CIERRE DE 5TA RUEDA  , </t>
  </si>
  <si>
    <t xml:space="preserve">  CESAR ESCORCIA                   </t>
  </si>
  <si>
    <t xml:space="preserve">WILSON OROZCO </t>
  </si>
  <si>
    <t xml:space="preserve">LATONERIA Y PINTURA </t>
  </si>
  <si>
    <t>CAMBIO DE RACHE 10 ESTRIAS LADO IZQUIERDO PRIMER TROQUE, CAMBIO DE 2 FLEXIBLES DEL EXHOSTO</t>
  </si>
  <si>
    <t xml:space="preserve">CAMBIO DE LLAVE DE PASO EN MANGUERA DE COMBUSTIBLE </t>
  </si>
  <si>
    <t>INSPECCION DE 5TA RUEDA, AJUSTE DESCULIZABLE POR LAINAS</t>
  </si>
  <si>
    <t xml:space="preserve">CORRECCION DE FUGAS DE AIRE DEBAJO DE CABINA </t>
  </si>
  <si>
    <t>INSPECCION DE 5TA RUEDA</t>
  </si>
  <si>
    <t>EXTERNA</t>
  </si>
  <si>
    <t xml:space="preserve">CAMBIO DE AMORTIGUADORES TRASEROS, </t>
  </si>
  <si>
    <t xml:space="preserve">MECANICA DE PATIO   </t>
  </si>
  <si>
    <t xml:space="preserve">JOSE DIAZ   </t>
  </si>
  <si>
    <t xml:space="preserve">WILSON OROZCO    </t>
  </si>
  <si>
    <t xml:space="preserve">  LATONERIA Y PINTURA  </t>
  </si>
  <si>
    <t>CAMBIO DE RACORES EN VALVULAS DEL MAXIFRAX</t>
  </si>
  <si>
    <t>COMPLETAR NIVEL DE HIDRAULICO,</t>
  </si>
  <si>
    <t xml:space="preserve">ARGEMIRO ARAQUE        </t>
  </si>
  <si>
    <t>JOHNY SORACA</t>
  </si>
  <si>
    <t xml:space="preserve"> GRADUACION DE FRENOS</t>
  </si>
  <si>
    <t xml:space="preserve">ARGEMIRO ARAQUE    </t>
  </si>
  <si>
    <t xml:space="preserve">EXTERNA </t>
  </si>
  <si>
    <t>CAMBIO DE BANDAS POSICION 1,2,3,4, DESMONTE Y MONTA JE DE LLANTAS, GRADUACION DEL TRAILER</t>
  </si>
  <si>
    <t>REPARACION PARTE FRONTAL DEL VEHICULO POR GOLPE</t>
  </si>
  <si>
    <t xml:space="preserve">COMPLETAR NIVEL DE HIDRAULICO EN LA BOTELLA DE LA DIRECCION EN PARQUEADERO DE ENTUNE </t>
  </si>
  <si>
    <t xml:space="preserve">     LUIS UTRIA          </t>
  </si>
  <si>
    <t xml:space="preserve">                                    QUINTA RUEDA</t>
  </si>
  <si>
    <t xml:space="preserve">CAMBIO DE COJIN DE LA SILLA DEL CONDUCTOR, </t>
  </si>
  <si>
    <t xml:space="preserve"> DEIWIS  PIMIENTA  </t>
  </si>
  <si>
    <t xml:space="preserve">AIRE               </t>
  </si>
  <si>
    <t xml:space="preserve"> MTTO DE AIRE ACONDICIONADO</t>
  </si>
  <si>
    <t>DESVARE DE VEHICULO EN CORDOBITA</t>
  </si>
  <si>
    <t xml:space="preserve">MOTORES     ELECTRICO </t>
  </si>
  <si>
    <t xml:space="preserve">       LUIS UTRIA                        CESAR ESCORCIA       </t>
  </si>
  <si>
    <t xml:space="preserve"> CAMBIO DE ACEITE Y FILTRACION Y ENGRASE</t>
  </si>
  <si>
    <t>CABINA</t>
  </si>
  <si>
    <t>INTERCAMBIO DE BOMBONAS Y CORRECCION FUGAS DE AIRE</t>
  </si>
  <si>
    <t>SUSPENSION TRASERA</t>
  </si>
  <si>
    <t>TRANSMISIONES</t>
  </si>
  <si>
    <t>GRASERA</t>
  </si>
  <si>
    <t>TORNAMEZA</t>
  </si>
  <si>
    <t>REFRIGERACION</t>
  </si>
  <si>
    <t>SUSPENSION TANQUE</t>
  </si>
  <si>
    <t>CONTROL</t>
  </si>
  <si>
    <t>NSPECCION DE 5TA RUEDA ( SE ENCONTRARON 3 FISURAS Y HAY QYE DAR AJUSTE CON LAINAS )</t>
  </si>
  <si>
    <t>AIRE CABEZOTE</t>
  </si>
  <si>
    <t>CAMBIO DE ABRAZADERAS CREMALLERAS A MANGUERA DE HIDRAULICO,</t>
  </si>
  <si>
    <t>INSPECCION DE FUGAS DE AIRE</t>
  </si>
  <si>
    <t>VEHICULO EN GENERAL</t>
  </si>
  <si>
    <t xml:space="preserve">INSPECCION DE 5TA RUEDA ( SE ENCONTRARON 2 FISURAS AL PLATO ) SE CAMBIO BUJE HOMBRO DERECHO POR UNO DE SEGUNDA </t>
  </si>
  <si>
    <t xml:space="preserve">SE GATEO EL TANQUE , DEMONTAJE DE LLANTAS, DESMONTE DE BOSIN POSICION 7 Y 8 PARA CAMBIO DE RETENEDOR </t>
  </si>
  <si>
    <t>RUEDAS</t>
  </si>
  <si>
    <t>INSPECCION DE 5TA RUEDA (TIENE 3 FISURAS Y UNA REPARACION CON SOLDADURA NUEVAMENTE FISURADA ) CAMBIO DE BUJES DE 5TA RUEDA</t>
  </si>
  <si>
    <t>REVISION DE NIVELES, COMPLETAR ACEITE DE MOTOR, REVISION DE TRANSMISION Y FRENOS</t>
  </si>
  <si>
    <t xml:space="preserve">POLICHADO </t>
  </si>
  <si>
    <t>INSPECCION 5TA RUEDA</t>
  </si>
  <si>
    <t>MOTOR
SUSPENSION CABEZOTE</t>
  </si>
  <si>
    <t>CAMBIO DE 2 JUEGOS DE BANDAS</t>
  </si>
  <si>
    <t xml:space="preserve"> DESMONTE DE CAMPANAS PARA CAMBIO DE BANDAS DE TRACCION </t>
  </si>
  <si>
    <t>CAMBIO DE UNIDAD SELLADA FRONTAL LADO IZQUIERDO</t>
  </si>
  <si>
    <t>CAMBIO DE ACEITE YFILTRACION DE MOTOR</t>
  </si>
  <si>
    <t xml:space="preserve"> INSPECCION DE 5TA RUEDA , CAMBIO DE KIT DE CIERRE</t>
  </si>
  <si>
    <t xml:space="preserve">MONTAJE DE CAJA DE HUMO </t>
  </si>
  <si>
    <t xml:space="preserve">CAMBIO DE BANDAS POSICION 5,6,7,8,9 Y 10 Y RETENEDOR, ESPARRAGOS, POSICION 9 Y 10 </t>
  </si>
  <si>
    <t>REPARACION DE BOTONES DEL MAXIFRAX CAMBIO DE LA CAJA</t>
  </si>
  <si>
    <t>CAMBIO DE TORNILLOS DE H DE SOPORTE DE CABINA</t>
  </si>
  <si>
    <t>CAMBIO DE RETENEDOR POSICION 5Y6,</t>
  </si>
  <si>
    <t xml:space="preserve">CAMBIO DE RETENEDOR POSICION  7 Y 8 </t>
  </si>
  <si>
    <t>SOPORTE VOLCO</t>
  </si>
  <si>
    <t>CALIBRACION DE FRENO DE MOTOR</t>
  </si>
  <si>
    <t>CAMBIAR UNA MANGUERA Y ORGANIZAR LAS MANGUERAS DE ADMISION</t>
  </si>
  <si>
    <t>INSTALACION MANGUERA LIMPIAR CABINA</t>
  </si>
  <si>
    <t>POLICHADO Y BRILLAR VEHICULO,</t>
  </si>
  <si>
    <t>CAMBIO DE FLAUTA TRASERA Y CALIBRACION DE MOTOR</t>
  </si>
  <si>
    <t>ABRIR HUECOS DEL BOLSILLO DE LA COMPUERTA</t>
  </si>
  <si>
    <t>COMPUERTA</t>
  </si>
  <si>
    <t>LUIS UTRIA
CESAR ESCORCIA</t>
  </si>
  <si>
    <t>ARGEMIRO</t>
  </si>
  <si>
    <t>SUSPENSION</t>
  </si>
  <si>
    <t xml:space="preserve">CAMBIO DE SILLA LADO DE PASAJERO POR UNA REMANUFACTURADA, </t>
  </si>
  <si>
    <t xml:space="preserve">CAMBIO DE ACEITE Y FILTRACION DE MOTOR, CAMBIO DE FILTRO DE AGUA Y DE AIRE DE MOTOR, ENGRASE </t>
  </si>
  <si>
    <t>CONEXIÓN DE CABLES Y MONTAJE DE UNIDAD SELLADA</t>
  </si>
  <si>
    <t>AIRE TRAILER</t>
  </si>
  <si>
    <t>REVISION MANGUERAS DE AIRE</t>
  </si>
  <si>
    <t>REVISION Y MANTENIMIENTO DE AIRE ACONDICIONADO</t>
  </si>
  <si>
    <t xml:space="preserve"> CONSTRUCCION DE TORNAMEZA</t>
  </si>
  <si>
    <t xml:space="preserve">INSPECCION DE 5TA RUEDA  </t>
  </si>
  <si>
    <t xml:space="preserve"> MONTURA DE SISTEMA FIJO DE 5TA RUEDA CAMBIO DE HOMBROS Y BUJES DE LOS HOMBROS DE LA 5TA RUEDA</t>
  </si>
  <si>
    <t>CORRECCION DE ROSE DE MANGUERA COLOCAR ANILLO EN MANGUERA PARTIDA</t>
  </si>
  <si>
    <t>MONTAJE DE TORNAMEZA</t>
  </si>
  <si>
    <t>CAMBIO DE BOMBONA DE SUSPENSION DE CABINA</t>
  </si>
  <si>
    <t>ESCANER DE VEHICULO</t>
  </si>
  <si>
    <t>CAMBIO DE INYECTOR POSICION 2</t>
  </si>
  <si>
    <t xml:space="preserve">LUIS UTRIA                        CESAR ESCORCIA             </t>
  </si>
  <si>
    <t xml:space="preserve">DAIRO RODRIGUEZ  </t>
  </si>
  <si>
    <t xml:space="preserve">CESAR ESCORCIA    NELFO CALDERA </t>
  </si>
  <si>
    <t xml:space="preserve">CESAR ESCORCIA DAIRO RODRIGUEZ  </t>
  </si>
  <si>
    <t>PACHECO</t>
  </si>
  <si>
    <t>SUSPENSION CABINA</t>
  </si>
  <si>
    <t>CORRECCION DE FALLA  EN EL TANQUE DEL COMBUSTIBLE</t>
  </si>
  <si>
    <t xml:space="preserve">WILSON DURAN   EDWIN NARANJO </t>
  </si>
  <si>
    <t>YONATH CANTILLO</t>
  </si>
  <si>
    <t>TANQUE ACPM</t>
  </si>
  <si>
    <t>REESTRUCTURACION DE FLAUTAS NEUMATICAS</t>
  </si>
  <si>
    <t>CAMBIO DE CONOS Y TUERCAS DE EJE LATERAL 9 Y 10</t>
  </si>
  <si>
    <t>Validación</t>
  </si>
  <si>
    <t>TOTAL</t>
  </si>
  <si>
    <t>Count of TRABAJO REALIZADO EN (AUTOPARTE)</t>
  </si>
  <si>
    <t>JOSE PAEZ
CESAR ESCORCIA</t>
  </si>
  <si>
    <t>MONTAJE DE BOTELLA DE GATOS HIDRAULICO</t>
  </si>
  <si>
    <t>INPSECCION DE QUINTA RUEDA</t>
  </si>
  <si>
    <t>POSTURA DE MEDIAS LUNAS</t>
  </si>
  <si>
    <t>PRUEBA DE RUTA SE SACO MUESTRA DE ACEITE Y HAY QUE BAJAR LA CAJA</t>
  </si>
  <si>
    <t>DESMONTE DE CAPO PARA ENDEREZAR SOPORTE DE BISAGRA</t>
  </si>
  <si>
    <t>DESMONTE DE CAJA Y DESARME</t>
  </si>
  <si>
    <t>ARMADO DE CAJA, LAVADO DE PIEZAS</t>
  </si>
  <si>
    <t>MONTAJE DE CAJA</t>
  </si>
  <si>
    <t>REVISION FUGAS DE AIRE EN EL CABEZOTE</t>
  </si>
  <si>
    <t>CORREGIR FUGAS DE AIRE, CAMBIO DE VALVULA CHILLONA</t>
  </si>
  <si>
    <t>AIRE TANQUE</t>
  </si>
  <si>
    <t>CAMBIO DE SOPORTES DE MOTOR DELANTERO, DESMONTE DE MUELLES PARA CAMBIO DE BUJES DE MUELLES DELANTEROS</t>
  </si>
  <si>
    <t>SUSPENSION DELANTERA</t>
  </si>
  <si>
    <t>LIMPIEZA DE LA BOTELLA DE DIRECCION POR REPARACION POR FUGAS</t>
  </si>
  <si>
    <t>EMPASTE DE BANDAS PARA CAMBIO</t>
  </si>
  <si>
    <t>RUEDA</t>
  </si>
  <si>
    <t>CAMBIO DE BUJE DE MUELLE DELANTERO, AJUSTE DE TORNILLO DE MUELLE, CAMBIO DE CUATRO RACHES</t>
  </si>
  <si>
    <t>MECANICO DE PATIO</t>
  </si>
  <si>
    <t>MONTAJE DE BOTELLA DE DIRECCION</t>
  </si>
  <si>
    <t>MONTAJE DE FUN CLUTCH  Y REVISION DE FUGAS DE AIRE</t>
  </si>
  <si>
    <t>DESMONTE DE CAPO PARA CAMBIO DE BUJES Y ARREGLO DE FIBRA</t>
  </si>
  <si>
    <t>INSPECCION DE 5TA RUEDA 8 (CAMBIO DE KIT DE CIERRE)</t>
  </si>
  <si>
    <t>CAMBIO DE LUCES TRASERAS</t>
  </si>
  <si>
    <t>ATRÁS TRAILER</t>
  </si>
  <si>
    <t>CAMBIO DE DOS JUEGOS DE BANDAS DESMONTE DE DOS BOSINES PARA CAMBIO DE RETENEDOR, EMPAQUE EJE 8 HUECOS Y CAMBIO DE 2 LEVAS ULTIMO TROQUE</t>
  </si>
  <si>
    <t>NELFO CALDERA 
ARGEMIRO ARAQUE</t>
  </si>
  <si>
    <t>REPARACION DE FISURA EN QUINTA RUEDA, CAMBIO DE CONOS</t>
  </si>
  <si>
    <t>MONTAJE DE BANDAS, MONTAJE DE LLANTAS Y GRADUCION DE FRENOS</t>
  </si>
  <si>
    <t>REVISION DE ELEVAVIDRIOS Y LUZ DE REVERSA</t>
  </si>
  <si>
    <t>SOLDADURA A LA TORNAMEZA</t>
  </si>
  <si>
    <t>S26303</t>
  </si>
  <si>
    <t>CAMBIO DE RETENEDOR TROQUE LADO IZQUIERDO 1 Y 2</t>
  </si>
  <si>
    <t>SACAR BOSIN POSICION 1 Y 2</t>
  </si>
  <si>
    <t>ARGEMIRO ARAQUE
DAIRO RODRIGUEZ</t>
  </si>
  <si>
    <t>CESAR ESCORCIA
LUIS UTRIA</t>
  </si>
  <si>
    <t>LUIS FREILE</t>
  </si>
  <si>
    <t>REVISION DEL CARDAN</t>
  </si>
  <si>
    <t>ARREGLO DEL BOTON DE ELEVAVIDRIOS</t>
  </si>
  <si>
    <t>DESMONTE Y MONTAJE DE MEDIA CAJA</t>
  </si>
  <si>
    <t>MECANICA DE CAJAS Y DE TRANSMISIONES</t>
  </si>
  <si>
    <t>ARREGLO DE FUGA EN EL TECHO</t>
  </si>
  <si>
    <t>ARMADO Y LAVADO DE PIEZAS PARA MONTAJE DE CAJA</t>
  </si>
  <si>
    <t>S26301</t>
  </si>
  <si>
    <t>ARREGLO DE LUCES MEDIA Y LUCES DE REVERSA</t>
  </si>
  <si>
    <t>COLOCAR VALVULA DE RETENCION DE TANQUE DE AIRE, REVISION DE SISTEMA DE FRENADO</t>
  </si>
  <si>
    <t>S26321</t>
  </si>
  <si>
    <t>ARREGLO DE LUCES DEL TRAILER</t>
  </si>
  <si>
    <t>CESAR ESCORCIA 
LUIS UTRIA</t>
  </si>
  <si>
    <t>CAMBIO DE BANDAS  POSICION 5,6,7, 8, 9, 10, 11 Y 12</t>
  </si>
  <si>
    <t>INSPECCION DE QUINTA RUEDA, AJUSTE DEL SISTEMA COMPENSADOR</t>
  </si>
  <si>
    <t>ALEXANDER RODRIGUEZ</t>
  </si>
  <si>
    <t>INSPECCION DE LUCES, CAMBIO DE PERA DE DIFERENCIAL Y DE CONECTORES, REPARACION DE LUCES DE REVERSA, DE PITO DEL TIMON</t>
  </si>
  <si>
    <t>CAMBIO DE ACEITE Y FILTRACION DEL MOTOR, ENGRASE</t>
  </si>
  <si>
    <t>CORRECCION DE FUGAS DE  AIRE EN RACORES DE BOLSA DE SUSPENSION</t>
  </si>
  <si>
    <t>SOLDADURA A TORRES DEL TRAILER</t>
  </si>
  <si>
    <t>CHASIS TRAILER</t>
  </si>
  <si>
    <t>ESCANER DE VEHICULO, ACTUADOR DEFICIENTE</t>
  </si>
  <si>
    <t>KENWORTH</t>
  </si>
  <si>
    <t>SJK692</t>
  </si>
  <si>
    <t>INSPECCION DE QUINTA RUEDA, CAMBIO DE KIT DE CIERRE DE QUINTA RUEDA, CAMBIO DE BUJES DE LOS HOMBROS</t>
  </si>
  <si>
    <t>RODRIGO RAMOS</t>
  </si>
  <si>
    <t>SOLDADURA A QUINTA RUEDA</t>
  </si>
  <si>
    <t>ARREGLO DE ARNES Y PERA DE DIFERENCIAL, REPARACION LUCES DE REVERSA</t>
  </si>
  <si>
    <t>CARLOS BARROS</t>
  </si>
  <si>
    <t>ARREGLO DE LUCES DIRECCIONALES</t>
  </si>
  <si>
    <t>LUCES TRAILER</t>
  </si>
  <si>
    <t>WHO629</t>
  </si>
  <si>
    <t>JUAN GONZALEZ</t>
  </si>
  <si>
    <t>CAMBIO DE FUN CLUTCH</t>
  </si>
  <si>
    <t>S67608</t>
  </si>
  <si>
    <t>ACONDICIONAMIENTO DE VALVULA RELAY, CAMBIO DE MANGUERAS GRADUACION DE FRENOS, MANTENIMIENTO A VALVULAS, CAMBIO DE BUSHIN</t>
  </si>
  <si>
    <t xml:space="preserve">CAMBIO DE ALTERNADOR </t>
  </si>
  <si>
    <t>CAMBIO DE MANGUERAS DE TRAILER Y POSTURA DE MANITA ROJA</t>
  </si>
  <si>
    <t>S20489</t>
  </si>
  <si>
    <t>ENGRASE DEL VEHICULO Y GRADUACION DE FRENOS</t>
  </si>
  <si>
    <t>TANQUE</t>
  </si>
  <si>
    <t>ENGRASE AL ZORRO, GRADUACION DE FRENO</t>
  </si>
  <si>
    <t>ARREGLO DEL CONECTOR DE AUTO CARPADO, INSPECCION CABLE 7 VIAS</t>
  </si>
  <si>
    <t>CAMBIO DE BOMBA BIKER</t>
  </si>
  <si>
    <t>COMPLETAR NIVEL DE ACEITE</t>
  </si>
  <si>
    <t>REPARACION CABLE 7 VIAS</t>
  </si>
  <si>
    <t>MONTURA DEL VIDRIO DE LA PUERTA DEL CONDUCTOR</t>
  </si>
  <si>
    <t>CAMBIO DE TUBO DE AGUA</t>
  </si>
  <si>
    <t>CAMBIO DE BOMBA DE AGUA</t>
  </si>
  <si>
    <t>POSTURA DE FLASHER DE DIRECCIONAL</t>
  </si>
  <si>
    <t>POSTURA DE SOPORTE DEL CAPO</t>
  </si>
  <si>
    <t>CAMBIO DE SENSOR DE TEMPERATURA DE AGUA, CAMBIO DE SENSOR DE NIVEL DE REFRIGERANTE</t>
  </si>
  <si>
    <t xml:space="preserve">REPARACION DE ARNES INTERNO, DE LUCES MEDIAS, CAMBIO DE LUCES FRONTALES, </t>
  </si>
  <si>
    <t>R66154</t>
  </si>
  <si>
    <t>CAMBIO DE STOP</t>
  </si>
  <si>
    <t>LUZ TRAILER</t>
  </si>
  <si>
    <t>REPARACION DE BOTELLA DE LA DIRECCION</t>
  </si>
  <si>
    <t>CAMBIO DE ARNES DE CONECTOR DE LOS ACTUADORES POR EL DE LA TDL766</t>
  </si>
  <si>
    <t>CAMBIO DE LOS TRES INYECTORES DEL PRIMER BANCO, CAMBIO DE ACTUADORES POR LOS DE LA TDL766</t>
  </si>
  <si>
    <t>CAMBIO DE UNIDAD FRONTAL</t>
  </si>
  <si>
    <t>CAMBIO DE COMPRESOR DE AIRE Y MTTO AIRE ACONDCIONADO</t>
  </si>
  <si>
    <t>INTERO</t>
  </si>
  <si>
    <t xml:space="preserve">DESMONTE DE ARRANQUE Y REPARACION DEL MISMO </t>
  </si>
  <si>
    <t>MONTAJE DEL ARRANQUE</t>
  </si>
  <si>
    <t>CAMBIO DE DOS ACTUADORES Y MANTENIMIENTO A LOS OTROS DOS</t>
  </si>
  <si>
    <t>DESMONTE DE BOMBA DE ACEITE PARA REVISION Y CAMBIO DE PISTONCILLO</t>
  </si>
  <si>
    <t>INSPECCION DE QUINTA RUEDA, ESTA DE CAMBIO</t>
  </si>
  <si>
    <t>ESCANER</t>
  </si>
  <si>
    <t>UYU045</t>
  </si>
  <si>
    <t>CAMBIO DE FLAUTA DE AGUA</t>
  </si>
  <si>
    <t>LUIS MARTELO</t>
  </si>
  <si>
    <t>ADAPTAR SOPORTE DE LAMPARA LADO IZQUIERDO</t>
  </si>
  <si>
    <t>DESMONTE DE VIGAS PARA CAMBIO DE BUJES SE ENVIAN A DONDE RIAÑO</t>
  </si>
  <si>
    <t>NELFO CALDERA
RODOLFO CASTAÑEDA</t>
  </si>
  <si>
    <t>DESMONTE DE BANDAS, CAMPANAS PARA CAMBIO, DESMONTE DE MUELLE TANDEM PARA CAMBIO DE BUJES Y PASADORES</t>
  </si>
  <si>
    <t>NELFO CALDERA
ARGEMIRO ARAQUE</t>
  </si>
  <si>
    <t>MONTAJE DE BANDAS, CAMPANAS, RODAJAS, RESORTES, MONTAJE DE VIGAS Y GRADUACION DE FRENOS</t>
  </si>
  <si>
    <t>REVISION DE FUGAS DE AIRE EN VALVULA R14 Y REVISION DE FUN CLUTCH DIRECTO</t>
  </si>
  <si>
    <t>SJK639</t>
  </si>
  <si>
    <t>DESVARE EN PATIO ALTERNO</t>
  </si>
  <si>
    <t>SAMUEL MEDINA</t>
  </si>
  <si>
    <t>CAMBIO DE UNA ESCOPETA Y CAMBIO DE 2 LODERAS</t>
  </si>
  <si>
    <t>PARTE TRASERA DEL CABEZOTE</t>
  </si>
  <si>
    <t xml:space="preserve">CAMBIO DE ACEITE Y FILTRACION </t>
  </si>
  <si>
    <t>R80870</t>
  </si>
  <si>
    <t>CAMBIO DE BUJE DE BALANCIN Y BUJE TENSOR</t>
  </si>
  <si>
    <t>SUSPENSION TRAILER</t>
  </si>
  <si>
    <t>CAMBIO DE EMPAQUETADURA DE LA BOTELLA DE LA DIRECCION, NIVELAR EL ACEITE, REVISION DE FUGAS DE AIRE</t>
  </si>
  <si>
    <t>MOTOR
AIRE</t>
  </si>
  <si>
    <t>CAMBIO DE RETENEDOR DEL DIVISOR</t>
  </si>
  <si>
    <t>MANTENIMIENTO A AIRE ACONDICIONADO</t>
  </si>
  <si>
    <t>AIRE ACONCIDIONADO</t>
  </si>
  <si>
    <t>INSPECCION QUINTA RUEDA, MONTAJE DE QUINTA RUEDA</t>
  </si>
  <si>
    <t>DESMONTE BUJE DE ZANAHORIA</t>
  </si>
  <si>
    <t>CAMBIO DE BUJE DE ZANAHORIA AJUSTE A LA TRANSMISION</t>
  </si>
  <si>
    <t>SJK825</t>
  </si>
  <si>
    <t>JHEISON PEREZ</t>
  </si>
  <si>
    <t>BRILLADO Y POLISHADO</t>
  </si>
  <si>
    <t>DIRECCION</t>
  </si>
  <si>
    <t>INSTALACION DE MAXTER, LIMPIEZA DE BATERIAS, REPARACION DE MOTOR DE ARRANQUE</t>
  </si>
  <si>
    <t>ARREGLO DE TLABERO DEL MAXIFRAX POR PARTIDURA</t>
  </si>
  <si>
    <t>REVISIOND E AMORTIGUADORES, SOPORTES DE MOTOR, BUJES DE BARRA EN V, HOJAS DE MUELLES DELANTERA</t>
  </si>
  <si>
    <t>CAMBIO DE BUJES ENROSCABLES, MONTAJE DE MUELLE, MONTURA DE SAPO, MONTAJE DE GEMELOS Y DESMONTE DE BARRA EN V DELANTERA</t>
  </si>
  <si>
    <t>POSTURA DE ESPADA Y REPARACION DE PIANO INTERNO</t>
  </si>
  <si>
    <t>BAJAR FUN CLUTCH, PARA REPARACION</t>
  </si>
  <si>
    <t>CAMBIO DE BASE DE FUN CLUTCH Y RODAMIENTO</t>
  </si>
  <si>
    <t>MONTAJE DE BASE DE FUNCLUTCH PARA CAMBIO DE RODAMIENTO Y MONTAJE DE FUN CLUTCH</t>
  </si>
  <si>
    <t>WLP811</t>
  </si>
  <si>
    <t>MANTENIMIENTO AIRE ACONDICIONADO, FABRICACION DE MANGUERA E INSTALACION</t>
  </si>
  <si>
    <t xml:space="preserve">DESMONTE DE CAJA HUMO 0PARA CAMBIO </t>
  </si>
  <si>
    <t>CESAR ESCORCIA
DAIRO RODRIGUEZ</t>
  </si>
  <si>
    <t>COLOCAR UNION DE 1/4 A MANGUERA PARTIDA</t>
  </si>
  <si>
    <t>CAMBIO DE RACHE DE 28 ESTRIAS POSICION 3 Y 4, PORTURA DE FILTRO DE AIRE INTERNO Y LIMPIEZA DEL TAMBOR DONDE VA EL FILTRO</t>
  </si>
  <si>
    <t>CAMBIO DE UN JUEGO DE BANDAS POSICION 3,4,5 Y6</t>
  </si>
  <si>
    <t xml:space="preserve">RUEDAS </t>
  </si>
  <si>
    <t>CAMBIO DE UN JUEGO DE BANDAS POSICION 1,2,3 Y 4</t>
  </si>
  <si>
    <t>CORRECCION FUGAS DE AIRE</t>
  </si>
  <si>
    <t>INSPECCIOND E QUINTA RUEDA</t>
  </si>
  <si>
    <t>DESMONTE DE FUN CLUTCH PARA LA TFU063</t>
  </si>
  <si>
    <t>DESMONTE DE CAJA  Y MEDIA CAJA PARA REPARACION</t>
  </si>
  <si>
    <t>ADAPTACION DE HOMBROS FIJOS DE QUINTA RUEDA</t>
  </si>
  <si>
    <t>MANTENIMIENTO A LA QUINTA RUEDA</t>
  </si>
  <si>
    <t>MONTAJE D ETORNAMEZA DE LA QUINTA RUEDA</t>
  </si>
  <si>
    <t>MONTAJE DE FUN CLUTCH</t>
  </si>
  <si>
    <t>ARAMADO Y MONTAJE DE CAJA</t>
  </si>
  <si>
    <t>LUIDY RUIZ</t>
  </si>
  <si>
    <t>BAJAR Y REPARAR MOTOR DE ARRANQUE Y SE MONTO, CAMBIO DE SEMAFOROS</t>
  </si>
  <si>
    <t>CAMBIO DE LUCES MEDIAS</t>
  </si>
  <si>
    <t>AJUSTE DE SISTEMA ESCUALIZABLE, CAMBIO DE BUJES DE LA QUINTA RUEDA Y CAMBIO DE MORDAZAS</t>
  </si>
  <si>
    <t>CAMBIO DE ALARMA DE REVERSA</t>
  </si>
  <si>
    <t>JHON MUÑOZ</t>
  </si>
  <si>
    <t xml:space="preserve">LUIS UTRIA </t>
  </si>
  <si>
    <t>AJUSTE HOMBRO DE QUINTA RUEDA</t>
  </si>
  <si>
    <t>INSPECCION DE QUINTA RUEDA, REQUIERE CAMBIO DE MORDAZAS</t>
  </si>
  <si>
    <t>CARLOS PERTUZ</t>
  </si>
  <si>
    <t>GERMAN SANCHEZ</t>
  </si>
  <si>
    <t>DESMONTE DE VALVULA RELAY (3), PARA MANTENIMIENTO Y UNA VALVULA MAXIFRAX MB3 PARA MTTO</t>
  </si>
  <si>
    <t>UQS509</t>
  </si>
  <si>
    <t>LUIS UTRIA 
CESAR ESCORCIA</t>
  </si>
  <si>
    <t>CAMBIO DE UNA ZAPATA POR UNA DE SEGUNDA Y CAMBIO DE BUJE</t>
  </si>
  <si>
    <t>DESARME DE PUERTA PARA REPARACION DE ELEVAVIDRIO</t>
  </si>
  <si>
    <t>EDWIN NARANJO
WILSON OROZCO</t>
  </si>
  <si>
    <t>CAMBIO DE FILTRO DE HUDRAULICO</t>
  </si>
  <si>
    <t>CAMBIO DE CONECTOR DE 7 VIAS</t>
  </si>
  <si>
    <t>INSPECCION DE QUINTA RUEDA, CAMBIO DE DISCO DE TEFLON</t>
  </si>
  <si>
    <t>INSPECCIOND EQUINTA RUEDA, CAMBIO DE KIT DE CIERRE</t>
  </si>
  <si>
    <t>CAMBIO DE PERA DE REVERSA</t>
  </si>
  <si>
    <t>C D</t>
  </si>
  <si>
    <t>INSPECCION POR CODIGO ROJO</t>
  </si>
  <si>
    <t>ARREGLO DE ARNES DE SENSOR DE VELOCIDAD, CAMBIOD E BOMBILLO DE EXPLORADORA Y UNIDAD FRONTAL</t>
  </si>
  <si>
    <t xml:space="preserve">POLISHADO </t>
  </si>
  <si>
    <t>REVISION POR PERDIDA DE POTENCIA, CAMBIO DE SELENOIDE Y CAMBIO DE FILTRO TRAMPA</t>
  </si>
  <si>
    <t xml:space="preserve">CAMBIO PERA DE TEMPERATURA </t>
  </si>
  <si>
    <t>RAPARACION DEL TURBO</t>
  </si>
  <si>
    <t>REVISION DE LUCES</t>
  </si>
  <si>
    <t>ARREGLO DEL SISTEMA DE LIMPIA VIDRIOS</t>
  </si>
  <si>
    <t>COMPLETAR NIVEL DE HIDRAULICO, ACEITE Y REFRIGERANTE</t>
  </si>
  <si>
    <t>COLOCAR GUARDAPOLVO PARA LA PALANCA DE CAMBIO</t>
  </si>
  <si>
    <t>REPARACION DE SISTEMA ELECTRICO</t>
  </si>
  <si>
    <t>REVISION DE BOMBONAS DE SUSPENSION</t>
  </si>
  <si>
    <t>DESMONTE DE BARRA TRANSVERSAL DE LA LLANTA PARA VERIFICACION DE PUNTA O ROTURAL, CAMBIO DE BUJE AMORTIGUADOR IZQUIERDO MONTAJE DE BARRA</t>
  </si>
  <si>
    <t>RUEDA DIRECCION</t>
  </si>
  <si>
    <t>PINTURA EN RINES</t>
  </si>
  <si>
    <t>AJUSTE DEL DIVISOR, APRETAR TUERCA DEL EJE LAPICERO</t>
  </si>
  <si>
    <t>POLISHAR TANQUES</t>
  </si>
  <si>
    <t>AJUSTE DE FRENO</t>
  </si>
  <si>
    <t>REVISION ELECTRICA, VEHICULO SIN MODULO DE LUCES POR ROBO</t>
  </si>
  <si>
    <t>GRADUAR CLUTCH</t>
  </si>
  <si>
    <t>REVISION DE BOMBONAS DE SEGURIDAD T30 (4), Y CAMBIO DE DIAFRAGMA DE VALVULA CHILLONA</t>
  </si>
  <si>
    <t>REVISION RUEDAS DELANTERAS, REVISION DE CRUCETAS, CAUCHO CENTRAL SOPORTES DE MOTOR Y ACEITE DE LA CAJA</t>
  </si>
  <si>
    <t>REPARACION DE MOTOR DE ARRANQUE, LIMPIEZA DE BATERIAS E INSTALACION DE MAXTER</t>
  </si>
  <si>
    <t>REVISION BOTONES DE SEGURIDAD</t>
  </si>
  <si>
    <t xml:space="preserve">DESMONTE DE ACTUADORES PARA MANTENIMIENTO </t>
  </si>
  <si>
    <t>CAMBIO DE AGUJAS DE LOS ACTUADORES Y CALIBRACIION DE MOTOR</t>
  </si>
  <si>
    <t>DESMONTE DE DEFENSA PARA REPARACION Y PINTURA</t>
  </si>
  <si>
    <t>CORRECCION DE FUGA EN MANGUERA MANOS TRAILER, CAMBIO DE DE ANILLO E INSERTO</t>
  </si>
  <si>
    <t>JHONY SORACA</t>
  </si>
  <si>
    <t>CAMBIO DE MANGUERA DE MANOS TRAILER</t>
  </si>
  <si>
    <t>ESCANER DE VEHICULO SE SUBIERON LOS PARAMETROS DE 1500 A 1800</t>
  </si>
  <si>
    <t>CESAR GOMEZ</t>
  </si>
  <si>
    <t>KNK804</t>
  </si>
  <si>
    <t>CORRECCION FUGA DE AIRE EN MANGUERA PARTIDA Y REVISIONDE FUGA POR UN ACOPLE</t>
  </si>
  <si>
    <t>ATRÁS DE LA CABINA</t>
  </si>
  <si>
    <t>SE ESCANEO VEHICULO Y SE CAMBIO MODULO, EL ANTERIOR NO TENIA PARAMETROS</t>
  </si>
  <si>
    <t>RICHARD RODRIGUEZ</t>
  </si>
  <si>
    <t>CORRECCION DE FUGAS DE AIRE EN VALVULAS DE FRENO</t>
  </si>
  <si>
    <t>CAMBIO DE CABLE 7 VIAS, CONECTOR HEMBRA Y ENCINTAR ARNES DE CABINA</t>
  </si>
  <si>
    <t>REVISION DE BOMBONBA ROTA, NO SE PUDO CAMBIAR NO LA HAY</t>
  </si>
  <si>
    <t>REPARACION DE LUZ FRONTAL</t>
  </si>
  <si>
    <t>TDL912 - R62502</t>
  </si>
  <si>
    <t xml:space="preserve">Se repara serpentin en tanque. Se utiliza electrodo en acero inoxidable. Se aplica pintura color azul. </t>
  </si>
  <si>
    <t>TALLER SALAMANCA</t>
  </si>
  <si>
    <t>LUIS CARO</t>
  </si>
  <si>
    <t>TDK247 - R62027</t>
  </si>
  <si>
    <t xml:space="preserve">Se desmonta porta stop, se refuerza estructura en acero inoxidable con trabajo de soldadura. Se cambian 2 bujes de balacin. </t>
  </si>
  <si>
    <t>WILSON BARON</t>
  </si>
  <si>
    <t>MECANICA DE PATIO, SOLDADURA</t>
  </si>
  <si>
    <t xml:space="preserve">Desmonte y montaje de yokee (Cardan corto) para cambio de retenedor por daño, contratista suministra retenedor. Se bajan ruedas delanteras (eje direccional) para cambio de bandas de freno. Contratista suministra juego completo. </t>
  </si>
  <si>
    <t>TDL850 - R82103</t>
  </si>
  <si>
    <t>Desmontaje, reparacion y montaje de arnes de los actuadores y sensores motor. Contratista reemplaza 4 conectores macho de actuadores. Instalacion del pito de reversa. (COT 353-2021). SanJuan repara solenoide, contratista suministra empaquetadura del solenoide. (Sin cotizacion). Pendiente instalar vaso licuadora de COT 353-2021. Se instala luz redonda blanca (COT 353-2021, CTP suminstra repuesto 1 luz redonda blanca).</t>
  </si>
  <si>
    <t>ELECTRICO KANEY - SUBCONTRATISTA TALLER SALAMANCA</t>
  </si>
  <si>
    <t>JHON QUIÑONEZ</t>
  </si>
  <si>
    <t xml:space="preserve">Inspeccion de luces, se cambian luces laterales del trailer, cantidad 6 suministra contratista. Se montan 8 modulos leds. Se instalan 2 luces redondas blancas. (CTP suministra 2 luces redondas blancas).  </t>
  </si>
  <si>
    <t>TDL908 - R62456</t>
  </si>
  <si>
    <t xml:space="preserve">Se aplica soldadura a balancin sin desmontarse. Cambio de diafragma y una recamara de freno. (CTP suministra diafragma y recamara de freno). Desmonte de ruedas pos 11-12 , 15-16, 17-18, 19-20. Se revisa rodamientos, se aplica grasa nueva en punta de ejes. Se cambian 4 retenedores ref 370065, suministra CTP. Cambio de 6 rodajas, suministra CTP. </t>
  </si>
  <si>
    <t>ISMAEL MORENO</t>
  </si>
  <si>
    <t>SOLDADURA, MECANICA DE PATIO</t>
  </si>
  <si>
    <t>Se desmonta rueda pos 7-8 para cambio de retenedor estallado. Pendiente revision de sistema electrico, luces altas se apagan e instalacion de accesorios. (Semaforos)</t>
  </si>
  <si>
    <t>ELECTRICO, MECANICA DE PATIO</t>
  </si>
  <si>
    <t>TDL910 - R62326</t>
  </si>
  <si>
    <t>Engrase general incluye trailer</t>
  </si>
  <si>
    <t>JORGE GRIMALDO - MULTISERVICIOS LATORRE</t>
  </si>
  <si>
    <t>TDL919 - R59145</t>
  </si>
  <si>
    <t>TDK251 - R59057</t>
  </si>
  <si>
    <t>Desmonte y cambio de codo y abrazaderas sistema escape. Taller contratista suministra Codo Brazo galvanizado Kenworth + 2 abrazaderas de 5". Cambio de manguera Siliconada sistema refrigerante motor (COT 388-2021)</t>
  </si>
  <si>
    <t>JASON OROZCO</t>
  </si>
  <si>
    <t>Desmonte y monte de muelle pos. 11-12 para cambio de hoja principal y segunda, muelle 13-14 cambio tornillo central. Taller contratista suministra hojas de muelle marca Imal.</t>
  </si>
  <si>
    <t>Revisión, desmonte y reparación de switch de navegación, habilitacion de luces.</t>
  </si>
  <si>
    <t>JONNY REYES</t>
  </si>
  <si>
    <t>TDS971 - R59058</t>
  </si>
  <si>
    <t>Desmonte y monte alternador para mantenimiento y reparación, cambio de rodamientos. Desmonte y monte compresor para mantenimiento y reparación, cambio de polea y sello. Mantenimiento sistema ac, lavado condensador y mangueras, vacio y cargue sistema (Incluye gas refrigerante). Taller contratista suministra todo los repuestos cotizados.</t>
  </si>
  <si>
    <t>JOSE ORTIZ</t>
  </si>
  <si>
    <t>ELECTRICO, AIRE ACONDICIONADO</t>
  </si>
  <si>
    <t>R62457</t>
  </si>
  <si>
    <t>CAMBIO DE BUJES DE TEMPLETE, BALANCINES, HOJAS DE MUELLE 1, CAMBIO DE PASADORES DE TEMPLETE, 4 GRAPAS</t>
  </si>
  <si>
    <t>TFQ999</t>
  </si>
  <si>
    <t>REPARACION DE ALIMENTACION ELECTRICA DE LA BOMBA DE ARRASTRE, CAMBIO DE PITO FRONTAL REPARACION DE ALARMA DE REVERSA</t>
  </si>
  <si>
    <t>ALEXANDER DIAZ</t>
  </si>
  <si>
    <t>CAMBIO DE RACORES BOLSA DE SUSPENSION 7,8,9 Y 10, RE REVISO TRAILER Y TIENE FUGA DE AIRE POR TANQUE ROTO</t>
  </si>
  <si>
    <t>CAMBIO DE PERA DE REVERSA  Y PITO FRONTAL</t>
  </si>
  <si>
    <t>CAMBIO DE ABRAZADERA DE INTERCULER</t>
  </si>
  <si>
    <t>REPARACION DE LUCES FRONTALES</t>
  </si>
  <si>
    <t>MANTENIMIENTO A CAMARAS DE SEGURIDAD T30 PARA CAMBIO DE DIAFRAGMAS POSICION 1,2,3 Y 4</t>
  </si>
  <si>
    <t>REVISON FUGAS DE AIRE, PTE CAMBIAR CAMARA T30</t>
  </si>
  <si>
    <t>TZV233</t>
  </si>
  <si>
    <t>CALIBRACION DE CLUTCH POR BOMBA PEDAL DE FRENO, SE SUGIERE CAMBIAR MUELLES</t>
  </si>
  <si>
    <t>CAMIONSITO</t>
  </si>
  <si>
    <t>Disponibilidad</t>
  </si>
  <si>
    <t>% Disponibilidad Afectada por Mtto</t>
  </si>
  <si>
    <t>Semana</t>
  </si>
  <si>
    <t>MANTENIMIENTO DE VALVULA DE BAJO</t>
  </si>
  <si>
    <t>INSPECCION DE VEHICULO Y CORRECCION</t>
  </si>
  <si>
    <t>MANTENIMIENTO Y REPARACION DE VALVULA DE BAJO</t>
  </si>
  <si>
    <t>GUSRDABARROS ARREGLO Y RECONSTRUCCION DE LAMINA Y FIBRA Y POLISHADO</t>
  </si>
  <si>
    <t>WILSON OROZCO
DANIEL ROJAS</t>
  </si>
  <si>
    <t>CAMBIO DE QUINTA RUEDA</t>
  </si>
  <si>
    <t>REPARACION DE ARNES DE ACTUADORES</t>
  </si>
  <si>
    <t>INSTALACION DE ARNES DE ACTUADORES</t>
  </si>
  <si>
    <t>REPARACION DEL PIANO</t>
  </si>
  <si>
    <t>CAMBIO DE BUJES DE BARRA EN V Y H DE QUINTA RUEDA</t>
  </si>
  <si>
    <t>CAJA</t>
  </si>
  <si>
    <t>CAMBIO DE PIÑONERIA  DE LA CAJA Y EL SINCRONIZADOR DE LA MEDIA CAJA</t>
  </si>
  <si>
    <t xml:space="preserve">CAMBIO DE BUJES DE LOS MUELLES, MONTAJE DE MUELLES, CAMBIO DE AMORTIGUADOR DELANTERO IZQUIERDO </t>
  </si>
  <si>
    <t>REPARACION DE ARNES EXTERNO</t>
  </si>
  <si>
    <t>MONTAJE DE ACTUADORES Y ARNES, CAMBIO DE SENSOR, CAMBIO DEPOSITO DE REFRIGERANTE, CAMBIO DE CORREA DE FUN LCUTCH</t>
  </si>
  <si>
    <t>INSPECCION DE QUINTA RUEDA, CAMBIO DE KIT MORDAZAS, ZAPATAS DEL SISTEMA COMPENSADOR, RESORTES, CAMBIO DE KIT DE CIERRE</t>
  </si>
  <si>
    <t>INSTALACION DE DEFENSA</t>
  </si>
  <si>
    <t>REVISION DE ACTUADORES , SE PROBARON NO FUNCIONAN</t>
  </si>
  <si>
    <t>WILSON DURAN
JOSE DIAZ</t>
  </si>
  <si>
    <t>CAMBIO DE 4 BALANCINES, CAMBIOD E BUJES TENSORES, CAMBIO DE 6 GRAPAS  Y DE UNA HOJA DE MUELLE PRINCIPAL POSICION 5 Y 6</t>
  </si>
  <si>
    <t>CAMBIO DE GRASA A RODAMIENTOS Y AJUSTE DE TORNILLERIA, TEMPLETE GRAPAS, MUELLES, DESMONTE DE BOSINES, POSTURA DE ESPARRAGOS,  LAVADO DE RODAMIENTOS,  CAMBIO DE TRES RODAMIENTOS, RODAJAS,  CAMBIO DE CAMPANAS POR UNAS DE SEGUNDA, MONTAJE DE LLANTAS, AJUSTE DE DE TUERCA DE BOSINES, DESARME DE BOSIN PARA CAMBIO DE LEVAS POSICION 1,2,5 Y 6</t>
  </si>
  <si>
    <t>RUEDAS TANQUE</t>
  </si>
  <si>
    <t>CORTE DE MATERIAL PARA REPARAR</t>
  </si>
  <si>
    <t>SODLADURA</t>
  </si>
  <si>
    <t>SOLDADURA A TOPES</t>
  </si>
  <si>
    <t xml:space="preserve">ARREGLO DE FUGAS DE AIRE </t>
  </si>
  <si>
    <t>S17617</t>
  </si>
  <si>
    <t>REVISION DE LUCES Y CAMBIO DE STOP NARANJA</t>
  </si>
  <si>
    <t xml:space="preserve">REVISION DE BOMBA BIKER Y DE SISTEMA HIDRAULICO DE INYECCION </t>
  </si>
  <si>
    <t>MANTENIMIENTO Y REPARACION DE TRAPECIO DE CLUTCH</t>
  </si>
  <si>
    <t>REVISAR BOTELLA DE DIRECCION CAMBIOD E BOMBA BIKER DE LA DIRECCION POR UNA REPARADA</t>
  </si>
  <si>
    <t>DESMONTE DE FUN CLUTCH PARA REPARACION</t>
  </si>
  <si>
    <t>DESMONTE Y MONTAJE DE QUINTA RUEDA</t>
  </si>
  <si>
    <t>DAIRO RODRIGUEZ
CESAR ESCORCIA</t>
  </si>
  <si>
    <t xml:space="preserve">REPARACION ELEVAVIDRIO </t>
  </si>
  <si>
    <t>DESMONTE DE DOS TORNILLO DE FUN CLUTCH</t>
  </si>
  <si>
    <t>CAMBIO DE FLAUTA DELANTERA</t>
  </si>
  <si>
    <t>S26233</t>
  </si>
  <si>
    <t>ENDEREZAR DEFENSA TRASERA Y MONTAJE DE PORTA STOP LATERALES</t>
  </si>
  <si>
    <t>DAIRO RODRIGUEZ
ALVARO CERVANTES</t>
  </si>
  <si>
    <t xml:space="preserve">ADAPTACIOND E LUCES LATERALES </t>
  </si>
  <si>
    <t>PINTAR BASE PARA STOP</t>
  </si>
  <si>
    <t xml:space="preserve">CAMBIO DE BANDAS, CAMBIO DE RETENEDORES, CAMBIO DE GRASA Y CAMBIO DE 4 RODAMIENTOS </t>
  </si>
  <si>
    <t>REPARACION DE ARNES DE FRENO DE MOTOR</t>
  </si>
  <si>
    <t xml:space="preserve">CAMBIO DE ARNES FRENO DE MOTOR POR UNO NUEVO, REPARACION DE SISTEMA DE MOTOR </t>
  </si>
  <si>
    <t>COMPLETAR NIVEL DE ACEITE, SE CORRIGIO FUGA POR FILTRO DE ACEITE</t>
  </si>
  <si>
    <t>ARREGLO DE VARILLA DE CLUTCH</t>
  </si>
  <si>
    <t>SOLDADURA A BARRA DE CLUTCH</t>
  </si>
  <si>
    <t>AJUSTE DE MANGUERAS</t>
  </si>
  <si>
    <t>G. SANCHEZ</t>
  </si>
  <si>
    <t>CAMBIO DE DIAFRAGMA T30</t>
  </si>
  <si>
    <t xml:space="preserve">FRENOS </t>
  </si>
  <si>
    <t>ENGRASE GENERAL, CAMBIO DE DOS GRASERAS, REVISION DE NIVEL CAJA Y TRANSMISIONES</t>
  </si>
  <si>
    <t>CAMBIO DE RODAMIENTOS Y RETENEDOR POSICION 2</t>
  </si>
  <si>
    <t>INSTALACION DE EXPLORADORAS, ARREGLO DE LAMPARAS FRONTALES, CAMBIO DE COMANDO DIRECCIONAL</t>
  </si>
  <si>
    <t>YOMAR OÑATE</t>
  </si>
  <si>
    <t>REPARACION VALVULA DE LEVANTA EJE</t>
  </si>
  <si>
    <t>INTERNA</t>
  </si>
  <si>
    <t>CAMBIO DE ANILLO DE MANGUERA DE VALVULA DE VENTEO</t>
  </si>
  <si>
    <t>SUPERIOR TANQUE</t>
  </si>
  <si>
    <t>CAMBIO DE SOPORTE DE MOTOR DELANTERO</t>
  </si>
  <si>
    <t>REVISION DE CLUTCH Y CALIBRACION DE CLUTCH</t>
  </si>
  <si>
    <t>CAMBIO DE BANDAS UTLIMO TROQUE, RODAJAS Y RESORTES</t>
  </si>
  <si>
    <t>ARGEMIRO ARAQUE
CESAR ESCORCIA</t>
  </si>
  <si>
    <t xml:space="preserve">DESMONTE DE ALETAS DE SOPORTE DE H DE  QUINTA RUEDAY H PARA CAMBIO </t>
  </si>
  <si>
    <t>SOPORTE CHASIS</t>
  </si>
  <si>
    <t>ARGEMIRO ARAQUE
ALVARO CERVANTES</t>
  </si>
  <si>
    <t>MONTAJE DE ALETAS DE SOPORTE H Y CAMBIO DE TORNILLOS</t>
  </si>
  <si>
    <t>SOLDADURA A LA MESA DEL VOLCO</t>
  </si>
  <si>
    <t>TRAILER</t>
  </si>
  <si>
    <t>REVISION FUGA DE AIRE</t>
  </si>
  <si>
    <t>FABRICACION DE OREJAS DE SOPORTE DE BARRA EN V</t>
  </si>
  <si>
    <t>CORREGIR FUGA DE AIRE EN PERA FULLER</t>
  </si>
  <si>
    <t>MONTAJE DE SOPORTE DE BARRA EN V</t>
  </si>
  <si>
    <t>SOLDADURA A LA BASE DE BARRA EN V</t>
  </si>
  <si>
    <t>MONTAJE DE BARRA EN V</t>
  </si>
  <si>
    <t>S26234</t>
  </si>
  <si>
    <t xml:space="preserve">SOLDADURA A REFUERZO DE DEFENSA TRASERA </t>
  </si>
  <si>
    <t>DEFENSA</t>
  </si>
  <si>
    <t>CAMBIO DE UNIDADES FRONTALES Y CAMBIO DE LICUADORA</t>
  </si>
  <si>
    <t>CORRECCION FUGA DE AIRE BAJO LA CABINA</t>
  </si>
  <si>
    <t>CAMBIO DE 4 CAMARAS T30</t>
  </si>
  <si>
    <t>REPARACION DE RODILLO ACELERADOR</t>
  </si>
  <si>
    <t>AJUSTE DE CARDAN Y CRUCETAS</t>
  </si>
  <si>
    <t>COMPLETAR NIVEL DE ACEITE A LA BOTELLA DE LA DIRECCION, CAMBIO DE SELLO EN LA BOTELLA DE LA DIRECCION</t>
  </si>
  <si>
    <t>CAMBIO DE BASE DELA SILLA SE DESMONTO LA BASE</t>
  </si>
  <si>
    <t>SOLDADURA A BASE DE SILLA</t>
  </si>
  <si>
    <t>S26235</t>
  </si>
  <si>
    <t>DESMONTE DE CAMPANA CAMBIO DE BANDAS, INSPECCION DE RETENEDORES, INSPECCION DE GRASA CAMBIO DE BANDAS, MONTAJE DE LLANTAS GRADUACION DE FRENOS.</t>
  </si>
  <si>
    <t>ESCANER Y LIMPIEZA DE SENSOR</t>
  </si>
  <si>
    <t>CAMBIO DE UNIDADES FRONTALES</t>
  </si>
  <si>
    <t>POLISHADOS</t>
  </si>
  <si>
    <t>AJUSTE DE AMORTIGUADORES</t>
  </si>
  <si>
    <t>ADAPTACION DE B60 1/2 E INSERTO DE 1/2 POR ORTURA MANGUERA MANOS TRAILER</t>
  </si>
  <si>
    <t>CAMBIO DE AMORTIGUADORES DELANTEROS Y POSTURA DE DOS TORNILLOS 5/8 * 1 1/2</t>
  </si>
  <si>
    <t>CORRECION FUGAS DE AIRE, MANTENIMIENTO VALVULAS DE LIBERACION EN EL TABLERO</t>
  </si>
  <si>
    <t>CAMBIO DE ARNES DE CONECTOR DE ACTUADORES</t>
  </si>
  <si>
    <t>DESMONTE DE ALETAS DE SOPORTE DE PUENTE H Y LAS DOS H</t>
  </si>
  <si>
    <t>CHASIS CABEZOTE</t>
  </si>
  <si>
    <t>REPARACION DE ARNES EXTERNO Y MONTAJE</t>
  </si>
  <si>
    <t xml:space="preserve"> CAMBIO DE PUNTA DE EXHOSTO</t>
  </si>
  <si>
    <t>CORTE DE REMACHE DE CHASIS</t>
  </si>
  <si>
    <t>CHASIS</t>
  </si>
  <si>
    <t>DESMONTE DE LLANTAS PARA PERFORACION DE CHASIS PARA CORTE DE TORNILLO Y MUESCAS A LA BASE DEL CHASIS</t>
  </si>
  <si>
    <t xml:space="preserve">POSTURA DE ALETAS NUEVAS Y AJUSTE DE PUENTES </t>
  </si>
  <si>
    <t>REPARACION DE CHASIS PARA CAMBIO DE H Y SOPORTES</t>
  </si>
  <si>
    <t>DESMONTE DE BOMBONA DE SUSPENSION  Y CONEXIONES DE AIRE</t>
  </si>
  <si>
    <t>DESMONTE DE DEFENSA PARA ENDEREZAR Y PINTAR</t>
  </si>
  <si>
    <t>SOLDADURA DE GUARDAPOLVO</t>
  </si>
  <si>
    <t>MANTENIMIENTO FRENO DE MOTOR, CALIBRACION GENERAL</t>
  </si>
  <si>
    <t>INSPECCION QUINTA RUEDA</t>
  </si>
  <si>
    <t>SOLDADURA DE QUINTA RUEDA</t>
  </si>
  <si>
    <t>CAMBIO DE AMORTIGUADORES TRASEROS</t>
  </si>
  <si>
    <t>WILSON DURAN
RODOLFO CASTAÑEDA</t>
  </si>
  <si>
    <t>MONTAJE DE QUINTA RUEDA</t>
  </si>
  <si>
    <t>CORREGIR PROBLEMAS DE FRENADO DEL TRAILER, SE COLOCO VALVULA DE RETENCION EN TANQUE DE AIRE</t>
  </si>
  <si>
    <t>INSPECCION DE VENTILADOR DE FUN CLUTCH</t>
  </si>
  <si>
    <t>AJUSTE DE VENTILADOR</t>
  </si>
  <si>
    <t>LUIS FREYLE</t>
  </si>
  <si>
    <t>DESMONTE DE BOMBA DE FRENO PARA CAMBIO DE EMPAQUETADURA Y  CAMBIO DE PERA LUZ DIA</t>
  </si>
  <si>
    <t>CAMBIO DE SILLA  DE COPILOTO</t>
  </si>
  <si>
    <t xml:space="preserve">CAMBIO DE CAJA DE HUMO </t>
  </si>
  <si>
    <t>MONTAJE DE EXHOSTO Y PUNTA DE EXHOSTO, CAMBIO DE ABRAZADERAS</t>
  </si>
  <si>
    <t>JOSE DIAZ
CESAR ESCORCIA</t>
  </si>
  <si>
    <t>SOLDADURA A CHASIS EXPULSION DE TORNILLOS</t>
  </si>
  <si>
    <t>CAMBIO DE ESPARRAGOS, EMPAQUE EJE 8 HUECOS</t>
  </si>
  <si>
    <t xml:space="preserve">CAMBIO DE MANGUERAS DE FRENO </t>
  </si>
  <si>
    <t xml:space="preserve">CAMBIO DE EXPLORADORA </t>
  </si>
  <si>
    <t>CAMBIO DE RETENEDOR DE DIVISOR Y AJUSTE DE CRUCETA</t>
  </si>
  <si>
    <t>ENGRASE GENERAL CABEZOTE Y TANQUE</t>
  </si>
  <si>
    <t xml:space="preserve">CONTINUA CON EL CAMBIO DE RETENEDOR </t>
  </si>
  <si>
    <t>CAMBIO DE CAMARA DE SEGURIDAD</t>
  </si>
  <si>
    <t>CAMBIO DE UNIDAD SELLADA Y CAMBIO DE DOS EXPLORADORAS</t>
  </si>
  <si>
    <t>ELESTRICO</t>
  </si>
  <si>
    <t>DESMONTE Y MONTE DE LLANTAS CAMPANAS Y BOSIN PARA CAMBIO DE RODAMIENTOS, RETENEDOR Y EMPAQUE EJE 8 HUECOS, AJUSTE DE CAPSULA DE VIGA TANDEN SE ESTABA SALIENDO, SE LE QUITARON LOS TORNILLOS PARA ACOMODAR Y SE DIO AJUSTE</t>
  </si>
  <si>
    <t>DEMSONTE Y MONTE DE LLANTAS Y CAMPANAS PARA CAMBIO DE RODAJAS</t>
  </si>
  <si>
    <t>CAMBIO DE CAMARA T30, REVISION DE FUGA Y CAMBIO DE VALVULA CHILLONA, ADAPTACION DE GRIFO A TANQUE DE ALIMENTACION DE AIRE</t>
  </si>
  <si>
    <t>ESCANEO DE VEHICULO</t>
  </si>
  <si>
    <t>CAMBIO DE SENSOR DE CIGÜEÑAL, ADAPTACION DE B60 1/2 POR FUGA EN MANGUERA MANITOS</t>
  </si>
  <si>
    <t xml:space="preserve">ALUMINDUSTRIAL </t>
  </si>
  <si>
    <t>CAMBIO DE SOPORTES DE MOTOR, DESMONTE DE LLANTAS PARA CAMBIO DE BANDAS ULTIMO TROQUE, CAMBIO DE PERNOS RIN DISCO Y MONTAJE DE LLANTAS</t>
  </si>
  <si>
    <t>CABINA
RUEDAS</t>
  </si>
  <si>
    <t>CAMBIO DE FILTRO DE TRAMPA Y ESCANER DE VEHICULO</t>
  </si>
  <si>
    <t>WILSON DURAN
JULIO ARAQUE</t>
  </si>
  <si>
    <t>CAMBIO DE VARILLA NIVELADOR Y MANGUERA DE AIRE, CAMBIO DE SENSOR DE ADMISION</t>
  </si>
  <si>
    <t>AIRE
MOTORES</t>
  </si>
  <si>
    <t>ENGRASE DEL VEHICULO</t>
  </si>
  <si>
    <t>DESMONTE DE CAJA PARA CAMBIO DE RETENEDOR DE CIGÜEÑAL</t>
  </si>
  <si>
    <t>DEMSONTE DE CARE VACA PARA ENVIAR A REPARAR POR FISURA, Y SE LAVO</t>
  </si>
  <si>
    <t>JOSE DIAZ
WILSON DURAN</t>
  </si>
  <si>
    <t>CAMBIO DE DOS ESTOP DELANTEROS Y LUCES DIRECCIONALES</t>
  </si>
  <si>
    <t>POLISHADO DE VEHICULO</t>
  </si>
  <si>
    <t>REVISION DE AIRE GENERAL, REPARACION DE MANGUERAS, VALVULAS, CAMBIO DE DIAFRAGMAS, CAMBIO DE VALVULAS CHILLONAS</t>
  </si>
  <si>
    <t>CAMBIO DE BANDAS, CAMBIO DE RODAJAS, CAMBIO DE BOSINES Y PERNOS, RODAMIENTOS POSICION 9,10, 11 Y 12</t>
  </si>
  <si>
    <t>CAMBIO DE CAMPANAS, GRADUACION DE FRENOS</t>
  </si>
  <si>
    <t>MONTAJE DE CAREVACA</t>
  </si>
  <si>
    <t>CAMBIO DE RETENEDOR DE CIGÜEÑAL, MONTAJE DE KIT DE CLUTCH, MONTAJE DE CAJA</t>
  </si>
  <si>
    <t>CORRECCION FUGA DE AIRE, CAMBIO DE VALVULA RETENCION DE LA SILLA</t>
  </si>
  <si>
    <t>CAMBIO DE VALVULA NIVELADORA DEL CABEZOTE</t>
  </si>
  <si>
    <t>CAMBIO DE ACEITE Y FILTRACION  DE MOTOR</t>
  </si>
  <si>
    <t>CAMBIO DE DIAFRAGMA EN VALVULA DE DESCARGUE</t>
  </si>
  <si>
    <t xml:space="preserve">MANTENIMIENTO A SECADOR DE AIRE, CORRECCION DE FUGAS ED AIRE Y REVISION BOMBA PEDAL DE FRENO, CAMBIO DE VALVULA NIVELADORA DE CABINBA, CORREGIR FUGAS POR VALVULA NIVELADORA </t>
  </si>
  <si>
    <t>CAMBIO DE GANCHO CAPO</t>
  </si>
  <si>
    <t>PORTA CONO Y ANGULOS PARA LA PARRILLA, SOLDADURA A TROQUES</t>
  </si>
  <si>
    <t>CAMBIO DE MEDIA LUNA POR DETERIORO</t>
  </si>
  <si>
    <t>CAMBIOD E BOMBILLO DE FAROLA DELANTERA Y CAMBIO DE CONECTOR</t>
  </si>
  <si>
    <t>CAMBIO DE DISCO DE TEFLON</t>
  </si>
  <si>
    <t>DAIRO  RODRIGUEZ</t>
  </si>
  <si>
    <t>CALENTAR BASE</t>
  </si>
  <si>
    <t>CAMBIO DE KIT DE MORDAZA Y MONTAJE DE QUINTA RUEDA</t>
  </si>
  <si>
    <t>CAMBIO DE ACEITE ENGRASE Y FILTRACION</t>
  </si>
  <si>
    <t>ARREGLO Y RECONSTRUCCION EN FIBRA DE VIDRIO AL CAPO</t>
  </si>
  <si>
    <t>INSOECCION CABLE 7 VIAS</t>
  </si>
  <si>
    <t>CORRECCION DE FUGAS DE AIRE, CAMBIO DE B69 3/8*1/4</t>
  </si>
  <si>
    <t>CAMBIO DE SOPORTES DE MOTOR</t>
  </si>
  <si>
    <t>ENGRASE GENERAL TRAILER Y CABEZOTE</t>
  </si>
  <si>
    <t>REVISIOND E SENSOR DE PRESION DE ACEITE</t>
  </si>
  <si>
    <t>DESMONTE DE LLANTAS AJUSTE DE ESPLIDER</t>
  </si>
  <si>
    <t>REALIZACION DE PORTA CONOS</t>
  </si>
  <si>
    <t>INSPECCION DE FRENOS Y DE TUERCA DE LA DIRECCION</t>
  </si>
  <si>
    <t>REPARACION DE LA BASE DE LA SILLA</t>
  </si>
  <si>
    <t>RELLENAR BUJE DE PUERTA</t>
  </si>
  <si>
    <t>CAMBIO DE RACHES</t>
  </si>
  <si>
    <t>DESARME DE CAJA PARA CAMBIO DE KIT DE CLUTCH</t>
  </si>
  <si>
    <t>MONTAJE DE CAJA, CAMBIO DE SOPORTE DE MOTOR TRASERO LADO DERECHO</t>
  </si>
  <si>
    <t>ARREGLO DE LUCES MEDIAS CAMBIO DE SOLENOIDE DE ENCENDIDO</t>
  </si>
  <si>
    <t>CAMBIO DE BANDAS, DESMONTE DE LLANTAS, EMPASTE DE BANDAS CAMBIO DE RODAJAS Y GRADUACIONDE FRENOS</t>
  </si>
  <si>
    <t>CAMBIO DE ESPUMA DEL VOLCO</t>
  </si>
  <si>
    <t>ATRÁS DEL VOLCO</t>
  </si>
  <si>
    <t>POSTURA DE CABLE 7 VIAS Y SE ASEGURO POR ROBO</t>
  </si>
  <si>
    <t>ARTURO JAIME</t>
  </si>
  <si>
    <t>REVISION DE NIVEL Y COMPLETAR NIVEL DE ACEITE</t>
  </si>
  <si>
    <t>NICOLAS ESQUEDA</t>
  </si>
  <si>
    <t>POLISHADO DEL VEHICULO</t>
  </si>
  <si>
    <t>REPARACION DE SECADOR</t>
  </si>
  <si>
    <t>S26204</t>
  </si>
  <si>
    <t>INSTALACION DE STOPS</t>
  </si>
  <si>
    <t>CAMBIO DE LA CAÑA DE LA DIRECCION</t>
  </si>
  <si>
    <t>R59146</t>
  </si>
  <si>
    <t>CORRECION DE FUGAS DE AIRE, REVISION POR VALVULA LEVANTAEJE</t>
  </si>
  <si>
    <t>CAMBIO DE GUAYA DELINEA DE VIDA DERECHA</t>
  </si>
  <si>
    <t>MANTENIMIENTO DE AIRE ACONDICIONADO, CAMBIO DE COMPRESOR POR GARANTIA</t>
  </si>
  <si>
    <t>CORRECCION DE FUGA DE ACPM POR LOS 2 ACTUADORES</t>
  </si>
  <si>
    <t>CORRECCION DE FUGAS DE AIRE Y ACONDICIONAMIENTO DE ALTURA DE BOMBONAS DE SUSPENSION</t>
  </si>
  <si>
    <t xml:space="preserve">REVISION DE ELEVAVIDRIO </t>
  </si>
  <si>
    <t>JULIO ARAQUE
CESAR ESCORCIA</t>
  </si>
  <si>
    <t>ENGRASE AJUSTE DE CAÑAS DE DIRECCION CAMBIO DE LA GRASERA DE LA CAÑA, CAMBIO DE LAS 4 GRASERAS DE LOS ESPLINDER COMPLETAR HIDRAULICO</t>
  </si>
  <si>
    <t>MANTENIMIENTO AIRE ACONDICIONADO POR GARANTIA</t>
  </si>
  <si>
    <t>CARLOS PEREZ</t>
  </si>
  <si>
    <t>INSPECCION DE CHASIS CAMBIO DE ALETA IZQUIERDA Y CORBATIN</t>
  </si>
  <si>
    <t>LEONARDO CARO</t>
  </si>
  <si>
    <t>MANTENIMIENTO A ACTUADORES</t>
  </si>
  <si>
    <t>ENDERAZADO DE CHASIS</t>
  </si>
  <si>
    <t>ACONDICIONAR BUJE DE BARRA TENSORA</t>
  </si>
  <si>
    <t>SOLDADURA Y CAMBIO DE POSICION DEL TIRO DEL ZORRO</t>
  </si>
  <si>
    <t>TIRO</t>
  </si>
  <si>
    <t>CAMBIO DE COMPRESOR DE AIRE ACONDICIONADO</t>
  </si>
  <si>
    <t>REPARACION DE FLAUTA DE AGUA, COMPLETAR NIVEL DE REFRIGERANTE</t>
  </si>
  <si>
    <t>AJUSTE DE CRUCETA</t>
  </si>
  <si>
    <t>CAJASY TRANSMISIONES</t>
  </si>
  <si>
    <t>SOLDADURA DE BALANCIN Y POSTURA DE CHAPETA NUEVA, GATEO DE TANQUE</t>
  </si>
  <si>
    <t>ALVARO CERVANTES
CESAR ESCORCIA</t>
  </si>
  <si>
    <t xml:space="preserve">REVISION DE FUGAS DE AIRE </t>
  </si>
  <si>
    <t xml:space="preserve">CAMBIO DE MEDIA LUNA </t>
  </si>
  <si>
    <t xml:space="preserve">REPARACION DE PORTA REPUESTOS </t>
  </si>
  <si>
    <t>CORRECCION DEL SISTEMA LIMPIAVIDRIOS</t>
  </si>
  <si>
    <t>AJUSTE DEL MULTIPLE DE ESCAPE</t>
  </si>
  <si>
    <t>CAMBIO DE MEDIA LUNA</t>
  </si>
  <si>
    <t>CORRECCION FUGAS DE AIRE POR LA CABINA</t>
  </si>
  <si>
    <t>CAMBIO DE MANGUERA DE FRENO DE AIRE</t>
  </si>
  <si>
    <t>CAMBIO DE MANGUERA DE INTERCULER</t>
  </si>
  <si>
    <t>CORRECCION FUGA DE HIDRAULICO POR BOTELLA Y CAMBIO DE MANGUERA DE HIDRAULICO</t>
  </si>
  <si>
    <t>CORREGIR FUGA DE GRASA POR TAPAS</t>
  </si>
  <si>
    <t>POLISHADA</t>
  </si>
  <si>
    <t>AJUSTE DE RACHES Y GRADUACION DE FRENOS</t>
  </si>
  <si>
    <t>CAMBIO DE TAPA CUBO</t>
  </si>
  <si>
    <t>R63206</t>
  </si>
  <si>
    <t xml:space="preserve">CAMBIO DE BALANCIN Y HOJAS DE MUELLE </t>
  </si>
  <si>
    <t>CAMBIO DE BOMBONA DE SUSPENSION POR ROTURA</t>
  </si>
  <si>
    <t>ADAPTACION DE EXPLORADORAS, CAMBIO DE BASE Y ESTOP TRASEROS</t>
  </si>
  <si>
    <t>FABRICACION DE BASE DE PORTA STOP</t>
  </si>
  <si>
    <t>CAMBIO DE BOMBILLOS FRONTAL, ARREGLO DE FUSIBLERA, ARREGLO DE ARNES DE LUCES Y CAMBIO DE FUSIBLE EN MAL ESTADO, CAMBIO DE SWITCHE DE ENCENDIDO</t>
  </si>
  <si>
    <t xml:space="preserve">CABINA </t>
  </si>
  <si>
    <t xml:space="preserve">VUELVE POR SUMINISTRO DE CARGA DE BATERIA </t>
  </si>
  <si>
    <t>ESCANER Y CAMBIO DE PARAMETROS</t>
  </si>
  <si>
    <t xml:space="preserve">TOMAR TIRMPO DE MOTOR, MTTO DE CAÑAS DE LOS BALANCINES, CAMBIO DE ARNES DE SENSORES Y LIMPIEZA DE SENSORES, </t>
  </si>
  <si>
    <t xml:space="preserve">WILSON DURAN                 </t>
  </si>
  <si>
    <t>ARREGLO DE ARNES BOMBA DE ARRASTRE</t>
  </si>
  <si>
    <t>DESMONTE DE PIÑONERA PARA CORRECION DE TIEMPO POR RUIDO EXTRAÑO, ASENTAMIENTO DE BALANCINES DE FRENO (SE DETIENE POR RESPUESTOS)</t>
  </si>
  <si>
    <t xml:space="preserve">WILSON DURAN                                   </t>
  </si>
  <si>
    <t>DESMONTE DE PIÑONERA PARA CORRECION DE TIEMPO POR RUIDO EXTRAÑO, ASENTAMIENTO DE BALANCINES DE FRENO (REINICIA ACTIVIDAD)</t>
  </si>
  <si>
    <t xml:space="preserve"> MONTAJE DE FLAUTA DE INYECTORES ,</t>
  </si>
  <si>
    <t xml:space="preserve">                       RODOLFO CASTAÑEDA</t>
  </si>
  <si>
    <t xml:space="preserve"> CAMBIO DE FUSIBLES DE LA COMPUTADORA ARREGLO DE ARNES DE BOMBA DE COMBUSTIBLE</t>
  </si>
  <si>
    <t>DESMONTE DE BASE DE FUN CLUTCH</t>
  </si>
  <si>
    <t xml:space="preserve">MOTORES                                     </t>
  </si>
  <si>
    <t xml:space="preserve">MTTO A FRENO DE MOTOR Y CALIBRACION DE VALVULAS DE MOTOR, </t>
  </si>
  <si>
    <t xml:space="preserve">MOTORES                                           </t>
  </si>
  <si>
    <t xml:space="preserve">ESCANER </t>
  </si>
  <si>
    <t xml:space="preserve">ESCANER   </t>
  </si>
  <si>
    <t xml:space="preserve">REVISION DE CAJA Y NIVELES DE VALVULINA Y CAMBIO DE VALVULINA SINTETICA </t>
  </si>
  <si>
    <t xml:space="preserve">JOSE DIAZ                                  DEIWIS PIMIENTA           </t>
  </si>
  <si>
    <t xml:space="preserve">CAJA Y TRANSMISIONES              </t>
  </si>
  <si>
    <t>MOTOR , GRASERA</t>
  </si>
  <si>
    <t xml:space="preserve">CAMBIO DE PUNTA EXHOSTO  PTE POR REPUESTOS </t>
  </si>
  <si>
    <t xml:space="preserve">REINICIA CAMBIO DE PUNTA EXHOSTO  </t>
  </si>
  <si>
    <t xml:space="preserve">DESMONTE DE LLANTAS PARA CAMBIO DE RETENEDOR, EMPAQUE EJE 8 HUECOS POSICION 7Y8, LIMPIEZA DE CAMPANAS, BOSINES Y BANDAS, SE COMPLETO 1/4 DE VALVULINA, GRADUACION DE FRENOS </t>
  </si>
  <si>
    <t xml:space="preserve">NELFO CALDERA      JOSE DIAZ </t>
  </si>
  <si>
    <t xml:space="preserve">MTTO A AIRE ACONDICIONADO POR GARANTIA </t>
  </si>
  <si>
    <t xml:space="preserve">AIRES DE LA COSTA </t>
  </si>
  <si>
    <t xml:space="preserve">PREVENTIVO </t>
  </si>
  <si>
    <t>RECARGA DE BATERIA Y REVISION DE ENCENDIDO</t>
  </si>
  <si>
    <t>REPARACION DEL ENFRIADOR DE ACEITE Y MONTAJE DEL MISMO</t>
  </si>
  <si>
    <t xml:space="preserve">JOSE PAEZ                         </t>
  </si>
  <si>
    <t xml:space="preserve">MOTORES                       MECANICA DE PATIO      SOLDADURA                           </t>
  </si>
  <si>
    <t>INSPECCION DE 5TA RUEDA,</t>
  </si>
  <si>
    <t xml:space="preserve">LUIS UTRIA                                 CESAR ESCORCIA              </t>
  </si>
  <si>
    <t xml:space="preserve"> MECANICA DE PATIO                    </t>
  </si>
  <si>
    <t xml:space="preserve"> SOLDADURA A 5TA RUEDA </t>
  </si>
  <si>
    <t xml:space="preserve"> SOLDADURA                           </t>
  </si>
  <si>
    <t xml:space="preserve">CAMBIO DE ACEITE Y FILTRACION Y ENGRASE </t>
  </si>
  <si>
    <t xml:space="preserve">RODOLFO CASTAÑEDA        </t>
  </si>
  <si>
    <t xml:space="preserve">INTERNA </t>
  </si>
  <si>
    <t>REVISION DEL SISTEMA ELEVAVIDRIOS</t>
  </si>
  <si>
    <t>POSTURA DE SWTCHE DE ELEVAVIDRIO</t>
  </si>
  <si>
    <t xml:space="preserve">LUIS UTRIA        CESAR ESCORCIA </t>
  </si>
  <si>
    <t>JOHN RODRIGUEZ</t>
  </si>
  <si>
    <t xml:space="preserve">CAMBIO DE CODO Y PUNTA DE EXHOSTO </t>
  </si>
  <si>
    <t>DEIWIS PIMIENTA      JOSE DIAZ</t>
  </si>
  <si>
    <t>TAPIZADO Y PINTUIRA DE PULIURETANO INTERNA</t>
  </si>
  <si>
    <t>WILSON OROZCO                      DANIEL ROJAS</t>
  </si>
  <si>
    <t xml:space="preserve">PINTURA Y LATONERIA </t>
  </si>
  <si>
    <t>COLABORACION DE DESARME PARATAPIZADO Y PINTUIRA DE PULIURETANO INTERNA</t>
  </si>
  <si>
    <t xml:space="preserve">REVISION DE BOMBONA </t>
  </si>
  <si>
    <t>CAMBIO DE BOMBONA DE SUSPENSION</t>
  </si>
  <si>
    <t xml:space="preserve">CAMBIO DE BOMBONA DE SUSPENSIÓN DE CABINA, </t>
  </si>
  <si>
    <t>CAMBIO DE RACOR PARTIDO EN MANGUERA DE FRENO</t>
  </si>
  <si>
    <t>VOLCO</t>
  </si>
  <si>
    <t>FABIO  GUEVARA</t>
  </si>
  <si>
    <t>CORRECCION DE FUGA POR DESFOGUE DE MOTOR</t>
  </si>
  <si>
    <t>S67613</t>
  </si>
  <si>
    <t>INSTALACION DE STOPS TRASEROS</t>
  </si>
  <si>
    <t>CAMBIO DE GUARDABARROS DE FIBRA TRASERO</t>
  </si>
  <si>
    <t xml:space="preserve">WILSON OROZCO                    </t>
  </si>
  <si>
    <t>CAMBIO DE STOP LATERALES Y ARREGLO DE CABLE 7 VIAS</t>
  </si>
  <si>
    <t>CAMBIO DE DE ACEITE Y FILTRACION, ENGRASE</t>
  </si>
  <si>
    <t xml:space="preserve">RODOLFO CASTAÑEDA                         </t>
  </si>
  <si>
    <t xml:space="preserve">MECANICA DE PATIO              </t>
  </si>
  <si>
    <t xml:space="preserve">INSPECCION DEL SISTEMA DE ARRANQUE </t>
  </si>
  <si>
    <t xml:space="preserve">ELECTRICO           </t>
  </si>
  <si>
    <t xml:space="preserve">CAMBIO DE BOMBONA DE SUSPENSION </t>
  </si>
  <si>
    <t>REPARACION DEL MOTOR DE ARRANQUE ,</t>
  </si>
  <si>
    <t xml:space="preserve"> WILSON OROZCO         </t>
  </si>
  <si>
    <t xml:space="preserve">DESMONTE DE LLANTAS PARA CAMBIO DE CAMPANAS , BANDAS Y REMACHADA DE BANDAS Y MONTAJE , CAMBIO DE BUJES TENSORES DE LA BARRA DE TRANSMISION , CALIBRACION DE FRENOS </t>
  </si>
  <si>
    <t xml:space="preserve">NELFO CALDERA           </t>
  </si>
  <si>
    <t>S06237</t>
  </si>
  <si>
    <t>CAMBIO DE UN BALANCIN DE SEGUNDA, Y CAMBIO DE BUJES DE BALANCIN</t>
  </si>
  <si>
    <t xml:space="preserve">RODOLFO CASTAÑEDA   </t>
  </si>
  <si>
    <t>VAV548</t>
  </si>
  <si>
    <t>DESMONTE DE DEFENSA PARA ARREGLO Y MONTAJE</t>
  </si>
  <si>
    <t xml:space="preserve">DANIEL ROJAS </t>
  </si>
  <si>
    <t>VICTOR CABELLO</t>
  </si>
  <si>
    <t xml:space="preserve">CORRECCION DE FUGAS DE AIRE DEBAJO DE LA CABINA, CAMBIO DE MANGUERA DE ALIEMTACION DE AIRE, </t>
  </si>
  <si>
    <t xml:space="preserve">DEIWIS PIMIENTA                   </t>
  </si>
  <si>
    <t>AIRE                                 MOTORES</t>
  </si>
  <si>
    <t>CALIBRACION DE MOTOR, CAMBIO DE BOBINA DE FRENO  MOTOR</t>
  </si>
  <si>
    <t>ORLANDO SANJUAN</t>
  </si>
  <si>
    <t xml:space="preserve">CAMBIO DE VALVULA DE VENTEO </t>
  </si>
  <si>
    <t>MTTO DE AIRE ACONDICIONADO: CAMBIO DE KIT BQALINERAS, CUELLO, GAS Y ACEITE</t>
  </si>
  <si>
    <t>AIRE ACONDICONADO</t>
  </si>
  <si>
    <t>LUIS UTRIA                                               CESAR ESCORCIA</t>
  </si>
  <si>
    <t>MECANICA DE PATIO   SOLDADURA</t>
  </si>
  <si>
    <t xml:space="preserve">CAMBIO DE ORING TAPA CHANCLETA, </t>
  </si>
  <si>
    <t xml:space="preserve">SOLDADURA A 5TA RUEDA, </t>
  </si>
  <si>
    <t xml:space="preserve">DAIRO RODRIGUEZ </t>
  </si>
  <si>
    <t xml:space="preserve">REVISION DE LUCES DIRECCIONALES, CAMBIO DE BOMBILLOS LAGRIMA </t>
  </si>
  <si>
    <t>JOSE DAVID VALENCIA</t>
  </si>
  <si>
    <t xml:space="preserve">CORRECCION DE FUGAS DE AIRE Y CAMBIO DE DIAFRAGMA T30 </t>
  </si>
  <si>
    <t xml:space="preserve">DEIWIS PIMIENTA                       </t>
  </si>
  <si>
    <t xml:space="preserve">AIRE                                 </t>
  </si>
  <si>
    <t>CAMBIO DE LUCES DIRECCIONALES</t>
  </si>
  <si>
    <t xml:space="preserve">                           ELECTRICO</t>
  </si>
  <si>
    <t>REVISION DE DIRECCIONALES</t>
  </si>
  <si>
    <t xml:space="preserve">                                ELECTRICO</t>
  </si>
  <si>
    <t>CAMBIO DE MANGUERA DE MANITAS ,</t>
  </si>
  <si>
    <t xml:space="preserve">DEIWIS PIMIENTA              </t>
  </si>
  <si>
    <t xml:space="preserve">AIRE                             </t>
  </si>
  <si>
    <t xml:space="preserve"> INSPECCION DE 5TA RUEDA </t>
  </si>
  <si>
    <t>LUIS UTRIA                         CESAR ESCORCIA</t>
  </si>
  <si>
    <t xml:space="preserve">DESMONTE DE PATAS PARA CAMBIO POR UNA NUEVAS , </t>
  </si>
  <si>
    <t xml:space="preserve">ALVARO CERVANTES           RODOLFO CASTAÑEDA        </t>
  </si>
  <si>
    <t>AIRE                             SOLDADURA</t>
  </si>
  <si>
    <t xml:space="preserve">CORRECION DE FUGAS DE AIRE </t>
  </si>
  <si>
    <t>DESMONTE DE TORNILLOS DE BARRA EN V , MONTAJE DE BARRA EN V ( SE DETIENE OPERACIÓN POR REPUESTO)</t>
  </si>
  <si>
    <t>NELFO CALDERA                 JOSE DIAZ</t>
  </si>
  <si>
    <t>DESMONTE DE TORNILLOS DE BARRA EN V , MONTAJE DE BARRA EN V (REINICIA OPERACIÓN)</t>
  </si>
  <si>
    <t>PINTURA A PORTA STOP DEL TRAILER</t>
  </si>
  <si>
    <t>CAMBIO DE ASPA DE MOTORY CAMBIO DEL SENSOR DE PRESION DE ACEITE</t>
  </si>
  <si>
    <t>JOHN CANTILLO</t>
  </si>
  <si>
    <t xml:space="preserve">LUIS UTRIA          CESAR ESCORCIA </t>
  </si>
  <si>
    <t xml:space="preserve">INSPECCION DE 5TA RUEDA: CAMBIO DE KIT DE MORDAZAS </t>
  </si>
  <si>
    <t>R53820</t>
  </si>
  <si>
    <t>CAMBIO DE STOP TRASEROS</t>
  </si>
  <si>
    <t xml:space="preserve">CAMBIO DE CODO DE EXHOSTO, CAMBIO DE SOPORTES DE CAPO, </t>
  </si>
  <si>
    <t xml:space="preserve">JOSE DIAZ                                </t>
  </si>
  <si>
    <t xml:space="preserve">LUIS FREILER </t>
  </si>
  <si>
    <t xml:space="preserve">REVISION DE GOLPE EN LA PARTE DELANTERA Y SUSPENSION DE CABINA </t>
  </si>
  <si>
    <t>ESCANER Y REVISION DE INSTALACION , CAMBIO DE PARAMETROS , CAMBIO DE ARNES DE SENSORES</t>
  </si>
  <si>
    <t>JEISON PEREZ</t>
  </si>
  <si>
    <t xml:space="preserve">CAMBIO DE TAPACHANCLETA </t>
  </si>
  <si>
    <t xml:space="preserve">ESCANER, </t>
  </si>
  <si>
    <t xml:space="preserve">JULIO ARAQUE                                     </t>
  </si>
  <si>
    <t xml:space="preserve">RICHARD RODRIGUEZ </t>
  </si>
  <si>
    <t xml:space="preserve"> CAMBIO DE BALANCIN DELANTERA,</t>
  </si>
  <si>
    <t xml:space="preserve">WILSON DURAN     </t>
  </si>
  <si>
    <t xml:space="preserve">CAMBIO DE FLAUTA DE BALANCINES </t>
  </si>
  <si>
    <t xml:space="preserve">CAMBIO DE TAPA EJE DELANTERO, COMPLETAR NIVEL DE VALVULINA EN AMBAS TAPAS DEL EJE DELANTERO </t>
  </si>
  <si>
    <t xml:space="preserve">MECANICA PATIO </t>
  </si>
  <si>
    <t>T8292</t>
  </si>
  <si>
    <t>SOLDADURA A TORRES</t>
  </si>
  <si>
    <t>DESMONTE DE LLANTAS , BOSINES, CAMPANAS, BANDAS, CAMARA DE FRENO, TENSORES DE EJE, DESMONTE DE BALANCIN PARA ENDEREZAMIENTO,  SOLDADURA A TORRES</t>
  </si>
  <si>
    <t>DAIRO RODRIGUEZ                 NELFO CALDERA</t>
  </si>
  <si>
    <t xml:space="preserve">INSPECCION  5TA RUEDA , </t>
  </si>
  <si>
    <t xml:space="preserve">LUIS UTRIA                                CESAR ESCORCIA                  </t>
  </si>
  <si>
    <t xml:space="preserve">HERNAN AVENDAÑO </t>
  </si>
  <si>
    <t xml:space="preserve">CAMBIO  DE BOMBILLOS FRONTALES </t>
  </si>
  <si>
    <t>T8236</t>
  </si>
  <si>
    <t>DESARME DE GRAPAS DE MUELLE, AJUSTE DE TENSOR EN SU LUGAR Y CON UNA CADENA Y RACHE SE COLOCO EN SU SITIO PARA SOLDADURA DE TENSOR DE MUELLE, MONTURA DE GRAPA Y TENSOR DE MUELLE</t>
  </si>
  <si>
    <t>NELFO CALDERA                 DAIRO RODRIGUEZ</t>
  </si>
  <si>
    <t xml:space="preserve">CAMBIO DE ACEITE Y FILTRACION,  </t>
  </si>
  <si>
    <t xml:space="preserve">DEIWIS PIMIENTA                  </t>
  </si>
  <si>
    <t xml:space="preserve">OSCAR SALAS </t>
  </si>
  <si>
    <t xml:space="preserve">MECANICA DE PATIO                       </t>
  </si>
  <si>
    <t>INSPECCION GENERAL</t>
  </si>
  <si>
    <t xml:space="preserve">MECANICA DE PATIO     </t>
  </si>
  <si>
    <t>CAMBIO DE EXPLORADORAS ARREGLO DE ARNES DE SENSORES DE TEMPERATURA DE DIFERENCIAL</t>
  </si>
  <si>
    <t xml:space="preserve"> ELECTRICO                    </t>
  </si>
  <si>
    <t>REPARACION DEL RETROVISOR Y TAPA DE BATERIA,</t>
  </si>
  <si>
    <t xml:space="preserve">WILSON OROZCO              </t>
  </si>
  <si>
    <t xml:space="preserve">ELIECER MONSALVO </t>
  </si>
  <si>
    <t>MECANICA DE PATIO    LATOERIA Y PINTURA</t>
  </si>
  <si>
    <t>ENGRASE GENERAL, CAMBIO DE 1/2 JUEGO DE BANDAS Y RODAJAS Y UNA CAMPANA POSICION 11Y12</t>
  </si>
  <si>
    <t>CESAR ESCORCIA   LUIS UTRIA</t>
  </si>
  <si>
    <t xml:space="preserve">POLICHADO, CAMBIO DE BASE DE SILLA, DESMONTE DE ESCOPETA </t>
  </si>
  <si>
    <t xml:space="preserve">WILSON OROZCO           </t>
  </si>
  <si>
    <t>JUAN BARROS</t>
  </si>
  <si>
    <t xml:space="preserve">,REVISION DE MOTOR Y CAMBIO DE TERMOSTATO </t>
  </si>
  <si>
    <t xml:space="preserve"> WILSON DURAN </t>
  </si>
  <si>
    <t xml:space="preserve">MTTO Y LIMPIEZA DE BATERIAS E INSTALCION DEL MAXTER, </t>
  </si>
  <si>
    <t>CARLOS SARABIA</t>
  </si>
  <si>
    <t xml:space="preserve">LIQUIDA </t>
  </si>
  <si>
    <t>R82102</t>
  </si>
  <si>
    <t>REVISION Y MANTENIMIENTO A TORNAMEZA</t>
  </si>
  <si>
    <t xml:space="preserve">DAIRO RODRIGUEZ                             CESAR ESCORCIA                  </t>
  </si>
  <si>
    <t xml:space="preserve">INSTALACION DE LICUADORA </t>
  </si>
  <si>
    <t xml:space="preserve">CRISTIAN MERCADO </t>
  </si>
  <si>
    <t xml:space="preserve">  CAJA Y TRANSMISIONES </t>
  </si>
  <si>
    <t xml:space="preserve"> AJUSTE DE CLUTCH Y CAMBIO DE GRADUADOR DE PRESION</t>
  </si>
  <si>
    <t xml:space="preserve"> JOSE DIAZ</t>
  </si>
  <si>
    <t xml:space="preserve">ELECTRICO             </t>
  </si>
  <si>
    <t>S06240</t>
  </si>
  <si>
    <t xml:space="preserve">CAMBIO DE VALVULA DIAFRAGAMA </t>
  </si>
  <si>
    <t xml:space="preserve">JESUS CAMELO </t>
  </si>
  <si>
    <t xml:space="preserve">CAMBIO DE PERA DE DIFERENCIALY SENSORES, ISNTALACIO 9N DE MAXTER, CAMBIO DE ALARMA REVER Y MTTO A BATERIAS </t>
  </si>
  <si>
    <t xml:space="preserve"> ELECTRICO</t>
  </si>
  <si>
    <t xml:space="preserve">DESMONTE DE LLANTAS Y CAMPANAS, LAVADO DE PIEZAS, CAMBIO DE 1/2 JUEGO DE BANDAS , CAMBIO DE RETENEDOR, DE RODAMIENTO, EMPAQUE EJE 8 HUECOS, REMACHADA DE BANDAS, CAMBIO , RODAJAS, LEVA DE BUJES DE LEVA  POSICION  9Y10, </t>
  </si>
  <si>
    <t xml:space="preserve">NELFO CALDERA                 </t>
  </si>
  <si>
    <t>DESMONTE DE LLANTAS Y CAMPANAS, LAVADO DE PIEZAS, CAMBIO DE 1/2 JUEGO DE BANDAS , CAMBIO DE RETENEDOR, REMACHADA DE BANDAS, CAMBIO , RODAJAS, LEVA DE BUJES DE LEVA  POSICION 5,6</t>
  </si>
  <si>
    <t xml:space="preserve">INSPECCION  5TA RUEDA </t>
  </si>
  <si>
    <t>ARTURO ALVAREZ</t>
  </si>
  <si>
    <t>SE CONECTO EL NEGATIVO A LA EXPLORADORA</t>
  </si>
  <si>
    <t>LUIS UTRIA             CESAR ESCORCIA</t>
  </si>
  <si>
    <t xml:space="preserve">CAMBIO DE RODAJAS </t>
  </si>
  <si>
    <t>OBSALON PUENTES</t>
  </si>
  <si>
    <t>CAMBIO DE PERA LUZ DIA , MTTO DE SECADOR DE AIRE</t>
  </si>
  <si>
    <t xml:space="preserve">  AIRE </t>
  </si>
  <si>
    <t>R79986</t>
  </si>
  <si>
    <t xml:space="preserve">REPARACION DE BISAGRA DE COMPUERTAS </t>
  </si>
  <si>
    <t xml:space="preserve">DAIRO RODRIGUEZ         CESAR ESCORCIA </t>
  </si>
  <si>
    <t>DESMONTE DE TOMA FUERZA PARA CORREGIR FUGA DE VALVULINA DEL TOMA FUERZADE LA CAJA, CAMBIO DE FLUID 50</t>
  </si>
  <si>
    <t>LUIDIN RUIZ</t>
  </si>
  <si>
    <t xml:space="preserve">INSPECCION DE 5TA RUEDA , </t>
  </si>
  <si>
    <t xml:space="preserve">LUIS UTRIA                        </t>
  </si>
  <si>
    <t xml:space="preserve">CARLOS PEREZ </t>
  </si>
  <si>
    <t>CORRECION DE FUGA DE VALVULINA EN TOMA FUERZA DE SISTEMA DE LINEA HUMEDA</t>
  </si>
  <si>
    <t xml:space="preserve"> JOSE PAEZ</t>
  </si>
  <si>
    <t xml:space="preserve">   CAJA Y TRANSMISIONES</t>
  </si>
  <si>
    <t>DESMONTE DE GUARDABARRO PARA INSTALACION DE 2 REMANUFACTURADOS</t>
  </si>
  <si>
    <t>ESCANER, CAMBIO DE PARAMETROS , INSTALACION DE PLANTILLANIEVAS, CAMBIO DE SENSOR DE ADMISION , PRUEBA DE RUTA</t>
  </si>
  <si>
    <t>DESVARE EN PATIO ALTERO</t>
  </si>
  <si>
    <t>CAMBIO DE ACEITE Y FILTRACION.</t>
  </si>
  <si>
    <t>Descripción</t>
  </si>
  <si>
    <t>PB</t>
  </si>
  <si>
    <t>OBJ</t>
  </si>
  <si>
    <t>% Disponibilidad de Flota afectada por Mantenimiento</t>
  </si>
  <si>
    <t>Día</t>
  </si>
  <si>
    <t xml:space="preserve">ESCANER, CAMBIO DE PARAMETROS Y PLANTILLA, SE COLOCAN CLAVE </t>
  </si>
  <si>
    <t>CORRECCION DE FUGA DE RETORNO DE ACEITE DEL TURBO</t>
  </si>
  <si>
    <t>AJUSTE DE VINCHA DEL TANQUE Y CAMBIO DE ABRAZADERA DE EXHOSTO</t>
  </si>
  <si>
    <t>ENGRASE COMPLETAR NIVEL DE ACEITE</t>
  </si>
  <si>
    <t>CAMBIO DE CAMARA DE SEGURIDAD T30 POSICION 9 Y 10</t>
  </si>
  <si>
    <t>MANTENIMEINTO ACTUADORES</t>
  </si>
  <si>
    <t>CAMBIO DE TANQUE DE EXPANSION</t>
  </si>
  <si>
    <t>CAMBIO DE EMPAQUE EJE 8 HUECOS, CAMBIO DE SEPARADOR TRANSVERSAL PARA MAS ESTABILIDAD</t>
  </si>
  <si>
    <t>POSTURA DE MEDIA LUNA</t>
  </si>
  <si>
    <t>S67604</t>
  </si>
  <si>
    <t>CAMBIO DE STOP TRASERO</t>
  </si>
  <si>
    <t>TFR062</t>
  </si>
  <si>
    <t>ENGRASE Y REVISION DE NIVELES</t>
  </si>
  <si>
    <t>MECANICA DE  PATIO</t>
  </si>
  <si>
    <t>COLOCAR CAUCHO EN VARILLA NIVELADORA DE LA SUSPENSION</t>
  </si>
  <si>
    <t>REVISION FUGA DE AIRE POR COMANDO DE VOLCO</t>
  </si>
  <si>
    <t>AJUSTE DE CLUTCH Y PRENSA</t>
  </si>
  <si>
    <t>R62625</t>
  </si>
  <si>
    <t>INSPECCION TANQUE, INSPECCIONO BUJES TENSOR DEL TANQUE</t>
  </si>
  <si>
    <t>CAMBIO DE 8 BUJES DE TEMPLETE Y PASADORES</t>
  </si>
  <si>
    <t>NELFO CALDERA
JOSE DIAZ</t>
  </si>
  <si>
    <t xml:space="preserve">CAMBIO DE PIN DE RACHE POSICION 11  Y 12, </t>
  </si>
  <si>
    <t>FRENO TANQUE</t>
  </si>
  <si>
    <t>CAMBIO DE DIAFRAGMA DE VALVULA CHILLONA</t>
  </si>
  <si>
    <t>CAMBIO DE DIAFRAGMA EN VALVULA DE SEGURIDAD</t>
  </si>
  <si>
    <t>S67615</t>
  </si>
  <si>
    <t>REPARACION DE TORRES</t>
  </si>
  <si>
    <t>TEMPLETE DE TORRES, REPARACION Y REMANUFACTURACION</t>
  </si>
  <si>
    <t>MARCACION DE PLAQUETA Y POSTURA DE PLACA</t>
  </si>
  <si>
    <t>LAVADO DE PIEZA EN EJE PARA MONTAJE DE BOSINES</t>
  </si>
  <si>
    <t>ARREGLO Y CAMBIO DE ANILLO EN MANGUERAS DE SERVICIO</t>
  </si>
  <si>
    <t>CAMBIO PIÑON PARA REPARACION DE SISTEMA ELEVAVIDRIO</t>
  </si>
  <si>
    <t>CAMBIO DE VALVULA R-12</t>
  </si>
  <si>
    <t>REVISION DE SISTEMA DE AIRE EN EL TRAILER TODO EN ORDEN EL AIRE SE MANTIENE</t>
  </si>
  <si>
    <t>REPARACION DE CAPO CON FIBRA</t>
  </si>
  <si>
    <t>REPARACION DE CAPO , SE ALISTO LA SUPERFICIE PARA PINTURA</t>
  </si>
  <si>
    <t>CAMBIO DE UNIDADES FRONTALES LADO IZQUIERDO</t>
  </si>
  <si>
    <t xml:space="preserve">CORREGIR FUGA DE AIRE LINEA DE COMPRESOR A GOBERNADOR CAMBIO DE MANGUERA, ADAPTACION DE B62 1/4 DE LINEA DE MANGUERA DE BOMBONA A RELOJ </t>
  </si>
  <si>
    <t>ENGRASE GENERAL, CAMBIO DE SILLA DE PASAJERO</t>
  </si>
  <si>
    <t>REPARAR PEDAL DE ACELERADOR, CAMBIO MANGUERAS MANOS TRAILER</t>
  </si>
  <si>
    <t>REPARACION Y MONTAJE DE LAMPARA, CAMBIO DE BOMBILLO</t>
  </si>
  <si>
    <t>REPARACION DE CORTO EN ARNES DE MOTOR AL CONECTOR DEL SENSOR DE PRESION DE ACEITE</t>
  </si>
  <si>
    <t>ORLANDO SAN JUAN
JULIO ARAQUE</t>
  </si>
  <si>
    <t>CAMBIO DE BUJE DE ZANAHORIA, SE DESMONTO LLANTA PARA BAJAR BOMBONA Y AMORTIGUADOR POSICION 9 Y 10, PARA REALIZAR SOLDADURAEN SOPORTE DE BUJE, CAMBIO DE TANQUE DE COMPENSACION Y SE COMPLETO NIVEL DE REFRIGERANTE</t>
  </si>
  <si>
    <t>JOSE DIAZ
NELFO CALDERA</t>
  </si>
  <si>
    <t>REPARACIOND E PINES DE SWITCH DE ENCENDIDO, REVISION DE LUCES Y ARREGLO DE 7 VIAS</t>
  </si>
  <si>
    <t>SOLDADURA A SOPORTE DE BUJE DE ZANAHORIA, REMANUFACTURACION DE PORTA BUJE</t>
  </si>
  <si>
    <t>MONTAJE DE BOMBONA POSICION 9 Y 10, MONTAJE DE BOMBONA Y AMORTIGUADOR, TEMPLETE, TOPE DE CHASIS, MONTAJE DE LLANTAS, DESMONTE DE TENSOR PEQUEÑO PARA REVISION, DESMONTE DE RUEDAS DELANTERAS PARA CAMBIO DE RETENEDOR, RODAJAS Y PERNOS RIN DISCO</t>
  </si>
  <si>
    <t>AJUSTE DE PERSIANA</t>
  </si>
  <si>
    <t>ENGRASE GENERAL, GRADUACION DE FRENOS, COMPLETAR NIVEL DE ACEITE</t>
  </si>
  <si>
    <t>CAMBIO DE VALVULA DE RETENCION, REPARACION DE MANGUERA DE AIRE POR DAÑO Y CAMBIO DE PISTON DE GOBERNADOR , CAMBIO DE MANGUERA DE FRENO DE LADO DERECHO</t>
  </si>
  <si>
    <t>S26310</t>
  </si>
  <si>
    <t>REPARACION DE TROMPOS SOLDADURA A LAMINA</t>
  </si>
  <si>
    <t>CARROCERIA</t>
  </si>
  <si>
    <t>CAMBIO DE DOS DIAFRAGMA DE VALVULA DE FRENO</t>
  </si>
  <si>
    <t>CAMBIO DIAFRAGMA DE VALVULA CHILLONA</t>
  </si>
  <si>
    <t>PONER SUPLEMENTO A BARRA TENSORA DE BUJE DE ZANAHORIA</t>
  </si>
  <si>
    <t>MOVIMIENTO DE VEHICULO Y DESENGANCHE PARA PASAR AL CARCAMO</t>
  </si>
  <si>
    <t>CABEZOTE</t>
  </si>
  <si>
    <t xml:space="preserve">INSPECCION DE VEHICULO GENERAL POR PREVENTIVO </t>
  </si>
  <si>
    <t>CESAR ESCORCIA
JOSE PAEZ
JULIO ARAQUE</t>
  </si>
  <si>
    <t xml:space="preserve">REPARACION DE BOMBA DE AGUA </t>
  </si>
  <si>
    <t xml:space="preserve">CAMBIO DE MANGUERA DE LINEA DE GOBERNADOR A COMPRESOR </t>
  </si>
  <si>
    <t>CAMBIO DE BOMBA DE AGUA, CAMBIO DE LLAVES DE PASO DE MANGUERAS DE COMBUSTIBLE, CAMBIO DE PATIN</t>
  </si>
  <si>
    <t xml:space="preserve">CAMBIO DE DEPOSITO DE REFRIGERANTE, ENGRASE DE PATINES </t>
  </si>
  <si>
    <t>CAMBIO DE BANDAS POSICION 5,6,7, Y 8 , CAMBIO DE BUJE TENSOR Y TEMPLETE PRIMER TROQUE, MONTAJE DE LLANTAS Y GRADUACION DE FRENOS</t>
  </si>
  <si>
    <t>REALIZAR PORTA CONOS</t>
  </si>
  <si>
    <t>ACCESORIO</t>
  </si>
  <si>
    <t>CORTAR TORNILLOS</t>
  </si>
  <si>
    <t>CAMBIO DE AMORTIGUADORES DELANTEROS, CAMBIO DE BUJES DE MUELLES DELANTEROS, SE PUSIERON SUPLEMENTOS A LOS MUELLES, CAMBIO DE PASADORES, GRASERAS Y ENGRASE GENERAL</t>
  </si>
  <si>
    <t>RODOLFO CASTAÑEDA
NELFO CALDERA</t>
  </si>
  <si>
    <t>ADAPTACION DE VALVULA NIVELADORA DE KW, ADAPTACION DE RACORES EN ELECTROVALVULAS DE FUN CLUTCH</t>
  </si>
  <si>
    <t>INSPECCION DE TUBO DE REFRIGERANTE A RADIADOR</t>
  </si>
  <si>
    <t>CAMBIO DE ABRAZADERA Y AJUSTE DE AMORTIGUADOR LADO IZQUIERDO</t>
  </si>
  <si>
    <t>CAMBIO DEL EJE DE BRAZO LIMPIABRISAS MANTENIMIENTO A MOTOR, PENDIENTE POR REPUESTO</t>
  </si>
  <si>
    <t>ADAPTACION DE MANO DE TRAILER Y RACOR</t>
  </si>
  <si>
    <t>CAMBIO DE TANQUE SUPERIOR DEL RADIADOR</t>
  </si>
  <si>
    <t>REPARACION DE SISTEMA LIMPIAVIDRIOS</t>
  </si>
  <si>
    <t>CAMBIO DE BRAZOS PLUMILLAS Y MONTAJE DE CARCASA SISTEMA ELEVAVIDRIOS</t>
  </si>
  <si>
    <t>COLOCAR VALVULA DE DESCARGUE RAPIDO, REVISION DE FRENO PORQUE SE QUEDABA PEGADO, CAMBIO DE DIAFRAGMA VALVULA CHILLONA,  EN CABEZOTE</t>
  </si>
  <si>
    <t>REPARACION DE ACTUADOR TERCER PUESTO Y CAMBIO DE BOBINA</t>
  </si>
  <si>
    <t xml:space="preserve">REPARACION DE CABLE 7 VIAS </t>
  </si>
  <si>
    <t>ESCANER DEL VEHICULO, MOSTRO ACTUADOR</t>
  </si>
  <si>
    <t>CONDENAR AIRE DE LA LINEA HUMEDA, DEBE REGRESAR</t>
  </si>
  <si>
    <t>DESMONTE DE CARDAN PARA CAMBIO DE CAUCHO CENTRAL</t>
  </si>
  <si>
    <t>CAMBIO DE LODERAS, POLISHADO DE VEHICULO</t>
  </si>
  <si>
    <t>INSPECCION DE TANQUE DE COMPENSACION</t>
  </si>
  <si>
    <t>DESMONTE DE TANQUE DE COMPENSACION PARA REPARACION POR FUGA, CON PEGA TANQUE</t>
  </si>
  <si>
    <t>DESMONTE DE DEPOSITO DE HIDRAULICO</t>
  </si>
  <si>
    <t xml:space="preserve">SOLDADURA A BASES DEL DEPOSITO DE HIDRAULICO </t>
  </si>
  <si>
    <t>MONTAJE DE BOTELLA Y ABRAZADERA DE TANQUE HIDRAULICO</t>
  </si>
  <si>
    <t>DESMONTE Y MONTAJE DE TANQUE DE AIRE IZQUIERDO PARA REPARACION CON SOLDADURA</t>
  </si>
  <si>
    <t>REVISION DE MANGUERAS DE AIRE SUELTA POR CHEQUE PEGADO</t>
  </si>
  <si>
    <t>AJUSTAR PERA FULLER</t>
  </si>
  <si>
    <t>CORRECCION FUGA DE AIRE VALVULA MAXIFRAX, ADAPTACION DE GRIFO DE TANQUE, CAMBIO DE PLUMILLAS, MONTAJE DE BUJE DEL TENSOR DEL RADIADOR, ADAPTACION DE B62 1/2 Y 3/8, RECONSTRUCCION DE ROSCA DE 1/4 MP3 EN TANQUE, AJUSTE DE CACHUCHA Y MTTO A CORNETAS</t>
  </si>
  <si>
    <t>CAMBIO DE BANDAS POSICION 1,2,3,4, CAMBIO DE CAMPANAS Y RODAJAS</t>
  </si>
  <si>
    <t>MANTENIMIENTO A BOMBA PEDAL DE FRENO, CAMBIO DE CULATACOMPRESOR Y MANTENIMIENTO A VALVULA R-14</t>
  </si>
  <si>
    <t>REPARACION SISTEMA ELEVAVIDRIO</t>
  </si>
  <si>
    <t>REVISION DE GOBERNADOR DE AIRE Y SECADOR, CAMBIO DE EMPAQUETADURA GOBERNADOR DE AIRE</t>
  </si>
  <si>
    <t>CAMBIO DE BANDAS POSICION 1,2,3,4,9 Y 10, CAMBIO DE CAMPANAS EJE LIBRE Y MONTAJE DE LLANTAS</t>
  </si>
  <si>
    <t>CALIBRACION DE FRENO DE MOTOR, PRUEBA DE BOBINAS Y CAMBIO DE AMORTIGUADORES DELANTEROS</t>
  </si>
  <si>
    <t>CAMBIO DE FLAUTA PARTE EXTERIOR SE NECESITAN RACORES</t>
  </si>
  <si>
    <t>CAMBIO DE ACEITE Y FILTRACION DE MOTOR, ENGRASE E INSPECCION GENERAL DEL VEHICULO</t>
  </si>
  <si>
    <t>CAMBIO DE BUJE DE LA CAÑA DE LA DIRECCION, CAMBIO DE ABRAZADERA DE HIDRAULICO, DESMONTE DE CARCASA DE FILTRO DE AIRE MOTOR PARA ASEGURAR TAPA</t>
  </si>
  <si>
    <t>CAMBIO DE MANGUERA DE BOMBA DE AGUA Y CAMBIO DE AGUA POR REFRIGERANTE</t>
  </si>
  <si>
    <t>INSPECCION DE CARDANES Y CRUCETAS, INSPECCION DE SOPORTES DE MOTOR</t>
  </si>
  <si>
    <t>REPARACION DE BASE DE FILTRO DE AIRE</t>
  </si>
  <si>
    <t>MANTENIMIENTO A BATERIAS, INSTALACION DE MAXTER, CAMBIO DE PERA DE REVERSA, REPARACION STOP TRASERO, CAMBIO DE LUCES MEDIAS LATERALES</t>
  </si>
  <si>
    <t xml:space="preserve">REVISION ELECTROVALVULA DE FUN CLUTCH, CAMBIO DE VALVULA DE PURGA </t>
  </si>
  <si>
    <t xml:space="preserve">MANTENIMIENTO DE AIRE ACONDICIONADO </t>
  </si>
  <si>
    <t>VOLTEAR TIRO DEL VOLCO ESTABA AL REVES</t>
  </si>
  <si>
    <t>S46484</t>
  </si>
  <si>
    <t>MANTENIMIENTO A VALVULA RELAY PARA CAMBIO DE EMPAQUETADURA Y DOS CAMARAS T30</t>
  </si>
  <si>
    <t>REPARACION LUCES DE REVERSA LATERALES Y CAMBIO STOP DIRECCIONAL</t>
  </si>
  <si>
    <t>DESMONTE DE ESCAPE, MANGUERAS, RADIADOR, PARTA REPARACION DE MOTOR, SE ENCONTRO ACEITE PUESTO NUMERO 3</t>
  </si>
  <si>
    <t>DESMONTE DE CULATA Y PISTONES</t>
  </si>
  <si>
    <t>CAMBIO DE ORING DEL COMPRESOR</t>
  </si>
  <si>
    <t>DESMONTE DE TANQUE DE COMPENSACION Y MANGUERA DE REFRIGERANTE POR FUGAS</t>
  </si>
  <si>
    <t>REPARACION TANQUE DE COMPENSACION POR HUECOS DE AJUSTE</t>
  </si>
  <si>
    <t>PRUEBA DE RUTA HAY QUE BAJAR LA TRANSMISION DELANTERA</t>
  </si>
  <si>
    <t>CESAR ESCORCIA
JOSE DIAZ</t>
  </si>
  <si>
    <t>LUIS HEYES</t>
  </si>
  <si>
    <t>DESMONTE DE TRANSMISION DELANTERA</t>
  </si>
  <si>
    <t>INSPECCION FUGAS DE AIRE, CAMBIO DE COJIN DE SILLAS</t>
  </si>
  <si>
    <t>S26319</t>
  </si>
  <si>
    <t>POSTURA DE ESPUMA PARTE DE ATRÁS DEL VOLCO POR DONDE VA LA COMPUERTA POR FUGA DE PRODUCTO</t>
  </si>
  <si>
    <t>CAMBIO DE BARRA DE DIRECCION LADO IZQUIERDO Y CAMBIO DE TERMINALES</t>
  </si>
  <si>
    <t>WILSON DURAN 
RODOLFO CASTAÑEDA</t>
  </si>
  <si>
    <t>BAJAR Y CAMBIAR BOMBONA DE SILLA Y ADAPTACION DE B69 DE 1/4*1/8</t>
  </si>
  <si>
    <t>CORRECCION FUGA DE AIRE VALVULA DE DESCARGUE</t>
  </si>
  <si>
    <t>COMPLETAR NIVEL DE REFRIGERANTE, REPARACION DE MANGUERA ROJA DE AIRE QUE VA AL TRAILER</t>
  </si>
  <si>
    <t>CAMBIO DE CAMARA T30 POSICION 3 Y 4</t>
  </si>
  <si>
    <t>CAMBIO DE ACEITE Y FILTRACION DE MOTOR ENGRASE</t>
  </si>
  <si>
    <t>INSPECCION DE VEHICULO CAMBIO DE MANGUERA DE HIDRAULICO, CAMBIO DE ACEITE DE HIDRAULICO CAMBIO DE FILTRO DE AGUA</t>
  </si>
  <si>
    <t>CAMBIO DE MANGUERA DE FRENO LADO DERECHO</t>
  </si>
  <si>
    <t>CAMBIO DE ABRAZADERA DE INTERCULER Y TAPA DE TANQUE DE COMPENSACION</t>
  </si>
  <si>
    <t>REPARACION DE MANGUERA EN EL TANQUE DE AIRE</t>
  </si>
  <si>
    <t>PROTECCION DE CABLES QUE VAN ARRIBA DEL TURBO, CON CINTA Y TERMOPROTECCION</t>
  </si>
  <si>
    <t>CAMBIO DE POSICION DE PLACA TRASERA HACIA DELANTE, Y CAMBIO DE UNIDAD LADO DERECHO INTERNA Y LADO IZQUIERDO EXTERNO</t>
  </si>
  <si>
    <t>POSTURA CABLE 7 VIAS</t>
  </si>
  <si>
    <t>CAMBIO DE DIAFRAGMA DE VALVULA DE SEGURIDAD</t>
  </si>
  <si>
    <t>FRENO CABEZOTE</t>
  </si>
  <si>
    <t>S67616</t>
  </si>
  <si>
    <t>INSPECCION DE CHASIS</t>
  </si>
  <si>
    <t>POSTURA DE STOP ROJOS Y REPARACION DE CABLE 7 VIAS</t>
  </si>
  <si>
    <t>INSPECCION DE LUCES Y CAMBIO DE CABLE 7 VIAS</t>
  </si>
  <si>
    <t>CAMBIO DE LAS BALINERAS DE LOS PATINES</t>
  </si>
  <si>
    <t>BAJAR DEFENSA Y ENDEREZAR, PINTURA Y CAMBIO DE BUJES DE CAPO</t>
  </si>
  <si>
    <t>CAMBIO DE TAPA CUBO, DESMONTE DE LLANTAS DE RUEDAS DIRECCIONALES PARA CAMBIO DE BANDAS Y PERNOS RIN DISCO, SE ENVIARON BANDAS A PERFORAR</t>
  </si>
  <si>
    <t>CAMBIO DE UNIDAD LADO DERECHO EXTERNA</t>
  </si>
  <si>
    <t>S67607</t>
  </si>
  <si>
    <t>CAMBIO DE STOP IZQUIERDO Y REVISION DE LUCES</t>
  </si>
  <si>
    <t>MONTAJE DE EJE DELANTERO , BOSINES, RODAMIENTOS, GRASA TEMPLETE, CAMBIO DE BUJES DE TEMPLETE, ARMADO DE SISTEMA DE FRENOS Y RACHES, MONTAJE DE GRAPAS Y CAMPANAS</t>
  </si>
  <si>
    <t>ENGRASE GENERAL E INSPECCION</t>
  </si>
  <si>
    <t>CAMBIO DE GRIFOS DE TANQUE DE AIRE, CORREGIR FUGA POR TAPON</t>
  </si>
  <si>
    <t>POLISHADO, AYUDAR A EDWIN EN EL MONTAJE DE LA CARCASA</t>
  </si>
  <si>
    <t>MANTENIMIENTO A VALVULA PEDAL DE FRENO Y MANTENIMIENTO A VALVULA R-14, CAMBIO DE EMPAQUETADURA</t>
  </si>
  <si>
    <t>DESARME DE MOTOR, DESMONTE PISTONES LAVADO DE PIEZAS</t>
  </si>
  <si>
    <t>ASISTENCIA PARA SACAR PISTONES</t>
  </si>
  <si>
    <t>ESCANER DE VEHICULO Y PLANTILLA, CAMBIO DE ASBESTO DE FUN CLUTCH</t>
  </si>
  <si>
    <t>MONTAJE DE TANQUE DE COMPENSACION, CAMBIO DE MANGUERAS Y REPARACION DE TANQUE CON PEGATANQUE DESPUES DE PUESTO</t>
  </si>
  <si>
    <t>S26288</t>
  </si>
  <si>
    <t>CAMBIO DE LUCES LATERALES, REPARACION DE ARNES DE LUCESTRASERAS Y CABLE 7 VIAS, REPARACION DE CONECTOR HEMBRA DE 7 VIAS</t>
  </si>
  <si>
    <t>MONTAJE DE TRANSMISION  SE CAMBIARON RODAMIENTOS DEL SPEED Y ARANDELAS,  CAMBIO DE ACEITE DE DIFERENCIALES POR SINTYETICO</t>
  </si>
  <si>
    <t>REPARACION ARNES DE FRENO DE MOTOR, CALIBRACION GENERAL DE MOTOR</t>
  </si>
  <si>
    <t>DESMONTE Y MONTAJE DE TIMON PARA REPARACION</t>
  </si>
  <si>
    <t>REPARACION Y FABRICACION DEFENSA TRASERA</t>
  </si>
  <si>
    <t>ALVARO CERVANTES
DAIRO RODRIGUEZ</t>
  </si>
  <si>
    <t>CAMBIO DE BANDAS Y CAMPANAS, MONTAJE DE LLANTAS</t>
  </si>
  <si>
    <t>S67605</t>
  </si>
  <si>
    <t>DESMONTE DE MUELLE LADO DERECHO PARA CAMBIO Y SE MONTO</t>
  </si>
  <si>
    <t>ARGEMIRO ARAQUE
RODOLFO CASTAÑEDA</t>
  </si>
  <si>
    <t>CAMBIO DE DOS BALANCINES, BUJES Y TORNILLOS</t>
  </si>
  <si>
    <t>CAMBIO DE FLAUTA DE AGUA Y ADICIONAR REFRIGERANTEM ENGRASE Y GRADUACION DE FRENOS</t>
  </si>
  <si>
    <t>CAMBIO DE BOMBILLO DIRECCIONAL IZQUIERDO, CAMBIO DE SWITCHE Y ARREGLO DE BOMBILLA</t>
  </si>
  <si>
    <t>MANTENIMIENTO A BLOWER</t>
  </si>
  <si>
    <t xml:space="preserve">ENGRASE GENERAL CABEZOTE Y TRAILER Y GRADUACION DE FRENOS </t>
  </si>
  <si>
    <t>R53821</t>
  </si>
  <si>
    <t>CAMBIO DE BALANCIN POSICION 7,8, CAMBIO DE BUJE Y TENSOR,  CAMBIO DE CAMPANA POSICION 11 Y 12</t>
  </si>
  <si>
    <t>ARGEMIRO ARAQUE 
RODOLFO CASTAÑEDA</t>
  </si>
  <si>
    <t>ESCANER Y REVISION DE PARAMETROS, SE DEBE CAMBIAR TERMOSTATO</t>
  </si>
  <si>
    <t>CORRECCION DE FUGAS DE AIRE POR EL GOBERNADOR</t>
  </si>
  <si>
    <t>CAMBIO DE TERMOSTATO DE ACEITE</t>
  </si>
  <si>
    <t>ASISTENCIA AL CAMBIO DEL TERMOSTATO Y COMPLETAR NIVEL DE ACEITE</t>
  </si>
  <si>
    <t>CAMBIO DE BALINERA DE PATIN, CAMBIO DE BUJE DE BARRA DE CAMBIO , CAMBIO DE BUJE DE CAÑA DE DIRECCION</t>
  </si>
  <si>
    <t>ENGRASE DEL TANQUE</t>
  </si>
  <si>
    <t>DESMONTE DE DOS VALVULAS RELAY SEALCO 110/2000 PARA CAMBIO DE EMPAQUETADURA Y CAMBIO DE UNA VALVULA, CAMBIO DE 4 DIAFRAGMAS T30 POSICION 33,4,5,6,9 Y 10</t>
  </si>
  <si>
    <t>CORRECCION FUGA DE AIRE BAJO LA CABINA, ADAPTACION DE B62 5/8, 1/2 Y 3/8</t>
  </si>
  <si>
    <t>CAMBIO DIAFRAGMA T30 POSICION 5 Y6</t>
  </si>
  <si>
    <t>CAMBIO DE CAMARA T30, REVISION SISTEMA NEUMATICO, CAMBIO DE MANGUERA DE FRENO</t>
  </si>
  <si>
    <t>CAMBIO DE BALINERA DE AIRE ACONDICIONADO, SE FUE SIN LA CORREA LLEGO A LAS 14 Y EL VEHICULO ESTABA CARGADO</t>
  </si>
  <si>
    <t>CAMBIO DE BOMBONA DE SUSPENSION DE CABINAN Y ARREGLO DE MANGUERA MANOS TRAILER PARTIDA</t>
  </si>
  <si>
    <t>SE ENVIO CULATA A RECTIFICAR</t>
  </si>
  <si>
    <t>CAMBIO DE BOMBONA DE AIRE POSICION 5 Y 6 POR FUGA ROTURA</t>
  </si>
  <si>
    <t>GRADUACION DE FRENOS Y COMPLETAR NIVEL DE ACEITE</t>
  </si>
  <si>
    <t xml:space="preserve">INSPECCION DE VEHICULO POR FRENARSE, SE GRADUAR RACHES </t>
  </si>
  <si>
    <t>REPARACION ARNES DE CONECTOR DE ACTUADORES</t>
  </si>
  <si>
    <t>TFU076 - R67015</t>
  </si>
  <si>
    <t>TDL914 - R59059</t>
  </si>
  <si>
    <t>TDL911 - R62026</t>
  </si>
  <si>
    <t>Desmonte de caja válvula para mantenimiento y reparación, cambio
de empaquetadura</t>
  </si>
  <si>
    <t>MANO DE OBRA: Cambio de empaquetadura del fan clutch. CTP suministra repuesto marca borg warner a través de Necarepuestos.</t>
  </si>
  <si>
    <t>MANO DE OBRA: Desmonte y cambio de espejo luna y plumillas limpia para brisas, desmonte y cambio de soportes de radiador equipo, Cambiar gancho del conjunto capot por daño
REPUESTOS: Suministro filtro aire motor primario P3518, Suministro cauchos manos trailer, Suministro de espejo luna. Marca KTC, Suministro de Plumilla limpia brisa 22'' X unidad
Suministro de caucho soporte radiador, Suministro e instalación de mangueras de servicio azul y roja, Suministro gancho capot inter Eagle, Suministro de Aceite DELVAC Esp Mobil 15W40 X galón (Exento de IVA)</t>
  </si>
  <si>
    <t>Servicio de desmontaje y montaje de caja para cambio de embrague.</t>
  </si>
  <si>
    <t>Desmonte y monte rueda trailer pos. 11-12, 13-14, 19-20 y 21-22 para cambio de asbestos
Pulir campanas de ruedas trailer, Servicio de remachada bandas, engrase general trailer, desmonte de leva frenos para revisión y cambio de bujes.</t>
  </si>
  <si>
    <t>MANO DE OBRA: Desmontaje y montaje de vigas tándem de suspensión. Servicio de prensa para Inserción de bujes punta Viga y bujes centro de viga. REPUESTOS: Suministro Kit completo centro de Viga. Marca Sampa. Suministro de Buje punta de Viga. Marca Hendrickson</t>
  </si>
  <si>
    <t>AIREOLOGO JAIMES - SUBCONTRATISTA TALLER SALAMANCA</t>
  </si>
  <si>
    <t>MECANICO JULIO - ESPECIALISTA EN EMBRAGUE - SUBCONTRATISTA TALLER SALAMANCA</t>
  </si>
  <si>
    <t>MECANICA DE PATIO, MOTOR</t>
  </si>
  <si>
    <t>YONAT DAVID CANTILLO</t>
  </si>
  <si>
    <t>EDWIN ELIBETH AGUILAR GOMEZ</t>
  </si>
  <si>
    <t>FABIO TERAN</t>
  </si>
  <si>
    <t>JOSE PARRA</t>
  </si>
  <si>
    <t>OSCAR BLADIMIR CALZADA</t>
  </si>
  <si>
    <t>EDWIN NARANJO
ARGEMIRO ARAQUE</t>
  </si>
  <si>
    <t>JHON AREVALO</t>
  </si>
  <si>
    <t>LUZ CABINA</t>
  </si>
  <si>
    <t>MONTAJE DE EXPLORADORAS, CAMBIO DE LUCES LATERALES Y REVISION DE LUCES MEDIAS TRASERA</t>
  </si>
  <si>
    <t xml:space="preserve">ARGEMIRO ARAQUE
RODOLFO CASTAÑEDA
</t>
  </si>
  <si>
    <t>PINTURA DEFENSA TRASERA</t>
  </si>
  <si>
    <t>DESMONTE DE MANGUERA TOMA FUERZA VOLCO, SE MONTO MANGUERA  Y SE AJUSTO, AJUSTE DE PROTECTOR DE EXHOSTO PTE HIDRAULICO DEL VOLCO</t>
  </si>
  <si>
    <t>ADICIONAR HIDRAULICO PARA EL DEPOSITO DE LEVANTAR EL VOLCO</t>
  </si>
  <si>
    <t>CAMBIO DE RODAJAS TROQUE DEL MEDIO Y GRADUACION DE FRENOS</t>
  </si>
  <si>
    <t>REPARACION DE RADIADOR E INTERCULER</t>
  </si>
  <si>
    <t>ALUMINDUSTRIAL</t>
  </si>
  <si>
    <t>AJUSTAR MUELLE DELANTERO</t>
  </si>
  <si>
    <t>CORREGIR FUGA MANGUERA PARTIDA Y REPARACION VARILLA DE SUSPENSION</t>
  </si>
  <si>
    <t>LAVADO DE PIEZAS</t>
  </si>
  <si>
    <t>ADAPTACION DE VALVULA DE RETENCION DE 3/8</t>
  </si>
  <si>
    <t>CAMBIO DE BOMBILLOS H3 Y DE UNIDAD 3 PATAS FRONTAL</t>
  </si>
  <si>
    <t>PINTURA DE DEFENSA DE TRAILER</t>
  </si>
  <si>
    <t>CAMBIO DE BOMBONA POSICION 5 Y 6 Y ENGRASE</t>
  </si>
  <si>
    <t>AJUSTE DE CRUCETA Y POSTURA DE GRASERA SE CAMBIARON CHAPETAS</t>
  </si>
  <si>
    <t>JOSE DIAZ 
ARGEMIRO ARAQUE</t>
  </si>
  <si>
    <t>R62427</t>
  </si>
  <si>
    <t>CAMBIO DE DIAFRAGMA T30 EN CAMARA POSICION 1 Y 2</t>
  </si>
  <si>
    <t>CAMBIO DE CHAPAS DE PUERTA</t>
  </si>
  <si>
    <t>ESCANER Y REVISION DE CODIGOS, ACTUADOR MALO</t>
  </si>
  <si>
    <t xml:space="preserve">RICHARD </t>
  </si>
  <si>
    <t>S26325</t>
  </si>
  <si>
    <t>REPARACION BOMPER TRASERO</t>
  </si>
  <si>
    <t>PINTURA Y SEÑALIZACION DE BOMPER</t>
  </si>
  <si>
    <t>CAMBIO DE PIEZA DE LEVA, DESMONTE Y MONTAJE</t>
  </si>
  <si>
    <t>s26289</t>
  </si>
  <si>
    <t>MANTENIMIENTO A LOS PATINES, CAMBIO DE RODAMIENTOS Y CORREA ADICIONAR REFRIGERANTE</t>
  </si>
  <si>
    <t>CESAR ESCORCIA 
RODOLFO CASTAÑEDA</t>
  </si>
  <si>
    <t>CAMBIO DE  FLEXIBLE DE EXHOSTO Y ABRAZADERAS, CAMBIO DE FILTRO DE AGUA</t>
  </si>
  <si>
    <t>DESMONTE DE TURBO PARA REPARACION,</t>
  </si>
  <si>
    <t>WILSON DURAN 
ARGEMIRO ARAQUE</t>
  </si>
  <si>
    <t>REPARAR TAPA DE BATERIA</t>
  </si>
  <si>
    <t>REPARACION DE TURBO, MONTAJE DE TURBO Y DE TUBO QUE CONECTA A LA CAJA DE HUMO, ENGRASE DE QUINTA RUEDA</t>
  </si>
  <si>
    <t>REPARACION DE ARRANQUE Y CAMBIO DE PERA DE REVERSA</t>
  </si>
  <si>
    <t>REPARACION BOMBA DE AENGRANE</t>
  </si>
  <si>
    <t>POSTURA DE BARRA DE RADIADOR</t>
  </si>
  <si>
    <t>DESMONTE DE EJE CARDAN PARA AJUSTE DE CRUCETA</t>
  </si>
  <si>
    <t>NELFO CALDERA 
JOSE DIAZ</t>
  </si>
  <si>
    <t>CAMBIO DE BOMBILLO DIRECCIONAL IZQUIERDO, CAMBIO DE PERA LUZ DIA Y REVISION DE LUCES EN GENERAL</t>
  </si>
  <si>
    <t>REVISION Y REPARACION DE INTERCOOLER</t>
  </si>
  <si>
    <t>S46483</t>
  </si>
  <si>
    <t>DESMONTE DE MANGUERA DE HIDRAULICO PARA ENVIAR A FABRICAR</t>
  </si>
  <si>
    <t>COMPLETAR NIVEL DE ACEITE DE MOTOR Y REFRIGERANTE</t>
  </si>
  <si>
    <t>CAMBIO DE BOMBONA DE SILLA, ADAPTACION DE RACORES</t>
  </si>
  <si>
    <t>R84419</t>
  </si>
  <si>
    <t>REPARACION DE ROSCA DE BOCA DEL TANQUE DE ACPM IZQUIERDO</t>
  </si>
  <si>
    <t>CAMBIO DE LODERAS</t>
  </si>
  <si>
    <t>CAMBIO DE EMPAQUE DE VALVULA TPT POR FUGAS</t>
  </si>
  <si>
    <t>GRADUACION DE FRENOS Y ADAPTACION DE RESORTES</t>
  </si>
  <si>
    <t>DESMONTE DE ALTERNADOR PARA REPARACION</t>
  </si>
  <si>
    <t>POSTURA DE MANGUERA DE HIDRAULICO DEL ZORRO</t>
  </si>
  <si>
    <t>ZORRO</t>
  </si>
  <si>
    <t>CAMBIO DE FILTRO DE AGUA Y CAMBIO DE BUJES DE CABINA, ENGRASE GENERAL Y COMPLETAR NIVEL DE ACEITE</t>
  </si>
  <si>
    <t>REPARACION DE CAPO</t>
  </si>
  <si>
    <t>MONTAJE DE ALTERNADOR</t>
  </si>
  <si>
    <t>INSPECCION DE VEHICULO SE DETECTA FALLA EN ALTERNADOR Y FUGAS DE AIRE, VEHICULO COGE AIRE EN EL SISTEMA SE RECOMIENDA CAMBIO DE MANGUERAS</t>
  </si>
  <si>
    <t>REPARACION DE ELEVAVIDRIO IZQUIERDO, SE CAMBIO PIÑON</t>
  </si>
  <si>
    <t>MANTENIMIENTO DE AIRE ACONDICIONADO, CAMBIO DE MANGUERA</t>
  </si>
  <si>
    <t>CAMBIO DE BOMBILLOS DE LUCES FRONTALES</t>
  </si>
  <si>
    <t>TALLER</t>
  </si>
  <si>
    <t>ENGRASE Y GRADUACION DE FRENOS</t>
  </si>
  <si>
    <t>EDWIN NARANJO 
WILSON OROZCO</t>
  </si>
  <si>
    <t>DESMONTE DE MUELLE DELANTERO, NO ERA EL REPUESTO</t>
  </si>
  <si>
    <t>INSPECCION DE BUJES DE MUELLES DELANTEROS, SE BLOQUEA VEHICULO Y QUITAN BABEROS PARA DESMONTE DE MUELLES DELANTEROS</t>
  </si>
  <si>
    <t>RODOLFO CASTAÑEDA 
NELFO CALDERA</t>
  </si>
  <si>
    <t>CAMBIO DE MANGUERA AZUL DE MANOS TRAILER</t>
  </si>
  <si>
    <t>REPARACION DE CARROCERIA</t>
  </si>
  <si>
    <t>TRAILERS DEL CARIBE</t>
  </si>
  <si>
    <t xml:space="preserve">CAMBIO DE 4 MANGUERAS DE INTERCOOLER SE IDENTIFICA PASO DE ACEITE POR EL TURBO, COMPLETAR NIVEL DE ACEITE, </t>
  </si>
  <si>
    <t>R66012</t>
  </si>
  <si>
    <t>JOSE DIAZ
ARGEMIRO ARAQUE</t>
  </si>
  <si>
    <t xml:space="preserve">MANTENIMIENTO A FUN CLUTCH POR ESCAPE DE AIRE SE CAMBIO EMPAQUETADURA </t>
  </si>
  <si>
    <t>ORGANIZACIÓN DE SISTEMA DE MANDOS DEL LEVANTA EJE, SE ENCUENTRAN CABLES INVERTIDOS QUE ESFUERZAN LA BOMBA Y SE IDENTIFICA CALENTAMIENTO</t>
  </si>
  <si>
    <t>POLISHAR UN TANQUE</t>
  </si>
  <si>
    <t>REVISION DE LUCES EN EL TRAILER</t>
  </si>
  <si>
    <t>ARMAR SELENOIDE, SE ESCANEA VEHICULO, SE BORRARON CODIGOS, CORRECCION DE CABLES EN BATERIA, CAMBIO DE SELENOIDE.</t>
  </si>
  <si>
    <t>CAMBIO DE PERA ROJA Y COMPLETAR NIVEL DE GAS</t>
  </si>
  <si>
    <t xml:space="preserve">CAMBIO DE LAMPARAS FRONTALES E INSPECCION DE LUCES </t>
  </si>
  <si>
    <t>R56587</t>
  </si>
  <si>
    <t>INSPECCION DE LUCES SE IDENTIFICA APAGON DE LAS MISMAS SIN APAGAR EL VEHICULO</t>
  </si>
  <si>
    <t>CAMBIO DE ARNES DE FRENO DE MOTOR</t>
  </si>
  <si>
    <t>NELFO CALDERA 
WILSON DURAN</t>
  </si>
  <si>
    <t>REVISION DE FUGA DE AIRE POR FLAUTAS DENTRO DE LA CABINA CAMBIO PERA LUZ DIA, CAMBIO DE UNA FLAUTA EN EL MIYARE</t>
  </si>
  <si>
    <t>REPARACION DE RADIADOR E INTERCOOLER</t>
  </si>
  <si>
    <t>R80871</t>
  </si>
  <si>
    <t>ARREGLO DE LUCES TRASERAS DEL TRAILER</t>
  </si>
  <si>
    <t>ARGEMIRO ARAQUE 
JOSE DIAZ</t>
  </si>
  <si>
    <t>CORREGIR CORTO EN MODULO DE LUCES, CAMBIO DE 2 UNIDADES POR UNOS DE SEGUNDA</t>
  </si>
  <si>
    <t>CAMBIO DE BALANCION POSICION 7 Y 8, CAMBIO DE PASADOR DE BALANCIN Y CAMBIO DE BUJES</t>
  </si>
  <si>
    <t>REVISION DE AIRE ACONDICIONADO, EL EJE TIENE JUEGO Y BOTA ELGAS POR EL COMPRESOR, SE CAMBIO CUELLO DE COMPRESOR</t>
  </si>
  <si>
    <t>CAMBIO DE BUJES DE MUELLE AJUSTE DE LAS 4 TUERCAS DE LAS VIGAS, CAMBIO DE BRAZO PICKMAN AL DEPOSITO DE HIDRAULICO SE SUBIO UN POCO POR ROSE A MANGUERA PRINCIPAL, MONTAJE DE MUELLES Y AJUSTE DE LOS MISMOS</t>
  </si>
  <si>
    <t>POLISHADO DE CABEZOTE Y RINES</t>
  </si>
  <si>
    <t>FABRICACIÓN DE MUELLE AUXILIAR CAJA</t>
  </si>
  <si>
    <t>MANTENIMIENTO A VALVULA CHILLONA PARA CAMBIO DE DIAFRAGMA, REPARAR CAMARA T30  POSICION 3,4 ; CAMBIO DE MANGUERA DE HIDRAULICO Y SE COMPLETO EL ACEITE.</t>
  </si>
  <si>
    <t>AJUSTE DE TUERCA DEL BUJE DE ZANAHORIA</t>
  </si>
  <si>
    <t>CAMBIO DE DISCO DE TEFLON POR FIN DE CICLO</t>
  </si>
  <si>
    <t>CAMBIO DE EXPLORADORAS Y REPARACION DE LUZ DE TRABAJO DEL TRAILER</t>
  </si>
  <si>
    <t>CORREGIR SISTEMA DE ARRANQUE Y SE CAMBIO SWITCHE DE ENCENDIDO</t>
  </si>
  <si>
    <t>CAMBIO DE TURBO Y MONTAJE DE MANGUERA</t>
  </si>
  <si>
    <t>REPARACION DE CAPO PENDIENTE PINTURA</t>
  </si>
  <si>
    <t>ADAPTACION DE RACORES PARA CORREGIR FUGA EN ALIMENTACION DE FUN CLUTCH Y DE TANQUE PRINCIPAL DE AIRE</t>
  </si>
  <si>
    <t>MONTAJE DE MUELLE LADO DERECHO SE CAMBIARON BUJES</t>
  </si>
  <si>
    <t>MONTAJE DE MUELLE LADO IZQUIERDO SE CAMBIARON BUJES, PENDIENTE HAY QUE CAMBIAR MUELLES</t>
  </si>
  <si>
    <t>DESARME DE SUSPENSION PARA CAMBIO DE BUJES DE BALANCIN, DESMONTE DE BANDAS</t>
  </si>
  <si>
    <t>CAMBIO DE PASADORES DE TEMPLETE Y DE BALANCIN</t>
  </si>
  <si>
    <t>SOLDADURA A LOS PASADORES DE TEMPLETE</t>
  </si>
  <si>
    <t>ARGEMIRO ARAQUE 
NELFO CALDERA</t>
  </si>
  <si>
    <t>REVISION DE BOMBA DE LEVANTAR VOLCO, HAY QUE DESMONTARLA</t>
  </si>
  <si>
    <t>CAMBIO DE SELLO DE AIRE ACONDICIONADO</t>
  </si>
  <si>
    <t>DESMONTE DE CAJA Y KIT DE CLUTCH PARA REPARACION DEL KIT</t>
  </si>
  <si>
    <t>REPARACION DE PISO Y SOLDADURA DE LOS PARALES</t>
  </si>
  <si>
    <t>INSPECCION DE FUGA DE AIRE DEBAJO DE LA CABINA SE ENCUENTRA FUGA DE AIRE EN TANQUE NO SE PUEDE BAJAR VEHICULO VA SALIENDO DE VIAJE</t>
  </si>
  <si>
    <t>ADICION DE REFRIGERANTE, SE SACA AGUA PARA HECHAR EL LIQUIDO</t>
  </si>
  <si>
    <t>CAMBIO DE SELENOIDE AUXILIAR DE ARRANQUE</t>
  </si>
  <si>
    <t>CAMBIO DE UNIDADES FRONTALES E INPSECCION DE LUCES EN GENERAL</t>
  </si>
  <si>
    <t>DESMONTE DE BOSINES PARA CAMBIO DE GRASA Y REVISION DE RODAMIENTO, CAMBIO DE LOS RODAMIENTOS Y LOS RETENEDORES, SE CAMBIARON PASADORES Y BUJES DE TEMPLETE Y BALANCIN, CAMBIO DE SEIS TORNILLOS PASADORES.</t>
  </si>
  <si>
    <t>DESMONTE DE BOMBA DE LEVANTE DE LA LINEA HUMEDA PARA ENVIAR A REPARAR</t>
  </si>
  <si>
    <t>DESMONTE DE TANQUE LADO DERECHO SE SACO ACPM PARA ENVIAR A LAVAR Y A REPARAR, POSTURA DE CAUCHOS DE PROTECCION EN LOS ZUNCHOS</t>
  </si>
  <si>
    <t>ME+R1256:V1256</t>
  </si>
  <si>
    <t>DESMONTE DE VALVULA RELAY PARA MANTENIMIENTO</t>
  </si>
  <si>
    <t>CORRECCION DE FUGA DE ACEITE POR TAPA VALVULA</t>
  </si>
  <si>
    <t>ENGRASE GENERAL CABEZOTE Y TRAILER</t>
  </si>
  <si>
    <t>EDWIN NARANJO 
PACHECO</t>
  </si>
  <si>
    <t>ESCANEAR VEHICULO, CAMBIO DE ARNES DE CONECTORES</t>
  </si>
  <si>
    <t>ENGRASE GENERAL CABEZOTE Y TRAILER, CAMBIO DE MANGUERA DE LA GRASERA DEL CLUTCH, CAMBIO DE GRASERA DE  CRUCETA, SE COMPLETO NIVEL DE ACEITE DIFERENCIALES, GRADUACION DE FRENOS.</t>
  </si>
  <si>
    <t>BAJAR VALVULA RELAY R-14 Y ADAPTACION DE RACOR DE 5/8*1/2 POR FUGA EN SECADOR</t>
  </si>
  <si>
    <t>CAMBIO DE UN JUEGO DE BANDAS EJE LIBRE, CAMBIO DE CAMPANAS.</t>
  </si>
  <si>
    <t>DESMONTE Y MONTAJE DE TUBERIA DEL DESCARGUE DEL TURBO PARA CORRECCION DE FUGA DE ACEITE Y AJUSTE DEL GATO DEL CAPO CALIBRACION DE CLUTCH</t>
  </si>
  <si>
    <t>DESMONTE Y MONTAJE DE CARDAN PARA CAMBIO DE TUERCA DE YOKI Y CORRECCION DE VIBRACION EN CARDANES</t>
  </si>
  <si>
    <t>DESMONTE DE BOSIN CAMPANA, PARA DESVARE, SE CAMBIO BOSIN POR UNO DE SEGUNDA TAPA CUBO Y SE PASARON LOS RODAMIENTOS</t>
  </si>
  <si>
    <t>REMACHADA DE BANDAS DE FRENO Y MONTAJE, CAMBIO DE 5 CAMPANAS, CAMBIO DE 8 GRAPAS MUELLES, CAMBIO DE TRES JUEGOS DE BANDAS</t>
  </si>
  <si>
    <t>LUCES MEDIAS TRASERAS, FRONTALES Y CAMBIO DE SEMAFOROS</t>
  </si>
  <si>
    <t>MONTAJE DE TANQUE DERECHO Y SE HUBICO HACIA ATRÁS, AJUSTE DE TANQUE IZQUIERDO, SE BAJO TOMA FUERZA PARA CAMBIO DE EMPAQUE DE LA TAPA Y CAMBIO DE RETENEDOR</t>
  </si>
  <si>
    <t>MONTAJE DE CAJA Y KIT DE CLUTCH, INSPECCION DE SOPORTES DE MOTOR, CABINA Y CAJA</t>
  </si>
  <si>
    <t>MANTENIMIENTO A VALVULA DE CONTROL DE RANDON, MANTENIMIENTO A VALVULA RELAY</t>
  </si>
  <si>
    <t>DESMONTE Y REPARACION DE SECADOR PARA CAMBIO DE FILTRO Y VALVULA DE PURGA, CAMBIO DE MANGUERA MANOS TRAILER</t>
  </si>
  <si>
    <t xml:space="preserve">CAMBIO DE CAMARA DE SEGURIDAD T30 </t>
  </si>
  <si>
    <t>COMPLETAR NIVEL DE ACEITE Y ENGRASE GENERAL</t>
  </si>
  <si>
    <t>INSPECCION DE CABLE 7 VIAS, CAMBIO DE SELENOIDE DE ENCENDIDO Y CAMBIO DEL SWITCH DE ENCENDIDO</t>
  </si>
  <si>
    <t>FABRICACION DE PIEZAS DE BOMPER TRASERO, CAMBIO DE BOMPER</t>
  </si>
  <si>
    <t>CAMBIO DE 7 ESPARRAGOS Y EMPAQUE EJE 8 HUECOS UN TROQUE 5 Y 6</t>
  </si>
  <si>
    <t>CAMBIO DE UN JUEGO DE BANDAS POSICION 3,4,9 Y 10</t>
  </si>
  <si>
    <t>DESMONTE DE INTERCOOLER Y PRUEBA DE HIDROSTATICA DESMONTE Y MONTE DEL TURBO Y MULTIPLE SE LLEVO INTERCOOLER A REPARAR EN EL RADIADOR Y AL LLEGAR SE ARMARON LAS PIEZAS, EL RADIADOR Y EL TURBO.</t>
  </si>
  <si>
    <t>CAMBIO DE DOS MANGUERAS, TUBO DE INTERCOOLER Y ABRAZADERAS</t>
  </si>
  <si>
    <t>TFT610 - R59143</t>
  </si>
  <si>
    <t>TDL918 - R62024</t>
  </si>
  <si>
    <t>TDK251-R59057</t>
  </si>
  <si>
    <t>Corrección fuga aire por manguera, instalación de acoples, Desmonte y cambio de recamara freno pos. 9-10. Suministra CTP.</t>
  </si>
  <si>
    <t xml:space="preserve"> Revisión electroválvula
Varilla de las bombonas y cuadrar válvula
Botones de la silla
Instalaciones eléctricas y revisión de fallas, bomba de levanté, electroválvula
Instalación de batería, queda una para reparar el borne, conexiones sueltas en, pito, arranqué.
Inspección, desmonte de ventilador para desmonte de fanclutch
(cambio de empaquetadura y reparación). Fanclutch Borg Warner</t>
  </si>
  <si>
    <t>Cambio de correa compresor Ac de equipo . Desmontaje y montaje muelle tandem para cambio de hoja tercera por daño. Desmonte y monte quinta rueda para cambio de mordazas y cambio de bujes (Kit mordaza suministrado por construproyec). Cambio de gancho capot. Reparar fisuras, biscelar y aplicacion soldadura a quinta Rueda en multiples partes. REPUESTOS: Suministro de Tensor Correo compresor ISX. Marca DAYCO. Suministro de correa 6PK1740 . Suministro de hoja tercera muelle. Marca Imal. Suministro de tornillo central 1/2 X 8''. Suministro de gancho capot.</t>
  </si>
  <si>
    <t>Desmonte y monte ruedas tandem para cambio de rodajas frenos, Desmonte y cambio de polea acanalada de correa compresor. Inspección luces, cambio de semaforos capot por daño y reparación cambio cableado de alimentación reventado</t>
  </si>
  <si>
    <t>JOHAN RATIVA</t>
  </si>
  <si>
    <t>ELECTRICO, AIRE</t>
  </si>
  <si>
    <t>SOLDADURA, ELECTRICO, MECANICA DE PATIO, AIRE</t>
  </si>
  <si>
    <t>MECANICA DE PATIO, ELECTRICO</t>
  </si>
  <si>
    <t>Instalación de recámara de aire, hojas de muelles, construcción de buje templete, pito de reverso.
Desmonte de muelle pos. 11-12 para cambio de hoja 9na, muelle
pos. 19-20 cambio hoja principal, segunda y tercera partidas. Desmonte y cambio de camara freno pos. 21.22. Retiro, fabricación y Soldura oreja de barra de tensora eje trailer pos.
11-12 (incluye materiales). Inspección, desmonte y cambio de pito reversa equipo.</t>
  </si>
  <si>
    <t>CAMBIO DE TORNILLO DE CHAVETAS DE LA CRUCETA DE LA CAJA Y CAMBIO DE VALVULINA , CAMBIO DE LAS DOS CRUCETAS DEL CARDAN PEQUEÑO 170</t>
  </si>
  <si>
    <t>JOSE DIAZ
NELFO CALDERA
ARGEMIRO ARAQUE</t>
  </si>
  <si>
    <t>ARGEMIRO ARAQUE 
CESAR ESCORCIA 
DAIRO RODRIGUEZ
NELFO CALDERA</t>
  </si>
  <si>
    <t>AJUSTE DE GRAPAS, ALINEACION Y ENGRASE, INGRESO AL TANQUE PARA INSPECCION DE ROMPEOLAS, SE LLEVO A REPARAR TRAILERS DEL CARIBE</t>
  </si>
  <si>
    <t>DEIWIS PIMIENTA 
AIRES DE LA COSTA</t>
  </si>
  <si>
    <t>DEIWIS PIMIENTA 
ARGEMIRO ARAQUE 
CESAR ESCORCIA</t>
  </si>
  <si>
    <t>DEIWIS PIMIENTA 
EDWIN NARANJO</t>
  </si>
  <si>
    <t>DEIWIS PIMIENTA 
ALVARO CERVANTES</t>
  </si>
  <si>
    <t>DEIWIS PIMIENTA 
DAIRO RODRIGUEZ</t>
  </si>
  <si>
    <t>DEIWIS PIMIENTA 
WILSON DURAN</t>
  </si>
  <si>
    <t>DEIWIS PIMIENTA 
RODOLFO CASTAÑEDA</t>
  </si>
  <si>
    <t>COMPLETAR NIVEL DE ACEITE TRANSMISION TRASERA, ENGRASE</t>
  </si>
  <si>
    <t>CAMBIO DE BANDAS POSICION 3,4,7,8,9 Y 10, CAMBIO DE 2 LEVAS</t>
  </si>
  <si>
    <t>INSPECCION, CAMBIO DE TAPA TANQUE COMPENSADOR</t>
  </si>
  <si>
    <t>CAMBIO DE MANGUERA DE FRENO DE SEGURIDAD POR ROTURA</t>
  </si>
  <si>
    <t>DESMONTE Y MONTAJE DE CARDAN MACHO DE LA CAJA PARA ARREGLO Y CRUCETA</t>
  </si>
  <si>
    <t>REVISION DE FRENO DE MOTOR</t>
  </si>
  <si>
    <t>MONTURA DE CABLE 7 VIAS Y AJUSTE TAPA DE LAS BATERIAS</t>
  </si>
  <si>
    <t>CORRECCION DE FUGA DE ACIETE POR ARNES DE FRENO DE MOTOR</t>
  </si>
  <si>
    <t xml:space="preserve">CAMBIO DE CAMARA T30 </t>
  </si>
  <si>
    <t>DESMONTE DE LEVANTAEJE PARA REPARACION</t>
  </si>
  <si>
    <t>REFUERZO PARA LEVANTA EJE</t>
  </si>
  <si>
    <t>MONTAJE DE LEVANTA EJE Y CAMBIO DE GRAPA</t>
  </si>
  <si>
    <t>CAMBIO DE FILTRO PETER</t>
  </si>
  <si>
    <t xml:space="preserve">DESMONTE Y MONTAJE DE ALETAS TRASERAS SUPERIOR E INFERIOR </t>
  </si>
  <si>
    <t>JOSE DIAZ 
NELFO CALDERA</t>
  </si>
  <si>
    <t>CAMBIO DE MAXTER</t>
  </si>
  <si>
    <t>INSTALACION DE DOS ESPEJOS RETROVISORES</t>
  </si>
  <si>
    <t>MANTENIMIENTO ACTUADORES, CAMBIO DE FILTRO PETER LIMPIEZA DE MANGUERA DE SUCCION SE ESCANEO</t>
  </si>
  <si>
    <t>SE ARREGLO MOTOR LIMPIABRISAS Y SE CAMBIARON ASPERSORES DE AGUA</t>
  </si>
  <si>
    <t>REVISION DE VALVULINA RUEDAS DELANTERAS, REVISION DE BUJES DE BARRA EN V, CORRECCION DE FUGA DE DEPOSITO DE HIDRAULICO DE LEVANTAR EL VOLCO Y CAMBIO DE ABRAZADERA, CAMBIO DE FILTRO SECADOR INSPECCION DE BANDAS</t>
  </si>
  <si>
    <t>SOPORTES CHASIS</t>
  </si>
  <si>
    <t>REPARACION SOPORTES DE GUARDABARROS, SOLDADURA A BASES DE LUCES LATERALES</t>
  </si>
  <si>
    <t>SOLDADURA CHASIS</t>
  </si>
  <si>
    <t>CAMBIO DE LUCES DEL TRAILER CAMBIO DE LUCES TRASERAS DEL CABEZOTE</t>
  </si>
  <si>
    <t>INSTALACION DE GUARDABARROS E INSTALACION DE ESPONJAS</t>
  </si>
  <si>
    <t>DESMONTE DE TABLERO PARA CORRECCION DE FUGA DE AIRE Y CAMBIO DE PERA LUZ DIA.</t>
  </si>
  <si>
    <t>COMPLETAR NIVEL DE ACEITE DE MOTOR Y ENGRASE</t>
  </si>
  <si>
    <t>CAMBIO DE BANDAS POSICION 3,4,5,6</t>
  </si>
  <si>
    <t>CAMBIO DE MANGUERA DE INTERCOOLER</t>
  </si>
  <si>
    <t>DESARME DE TABLERO PARA CAMBIO DE PERA LUZ DIAS, CORREGIR FUGA DE AIRE POR MANGUERA DE ACOPLE RAPIDO CAMBIO DE ANILLO E INSERTO</t>
  </si>
  <si>
    <t>REPARACION DE TANQUE DE COMPENSACION</t>
  </si>
  <si>
    <t>DESMONTE DE RUEDA POSICION 9 Y 10, PARA CAMBIO DE RODAJAS</t>
  </si>
  <si>
    <t>JULIO ARAQUE 
WILSON DURAN</t>
  </si>
  <si>
    <t>CAMBIO DE ABRAZADERA DE INTERCOOLER Y DESMONTE Y MONTAJE DE DEPOSITO DE REFRIGERANTE</t>
  </si>
  <si>
    <t>REPARACION DE COMPRESOR SE CAMBIO CULATA</t>
  </si>
  <si>
    <t>CAMBIO DE SENSOR DE ADMISION Y PRUEBAS DE FRENO DE MOTOR</t>
  </si>
  <si>
    <t>REPARACION DE CAPO Y DEFENSA</t>
  </si>
  <si>
    <t>CAPO</t>
  </si>
  <si>
    <t>R62329</t>
  </si>
  <si>
    <t>NELFO CALDERA 
RODOLFO CASTAÑEDA 
CESAR ESCORCIA</t>
  </si>
  <si>
    <t>DESMONTE DE LLANTAS PARA CAMBIO DE BANDAS POSICION 3,4,5,6,7,8,9,10,11 Y12,CAMBIO DE CAMPANAS Y RODAJAS</t>
  </si>
  <si>
    <t>CAMBIO DE RELÉ, REPARACION DE BOMBA DE LEVANTE</t>
  </si>
  <si>
    <t>CAMBIO DE FILTRO DE TRAMPA, REVISION DE TURBO, CAMBIO DE FILTRO DE AIRE DE MOTOR, CAMBIO DE ABRAZADERA DE INTERCOOLER</t>
  </si>
  <si>
    <t>CAMBIO DE ACEITE DE MOTOR Y FILTRACION</t>
  </si>
  <si>
    <t>CAMBIO DE MANGUERA ROJA DE SERVICIO, CAMBIO DE EMPAQUETADURA DE LA BOTELLA DE DIRECCION Y COMPLETAR NIVEL DE HIDRAULICO</t>
  </si>
  <si>
    <t>CAMBIO DE CORREA DE AIRE ACONDICIONADO Y GARANTIA DEL MTTO</t>
  </si>
  <si>
    <t>CAMBIO DE BANDAS POSICION 3,4,5,6,7,8,9 Y 10</t>
  </si>
  <si>
    <t>POSTURA DE LODERAS</t>
  </si>
  <si>
    <t>CAMBIO DE AMORTIGUADORES DELANTEROS</t>
  </si>
  <si>
    <t>CESAR ESCORCIA 
JOSE DIAZ</t>
  </si>
  <si>
    <t>CAMBIO DE EMPAQUE EJE 8 HUECOS, CAMBIO DE 8 ESPARRAGOS, 10 PERNOS RIN DISCO RETENEDORES POSICION 7 Y 8</t>
  </si>
  <si>
    <t>REVISION DE CLUTCH</t>
  </si>
  <si>
    <t>CAMBIO DE TORNILLO DE BUJE DE CAPO</t>
  </si>
  <si>
    <t>ALINEACION DE TANQUE</t>
  </si>
  <si>
    <t>CAMBIO DE MANGUERA MANOS TRAILER</t>
  </si>
  <si>
    <t>CAMBIO DE ACEITE Y FILTRACION DE MOTOR, ENGRASE Y GRADUACION DE FRENOS</t>
  </si>
  <si>
    <t>CAMBIO DE RETENEDORES POSICION 3, 4, 7,8,11 Y 12, MONTAR DOS CAMPANAS Y BAJAR MUELLES</t>
  </si>
  <si>
    <t>CAMBIO DE STOP LATERALES TRASERAS Y LUZ DE REVERSA</t>
  </si>
  <si>
    <t>CAMBIO DE PERNOS RIN DISCO TROQUE DEL MEDIO , CAMBIO HOJA DE MUELLE PRINCIPAL POSICION 11 Y 12, CAMBIO TORNILLO GUIA DE MUELLE POSICION 7 Y 8, CAMBIO DE BASE SAPO POSICION 7,8,11 Y 12, GRADUACION DE FRENOS Y AJUSTE DE GRAPAS, ENGRASE</t>
  </si>
  <si>
    <t>MONTAJE DE 10 LLANTAS RUEDAS A LAS QUE SE LES TRABAJO</t>
  </si>
  <si>
    <t>LUIS 
JHON</t>
  </si>
  <si>
    <t>LLANTERIA</t>
  </si>
  <si>
    <t>SOLDADURA DE BALANCIN</t>
  </si>
  <si>
    <t>ESCANER, REVISION PARTE ELECTRICA BATERIA MOTOR DE ARRANQUE, PACHA DE MODULO Y SENSOR DE VELOCIDAD DEL MOTOR</t>
  </si>
  <si>
    <t>DESARME DE TABLERO PARA CAMBIO DE VALVULA PIVOTE</t>
  </si>
  <si>
    <t>CORRECCION FUGAS DE AGUA EN TECHO</t>
  </si>
  <si>
    <t>ARREGLO DE ALARMA DE REVERSA CAMBIO DE BOMBILLO DE LICUADORA, REPARACION DE LUZ DE TRABAJO</t>
  </si>
  <si>
    <t>DESMONTE DE BALANCINES, TEMPLETE DE TENSOR, TEMPLETE DE BALANCIN, 50 PERNOS RIN DISCO PARA CAMBIO, CAMBIO DE 2 TERMINALES DE TEMPLETE GRADUACBLES.</t>
  </si>
  <si>
    <t>LIMPIEZA DE BOSINES PARA REVISION DE RODAMIENTOS</t>
  </si>
  <si>
    <t xml:space="preserve">CORRECCION DE FUGAS DE AIRE, DESMONTE DE PEDAL DE FRENO PARA REPARAR Y DAR PRESION, FUGA DE AIRE EN EL TANQUE Y ADAPTACION DE VALVULA CHEQUE </t>
  </si>
  <si>
    <t>DESMONTE DE MANGUERA DE VALVULINA DE LA CAJA</t>
  </si>
  <si>
    <t>CAMBIO DE SENSOR DE ADMISION, CAMBIO DE SELENOIDE POR UNA DE SEGUNDA</t>
  </si>
  <si>
    <t>REVISION DE ARNES DE BOMBA DE ARRASTRE Y REPARACION</t>
  </si>
  <si>
    <t xml:space="preserve">MONTURA DE TANQUE AUXILIAR DE REFRIGERANTE </t>
  </si>
  <si>
    <t>DESMONTE DE TANQUE DE COMPENSACION</t>
  </si>
  <si>
    <t>CAMBIO DE DOS ESPARRAGOS PARTIDOS</t>
  </si>
  <si>
    <t>REPARACION DE FUN CLUTCH PARA CAMBIO DE ASBESTOS Y CORREA</t>
  </si>
  <si>
    <t>R70269</t>
  </si>
  <si>
    <t>REPARACION DE SEGURO DE COMPUERTA</t>
  </si>
  <si>
    <t>CAMBIO DE RACHE</t>
  </si>
  <si>
    <t>CAMBIO DE UN JUEGO DE BANDAS POSICION 5,6,7 Y 8, CAMBIO DE RODAJAS</t>
  </si>
  <si>
    <t>VOLTEAR TIRO</t>
  </si>
  <si>
    <t>MONTAR Y DESMONTAR LLANTAS Y CAMBIO DE 10 PÉRNOS</t>
  </si>
  <si>
    <t>JHON</t>
  </si>
  <si>
    <t>MONTURA DE CABLE 7 VIAS</t>
  </si>
  <si>
    <t>POSTURA DE LODERAS Y ESCOPETAS</t>
  </si>
  <si>
    <t>CAMBIO DE MANGUERA DE SUSPENSION DE CABINA</t>
  </si>
  <si>
    <t>TRQ008</t>
  </si>
  <si>
    <t>SOLDADURA AL TANQUE  HIDRAULICO DEL VOLCO</t>
  </si>
  <si>
    <t>CAMBIO PERA DIFERENCIAL ARREGLO DE LICUADORA</t>
  </si>
  <si>
    <t>INSPECCION DE BOLSAS DE AIRE SE SUGIERE INGRESO CARGADO</t>
  </si>
  <si>
    <t>LEVANTAR VOLCO</t>
  </si>
  <si>
    <t>REVISION DE FRENO DE MOTOR, CAMBIO DE BOBINA DE FRENOS DE MOTOR LA 3, CAMBIO DE ORING DE LAS OTRAS DOS BOBINAS Y CALIBRACION GENERAL</t>
  </si>
  <si>
    <t>DESMONTE Y MONTAJE DE CARDAN PARA AJUSTE DE CRUCETA</t>
  </si>
  <si>
    <t>REVISAR SOPORTES DE CABINA</t>
  </si>
  <si>
    <t>LUIS ELLE</t>
  </si>
  <si>
    <t>CAMBIO DE BALINERA Y RODAMIENTOS DE PATIN, CAMBIO DE RESISTENCIA DEL AIRE Y MTTO</t>
  </si>
  <si>
    <t>CALIBRACION DE LLANTAS EN GENRAL</t>
  </si>
  <si>
    <t>CAMBIO DE DOS LLANTAS QUE ESTABAN LISAS POR DOS REGRABADAS Y CAMBIO DE 10 PERNOS</t>
  </si>
  <si>
    <t>LUIS</t>
  </si>
  <si>
    <t>REAJUSTE Y GRADUACION TRAPECIO DE CLUTCH</t>
  </si>
  <si>
    <t>JOSE DIAZ 
CESAR ESCORCIA</t>
  </si>
  <si>
    <t>SE RETIRO SUPLEMENTO A CHASIS, CAMBIO DE BOMBONA DE SUSPENSION POSICION 9 Y 10</t>
  </si>
  <si>
    <t>SE REPARO LA LLANTA #6 CON PARCHE 144</t>
  </si>
  <si>
    <t>CAMBIO DE LLANTA #3</t>
  </si>
  <si>
    <t>DAIRO RODRIGUEZ 
CESAR ESCORCIA</t>
  </si>
  <si>
    <t xml:space="preserve">JHON </t>
  </si>
  <si>
    <t>S26305</t>
  </si>
  <si>
    <t>MONTAJE DE 4 CAMARAS DE SEGURIDAD POR RETORNO DE AIRE Y ADAPTACION DE VALVULA CHEQUE</t>
  </si>
  <si>
    <t>WILSON DURAN 
JOSE DIAZ</t>
  </si>
  <si>
    <t>POLISHADA , POSTURA DE LODERAS Y CAMBIO DE ABRAZADERA DE EXHOSTO</t>
  </si>
  <si>
    <t>DESMONTE DE TURBO PARA AJUSTE DE ABRAZADERAS, DEMONTE INTERCOOLER PARA PRUEBA Y SE ENVIO A REPARAR, CAMBIO DE ACTUADOR DE TIEMPO DE PRIMER BANCO Y DESMONTE DE SOPORTES DE MOTOR PARA CAMBIO</t>
  </si>
  <si>
    <t>CORREGIR FUGA DE AGUA POR EL TECHO</t>
  </si>
  <si>
    <t>CESAR ESCORCIA 
DAIRO RODRIGUEZ</t>
  </si>
  <si>
    <t>SOLDADURA DE BASE DE BOMBONA DEL CABEZOTE</t>
  </si>
  <si>
    <t>SOLDADURA A PERCHA DE TORRES TRASERA</t>
  </si>
  <si>
    <t>R59059</t>
  </si>
  <si>
    <t>TDL914</t>
  </si>
  <si>
    <t>CAMBIO DE PERA DE REVERSA, ARREGLO DE LUCES, CAMBIO DE PERA DE DIFERENCIAL, ARREGLO DE ARNES DE LUCES TRASERAS, CAMBIO DE UNIDAD FRONTAL, CAMBIO DE EXPLORADORAS INSTALACION DE MAXTER, CAMBIO DE SEMAFOROS, CAMBIO DE BOMBA LIMPIAVIDRIO  Y CAMBIO DE ASPERSORAS ARREGLO DE LA MANGUERA LIMPIAVIDRIOS</t>
  </si>
  <si>
    <t>CAMBIO DE MANGUERA QUE VA A LA BOMBA DE AGUA Y SE ADICIONO REFRIGERANTE</t>
  </si>
  <si>
    <t>INSTALACION DE PITO DE REVERSA Y ORGANIZAR FUSIBLES, REPARACION DE EXPLORADORAS</t>
  </si>
  <si>
    <t>DESMONTE DE VALVULA DE PEDAL DE FRENO PARA CAMBIO DE EMPAQUETADURA</t>
  </si>
  <si>
    <t>ENGRASE E INSPECCION GENERAL Y COMPLETAR FULL DE CAJA DEBE VOLVER PARA AJUSTE DE TUERCA LAPICERO</t>
  </si>
  <si>
    <t>ALISTAMIENTO DE CAPO PARA PINTURA</t>
  </si>
  <si>
    <t>REPARAR PITO FRONTAL</t>
  </si>
  <si>
    <t>CORREGIR FUGAS DE AIRE BOTONES MAXIFRAX</t>
  </si>
  <si>
    <t>CAMBIO DE GRASA BOSIN POSICION 3,4</t>
  </si>
  <si>
    <t>SOLDAR PIEZA MAQUINARIA AMARILLA. SOLDADURA A BASE DE TERMOSTATO 315-49</t>
  </si>
  <si>
    <t>MONTAJE DE LLANTAS</t>
  </si>
  <si>
    <t>JUAN ANAYA</t>
  </si>
  <si>
    <t>DESMONTE DE BARRA ESTABILIZADORA PARA SUAVISARLA Y CAMBIO DE TERMINALES, SE CALENTARON LOS TERMINALES PARA SACARLOS</t>
  </si>
  <si>
    <t>SE REGRABARON 2 LLANTAS POSICION 3,4 Y 8</t>
  </si>
  <si>
    <t>DESMONTE DE LLANTAS DE DIRECCION PARA REALIZACION DE TRABAJOS</t>
  </si>
  <si>
    <t>MONTAJE DE LLANTAS DE DIRECCION</t>
  </si>
  <si>
    <t>JHON
LUIS</t>
  </si>
  <si>
    <t>ENGRASE Y CAMBIO DE CHAVETA Y TORNILLO DE CRUCETA DE LA CAJA</t>
  </si>
  <si>
    <t>REVISION DE LICUADORA Y AJUSTE</t>
  </si>
  <si>
    <t>RECTIFICACION DE ROSCA DE TAPA DE SPLINDER</t>
  </si>
  <si>
    <t>JOSE DIAZ 
WILSON DURAN</t>
  </si>
  <si>
    <t>DESOMONTE Y DESARME DE LLANTAS POSICION 8,9 Y 10PARA CAMBIO Y SE ROTO LLANTA POSICION5</t>
  </si>
  <si>
    <t>JHON 
LUIS</t>
  </si>
  <si>
    <t>CALIBRACION GENERAL DE LLANTAS</t>
  </si>
  <si>
    <t>DEMONTE DE LLANTAS POSICION 3,4 PARA REGRABAR Y MONTAR</t>
  </si>
  <si>
    <t>CAMBIO DE VALVULA EN UNA LLANTA</t>
  </si>
  <si>
    <t>SOLDADURA A TANQUE DE AIRE</t>
  </si>
  <si>
    <t>BLOQUEO PARA DESMONTE DE LLANTA 7 SE DESARMO Y ARMO Y SE VOLVIO A MONTAR</t>
  </si>
  <si>
    <t>ALVARO CERVANTES 
MARCELINO</t>
  </si>
  <si>
    <t>S67621</t>
  </si>
  <si>
    <t>REPARACION DE LUCES Y DE7 VIAS</t>
  </si>
  <si>
    <t>CAMBIO DE 2 CAMARAS T30 Y 2 RACHES TRASEROS</t>
  </si>
  <si>
    <t>GRADUACION DE FRENOS E INSPECCION DEL CHASIS</t>
  </si>
  <si>
    <t xml:space="preserve">REVISION DE INSTALACION DE REVERSA Y CAMBIO DE PERA DE REVERSA </t>
  </si>
  <si>
    <t>CAMBIO DE GRASA EN LOS BOSINES Y CAMBIO DE RETENEDORES</t>
  </si>
  <si>
    <t>CAMBIO DE SOPORTES DELANTEROS DE MOTOR, CAMBIO DE 2 MANGUERAS DEL ENFRIADOR DE LA CAJA, CAMBIO DE MANGUERA DE TUBO DE LLENADO DEL ACEITE Y ABRAZADERA 4 INTERCOOLER</t>
  </si>
  <si>
    <t>CAMBIO DE 4 BUJES DE PUNTA DE VIGA PEQUEÑOS, CAMBIO DE BUJE CORBATIN DE TANDEM, CAMBIO DE UN BUJE DE CORBATIN QUE VA A LA ZANAHORIA, CORREGIR FUGA DE AIRE POR LA MANGUERA DEL MONO, Y POR LA VARILLA DE LA SUSPENSION, REPARACION DE DIRECCIONAL CAIDO</t>
  </si>
  <si>
    <t>DESMONTE DE MOTOR DE ARRANQUE Y SE DESARMO POR FALLA</t>
  </si>
  <si>
    <t>JOSE DIAZ 
EDWIN NARANJO</t>
  </si>
  <si>
    <t>REPARACION DE TORRES DELANTERAS Y DESMONTE DE TORRES TRASERAS</t>
  </si>
  <si>
    <t>CAMBIO DE BANDAS, CAMPANAS, RESORTES, RODAJAS Y RETENEDORES EN POSICION 3,4,5 Y 6</t>
  </si>
  <si>
    <t>CAMBIO DE BOMBA DE ARRASTRE SE RETIRO CAUCHO DE LA L DEL COMBUSTIBLE</t>
  </si>
  <si>
    <t xml:space="preserve">GRADUACION DE FRENOS Y ENGRASE </t>
  </si>
  <si>
    <t>CESAR ESCORCIA 
WILSON DURAN</t>
  </si>
  <si>
    <t>CAMBIO DE RODAMIENTOS UNO EN CADA RUEDA, RETENEDORES, GRASA, ORING, DESMONTE DE CUATRO BALANCINES PARA TRABAJO DE SOLDADURA CAMBIO DE BUJES DE TEMPLETE</t>
  </si>
  <si>
    <t>REPARACION DE ARNES DE CONECTORES DE LOS ACTUADORES</t>
  </si>
  <si>
    <t xml:space="preserve">INSPECCION DEL VEHICULO </t>
  </si>
  <si>
    <t>REVISION DE BOMBA DE AGUA EN MANGUERA QUE ENTRA A TERMOSTATO, CORRECCION MUGRE EN EL BALIN DE LA TRAMPA</t>
  </si>
  <si>
    <t>DESMONTE DE PERNOS RIN DISCO PARA CAMBIO 3</t>
  </si>
  <si>
    <t xml:space="preserve">QUITAR PORTA BUJES DE BALANCIN </t>
  </si>
  <si>
    <t>CAMBIO DE SOPORTES DE MOTOR DELANTEROS</t>
  </si>
  <si>
    <t>SOLDADURA A PASADORES DE TENSOR</t>
  </si>
  <si>
    <t>DESMONTE DE VALVULA SEALCO Y ADAPTACION DE ROSCA TANQUE MONTAJE DE MANGUERAS Y SISTEMA DE LEVANTA EJE</t>
  </si>
  <si>
    <t>DESMONTE DE SECADOR PARA CAMBIO DE FILTRO Y VALVULA PURGA</t>
  </si>
  <si>
    <t>CAMBIO DE SOPORTE DE MOTOR DELANTERO Y SE MONTO INTERCOOLER, ESCANER DE VEHICULO ESTA DENTRO DE LO NORMAL PARAMETRO 435</t>
  </si>
  <si>
    <t>REVISION DE TABLERO POR MAL CONTACTO</t>
  </si>
  <si>
    <t>CAMBIO DE STOP TIPO RENEGADO REVISION DE FUSIBLES E INSTALACION ELECTRICA</t>
  </si>
  <si>
    <t>DESMONTE DE RETENEDOR DE BOTELLA DE DIRECCION PARA CAMBIO</t>
  </si>
  <si>
    <t>MONTAJE DE RETENEDOR DE LA BOTELLA DE LA DIRECCION Y COMPLETAR NIVEL DE HIDRAULICO</t>
  </si>
  <si>
    <t>CAMBIO DE BOMBA PEDAL DE FRENO, CORREGIR FUGA DE AIRE EN MANGUERA, GRADUAR FRENOS, ENGRASE Y COMPLETAR NIVEL DE HIDRAULICO</t>
  </si>
  <si>
    <t>POLISHAR VEHICULO Y CAMBIAR LODERAS</t>
  </si>
  <si>
    <t>MEDICION DE BUJE DE CORBATIN PARA CONSEGUIR RESPUESTOS CON TALLERES TAYRONA Y DESMONTA DE PIEZA QUE VA ABAJO DEL TIMON PARA REPARACION</t>
  </si>
  <si>
    <t xml:space="preserve">CAMBIO DE ACEITE DE MOTOR FILTRACION, CAMBIO DE ACEITE DE LA CAJA SINTETICO, ACEITE DE TRANSMISION SINTETICO Y FILTRO </t>
  </si>
  <si>
    <t>NELFO ARGEMIRO 
ARGEMIRO ARAQUE</t>
  </si>
  <si>
    <t>REPARACION Y MONTAJE DE MOTOR DE ARRANQUE</t>
  </si>
  <si>
    <t>CALIBRACION GENERAL</t>
  </si>
  <si>
    <t>POLISHAR VEHICULO Y BRILLAR RINES</t>
  </si>
  <si>
    <t>CAMBIO DE VALVULA NIVELADORA DE SUSPENSION Y VALVULA CHEQUE, ADAPTACION DE VALVULA KW</t>
  </si>
  <si>
    <t>WILSON DURAN 
JULIO ARAQUE</t>
  </si>
  <si>
    <t>DESMONTE DE KIT DE CLUTCH PARA REPARACION</t>
  </si>
  <si>
    <t>SE INSPECCIONA EL VEHICULO SE CAMBIAN LLANTAS 7,8</t>
  </si>
  <si>
    <t>SE INSPECCIONAN LLANTAS Y SE CAMBIAN POSICION 7,8,9 Y 10; Y SE ROTAN LLANTAS 3,4,5 Y 6</t>
  </si>
  <si>
    <t>SE REGRABO LLANTAS 6 Y 10</t>
  </si>
  <si>
    <t>TDK248 - R62125</t>
  </si>
  <si>
    <t>Cambio de soportes delanteros ,cambio de bujes de jemelas ,cambio de dos soportes de cabina, cambio de bandas de cabezote y pacha delantera de trailer ,cambio de bujes de muelles del cabezote.</t>
  </si>
  <si>
    <t>Inspección falla electrica de equipo (se apaga) - Revisión y limpieza a conectores de arnes principal - Revisión y Limpieza a caja de fusibles / Instalación fusibles</t>
  </si>
  <si>
    <t>Cambio de dos hojas de muelle en tanque y una campana. CTP suministra la campana.</t>
  </si>
  <si>
    <t>Cambio recamara de seguridad cabezote
Y cambio de manguera de aire. CTP suministra repuesto recamara de aire. Bandas &amp; clutchs suministra manguera de aire.</t>
  </si>
  <si>
    <t>AIREOLOGO FREDDY VANEGAS</t>
  </si>
  <si>
    <t>SOLIM SANCHEZ</t>
  </si>
  <si>
    <t>SOLDADURA DE TORRES TRASERAS Y SOLDADURA DE LA PERCHA DE LA TORRE CENTRAL</t>
  </si>
  <si>
    <t>DESMONTAR PERA BARRA DE CAMBIO PARA DAR AJUSTE</t>
  </si>
  <si>
    <t>CORRECCION DE FUGA DE ACEITE NE ARNES DE FRENO DE MOTOR Y REPARACION DEL MISMO</t>
  </si>
  <si>
    <t>MONTAJE DE PLANCHUELA A LA TORRE TRASERA Y SOLDADURA DE SAPOS DE LOS MUELLES</t>
  </si>
  <si>
    <t>CAMBIO DE 6 CAMPANAS CAMBIO DE UN JUEGO Y MEDIO DE BANDAS RESORTES CENTRALES. RODAJAS, TORNILLOS, PASADORES TENSORES GRADUABLES BUJES DE TEMPLETE, CAMBIO DE PASADORES DE TEMPLETYE, BUJES DE BALANCIN SE CAMBIO RACHE 28 ESTRIAS, 27 PERNOS RIN DISCO Y SE MONTARON LLANTAS SE ALINEO EL TANQUE Y GRADUACION DE FRENOS.</t>
  </si>
  <si>
    <t xml:space="preserve">MANTENIMIENTO GENERAL AL SISTEMA DE AIRE Y SE CAMBIO EMPAQUETADURA </t>
  </si>
  <si>
    <t>CAMBIO DE RACORES EN VALVULAS DE FRENO EN TANQUE</t>
  </si>
  <si>
    <t>CAMBIO DE STOP CAMBIO DE BOMBILLO DE ESPALDAR DE LA CABINA, REVISION DE CODIGO DE LUCES TRAILER.</t>
  </si>
  <si>
    <t>ADAPTACION DE RACORES A MANGUERA DE LA VALVULA ULTIMA POSICION</t>
  </si>
  <si>
    <t>MODIFICACION A LA COLA DE PATO DEL VOLCO</t>
  </si>
  <si>
    <t>BRILLAR RINES</t>
  </si>
  <si>
    <t>REVISION ELECTRICA CAMBIO DE FUSIBLES Y CAMBIO, ARREGLO DE CORTO DE INSTALACION ELECTRICA</t>
  </si>
  <si>
    <t>EDWIN NARANJO 
JULIO ARAQUE</t>
  </si>
  <si>
    <t>CORRECCION DE FUGA DE AGUA DEL TECHO Y REPARACION DE LA PUERTA IZQUIERDA</t>
  </si>
  <si>
    <t xml:space="preserve">REPARACION DE VALVULAS SEALCO ADAPTACION DE VALVULAS CHILLONES Y DESCARGA DE FRENO DE SEGURIDAD MONTAJE DE 2 CAMARAS T30, CAMBIO DE MANGUERA DE FRENO DE SEGURIDAD, </t>
  </si>
  <si>
    <t>CAMBIO DE TORNILLO PASADOR DE BALANCIN Y BUJE DE BALANCIN Y BUJE DE BALANCIN LOS DOS TROQUES MONTAJE DE CAMPANAS</t>
  </si>
  <si>
    <t>JOSE DIAZ 
RODOLFO CASTAÑEDA 
WILSON DURAN
CESAR ESCORCIA</t>
  </si>
  <si>
    <t>REPARACION DE LUCES</t>
  </si>
  <si>
    <t>MONTAJE DE KIT DE CLUTCH</t>
  </si>
  <si>
    <t>S26206</t>
  </si>
  <si>
    <t>SE DESMONTO LLANTA PARA REPARACION POSICION 21 Y SE MONTO</t>
  </si>
  <si>
    <t>DESMONTE DE UNA LLANTA PARA CAMBIAR NEUMATICO Y RPOTECTOR</t>
  </si>
  <si>
    <t>CAMBIOD E CAMARAT30 POR FUGAS</t>
  </si>
  <si>
    <t>CAMBIO DE BOLSA DE SUSPENSION POR FUGAS DE AIRE</t>
  </si>
  <si>
    <t>CAMBIO DE UN MUELLE EN EL ZORRO POSICION 2</t>
  </si>
  <si>
    <t>CAMBIO DE 3 HOJAS DE MUELLE</t>
  </si>
  <si>
    <t>CAMBIO DE DIAFRGMA T30 EN CAMARA POSICION 3,4</t>
  </si>
  <si>
    <t>CAMBIO DE RETENEDOR, EMPAUQE EJE 8 HUECOS Y BANDAS RUEDA POSICION 3 Y 4</t>
  </si>
  <si>
    <t>CAMBIO DE MANGUERA DE HIDRAULICO Y ABRAZADERAS</t>
  </si>
  <si>
    <t>REPARACION DE ELEVAVIDRIO</t>
  </si>
  <si>
    <t>CAMBIO DE MEDIO JUEGO DE BANDA 4515 POSICION 7 Y 8</t>
  </si>
  <si>
    <t>CAMBIO DE UN JUEGO DE BANDAS 4515</t>
  </si>
  <si>
    <t xml:space="preserve">BRILLADO </t>
  </si>
  <si>
    <t>REPARACION DE MANGUERA DE AIRE, CAMBIO DE MANGUERA DE SERVICIO</t>
  </si>
  <si>
    <t>REAJUSTE DE TRAPECIO PARA CALIBRACION DE CLUTCH</t>
  </si>
  <si>
    <t>FABRICACION Y POSTURA DE FLAUTA EN VALVULA DE CRUCERO, CMABIO DE BOTON DE SILLA GRIS, CORREGIR FUGA DE AIRE, CAMBIO DE COJIN DE SILLA</t>
  </si>
  <si>
    <t>REVISAR Y CORREGIR FALLA EN INSTALACION ELECTRICA QUE VA AL FRENO DE MOTOR, INSTALACION DE MODULO, CAMBIO DE LUCES DELANTERAS LUCES DIRECCIONALES.</t>
  </si>
  <si>
    <t>CARLOS ELLES</t>
  </si>
  <si>
    <t>SOLDADURA A PUNTA DE CHASIS</t>
  </si>
  <si>
    <t>COMPLETAR NIVEL DE ACEITE DEL MOTOR</t>
  </si>
  <si>
    <t>CAMBIO DE PALANCA DE DIRECCIONALES</t>
  </si>
  <si>
    <t xml:space="preserve">MANTENIMIENTO GENERAL CAMBIO MANGUERAS DE FRENO DE SEGURIDAD Y ADAPTACION DE VALVULAS CHILLONAS Y CAMBIO DE 3 CAMARAS DE SEGURIDAD ADAPTACION DE RACORES </t>
  </si>
  <si>
    <t xml:space="preserve">ALINEACION DE TANQUE Y AJUSTE DE TEMPLETE GRADUABLE CALIBRACION DE FRENOS </t>
  </si>
  <si>
    <t>CESAR ESCORCIA 
NELFO CALDERA</t>
  </si>
  <si>
    <t>CAMBIO DE LODERAS DE TANQUE Y DE CABEZOTE</t>
  </si>
  <si>
    <t>REPARACION DE ESCOPETAS, EXTRACCION DE TORNILLO, DESMONTE DE QUINTA RUEDA PARA REPARACION</t>
  </si>
  <si>
    <t>DESMONTE DE VIGA PARA CAMBIO DE BUJE Y RECTIFICACION CON SOLDADURA SE DESMONTARON MUELLES PARA CAMBIO DE BUJE TPK Y PASADORES DOBLE PUÑERO Y AL LADO DERECHO SE CAMBIO SILLIN Y TORNILLO DE SILLIN, MONTAJE DE VIGA DESMONTE DE CAMPANAS PARA CAMBIO Y CAMBIO DEESPARRAGOS SE PULIERON LAS BANDAS GRADUACION DE FRENOS Y ENGRASE DE VIGAS Y PASADORES DE MUELLES</t>
  </si>
  <si>
    <t>BAJAR MULTIPLE DE ESCAPE PARA CAMBIO DE EMPAQUES Y SACAR 4 TORNILLO S DEL MULTIPLE QUE ESTABAN PARTIDOS DENTRO DE LA CULATA, CALIBRACION GENERAL DEL MOTOR</t>
  </si>
  <si>
    <t>SOLDADURA A CODO DE EXHOSTO</t>
  </si>
  <si>
    <t>JOSE DIAZ
DEIWIS PIMIENTA</t>
  </si>
  <si>
    <t>INSPECCION Y CORRECCION DE FUGAS DE HUMO POR CODOS DE EXHOSTO CAMBIO DE ABRAZADERAS DE EXHOSTO.</t>
  </si>
  <si>
    <t>NELFO CALDERA 
CESAR ESCORCIA</t>
  </si>
  <si>
    <t>JOSE DIAZ 
AGUACHICA</t>
  </si>
  <si>
    <t xml:space="preserve">JOSE DIAZ  </t>
  </si>
  <si>
    <t>CESAR ESCORCIA  LUIS UTRIA</t>
  </si>
  <si>
    <t>DESMONTE DE DOS BARRAS EN V DELANTERA Y TRASERA</t>
  </si>
  <si>
    <t>S07241</t>
  </si>
  <si>
    <t>DESMONTE Y MONTAJE DE LLANTAS PARA TRABAJO POR MUELLE PARTIDO</t>
  </si>
  <si>
    <t>CAMBIO DE LLANTA</t>
  </si>
  <si>
    <t>CAMBIO DE LLANTAS POSICION 1 Y 2</t>
  </si>
  <si>
    <t>REGRABAR 3 LLANTAS 4,6 Y 7</t>
  </si>
  <si>
    <t>MONTAJE DE 12 LLANTAS</t>
  </si>
  <si>
    <t>DESMONTE DE LLANTA PARA TRABAJO Y ROTACION DE LLANTAS 7 Y 8</t>
  </si>
  <si>
    <t>REVISION PARTE ELECTRICA DEL TERMICO, REVISION DE LA PERA Y SISTEMA ELECTRICO DE LA CABINA, REPARACION DE INSTALACION</t>
  </si>
  <si>
    <t>CAMBIO DE PERA DE FUNCLUTCH FILTRO SECADOR GAS Y MANTENIMIENTO GENERAL</t>
  </si>
  <si>
    <t>CAMBIO DE PATIN TENSOR DE LA CORREA DE AIRE ACONDICIONADO, CAMBIO DE BALINERA DE POLEA LOCA</t>
  </si>
  <si>
    <t>REVISION SISTEMA NEUMATICO DE LEVANTAR VOLCO Y REVISION PARTE NEUMATICA</t>
  </si>
  <si>
    <t>AJUSTE DE PUNTA DE EXHOSTO Y COMPLETAR NIVEL DE ACEITE</t>
  </si>
  <si>
    <t>ENGRASE GENERAL, REVISION Y COMPLETAR NIVEL DE ACEITE  DE MOTOR</t>
  </si>
  <si>
    <t>REVISAR FUGA DE AIRE Y CAMBIO DE DIAFRAGMA T30EN CAMARA POSICION 7 Y 8</t>
  </si>
  <si>
    <t>POSTURA DE DISCO DE TEFLON</t>
  </si>
  <si>
    <t>POLISHAR VEHICULO</t>
  </si>
  <si>
    <t>DESMONTE DE TORNILLO DE SOPORTE DE CABINA</t>
  </si>
  <si>
    <t>CAMBIO DE  LUCES FRONTALES</t>
  </si>
  <si>
    <t>CAMBIO DE LODERA LADO IZQUIERDO</t>
  </si>
  <si>
    <t>CAMBIO DE TORNILLERIA DE SOPORTE DE CABINA SE RECTIFICARON ROSCAS</t>
  </si>
  <si>
    <t>CAMBIO DE ACEITE DE MOTOR Y FILTRACION, ENGRASE</t>
  </si>
  <si>
    <t>INSPECCION DE BUJES DE BARRA EN V, SE DEBE REPROGRAMAR POR CAMBIO DE SOPORTES QUE VAN A LA TRANSMISION</t>
  </si>
  <si>
    <t>R79274</t>
  </si>
  <si>
    <t>REVISION BOTELLA DE LA DIRECCION</t>
  </si>
  <si>
    <t>ESCANER DE VEHICULO SE CAMBIO ACTUADOR DE TIEMPO DEL BANCO NUMERO 2</t>
  </si>
  <si>
    <t>COMPLETAR NIVEL DE HIDRAULICO DE LEVANTAR EL VOLCO</t>
  </si>
  <si>
    <t>CAMBIO DE SENSOR DEL VELOCIMETRO Y LUCES DEL TRAILER</t>
  </si>
  <si>
    <t>ESCANER SIN NOVEDAD</t>
  </si>
  <si>
    <t>ARREGLO ELECTRICO Y MANTENIMIENTO GENERAL</t>
  </si>
  <si>
    <t>DESMONTE DE MANGUERAS DE HIDRAULICO PARA CAMBIO</t>
  </si>
  <si>
    <t>CAMBIO DE LAS DOS MANGUERAS DEL HIDRAULICO Y COMPLETAR NIVEL</t>
  </si>
  <si>
    <t>CAMBIO DE VALULA NIVELADORA DE SUSPENSION Y ADAPTACION DE LA VALVULA</t>
  </si>
  <si>
    <t>CAMBIO DE MANGUERAS DE SERVICIO Y POSTURA DE CABLE 7 VIAS</t>
  </si>
  <si>
    <t>CAMBIO DE LUZ FRONTAL LADO IZQUIERDO</t>
  </si>
  <si>
    <t>CAMBIO DE KIT DE COMPRESORDE AIRE ACONDICIONADO OSE ADICIONO REFRIGERANTE Y MTTO GENERAL</t>
  </si>
  <si>
    <t>DESMONTE DE BARRA DE CAMBIOS PARA SACAR BUJE</t>
  </si>
  <si>
    <t>SE ESCANEO VEHICULO SE ENCONTRO MALO EL SENSOR DE ADMISION Y  SE CAMBIO, SE REALIZO CAMBIO DE PARAMETROS</t>
  </si>
  <si>
    <t>CAMBIO DE KIT DE COMPRESOR DE AIRE ACONDICIONADO</t>
  </si>
  <si>
    <t>CAMBIO DE MANGUERA DE INTERCOOLER DELANTERA LADO DERECHO</t>
  </si>
  <si>
    <t>REPARACION DE BOTELLA DE DIRECCIÓN, CAMBIO DE RETENEDOR Y CAUCHOS SINFÍN</t>
  </si>
  <si>
    <t>CALIBRACION DE CLUTCH Y AJUSTE DE CRUCETA</t>
  </si>
  <si>
    <t>ENGRASE DE VEHICULO</t>
  </si>
  <si>
    <t>DESMONTE DE CAMPANAS DE DIRECCION PARA REVISION, SE CAMBIO UNA CAMPANA LADO IZQUIERDO POR UNA DE SEGUNDA RECTIFICADA, CAMBIO DE FLEXIBLE Y ABRAZADERAS DE EXHOSTO, CAMBIO DE LAS MANGUERAS INTERCOOLER LADO DEL TURBO Y LAS ABRAZADERAS</t>
  </si>
  <si>
    <t>RODOLFO CASTAÑEDA
CESAR ESCORCIA</t>
  </si>
  <si>
    <t xml:space="preserve">CAMBIO DE GUAYA DE PORTA REPUESTO </t>
  </si>
  <si>
    <t>REVISION INSTALACION ELECTRICA, LIMPIEZA DE SENSORES, ESCANER DE VEHICULO</t>
  </si>
  <si>
    <t>JULIO ARAQUE 
ORLANDO SAN JUAN</t>
  </si>
  <si>
    <t>DESMONTE DE LLANTAS, CAMPANAS, PARA CAMBIO DE BANDAS DE TRACCION, CAMBIO DE RETENEDORES Y EMPAQUE EJE 8 HUECOS ULTIMO TROQUE, CAMBIO DE RESORTES Y RODAJAS EN TODAS LAS RUEDAS</t>
  </si>
  <si>
    <t xml:space="preserve">DESMONTE DE BOTELLA DE DIRECCION PARA CAMBIO DE RETENEDOR </t>
  </si>
  <si>
    <t>CALIBRACION DE MOTOR, CAMBIO DE FILTRO DE TRAMPA</t>
  </si>
  <si>
    <t>DESMONTE DE BOTELLA DE DIRECCION PARA REPARACION</t>
  </si>
  <si>
    <t>REVISION DE TANQUE</t>
  </si>
  <si>
    <t>SOLDADURA A RESBALADERO DE MUELLES Y SOLDADURA A CABINA</t>
  </si>
  <si>
    <t xml:space="preserve">MANTENIMIENTO A CAMARAS DE SEGURIDAD PARA CAMBIO DE DIAFRAGMA T30 POSICION 3,4 Y 5, CORREGIR FUGAS DE AIRE </t>
  </si>
  <si>
    <t>CAMBIO DE SELENOIDE AUXILIAR DE ARRANQUE, SE INSTALO MAXTER, CAMBIO DE LUCES DE TRABAJO Y DE REVERSA, CAMBIO FUSIBLES DE CABINA</t>
  </si>
  <si>
    <t>MANTENIMIENTO GENERAL</t>
  </si>
  <si>
    <t>WILSON OROZCO 
DANIEL ROJAS</t>
  </si>
  <si>
    <t>CORREGIR FUGA DE AIRE POR VALVULA DEL MONO, CAMBIO DE RACOR EN MANGUERA DE ALIMENTACION AIRE DE LA SILLA</t>
  </si>
  <si>
    <t>CAMBIO DE STOP TRASERO,INSPECCION Y REARACION DE LUCES</t>
  </si>
  <si>
    <t>Cambio de las dos cruzetas del eje corto y arreglo de un balancin</t>
  </si>
  <si>
    <t>REPARACION DE LUCES LATERALES</t>
  </si>
  <si>
    <t xml:space="preserve">DESMONTE Y MONTAJE DE LLANTAS PARA CAMBIO DE BANDAS ULTIMO TROQUE TRACCION, AJUSTE DE TUERCAS DE LA VIGA, CAMBIO DE UN TORNILLO DE LA VIGA, CAMBIO DE UN BUJE DE TENSOR Y FILTRO DE AIRE </t>
  </si>
  <si>
    <t xml:space="preserve">CAMBIO DE CAUCHOS DE TANQUES DE ACPM, </t>
  </si>
  <si>
    <t>CAMBIO DE FILTRO DE TRANSMISION DELANTERA, AJUSTE DE CRUCETA DEL EJE LAPICERO, REVISION DE CARDANES Y DE NIVEL DE ACEITE DE CAJA Y TRANSMISIONES</t>
  </si>
  <si>
    <t>REPARACION DE DEFENSA</t>
  </si>
  <si>
    <t>SE DESMONTARON LLANTYAS 3,4 Y 7,8 PARA PONER A RODAR EL CHASIS PINCHADO DE LLANTAS 7 Y 8</t>
  </si>
  <si>
    <t>CAMBIO DE VALVULA NIVELADORA DE SUSPENSION SE ADAPTO UNA VALVULA DE KW</t>
  </si>
  <si>
    <t>DESMONTE DE ARNES DE FRENO DE MOTOR</t>
  </si>
  <si>
    <t xml:space="preserve">CAMBIO DE FILTRACION DE COMBUSTIBLE POR LIMALLA, CAMBIO DE FILTRO PETER, REVISION DE MANGUERA </t>
  </si>
  <si>
    <t>REVISIOND E MANGUERAS DE COMBUSTIBLE, CAMBIO DE VASO DE LA TRAMPA</t>
  </si>
  <si>
    <t>INSPECCION DE LUCES POR RTM, CAMBIO DE UNIDADES FRONTALES LADO IZQUIERDO</t>
  </si>
  <si>
    <t>CAMBIO DE 2 CAUCHOS DE VALVULA EN LLANTAS POSICION 7 Y 11</t>
  </si>
  <si>
    <t>CAMBIO DE LLANTA EN MAL ESTADO SE MONTO EN POSICION 5</t>
  </si>
  <si>
    <t>REPARACION DE 3 LLANTAS DEL CABEZOTE Y SE CAMBIARON DOS LLANTAS AL VOLCO</t>
  </si>
  <si>
    <t>REPARACION DE LLANTA POSICION 6</t>
  </si>
  <si>
    <t>ROTACION DE LLANTAS DELANTERAS</t>
  </si>
  <si>
    <t>SE ROTARON LLANTAS FRONTALES EN EL MISMO EJE</t>
  </si>
  <si>
    <t xml:space="preserve">SE REPARO LLANTA NUMERO 12 </t>
  </si>
  <si>
    <t>CAMBIO DE VALVULA NIVELADORA TANDEM, REVISION DE FUGAS DE AIRE EN BOMBONA DE SUPENSION</t>
  </si>
  <si>
    <t>REVISION ELECTRICA DE LUCES, REPARACION LUCES DE CAPO, SE VERIFICO LUCES DEL TABLERO, REPARACION CABLE 7 VIAS</t>
  </si>
  <si>
    <t>JULIO ARAQUE 
NELFO CALDERA</t>
  </si>
  <si>
    <t>SE REPARO LLANTA NUMERO 8 DE CHASIS</t>
  </si>
  <si>
    <t>CAMBIO DE DOS HOJAS DE MUELLE POSICION 1 Y 2 LADO IZQUIERDO</t>
  </si>
  <si>
    <t xml:space="preserve">MONTAJE DE LLANTAS, REVISION DE AMORTIGUADORES, ENGRASE, CAMBIO DE ALETAS, GRADUACION DE FRENOS, MONTAJE DE PUENTE CHASIS </t>
  </si>
  <si>
    <t>REESTRUCTURACION FRENO DELANTERO CAMBIO DE DIAFRAGMA DE VALVULA CHILLONA</t>
  </si>
  <si>
    <t>RECTIFICACION DE ALETAS Y ENDEREZAR CHASIS</t>
  </si>
  <si>
    <t>CAMBIO DE AMORTIGUADORES DELANTERO LADO IZQUIERDO REPARACION BOTELLA DE DIRECCION CORREGIR FUGA</t>
  </si>
  <si>
    <t>CAMBIO DE 2 LUNAS UNA SE LE CEDIO A LA 067 POR INCIDENTE EN BOGOTA, Y LA OTRA ESTA DETERIORADA</t>
  </si>
  <si>
    <t>CORREGIR ALARMA DE REVERSA</t>
  </si>
  <si>
    <t>MONTAJE DE MANGUERA ALIMENTACION DE BOTELLA, MONTAJE DE VIELA DESMONTE Y MONTAJE DE MANGUERA DE MONOSHIP POR ROTURA, MONTAJE DE TORNILLERIA ALETA LADO IZQUIERDO AJUSTE DE PORTA PLACA</t>
  </si>
  <si>
    <t>iNTERNO</t>
  </si>
  <si>
    <t>eXTERNO</t>
  </si>
  <si>
    <t>CAMBIO DE BUJES DE BARRA TENSORA</t>
  </si>
  <si>
    <t>DESMONTE Y MONTAJE DE BARRA DE CAMBIO PARA CAMBIO BUJE</t>
  </si>
  <si>
    <t>DESMONTAR CARTER PARA BAJAR BOMBA DE ACEITE SE DIO PRESION, CAMBIO DE ACEITE Y FILTRACION DE MOTOR</t>
  </si>
  <si>
    <t>INSPECCION FUGAS DE AIRE, CAMBIO DE DIAFRAGMA DE VALVULA FRENO TRAILER, CORREGIR FUGA DE AIRE POR UNA MANGUERA</t>
  </si>
  <si>
    <t>INSPECCION, MONTAJE DE DOS LLANTAS</t>
  </si>
  <si>
    <t>REPARACION DE LLANTA POSICION 7 Y CALIBRACION GENERAL</t>
  </si>
  <si>
    <t>SE ROTARON Y SE REGRABARON 3 LLANTAS</t>
  </si>
  <si>
    <t>CAMBIO DE REPUESTO</t>
  </si>
  <si>
    <t>INSPECCION DE LLANTAS Y CAMBIO DE LLANTAS POSICION 1 Y 2</t>
  </si>
  <si>
    <t>TZU233</t>
  </si>
  <si>
    <t>SJK633</t>
  </si>
  <si>
    <t>DESMONTE DE BARRA EN V TRASERA PARA REPARACION DE SOPORTES PARTE TRASERA</t>
  </si>
  <si>
    <t>DESMONTE DE SOPORTES DE BARRA EN V PARTIDOS Y MONTAJE DE UNOS FABRICADOS</t>
  </si>
  <si>
    <t>RODOLFO CASTAÑEDA 
JOSE DIAZ</t>
  </si>
  <si>
    <t>REVISION DE  FUGA DE AIRE Y SE CORRIGE POR UNA MANGUERA</t>
  </si>
  <si>
    <t>CORREGIR FUGAS DE PRODUCTO POR TAPAS DE MANHOLES, CAMBIO DE VALVULA MANHOLE DELANTEROY CAMBIO DE ORING TAPA MANHOLE TRASERO</t>
  </si>
  <si>
    <t>TAPAS TANQUE</t>
  </si>
  <si>
    <t>PONER 4 TORNILLO AL TUNEL DE LEVA</t>
  </si>
  <si>
    <t>CAMBIO DE ACEITE Y FILTRACION</t>
  </si>
  <si>
    <t>DAMIAN</t>
  </si>
  <si>
    <t>LIMPIEZA DE PIEZAS ALISTAMIENTO PARA MONTAJE SE TRATAROND E SACAR LAS CAMISAS</t>
  </si>
  <si>
    <t>FABRICACION DE HERRAMIENTA PARA EXTRACCION DE CAMISAS</t>
  </si>
  <si>
    <t>EXTRACCION DE CAMISAS</t>
  </si>
  <si>
    <t>AYUDA A EXTRAER LAS CAMISAS</t>
  </si>
  <si>
    <t>INSPECCION DE TRAILER, SE DESMONTARON LLANTAS POSICION 5,6,7 Y 8 PARA CAMBIAR BANDAS</t>
  </si>
  <si>
    <t>CAMBIO DE BOBINA DE FRENO DE MOTOR</t>
  </si>
  <si>
    <t>DESMONTE DE LLANTAS, CAMPANAS BANDAS RODAJAS DESMONTE DE BOSINES PARA CAMBIO DE GRASA DE RETENEDORES, RODAMIENTOS EN MAL ESTADO LAVADO DE PIEZAS Y REMACHADA DE 1 1/2 DE BANDAS</t>
  </si>
  <si>
    <t>SE DESMONTO CAPO, SE DESARMO TUBERIA DE ADMISION, DESMONTE DE RADIADOR</t>
  </si>
  <si>
    <t>PEGAR PLATINAS PARA TAPAR HUECOS EN EL PISO DONDE VAN LOS TWIN LOCK</t>
  </si>
  <si>
    <t>CAMBIO DE ACEITE DE MOTOR Y FILTRACION DE MOTOR</t>
  </si>
  <si>
    <t>DESMONTE DE LLANTA PARA SOLDADURA A BALANCIN Y MONTAJE</t>
  </si>
  <si>
    <t>CAMBIO DE SOPORTE DE MOTOR</t>
  </si>
  <si>
    <t>RODOLFO CASTAÑEDA 
ALVARO CERVANTES</t>
  </si>
  <si>
    <t>REPARACION SISTEMA ELEVAVIDRIO INSTALACION DE MAXTER Y CAMBIO DE STOP RENEGADOS</t>
  </si>
  <si>
    <t>CAMBIO DE DIAFRAGMA T30 EN CAMARA POSICIONES 3 Y 4, CAMBIO DE RODAMIENTOS DE LOS PATINES, CAMBIO DE CORREA</t>
  </si>
  <si>
    <t>DESMONTE DE ARRANQUE PARA DESVARAR AL VEHICULO UQS505, SE REPARO ARRANQUE DE LA 505 PARA LA 509</t>
  </si>
  <si>
    <t>CAMBIO DE PERA LUZ DIA ROJA, AJUSTE DE 2 TORNILLOS AMORTIGUADOR DELANTERO</t>
  </si>
  <si>
    <t>Fecha: 07/04/2021</t>
  </si>
  <si>
    <t>Versión: 02</t>
  </si>
  <si>
    <t>HOJA DE VIDA DE VEHICULOS Y EQUIPOS DE ARRASTRE</t>
  </si>
  <si>
    <t>S67609</t>
  </si>
  <si>
    <t>DESMONTE DE LLANTAS PARA DESMONTAR CAMPANAS POR MANTENIMIENTO GENERAL</t>
  </si>
  <si>
    <t>CAMBIO DE BANDAS, CAMBIO DE 3 SET 80, 3 SET 90, CAMBIO DE GRASA, CAMBIO DE BUJES RANDOM GRADUACION DE FRENOS</t>
  </si>
  <si>
    <t>CAMBIO DE KIT 709 DE COMPRESOR Y CAMBIO DE CORREA DE AIRE ACONDICIONADO</t>
  </si>
  <si>
    <t>INSTALACION DE EXPLORADORAS Y CAMBIO DE LUCES MEDIAS EN TALLER</t>
  </si>
  <si>
    <t>DESMONTE Y REPARACION DE GUARDABARROS METALICO DEL LADO IZQUIERDO, MONTAJE DEL MISMO</t>
  </si>
  <si>
    <t>CAMBIO DE BANDAS TROQUE DEL MEDIO</t>
  </si>
  <si>
    <t>ARREGLO DEL SISTEMA ELEVAVIDRIO CORRECCION DE FALLA</t>
  </si>
  <si>
    <t>PINTURA A RINES</t>
  </si>
  <si>
    <t>CORREGIR FUGA DE AIRE EN TANQUE DE AIRE Y CAMBIO DE RACOR EN ALIMENTACION MANGUERA PRINCIPAL</t>
  </si>
  <si>
    <t>REVISION DE LUCES GENERAL</t>
  </si>
  <si>
    <t>CAMBIO DE TERMINALES DE DIRECCION Y DE 10 PERNOS RIN DISCO POSICION 1</t>
  </si>
  <si>
    <t>REVISION DE LUCES CAMBIO DE STOP DE REVERSA</t>
  </si>
  <si>
    <t>REPARACION DE SISTEMA DE AIRE QUE NIVELA LAS BOMBONAS</t>
  </si>
  <si>
    <t>CAMBIO DE ACEITE Y FILTRACION DE MOTOR, ENGRASE GENERAL , AJUSTE A SOPORTE MOTOR, CAMBIO DE BUJE DE LA BARRA, GRADUACION DE CLUTCH, REVISION DE VALVULA REGUILADORA DE AIRE</t>
  </si>
  <si>
    <t>DESMONTE DE QUINTA RUEDA, PARA CAMBIO DE PUENTE CHASIS Y PUENTES</t>
  </si>
  <si>
    <t>CORTE DE TORNILLOS Y ADAPTACION A LA BASE</t>
  </si>
  <si>
    <t>DESMONTE DEL SISTEMA NEUMATICO</t>
  </si>
  <si>
    <t>S26299</t>
  </si>
  <si>
    <t>CAMBIO DE BANDAS Y MONTAJE DE LLANTAS</t>
  </si>
  <si>
    <t>ARREGLO DE ROSCA DE TANQUE DE ACPM</t>
  </si>
  <si>
    <t>ESCANER DE VEHICULO TODO DENTRO DE LA NORMALIDAD</t>
  </si>
  <si>
    <t>DESMONTE DE ARRANQUE</t>
  </si>
  <si>
    <t>AJUSTE DE EJE LAPICERO Y SOPORTE DEL TANQUE DEL HIDRAUICODEL LEVANTA VOLCO</t>
  </si>
  <si>
    <t>DESMONTE DE ACOPLE RAPIDO DEL VOLCO</t>
  </si>
  <si>
    <t xml:space="preserve">POSTURA DE TAPA DE FUSIBLES </t>
  </si>
  <si>
    <t>DESMONTE DE SOPORTES DE BARRA EN V</t>
  </si>
  <si>
    <t>DEMONTE DE LLANTAS POSICION 5 Y 6, PARA MONTAJE DE PIEZAS FABRICADAS DE SOPORTE DE BARRA EN V DELANTERA  Y MONTAJE DE LLANTAS</t>
  </si>
  <si>
    <t>CAMBIO DE UNIDAD DELANTERA 2 PATAS, BOMBILLO DEL ESPALDAR DE CABINA SE CAMBIO E INSPECCION DE LUCES</t>
  </si>
  <si>
    <t xml:space="preserve">CAMBIO DE ACOPLES RAPIDO DE SISTEMA HIDRAULICO </t>
  </si>
  <si>
    <t>ALVARO CERVANTES 
RODOLFO CASTAÑEDA</t>
  </si>
  <si>
    <t>RODOLFO CASTAÑEDA 
CESAR ESCORCIA</t>
  </si>
  <si>
    <t>EDWIN NARANJO
JULIO ARAQUE</t>
  </si>
  <si>
    <t>CAMBIO DE UNIDADES FRONTALES REPARACION LUCES TRASERAS MEDIAS Y REVISION DE LUCES EN GENERAL</t>
  </si>
  <si>
    <t>MONTAJE DE MOTOR DE ARRANQUE PRUEBA Y SE DESMONTO NO FUNCIONO</t>
  </si>
  <si>
    <t>CAMBIO DE UNIDAD FRONTAL E INSTALACION DE DOS EXPLORADORAS</t>
  </si>
  <si>
    <t>MONTAJE DE CAMISAS</t>
  </si>
  <si>
    <t>PERFORACION DE CHASIS Y ALETAS, MONTAJE DE 36 TORNILLOS 5/8 * 21/2 AJUSTE, MONTAJE DE PUENTE DEL CHASIS, MONTAJE DEL TENSOR DE TRANSMISION TRASERA</t>
  </si>
  <si>
    <t xml:space="preserve">NELFO CALDERA  
ARGEMIRO ARAQUE </t>
  </si>
  <si>
    <t>CAMBIO DE 2 HOJAS DE MUELLE PRINCIPAL POSICION 7, 8, 1 Y2 ULTIMO, MONTAJE Y DESMONTE DE LLANTAS</t>
  </si>
  <si>
    <t>CAMBIO DE RACOR EN TANQUE DE AIRE CABEZOTE, CAMBIO DE DIAFRAGMA EN VALVULA CHILLONA</t>
  </si>
  <si>
    <t>AJUSTE DE PLATINA DEL MUELLE Y CALIBRACION DEL CLUTCH</t>
  </si>
  <si>
    <t>CAMBIO DE 2 JUEGOS DE BANDA 4718 2 ULTIMOS TROQUES</t>
  </si>
  <si>
    <t>GRADUCION DE FRENOS AJUSTE DE PLATINA DEL PINHUT, CAMBIO DE BANDA POSICION 9 Y 10</t>
  </si>
  <si>
    <t>CORRECCION DE FILTRACION DE AGUA EN EL TECHO</t>
  </si>
  <si>
    <t>SOLDADURA A CONDENSADOR</t>
  </si>
  <si>
    <t>CAMBIO DE CAMPANA</t>
  </si>
  <si>
    <t xml:space="preserve">CAMBIO DE 2 LLANTAS Y CALIBRACION </t>
  </si>
  <si>
    <t>CAMBIO DE 2 LLANTAS 3,4</t>
  </si>
  <si>
    <t>CAMBIO DE DOS LLANTAS POSICION 4 Y EL REPUESTO</t>
  </si>
  <si>
    <t>CALIBRACION DE LLANTAS EN GENERAL CABEZOTE Y LLANTAS</t>
  </si>
  <si>
    <t>DESMONTE Y MONTAJE DE LLANTAS PARA TRABAJOS MECANICOS POSICION 5 Y 6</t>
  </si>
  <si>
    <t>LUIS
JHON</t>
  </si>
  <si>
    <t>DESMONTE, BLOQUEO Y MONTAJE DE LLANTAS DIRECCIONAL</t>
  </si>
  <si>
    <t>CAMBIO DE LLANTA POSICION 8</t>
  </si>
  <si>
    <t>REPARACION LLANTA NUMERO 6</t>
  </si>
  <si>
    <t>CAMBIO DE LLANTA POSICION 7 Y LLANTA DE REPUESTO</t>
  </si>
  <si>
    <t>INSPECCIOND E VEHICULO Y CAMBIO DE LLANTAS</t>
  </si>
  <si>
    <t>CAMBIO DE LLANTA DE REPUESTO</t>
  </si>
  <si>
    <t>DESMONTE DE LLANTAS 5 Y 6, PARA TRABAJOS MECANICOS, CAMBIO DE LLANTA NUMERO 4</t>
  </si>
  <si>
    <t>S67612</t>
  </si>
  <si>
    <t>CAMBIO DE LLANTAS 5,6,7,8 POR REENCAUCHE, VALVULA LLANTA 5</t>
  </si>
  <si>
    <t>REPARACIOND E FUN CLUTCH</t>
  </si>
  <si>
    <t>CAMBIO DE MODULO Y DE SELENOIDE QUE SE QUEMO</t>
  </si>
  <si>
    <t>MONTURA DE PLACAS Y SEÑALIZACION PARA RTM</t>
  </si>
  <si>
    <t>DESMONTE DE INTERCOOLER PARA LLEVAR A REPARAR</t>
  </si>
  <si>
    <t>SOLDAR BASE A CAMARA, SOLDAR EXTINTOR, COMPLETAR NIVEL DE ACEITE DE MOTOR</t>
  </si>
  <si>
    <t>REPARACION DE LUCES MEDIAS TRASERAS</t>
  </si>
  <si>
    <t>CAMBIO DE SELENOIDE</t>
  </si>
  <si>
    <t>CAMBIO DE ACEITE, FILTRACION DE MOTOR Y ENGRASE</t>
  </si>
  <si>
    <t>SE QUITO BARRA TENSORA DE CABINA PARA ENVIAR A COMPRAR BUJES</t>
  </si>
  <si>
    <t>INSPECCION DE CARDAN Y REVISION DE CRUCETAS, ESTAN PARA CAMBIO, BALINERAS DE PATINES</t>
  </si>
  <si>
    <t>ENGRASE GENERAL E INSPECCION DE VEHICULO</t>
  </si>
  <si>
    <t>CAMBIO DE U DE CAUCHO CENTRAL DE CARDAN</t>
  </si>
  <si>
    <t>AJUSTE DE TORNILLO SUELTO EN LA CABINA POR DONDE VAN LAS BATERIAS</t>
  </si>
  <si>
    <t>DESARME DE INSTALACION ELECTRICA DE PORTA STOPS PARA REPARACION</t>
  </si>
  <si>
    <t>MANTENIMEINTO A VALVULA RELAY R14, REVISION FUGA BOMBA PEDAL DE FRENO.</t>
  </si>
  <si>
    <t>REPARACION DE DIRECCIONAL DE CAPO</t>
  </si>
  <si>
    <t>POSTURA DE PLACA DE TECHO Y SEÑALIZACION PARA RTM</t>
  </si>
  <si>
    <t>REVISION DE LUCES EN GENERAL</t>
  </si>
  <si>
    <t xml:space="preserve">SE INSPECCIONAN NUEVAMENTE LAS LUCES </t>
  </si>
  <si>
    <t>CAMBIO DE MANGUERAS DE SERVICIO</t>
  </si>
  <si>
    <t>CAMBIO DE MANGUERA DESCARGUE DE HIDRAULICO Y GRADUACION DE CLUTCH</t>
  </si>
  <si>
    <t>SE PUSO TORNILLO AL CONJUNTO</t>
  </si>
  <si>
    <t>CAMBIO DE COMPRESOR Y CORREA DE AIRE ACONDICIONADO</t>
  </si>
  <si>
    <t>CAMBIO DE ABRAZADERA DE BOMBA DE AGUA, SE COMPLETO NIVEL DE REFRIGERANTE</t>
  </si>
  <si>
    <t>CAMBIO DE ACEITE, FILTRACION DE MOTOR, ENGRASE</t>
  </si>
  <si>
    <t>INSPECCION DEL TRAILER SE QUEDA POR MTTO PREVENTIVO</t>
  </si>
  <si>
    <t>CAMBIO DE PANORAMICO POR CHITIADURA QUE SE FUE</t>
  </si>
  <si>
    <t>VIDRIOS MURILLO</t>
  </si>
  <si>
    <t>PANORAMICO</t>
  </si>
  <si>
    <t>POSTURA DE ROSEADORES Y MONTAJE DEL CARTER</t>
  </si>
  <si>
    <t>MONTAJE NUEVAMENTE DE ARRANQUE SE REALIZARON PRUEBAS</t>
  </si>
  <si>
    <t>COLOCAR GUAYA DE FRENO EN SU POSICION</t>
  </si>
  <si>
    <t>SE BAJO VALVULA TRASERA DE FRENO Y FUGA DE ACPM</t>
  </si>
  <si>
    <t>DESMONTE DE SOPORTE BOMBONA DE VIGA TRASERA Y 1 Y 2 TRANSMISION PARA CAMBIO DE BUJE, DESMONTE DE BOMBONAS, PARA CAMBIO DE SOPORTES SUPERIRO, DESMONTE DE BOMBONA PARA RECTIFICACION PUENTE DE CHASIS, SE DESMONTO DOS AMORTIGUADORES Y TRANSMISION PARA CAMBIO DE BUJE Y TORNILLOS, VIGA IZQUIERDA ULTIMA TRANSMISION PARA CORRECCION DE BUJES</t>
  </si>
  <si>
    <t>INSPECCION GENERAL DEL VEHICULO, CAMBIO DE BUJES DE LA BARRA DE LA CABINA, CAMBIO DE AMORTIGUADORES, DESMONTE DE RUEDA PARA CAMBIO DE BANDAS POSICION 7 Y 8</t>
  </si>
  <si>
    <t>CALIBRACION DE MOTOR, CAMBIO DE EMPAQUES DEL MULTIPLE DE ESCAPE, CALIBRACION GENERAL DE MOTOR, CAMBIO DE TENSOR DE AMORTIGUADORES DE CABINA</t>
  </si>
  <si>
    <t>CAMBIO DE SOPORTES DELANTERAS, MONTAJE DE PATINES</t>
  </si>
  <si>
    <t>DESMONTE DE CAMPANAS, BANDAS PARA MANTENIMIENTO GENERAL, CAMBIO DE  2 BALANCINES, BUJES DE BALANCIN Y TEMPLETE</t>
  </si>
  <si>
    <t>REPARACION DE PORTA STOP</t>
  </si>
  <si>
    <t>CAMBIO DE ACEITE Y FILTRACION DE MOTOR, ENGRASE E INSPECCION</t>
  </si>
  <si>
    <t>CAMBIO DE MANGUERA DE FRENO 28'' Y CAMBIO DE MANGUERAS DE MANOS TRAILER</t>
  </si>
  <si>
    <t>CORREGIR BASE QUE SUJETA LAS BATERIAS</t>
  </si>
  <si>
    <t>CAMBIO DE STOP TRASERO DEL TRAILER</t>
  </si>
  <si>
    <t>RETORQUEAR ESPARRAGOS Y SE HECHO SILICONA EN UNO</t>
  </si>
  <si>
    <t>REVISION DE ARNES DE CONECTORES, SE HACEN PRUEBAS TODO NORMAL</t>
  </si>
  <si>
    <t>CORREGIR FUGA DE AIRE POR MANGUERA CAMBIO DE GRIFO DE TANQUE</t>
  </si>
  <si>
    <t>CAMBIO DE DIAFRAGMA T30 POSICION 9 Y 10</t>
  </si>
  <si>
    <t>COMPLETAR GAS DE REFRIGFERACION</t>
  </si>
  <si>
    <t>REPARACION DE ESTRIBO INFERIOR IZQUIERDO</t>
  </si>
  <si>
    <t>BAJAR Y REPARAR VALVULA DE REPARTO Y FRENO DE SEGURIDAD, CAMBIO DE BOMBONA Y SUSPENSION DE CABINA Y COMPLETAR NIVEL DE ACEITE</t>
  </si>
  <si>
    <t>CAMBIO DE 2 BALANCINES Y 4 BUJES TENSORES</t>
  </si>
  <si>
    <t>ADAPTACION DE GALLETAS FRENTE CAMPANA</t>
  </si>
  <si>
    <t>CAMBIO DE LLANTAS 1,2,7,8 REGRABAR LLANTAS 9,10,11</t>
  </si>
  <si>
    <t>CAMBIO DE LLANTA NUMERO 8 Y REPARACION DE LLANTA 3</t>
  </si>
  <si>
    <t>CAMBIO DE LLANTAS POSICION 3,4,5 Y 6</t>
  </si>
  <si>
    <t>DEMONTE DE LLANTAS PARA TRABAJOS MECANICOS</t>
  </si>
  <si>
    <t>CAMBIO DE RETENEDORES POSICION 4,5,6,7,9 Y 10</t>
  </si>
  <si>
    <t>REPARACION DE BALANCINES TRASEROS</t>
  </si>
  <si>
    <t>CAMBIO DE UNIDAD DELANTERA DE 3 PATAS</t>
  </si>
  <si>
    <t xml:space="preserve">BAJAR Y REPARAR VALVULAS RELAY SEALCO Y GRADUACION </t>
  </si>
  <si>
    <t>REPARACION TORRES DELANTERAS</t>
  </si>
  <si>
    <t>DESGRADUAR FRENOS PARA BAJAR CAMPANAS Y DESMONTAR BANDAS PARA ENVIAR A REMACHAR</t>
  </si>
  <si>
    <t>REVICION DEL SISTEMA ELECTRICO Y ELECTRONICO</t>
  </si>
  <si>
    <t>MANTENIMIENTO MB3 SISTEMA SEGURIDAD DE BOTONES, BASE DE VALVULA DE SEGURIDAD PARTIDA EN EL TABLERO</t>
  </si>
  <si>
    <t>REALIZAR BASE DE BOTONES DE MAXIFRAX Y REPARACION DEL TABLERO, CAMBIO DE MANGUERA DE SERVICIO</t>
  </si>
  <si>
    <t>REVISION DE AIRE ACONDICIONADO</t>
  </si>
  <si>
    <t>CAMBIO DE CAMARA DE SEGURIDAD T30, CAMBIO DE MANGUERA DE COMPRESOR POR FUGA</t>
  </si>
  <si>
    <t>CAMBIO DE MANGUERA DE SERVICIO</t>
  </si>
  <si>
    <t>CAMBIO DE FILTRO DE AGUA Y CAMBIO DE REFRIGERANTE</t>
  </si>
  <si>
    <t>MONTAJE DE BANDAS POSICION 7 Y 8</t>
  </si>
  <si>
    <t>REPARACION INTERIOR DE SELENOIDE</t>
  </si>
  <si>
    <t>ARREGLO DE ARNES,REVISION DE SISTEMA ELECTRONICO, CAMBIO DE SENSOR DE TEMPERATURA DE ACEITE SE CAMBIO EL MODULO POR EL ANTERIOR</t>
  </si>
  <si>
    <t>REPARACION VALVULA NIVELADORA SUSPENSION PONER VARILLA Y CORREGIR FUGA EN VALVULA DE ALIMENTACION</t>
  </si>
  <si>
    <t>BAJAR Y REPARAR DOS CAMARAS DE SEGURIDAD T30 PARA CAMBIO DE DIAFRAGMAS</t>
  </si>
  <si>
    <t>MONTAJE DE MANGUERA DE COMPRESOR PRINCIPAL, MONTAJE DE 2 RACORES B69, AJUSTE DE TORNILLO DE EJE LATERAL Y AJUSTE DE BUJE ZANAHORIA</t>
  </si>
  <si>
    <t>AJUSTE DE TUERCA, DESMONTE DE CAUCHO CENTRAL</t>
  </si>
  <si>
    <t xml:space="preserve">CORTE DE BALINERA DEL CARDAN </t>
  </si>
  <si>
    <t>AJUSTE DE CAPO</t>
  </si>
  <si>
    <t>DESMONTAR DEFENSA PARA ENVIAR A ENDEREZAR, LIMPIEZA PARA POLISHAR</t>
  </si>
  <si>
    <t>CAMBIO DE ACEITE Y FILTRACION DE MOTOR, ENGRASE, DESMONTE DE BOSINES PARA LAVADO DE PIEZAS, DESMONTE DE TEMPLETES PARA CAMBIO</t>
  </si>
  <si>
    <t>DESMONTE DE BOSINES PARA LAVADO DE PIEZAS Y CAMBIO DE GRASA, CAMBIOD E BUJES DE LEVA, CAMBIO DE UN BALANCIN , CAMBIO DE BUJES TENSORES Y BUJES DE LEVA</t>
  </si>
  <si>
    <t>MONTAJE DE INTERCOOLER Y CAMBIO DE ABRAZADERA DE MANGUERA DE INTERCOOLER</t>
  </si>
  <si>
    <t>REPARACION DE INTERCOOLER</t>
  </si>
  <si>
    <t>MONTAJE DE CULATA</t>
  </si>
  <si>
    <t>SE RETIRO EL SISTEMA DE AIRE, DESMONTE DE TRES BOSINES POSICION 5,6,7,8,9 Y 10 PARA CAMBIOD E RETENEDOR, CAMBIO DE BOSIN POSICION 9 Y 10, CAMBIO DE RACHE 28 ESTRIAS POSICION 7 Y 8, CAMBIO DE BOMBONA DE SUSPENSION POSICION 3 Y 4, CAMBIO DE BUJE DE ZANAHORIA DELANTERA, DESMONTE DE TENSOR TRASERO PARA CAMBIO DE BUJE DE CORBATIN</t>
  </si>
  <si>
    <t>CAMBIO DE RETENEDOR Y EMPAQUE EJE 8 HUECOS POSICION 7 Y 8</t>
  </si>
  <si>
    <t>FABRICACION DE PIEZAS PARA PATAS</t>
  </si>
  <si>
    <t>ALVARTO CERVANTES</t>
  </si>
  <si>
    <t>MONTAJE DE TAPAS DE VALVULA, CALIBRACION  MONTAJE DE FILTRACION, CORREA,RADIADOR</t>
  </si>
  <si>
    <t>INSTALACION DE TODO EL SISTEMA NEUMATICO Y REFRIGERACION, FUN CLUTCH Y RFENO DE AHOGO</t>
  </si>
  <si>
    <t xml:space="preserve">CAMBIO DE VALVULA DE FRENO </t>
  </si>
  <si>
    <t>JULIO ARAQUE 
EDWIN NARANJO 
WILSON DURAN</t>
  </si>
  <si>
    <t>REVISION DEL SISTEMA ELECTRICO DE ACTUADORES PARA ESCANER Y ELECTRONICO</t>
  </si>
  <si>
    <t>DESMONTE DE CARDAN PEQUEÑO PARA CAMBIO DE 2 CRUCETAS 170</t>
  </si>
  <si>
    <t>CAMBIO DE CONECTORES DE LOS SENSORES DE TEMPERATURA DE DIFERENCIAL</t>
  </si>
  <si>
    <t>ARREGLO DE LUCES</t>
  </si>
  <si>
    <t>CAMBIO DE GRASA Y RODAMIENTOS</t>
  </si>
  <si>
    <t>ARREGLO DE LUCES MEDIAS</t>
  </si>
  <si>
    <t>ALINEACION Y CAMBIO DE TORNILLO DE BALANCIN</t>
  </si>
  <si>
    <t>MONTAJE DE BOSINES, CAMBIO DE RETENEDORES Y RODAMIENTOS, PERNO RIN DISCO, CAMBIO DE ESPARRAGOS DE EJE, CAMPANAS, MONTAJE DE 2 AMORTIGUADORES SE ARMO SISTEMA DE FRENOS (RODAJAS, BANDAS) BUJE DE BARRA TENSORA, EMPAQUE EJE 8 HUECOS, CAMBIO DE MEDIO JUEGO DE BANDAS 4707 TORNILLO DE AMORTIGUADORES</t>
  </si>
  <si>
    <t>BRILLADO Y PINTURA EN DEFENSA DELANTERA</t>
  </si>
  <si>
    <t xml:space="preserve">EMBUJE DE TEMPLETES CAMBIO DE 8RODAMIENTOS, CAMBIO DE 20 ESPARRAGOS, MONTAJE DE TEMPLETE </t>
  </si>
  <si>
    <t>ARMADO DE 2 BOSINES</t>
  </si>
  <si>
    <t>MONTAJE DE RETENEDORES, BOSINES 1,2,3,4,5,6,9 Y10, CAMBIO DE BUJE DE BARRA</t>
  </si>
  <si>
    <t>CAMBIO DE PERA FULLER</t>
  </si>
  <si>
    <t>DESMONTE  DE TANQUE DE ACPM</t>
  </si>
  <si>
    <t>ARREGLO A FISURA DEL TANQUE DE ACPM</t>
  </si>
  <si>
    <t>MONTAJE DE TANQUE Y DE GUARDABARRO DELANTERO LADO IZQUIERDO</t>
  </si>
  <si>
    <t>CORRECCION DE FUGAS DE AIRE EN CABINA, CAMBIO DE RACORES EN TANUQES DE AIRE</t>
  </si>
  <si>
    <t>CAMBIO DE SENSOR PRESION DE ACEITE Y LIMPIEZA DE SENSORES</t>
  </si>
  <si>
    <t>CAMBIO DE BANDA POSICION 7 Y 8</t>
  </si>
  <si>
    <t>JULIO ARAQUE 
EDWIN NARANJO</t>
  </si>
  <si>
    <t>CAMBIO DE GANCHO DE CAPO Y CORRECCION DE FUGA DE AGUA EN PUERTA IZQUIERDA</t>
  </si>
  <si>
    <t>REVISION Y AJUSTE DE LUCES CAPO</t>
  </si>
  <si>
    <t xml:space="preserve"> DESMONTE DE MUELLE TRASERO POSICION 9 Y 10, PARA CAMBIO DE HOJA DE MUELLE Y MONTAJE DE MUELLE.</t>
  </si>
  <si>
    <t>CAMBIO DE RETENEDOR DE RUEDA POSICION 7,8.</t>
  </si>
  <si>
    <t>ANGELO PEREZ</t>
  </si>
  <si>
    <t>DESMONTE DE TABLERO PARA CORRECCION DE FUGAS DE ADENTRO, ADAPTACION DE RACORES, ADAPTACION DE MANGUERA DE LINEA DE GOBERNADOR A COMPRESOR</t>
  </si>
  <si>
    <t>LUIDING RUIZ</t>
  </si>
  <si>
    <t>AJUSTE DE TUERCA EN CHASIS POSICION 7 Y 8</t>
  </si>
  <si>
    <t>REVISION FUGA DE AIRE Y CAMBIO DE PERA DE PARQUEO Y ALARMA DE INSUFICIENCIA DE AIRE EN EL YTABLERO</t>
  </si>
  <si>
    <t>FABRICACION DE ESCOPETAS</t>
  </si>
  <si>
    <t xml:space="preserve">REPARACION DE LUCES </t>
  </si>
  <si>
    <t>CAMBIO DE MANGUERAS DE ADMISION Y RADIADOR, PRUEBAS</t>
  </si>
  <si>
    <t xml:space="preserve">DESMONTE DE BOMBA DE TOMA FUERZA </t>
  </si>
  <si>
    <t>CAMBIO DE TANQUES DE RADIADOR</t>
  </si>
  <si>
    <t>DESAIRACION DEL SISTEMA</t>
  </si>
  <si>
    <t>ESCANER DE VEHICULO Y REVISION GENERAL</t>
  </si>
  <si>
    <t xml:space="preserve"> LIMPIEZA DEL SISTEMA DE COMBUSTIBLE, GRADUACION DE CLUTCH</t>
  </si>
  <si>
    <t>TALLERES TAYRONA</t>
  </si>
  <si>
    <t>FABRICACION DE EMPAQUE VALVULA DE DESCARGUE Y REPARACION DE VALVULA</t>
  </si>
  <si>
    <t>MONTAJE DE VALVULA DE DESCARGUE</t>
  </si>
  <si>
    <t>ARREGLO DE SISTEMA ELEVAVIDRIOS, INSTALACION DE LUCES DIRECCIONALES TRASERAS</t>
  </si>
  <si>
    <t>CAMBIO DE CUATRO CAMARAS DE SEGURIDAD T30, POR RETORNO DE AIRE OPERATIVO.</t>
  </si>
  <si>
    <t>AIRE VOLCO</t>
  </si>
  <si>
    <t xml:space="preserve">TFT610 </t>
  </si>
  <si>
    <t>R59143</t>
  </si>
  <si>
    <t>INSTALACION DE STOP TRASEROS SE CAMBIARON LUCES LATERALES, LUCES DE REVERSA LUZ FRONTAL Y SE PERFORO BASE PARA LOS STOPS</t>
  </si>
  <si>
    <t>BAJAR TANQUE DE AIRE PARA SOLDAR CORREGIR FUGA DE AIRE POR SECADOR DE AIRE CAMBIO RACOR EN VALVULA DE FRENO Y SE MONTO TANQUE DE AIRE</t>
  </si>
  <si>
    <t>INSPECCION Y CAMBIO DE CUATRO ABRAZADERAS DE EXHOSTO</t>
  </si>
  <si>
    <t>DESMONTE DE BANDAS DE FRENO, INSPECCION DEL TANQUE, REVISION DE LEVAS</t>
  </si>
  <si>
    <t>INPECCION DE TANQUE</t>
  </si>
  <si>
    <t xml:space="preserve">TANQUE </t>
  </si>
  <si>
    <t>DESMONTE DE INTERCOOLER Y TURBO</t>
  </si>
  <si>
    <t xml:space="preserve">CAMBIO DE TURBO </t>
  </si>
  <si>
    <t>REVISION DE TRABA, PRUEBA DE RUTA</t>
  </si>
  <si>
    <t>SOLDADURA BICICLETERO EN ACERO INOXIDABLE</t>
  </si>
  <si>
    <t>REVISION DE TRABA DE CONTRA PATINAJE</t>
  </si>
  <si>
    <t>AJUSTE DE TAPAS DE ORING TAPA GRASERA</t>
  </si>
  <si>
    <t>CAMBIO DE ORING VALVULA DE DESCARGUE</t>
  </si>
  <si>
    <t>CALIBRACION DE CLUTCH</t>
  </si>
  <si>
    <t>S26269</t>
  </si>
  <si>
    <t>CAMBIO DE MANGUERAS DE MANOS TRAILER, CAMBIO DE MANO ROJA DE TRAILER, GRADUACION DE FRENOS</t>
  </si>
  <si>
    <t>AJUSTE DE FILTRO DE AIRE DE MOTOR</t>
  </si>
  <si>
    <t>T4285</t>
  </si>
  <si>
    <t>CAMBIO DE PERA DEREVERSA</t>
  </si>
  <si>
    <t>CAMBIO DE MANGUERA DE FRENO</t>
  </si>
  <si>
    <t>CORRIO LA QUINTA RUEDA PARA SU PUESTO AJUSTE DE TORNILLOS QUE LA SUJETAN, SE MONTARON LLANTAS, CALIBRACION DE FRENOS, POSTURA DE PORTA STOPTRASEROS E INSPECCION DE MUELLES DELANTEROS</t>
  </si>
  <si>
    <t>DESMONTE DE CAMARAS DE SEGURIDAD PARA QUITAR TORNILLOS QUE SUJETAN TEMPLETES Y CAMBIAR BUJES, ALINEACION DE TRAILER</t>
  </si>
  <si>
    <t>CORREGIR MANGUERA DE FRENO ROTA, ENGRASE GENERAL CABEZOTE Y TRAILER</t>
  </si>
  <si>
    <t>CORREGIR FALLA EN LUCES DE TRAILER</t>
  </si>
  <si>
    <t>CORREGIR FUGAS EN MANGUERAS DE RADIADOR</t>
  </si>
  <si>
    <t>CAMBIO DE TORNILLO  DE TAPA MANHOLE</t>
  </si>
  <si>
    <t>INSPECCION DE LUCES</t>
  </si>
  <si>
    <t>ARREGLARON CONECTORES CABLE 7 VIAS, LUCES MEDIAS TRASERAS Y LIMPIEZA A LA FUSIBLERA</t>
  </si>
  <si>
    <t>CORREGIR FALLA EN LUCES MEDIAS TRASERAS Y CAMBIO DE STOP LUCES MEDIAS LATERALES</t>
  </si>
  <si>
    <t>DESMONTE Y CAMBIO DE TURBO, AJUSTE DE ABRAZADERAS, CAMBIO DE PLUMILLAS</t>
  </si>
  <si>
    <t>CORREGIR VALVULA OBSTRUIDA DE AIRE Y MANITAS</t>
  </si>
  <si>
    <t>VALVULA OBSTRUIDA DELLEVANTA VOLCO Y PRESION AL SISTEMA HIDRAULICO</t>
  </si>
  <si>
    <t>REPARACION DE STOP TRASERO</t>
  </si>
  <si>
    <t>CAMBIO DE STOP NARANJA</t>
  </si>
  <si>
    <t xml:space="preserve">MANTENIMIENTO GENERAL CAMBIO DE FILTRACION Y ACEITE A MAQUINARIA AMARILLA, CAMBIO DE ACEITE HIDRAULICO E INSPECCION DE BORNES DE BATERIA, CAMBIO DE GRASERA TENSORA DE RUEDAS </t>
  </si>
  <si>
    <t>MAQUINARIA AMARILLA</t>
  </si>
  <si>
    <t>SOLDADURA A PARTE INFERIOR DEL TANQUE, SOLDADURA A PORTA REPUESTO</t>
  </si>
  <si>
    <t xml:space="preserve">DESMONTE DE BOMBONA DE SUSPENSION POSICION 5 Y 6 </t>
  </si>
  <si>
    <t>MONTAJE DE BOMBONA DE SUSPENSION POSICION 5 Y 6</t>
  </si>
  <si>
    <t>RECALIBRACION DE MOTOR, MONTAJE DE INTERCOOLER Y REPARACION DE MANGUERA DE AIRE</t>
  </si>
  <si>
    <t xml:space="preserve">CALIBRACION DE MOTOR, SE DESMONTO Y MONTO TURBO PARA CAMBIO DE TORNILLO Y CAMBIO DE PATINES </t>
  </si>
  <si>
    <t>MANTENIMIENTO A LAS VALVULAS DE AIRE</t>
  </si>
  <si>
    <t>DESMONTE DE AMORTIGUADORES PARA REPARAR SOPORTES Y CAMBIO DE LOS MISMOS, COMPLETAR NIVEL DE ACEITE</t>
  </si>
  <si>
    <t>REPARACION DE SOPORTES DE AMORTIGUADORES</t>
  </si>
  <si>
    <t>CAMBIO D EBANDAS, CAMBIO DE CAMPANAS, RODAMIENTOS, RODAJAS, BUJES DE LEVA MONTAJE DE LLANTAS</t>
  </si>
  <si>
    <t>DESMONTE DE TAPA FRONTAL, MANTENIMIENTO A ACTUADORES, REPARACION DE ARNES</t>
  </si>
  <si>
    <t>REPARACIOND E VALVULA DE DESFOGUE</t>
  </si>
  <si>
    <t>DESMONTE  DE LLANTAS</t>
  </si>
  <si>
    <t>MONTAJE DE LLANTAS POR TRABAJO DE SOLDADURA</t>
  </si>
  <si>
    <t>DESMONTE DE LLANTAS</t>
  </si>
  <si>
    <t>MONTAJE DE LLANTAS POR TRABAJOS MECANICOS</t>
  </si>
  <si>
    <t>CAMBIO DE LLANTA NUMERO 1</t>
  </si>
  <si>
    <t>CAMBIO DE DOS LLANTAS POSICION 9 Y 10</t>
  </si>
  <si>
    <t>MONTAJE DE TOMA FUERZA DE LA LINEA HUMEDA</t>
  </si>
  <si>
    <t>REVISION RUEDAS DE DIRECCION</t>
  </si>
  <si>
    <t xml:space="preserve">INSPECCION </t>
  </si>
  <si>
    <t>JULIO</t>
  </si>
  <si>
    <t>ORLANDO SAN JUAN 
RODOLFO CASTAÑEDA</t>
  </si>
  <si>
    <t>CAMBIO DE TURBO LE PUSIRON EL DE LA 077</t>
  </si>
  <si>
    <t>CAMBIO DE 2 LLANTAS CABEZOTE Y 2 LLANTAS AL TRAILER</t>
  </si>
  <si>
    <t xml:space="preserve">CAMBIO DE UNA LLANTA POSICION 7 </t>
  </si>
  <si>
    <t>CAMBIO DE UNA LLANTA POSICION 4 Y ROTACION</t>
  </si>
  <si>
    <t>CAMBIO DE LLANTAS POSICION 3 Y REPUESTO DEL VOLCO</t>
  </si>
  <si>
    <t>REPARACION POR UNA LLANTA POSICION 10</t>
  </si>
  <si>
    <t>CALIBRACION GENERAL CABEZOTE Y TANQUE</t>
  </si>
  <si>
    <t>REPARACION DE LLANTAS PINCHADAS POR LA VALVULA, Y UNA POR VULCANIZACION</t>
  </si>
  <si>
    <t>S06236</t>
  </si>
  <si>
    <t>DESMONTE DE LLANTA PARA TRABAJO MECANICO Y REGRABAR</t>
  </si>
  <si>
    <t>DESMONTE DE LLANTA PARA TRABAJO MECANICOS</t>
  </si>
  <si>
    <t>REPARACION DE LLANTA PINCHADA</t>
  </si>
  <si>
    <t>S26268</t>
  </si>
  <si>
    <t>CAMBIO DE UNA LLANTA POSICION 3</t>
  </si>
  <si>
    <t>REPARACION DE LLANTA POSICION 4</t>
  </si>
  <si>
    <t>BLOQUEO Y DESMONTE DE LLANTAS</t>
  </si>
  <si>
    <t>MONTAJE DE LLANTAS Y DESBLOQUEO</t>
  </si>
  <si>
    <t>CAMBIO DE LLANTAS POSICION 5 Y 6</t>
  </si>
  <si>
    <t>CAMBIO DE REPUESTO Y LLANTA POSICION 6</t>
  </si>
  <si>
    <t>INSTALACION DE LLANTA DE REPUESTO EN POSICION 3, INSPECCION DEL VEHICULO, CAMBIO DE LLANTAS POSICION 7, 8 9 Y10</t>
  </si>
  <si>
    <t>CAMBIOD E LLANTA POSICION 10</t>
  </si>
  <si>
    <t xml:space="preserve">REPARACION DE LLANTA POSICION 8 </t>
  </si>
  <si>
    <t>DESMONTE DE LAS 12 LLANTAS PARA TRABAJOS MECANICOS</t>
  </si>
  <si>
    <t xml:space="preserve">INPSECCION DEL TANQUE, DESARME Y ARMADO DE 8 LLANTAS, </t>
  </si>
  <si>
    <t>DESMONTAJE Y MONTAJE DE LLANTAS POR MAL ESTADO Y CAMBIO DE 10 PERNOS</t>
  </si>
  <si>
    <t>INSPECCION DEL VEHICULO SE CAMBIARON LAS LLANTAS POSICION 7 Y 8</t>
  </si>
  <si>
    <t>R53823</t>
  </si>
  <si>
    <t>DESMONTE Y MONTAJE DE LLANTA POR FILTRACION POR EL COSTADO</t>
  </si>
  <si>
    <t>DESMONTAJE Y MONTAJE DE LLANTAS POSICION 7 POR IMPACTO EN EL COSTADO</t>
  </si>
  <si>
    <t>REVISION DE RUEDA POSICION 9 Y 10</t>
  </si>
  <si>
    <t>CAMBIO DE ASIENTO DE CONDUCTOR</t>
  </si>
  <si>
    <t>ARREGLO DE LAMPARA DAÑADA LADO IZQUIERDO Y BRILLADO DE TANQUES DE ACPM</t>
  </si>
  <si>
    <t>ARREGLO DE SISTEMA DE ELEVAVIDRIOS</t>
  </si>
  <si>
    <t>ARREGLO DE LA BASE DEL RETROVISOR, REPARACION DE ESCOPETA</t>
  </si>
  <si>
    <t>LUIS ELLES</t>
  </si>
  <si>
    <t>CAMBIO DE BUJES SUSPENSION NEUMATICA DE CABINA</t>
  </si>
  <si>
    <t>CAMBIO DE LLANTAS POSICION 7 Y 8</t>
  </si>
  <si>
    <t xml:space="preserve">REGRABAR LLANTAS POSICION 5,9 Y 10 </t>
  </si>
  <si>
    <t>REVISION DE FUGA DE ACEITE POR TUBO ROTO</t>
  </si>
  <si>
    <t>se completa un galón de aceite para motor</t>
  </si>
  <si>
    <t>6-25</t>
  </si>
  <si>
    <t>Row Labels</t>
  </si>
  <si>
    <t>(Multiple Items)</t>
  </si>
  <si>
    <t>(All)</t>
  </si>
  <si>
    <t>Column Labels</t>
  </si>
  <si>
    <t>(blank)</t>
  </si>
  <si>
    <t>DESMONTE DE LLANTAS, CAMPANAS, BOSINES PARA MTTO GENERAL</t>
  </si>
  <si>
    <t>CAMBIO DE GRASA, RODAMIENTOS POSICIONES 1,2,3,4,5,6,7,8,9 Y 10, Y RETENEDORES</t>
  </si>
  <si>
    <t>CAMBIO DE BOSIN POSICION 3,4, CAMBIO DE TAPA DE EJE POSICION 7 Y 8, MONTAJE DE LAS 12 LLANTAS</t>
  </si>
  <si>
    <t>DESMONTE DE LLANTAS, DE PUENTE DE CHASIS, ALETAS DE CHASIS, TENSOR TRANSMISION TRASERA Y DELLANTERA</t>
  </si>
  <si>
    <t>BAJAR BOMBONAS DELANTERAS SE SOLTO LA QUINTA RUEDA Y SE CORRIO</t>
  </si>
  <si>
    <t>SE TERMINO DE DESARMAR EL VEHICULO PARA LA MODIFICACION DEL CAMBIO DE PUENTE DE CHASIS</t>
  </si>
  <si>
    <t>CAMBIO DE EMPAQUE EJE 8 HUECOS POSICION 9 Y 10</t>
  </si>
  <si>
    <t>CAMBIO DE MANGUERA DE SERVICIO DE SEGURIDAD, CAMBIO DE SILLA DE COPILOTO Y NIVELACION DEL SISTEMA DEL CABEZOTE</t>
  </si>
  <si>
    <t xml:space="preserve">SE CAMBIO LA LLANTA NUMERO 9 </t>
  </si>
  <si>
    <t>SE REPARARON LLANTAS 11 Y9 DEL TRAILER</t>
  </si>
  <si>
    <t>POLISHADO, SE TERMINO DE BRILLAR RINES Y EL OTRO TANQUE</t>
  </si>
  <si>
    <t>DESMONTE DE TORNAMEZA</t>
  </si>
  <si>
    <t>KING PIN</t>
  </si>
  <si>
    <t>REPARACION DE TORNAMEZA DESMONTE DE KING PIN PARA CAMBIO</t>
  </si>
  <si>
    <t xml:space="preserve">CORREGIR FUGA  POR LA LLAVE DE PASO DE MANGUERAS DE PASO Y RETORNO DE ACPM, CAMBIO DE MANGUERA DE AGUA DEL FILTRO. </t>
  </si>
  <si>
    <t>ENGRASE GENERAL Y GRADUACION DE FRENOS</t>
  </si>
  <si>
    <t>CAMBIO DE MANGUERA DE LA GRASERA DEL CLUTCH</t>
  </si>
  <si>
    <t>CAMBIO DE PERA DE AIRE ACONDICIONADO Y SE COMPLETO EL GAS</t>
  </si>
  <si>
    <t>ENGRASE DEL TRAILER Y EL CABEZOTE</t>
  </si>
  <si>
    <t>CAMBIO DE TORNILLO DE VIGA LADO DERECHO</t>
  </si>
  <si>
    <t>CAMBIO DE LLANTAS POSICION 3 Y4</t>
  </si>
  <si>
    <t>DESMONTE DE DEFENSA Y ALISTAMIENTO PARA REPARACION</t>
  </si>
  <si>
    <t>MONTAJE Y PINTURA DE DEFENSA</t>
  </si>
  <si>
    <t>CAMBIO DE CULATA DE COMPRESOR, CAMBIO DE FILTRO SECADOR DE AIRE, CAMBIO DE VALVULA PURGA DE AIRE, MANTENIMIENTO AL GOBERNADOR, DRENACION AGUA DE TANQUES DE AIRE, PRUEBA DE RUTA Y ENGRASE</t>
  </si>
  <si>
    <t>CAMBIO DE LA HEMBRA DEL 7 VIAS</t>
  </si>
  <si>
    <t>SOLDAR TIRO DEL ZORRO PONER REFUERZOS Y RECTIFICAR CON SOLDADURA, FABRICACION DE ESCALERA</t>
  </si>
  <si>
    <t>VERIFICACION Y NIVELACION DEL SISTEMA DE SUSPENSION</t>
  </si>
  <si>
    <t>CAMBIO DE LLANTA POSICION 5</t>
  </si>
  <si>
    <t>REVISION DE SISTEMA ELECTRICO Y CAMBIO DE BATERIAS POR FIN DE CICLO</t>
  </si>
  <si>
    <t>EDWIN NARANJO 
WILSON DURAN</t>
  </si>
  <si>
    <t>ENGRASE Y GRADUACION DE FRENOS E INSPECCION DE VEHICULO</t>
  </si>
  <si>
    <t>CAMBIO DE GRASERA Y MANGUERA DEL CLUTCH</t>
  </si>
  <si>
    <t>CAMBIO DE LUNA LADO IZQUIERDO , POLISHADO DEL VEHICULO</t>
  </si>
  <si>
    <t>CAMBIO DE LLANTA NUMERO 6 Y CALIBRACION GENERAL</t>
  </si>
  <si>
    <t>INSPECCION DEL TRAILER HAY QUE CAMBIAR DOS JUEGOS DE BANDAS</t>
  </si>
  <si>
    <t>SE ESCANEO VEHICULO Y SE ACOMODARON LOS PARAMETROS</t>
  </si>
  <si>
    <t>CAMBIO DE LUCES FRONTALES Y CAMBIO DE PITO</t>
  </si>
  <si>
    <t>CAMBIO DE RACOR EN BOMBA PEDAL DE FRENO, CAMBIO DE RACORES EN BOMBONA DE SUSPENSION, CAMBIO VALVULA NIVELADORA DE CABINA, CORRECCION DE FUGAS POR MANGUERA ROTA</t>
  </si>
  <si>
    <t>CAMBIO DE BOMBA ELECTRICA DE COMBUSTIBLE Y REPARACION DE BOMBA DE ENGRANE</t>
  </si>
  <si>
    <t>CAMBIO DE BANDAS POSICION 5,6,7,8,9,10,11 Y 12, GRADUACION DE FRENOS</t>
  </si>
  <si>
    <t>CORREGIR FUGAS POR EL SISTEMA DE ESCAPE</t>
  </si>
  <si>
    <t>ESCANER DE VEHICULO CAMBIO DE SENSOR DE POSICION DE CIGÜEÑAL</t>
  </si>
  <si>
    <t>DESVARE DE VEHICULO EN LAVADERO PASO NIVEL VEHICULO ESTABA DESCARGADO POR COMPLETO</t>
  </si>
  <si>
    <t>CAMBIO DE DOS BOBINAS DE FRENO DE MOTOR</t>
  </si>
  <si>
    <t>ESCANER DE VEHICULO Y CALIBRACION DE MOTOR SISTEMA ELECTRICO</t>
  </si>
  <si>
    <t>SE TORQUEARON LAS LLANTAS 7 Y 8</t>
  </si>
  <si>
    <t>CORREGIR FALLA POR FALSO CONTACTO EN LAS CONEXIONES DE LA LAMPARA FRONTAL</t>
  </si>
  <si>
    <t>REVISION DE AIRE ACONDICIONADO SE ACOMODO CABLE DEL VENTILADOR</t>
  </si>
  <si>
    <t>REPARACION DE CONECTOR MODULO DE BATERIAS</t>
  </si>
  <si>
    <t>CAMIBO DE LLANTA NUMERO 6 Y CAMIBO DE REPUESTOS</t>
  </si>
  <si>
    <t>SE REPARO LA LLANTA NUMERO 12</t>
  </si>
  <si>
    <t>DESMONTE DE LA BARRA TENSORA PARA CAMBIO DE BUJE DE CORBATIN</t>
  </si>
  <si>
    <t>CAMBIO DE BUJE CORBATIN DE BARRA TENSORA Y MONTAJE</t>
  </si>
  <si>
    <t>ENGRASE GENERAL Y GRADUACION DE FRENOS, AJUSTE DE QUINTA RUEDA</t>
  </si>
  <si>
    <t>GRADUACION DE FRENOS Y ENGRASE GENERAL</t>
  </si>
  <si>
    <t>CORREGIR FUGA DE AIRE POR MANGUERA ROTA  DENTRO DE LA CABINA</t>
  </si>
  <si>
    <t>REVISION DE BUJES TENSORES NO SE ENCUENTRA EL BUJE PARA CAMBIO QUE REPORTO EL CONDUCTOR</t>
  </si>
  <si>
    <t>DESMONTE DE VARILLA DEL VOLCO PARA REPARACION</t>
  </si>
  <si>
    <t>SE ESCANEO VEHICULO, POR PRESENTAR FALLAS</t>
  </si>
  <si>
    <t>ADAPTACION DE VALVULA NIVELADORA DE KW, REVISION DE NIVELES, ENGRASE, SE PUSO GRASERA A CRUCETA</t>
  </si>
  <si>
    <t>INSPECCION SISTEMA ELECTRICO, BOMBA DE ARRASTRE, CAMBIO DE BOMBILLO H3, EXPLORADORA, CAMBIO DE CABLE 7 VIAS</t>
  </si>
  <si>
    <t>INTERCAMBIO BOMBA DE ELECTRICA</t>
  </si>
  <si>
    <t>AJUSTE DE ESPARRAGOS DE LOS DOS TROQUES, AJUSTE DE PARRILLA QUE ESTA EN LA TRACCION</t>
  </si>
  <si>
    <t>VEHICULO SE RETIRA SIN EL MTTO CORRECTIVO QUE SE IBA A REALIZAR EN BUJES DE BARRA EN V</t>
  </si>
  <si>
    <t xml:space="preserve">AJUSTE DE FRENO DE MOTOR SISTEMA ELECTRICO </t>
  </si>
  <si>
    <t>POSTURA DE TAPON DE TAPA CUBO Y COMPLETAR NIVEL DE VALVULINA DE LA DIRECCION</t>
  </si>
  <si>
    <t>REPARACION DE LLANTA NUMERO 5</t>
  </si>
  <si>
    <t>T8245</t>
  </si>
  <si>
    <t>REPARACION DE LLANTA NUMERO 4</t>
  </si>
  <si>
    <t>REPARACION DE LLANTA NUMERO 6</t>
  </si>
  <si>
    <t>AMEX</t>
  </si>
  <si>
    <t>S26304</t>
  </si>
  <si>
    <t>CAMBIO DE RIN DE LA LLANTA POSICION 6 DEL TRAILER, CALIBRACION GENERAL</t>
  </si>
  <si>
    <t>REGRABAR LLANTAS PORQUE ESTAN LISAS POSICION 3 Y 4</t>
  </si>
  <si>
    <t>CAMBIO DE LLANTAS EN MAL ESTADO POSICION 1, 2,3 Y 4</t>
  </si>
  <si>
    <t>DESMONTE DE ARNES DE FRENO DE MOTOR Y REPARACION, ARREGLO Y CORRECCION DE FUGA POR EL DESFOGUE DEL TURBO, CAMBIO DE ENFRIADOR DE ACEITE</t>
  </si>
  <si>
    <t>CAMBIO DE BOTONES SISTEMA ELEVAVIDRIO</t>
  </si>
  <si>
    <t>SE CAMBIO VALVULA DE LA LLANTA NUMERO 4 DEL TRAILER, CALIBRACION GENERAL</t>
  </si>
  <si>
    <t>MUESTRA DE ACEITE DE DIFERENCIALESNO SE ENCONTRO NOVEDAD</t>
  </si>
  <si>
    <t>CAMBIO DE ACEITE Y FILTRACION DE MOTOR, ENGRASE, CAMBIO DE BOMBONA DE SUSPENSION</t>
  </si>
  <si>
    <t>R51568</t>
  </si>
  <si>
    <t>CAMBIO DE UN JUEGO DE BANDAS TROQUE DEL MEDIO, CAMBIOD E 10 PERNOS RIN DISCO POSICION 1 Y 2</t>
  </si>
  <si>
    <t>CAMBIO DE STOPS LATERALES, LUZ STOP TRASERA Y LUZ DE REVERSA</t>
  </si>
  <si>
    <t>REGRABAR LLANTAS POSICION 1 Y 2, DESMONTE Y MONTAJE DE LLANTAS POSICION 5,6,7 Y 8 DEL TANQUE</t>
  </si>
  <si>
    <t>REPARACION DE LUCES DIRESCCIONALES Y MEDIA, SE REVISO SISTEMA DE CARGUE DEL ALTERNADOR</t>
  </si>
  <si>
    <t>CAMBIO DE BUJES CORBATIN DE TEMPLETE</t>
  </si>
  <si>
    <t>CAMBIO DE SISTEMA FIJO A ESCUALIZABLE, SOLDADURA AACHASIS POR DONDE  VA LA QUINTA RUEDA, CAMBIO DE TORNILLOS, BUJES DE LOSO HOMBRES Y SE ORGANIZO EL SISTEMA COMPENSADOR</t>
  </si>
  <si>
    <t>SOLDADURA A CHASIS, CAMBIO DE HOMBROS</t>
  </si>
  <si>
    <t>CAMBIO DE TANQUE DE AIRE POR ROTURA, CAMBIO DE GRIFO TANQUE DE AIRE</t>
  </si>
  <si>
    <t>SE REPARO LLANTA POSICION 4</t>
  </si>
  <si>
    <t>CAMBIO DE TORNILLO EXPLORADORA IZQUIERDA</t>
  </si>
  <si>
    <t>CAMBIO DE BASE DE SILLA, AMORTIGUADOR Y BOMBONA DE SUSPENSION DE SILLA</t>
  </si>
  <si>
    <t>CAMBIO DE TORNILLO DE VIGA DEL LADO DERECHO</t>
  </si>
  <si>
    <t xml:space="preserve">ESCANEAR DE VEHICULO </t>
  </si>
  <si>
    <t>LIMPIEZA DE TUBO DE INTERCOOLER</t>
  </si>
  <si>
    <t>LAVADO DE RADIADOR E INTERCOOLER POR ACEITE</t>
  </si>
  <si>
    <t>CAMBIO DE ACEITE Y FILTRACION DESMONTE DE TUBO DE ACEITE PARA REPARACION</t>
  </si>
  <si>
    <t>SOLDADURA DE BRONCE A TUBO DE ACEITE</t>
  </si>
  <si>
    <t>INSPECCION DE LUCES MANTENIMIENTO A SEMAFOROS</t>
  </si>
  <si>
    <t>CAMBIO DE SENSOR DE TEMPERATURA DE REFRIGERANTE, ARREGLO DE PALANCA DIRECCIONAL</t>
  </si>
  <si>
    <t>CAMBIO DE VASO DE TRAMPA</t>
  </si>
  <si>
    <t>CAMBIO DE LANTAS POSICION 3,4,5 Y 6 POR LAS DE LA 852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</si>
</sst>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_(&quot;$&quot;* #,##0.00_);_(&quot;$&quot;* \(#,##0.00\);_(&quot;$&quot;* &quot;-&quot;??_);_(@_)"/>
    <numFmt numFmtId="165" formatCode="yyyy\-mm\-dd;@"/>
    <numFmt numFmtId="166" formatCode="[$-409]General"/>
    <numFmt numFmtId="167" formatCode="dd/mm/yyyy;@"/>
    <numFmt numFmtId="168" formatCode="[$-409]h&quot;:&quot;mm&quot; &quot;AM/PM;@"/>
    <numFmt numFmtId="169" formatCode="h:mm:ss;@"/>
    <numFmt numFmtId="170" formatCode="[h]:mm:ss;@"/>
    <numFmt numFmtId="171" formatCode="[$-F400]h:mm:ss\ AM/PM"/>
    <numFmt numFmtId="172" formatCode="0.0%"/>
    <numFmt numFmtId="173" formatCode="0.0"/>
    <numFmt numFmtId="174" formatCode="_(&quot;$&quot;* #,##0_);_(&quot;$&quot;* \(#,##0\);_(&quot;$&quot;* &quot;-&quot;??_);_(@_)"/>
    <numFmt numFmtId="175" formatCode="d/m/yyyy"/>
    <numFmt numFmtId="176" formatCode="m/d/yy;@"/>
    <numFmt numFmtId="177" formatCode="h:mm;@"/>
  </numFmts>
  <fonts count="33" x14ac:knownFonts="1">
    <font>
      <sz val="11"/>
      <color theme="1"/>
      <name val="Calibri"/>
      <family val="2"/>
      <scheme val="minor"/>
    </font>
    <font>
      <b/>
      <sz val="10"/>
      <color theme="1"/>
      <name val="Verdana"/>
      <family val="2"/>
    </font>
    <font>
      <sz val="10"/>
      <color theme="1"/>
      <name val="Verdana"/>
      <family val="2"/>
    </font>
    <font>
      <b/>
      <sz val="10"/>
      <name val="Verdana"/>
      <family val="2"/>
    </font>
    <font>
      <sz val="10"/>
      <color theme="0" tint="-0.14999847407452621"/>
      <name val="Verdana"/>
      <family val="2"/>
    </font>
    <font>
      <sz val="10"/>
      <color rgb="FF000000"/>
      <name val="Verdana"/>
      <family val="2"/>
    </font>
    <font>
      <sz val="11"/>
      <color indexed="8"/>
      <name val="Calibri"/>
      <family val="2"/>
    </font>
    <font>
      <b/>
      <sz val="10"/>
      <color indexed="8"/>
      <name val="Verdana"/>
      <family val="2"/>
    </font>
    <font>
      <sz val="10"/>
      <color indexed="8"/>
      <name val="Verdana"/>
      <family val="2"/>
    </font>
    <font>
      <sz val="11"/>
      <color theme="1"/>
      <name val="Calibri"/>
      <family val="2"/>
      <scheme val="minor"/>
    </font>
    <font>
      <b/>
      <sz val="9"/>
      <color theme="1"/>
      <name val="Verdana"/>
      <family val="2"/>
    </font>
    <font>
      <sz val="11"/>
      <color rgb="FF000000"/>
      <name val="Calibri"/>
      <family val="2"/>
    </font>
    <font>
      <sz val="10"/>
      <name val="Arial"/>
      <family val="2"/>
    </font>
    <font>
      <b/>
      <sz val="10"/>
      <color theme="1"/>
      <name val="Arial"/>
      <family val="2"/>
    </font>
    <font>
      <b/>
      <sz val="12"/>
      <color theme="1"/>
      <name val="Arial"/>
      <family val="2"/>
    </font>
    <font>
      <sz val="10"/>
      <color rgb="FF000000"/>
      <name val="Arial"/>
      <family val="2"/>
    </font>
    <font>
      <sz val="10"/>
      <color theme="1"/>
      <name val="Arial"/>
      <family val="2"/>
    </font>
    <font>
      <b/>
      <i/>
      <sz val="10"/>
      <color rgb="FF000000"/>
      <name val="Arial"/>
      <family val="2"/>
    </font>
    <font>
      <sz val="11"/>
      <color theme="0"/>
      <name val="Calibri"/>
      <family val="2"/>
      <scheme val="minor"/>
    </font>
    <font>
      <sz val="11"/>
      <color theme="1"/>
      <name val="Arial"/>
      <family val="2"/>
    </font>
    <font>
      <b/>
      <sz val="11"/>
      <color theme="1"/>
      <name val="Calibri"/>
      <family val="2"/>
      <scheme val="minor"/>
    </font>
    <font>
      <sz val="11"/>
      <color theme="1"/>
      <name val="Calibri"/>
      <family val="2"/>
    </font>
    <font>
      <b/>
      <sz val="9"/>
      <color indexed="81"/>
      <name val="Tahoma"/>
      <family val="2"/>
    </font>
    <font>
      <sz val="9"/>
      <color indexed="81"/>
      <name val="Tahoma"/>
      <family val="2"/>
    </font>
    <font>
      <sz val="11"/>
      <name val="Calibri"/>
      <family val="2"/>
      <scheme val="minor"/>
    </font>
    <font>
      <sz val="8"/>
      <name val="Calibri"/>
      <family val="2"/>
      <scheme val="minor"/>
    </font>
    <font>
      <sz val="9"/>
      <color rgb="FF000000"/>
      <name val="Arial"/>
      <family val="2"/>
    </font>
    <font>
      <sz val="11"/>
      <color theme="1"/>
      <name val="Calibri"/>
      <family val="2"/>
    </font>
    <font>
      <sz val="11"/>
      <color rgb="FF000000"/>
      <name val="Calibri"/>
      <family val="2"/>
    </font>
    <font>
      <b/>
      <sz val="11"/>
      <color theme="0"/>
      <name val="Calibri"/>
      <family val="2"/>
      <scheme val="minor"/>
    </font>
    <font>
      <sz val="11"/>
      <color rgb="FFFF0000"/>
      <name val="Calibri"/>
      <family val="2"/>
      <scheme val="minor"/>
    </font>
    <font>
      <sz val="10"/>
      <color rgb="FFFF0000"/>
      <name val="Calibri"/>
      <family val="2"/>
      <scheme val="minor"/>
    </font>
    <font>
      <b/>
      <sz val="12"/>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rgb="FF002060"/>
        <bgColor indexed="64"/>
      </patternFill>
    </fill>
    <fill>
      <patternFill patternType="solid">
        <fgColor rgb="FF00FFFF"/>
        <bgColor indexed="64"/>
      </patternFill>
    </fill>
    <fill>
      <patternFill patternType="solid">
        <fgColor rgb="FFFFFFFF"/>
        <bgColor indexed="64"/>
      </patternFill>
    </fill>
    <fill>
      <patternFill patternType="solid">
        <fgColor theme="1" tint="0.34998626667073579"/>
        <bgColor indexed="64"/>
      </patternFill>
    </fill>
  </fills>
  <borders count="5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indexed="64"/>
      </left>
      <right/>
      <top style="medium">
        <color indexed="64"/>
      </top>
      <bottom/>
      <diagonal/>
    </border>
    <border>
      <left/>
      <right/>
      <top style="medium">
        <color indexed="64"/>
      </top>
      <bottom/>
      <diagonal/>
    </border>
    <border>
      <left/>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top/>
      <bottom style="thin">
        <color theme="4" tint="0.3999755851924192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theme="4" tint="0.39997558519241921"/>
      </top>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9">
    <xf numFmtId="0" fontId="0" fillId="0" borderId="0"/>
    <xf numFmtId="0" fontId="6" fillId="0" borderId="0"/>
    <xf numFmtId="0" fontId="11" fillId="0" borderId="0"/>
    <xf numFmtId="0" fontId="9" fillId="0" borderId="0"/>
    <xf numFmtId="0" fontId="12" fillId="0" borderId="0"/>
    <xf numFmtId="0" fontId="12" fillId="0" borderId="0"/>
    <xf numFmtId="9"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cellStyleXfs>
  <cellXfs count="371">
    <xf numFmtId="0" fontId="0" fillId="0" borderId="0" xfId="0"/>
    <xf numFmtId="0" fontId="2" fillId="0" borderId="3" xfId="0" applyFont="1" applyBorder="1" applyAlignment="1" applyProtection="1">
      <alignment horizontal="center" vertical="center"/>
    </xf>
    <xf numFmtId="0" fontId="1" fillId="0" borderId="0" xfId="0" applyFont="1" applyBorder="1" applyAlignment="1" applyProtection="1">
      <alignment horizontal="center" vertical="center" wrapText="1"/>
    </xf>
    <xf numFmtId="0" fontId="2" fillId="0" borderId="0" xfId="0" applyFont="1" applyBorder="1" applyAlignment="1" applyProtection="1">
      <alignment horizontal="center" vertical="center" wrapText="1"/>
    </xf>
    <xf numFmtId="0" fontId="2" fillId="0" borderId="0" xfId="0" applyFont="1" applyFill="1" applyBorder="1" applyAlignment="1" applyProtection="1">
      <alignment horizontal="center" vertical="center"/>
    </xf>
    <xf numFmtId="0" fontId="1" fillId="2" borderId="12" xfId="0" applyFont="1" applyFill="1" applyBorder="1" applyAlignment="1" applyProtection="1">
      <alignment horizontal="right" vertical="center" wrapText="1"/>
    </xf>
    <xf numFmtId="0" fontId="1" fillId="2" borderId="13" xfId="0" applyFont="1" applyFill="1" applyBorder="1" applyAlignment="1" applyProtection="1">
      <alignment horizontal="right" vertical="center" wrapText="1"/>
    </xf>
    <xf numFmtId="0" fontId="2" fillId="0" borderId="14" xfId="0" applyFont="1" applyBorder="1" applyAlignment="1" applyProtection="1">
      <alignment horizontal="center" vertical="center" wrapText="1"/>
      <protection locked="0"/>
    </xf>
    <xf numFmtId="0" fontId="1" fillId="2" borderId="14" xfId="0" applyFont="1" applyFill="1" applyBorder="1" applyAlignment="1" applyProtection="1">
      <alignment horizontal="right" vertical="center" wrapText="1"/>
    </xf>
    <xf numFmtId="0" fontId="1" fillId="0" borderId="8" xfId="0" applyFont="1" applyBorder="1" applyAlignment="1">
      <alignment horizontal="center"/>
    </xf>
    <xf numFmtId="0" fontId="1" fillId="3" borderId="0" xfId="0" applyFont="1" applyFill="1" applyBorder="1" applyAlignment="1" applyProtection="1">
      <alignment horizontal="right" vertical="center" wrapText="1"/>
    </xf>
    <xf numFmtId="0" fontId="2" fillId="3" borderId="0" xfId="0" applyFont="1" applyFill="1" applyBorder="1" applyAlignment="1" applyProtection="1">
      <alignment horizontal="center" vertical="center" wrapText="1"/>
      <protection locked="0"/>
    </xf>
    <xf numFmtId="0" fontId="2" fillId="3" borderId="0" xfId="0" applyFont="1" applyFill="1" applyBorder="1" applyAlignment="1" applyProtection="1">
      <alignment vertical="center" wrapText="1"/>
      <protection locked="0"/>
    </xf>
    <xf numFmtId="0" fontId="2" fillId="3" borderId="0" xfId="0" applyFont="1" applyFill="1" applyBorder="1"/>
    <xf numFmtId="0" fontId="3" fillId="0" borderId="13" xfId="0" applyFont="1" applyFill="1" applyBorder="1" applyAlignment="1" applyProtection="1">
      <alignment horizontal="right" vertical="center" wrapText="1"/>
    </xf>
    <xf numFmtId="0" fontId="1" fillId="0" borderId="13" xfId="0" applyFont="1" applyFill="1" applyBorder="1" applyAlignment="1" applyProtection="1">
      <alignment vertical="center" wrapText="1"/>
    </xf>
    <xf numFmtId="0" fontId="1" fillId="0" borderId="13" xfId="0" applyFont="1" applyFill="1" applyBorder="1" applyAlignment="1" applyProtection="1">
      <alignment horizontal="right" vertical="center"/>
    </xf>
    <xf numFmtId="0" fontId="2" fillId="0" borderId="13" xfId="0" applyFont="1" applyFill="1" applyBorder="1" applyAlignment="1">
      <alignment horizontal="left" indent="1"/>
    </xf>
    <xf numFmtId="0" fontId="2" fillId="0" borderId="13" xfId="0" applyFont="1" applyFill="1" applyBorder="1"/>
    <xf numFmtId="0" fontId="1" fillId="2" borderId="27" xfId="0" applyFont="1" applyFill="1" applyBorder="1" applyAlignment="1">
      <alignment horizontal="center" vertical="center" wrapText="1"/>
    </xf>
    <xf numFmtId="0" fontId="5" fillId="0" borderId="27" xfId="0" applyFont="1" applyBorder="1" applyAlignment="1">
      <alignment horizontal="center" vertical="center" wrapText="1"/>
    </xf>
    <xf numFmtId="165" fontId="5" fillId="0" borderId="27" xfId="0" applyNumberFormat="1" applyFont="1" applyBorder="1" applyAlignment="1">
      <alignment horizontal="center" vertical="center" wrapText="1"/>
    </xf>
    <xf numFmtId="14" fontId="5" fillId="0" borderId="27" xfId="0" applyNumberFormat="1" applyFont="1" applyBorder="1" applyAlignment="1">
      <alignment horizontal="center" vertical="center" wrapText="1"/>
    </xf>
    <xf numFmtId="0" fontId="2" fillId="0" borderId="4" xfId="0" applyFont="1" applyBorder="1" applyAlignment="1">
      <alignment horizontal="center"/>
    </xf>
    <xf numFmtId="0" fontId="5" fillId="0" borderId="4" xfId="0" applyFont="1" applyBorder="1" applyAlignment="1">
      <alignment horizontal="center" vertical="center" wrapText="1"/>
    </xf>
    <xf numFmtId="0" fontId="2" fillId="0" borderId="4" xfId="0" applyFont="1" applyBorder="1" applyAlignment="1">
      <alignment horizontal="center" vertical="center" wrapText="1"/>
    </xf>
    <xf numFmtId="165" fontId="2" fillId="0" borderId="4" xfId="0" applyNumberFormat="1" applyFont="1" applyBorder="1" applyAlignment="1">
      <alignment horizontal="center" vertical="center"/>
    </xf>
    <xf numFmtId="14" fontId="2" fillId="0" borderId="4" xfId="0" applyNumberFormat="1" applyFont="1" applyBorder="1" applyAlignment="1">
      <alignment horizontal="center" vertical="center" wrapText="1"/>
    </xf>
    <xf numFmtId="165" fontId="2" fillId="0" borderId="4" xfId="0" applyNumberFormat="1" applyFont="1" applyBorder="1" applyAlignment="1">
      <alignment horizontal="center" vertical="center" wrapText="1"/>
    </xf>
    <xf numFmtId="166" fontId="5" fillId="0" borderId="29" xfId="1" applyNumberFormat="1" applyFont="1" applyBorder="1" applyAlignment="1">
      <alignment horizontal="center" vertical="center" wrapText="1"/>
    </xf>
    <xf numFmtId="165" fontId="5" fillId="0" borderId="29" xfId="1" applyNumberFormat="1" applyFont="1" applyBorder="1" applyAlignment="1">
      <alignment horizontal="center" vertical="center" wrapText="1"/>
    </xf>
    <xf numFmtId="166" fontId="5" fillId="0" borderId="30" xfId="1" applyNumberFormat="1" applyFont="1" applyBorder="1" applyAlignment="1">
      <alignment horizontal="center" vertical="center" wrapText="1"/>
    </xf>
    <xf numFmtId="0" fontId="2" fillId="0" borderId="28" xfId="0" applyFont="1" applyBorder="1" applyAlignment="1">
      <alignment horizontal="center"/>
    </xf>
    <xf numFmtId="0" fontId="5" fillId="0" borderId="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4" xfId="0" applyFont="1" applyBorder="1" applyAlignment="1">
      <alignment horizontal="center" vertical="center"/>
    </xf>
    <xf numFmtId="0" fontId="1" fillId="2" borderId="1"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2" fillId="0" borderId="3" xfId="0" applyFont="1" applyBorder="1" applyAlignment="1" applyProtection="1">
      <alignment horizontal="center" vertical="center"/>
      <protection locked="0"/>
    </xf>
    <xf numFmtId="0" fontId="1" fillId="2" borderId="6" xfId="0" applyFont="1" applyFill="1" applyBorder="1" applyAlignment="1">
      <alignment horizontal="center" vertical="center"/>
    </xf>
    <xf numFmtId="0" fontId="1" fillId="2" borderId="33" xfId="0" applyFont="1" applyFill="1" applyBorder="1" applyAlignment="1">
      <alignment horizontal="center" vertical="center"/>
    </xf>
    <xf numFmtId="0" fontId="2" fillId="0" borderId="8" xfId="0" applyFont="1" applyBorder="1" applyAlignment="1" applyProtection="1">
      <alignment horizontal="center" vertical="center"/>
      <protection locked="0"/>
    </xf>
    <xf numFmtId="0" fontId="2" fillId="0" borderId="15" xfId="0" applyFont="1" applyBorder="1" applyAlignment="1" applyProtection="1">
      <alignment horizontal="center" vertical="center" wrapText="1"/>
      <protection locked="0"/>
    </xf>
    <xf numFmtId="167" fontId="5" fillId="0" borderId="27" xfId="0" applyNumberFormat="1" applyFont="1" applyBorder="1" applyAlignment="1">
      <alignment horizontal="center" vertical="center" wrapText="1"/>
    </xf>
    <xf numFmtId="0" fontId="1" fillId="2" borderId="28" xfId="0" applyFont="1" applyFill="1" applyBorder="1" applyAlignment="1">
      <alignment horizontal="center" vertical="center"/>
    </xf>
    <xf numFmtId="0" fontId="1" fillId="0" borderId="2" xfId="0" applyFont="1" applyBorder="1" applyAlignment="1" applyProtection="1">
      <alignment horizontal="center" vertical="center" wrapText="1"/>
    </xf>
    <xf numFmtId="0" fontId="1" fillId="0" borderId="4" xfId="0" applyFont="1" applyBorder="1" applyAlignment="1" applyProtection="1">
      <alignment horizontal="center" vertical="center" wrapText="1"/>
    </xf>
    <xf numFmtId="0" fontId="1" fillId="0" borderId="7" xfId="0" applyFont="1" applyBorder="1" applyAlignment="1" applyProtection="1">
      <alignment horizontal="center" vertical="center" wrapText="1"/>
    </xf>
    <xf numFmtId="165" fontId="2" fillId="0" borderId="5" xfId="0" applyNumberFormat="1" applyFont="1" applyFill="1" applyBorder="1" applyAlignment="1" applyProtection="1">
      <alignment horizontal="center" vertical="center"/>
    </xf>
    <xf numFmtId="0" fontId="2" fillId="0" borderId="8" xfId="0" applyFont="1" applyFill="1" applyBorder="1" applyAlignment="1" applyProtection="1">
      <alignment horizontal="center" vertical="center"/>
    </xf>
    <xf numFmtId="0" fontId="0" fillId="0" borderId="4" xfId="0" applyBorder="1"/>
    <xf numFmtId="0" fontId="15" fillId="0" borderId="4" xfId="0" applyFont="1" applyBorder="1" applyAlignment="1">
      <alignment horizontal="center" vertical="center" wrapText="1"/>
    </xf>
    <xf numFmtId="0" fontId="16" fillId="0" borderId="4" xfId="0" applyFont="1" applyBorder="1" applyAlignment="1">
      <alignment horizontal="center" vertical="center" wrapText="1"/>
    </xf>
    <xf numFmtId="0" fontId="15" fillId="0" borderId="4" xfId="0" applyFont="1" applyFill="1" applyBorder="1" applyAlignment="1">
      <alignment horizontal="center" vertical="center" wrapText="1"/>
    </xf>
    <xf numFmtId="0" fontId="16" fillId="0" borderId="4" xfId="0" applyFont="1" applyFill="1" applyBorder="1" applyAlignment="1">
      <alignment horizontal="center" vertical="center" wrapText="1"/>
    </xf>
    <xf numFmtId="168" fontId="17" fillId="3" borderId="4"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9" fontId="0" fillId="0" borderId="0" xfId="6" applyFont="1"/>
    <xf numFmtId="0" fontId="0" fillId="0" borderId="27" xfId="0" applyBorder="1"/>
    <xf numFmtId="170" fontId="0" fillId="0" borderId="0" xfId="0" applyNumberFormat="1"/>
    <xf numFmtId="9" fontId="0" fillId="0" borderId="0" xfId="6" applyFont="1" applyAlignment="1">
      <alignment horizontal="center"/>
    </xf>
    <xf numFmtId="0" fontId="0" fillId="0" borderId="0" xfId="0" applyBorder="1" applyAlignment="1">
      <alignment horizontal="center"/>
    </xf>
    <xf numFmtId="168" fontId="17" fillId="3" borderId="27" xfId="0" applyNumberFormat="1" applyFont="1" applyFill="1" applyBorder="1" applyAlignment="1">
      <alignment horizontal="center" vertical="center"/>
    </xf>
    <xf numFmtId="0" fontId="1" fillId="2" borderId="40" xfId="0" applyFont="1" applyFill="1" applyBorder="1" applyAlignment="1">
      <alignment horizontal="center" vertical="center" wrapText="1"/>
    </xf>
    <xf numFmtId="1" fontId="0" fillId="0" borderId="27" xfId="0" applyNumberFormat="1" applyBorder="1"/>
    <xf numFmtId="0" fontId="1" fillId="2" borderId="42" xfId="0" applyFont="1" applyFill="1" applyBorder="1" applyAlignment="1">
      <alignment horizontal="center" vertical="center" wrapText="1"/>
    </xf>
    <xf numFmtId="0" fontId="18" fillId="0" borderId="0" xfId="0" applyFont="1"/>
    <xf numFmtId="0" fontId="15" fillId="3" borderId="4" xfId="0" applyFont="1" applyFill="1" applyBorder="1" applyAlignment="1">
      <alignment horizontal="center" vertical="center" wrapText="1"/>
    </xf>
    <xf numFmtId="20" fontId="0" fillId="0" borderId="4" xfId="0" applyNumberFormat="1" applyBorder="1"/>
    <xf numFmtId="14" fontId="0" fillId="0" borderId="4" xfId="0" applyNumberFormat="1" applyBorder="1"/>
    <xf numFmtId="0" fontId="0" fillId="0" borderId="4" xfId="0" applyBorder="1" applyAlignment="1">
      <alignment wrapText="1"/>
    </xf>
    <xf numFmtId="0" fontId="19" fillId="0" borderId="4" xfId="0" applyFont="1" applyBorder="1"/>
    <xf numFmtId="0" fontId="19" fillId="0" borderId="4" xfId="0" applyFont="1" applyBorder="1" applyAlignment="1">
      <alignment wrapText="1"/>
    </xf>
    <xf numFmtId="20" fontId="19" fillId="0" borderId="4" xfId="0" applyNumberFormat="1" applyFont="1" applyBorder="1"/>
    <xf numFmtId="14" fontId="19" fillId="0" borderId="4" xfId="0" applyNumberFormat="1" applyFont="1" applyBorder="1"/>
    <xf numFmtId="0" fontId="19" fillId="0" borderId="4" xfId="0" applyFont="1" applyFill="1" applyBorder="1" applyAlignment="1">
      <alignment wrapText="1"/>
    </xf>
    <xf numFmtId="0" fontId="1" fillId="2" borderId="43" xfId="0" applyFont="1" applyFill="1" applyBorder="1" applyAlignment="1">
      <alignment horizontal="center" vertical="center" wrapText="1"/>
    </xf>
    <xf numFmtId="168" fontId="17" fillId="3" borderId="24" xfId="0" applyNumberFormat="1" applyFont="1" applyFill="1" applyBorder="1" applyAlignment="1">
      <alignment horizontal="center" vertical="center"/>
    </xf>
    <xf numFmtId="0" fontId="19" fillId="0" borderId="4" xfId="0" applyFont="1" applyBorder="1" applyAlignment="1">
      <alignment horizontal="center" wrapText="1"/>
    </xf>
    <xf numFmtId="0" fontId="0" fillId="0" borderId="4" xfId="0" applyBorder="1" applyAlignment="1">
      <alignment horizontal="center" vertical="center"/>
    </xf>
    <xf numFmtId="0" fontId="19" fillId="0" borderId="4" xfId="0" applyFont="1" applyBorder="1" applyAlignment="1">
      <alignment horizontal="center" vertical="center" wrapText="1"/>
    </xf>
    <xf numFmtId="0" fontId="0" fillId="4" borderId="4" xfId="0" applyFill="1" applyBorder="1"/>
    <xf numFmtId="0" fontId="20" fillId="6" borderId="46" xfId="0" applyFont="1" applyFill="1" applyBorder="1"/>
    <xf numFmtId="0" fontId="0" fillId="0" borderId="4" xfId="0" applyBorder="1" applyAlignment="1">
      <alignment horizontal="center"/>
    </xf>
    <xf numFmtId="0" fontId="15" fillId="0" borderId="27" xfId="0" applyFont="1" applyFill="1" applyBorder="1" applyAlignment="1">
      <alignment horizontal="center" vertical="center" wrapText="1"/>
    </xf>
    <xf numFmtId="20" fontId="19" fillId="0" borderId="27" xfId="0" applyNumberFormat="1" applyFont="1" applyBorder="1"/>
    <xf numFmtId="14" fontId="19" fillId="0" borderId="27" xfId="0" applyNumberFormat="1" applyFont="1" applyBorder="1"/>
    <xf numFmtId="0" fontId="19" fillId="0" borderId="27" xfId="0" applyFont="1" applyBorder="1" applyAlignment="1">
      <alignment wrapText="1"/>
    </xf>
    <xf numFmtId="0" fontId="19" fillId="0" borderId="27" xfId="0" applyFont="1" applyBorder="1"/>
    <xf numFmtId="0" fontId="0" fillId="0" borderId="27" xfId="0" applyBorder="1" applyAlignment="1">
      <alignment horizontal="center" vertical="center"/>
    </xf>
    <xf numFmtId="0" fontId="1" fillId="3" borderId="47" xfId="0" applyFont="1" applyFill="1" applyBorder="1" applyAlignment="1">
      <alignment horizontal="center" vertical="center" wrapText="1"/>
    </xf>
    <xf numFmtId="0" fontId="1" fillId="3" borderId="48" xfId="0" applyFont="1" applyFill="1" applyBorder="1" applyAlignment="1">
      <alignment horizontal="center" vertical="center" wrapText="1"/>
    </xf>
    <xf numFmtId="0" fontId="1" fillId="2" borderId="48" xfId="0" applyFont="1" applyFill="1" applyBorder="1" applyAlignment="1">
      <alignment horizontal="center" vertical="center" wrapText="1"/>
    </xf>
    <xf numFmtId="1" fontId="0" fillId="0" borderId="27" xfId="0" applyNumberFormat="1" applyBorder="1" applyAlignment="1">
      <alignment horizontal="center"/>
    </xf>
    <xf numFmtId="0" fontId="0" fillId="0" borderId="27" xfId="0" applyBorder="1" applyAlignment="1">
      <alignment horizontal="center"/>
    </xf>
    <xf numFmtId="170" fontId="0" fillId="0" borderId="27" xfId="0" applyNumberFormat="1" applyBorder="1" applyAlignment="1">
      <alignment horizontal="center" vertical="center"/>
    </xf>
    <xf numFmtId="0" fontId="0" fillId="0" borderId="16" xfId="0" applyBorder="1"/>
    <xf numFmtId="0" fontId="0" fillId="0" borderId="4" xfId="0" applyBorder="1" applyAlignment="1">
      <alignment horizontal="center" vertical="center" wrapText="1"/>
    </xf>
    <xf numFmtId="14" fontId="0" fillId="4" borderId="4" xfId="0" applyNumberFormat="1" applyFill="1" applyBorder="1"/>
    <xf numFmtId="0" fontId="0" fillId="0" borderId="16" xfId="0" applyBorder="1" applyAlignment="1">
      <alignment wrapText="1"/>
    </xf>
    <xf numFmtId="0" fontId="18" fillId="7" borderId="0" xfId="0" applyFont="1" applyFill="1" applyAlignment="1">
      <alignment horizontal="center"/>
    </xf>
    <xf numFmtId="1" fontId="0" fillId="0" borderId="0" xfId="0" applyNumberFormat="1" applyAlignment="1">
      <alignment horizontal="center"/>
    </xf>
    <xf numFmtId="14" fontId="0" fillId="0" borderId="16" xfId="0" applyNumberFormat="1" applyBorder="1"/>
    <xf numFmtId="14" fontId="0" fillId="4" borderId="16" xfId="0" applyNumberFormat="1" applyFill="1" applyBorder="1"/>
    <xf numFmtId="0" fontId="1" fillId="2" borderId="49" xfId="0" applyFont="1" applyFill="1" applyBorder="1" applyAlignment="1">
      <alignment horizontal="center" vertical="center" wrapText="1"/>
    </xf>
    <xf numFmtId="0" fontId="15" fillId="3" borderId="27" xfId="0" applyFont="1" applyFill="1" applyBorder="1" applyAlignment="1">
      <alignment horizontal="center" vertical="center" wrapText="1"/>
    </xf>
    <xf numFmtId="169" fontId="15" fillId="0" borderId="0" xfId="0" applyNumberFormat="1" applyFont="1" applyBorder="1" applyAlignment="1">
      <alignment horizontal="center" vertical="center" wrapText="1"/>
    </xf>
    <xf numFmtId="20" fontId="0" fillId="0" borderId="0" xfId="0" applyNumberFormat="1"/>
    <xf numFmtId="1" fontId="0" fillId="0" borderId="27" xfId="0" applyNumberFormat="1" applyBorder="1" applyAlignment="1">
      <alignment horizontal="center" vertical="center"/>
    </xf>
    <xf numFmtId="171" fontId="0" fillId="0" borderId="0" xfId="0" applyNumberFormat="1"/>
    <xf numFmtId="172" fontId="0" fillId="0" borderId="0" xfId="6" applyNumberFormat="1" applyFont="1"/>
    <xf numFmtId="172" fontId="0" fillId="0" borderId="0" xfId="0" applyNumberFormat="1"/>
    <xf numFmtId="0" fontId="0" fillId="0" borderId="0" xfId="0" applyAlignment="1">
      <alignment horizontal="left" indent="1"/>
    </xf>
    <xf numFmtId="43" fontId="0" fillId="0" borderId="0" xfId="7" applyFont="1"/>
    <xf numFmtId="43" fontId="0" fillId="0" borderId="0" xfId="0" applyNumberFormat="1"/>
    <xf numFmtId="0" fontId="0" fillId="3" borderId="4" xfId="0" applyFill="1" applyBorder="1" applyAlignment="1">
      <alignment horizontal="left" wrapText="1"/>
    </xf>
    <xf numFmtId="0" fontId="0" fillId="3" borderId="4" xfId="0" applyFill="1" applyBorder="1" applyAlignment="1">
      <alignment horizontal="left"/>
    </xf>
    <xf numFmtId="0" fontId="0" fillId="4" borderId="4" xfId="0" applyFill="1" applyBorder="1" applyAlignment="1">
      <alignment wrapText="1"/>
    </xf>
    <xf numFmtId="0" fontId="0" fillId="3" borderId="4" xfId="0" applyFill="1" applyBorder="1" applyAlignment="1">
      <alignment horizontal="left" vertical="center"/>
    </xf>
    <xf numFmtId="0" fontId="0" fillId="0" borderId="4" xfId="0" applyBorder="1" applyAlignment="1">
      <alignment horizontal="left"/>
    </xf>
    <xf numFmtId="0" fontId="0" fillId="0" borderId="4" xfId="0" applyBorder="1" applyAlignment="1">
      <alignment horizontal="left" wrapText="1"/>
    </xf>
    <xf numFmtId="0" fontId="0" fillId="8" borderId="4" xfId="0" applyFill="1" applyBorder="1" applyAlignment="1">
      <alignment horizontal="left"/>
    </xf>
    <xf numFmtId="0" fontId="0" fillId="8" borderId="4" xfId="0" applyFill="1" applyBorder="1" applyAlignment="1">
      <alignment horizontal="left" wrapText="1"/>
    </xf>
    <xf numFmtId="0" fontId="0" fillId="4" borderId="4" xfId="0" applyFill="1" applyBorder="1" applyAlignment="1">
      <alignment horizontal="left" wrapText="1"/>
    </xf>
    <xf numFmtId="0" fontId="0" fillId="3" borderId="4" xfId="0" applyFill="1" applyBorder="1" applyAlignment="1">
      <alignment horizontal="center"/>
    </xf>
    <xf numFmtId="0" fontId="0" fillId="8" borderId="4" xfId="0" applyFill="1" applyBorder="1" applyAlignment="1">
      <alignment horizontal="center"/>
    </xf>
    <xf numFmtId="0" fontId="0" fillId="4" borderId="4" xfId="0" applyFill="1" applyBorder="1" applyAlignment="1">
      <alignment horizontal="center"/>
    </xf>
    <xf numFmtId="0" fontId="0" fillId="0" borderId="0" xfId="0" applyAlignment="1">
      <alignment horizontal="center"/>
    </xf>
    <xf numFmtId="0" fontId="0" fillId="8" borderId="27" xfId="0" applyFill="1" applyBorder="1" applyAlignment="1">
      <alignment horizontal="center"/>
    </xf>
    <xf numFmtId="0" fontId="15" fillId="3" borderId="4" xfId="0" applyFont="1" applyFill="1" applyBorder="1" applyAlignment="1">
      <alignment horizontal="left" vertical="center" wrapText="1"/>
    </xf>
    <xf numFmtId="169" fontId="0" fillId="0" borderId="4" xfId="0" applyNumberFormat="1" applyBorder="1"/>
    <xf numFmtId="21" fontId="0" fillId="0" borderId="4" xfId="0" applyNumberFormat="1" applyBorder="1"/>
    <xf numFmtId="1" fontId="0" fillId="0" borderId="4" xfId="0" applyNumberFormat="1" applyBorder="1" applyAlignment="1">
      <alignment horizontal="center" vertical="center"/>
    </xf>
    <xf numFmtId="0" fontId="15" fillId="4" borderId="16" xfId="0" applyFont="1" applyFill="1" applyBorder="1" applyAlignment="1">
      <alignment horizontal="left" vertical="center" wrapText="1"/>
    </xf>
    <xf numFmtId="169" fontId="0" fillId="4" borderId="4" xfId="0" applyNumberFormat="1" applyFill="1" applyBorder="1"/>
    <xf numFmtId="21" fontId="0" fillId="4" borderId="4" xfId="0" applyNumberFormat="1" applyFill="1" applyBorder="1"/>
    <xf numFmtId="1" fontId="0" fillId="4" borderId="27" xfId="0" applyNumberFormat="1" applyFill="1" applyBorder="1"/>
    <xf numFmtId="0" fontId="0" fillId="4" borderId="27" xfId="0" applyFill="1" applyBorder="1"/>
    <xf numFmtId="170" fontId="0" fillId="4" borderId="27" xfId="0" applyNumberFormat="1" applyFill="1" applyBorder="1" applyAlignment="1">
      <alignment horizontal="center" vertical="center"/>
    </xf>
    <xf numFmtId="1" fontId="0" fillId="4" borderId="4" xfId="0" applyNumberFormat="1" applyFill="1" applyBorder="1" applyAlignment="1">
      <alignment horizontal="center" vertical="center"/>
    </xf>
    <xf numFmtId="0" fontId="0" fillId="4" borderId="4" xfId="0" applyFill="1" applyBorder="1" applyAlignment="1">
      <alignment horizontal="center" vertical="center"/>
    </xf>
    <xf numFmtId="21" fontId="0" fillId="0" borderId="16" xfId="0" applyNumberFormat="1" applyBorder="1"/>
    <xf numFmtId="0" fontId="1" fillId="2" borderId="50" xfId="0" applyFont="1" applyFill="1" applyBorder="1" applyAlignment="1">
      <alignment horizontal="center" vertical="center" wrapText="1"/>
    </xf>
    <xf numFmtId="173" fontId="0" fillId="0" borderId="0" xfId="0" applyNumberFormat="1" applyAlignment="1">
      <alignment horizontal="center"/>
    </xf>
    <xf numFmtId="0" fontId="0" fillId="7" borderId="0" xfId="0" applyFill="1"/>
    <xf numFmtId="0" fontId="0" fillId="8" borderId="27" xfId="0" applyFill="1" applyBorder="1"/>
    <xf numFmtId="20" fontId="0" fillId="8" borderId="4" xfId="0" applyNumberFormat="1" applyFill="1" applyBorder="1"/>
    <xf numFmtId="0" fontId="0" fillId="8" borderId="4" xfId="0" applyFill="1" applyBorder="1"/>
    <xf numFmtId="14" fontId="0" fillId="8" borderId="4" xfId="0" applyNumberFormat="1" applyFill="1" applyBorder="1"/>
    <xf numFmtId="1" fontId="0" fillId="0" borderId="4" xfId="0" applyNumberFormat="1" applyBorder="1"/>
    <xf numFmtId="170" fontId="0" fillId="0" borderId="4" xfId="0" applyNumberFormat="1" applyBorder="1" applyAlignment="1">
      <alignment horizontal="center" vertical="center"/>
    </xf>
    <xf numFmtId="1" fontId="0" fillId="0" borderId="4" xfId="0" applyNumberFormat="1" applyBorder="1" applyAlignment="1">
      <alignment horizontal="center"/>
    </xf>
    <xf numFmtId="0" fontId="0" fillId="0" borderId="4" xfId="0" applyFill="1" applyBorder="1" applyAlignment="1">
      <alignment horizontal="left"/>
    </xf>
    <xf numFmtId="0" fontId="0" fillId="0" borderId="4" xfId="0" applyFill="1" applyBorder="1" applyAlignment="1">
      <alignment horizontal="center"/>
    </xf>
    <xf numFmtId="0" fontId="0" fillId="0" borderId="4" xfId="0" applyFill="1" applyBorder="1" applyAlignment="1">
      <alignment horizontal="left" wrapText="1"/>
    </xf>
    <xf numFmtId="0" fontId="0" fillId="8" borderId="0" xfId="0" applyFill="1"/>
    <xf numFmtId="1" fontId="0" fillId="8" borderId="4" xfId="0" applyNumberFormat="1" applyFill="1" applyBorder="1" applyAlignment="1">
      <alignment horizontal="center" vertical="center"/>
    </xf>
    <xf numFmtId="0" fontId="0" fillId="8" borderId="4" xfId="0" applyFill="1" applyBorder="1" applyAlignment="1">
      <alignment horizontal="center" vertical="center"/>
    </xf>
    <xf numFmtId="0" fontId="0" fillId="0" borderId="0" xfId="0" applyFill="1"/>
    <xf numFmtId="20" fontId="0" fillId="4" borderId="4" xfId="0" applyNumberFormat="1" applyFill="1" applyBorder="1"/>
    <xf numFmtId="1" fontId="0" fillId="8" borderId="27" xfId="0" applyNumberFormat="1" applyFill="1" applyBorder="1"/>
    <xf numFmtId="170" fontId="0" fillId="8" borderId="27" xfId="0" applyNumberFormat="1" applyFill="1" applyBorder="1" applyAlignment="1">
      <alignment horizontal="center" vertical="center"/>
    </xf>
    <xf numFmtId="1" fontId="0" fillId="8" borderId="27" xfId="0" applyNumberFormat="1" applyFill="1" applyBorder="1" applyAlignment="1">
      <alignment horizontal="center"/>
    </xf>
    <xf numFmtId="21" fontId="0" fillId="8" borderId="4" xfId="0" applyNumberFormat="1" applyFill="1" applyBorder="1"/>
    <xf numFmtId="14" fontId="0" fillId="0" borderId="0" xfId="0" applyNumberFormat="1"/>
    <xf numFmtId="2" fontId="0" fillId="0" borderId="0" xfId="0" applyNumberFormat="1"/>
    <xf numFmtId="164" fontId="0" fillId="0" borderId="0" xfId="8" applyFont="1"/>
    <xf numFmtId="174" fontId="0" fillId="0" borderId="0" xfId="8" applyNumberFormat="1" applyFont="1" applyFill="1"/>
    <xf numFmtId="0" fontId="21" fillId="0" borderId="4" xfId="0" applyFont="1" applyBorder="1" applyAlignment="1">
      <alignment wrapText="1"/>
    </xf>
    <xf numFmtId="0" fontId="21" fillId="0" borderId="4" xfId="0" applyFont="1" applyBorder="1"/>
    <xf numFmtId="0" fontId="11" fillId="0" borderId="4" xfId="0" applyFont="1" applyBorder="1" applyAlignment="1">
      <alignment horizontal="left" wrapText="1"/>
    </xf>
    <xf numFmtId="0" fontId="21" fillId="0" borderId="28" xfId="0" applyFont="1" applyBorder="1" applyAlignment="1">
      <alignment wrapText="1"/>
    </xf>
    <xf numFmtId="0" fontId="0" fillId="0" borderId="28" xfId="0" applyBorder="1" applyAlignment="1">
      <alignment wrapText="1"/>
    </xf>
    <xf numFmtId="0" fontId="0" fillId="0" borderId="28" xfId="0" applyBorder="1"/>
    <xf numFmtId="20" fontId="0" fillId="0" borderId="28" xfId="0" applyNumberFormat="1" applyBorder="1"/>
    <xf numFmtId="14" fontId="0" fillId="0" borderId="28" xfId="0" applyNumberFormat="1" applyBorder="1"/>
    <xf numFmtId="0" fontId="21" fillId="0" borderId="28" xfId="0" applyFont="1" applyBorder="1"/>
    <xf numFmtId="0" fontId="0" fillId="0" borderId="4" xfId="0" applyBorder="1" applyAlignment="1">
      <alignment horizontal="right"/>
    </xf>
    <xf numFmtId="0" fontId="16" fillId="0" borderId="4" xfId="0" applyFont="1" applyBorder="1" applyAlignment="1">
      <alignment vertical="center" wrapText="1"/>
    </xf>
    <xf numFmtId="0" fontId="16" fillId="0" borderId="16" xfId="0" applyFont="1" applyBorder="1" applyAlignment="1">
      <alignment vertical="center" wrapText="1"/>
    </xf>
    <xf numFmtId="0" fontId="15" fillId="9" borderId="4" xfId="0" applyFont="1" applyFill="1" applyBorder="1" applyAlignment="1">
      <alignment vertical="center" wrapText="1"/>
    </xf>
    <xf numFmtId="0" fontId="20" fillId="6" borderId="51" xfId="0" applyFont="1" applyFill="1" applyBorder="1" applyAlignment="1">
      <alignment horizontal="left"/>
    </xf>
    <xf numFmtId="9" fontId="0" fillId="0" borderId="0" xfId="6" applyFont="1" applyAlignment="1">
      <alignment horizontal="center" wrapText="1"/>
    </xf>
    <xf numFmtId="0" fontId="0" fillId="0" borderId="0" xfId="0" applyAlignment="1">
      <alignment horizontal="center" vertical="center" wrapText="1"/>
    </xf>
    <xf numFmtId="170" fontId="0" fillId="0" borderId="0" xfId="0" applyNumberFormat="1" applyAlignment="1">
      <alignment horizontal="center" vertical="center" wrapText="1"/>
    </xf>
    <xf numFmtId="0" fontId="0" fillId="6" borderId="52" xfId="0" applyFont="1" applyFill="1" applyBorder="1" applyAlignment="1">
      <alignment horizontal="left"/>
    </xf>
    <xf numFmtId="170" fontId="0" fillId="6" borderId="53" xfId="0" applyNumberFormat="1" applyFont="1" applyFill="1" applyBorder="1"/>
    <xf numFmtId="172" fontId="0" fillId="6" borderId="53" xfId="0" applyNumberFormat="1" applyFont="1" applyFill="1" applyBorder="1"/>
    <xf numFmtId="1" fontId="0" fillId="6" borderId="53" xfId="0" applyNumberFormat="1" applyFont="1" applyFill="1" applyBorder="1" applyAlignment="1">
      <alignment horizontal="center"/>
    </xf>
    <xf numFmtId="170" fontId="0" fillId="6" borderId="54" xfId="0" applyNumberFormat="1" applyFont="1" applyFill="1" applyBorder="1"/>
    <xf numFmtId="20" fontId="0" fillId="3" borderId="4" xfId="0" applyNumberFormat="1" applyFill="1" applyBorder="1"/>
    <xf numFmtId="174" fontId="0" fillId="0" borderId="0" xfId="8" applyNumberFormat="1" applyFont="1"/>
    <xf numFmtId="20" fontId="21" fillId="0" borderId="4" xfId="0" applyNumberFormat="1" applyFont="1" applyBorder="1"/>
    <xf numFmtId="175" fontId="21" fillId="0" borderId="4" xfId="0" applyNumberFormat="1" applyFont="1" applyBorder="1"/>
    <xf numFmtId="0" fontId="26" fillId="9" borderId="4" xfId="0" applyFont="1" applyFill="1" applyBorder="1"/>
    <xf numFmtId="0" fontId="26" fillId="9" borderId="4" xfId="0" applyFont="1" applyFill="1" applyBorder="1" applyAlignment="1">
      <alignment wrapText="1"/>
    </xf>
    <xf numFmtId="0" fontId="27" fillId="0" borderId="28" xfId="0" applyFont="1" applyBorder="1" applyAlignment="1">
      <alignment wrapText="1"/>
    </xf>
    <xf numFmtId="20" fontId="21" fillId="0" borderId="28" xfId="0" applyNumberFormat="1" applyFont="1" applyBorder="1"/>
    <xf numFmtId="175" fontId="21" fillId="0" borderId="28" xfId="0" applyNumberFormat="1" applyFont="1" applyBorder="1"/>
    <xf numFmtId="14" fontId="0" fillId="3" borderId="4" xfId="0" applyNumberFormat="1" applyFill="1" applyBorder="1"/>
    <xf numFmtId="0" fontId="26" fillId="9" borderId="28" xfId="0" applyFont="1" applyFill="1" applyBorder="1" applyAlignment="1">
      <alignment vertical="center" wrapText="1"/>
    </xf>
    <xf numFmtId="0" fontId="26" fillId="9" borderId="4" xfId="0" applyFont="1" applyFill="1" applyBorder="1" applyAlignment="1">
      <alignment vertical="center"/>
    </xf>
    <xf numFmtId="0" fontId="26" fillId="9" borderId="4" xfId="0" applyFont="1" applyFill="1" applyBorder="1" applyAlignment="1">
      <alignment vertical="center" wrapText="1"/>
    </xf>
    <xf numFmtId="0" fontId="0" fillId="0" borderId="18" xfId="0" applyBorder="1"/>
    <xf numFmtId="0" fontId="26" fillId="9" borderId="28" xfId="0" applyFont="1" applyFill="1" applyBorder="1" applyAlignment="1">
      <alignment vertical="center"/>
    </xf>
    <xf numFmtId="14" fontId="21" fillId="0" borderId="28" xfId="0" applyNumberFormat="1" applyFont="1" applyBorder="1"/>
    <xf numFmtId="0" fontId="21" fillId="3" borderId="28" xfId="0" applyFont="1" applyFill="1" applyBorder="1"/>
    <xf numFmtId="0" fontId="27" fillId="0" borderId="28" xfId="0" applyFont="1" applyBorder="1"/>
    <xf numFmtId="20" fontId="27" fillId="0" borderId="28" xfId="0" applyNumberFormat="1" applyFont="1" applyBorder="1"/>
    <xf numFmtId="175" fontId="27" fillId="0" borderId="28" xfId="0" applyNumberFormat="1" applyFont="1" applyBorder="1"/>
    <xf numFmtId="0" fontId="21" fillId="0" borderId="19" xfId="0" applyFont="1" applyBorder="1" applyAlignment="1">
      <alignment wrapText="1"/>
    </xf>
    <xf numFmtId="0" fontId="21" fillId="0" borderId="19" xfId="0" applyFont="1" applyBorder="1"/>
    <xf numFmtId="175" fontId="27" fillId="0" borderId="4" xfId="0" applyNumberFormat="1" applyFont="1" applyBorder="1"/>
    <xf numFmtId="0" fontId="21" fillId="0" borderId="56" xfId="0" applyFont="1" applyBorder="1" applyAlignment="1">
      <alignment wrapText="1"/>
    </xf>
    <xf numFmtId="0" fontId="27" fillId="0" borderId="4" xfId="0" applyFont="1" applyBorder="1" applyAlignment="1">
      <alignment wrapText="1"/>
    </xf>
    <xf numFmtId="0" fontId="27" fillId="0" borderId="4" xfId="0" applyFont="1" applyBorder="1"/>
    <xf numFmtId="20" fontId="27" fillId="0" borderId="4" xfId="0" applyNumberFormat="1" applyFont="1" applyBorder="1"/>
    <xf numFmtId="14" fontId="27" fillId="0" borderId="4" xfId="0" applyNumberFormat="1" applyFont="1" applyBorder="1"/>
    <xf numFmtId="20" fontId="0" fillId="0" borderId="27" xfId="0" applyNumberFormat="1" applyBorder="1"/>
    <xf numFmtId="0" fontId="27" fillId="0" borderId="19" xfId="0" applyFont="1" applyBorder="1"/>
    <xf numFmtId="0" fontId="0" fillId="0" borderId="29" xfId="0" applyBorder="1"/>
    <xf numFmtId="20" fontId="27" fillId="0" borderId="19" xfId="0" applyNumberFormat="1" applyFont="1" applyBorder="1"/>
    <xf numFmtId="0" fontId="28" fillId="0" borderId="55" xfId="0" applyFont="1" applyBorder="1" applyAlignment="1">
      <alignment wrapText="1"/>
    </xf>
    <xf numFmtId="0" fontId="0" fillId="0" borderId="55" xfId="0" applyBorder="1"/>
    <xf numFmtId="0" fontId="27" fillId="0" borderId="55" xfId="0" applyFont="1" applyBorder="1"/>
    <xf numFmtId="0" fontId="26" fillId="9" borderId="55" xfId="0" applyFont="1" applyFill="1" applyBorder="1" applyAlignment="1">
      <alignment vertical="center" wrapText="1"/>
    </xf>
    <xf numFmtId="0" fontId="27" fillId="0" borderId="55" xfId="0" applyFont="1" applyBorder="1" applyAlignment="1">
      <alignment wrapText="1"/>
    </xf>
    <xf numFmtId="20" fontId="27" fillId="0" borderId="55" xfId="0" applyNumberFormat="1" applyFont="1" applyBorder="1"/>
    <xf numFmtId="175" fontId="27" fillId="0" borderId="55" xfId="0" applyNumberFormat="1" applyFont="1" applyBorder="1"/>
    <xf numFmtId="0" fontId="26" fillId="9" borderId="55" xfId="0" applyFont="1" applyFill="1" applyBorder="1" applyAlignment="1">
      <alignment vertical="center"/>
    </xf>
    <xf numFmtId="0" fontId="27" fillId="0" borderId="29" xfId="0" applyFont="1" applyBorder="1" applyAlignment="1">
      <alignment wrapText="1"/>
    </xf>
    <xf numFmtId="0" fontId="26" fillId="9" borderId="29" xfId="0" applyFont="1" applyFill="1" applyBorder="1" applyAlignment="1">
      <alignment vertical="center"/>
    </xf>
    <xf numFmtId="0" fontId="27" fillId="0" borderId="30" xfId="0" applyFont="1" applyBorder="1"/>
    <xf numFmtId="0" fontId="0" fillId="0" borderId="57" xfId="0" applyBorder="1"/>
    <xf numFmtId="0" fontId="27" fillId="0" borderId="58" xfId="0" applyFont="1" applyBorder="1"/>
    <xf numFmtId="20" fontId="0" fillId="0" borderId="55" xfId="0" applyNumberFormat="1" applyBorder="1"/>
    <xf numFmtId="0" fontId="27" fillId="0" borderId="20" xfId="0" applyFont="1" applyBorder="1"/>
    <xf numFmtId="20" fontId="0" fillId="0" borderId="18" xfId="0" applyNumberFormat="1" applyBorder="1"/>
    <xf numFmtId="20" fontId="27" fillId="0" borderId="56" xfId="0" applyNumberFormat="1" applyFont="1" applyBorder="1"/>
    <xf numFmtId="175" fontId="27" fillId="0" borderId="56" xfId="0" applyNumberFormat="1" applyFont="1" applyBorder="1"/>
    <xf numFmtId="0" fontId="27" fillId="0" borderId="56" xfId="0" applyFont="1" applyBorder="1" applyAlignment="1">
      <alignment wrapText="1"/>
    </xf>
    <xf numFmtId="0" fontId="26" fillId="9" borderId="29" xfId="0" applyFont="1" applyFill="1" applyBorder="1" applyAlignment="1">
      <alignment vertical="center" wrapText="1"/>
    </xf>
    <xf numFmtId="0" fontId="27" fillId="0" borderId="29" xfId="0" applyFont="1" applyBorder="1"/>
    <xf numFmtId="1" fontId="0" fillId="0" borderId="0" xfId="0" applyNumberFormat="1"/>
    <xf numFmtId="20" fontId="24" fillId="3" borderId="4" xfId="0" applyNumberFormat="1" applyFont="1" applyFill="1" applyBorder="1"/>
    <xf numFmtId="174" fontId="0" fillId="0" borderId="0" xfId="0" applyNumberFormat="1"/>
    <xf numFmtId="164" fontId="0" fillId="0" borderId="0" xfId="0" applyNumberFormat="1"/>
    <xf numFmtId="17" fontId="29" fillId="7" borderId="0" xfId="0" applyNumberFormat="1" applyFont="1" applyFill="1" applyAlignment="1">
      <alignment horizontal="center"/>
    </xf>
    <xf numFmtId="0" fontId="18" fillId="10" borderId="0" xfId="0" applyFont="1" applyFill="1" applyAlignment="1">
      <alignment horizontal="center" vertical="center"/>
    </xf>
    <xf numFmtId="0" fontId="29" fillId="7" borderId="0" xfId="0" applyFont="1" applyFill="1" applyAlignment="1">
      <alignment horizontal="center"/>
    </xf>
    <xf numFmtId="172" fontId="0" fillId="0" borderId="0" xfId="6" applyNumberFormat="1" applyFont="1" applyAlignment="1">
      <alignment horizontal="center"/>
    </xf>
    <xf numFmtId="176" fontId="30" fillId="0" borderId="0" xfId="0" applyNumberFormat="1" applyFont="1"/>
    <xf numFmtId="176" fontId="29" fillId="7" borderId="0" xfId="0" applyNumberFormat="1" applyFont="1" applyFill="1" applyAlignment="1">
      <alignment horizontal="center"/>
    </xf>
    <xf numFmtId="1" fontId="30" fillId="0" borderId="0" xfId="0" applyNumberFormat="1" applyFont="1" applyAlignment="1">
      <alignment horizontal="center"/>
    </xf>
    <xf numFmtId="14" fontId="31" fillId="0" borderId="0" xfId="0" applyNumberFormat="1" applyFont="1"/>
    <xf numFmtId="170" fontId="0" fillId="4" borderId="0" xfId="0" applyNumberFormat="1" applyFill="1"/>
    <xf numFmtId="172" fontId="0" fillId="4" borderId="0" xfId="6" applyNumberFormat="1" applyFont="1" applyFill="1"/>
    <xf numFmtId="20" fontId="21" fillId="0" borderId="55" xfId="0" applyNumberFormat="1" applyFont="1" applyBorder="1"/>
    <xf numFmtId="0" fontId="0" fillId="3" borderId="4" xfId="0" applyFill="1" applyBorder="1" applyAlignment="1">
      <alignment wrapText="1"/>
    </xf>
    <xf numFmtId="0" fontId="0" fillId="0" borderId="4" xfId="0" applyFill="1" applyBorder="1"/>
    <xf numFmtId="20" fontId="0" fillId="0" borderId="4" xfId="0" applyNumberFormat="1" applyFill="1" applyBorder="1"/>
    <xf numFmtId="0" fontId="0" fillId="0" borderId="4" xfId="0" applyFill="1" applyBorder="1" applyAlignment="1">
      <alignment wrapText="1"/>
    </xf>
    <xf numFmtId="0" fontId="0" fillId="0" borderId="0" xfId="0" applyBorder="1"/>
    <xf numFmtId="14" fontId="0" fillId="0" borderId="0" xfId="0" applyNumberFormat="1" applyBorder="1"/>
    <xf numFmtId="0" fontId="28" fillId="0" borderId="0" xfId="0" applyFont="1" applyBorder="1" applyAlignment="1">
      <alignment wrapText="1"/>
    </xf>
    <xf numFmtId="0" fontId="0" fillId="3" borderId="4" xfId="0" applyFill="1" applyBorder="1"/>
    <xf numFmtId="177" fontId="0" fillId="0" borderId="0" xfId="0" applyNumberFormat="1"/>
    <xf numFmtId="0" fontId="0" fillId="3" borderId="4" xfId="0" applyFill="1" applyBorder="1" applyAlignment="1">
      <alignment horizontal="left" vertical="top" wrapText="1"/>
    </xf>
    <xf numFmtId="0" fontId="15" fillId="0" borderId="0" xfId="0" applyFont="1" applyAlignment="1">
      <alignment wrapText="1"/>
    </xf>
    <xf numFmtId="0" fontId="15" fillId="0" borderId="4" xfId="0" applyFont="1" applyBorder="1"/>
    <xf numFmtId="20" fontId="27" fillId="4" borderId="28" xfId="0" applyNumberFormat="1" applyFont="1" applyFill="1" applyBorder="1"/>
    <xf numFmtId="0" fontId="0" fillId="0" borderId="28" xfId="0" applyBorder="1" applyAlignment="1">
      <alignment horizontal="center"/>
    </xf>
    <xf numFmtId="0" fontId="0" fillId="0" borderId="56" xfId="0" applyBorder="1"/>
    <xf numFmtId="0" fontId="16" fillId="0" borderId="0" xfId="0" applyFont="1"/>
    <xf numFmtId="0" fontId="16" fillId="0" borderId="4" xfId="0" applyFont="1" applyBorder="1" applyAlignment="1">
      <alignment wrapText="1"/>
    </xf>
    <xf numFmtId="0" fontId="24" fillId="0" borderId="4" xfId="0" applyFont="1" applyBorder="1" applyAlignment="1">
      <alignment wrapText="1"/>
    </xf>
    <xf numFmtId="20" fontId="30" fillId="0" borderId="4" xfId="0" applyNumberFormat="1" applyFont="1" applyBorder="1"/>
    <xf numFmtId="0" fontId="0" fillId="0" borderId="4" xfId="0" applyBorder="1" applyAlignment="1">
      <alignment horizontal="left" vertical="center" wrapText="1"/>
    </xf>
    <xf numFmtId="0" fontId="0" fillId="0" borderId="4" xfId="0" applyBorder="1" applyAlignment="1">
      <alignment horizontal="left" vertical="center"/>
    </xf>
    <xf numFmtId="0" fontId="24" fillId="3" borderId="4" xfId="0" applyFont="1" applyFill="1" applyBorder="1" applyAlignment="1">
      <alignment wrapText="1"/>
    </xf>
    <xf numFmtId="0" fontId="24" fillId="3" borderId="4" xfId="0" applyFont="1" applyFill="1" applyBorder="1"/>
    <xf numFmtId="0" fontId="0" fillId="0" borderId="16" xfId="0" applyBorder="1" applyAlignment="1">
      <alignment horizontal="center"/>
    </xf>
    <xf numFmtId="46" fontId="0" fillId="0" borderId="4" xfId="0" applyNumberFormat="1" applyBorder="1"/>
    <xf numFmtId="0" fontId="15" fillId="0" borderId="0" xfId="0" applyFont="1"/>
    <xf numFmtId="19" fontId="0" fillId="0" borderId="0" xfId="0" applyNumberFormat="1"/>
    <xf numFmtId="22" fontId="0" fillId="0" borderId="0" xfId="0" applyNumberFormat="1"/>
    <xf numFmtId="170" fontId="0" fillId="0" borderId="0" xfId="7" applyNumberFormat="1" applyFont="1"/>
    <xf numFmtId="0" fontId="1" fillId="0" borderId="31" xfId="0" applyFont="1" applyBorder="1" applyAlignment="1" applyProtection="1">
      <alignment horizontal="center" vertical="center" wrapText="1"/>
    </xf>
    <xf numFmtId="0" fontId="1" fillId="0" borderId="35" xfId="0" applyFont="1" applyBorder="1" applyAlignment="1" applyProtection="1">
      <alignment horizontal="center" vertical="center" wrapText="1"/>
    </xf>
    <xf numFmtId="0" fontId="1" fillId="0" borderId="38" xfId="0" applyFont="1" applyBorder="1" applyAlignment="1" applyProtection="1">
      <alignment horizontal="center" vertical="center" wrapText="1"/>
    </xf>
    <xf numFmtId="0" fontId="1" fillId="0" borderId="22" xfId="0" applyFont="1" applyBorder="1" applyAlignment="1" applyProtection="1">
      <alignment horizontal="center" vertical="center" wrapText="1"/>
    </xf>
    <xf numFmtId="0" fontId="1" fillId="0" borderId="12" xfId="0" applyFont="1" applyBorder="1" applyAlignment="1" applyProtection="1">
      <alignment horizontal="center" vertical="center" wrapText="1"/>
    </xf>
    <xf numFmtId="0" fontId="1" fillId="0" borderId="39" xfId="0" applyFont="1" applyBorder="1" applyAlignment="1" applyProtection="1">
      <alignment horizontal="center" vertical="center" wrapText="1"/>
    </xf>
    <xf numFmtId="0" fontId="1" fillId="0" borderId="34" xfId="0" applyFont="1" applyBorder="1" applyAlignment="1" applyProtection="1">
      <alignment horizontal="center" vertical="center" wrapText="1"/>
    </xf>
    <xf numFmtId="0" fontId="1" fillId="0" borderId="32" xfId="0" applyFont="1" applyBorder="1" applyAlignment="1" applyProtection="1">
      <alignment horizontal="center" vertical="center" wrapText="1"/>
    </xf>
    <xf numFmtId="0" fontId="1" fillId="0" borderId="23" xfId="0" applyFont="1" applyBorder="1" applyAlignment="1" applyProtection="1">
      <alignment horizontal="center" vertical="center" wrapText="1"/>
    </xf>
    <xf numFmtId="0" fontId="1" fillId="0" borderId="36" xfId="0" applyFont="1" applyBorder="1" applyAlignment="1" applyProtection="1">
      <alignment horizontal="center" vertical="center" wrapText="1"/>
    </xf>
    <xf numFmtId="0" fontId="1" fillId="0" borderId="24" xfId="0" applyFont="1" applyBorder="1" applyAlignment="1" applyProtection="1">
      <alignment horizontal="center" vertical="center" wrapText="1"/>
    </xf>
    <xf numFmtId="0" fontId="2" fillId="0" borderId="15" xfId="0" applyFont="1" applyBorder="1" applyAlignment="1" applyProtection="1">
      <alignment horizontal="center" vertical="center" wrapText="1"/>
    </xf>
    <xf numFmtId="0" fontId="2" fillId="0" borderId="33" xfId="0" applyFont="1" applyBorder="1" applyAlignment="1" applyProtection="1">
      <alignment horizontal="center" vertical="center" wrapText="1"/>
    </xf>
    <xf numFmtId="0" fontId="2" fillId="0" borderId="37" xfId="0" applyFont="1" applyBorder="1" applyAlignment="1" applyProtection="1">
      <alignment horizontal="center" vertical="center" wrapText="1"/>
    </xf>
    <xf numFmtId="0" fontId="1" fillId="2" borderId="9" xfId="0" applyFont="1" applyFill="1" applyBorder="1" applyAlignment="1" applyProtection="1">
      <alignment horizontal="center" vertical="center" wrapText="1"/>
    </xf>
    <xf numFmtId="0" fontId="1" fillId="2" borderId="10" xfId="0" applyFont="1" applyFill="1" applyBorder="1" applyAlignment="1" applyProtection="1">
      <alignment horizontal="center" vertical="center" wrapText="1"/>
    </xf>
    <xf numFmtId="0" fontId="1" fillId="2" borderId="11" xfId="0" applyFont="1" applyFill="1" applyBorder="1" applyAlignment="1" applyProtection="1">
      <alignment horizontal="center" vertical="center" wrapText="1"/>
    </xf>
    <xf numFmtId="0" fontId="3" fillId="2" borderId="16" xfId="0" applyFont="1" applyFill="1" applyBorder="1" applyAlignment="1" applyProtection="1">
      <alignment horizontal="right" vertical="center" wrapText="1"/>
    </xf>
    <xf numFmtId="0" fontId="3" fillId="2" borderId="17" xfId="0" applyFont="1" applyFill="1" applyBorder="1" applyAlignment="1" applyProtection="1">
      <alignment horizontal="right" vertical="center" wrapText="1"/>
    </xf>
    <xf numFmtId="0" fontId="3" fillId="2" borderId="18" xfId="0" applyFont="1" applyFill="1" applyBorder="1" applyAlignment="1" applyProtection="1">
      <alignment horizontal="right" vertical="center" wrapText="1"/>
    </xf>
    <xf numFmtId="0" fontId="10" fillId="3" borderId="16" xfId="0" applyFont="1" applyFill="1" applyBorder="1" applyAlignment="1">
      <alignment horizontal="center"/>
    </xf>
    <xf numFmtId="0" fontId="10" fillId="3" borderId="18" xfId="0" applyFont="1" applyFill="1" applyBorder="1" applyAlignment="1">
      <alignment horizontal="center"/>
    </xf>
    <xf numFmtId="0" fontId="4" fillId="3" borderId="19" xfId="0" applyFont="1" applyFill="1" applyBorder="1" applyAlignment="1">
      <alignment horizontal="center" vertical="center" wrapText="1"/>
    </xf>
    <xf numFmtId="0" fontId="4" fillId="3" borderId="20" xfId="0" applyFont="1" applyFill="1" applyBorder="1" applyAlignment="1">
      <alignment horizontal="center" vertical="center" wrapText="1"/>
    </xf>
    <xf numFmtId="0" fontId="4" fillId="3" borderId="21"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3" borderId="23" xfId="0" applyFont="1" applyFill="1" applyBorder="1" applyAlignment="1">
      <alignment horizontal="center" vertical="center" wrapText="1"/>
    </xf>
    <xf numFmtId="0" fontId="4" fillId="3" borderId="24" xfId="0" applyFont="1" applyFill="1" applyBorder="1" applyAlignment="1">
      <alignment horizontal="center" vertical="center" wrapText="1"/>
    </xf>
    <xf numFmtId="0" fontId="1" fillId="3" borderId="17" xfId="0" applyFont="1" applyFill="1" applyBorder="1" applyAlignment="1">
      <alignment horizontal="center" vertical="center"/>
    </xf>
    <xf numFmtId="0" fontId="1" fillId="3" borderId="18" xfId="0" applyFont="1" applyFill="1" applyBorder="1" applyAlignment="1">
      <alignment horizontal="center" vertical="center"/>
    </xf>
    <xf numFmtId="0" fontId="1" fillId="3" borderId="16" xfId="0" applyFont="1" applyFill="1" applyBorder="1" applyAlignment="1">
      <alignment horizontal="center"/>
    </xf>
    <xf numFmtId="0" fontId="1" fillId="3" borderId="18" xfId="0" applyFont="1" applyFill="1" applyBorder="1" applyAlignment="1">
      <alignment horizontal="center"/>
    </xf>
    <xf numFmtId="0" fontId="1" fillId="3" borderId="17" xfId="0" applyFont="1" applyFill="1" applyBorder="1" applyAlignment="1">
      <alignment horizontal="center"/>
    </xf>
    <xf numFmtId="49" fontId="1" fillId="3" borderId="17" xfId="0" applyNumberFormat="1" applyFont="1" applyFill="1" applyBorder="1" applyAlignment="1">
      <alignment horizontal="center" vertical="center"/>
    </xf>
    <xf numFmtId="49" fontId="1" fillId="3" borderId="18" xfId="0" applyNumberFormat="1" applyFont="1" applyFill="1" applyBorder="1" applyAlignment="1">
      <alignment horizontal="center" vertical="center"/>
    </xf>
    <xf numFmtId="0" fontId="1" fillId="3" borderId="16" xfId="0" applyFont="1" applyFill="1" applyBorder="1" applyAlignment="1">
      <alignment horizontal="center" vertical="center"/>
    </xf>
    <xf numFmtId="0" fontId="1" fillId="2" borderId="9" xfId="0" applyFont="1" applyFill="1" applyBorder="1" applyAlignment="1">
      <alignment horizontal="left" vertical="center"/>
    </xf>
    <xf numFmtId="0" fontId="1" fillId="2" borderId="10" xfId="0" applyFont="1" applyFill="1" applyBorder="1" applyAlignment="1">
      <alignment horizontal="left" vertical="center"/>
    </xf>
    <xf numFmtId="0" fontId="2" fillId="0" borderId="33" xfId="0" applyFont="1" applyBorder="1" applyAlignment="1" applyProtection="1">
      <alignment horizontal="center" vertical="center"/>
      <protection locked="0"/>
    </xf>
    <xf numFmtId="3" fontId="1" fillId="3" borderId="17" xfId="0" applyNumberFormat="1" applyFont="1" applyFill="1" applyBorder="1" applyAlignment="1">
      <alignment horizontal="center"/>
    </xf>
    <xf numFmtId="0" fontId="1" fillId="2" borderId="25"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31" xfId="0" applyFont="1" applyFill="1" applyBorder="1" applyAlignment="1">
      <alignment horizontal="center" vertical="center" wrapText="1"/>
    </xf>
    <xf numFmtId="0" fontId="1" fillId="2" borderId="32" xfId="0" applyFont="1" applyFill="1" applyBorder="1" applyAlignment="1">
      <alignment horizontal="center" vertical="center" wrapText="1"/>
    </xf>
    <xf numFmtId="0" fontId="1" fillId="5" borderId="38" xfId="0" applyFont="1" applyFill="1" applyBorder="1" applyAlignment="1">
      <alignment horizontal="center" vertical="center"/>
    </xf>
    <xf numFmtId="0" fontId="1" fillId="5" borderId="0" xfId="0" applyFont="1" applyFill="1" applyBorder="1" applyAlignment="1">
      <alignment horizontal="center" vertical="center"/>
    </xf>
    <xf numFmtId="0" fontId="12" fillId="0" borderId="38" xfId="0" applyFont="1" applyBorder="1" applyAlignment="1" applyProtection="1">
      <alignment horizontal="center" vertical="center" wrapText="1"/>
    </xf>
    <xf numFmtId="0" fontId="12" fillId="0" borderId="0" xfId="0" applyFont="1" applyBorder="1" applyAlignment="1" applyProtection="1">
      <alignment horizontal="center" vertical="center" wrapText="1"/>
    </xf>
    <xf numFmtId="0" fontId="12" fillId="0" borderId="45" xfId="0" applyFont="1" applyBorder="1" applyAlignment="1" applyProtection="1">
      <alignment horizontal="center" vertical="center" wrapText="1"/>
    </xf>
    <xf numFmtId="0" fontId="12" fillId="0" borderId="12" xfId="0" applyFont="1" applyBorder="1" applyAlignment="1" applyProtection="1">
      <alignment horizontal="center" vertical="center" wrapText="1"/>
    </xf>
    <xf numFmtId="0" fontId="12" fillId="0" borderId="13" xfId="0" applyFont="1" applyBorder="1" applyAlignment="1" applyProtection="1">
      <alignment horizontal="center" vertical="center" wrapText="1"/>
    </xf>
    <xf numFmtId="0" fontId="12" fillId="0" borderId="41" xfId="0" applyFont="1" applyBorder="1" applyAlignment="1" applyProtection="1">
      <alignment horizontal="center" vertical="center" wrapText="1"/>
    </xf>
    <xf numFmtId="0" fontId="12" fillId="0" borderId="31" xfId="0" applyFont="1" applyBorder="1" applyAlignment="1" applyProtection="1">
      <alignment horizontal="center" vertical="center" wrapText="1"/>
    </xf>
    <xf numFmtId="0" fontId="12" fillId="0" borderId="32" xfId="0" applyFont="1" applyBorder="1" applyAlignment="1" applyProtection="1">
      <alignment horizontal="center" vertical="center" wrapText="1"/>
    </xf>
    <xf numFmtId="0" fontId="12" fillId="0" borderId="44" xfId="0" applyFont="1" applyBorder="1" applyAlignment="1" applyProtection="1">
      <alignment horizontal="center" vertical="center" wrapText="1"/>
    </xf>
    <xf numFmtId="0" fontId="0" fillId="0" borderId="13" xfId="0" applyBorder="1" applyAlignment="1">
      <alignment horizontal="center"/>
    </xf>
    <xf numFmtId="0" fontId="0" fillId="0" borderId="0" xfId="0" applyBorder="1" applyAlignment="1">
      <alignment horizontal="center"/>
    </xf>
    <xf numFmtId="0" fontId="13" fillId="0" borderId="31" xfId="0" applyFont="1" applyBorder="1" applyAlignment="1" applyProtection="1">
      <alignment horizontal="center" vertical="center" wrapText="1"/>
    </xf>
    <xf numFmtId="0" fontId="13" fillId="0" borderId="32" xfId="0" applyFont="1" applyBorder="1" applyAlignment="1" applyProtection="1">
      <alignment horizontal="center" vertical="center" wrapText="1"/>
    </xf>
    <xf numFmtId="0" fontId="13" fillId="0" borderId="44" xfId="0" applyFont="1" applyBorder="1" applyAlignment="1" applyProtection="1">
      <alignment horizontal="center" vertical="center" wrapText="1"/>
    </xf>
    <xf numFmtId="0" fontId="13" fillId="0" borderId="12" xfId="0" applyFont="1" applyBorder="1" applyAlignment="1" applyProtection="1">
      <alignment horizontal="center" vertical="center" wrapText="1"/>
    </xf>
    <xf numFmtId="0" fontId="13" fillId="0" borderId="13" xfId="0" applyFont="1" applyBorder="1" applyAlignment="1" applyProtection="1">
      <alignment horizontal="center" vertical="center" wrapText="1"/>
    </xf>
    <xf numFmtId="0" fontId="13" fillId="0" borderId="41" xfId="0" applyFont="1" applyBorder="1" applyAlignment="1" applyProtection="1">
      <alignment horizontal="center" vertical="center" wrapText="1"/>
    </xf>
    <xf numFmtId="0" fontId="13" fillId="0" borderId="38" xfId="0" applyFont="1" applyBorder="1" applyAlignment="1" applyProtection="1">
      <alignment horizontal="center" vertical="center" wrapText="1"/>
    </xf>
    <xf numFmtId="0" fontId="13" fillId="0" borderId="0" xfId="0" applyFont="1" applyBorder="1" applyAlignment="1" applyProtection="1">
      <alignment horizontal="center" vertical="center" wrapText="1"/>
    </xf>
    <xf numFmtId="0" fontId="13" fillId="0" borderId="45" xfId="0" applyFont="1" applyBorder="1" applyAlignment="1" applyProtection="1">
      <alignment horizontal="center" vertical="center" wrapText="1"/>
    </xf>
    <xf numFmtId="0" fontId="32" fillId="0" borderId="31" xfId="0" applyFont="1" applyBorder="1" applyAlignment="1" applyProtection="1">
      <alignment horizontal="center" vertical="center" wrapText="1"/>
    </xf>
    <xf numFmtId="0" fontId="32" fillId="0" borderId="32" xfId="0" applyFont="1" applyBorder="1" applyAlignment="1" applyProtection="1">
      <alignment horizontal="center" vertical="center" wrapText="1"/>
    </xf>
    <xf numFmtId="0" fontId="32" fillId="0" borderId="44" xfId="0" applyFont="1" applyBorder="1" applyAlignment="1" applyProtection="1">
      <alignment horizontal="center" vertical="center" wrapText="1"/>
    </xf>
    <xf numFmtId="0" fontId="32" fillId="0" borderId="12" xfId="0" applyFont="1" applyBorder="1" applyAlignment="1" applyProtection="1">
      <alignment horizontal="center" vertical="center" wrapText="1"/>
    </xf>
    <xf numFmtId="0" fontId="32" fillId="0" borderId="13" xfId="0" applyFont="1" applyBorder="1" applyAlignment="1" applyProtection="1">
      <alignment horizontal="center" vertical="center" wrapText="1"/>
    </xf>
    <xf numFmtId="0" fontId="32" fillId="0" borderId="41" xfId="0" applyFont="1" applyBorder="1" applyAlignment="1" applyProtection="1">
      <alignment horizontal="center" vertical="center" wrapText="1"/>
    </xf>
    <xf numFmtId="0" fontId="14" fillId="0" borderId="31" xfId="0" applyFont="1" applyBorder="1" applyAlignment="1" applyProtection="1">
      <alignment horizontal="center" vertical="center" wrapText="1"/>
    </xf>
    <xf numFmtId="0" fontId="14" fillId="0" borderId="32" xfId="0" applyFont="1" applyBorder="1" applyAlignment="1" applyProtection="1">
      <alignment horizontal="center" vertical="center" wrapText="1"/>
    </xf>
    <xf numFmtId="0" fontId="14" fillId="0" borderId="44" xfId="0" applyFont="1" applyBorder="1" applyAlignment="1" applyProtection="1">
      <alignment horizontal="center" vertical="center" wrapText="1"/>
    </xf>
    <xf numFmtId="0" fontId="14" fillId="0" borderId="38" xfId="0" applyFont="1" applyBorder="1" applyAlignment="1" applyProtection="1">
      <alignment horizontal="center" vertical="center" wrapText="1"/>
    </xf>
    <xf numFmtId="0" fontId="14" fillId="0" borderId="0" xfId="0" applyFont="1" applyBorder="1" applyAlignment="1" applyProtection="1">
      <alignment horizontal="center" vertical="center" wrapText="1"/>
    </xf>
    <xf numFmtId="0" fontId="14" fillId="0" borderId="45" xfId="0" applyFont="1" applyBorder="1" applyAlignment="1" applyProtection="1">
      <alignment horizontal="center" vertical="center" wrapText="1"/>
    </xf>
    <xf numFmtId="0" fontId="14" fillId="0" borderId="12" xfId="0" applyFont="1" applyBorder="1" applyAlignment="1" applyProtection="1">
      <alignment horizontal="center" vertical="center" wrapText="1"/>
    </xf>
    <xf numFmtId="0" fontId="14" fillId="0" borderId="13" xfId="0" applyFont="1" applyBorder="1" applyAlignment="1" applyProtection="1">
      <alignment horizontal="center" vertical="center" wrapText="1"/>
    </xf>
    <xf numFmtId="0" fontId="14" fillId="0" borderId="41" xfId="0" applyFont="1" applyBorder="1" applyAlignment="1" applyProtection="1">
      <alignment horizontal="center" vertical="center" wrapText="1"/>
    </xf>
  </cellXfs>
  <cellStyles count="9">
    <cellStyle name="Excel Built-in Normal" xfId="1" xr:uid="{00000000-0005-0000-0000-000000000000}"/>
    <cellStyle name="Millares" xfId="7" builtinId="3"/>
    <cellStyle name="Moneda" xfId="8" builtinId="4"/>
    <cellStyle name="Normal" xfId="0" builtinId="0"/>
    <cellStyle name="Normal 2" xfId="5" xr:uid="{00000000-0005-0000-0000-000002000000}"/>
    <cellStyle name="Normal 2 2" xfId="3" xr:uid="{00000000-0005-0000-0000-000003000000}"/>
    <cellStyle name="Normal 3" xfId="4" xr:uid="{00000000-0005-0000-0000-000004000000}"/>
    <cellStyle name="Normal 4" xfId="2" xr:uid="{00000000-0005-0000-0000-000005000000}"/>
    <cellStyle name="Porcentaje" xfId="6" builtinId="5"/>
  </cellStyles>
  <dxfs count="40">
    <dxf>
      <numFmt numFmtId="170" formatCode="[h]:mm:ss;@"/>
    </dxf>
    <dxf>
      <numFmt numFmtId="170" formatCode="[h]:mm:ss;@"/>
    </dxf>
    <dxf>
      <alignment horizontal="center"/>
    </dxf>
    <dxf>
      <numFmt numFmtId="1" formatCode="0"/>
    </dxf>
    <dxf>
      <numFmt numFmtId="170" formatCode="[h]:mm:ss;@"/>
    </dxf>
    <dxf>
      <numFmt numFmtId="170" formatCode="[h]:mm:ss;@"/>
    </dxf>
    <dxf>
      <numFmt numFmtId="178" formatCode="h:mm:ss\ AM/PM"/>
    </dxf>
    <dxf>
      <numFmt numFmtId="178" formatCode="h:mm:ss\ AM/PM"/>
    </dxf>
    <dxf>
      <numFmt numFmtId="178" formatCode="h:mm:ss\ AM/PM"/>
    </dxf>
    <dxf>
      <numFmt numFmtId="178" formatCode="h:mm:ss\ AM/PM"/>
    </dxf>
    <dxf>
      <numFmt numFmtId="179" formatCode="mm/dd/yyyy"/>
    </dxf>
    <dxf>
      <numFmt numFmtId="179" formatCode="mm/dd/yyyy"/>
    </dxf>
    <dxf>
      <numFmt numFmtId="179" formatCode="mm/dd/yyyy"/>
    </dxf>
    <dxf>
      <numFmt numFmtId="179" formatCode="mm/dd/yyyy"/>
    </dxf>
    <dxf>
      <numFmt numFmtId="178" formatCode="h:mm:ss\ AM/PM"/>
    </dxf>
    <dxf>
      <numFmt numFmtId="178" formatCode="h:mm:ss\ AM/PM"/>
    </dxf>
    <dxf>
      <numFmt numFmtId="170" formatCode="[h]:mm:ss;@"/>
    </dxf>
    <dxf>
      <numFmt numFmtId="1" formatCode="0"/>
      <alignment horizontal="center" vertical="bottom" textRotation="0" wrapText="0" indent="0" justifyLastLine="0" shrinkToFit="0" readingOrder="0"/>
    </dxf>
    <dxf>
      <numFmt numFmtId="172" formatCode="0.0%"/>
    </dxf>
    <dxf>
      <numFmt numFmtId="170" formatCode="[h]:mm:ss;@"/>
    </dxf>
    <dxf>
      <alignment horizontal="left" vertical="bottom" textRotation="0" wrapText="0" indent="0" justifyLastLine="0" shrinkToFit="0" readingOrder="0"/>
    </dxf>
    <dxf>
      <fill>
        <patternFill patternType="solid">
          <fgColor indexed="64"/>
          <bgColor rgb="FF002060"/>
        </patternFill>
      </fill>
    </dxf>
    <dxf>
      <alignment horizontal="center"/>
    </dxf>
    <dxf>
      <numFmt numFmtId="173" formatCode="0.0"/>
    </dxf>
    <dxf>
      <numFmt numFmtId="170" formatCode="[h]:mm:ss;@"/>
    </dxf>
    <dxf>
      <font>
        <color theme="0"/>
      </font>
      <fill>
        <patternFill>
          <bgColor rgb="FFFF0000"/>
        </patternFill>
      </fill>
    </dxf>
    <dxf>
      <font>
        <color theme="1"/>
      </font>
      <fill>
        <patternFill>
          <bgColor rgb="FFFFFF00"/>
        </patternFill>
      </fill>
    </dxf>
    <dxf>
      <font>
        <color theme="1"/>
      </font>
      <fill>
        <patternFill>
          <bgColor rgb="FF00FF00"/>
        </patternFill>
      </fill>
    </dxf>
    <dxf>
      <alignment vertical="center"/>
    </dxf>
    <dxf>
      <alignment horizontal="center"/>
    </dxf>
    <dxf>
      <alignment wrapText="1"/>
    </dxf>
    <dxf>
      <numFmt numFmtId="170" formatCode="[h]:mm:ss;@"/>
    </dxf>
    <dxf>
      <alignment vertical="center"/>
    </dxf>
    <dxf>
      <alignment horizontal="center"/>
    </dxf>
    <dxf>
      <alignment wrapText="1"/>
    </dxf>
    <dxf>
      <numFmt numFmtId="170" formatCode="[h]:mm:ss;@"/>
    </dxf>
    <dxf>
      <alignment vertical="center"/>
    </dxf>
    <dxf>
      <alignment horizontal="center"/>
    </dxf>
    <dxf>
      <alignment wrapText="1"/>
    </dxf>
    <dxf>
      <numFmt numFmtId="170" formatCode="[h]:mm:ss;@"/>
    </dxf>
  </dxfs>
  <tableStyles count="0" defaultTableStyle="TableStyleMedium9" defaultPivotStyle="PivotStyleLight16"/>
  <colors>
    <mruColors>
      <color rgb="FF00FF0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externalLink" Target="externalLinks/externalLink1.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663673009305437E-2"/>
          <c:y val="7.4417670301580821E-2"/>
          <c:w val="0.95166259032358269"/>
          <c:h val="0.75127583799499809"/>
        </c:manualLayout>
      </c:layout>
      <c:barChart>
        <c:barDir val="col"/>
        <c:grouping val="clustered"/>
        <c:varyColors val="0"/>
        <c:ser>
          <c:idx val="0"/>
          <c:order val="0"/>
          <c:spPr>
            <a:solidFill>
              <a:srgbClr val="00B0F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BAFE-4073-A1B4-72B9C9769466}"/>
              </c:ext>
            </c:extLst>
          </c:dPt>
          <c:dPt>
            <c:idx val="1"/>
            <c:invertIfNegative val="0"/>
            <c:bubble3D val="0"/>
            <c:spPr>
              <a:solidFill>
                <a:srgbClr val="002060"/>
              </a:solidFill>
              <a:ln>
                <a:noFill/>
              </a:ln>
              <a:effectLst/>
            </c:spPr>
            <c:extLst>
              <c:ext xmlns:c16="http://schemas.microsoft.com/office/drawing/2014/chart" uri="{C3380CC4-5D6E-409C-BE32-E72D297353CC}">
                <c16:uniqueId val="{00000003-BAFE-4073-A1B4-72B9C9769466}"/>
              </c:ext>
            </c:extLst>
          </c:dPt>
          <c:dPt>
            <c:idx val="2"/>
            <c:invertIfNegative val="0"/>
            <c:bubble3D val="0"/>
            <c:spPr>
              <a:solidFill>
                <a:srgbClr val="002060"/>
              </a:solidFill>
              <a:ln>
                <a:noFill/>
              </a:ln>
              <a:effectLst/>
            </c:spPr>
            <c:extLst>
              <c:ext xmlns:c16="http://schemas.microsoft.com/office/drawing/2014/chart" uri="{C3380CC4-5D6E-409C-BE32-E72D297353CC}">
                <c16:uniqueId val="{00000005-BAFE-4073-A1B4-72B9C9769466}"/>
              </c:ext>
            </c:extLst>
          </c:dPt>
          <c:dPt>
            <c:idx val="3"/>
            <c:invertIfNegative val="0"/>
            <c:bubble3D val="0"/>
            <c:spPr>
              <a:solidFill>
                <a:srgbClr val="002060"/>
              </a:solidFill>
              <a:ln>
                <a:noFill/>
              </a:ln>
              <a:effectLst/>
            </c:spPr>
            <c:extLst>
              <c:ext xmlns:c16="http://schemas.microsoft.com/office/drawing/2014/chart" uri="{C3380CC4-5D6E-409C-BE32-E72D297353CC}">
                <c16:uniqueId val="{0000000B-BAFE-4073-A1B4-72B9C9769466}"/>
              </c:ext>
            </c:extLst>
          </c:dPt>
          <c:dPt>
            <c:idx val="4"/>
            <c:invertIfNegative val="0"/>
            <c:bubble3D val="0"/>
            <c:spPr>
              <a:solidFill>
                <a:srgbClr val="002060"/>
              </a:solidFill>
              <a:ln>
                <a:noFill/>
              </a:ln>
              <a:effectLst/>
            </c:spPr>
            <c:extLst>
              <c:ext xmlns:c16="http://schemas.microsoft.com/office/drawing/2014/chart" uri="{C3380CC4-5D6E-409C-BE32-E72D297353CC}">
                <c16:uniqueId val="{0000000D-BAFE-4073-A1B4-72B9C9769466}"/>
              </c:ext>
            </c:extLst>
          </c:dPt>
          <c:dPt>
            <c:idx val="8"/>
            <c:invertIfNegative val="0"/>
            <c:bubble3D val="0"/>
            <c:spPr>
              <a:solidFill>
                <a:srgbClr val="00B0F0"/>
              </a:solidFill>
              <a:ln>
                <a:noFill/>
              </a:ln>
              <a:effectLst/>
            </c:spPr>
            <c:extLst>
              <c:ext xmlns:c16="http://schemas.microsoft.com/office/drawing/2014/chart" uri="{C3380CC4-5D6E-409C-BE32-E72D297353CC}">
                <c16:uniqueId val="{00000007-BAFE-4073-A1B4-72B9C9769466}"/>
              </c:ext>
            </c:extLst>
          </c:dPt>
          <c:dPt>
            <c:idx val="11"/>
            <c:invertIfNegative val="0"/>
            <c:bubble3D val="0"/>
            <c:spPr>
              <a:solidFill>
                <a:srgbClr val="00FF00"/>
              </a:solidFill>
              <a:ln>
                <a:noFill/>
              </a:ln>
              <a:effectLst/>
            </c:spPr>
            <c:extLst>
              <c:ext xmlns:c16="http://schemas.microsoft.com/office/drawing/2014/chart" uri="{C3380CC4-5D6E-409C-BE32-E72D297353CC}">
                <c16:uniqueId val="{0000000C-BAFE-4073-A1B4-72B9C9769466}"/>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Disponibilidad Diaria'!$J$23:$U$23</c:f>
              <c:strCache>
                <c:ptCount val="12"/>
                <c:pt idx="0">
                  <c:v>PB</c:v>
                </c:pt>
                <c:pt idx="1">
                  <c:v>#¡VALOR!</c:v>
                </c:pt>
                <c:pt idx="2">
                  <c:v>#¡VALOR!</c:v>
                </c:pt>
                <c:pt idx="3">
                  <c:v>#¡VALOR!</c:v>
                </c:pt>
                <c:pt idx="4">
                  <c:v>#¡VALOR!</c:v>
                </c:pt>
                <c:pt idx="5">
                  <c:v>#¡VALOR!</c:v>
                </c:pt>
                <c:pt idx="6">
                  <c:v>#¡VALOR!</c:v>
                </c:pt>
                <c:pt idx="7">
                  <c:v>#¡VALOR!</c:v>
                </c:pt>
                <c:pt idx="8">
                  <c:v>#¡VALOR!</c:v>
                </c:pt>
                <c:pt idx="9">
                  <c:v>#¡VALOR!</c:v>
                </c:pt>
                <c:pt idx="10">
                  <c:v>#¡VALOR!</c:v>
                </c:pt>
                <c:pt idx="11">
                  <c:v>OBJ</c:v>
                </c:pt>
              </c:strCache>
            </c:strRef>
          </c:cat>
          <c:val>
            <c:numRef>
              <c:f>'% Disponibilidad Diaria'!$J$24:$U$24</c:f>
              <c:numCache>
                <c:formatCode>0.0%</c:formatCode>
                <c:ptCount val="12"/>
                <c:pt idx="0">
                  <c:v>0.104</c:v>
                </c:pt>
                <c:pt idx="1">
                  <c:v>0</c:v>
                </c:pt>
                <c:pt idx="2">
                  <c:v>0</c:v>
                </c:pt>
                <c:pt idx="3">
                  <c:v>0</c:v>
                </c:pt>
                <c:pt idx="4">
                  <c:v>0</c:v>
                </c:pt>
                <c:pt idx="5">
                  <c:v>0</c:v>
                </c:pt>
                <c:pt idx="6">
                  <c:v>0</c:v>
                </c:pt>
                <c:pt idx="7">
                  <c:v>0</c:v>
                </c:pt>
                <c:pt idx="8">
                  <c:v>0</c:v>
                </c:pt>
                <c:pt idx="9">
                  <c:v>0</c:v>
                </c:pt>
                <c:pt idx="10">
                  <c:v>0</c:v>
                </c:pt>
                <c:pt idx="11">
                  <c:v>7.0000000000000007E-2</c:v>
                </c:pt>
              </c:numCache>
            </c:numRef>
          </c:val>
          <c:extLst>
            <c:ext xmlns:c16="http://schemas.microsoft.com/office/drawing/2014/chart" uri="{C3380CC4-5D6E-409C-BE32-E72D297353CC}">
              <c16:uniqueId val="{00000008-BAFE-4073-A1B4-72B9C9769466}"/>
            </c:ext>
          </c:extLst>
        </c:ser>
        <c:dLbls>
          <c:showLegendKey val="0"/>
          <c:showVal val="0"/>
          <c:showCatName val="0"/>
          <c:showSerName val="0"/>
          <c:showPercent val="0"/>
          <c:showBubbleSize val="0"/>
        </c:dLbls>
        <c:gapWidth val="40"/>
        <c:overlap val="-27"/>
        <c:axId val="889374143"/>
        <c:axId val="112119903"/>
      </c:barChart>
      <c:lineChart>
        <c:grouping val="standard"/>
        <c:varyColors val="0"/>
        <c:ser>
          <c:idx val="1"/>
          <c:order val="1"/>
          <c:tx>
            <c:strRef>
              <c:f>'% Disponibilidad Diaria'!$I$25</c:f>
              <c:strCache>
                <c:ptCount val="1"/>
                <c:pt idx="0">
                  <c:v>PB</c:v>
                </c:pt>
              </c:strCache>
            </c:strRef>
          </c:tx>
          <c:spPr>
            <a:ln w="28575" cap="rnd">
              <a:solidFill>
                <a:srgbClr val="FF0000"/>
              </a:solidFill>
              <a:round/>
            </a:ln>
            <a:effectLst/>
          </c:spPr>
          <c:marker>
            <c:symbol val="none"/>
          </c:marker>
          <c:cat>
            <c:numRef>
              <c:f>'% Disponibilidad Diaria'!$J$26:$U$26</c:f>
              <c:numCache>
                <c:formatCode>0.0%</c:formatCode>
                <c:ptCount val="12"/>
                <c:pt idx="1">
                  <c:v>7.0000000000000007E-2</c:v>
                </c:pt>
                <c:pt idx="2">
                  <c:v>7.0000000000000007E-2</c:v>
                </c:pt>
                <c:pt idx="3">
                  <c:v>7.0000000000000007E-2</c:v>
                </c:pt>
                <c:pt idx="4">
                  <c:v>7.0000000000000007E-2</c:v>
                </c:pt>
                <c:pt idx="5">
                  <c:v>7.0000000000000007E-2</c:v>
                </c:pt>
                <c:pt idx="6">
                  <c:v>7.0000000000000007E-2</c:v>
                </c:pt>
                <c:pt idx="7">
                  <c:v>7.0000000000000007E-2</c:v>
                </c:pt>
                <c:pt idx="8">
                  <c:v>7.0000000000000007E-2</c:v>
                </c:pt>
                <c:pt idx="9">
                  <c:v>7.0000000000000007E-2</c:v>
                </c:pt>
                <c:pt idx="10">
                  <c:v>7.0000000000000007E-2</c:v>
                </c:pt>
                <c:pt idx="11">
                  <c:v>7.0000000000000007E-2</c:v>
                </c:pt>
              </c:numCache>
            </c:numRef>
          </c:cat>
          <c:val>
            <c:numRef>
              <c:f>'% Disponibilidad Diaria'!$J$25:$U$25</c:f>
              <c:numCache>
                <c:formatCode>0.0%</c:formatCode>
                <c:ptCount val="12"/>
                <c:pt idx="0">
                  <c:v>0.104</c:v>
                </c:pt>
                <c:pt idx="1">
                  <c:v>0.104</c:v>
                </c:pt>
                <c:pt idx="2">
                  <c:v>0.104</c:v>
                </c:pt>
                <c:pt idx="3">
                  <c:v>0.104</c:v>
                </c:pt>
                <c:pt idx="4">
                  <c:v>0.104</c:v>
                </c:pt>
                <c:pt idx="5">
                  <c:v>0.104</c:v>
                </c:pt>
                <c:pt idx="6">
                  <c:v>0.104</c:v>
                </c:pt>
                <c:pt idx="7">
                  <c:v>0.104</c:v>
                </c:pt>
                <c:pt idx="8">
                  <c:v>0.104</c:v>
                </c:pt>
                <c:pt idx="9">
                  <c:v>0.104</c:v>
                </c:pt>
                <c:pt idx="10">
                  <c:v>0.104</c:v>
                </c:pt>
              </c:numCache>
            </c:numRef>
          </c:val>
          <c:smooth val="0"/>
          <c:extLst>
            <c:ext xmlns:c16="http://schemas.microsoft.com/office/drawing/2014/chart" uri="{C3380CC4-5D6E-409C-BE32-E72D297353CC}">
              <c16:uniqueId val="{00000009-BAFE-4073-A1B4-72B9C9769466}"/>
            </c:ext>
          </c:extLst>
        </c:ser>
        <c:ser>
          <c:idx val="2"/>
          <c:order val="2"/>
          <c:tx>
            <c:strRef>
              <c:f>'% Disponibilidad Diaria'!$I$26</c:f>
              <c:strCache>
                <c:ptCount val="1"/>
                <c:pt idx="0">
                  <c:v>OBJ</c:v>
                </c:pt>
              </c:strCache>
            </c:strRef>
          </c:tx>
          <c:spPr>
            <a:ln w="28575" cap="rnd">
              <a:solidFill>
                <a:srgbClr val="00FF00"/>
              </a:solidFill>
              <a:round/>
            </a:ln>
            <a:effectLst/>
          </c:spPr>
          <c:marker>
            <c:symbol val="none"/>
          </c:marker>
          <c:cat>
            <c:numRef>
              <c:f>'% Disponibilidad Diaria'!$J$26:$U$26</c:f>
              <c:numCache>
                <c:formatCode>0.0%</c:formatCode>
                <c:ptCount val="12"/>
                <c:pt idx="1">
                  <c:v>7.0000000000000007E-2</c:v>
                </c:pt>
                <c:pt idx="2">
                  <c:v>7.0000000000000007E-2</c:v>
                </c:pt>
                <c:pt idx="3">
                  <c:v>7.0000000000000007E-2</c:v>
                </c:pt>
                <c:pt idx="4">
                  <c:v>7.0000000000000007E-2</c:v>
                </c:pt>
                <c:pt idx="5">
                  <c:v>7.0000000000000007E-2</c:v>
                </c:pt>
                <c:pt idx="6">
                  <c:v>7.0000000000000007E-2</c:v>
                </c:pt>
                <c:pt idx="7">
                  <c:v>7.0000000000000007E-2</c:v>
                </c:pt>
                <c:pt idx="8">
                  <c:v>7.0000000000000007E-2</c:v>
                </c:pt>
                <c:pt idx="9">
                  <c:v>7.0000000000000007E-2</c:v>
                </c:pt>
                <c:pt idx="10">
                  <c:v>7.0000000000000007E-2</c:v>
                </c:pt>
                <c:pt idx="11">
                  <c:v>7.0000000000000007E-2</c:v>
                </c:pt>
              </c:numCache>
            </c:numRef>
          </c:cat>
          <c:val>
            <c:numRef>
              <c:f>'% Disponibilidad Diaria'!$J$26:$U$26</c:f>
              <c:numCache>
                <c:formatCode>0.0%</c:formatCode>
                <c:ptCount val="12"/>
                <c:pt idx="1">
                  <c:v>7.0000000000000007E-2</c:v>
                </c:pt>
                <c:pt idx="2">
                  <c:v>7.0000000000000007E-2</c:v>
                </c:pt>
                <c:pt idx="3">
                  <c:v>7.0000000000000007E-2</c:v>
                </c:pt>
                <c:pt idx="4">
                  <c:v>7.0000000000000007E-2</c:v>
                </c:pt>
                <c:pt idx="5">
                  <c:v>7.0000000000000007E-2</c:v>
                </c:pt>
                <c:pt idx="6">
                  <c:v>7.0000000000000007E-2</c:v>
                </c:pt>
                <c:pt idx="7">
                  <c:v>7.0000000000000007E-2</c:v>
                </c:pt>
                <c:pt idx="8">
                  <c:v>7.0000000000000007E-2</c:v>
                </c:pt>
                <c:pt idx="9">
                  <c:v>7.0000000000000007E-2</c:v>
                </c:pt>
                <c:pt idx="10">
                  <c:v>7.0000000000000007E-2</c:v>
                </c:pt>
                <c:pt idx="11">
                  <c:v>7.0000000000000007E-2</c:v>
                </c:pt>
              </c:numCache>
            </c:numRef>
          </c:val>
          <c:smooth val="0"/>
          <c:extLst>
            <c:ext xmlns:c16="http://schemas.microsoft.com/office/drawing/2014/chart" uri="{C3380CC4-5D6E-409C-BE32-E72D297353CC}">
              <c16:uniqueId val="{0000000A-BAFE-4073-A1B4-72B9C9769466}"/>
            </c:ext>
          </c:extLst>
        </c:ser>
        <c:dLbls>
          <c:showLegendKey val="0"/>
          <c:showVal val="0"/>
          <c:showCatName val="0"/>
          <c:showSerName val="0"/>
          <c:showPercent val="0"/>
          <c:showBubbleSize val="0"/>
        </c:dLbls>
        <c:marker val="1"/>
        <c:smooth val="0"/>
        <c:axId val="889374143"/>
        <c:axId val="112119903"/>
      </c:lineChart>
      <c:catAx>
        <c:axId val="889374143"/>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s-PE" b="1">
                    <a:solidFill>
                      <a:sysClr val="windowText" lastClr="000000"/>
                    </a:solidFill>
                  </a:rPr>
                  <a:t>SEMANA</a:t>
                </a:r>
              </a:p>
            </c:rich>
          </c:tx>
          <c:layout>
            <c:manualLayout>
              <c:xMode val="edge"/>
              <c:yMode val="edge"/>
              <c:x val="0.47264613781200848"/>
              <c:y val="0.89582473907933224"/>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CO"/>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CO"/>
          </a:p>
        </c:txPr>
        <c:crossAx val="112119903"/>
        <c:crosses val="autoZero"/>
        <c:auto val="1"/>
        <c:lblAlgn val="ctr"/>
        <c:lblOffset val="100"/>
        <c:noMultiLvlLbl val="0"/>
      </c:catAx>
      <c:valAx>
        <c:axId val="112119903"/>
        <c:scaling>
          <c:orientation val="minMax"/>
        </c:scaling>
        <c:delete val="1"/>
        <c:axPos val="l"/>
        <c:numFmt formatCode="0.0%" sourceLinked="1"/>
        <c:majorTickMark val="none"/>
        <c:minorTickMark val="none"/>
        <c:tickLblPos val="nextTo"/>
        <c:crossAx val="88937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[Copia de Hoja de Vida_Preventivo vs Correctivo 2021 V1 (006).xlsx]Fallas Recurrente!PivotTable4</c:name>
    <c:fmtId val="1"/>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
        <c:spPr>
          <a:ln w="12700" cap="rnd">
            <a:solidFill>
              <a:schemeClr val="tx1"/>
            </a:solidFill>
            <a:round/>
          </a:ln>
          <a:effectLst/>
        </c:spPr>
        <c:marker>
          <c:symbol val="diamond"/>
          <c:size val="5"/>
          <c:spPr>
            <a:solidFill>
              <a:schemeClr val="accent6">
                <a:lumMod val="75000"/>
              </a:schemeClr>
            </a:solidFill>
            <a:ln w="6350">
              <a:solidFill>
                <a:schemeClr val="accent6">
                  <a:lumMod val="75000"/>
                </a:schemeClr>
              </a:solidFill>
            </a:ln>
            <a:effectLst/>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s-CO"/>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ln w="12700" cap="rnd">
            <a:solidFill>
              <a:schemeClr val="tx1"/>
            </a:solidFill>
            <a:round/>
          </a:ln>
          <a:effectLst/>
        </c:spPr>
        <c:marker>
          <c:symbol val="diamond"/>
          <c:size val="5"/>
          <c:spPr>
            <a:solidFill>
              <a:schemeClr val="accent6">
                <a:lumMod val="75000"/>
              </a:schemeClr>
            </a:solidFill>
            <a:ln w="6350">
              <a:solidFill>
                <a:schemeClr val="accent6">
                  <a:lumMod val="75000"/>
                </a:schemeClr>
              </a:solidFill>
            </a:ln>
            <a:effectLst/>
          </c:spPr>
        </c:marker>
      </c:pivotFmt>
    </c:pivotFmts>
    <c:plotArea>
      <c:layout>
        <c:manualLayout>
          <c:layoutTarget val="inner"/>
          <c:xMode val="edge"/>
          <c:yMode val="edge"/>
          <c:x val="0.12508393045638488"/>
          <c:y val="5.0925925925925923E-2"/>
          <c:w val="0.85590223097112861"/>
          <c:h val="0.75370370370370365"/>
        </c:manualLayout>
      </c:layout>
      <c:barChart>
        <c:barDir val="col"/>
        <c:grouping val="clustered"/>
        <c:varyColors val="0"/>
        <c:ser>
          <c:idx val="0"/>
          <c:order val="0"/>
          <c:tx>
            <c:strRef>
              <c:f>'Fallas Recurrente'!$B$5</c:f>
              <c:strCache>
                <c:ptCount val="1"/>
                <c:pt idx="0">
                  <c:v>Count of TRABAJO REALIZADO EN (AUTOPARTE)</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'Fallas Recurrente'!$A$6:$A$23</c:f>
              <c:strCache>
                <c:ptCount val="17"/>
                <c:pt idx="0">
                  <c:v>RUEDAS</c:v>
                </c:pt>
                <c:pt idx="1">
                  <c:v>MOTOR</c:v>
                </c:pt>
                <c:pt idx="2">
                  <c:v>CHASIS</c:v>
                </c:pt>
                <c:pt idx="3">
                  <c:v>LUZ CABINA</c:v>
                </c:pt>
                <c:pt idx="4">
                  <c:v>CABINA</c:v>
                </c:pt>
                <c:pt idx="5">
                  <c:v>AIRE TRAILER</c:v>
                </c:pt>
                <c:pt idx="6">
                  <c:v>SUSPENSION CABINA</c:v>
                </c:pt>
                <c:pt idx="7">
                  <c:v>SOPORTES CHASIS</c:v>
                </c:pt>
                <c:pt idx="8">
                  <c:v>AIRE ACONDICIONADO</c:v>
                </c:pt>
                <c:pt idx="9">
                  <c:v>AIRE CABEZOTE</c:v>
                </c:pt>
                <c:pt idx="10">
                  <c:v>LUZ TRAILER</c:v>
                </c:pt>
                <c:pt idx="11">
                  <c:v>LEVANTAR VOLCO</c:v>
                </c:pt>
                <c:pt idx="12">
                  <c:v>TRANSMISIONES</c:v>
                </c:pt>
                <c:pt idx="13">
                  <c:v>TAPAS TANQUE</c:v>
                </c:pt>
                <c:pt idx="14">
                  <c:v>SUSPENSION TRAILER</c:v>
                </c:pt>
                <c:pt idx="15">
                  <c:v>AIRE</c:v>
                </c:pt>
                <c:pt idx="16">
                  <c:v>(en blanco)</c:v>
                </c:pt>
              </c:strCache>
            </c:strRef>
          </c:cat>
          <c:val>
            <c:numRef>
              <c:f>'Fallas Recurrente'!$B$6:$B$23</c:f>
              <c:numCache>
                <c:formatCode>General</c:formatCode>
                <c:ptCount val="17"/>
                <c:pt idx="0">
                  <c:v>21</c:v>
                </c:pt>
                <c:pt idx="1">
                  <c:v>19</c:v>
                </c:pt>
                <c:pt idx="2">
                  <c:v>13</c:v>
                </c:pt>
                <c:pt idx="3">
                  <c:v>12</c:v>
                </c:pt>
                <c:pt idx="4">
                  <c:v>9</c:v>
                </c:pt>
                <c:pt idx="5">
                  <c:v>7</c:v>
                </c:pt>
                <c:pt idx="6">
                  <c:v>5</c:v>
                </c:pt>
                <c:pt idx="7">
                  <c:v>5</c:v>
                </c:pt>
                <c:pt idx="8">
                  <c:v>4</c:v>
                </c:pt>
                <c:pt idx="9">
                  <c:v>4</c:v>
                </c:pt>
                <c:pt idx="10">
                  <c:v>3</c:v>
                </c:pt>
                <c:pt idx="11">
                  <c:v>2</c:v>
                </c:pt>
                <c:pt idx="12">
                  <c:v>2</c:v>
                </c:pt>
                <c:pt idx="13">
                  <c:v>1</c:v>
                </c:pt>
                <c:pt idx="14">
                  <c:v>1</c:v>
                </c:pt>
                <c:pt idx="15">
                  <c:v>1</c:v>
                </c:pt>
              </c:numCache>
            </c:numRef>
          </c:val>
          <c:extLst>
            <c:ext xmlns:c16="http://schemas.microsoft.com/office/drawing/2014/chart" uri="{C3380CC4-5D6E-409C-BE32-E72D297353CC}">
              <c16:uniqueId val="{00000000-AA74-4E27-92EE-A0614E7D3698}"/>
            </c:ext>
          </c:extLst>
        </c:ser>
        <c:dLbls>
          <c:showLegendKey val="0"/>
          <c:showVal val="0"/>
          <c:showCatName val="0"/>
          <c:showSerName val="0"/>
          <c:showPercent val="0"/>
          <c:showBubbleSize val="0"/>
        </c:dLbls>
        <c:gapWidth val="50"/>
        <c:overlap val="-27"/>
        <c:axId val="825656479"/>
        <c:axId val="939176239"/>
      </c:barChart>
      <c:lineChart>
        <c:grouping val="stacked"/>
        <c:varyColors val="0"/>
        <c:ser>
          <c:idx val="1"/>
          <c:order val="1"/>
          <c:tx>
            <c:strRef>
              <c:f>'Fallas Recurrente'!$C$5</c:f>
              <c:strCache>
                <c:ptCount val="1"/>
                <c:pt idx="0">
                  <c:v>Sum of Horas Mtto Reales</c:v>
                </c:pt>
              </c:strCache>
            </c:strRef>
          </c:tx>
          <c:spPr>
            <a:ln w="12700" cap="rnd">
              <a:solidFill>
                <a:schemeClr val="tx1"/>
              </a:solidFill>
              <a:round/>
            </a:ln>
            <a:effectLst/>
          </c:spPr>
          <c:marker>
            <c:symbol val="diamond"/>
            <c:size val="5"/>
            <c:spPr>
              <a:solidFill>
                <a:schemeClr val="accent6">
                  <a:lumMod val="75000"/>
                </a:schemeClr>
              </a:solidFill>
              <a:ln w="6350">
                <a:solidFill>
                  <a:schemeClr val="accent6">
                    <a:lumMod val="75000"/>
                  </a:schemeClr>
                </a:solidFill>
              </a:ln>
              <a:effectLst/>
            </c:spPr>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s-CO"/>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'Fallas Recurrente'!$A$6:$A$23</c:f>
              <c:strCache>
                <c:ptCount val="17"/>
                <c:pt idx="0">
                  <c:v>RUEDAS</c:v>
                </c:pt>
                <c:pt idx="1">
                  <c:v>MOTOR</c:v>
                </c:pt>
                <c:pt idx="2">
                  <c:v>CHASIS</c:v>
                </c:pt>
                <c:pt idx="3">
                  <c:v>LUZ CABINA</c:v>
                </c:pt>
                <c:pt idx="4">
                  <c:v>CABINA</c:v>
                </c:pt>
                <c:pt idx="5">
                  <c:v>AIRE TRAILER</c:v>
                </c:pt>
                <c:pt idx="6">
                  <c:v>SUSPENSION CABINA</c:v>
                </c:pt>
                <c:pt idx="7">
                  <c:v>SOPORTES CHASIS</c:v>
                </c:pt>
                <c:pt idx="8">
                  <c:v>AIRE ACONDICIONADO</c:v>
                </c:pt>
                <c:pt idx="9">
                  <c:v>AIRE CABEZOTE</c:v>
                </c:pt>
                <c:pt idx="10">
                  <c:v>LUZ TRAILER</c:v>
                </c:pt>
                <c:pt idx="11">
                  <c:v>LEVANTAR VOLCO</c:v>
                </c:pt>
                <c:pt idx="12">
                  <c:v>TRANSMISIONES</c:v>
                </c:pt>
                <c:pt idx="13">
                  <c:v>TAPAS TANQUE</c:v>
                </c:pt>
                <c:pt idx="14">
                  <c:v>SUSPENSION TRAILER</c:v>
                </c:pt>
                <c:pt idx="15">
                  <c:v>AIRE</c:v>
                </c:pt>
                <c:pt idx="16">
                  <c:v>(en blanco)</c:v>
                </c:pt>
              </c:strCache>
            </c:strRef>
          </c:cat>
          <c:val>
            <c:numRef>
              <c:f>'Fallas Recurrente'!$C$6:$C$23</c:f>
              <c:numCache>
                <c:formatCode>General</c:formatCode>
                <c:ptCount val="17"/>
                <c:pt idx="0">
                  <c:v>0.59266898148148139</c:v>
                </c:pt>
                <c:pt idx="1">
                  <c:v>2.0663078703703706</c:v>
                </c:pt>
                <c:pt idx="2">
                  <c:v>1.9700925925925927</c:v>
                </c:pt>
                <c:pt idx="3">
                  <c:v>0.98297453703703708</c:v>
                </c:pt>
                <c:pt idx="4">
                  <c:v>0.96561342592592592</c:v>
                </c:pt>
                <c:pt idx="5">
                  <c:v>0.83053240740740741</c:v>
                </c:pt>
                <c:pt idx="6">
                  <c:v>0.63991898148148141</c:v>
                </c:pt>
                <c:pt idx="7">
                  <c:v>0.71247685185185183</c:v>
                </c:pt>
                <c:pt idx="8">
                  <c:v>0.5836689814814815</c:v>
                </c:pt>
                <c:pt idx="9">
                  <c:v>0.31874999999999998</c:v>
                </c:pt>
                <c:pt idx="10">
                  <c:v>0.34722222222222221</c:v>
                </c:pt>
                <c:pt idx="11">
                  <c:v>6.805555555555555E-2</c:v>
                </c:pt>
                <c:pt idx="12">
                  <c:v>0.10416666666666666</c:v>
                </c:pt>
                <c:pt idx="13">
                  <c:v>8.3333333333333329E-2</c:v>
                </c:pt>
                <c:pt idx="14">
                  <c:v>8.3333333333333329E-2</c:v>
                </c:pt>
                <c:pt idx="15">
                  <c:v>3.1944444444444449E-2</c:v>
                </c:pt>
                <c:pt idx="16">
                  <c:v>4.7222222222222221E-2</c:v>
                </c:pt>
              </c:numCache>
            </c:numRef>
          </c:val>
          <c:smooth val="0"/>
          <c:extLst>
            <c:ext xmlns:c16="http://schemas.microsoft.com/office/drawing/2014/chart" uri="{C3380CC4-5D6E-409C-BE32-E72D297353CC}">
              <c16:uniqueId val="{00000001-AA74-4E27-92EE-A0614E7D3698}"/>
            </c:ext>
          </c:extLst>
        </c:ser>
        <c:dLbls>
          <c:showLegendKey val="0"/>
          <c:showVal val="0"/>
          <c:showCatName val="0"/>
          <c:showSerName val="0"/>
          <c:showPercent val="0"/>
          <c:showBubbleSize val="0"/>
        </c:dLbls>
        <c:marker val="1"/>
        <c:smooth val="0"/>
        <c:axId val="2035087023"/>
        <c:axId val="1907783935"/>
      </c:lineChart>
      <c:catAx>
        <c:axId val="82565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s-CO"/>
          </a:p>
        </c:txPr>
        <c:crossAx val="939176239"/>
        <c:crosses val="autoZero"/>
        <c:auto val="1"/>
        <c:lblAlgn val="ctr"/>
        <c:lblOffset val="100"/>
        <c:noMultiLvlLbl val="0"/>
      </c:catAx>
      <c:valAx>
        <c:axId val="9391762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825656479"/>
        <c:crosses val="autoZero"/>
        <c:crossBetween val="between"/>
      </c:valAx>
      <c:valAx>
        <c:axId val="19077839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35087023"/>
        <c:crosses val="max"/>
        <c:crossBetween val="between"/>
      </c:valAx>
      <c:catAx>
        <c:axId val="2035087023"/>
        <c:scaling>
          <c:orientation val="minMax"/>
        </c:scaling>
        <c:delete val="1"/>
        <c:axPos val="b"/>
        <c:numFmt formatCode="General" sourceLinked="1"/>
        <c:majorTickMark val="out"/>
        <c:minorTickMark val="none"/>
        <c:tickLblPos val="nextTo"/>
        <c:crossAx val="19077839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933450</xdr:colOff>
      <xdr:row>0</xdr:row>
      <xdr:rowOff>38100</xdr:rowOff>
    </xdr:from>
    <xdr:to>
      <xdr:col>1</xdr:col>
      <xdr:colOff>573232</xdr:colOff>
      <xdr:row>2</xdr:row>
      <xdr:rowOff>171450</xdr:rowOff>
    </xdr:to>
    <xdr:pic>
      <xdr:nvPicPr>
        <xdr:cNvPr id="2" name="Picture 2">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33450" y="38100"/>
          <a:ext cx="763732"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274368</xdr:colOff>
      <xdr:row>1</xdr:row>
      <xdr:rowOff>17194</xdr:rowOff>
    </xdr:from>
    <xdr:to>
      <xdr:col>4</xdr:col>
      <xdr:colOff>1709826</xdr:colOff>
      <xdr:row>4</xdr:row>
      <xdr:rowOff>86591</xdr:rowOff>
    </xdr:to>
    <xdr:pic>
      <xdr:nvPicPr>
        <xdr:cNvPr id="2" name="Imagen 2" descr="CONSTRUPROYEC">
          <a:extLst>
            <a:ext uri="{FF2B5EF4-FFF2-40B4-BE49-F238E27FC236}">
              <a16:creationId xmlns:a16="http://schemas.microsoft.com/office/drawing/2014/main" id="{7065F487-7799-4B68-8BC5-E524AF2B8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7680" y="128525"/>
          <a:ext cx="3501269" cy="749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133350</xdr:colOff>
      <xdr:row>0</xdr:row>
      <xdr:rowOff>1</xdr:rowOff>
    </xdr:from>
    <xdr:to>
      <xdr:col>7</xdr:col>
      <xdr:colOff>53975</xdr:colOff>
      <xdr:row>8</xdr:row>
      <xdr:rowOff>17318</xdr:rowOff>
    </xdr:to>
    <mc:AlternateContent xmlns:mc="http://schemas.openxmlformats.org/markup-compatibility/2006" xmlns:a14="http://schemas.microsoft.com/office/drawing/2010/main">
      <mc:Choice Requires="a14">
        <xdr:graphicFrame macro="">
          <xdr:nvGraphicFramePr>
            <xdr:cNvPr id="3" name="SEM">
              <a:extLst>
                <a:ext uri="{FF2B5EF4-FFF2-40B4-BE49-F238E27FC236}">
                  <a16:creationId xmlns:a16="http://schemas.microsoft.com/office/drawing/2014/main" id="{0628E623-86B5-4644-BA34-64BC60B705C1}"/>
                </a:ext>
              </a:extLst>
            </xdr:cNvPr>
            <xdr:cNvGraphicFramePr/>
          </xdr:nvGraphicFramePr>
          <xdr:xfrm>
            <a:off x="0" y="0"/>
            <a:ext cx="0" cy="0"/>
          </xdr:xfrm>
          <a:graphic>
            <a:graphicData uri="http://schemas.microsoft.com/office/drawing/2010/slicer">
              <sle:slicer xmlns:sle="http://schemas.microsoft.com/office/drawing/2010/slicer" name="SEM"/>
            </a:graphicData>
          </a:graphic>
        </xdr:graphicFrame>
      </mc:Choice>
      <mc:Fallback xmlns="">
        <xdr:sp macro="" textlink="">
          <xdr:nvSpPr>
            <xdr:cNvPr id="0" name=""/>
            <xdr:cNvSpPr>
              <a:spLocks noTextEdit="1"/>
            </xdr:cNvSpPr>
          </xdr:nvSpPr>
          <xdr:spPr>
            <a:xfrm>
              <a:off x="10143259" y="1"/>
              <a:ext cx="1836593" cy="2112817"/>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1183974</xdr:colOff>
      <xdr:row>5</xdr:row>
      <xdr:rowOff>103908</xdr:rowOff>
    </xdr:from>
    <xdr:to>
      <xdr:col>20</xdr:col>
      <xdr:colOff>436295</xdr:colOff>
      <xdr:row>18</xdr:row>
      <xdr:rowOff>126175</xdr:rowOff>
    </xdr:to>
    <xdr:graphicFrame macro="">
      <xdr:nvGraphicFramePr>
        <xdr:cNvPr id="4" name="Gráfico 1">
          <a:extLst>
            <a:ext uri="{FF2B5EF4-FFF2-40B4-BE49-F238E27FC236}">
              <a16:creationId xmlns:a16="http://schemas.microsoft.com/office/drawing/2014/main" id="{1C094EF7-2706-499A-AAB4-364E96B1B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76200</xdr:colOff>
      <xdr:row>7</xdr:row>
      <xdr:rowOff>104775</xdr:rowOff>
    </xdr:from>
    <xdr:to>
      <xdr:col>6</xdr:col>
      <xdr:colOff>1905000</xdr:colOff>
      <xdr:row>17</xdr:row>
      <xdr:rowOff>152400</xdr:rowOff>
    </xdr:to>
    <mc:AlternateContent xmlns:mc="http://schemas.openxmlformats.org/markup-compatibility/2006" xmlns:a14="http://schemas.microsoft.com/office/drawing/2010/main">
      <mc:Choice Requires="a14">
        <xdr:graphicFrame macro="">
          <xdr:nvGraphicFramePr>
            <xdr:cNvPr id="2" name="MES 2">
              <a:extLst>
                <a:ext uri="{FF2B5EF4-FFF2-40B4-BE49-F238E27FC236}">
                  <a16:creationId xmlns:a16="http://schemas.microsoft.com/office/drawing/2014/main" id="{5378EB70-1B93-4E77-94DE-A6B543321453}"/>
                </a:ext>
              </a:extLst>
            </xdr:cNvPr>
            <xdr:cNvGraphicFramePr/>
          </xdr:nvGraphicFramePr>
          <xdr:xfrm>
            <a:off x="0" y="0"/>
            <a:ext cx="0" cy="0"/>
          </xdr:xfrm>
          <a:graphic>
            <a:graphicData uri="http://schemas.microsoft.com/office/drawing/2010/slicer">
              <sle:slicer xmlns:sle="http://schemas.microsoft.com/office/drawing/2010/slicer" name="MES 2"/>
            </a:graphicData>
          </a:graphic>
        </xdr:graphicFrame>
      </mc:Choice>
      <mc:Fallback xmlns="">
        <xdr:sp macro="" textlink="">
          <xdr:nvSpPr>
            <xdr:cNvPr id="0" name=""/>
            <xdr:cNvSpPr>
              <a:spLocks noTextEdit="1"/>
            </xdr:cNvSpPr>
          </xdr:nvSpPr>
          <xdr:spPr>
            <a:xfrm>
              <a:off x="10496550" y="1438275"/>
              <a:ext cx="1828800" cy="252412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76200</xdr:colOff>
      <xdr:row>7</xdr:row>
      <xdr:rowOff>104775</xdr:rowOff>
    </xdr:from>
    <xdr:to>
      <xdr:col>6</xdr:col>
      <xdr:colOff>1905000</xdr:colOff>
      <xdr:row>17</xdr:row>
      <xdr:rowOff>152400</xdr:rowOff>
    </xdr:to>
    <mc:AlternateContent xmlns:mc="http://schemas.openxmlformats.org/markup-compatibility/2006" xmlns:a14="http://schemas.microsoft.com/office/drawing/2010/main">
      <mc:Choice Requires="a14">
        <xdr:graphicFrame macro="">
          <xdr:nvGraphicFramePr>
            <xdr:cNvPr id="2" name="MES 4">
              <a:extLst>
                <a:ext uri="{FF2B5EF4-FFF2-40B4-BE49-F238E27FC236}">
                  <a16:creationId xmlns:a16="http://schemas.microsoft.com/office/drawing/2014/main" id="{9CFC6407-0EB0-42EF-B43E-C47EA11882A0}"/>
                </a:ext>
              </a:extLst>
            </xdr:cNvPr>
            <xdr:cNvGraphicFramePr/>
          </xdr:nvGraphicFramePr>
          <xdr:xfrm>
            <a:off x="0" y="0"/>
            <a:ext cx="0" cy="0"/>
          </xdr:xfrm>
          <a:graphic>
            <a:graphicData uri="http://schemas.microsoft.com/office/drawing/2010/slicer">
              <sle:slicer xmlns:sle="http://schemas.microsoft.com/office/drawing/2010/slicer" name="MES 4"/>
            </a:graphicData>
          </a:graphic>
        </xdr:graphicFrame>
      </mc:Choice>
      <mc:Fallback xmlns="">
        <xdr:sp macro="" textlink="">
          <xdr:nvSpPr>
            <xdr:cNvPr id="0" name=""/>
            <xdr:cNvSpPr>
              <a:spLocks noTextEdit="1"/>
            </xdr:cNvSpPr>
          </xdr:nvSpPr>
          <xdr:spPr>
            <a:xfrm>
              <a:off x="8053388" y="1438275"/>
              <a:ext cx="1828800" cy="252412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425450</xdr:colOff>
      <xdr:row>0</xdr:row>
      <xdr:rowOff>69850</xdr:rowOff>
    </xdr:from>
    <xdr:to>
      <xdr:col>15</xdr:col>
      <xdr:colOff>434975</xdr:colOff>
      <xdr:row>13</xdr:row>
      <xdr:rowOff>130175</xdr:rowOff>
    </xdr:to>
    <mc:AlternateContent xmlns:mc="http://schemas.openxmlformats.org/markup-compatibility/2006" xmlns:a14="http://schemas.microsoft.com/office/drawing/2010/main">
      <mc:Choice Requires="a14">
        <xdr:graphicFrame macro="">
          <xdr:nvGraphicFramePr>
            <xdr:cNvPr id="2" name="TIPO DE REPARACION">
              <a:extLst>
                <a:ext uri="{FF2B5EF4-FFF2-40B4-BE49-F238E27FC236}">
                  <a16:creationId xmlns:a16="http://schemas.microsoft.com/office/drawing/2014/main" id="{17E9161F-4FA3-4323-8508-DF78EF3C58AA}"/>
                </a:ext>
              </a:extLst>
            </xdr:cNvPr>
            <xdr:cNvGraphicFramePr/>
          </xdr:nvGraphicFramePr>
          <xdr:xfrm>
            <a:off x="0" y="0"/>
            <a:ext cx="0" cy="0"/>
          </xdr:xfrm>
          <a:graphic>
            <a:graphicData uri="http://schemas.microsoft.com/office/drawing/2010/slicer">
              <sle:slicer xmlns:sle="http://schemas.microsoft.com/office/drawing/2010/slicer" name="TIPO DE REPARACION"/>
            </a:graphicData>
          </a:graphic>
        </xdr:graphicFrame>
      </mc:Choice>
      <mc:Fallback xmlns="">
        <xdr:sp macro="" textlink="">
          <xdr:nvSpPr>
            <xdr:cNvPr id="0" name=""/>
            <xdr:cNvSpPr>
              <a:spLocks noTextEdit="1"/>
            </xdr:cNvSpPr>
          </xdr:nvSpPr>
          <xdr:spPr>
            <a:xfrm>
              <a:off x="13512800" y="69850"/>
              <a:ext cx="1838325" cy="253682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581025</xdr:colOff>
      <xdr:row>0</xdr:row>
      <xdr:rowOff>57150</xdr:rowOff>
    </xdr:from>
    <xdr:to>
      <xdr:col>18</xdr:col>
      <xdr:colOff>587375</xdr:colOff>
      <xdr:row>13</xdr:row>
      <xdr:rowOff>111125</xdr:rowOff>
    </xdr:to>
    <mc:AlternateContent xmlns:mc="http://schemas.openxmlformats.org/markup-compatibility/2006" xmlns:a14="http://schemas.microsoft.com/office/drawing/2010/main">
      <mc:Choice Requires="a14">
        <xdr:graphicFrame macro="">
          <xdr:nvGraphicFramePr>
            <xdr:cNvPr id="3" name="SEM MTTO">
              <a:extLst>
                <a:ext uri="{FF2B5EF4-FFF2-40B4-BE49-F238E27FC236}">
                  <a16:creationId xmlns:a16="http://schemas.microsoft.com/office/drawing/2014/main" id="{A4EA5BE7-448A-4E6B-902C-C38407E6945A}"/>
                </a:ext>
              </a:extLst>
            </xdr:cNvPr>
            <xdr:cNvGraphicFramePr/>
          </xdr:nvGraphicFramePr>
          <xdr:xfrm>
            <a:off x="0" y="0"/>
            <a:ext cx="0" cy="0"/>
          </xdr:xfrm>
          <a:graphic>
            <a:graphicData uri="http://schemas.microsoft.com/office/drawing/2010/slicer">
              <sle:slicer xmlns:sle="http://schemas.microsoft.com/office/drawing/2010/slicer" name="SEM MTTO"/>
            </a:graphicData>
          </a:graphic>
        </xdr:graphicFrame>
      </mc:Choice>
      <mc:Fallback xmlns="">
        <xdr:sp macro="" textlink="">
          <xdr:nvSpPr>
            <xdr:cNvPr id="0" name=""/>
            <xdr:cNvSpPr>
              <a:spLocks noTextEdit="1"/>
            </xdr:cNvSpPr>
          </xdr:nvSpPr>
          <xdr:spPr>
            <a:xfrm>
              <a:off x="15497175" y="57150"/>
              <a:ext cx="1835150" cy="253047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0</xdr:row>
      <xdr:rowOff>19050</xdr:rowOff>
    </xdr:from>
    <xdr:to>
      <xdr:col>3</xdr:col>
      <xdr:colOff>130175</xdr:colOff>
      <xdr:row>6</xdr:row>
      <xdr:rowOff>57150</xdr:rowOff>
    </xdr:to>
    <mc:AlternateContent xmlns:mc="http://schemas.openxmlformats.org/markup-compatibility/2006" xmlns:a14="http://schemas.microsoft.com/office/drawing/2010/main">
      <mc:Choice Requires="a14">
        <xdr:graphicFrame macro="">
          <xdr:nvGraphicFramePr>
            <xdr:cNvPr id="4" name="MES 3">
              <a:extLst>
                <a:ext uri="{FF2B5EF4-FFF2-40B4-BE49-F238E27FC236}">
                  <a16:creationId xmlns:a16="http://schemas.microsoft.com/office/drawing/2014/main" id="{EC5F4841-59CD-40CE-AF2B-C9ED1E989B3B}"/>
                </a:ext>
              </a:extLst>
            </xdr:cNvPr>
            <xdr:cNvGraphicFramePr/>
          </xdr:nvGraphicFramePr>
          <xdr:xfrm>
            <a:off x="0" y="0"/>
            <a:ext cx="0" cy="0"/>
          </xdr:xfrm>
          <a:graphic>
            <a:graphicData uri="http://schemas.microsoft.com/office/drawing/2010/slicer">
              <sle:slicer xmlns:sle="http://schemas.microsoft.com/office/drawing/2010/slicer" name="MES 3"/>
            </a:graphicData>
          </a:graphic>
        </xdr:graphicFrame>
      </mc:Choice>
      <mc:Fallback xmlns="">
        <xdr:sp macro="" textlink="">
          <xdr:nvSpPr>
            <xdr:cNvPr id="0" name=""/>
            <xdr:cNvSpPr>
              <a:spLocks noTextEdit="1"/>
            </xdr:cNvSpPr>
          </xdr:nvSpPr>
          <xdr:spPr>
            <a:xfrm>
              <a:off x="4000500" y="19050"/>
              <a:ext cx="1828800" cy="1181100"/>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641350</xdr:colOff>
      <xdr:row>0</xdr:row>
      <xdr:rowOff>0</xdr:rowOff>
    </xdr:from>
    <xdr:to>
      <xdr:col>6</xdr:col>
      <xdr:colOff>1035050</xdr:colOff>
      <xdr:row>13</xdr:row>
      <xdr:rowOff>53975</xdr:rowOff>
    </xdr:to>
    <mc:AlternateContent xmlns:mc="http://schemas.openxmlformats.org/markup-compatibility/2006" xmlns:a14="http://schemas.microsoft.com/office/drawing/2010/main">
      <mc:Choice Requires="a14">
        <xdr:graphicFrame macro="">
          <xdr:nvGraphicFramePr>
            <xdr:cNvPr id="6" name="MES">
              <a:extLst>
                <a:ext uri="{FF2B5EF4-FFF2-40B4-BE49-F238E27FC236}">
                  <a16:creationId xmlns:a16="http://schemas.microsoft.com/office/drawing/2014/main" id="{C2176196-CA6E-49E9-9C75-AD68DE505406}"/>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5318125" y="0"/>
              <a:ext cx="1831975" cy="253047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142875</xdr:colOff>
      <xdr:row>3</xdr:row>
      <xdr:rowOff>19050</xdr:rowOff>
    </xdr:from>
    <xdr:to>
      <xdr:col>13</xdr:col>
      <xdr:colOff>419100</xdr:colOff>
      <xdr:row>16</xdr:row>
      <xdr:rowOff>73025</xdr:rowOff>
    </xdr:to>
    <mc:AlternateContent xmlns:mc="http://schemas.openxmlformats.org/markup-compatibility/2006" xmlns:a14="http://schemas.microsoft.com/office/drawing/2010/main">
      <mc:Choice Requires="a14">
        <xdr:graphicFrame macro="">
          <xdr:nvGraphicFramePr>
            <xdr:cNvPr id="7" name="MES 1">
              <a:extLst>
                <a:ext uri="{FF2B5EF4-FFF2-40B4-BE49-F238E27FC236}">
                  <a16:creationId xmlns:a16="http://schemas.microsoft.com/office/drawing/2014/main" id="{CFF944CB-CD8E-4EDD-AC3A-97FBB30C7FE3}"/>
                </a:ext>
              </a:extLst>
            </xdr:cNvPr>
            <xdr:cNvGraphicFramePr/>
          </xdr:nvGraphicFramePr>
          <xdr:xfrm>
            <a:off x="0" y="0"/>
            <a:ext cx="0" cy="0"/>
          </xdr:xfrm>
          <a:graphic>
            <a:graphicData uri="http://schemas.microsoft.com/office/drawing/2010/slicer">
              <sle:slicer xmlns:sle="http://schemas.microsoft.com/office/drawing/2010/slicer" name="MES 1"/>
            </a:graphicData>
          </a:graphic>
        </xdr:graphicFrame>
      </mc:Choice>
      <mc:Fallback xmlns="">
        <xdr:sp macro="" textlink="">
          <xdr:nvSpPr>
            <xdr:cNvPr id="0" name=""/>
            <xdr:cNvSpPr>
              <a:spLocks noTextEdit="1"/>
            </xdr:cNvSpPr>
          </xdr:nvSpPr>
          <xdr:spPr>
            <a:xfrm>
              <a:off x="11887200" y="590550"/>
              <a:ext cx="1828800" cy="252412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309562</xdr:colOff>
      <xdr:row>2</xdr:row>
      <xdr:rowOff>157162</xdr:rowOff>
    </xdr:from>
    <xdr:to>
      <xdr:col>13</xdr:col>
      <xdr:colOff>514350</xdr:colOff>
      <xdr:row>17</xdr:row>
      <xdr:rowOff>42862</xdr:rowOff>
    </xdr:to>
    <xdr:graphicFrame macro="">
      <xdr:nvGraphicFramePr>
        <xdr:cNvPr id="3" name="Chart 2">
          <a:extLst>
            <a:ext uri="{FF2B5EF4-FFF2-40B4-BE49-F238E27FC236}">
              <a16:creationId xmlns:a16="http://schemas.microsoft.com/office/drawing/2014/main" id="{4A268192-CD97-4779-8790-DC6A09FC6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urru/AppData/Roaming/Microsoft/Excel/Tablero%20de%20Control_Mantenimiento%20ConstruproyecV1%20(version%20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RO"/>
      <sheetName val="Sheet1"/>
      <sheetName val="Base de Datos"/>
      <sheetName val="Disponibilidad de Flota"/>
      <sheetName val="Cumplimiento al Programa"/>
      <sheetName val="Preventivos vs Correctivos"/>
      <sheetName val="OBSOLETOS"/>
      <sheetName val="CUMPLIMIENTO NEGOCIACIÓN"/>
      <sheetName val="MTTR"/>
      <sheetName val="Utilización"/>
      <sheetName val="ROP"/>
      <sheetName val="% CUMPLIMIENTO A ROP"/>
      <sheetName val="CUMP PLAN ABASTECIMIENTO"/>
      <sheetName val="ASERT PLAN ABASTECIMI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Adrian Urrutia Morales" refreshedDate="44375.716070138886" createdVersion="6" refreshedVersion="6" minRefreshableVersion="3" recordCount="2411" xr:uid="{44412BED-E94D-4161-B4AB-52D9224C3CC6}">
  <cacheSource type="worksheet">
    <worksheetSource ref="B7:AI1048576" sheet="HOJA DE VIDA MODIFICADA"/>
  </cacheSource>
  <cacheFields count="35">
    <cacheField name="PLACA" numFmtId="0">
      <sharedItems containsBlank="1"/>
    </cacheField>
    <cacheField name="#OT" numFmtId="0">
      <sharedItems containsBlank="1" containsMixedTypes="1" containsNumber="1" containsInteger="1" minValue="1" maxValue="711"/>
    </cacheField>
    <cacheField name="Validación" numFmtId="0">
      <sharedItems containsBlank="1" containsMixedTypes="1" containsNumber="1" containsInteger="1" minValue="0" maxValue="1" count="4">
        <n v="1"/>
        <n v="0"/>
        <e v="#REF!"/>
        <m/>
      </sharedItems>
    </cacheField>
    <cacheField name="ACTIVIDAD O TRABAJO REALIZADO" numFmtId="0">
      <sharedItems containsBlank="1" longText="1"/>
    </cacheField>
    <cacheField name="TRABAJO REALIZADO EN (AUTOPARTE)" numFmtId="0">
      <sharedItems containsBlank="1" count="71">
        <m/>
        <s v="CABINA"/>
        <s v="SUSPENSION TRASERA"/>
        <s v="MOTOR"/>
        <s v="TRANSMISIONES"/>
        <s v="QUINTA RUEDA"/>
        <s v="GRASERA"/>
        <s v="REFRIGERACION"/>
        <s v="TORNAMEZA"/>
        <s v="SUSPENSION TANQUE"/>
        <s v="CONTROL"/>
        <s v="AIRE CABEZOTE"/>
        <s v="VEHICULO EN GENERAL"/>
        <s v="RUEDAS"/>
        <s v="MOTOR_x000a_SUSPENSION CABEZOTE"/>
        <s v="SOPORTE VOLCO"/>
        <s v="COMPUERTA"/>
        <s v="SUSPENSION"/>
        <s v="AIRE TANQUE"/>
        <s v="AIRE TRAILER"/>
        <s v="SUSPENSION CABINA"/>
        <s v="SUSPENSION DELANTERA"/>
        <s v="RUEDA"/>
        <s v="AIRE"/>
        <s v="TANQUE ACPM"/>
        <s v="ATRÁS TRAILER"/>
        <s v="CHASIS TRAILER"/>
        <s v="LUCES TRAILER"/>
        <s v="TANQUE"/>
        <s v="LUZ TRAILER"/>
        <s v="PARTE TRASERA DEL CABEZOTE"/>
        <s v="SUSPENSION TRAILER"/>
        <s v="DIRECCION"/>
        <s v="RUEDAS "/>
        <s v="CAJA"/>
        <s v="C D"/>
        <s v="RUEDA DIRECCION"/>
        <s v="ATRÁS DE LA CABINA"/>
        <s v="RUEDAS TANQUE"/>
        <s v="FRENOS "/>
        <s v="SUPERIOR TANQUE"/>
        <s v="SOPORTE CHASIS"/>
        <s v="TRAILER"/>
        <s v="DEFENSA"/>
        <s v="MOTORES"/>
        <s v="CHASIS CABEZOTE"/>
        <s v="CHASIS"/>
        <s v="CABINA_x000a_RUEDAS"/>
        <s v="AIRE "/>
        <s v="ATRÁS DEL VOLCO"/>
        <s v="TIRO"/>
        <s v="CABINA "/>
        <s v="MOTOR , GRASERA"/>
        <s v="VOLCO"/>
        <s v="FRENO TANQUE"/>
        <s v="CARROCERIA"/>
        <s v="CABEZOTE"/>
        <s v="ACCESORIO"/>
        <s v="LUZ CABINA"/>
        <s v="RADIADOR"/>
        <s v="FRENO CABEZOTE"/>
        <s v="AIRE ACONDICIONADO"/>
        <s v="ZORRO"/>
        <s v="SOPORTES CHASIS"/>
        <s v="SOLDADURA CHASIS"/>
        <s v="CAPO"/>
        <s v="LEVANTAR VOLCO"/>
        <s v="TAPAS TANQUE"/>
        <s v="AIRE VOLCO"/>
        <s v="TANQUE "/>
        <s v="MAQUINARIA AMARILLA"/>
      </sharedItems>
    </cacheField>
    <cacheField name="HORA INGRESO" numFmtId="0">
      <sharedItems containsNonDate="0" containsDate="1" containsString="0" containsBlank="1" minDate="1899-12-30T01:00:00" maxDate="1899-12-30T22:00:00"/>
    </cacheField>
    <cacheField name="HORA SALIDA" numFmtId="0">
      <sharedItems containsNonDate="0" containsDate="1" containsString="0" containsBlank="1" minDate="1899-12-30T00:00:00" maxDate="1899-12-30T20:00:00"/>
    </cacheField>
    <cacheField name="FECHA(D/M/A)_x000a_ENTRADA TALLER" numFmtId="0">
      <sharedItems containsNonDate="0" containsDate="1" containsString="0" containsBlank="1" minDate="2021-03-29T00:00:00" maxDate="2021-06-27T00:00:00"/>
    </cacheField>
    <cacheField name="FECHA(D/M/A)_x000a_SALIDA TALLER" numFmtId="0">
      <sharedItems containsDate="1" containsBlank="1" containsMixedTypes="1" minDate="2021-03-29T00:00:00" maxDate="2021-06-27T00:00:00" count="76">
        <d v="2021-03-29T00:00:00"/>
        <d v="2021-03-31T00:00:00"/>
        <d v="2021-03-30T00:00:00"/>
        <d v="2021-04-05T00:00:00"/>
        <s v="AUN NO TERMINAN"/>
        <d v="2021-04-03T00:00:00"/>
        <m/>
        <d v="2021-04-07T00:00:00"/>
        <d v="2021-04-06T00:00:00"/>
        <d v="2021-04-09T00:00:00"/>
        <d v="2021-04-08T00:00:00"/>
        <d v="2021-04-10T00:00:00"/>
        <d v="2021-04-16T00:00:00"/>
        <d v="2021-04-12T00:00:00"/>
        <d v="2021-04-13T00:00:00"/>
        <d v="2021-04-14T00:00:00"/>
        <d v="2021-04-15T00:00:00"/>
        <d v="2021-04-20T00:00:00"/>
        <d v="2021-04-19T00:00:00"/>
        <d v="2021-04-17T00:00:00"/>
        <d v="2021-04-21T00:00:00"/>
        <d v="2021-04-24T00:00:00"/>
        <d v="2021-04-27T00:00:00"/>
        <d v="2021-04-26T00:00:00"/>
        <d v="2021-05-04T00:00:00"/>
        <d v="2021-04-28T00:00:00"/>
        <d v="2021-04-30T00:00:00"/>
        <d v="2021-04-29T00:00:00"/>
        <d v="2021-05-11T00:00:00"/>
        <d v="2021-05-05T00:00:00"/>
        <d v="2021-05-03T00:00:00"/>
        <d v="2021-05-22T00:00:00"/>
        <d v="2021-05-06T00:00:00"/>
        <d v="2021-05-07T00:00:00"/>
        <d v="2021-05-08T00:00:00"/>
        <d v="2021-05-01T00:00:00"/>
        <d v="2021-05-10T00:00:00"/>
        <d v="2021-05-12T00:00:00"/>
        <d v="2021-05-13T00:00:00"/>
        <d v="2021-05-14T00:00:00"/>
        <d v="2021-05-20T00:00:00"/>
        <d v="2021-05-15T00:00:00"/>
        <d v="2021-05-18T00:00:00"/>
        <d v="2021-05-19T00:00:00"/>
        <d v="2021-05-21T00:00:00"/>
        <d v="2021-05-24T00:00:00"/>
        <d v="2021-05-27T00:00:00"/>
        <d v="2021-05-26T00:00:00"/>
        <d v="2021-05-25T00:00:00"/>
        <d v="2021-06-24T00:00:00"/>
        <d v="2021-05-29T00:00:00"/>
        <d v="2021-05-28T00:00:00"/>
        <d v="2021-06-01T00:00:00"/>
        <d v="2021-05-31T00:00:00"/>
        <d v="2021-06-02T00:00:00"/>
        <d v="2021-06-04T00:00:00"/>
        <d v="2021-06-03T00:00:00"/>
        <d v="2021-06-05T00:00:00"/>
        <d v="2021-06-08T00:00:00"/>
        <d v="2021-06-09T00:00:00"/>
        <d v="2021-06-10T00:00:00"/>
        <d v="2021-06-12T00:00:00"/>
        <d v="2021-06-14T00:00:00"/>
        <d v="2021-06-11T00:00:00"/>
        <d v="2021-06-15T00:00:00"/>
        <d v="2021-06-16T00:00:00"/>
        <d v="2021-06-17T00:00:00"/>
        <d v="2021-06-22T00:00:00"/>
        <d v="2021-06-18T00:00:00"/>
        <d v="2021-06-19T00:00:00"/>
        <d v="2021-06-23T00:00:00"/>
        <d v="2021-06-21T00:00:00"/>
        <d v="2021-06-26T00:00:00"/>
        <d v="2021-06-25T00:00:00"/>
        <s v="5/18/2021" u="1"/>
        <s v="5/19/2021" u="1"/>
      </sharedItems>
    </cacheField>
    <cacheField name="FECHA INICIO" numFmtId="0">
      <sharedItems containsNonDate="0" containsDate="1" containsString="0" containsBlank="1" minDate="2021-04-05T00:00:00" maxDate="2021-06-27T00:00:00"/>
    </cacheField>
    <cacheField name="FECHA FIN" numFmtId="0">
      <sharedItems containsNonDate="0" containsDate="1" containsString="0" containsBlank="1" minDate="2021-04-05T00:00:00" maxDate="2021-06-27T00:00:00"/>
    </cacheField>
    <cacheField name="HORA INICIO" numFmtId="0">
      <sharedItems containsNonDate="0" containsDate="1" containsString="0" containsBlank="1" minDate="1899-12-30T02:20:00" maxDate="1899-12-30T22:00:00"/>
    </cacheField>
    <cacheField name="HORA FIN" numFmtId="0">
      <sharedItems containsNonDate="0" containsDate="1" containsString="0" containsBlank="1" minDate="1899-12-30T00:45:00" maxDate="1899-12-30T21:00:00"/>
    </cacheField>
    <cacheField name="TRABAJO REALIZADO POR" numFmtId="0">
      <sharedItems containsBlank="1" count="315">
        <s v="CESAR ESCORCIA"/>
        <s v="JOSE PAEZ"/>
        <s v="ARGEMIRO ARAQUE_x000a_NELFO CALDERA"/>
        <s v="AIRES DE LA COSTA"/>
        <s v="TODO TRAILER_x000a_"/>
        <s v="TODO TRAILER"/>
        <s v="DEIWIS PIMIENTA"/>
        <s v="DAIRO RODRIGUEZ"/>
        <s v="RODOLFO CASTAÑEDA_x000a_CESAR ESCORCIA_x000a_"/>
        <s v="DANIEL ROJAS"/>
        <s v="ARGEMIRO ARAQUE"/>
        <s v="_x000a_JOSE PAEZ"/>
        <s v="EDWIN NARANJO"/>
        <s v="ALVARO CERVANTES"/>
        <s v="CESAR ESCORCIA_x000a_RODOLFO CASTAÑEDA"/>
        <s v="ORLANDO SAN JUAN"/>
        <s v="_x000a_DEIWIS PIMIENTA"/>
        <s v="JOSE DIAZ"/>
        <s v="_x000a_RODOLFO CASTAÑEDA"/>
        <s v="DANIEL ROJAS _x000a_WILSON OROZCO"/>
        <s v="DEIWIS PIMIENTA_x000a_JOSE DIAZ"/>
        <s v="JULIO ARAQUE"/>
        <s v="_x000a_WILSON OROZCO"/>
        <s v="RODOLFO CASTAÑEDA"/>
        <s v="EDWIN NARANJO_x000a_DEIWIS PIMIENTA_x000a_TECNICA EN LLANTAS"/>
        <s v="NELFO CALDERA"/>
        <s v="JOSE DIAZ _x000a_AGUACHICA"/>
        <s v="WILSON ORORZCO"/>
        <s v="WILSON OROZCO"/>
        <s v="CESAR ESCORCIA_x000a_WILSON ORORZCO"/>
        <s v="WILSON OROZCO_x000a_CESAR ESCORCIA"/>
        <s v="DEIWIS PIMIENTA _x000a_ARGEMIRO ARAQUE _x000a_CESAR ESCORCIA"/>
        <s v="DEIWIS PIMIENTA _x000a_AIRES DE LA COSTA"/>
        <s v="CESAR ESCORCIA_x000a_ALVARO CERVANTES"/>
        <m/>
        <s v="DAIRO RODRIGUEZ_x000a_EDWIN NARANJO"/>
        <s v="AIRES DE LA COSTA_x000a_EDWIN NARANJO_x000a_ARGEMIRO ARAQUE"/>
        <s v="NELFO CALDERA_x000a_CESAR ESCORCIA"/>
        <s v="WILSON CACHICRA"/>
        <s v="ORLANDO SAN JUAN "/>
        <s v="DEIWIS PIMIENTA _x000a_EDWIN NARANJO"/>
        <s v="DEIWIS PIMIENTA _x000a_ALVARO CERVANTES"/>
        <s v="_x000a_ALVARO CERVANTES"/>
        <s v="ARGEMIRO ARAQUE_x000a_DASNIEL ROJAS"/>
        <s v="DEIWIS PIMIENTA _x000a_WILSON DURAN"/>
        <s v="WILSON DURAN"/>
        <s v="ARGEMIRO ARAQUE_x000a_ALVARO CERVANTES_x000a_EDWIN NARANJO_x000a_DANIEL ROJAS"/>
        <s v="JOSE PAEZ_x000a_EDWIN NARANJO"/>
        <s v="ALUMINDUSTRIAL DEL RADIADOR"/>
        <s v="CESAR ESCORICA"/>
        <s v="ALUMINDUSTRIAL DEL RADIADOR, AIRES DE LA COSTA"/>
        <s v="DEIWIS PIMIENTA_x000a_ "/>
        <s v="WILSON DURAN "/>
        <s v="CESAR ESCORCIA "/>
        <s v="DEIWIS PIMIENTA "/>
        <s v="EDWIN NARANJO "/>
        <s v="EDWIN NARANJO  "/>
        <s v="JOSE DIAZ  "/>
        <s v=" JOSE DIAZ "/>
        <s v="NELFO CALDERA "/>
        <s v="JOSE DIAZ "/>
        <s v="WILSON DURAN_x000a_JOSE PAEZ"/>
        <s v="EDWIN NARANAJO_x000a_JOSE PAEZ"/>
        <s v="NELFO CALDERA               "/>
        <s v="    DAIRO RODRIGUEZ"/>
        <s v="ARGEMIRO ARAQUE_x000a_"/>
        <s v="                       WILSON DURAN_x000a__x000a__x000a_"/>
        <s v="WILSON OROZCO_x000a_"/>
        <s v="ARGEMIRO ARAQUE       "/>
        <s v="ARGEMIRO ARAQUE_x000a__x000a_"/>
        <s v="WILSON DURAN_x000a_"/>
        <s v="RODOLFO CASTAÑEDA     "/>
        <s v="JOSE PAEZ                       "/>
        <s v="   WILSON DURAN "/>
        <s v=" NELFO CALDERA "/>
        <s v="TODO TRAILER "/>
        <s v="RODOLFO CASTAÑEDA      "/>
        <s v="CESAR ESCOCIA"/>
        <s v=" WILSON CACHIRA              "/>
        <s v="WILSON DURAN                          "/>
        <s v=" AIRES DE LA COSTA "/>
        <s v="WILSON OROZCO                 "/>
        <s v="JULIO ARAQUE "/>
        <s v="RODOLFO CASTAÑEDA "/>
        <s v="JOSE PAEZ                   "/>
        <s v="EDWIN NARANJO_x000a_WILSON DURAN"/>
        <s v="LUIS UTRIA"/>
        <s v="MARCELINO"/>
        <s v="CESAR ESCORCIA  LUIS UTRIA"/>
        <s v="JOSE PAEZ_x000a_CESAR ESCORCIA"/>
        <s v="ARGEMIRO ARAQUE             "/>
        <s v="LUIS UTRIA                CESAR ESCORCIA   "/>
        <s v="WILSON DURAN                    "/>
        <s v="DEIWIS PIMIENTA  "/>
        <s v="ARGEMIRO ARAQUE                "/>
        <s v="LUIS UTRIA                        CESAR ESCORCIA "/>
        <s v="ARGEMIRO ARAQUE "/>
        <s v=" LUIS UTRIA                 CESAR ESCORCIA"/>
        <s v="TECNICO EN LLANTAS "/>
        <s v=" LUIS UTRIA                 CESAR ESCORCIA                           "/>
        <s v="WILSON OROZCO   "/>
        <s v="ARGEMIRO ARAQUE         "/>
        <s v="ARGEMIRO ARAQUE              "/>
        <s v=" RODOLFO CASTAÑEDA "/>
        <s v="EDWIN NARANJO       JULIO ARAQUE"/>
        <s v="DEIWIS PIMIENTA    "/>
        <s v="LUIS UTRIA                        CESAR ESCORCIA    "/>
        <s v="LUIS UTRIA                        CESAR ESCORCIA      "/>
        <s v="DAIRO RODRIGUEZ      "/>
        <s v="LUIS UTRIA                        CESAR ESCORCIA          "/>
        <s v="LUIS UTRIA              CESAR ESCORCIA"/>
        <s v="WILSON OROZCO_x000a_DANIEL ROJAS"/>
        <s v="JOSE PAEZ            "/>
        <s v=" ARGEMIRO ARAQUE "/>
        <s v="  CESAR ESCORCIA                   "/>
        <s v="WILSON OROZCO "/>
        <s v="LUIS UTRIA_x000a_CESAR ESCORCIA"/>
        <s v="ARGEMIRO"/>
        <s v="JOSE DIAZ   "/>
        <s v="WILSON OROZCO    "/>
        <s v="ARGEMIRO ARAQUE        "/>
        <s v="ARGEMIRO ARAQUE    "/>
        <s v="LUIS UTRIA                        CESAR ESCORCIA             "/>
        <s v="DAIRO RODRIGUEZ  "/>
        <s v="CESAR ESCORCIA    NELFO CALDERA "/>
        <s v="CESAR ESCORCIA DAIRO RODRIGUEZ  "/>
        <s v="PACHECO"/>
        <s v="     LUIS UTRIA          "/>
        <s v=" DEIWIS  PIMIENTA  "/>
        <s v="WILSON DURAN   EDWIN NARANJO "/>
        <s v="       LUIS UTRIA                        CESAR ESCORCIA       "/>
        <s v="NELFO CALDERA _x000a_ARGEMIRO ARAQUE"/>
        <s v="ARGEMIRO ARAQUE_x000a_DAIRO RODRIGUEZ"/>
        <s v="CESAR ESCORCIA_x000a_LUIS UTRIA"/>
        <s v="CESAR ESCORCIA _x000a_LUIS UTRIA"/>
        <s v="SOLDADURA"/>
        <s v="KENWORTH"/>
        <s v="EXTERNO"/>
        <s v="NELFO CALDERA_x000a_RODOLFO CASTAÑEDA"/>
        <s v="NELFO CALDERA_x000a_ARGEMIRO ARAQUE"/>
        <s v="CESAR ESCORCIA_x000a_DAIRO RODRIGUEZ"/>
        <s v="LUIS UTRIA "/>
        <s v="LUIS UTRIA _x000a_CESAR ESCORCIA"/>
        <s v="EDWIN NARANJO_x000a_WILSON OROZCO"/>
        <s v="WILSON DURAN_x000a_JOSE DIAZ"/>
        <s v="TALLER SALAMANCA"/>
        <s v="ELECTRICO KANEY - SUBCONTRATISTA TALLER SALAMANCA"/>
        <s v="JORGE GRIMALDO - MULTISERVICIOS LATORRE"/>
        <s v="DAIRO RODRIGUEZ_x000a_CESAR ESCORCIA"/>
        <s v="DAIRO RODRIGUEZ_x000a_ALVARO CERVANTES"/>
        <s v="ARGEMIRO ARAQUE_x000a_CESAR ESCORCIA"/>
        <s v="ARGEMIRO ARAQUE_x000a_ALVARO CERVANTES"/>
        <s v="DEIWIS PIMIENTA _x000a_RODOLFO CASTAÑEDA"/>
        <s v="WILSON DURAN_x000a_RODOLFO CASTAÑEDA"/>
        <s v="JOSE DIAZ_x000a_CESAR ESCORCIA"/>
        <s v="ALUMINDUSTRIAL "/>
        <s v="WILSON DURAN_x000a_JULIO ARAQUE"/>
        <s v="JOSE DIAZ_x000a_WILSON DURAN"/>
        <s v="DAIRO  RODRIGUEZ"/>
        <s v="JULIO ARAQUE_x000a_CESAR ESCORCIA"/>
        <s v="ALVARO CERVANTES_x000a_CESAR ESCORCIA"/>
        <s v="WILSON DURAN                 "/>
        <s v="WILSON DURAN                                   "/>
        <s v="                       RODOLFO CASTAÑEDA"/>
        <s v="JOSE DIAZ                                  DEIWIS PIMIENTA           "/>
        <s v="NELFO CALDERA      JOSE DIAZ "/>
        <s v="AIRES DE LA COSTA "/>
        <s v="JOSE PAEZ                         "/>
        <s v="LUIS UTRIA                                 CESAR ESCORCIA              "/>
        <s v="RODOLFO CASTAÑEDA        "/>
        <s v="LUIS UTRIA        CESAR ESCORCIA "/>
        <s v="DEIWIS PIMIENTA      JOSE DIAZ"/>
        <s v="WILSON OROZCO                      DANIEL ROJAS"/>
        <s v="WILSON OROZCO                    "/>
        <s v="RODOLFO CASTAÑEDA                         "/>
        <s v=" WILSON OROZCO         "/>
        <s v="NELFO CALDERA           "/>
        <s v="RODOLFO CASTAÑEDA   "/>
        <s v="DANIEL ROJAS "/>
        <s v="DEIWIS PIMIENTA                   "/>
        <s v="ORLANDO SANJUAN"/>
        <s v="LUIS UTRIA                                               CESAR ESCORCIA"/>
        <s v="DAIRO RODRIGUEZ "/>
        <s v="DEIWIS PIMIENTA                       "/>
        <s v="DEIWIS PIMIENTA              "/>
        <s v="LUIS UTRIA                         CESAR ESCORCIA"/>
        <s v="ALVARO CERVANTES           RODOLFO CASTAÑEDA        "/>
        <s v="NELFO CALDERA                 JOSE DIAZ"/>
        <s v="LUIS UTRIA          CESAR ESCORCIA "/>
        <s v="JOSE DIAZ                                "/>
        <s v="JULIO ARAQUE                                     "/>
        <s v="WILSON DURAN     "/>
        <s v="DAIRO RODRIGUEZ                 NELFO CALDERA"/>
        <s v="LUIS UTRIA                                CESAR ESCORCIA                  "/>
        <s v="NELFO CALDERA                 DAIRO RODRIGUEZ"/>
        <s v="DEIWIS PIMIENTA                  "/>
        <s v="WILSON OROZCO              "/>
        <s v="CESAR ESCORCIA   LUIS UTRIA"/>
        <s v="WILSON OROZCO           "/>
        <s v=" WILSON DURAN "/>
        <s v="DAIRO RODRIGUEZ                             CESAR ESCORCIA                  "/>
        <s v=" JOSE DIAZ"/>
        <s v="NELFO CALDERA                 "/>
        <s v="LUIS UTRIA             CESAR ESCORCIA"/>
        <s v="DAIRO RODRIGUEZ         CESAR ESCORCIA "/>
        <s v="LUIS UTRIA                        "/>
        <s v=" JOSE PAEZ"/>
        <s v="NELFO CALDERA_x000a_JOSE DIAZ"/>
        <s v="ORLANDO SAN JUAN_x000a_JULIO ARAQUE"/>
        <s v="JOSE DIAZ_x000a_NELFO CALDERA"/>
        <s v="CESAR ESCORCIA_x000a_JOSE PAEZ_x000a_JULIO ARAQUE"/>
        <s v="RODOLFO CASTAÑEDA_x000a_NELFO CALDERA"/>
        <s v="CESAR ESCORCIA_x000a_JOSE DIAZ"/>
        <s v="DEIWIS PIMIENTA _x000a_DAIRO RODRIGUEZ"/>
        <s v="ALVARO CERVANTES_x000a_DAIRO RODRIGUEZ"/>
        <s v="CESAR ESCORCIA _x000a_RODOLFO CASTAÑEDA"/>
        <s v="WILSON DURAN _x000a_RODOLFO CASTAÑEDA"/>
        <s v="ARGEMIRO ARAQUE_x000a_RODOLFO CASTAÑEDA"/>
        <s v="ARGEMIRO ARAQUE _x000a_RODOLFO CASTAÑEDA"/>
        <s v="NELFO CALDERA _x000a_WILSON DURAN"/>
        <s v="ALUMINDUSTRIAL"/>
        <s v="RODOLFO CASTAÑEDA _x000a_NELFO CALDERA"/>
        <s v="ARGEMIRO ARAQUE_x000a_RODOLFO CASTAÑEDA_x000a_"/>
        <s v="WILSON DURAN _x000a_ARGEMIRO ARAQUE"/>
        <s v="EDWIN NARANJO_x000a_ARGEMIRO ARAQUE"/>
        <s v="AIREOLOGO JAIMES - SUBCONTRATISTA TALLER SALAMANCA"/>
        <s v="MECANICO JULIO - ESPECIALISTA EN EMBRAGUE - SUBCONTRATISTA TALLER SALAMANCA"/>
        <s v="JOSE DIAZ _x000a_ARGEMIRO ARAQUE"/>
        <s v="NELFO CALDERA _x000a_JOSE DIAZ"/>
        <s v="EDWIN NARANJO _x000a_WILSON OROZCO"/>
        <s v="JOSE DIAZ_x000a_ARGEMIRO ARAQUE"/>
        <s v="ARGEMIRO ARAQUE _x000a_NELFO CALDERA"/>
        <s v="ARGEMIRO ARAQUE _x000a_CESAR ESCORCIA _x000a_DAIRO RODRIGUEZ_x000a_NELFO CALDERA"/>
        <s v="TRAILERS DEL CARIBE"/>
        <s v="ARGEMIRO ARAQUE _x000a_JOSE DIAZ"/>
        <s v="JOSE DIAZ_x000a_NELFO CALDERA_x000a_ARGEMIRO ARAQUE"/>
        <s v="EDWIN NARANJO _x000a_PACHECO"/>
        <s v="JOSE DIAZ _x000a_NELFO CALDERA"/>
        <s v="JULIO ARAQUE _x000a_WILSON DURAN"/>
        <s v="CESAR ESCORCIA _x000a_JOSE DIAZ"/>
        <s v="NELFO CALDERA _x000a_RODOLFO CASTAÑEDA _x000a_CESAR ESCORCIA"/>
        <s v="LUIS _x000a_JHON"/>
        <s v="JOSE DIAZ _x000a_WILSON DURAN"/>
        <s v="WILSON DURAN _x000a_JOSE DIAZ"/>
        <s v="JHON"/>
        <s v="JUAN ANAYA"/>
        <s v="NELFO CALDERA _x000a_CESAR ESCORCIA"/>
        <s v="LUIS"/>
        <s v="JOSE DIAZ _x000a_CESAR ESCORCIA"/>
        <s v="DAIRO RODRIGUEZ _x000a_CESAR ESCORCIA"/>
        <s v="JHON "/>
        <s v="CESAR ESCORCIA _x000a_DAIRO RODRIGUEZ"/>
        <s v="JHON_x000a_LUIS"/>
        <s v="ALVARO CERVANTES _x000a_MARCELINO"/>
        <s v="JOSE DIAZ _x000a_RODOLFO CASTAÑEDA _x000a_WILSON DURAN_x000a_CESAR ESCORCIA"/>
        <s v="NELFO ARGEMIRO _x000a_ARGEMIRO ARAQUE"/>
        <s v="CESAR ESCORCIA _x000a_WILSON DURAN"/>
        <s v="CESAR ESCORCIA _x000a_NELFO CALDERA"/>
        <s v="JHON _x000a_LUIS"/>
        <s v="JOSE DIAZ _x000a_EDWIN NARANJO"/>
        <s v="EDWIN NARANJO _x000a_JULIO ARAQUE"/>
        <s v="WILSON DURAN _x000a_JULIO ARAQUE"/>
        <s v="AIREOLOGO FREDDY VANEGAS"/>
        <s v="JOSE DIAZ_x000a_DEIWIS PIMIENTA"/>
        <s v="WILSON OROZCO _x000a_DANIEL ROJAS"/>
        <s v="RODOLFO CASTAÑEDA_x000a_CESAR ESCORCIA"/>
        <s v="JULIO ARAQUE _x000a_ORLANDO SAN JUAN"/>
        <s v="JULIO ARAQUE _x000a_NELFO CALDERA"/>
        <s v="RODOLFO CASTAÑEDA _x000a_JOSE DIAZ"/>
        <s v="EDWIN NARANJO_x000a_JULIO ARAQUE"/>
        <s v="ALVARO CERVANTES _x000a_RODOLFO CASTAÑEDA"/>
        <s v="RODOLFO CASTAÑEDA _x000a_ALVARO CERVANTES"/>
        <s v="NELFO CALDERA  _x000a_ARGEMIRO ARAQUE "/>
        <s v="RODOLFO CASTAÑEDA _x000a_CESAR ESCORCIA"/>
        <s v="LUIS_x000a_JHON"/>
        <s v="JULIO ARAQUE _x000a_EDWIN NARANJO _x000a_WILSON DURAN"/>
        <s v="VIDRIOS MURILLO"/>
        <s v="JULIO ARAQUE _x000a_EDWIN NARANJO"/>
        <s v="ALVARTO CERVANTES"/>
        <s v="TALLERES TAYRONA"/>
        <s v="JULIO"/>
        <s v="ORLANDO SAN JUAN _x000a_RODOLFO CASTAÑEDA"/>
        <s v="DAIRO RODRIGUEZ," u="1"/>
        <s v="DEIWIS PIMIENTO" u="1"/>
        <s v="EDWIN NARAJO " u="1"/>
        <s v="DEIWIS PIMIENTA_x000a_AIRES DE LA COSTA" u="1"/>
        <s v="EDWIN NARANJO,  " u="1"/>
        <s v="DUVIAN ARTEAGA" u="1"/>
        <s v="ARGEMIRO ARAQIE" u="1"/>
        <s v="DEIWIS " u="1"/>
        <s v="DEIWIS PIMIENTA_x000a_ARGEMIRO ARAQUE_x000a_CESAR ESCORCIA" u="1"/>
        <s v="WILSON" u="1"/>
        <s v="DEIWIS PIMIENTA_x000a_EDWIN NARANJO" u="1"/>
        <s v="ARGEMIRO ARAQUE _x000a_NELFO CALDERA _x000a_JOSE DIAZ" u="1"/>
        <s v="DEIWIS PIMIENTAA" u="1"/>
        <s v="JOSE DIAZ _x000a_RODOLFO CASTAÑEDA _x000a_WILSON DURAN" u="1"/>
        <s v="ARGERMIRO ARAQUE _x000a_RODOLFO CASTAÑEDA" u="1"/>
        <s v="JOSE DIAZ, _x000a_AGUACHICA" u="1"/>
        <s v="     AIRE DE LA COSTA " u="1"/>
        <s v="WILSON OROZCO_x000a_DAIRO RODRIGUEZ" u="1"/>
        <s v="CESAR, LUIS UTRIA" u="1"/>
        <s v="EDWIN NARANJO   " u="1"/>
        <s v="EDWIN NARANJO               " u="1"/>
        <s v="DEIWIS PIMIENTA." u="1"/>
        <s v="  EDWIN NARANJO" u="1"/>
        <s v="JOSE DIAZ,  " u="1"/>
        <s v="ARGEMIRO ARAQUE,        " u="1"/>
        <s v="DEIWIS PIMIENTA_x000a_ALVARO CERVANTES" u="1"/>
        <s v="DEIWIS PIMIENTA_x000a_RODOLFO CASTAÑEDA" u="1"/>
        <s v="DEIWIS PIMIENTA_x000a_DAIRO RODRIGUEZ" u="1"/>
        <s v="WILSON DURAN," u="1"/>
        <s v="DEIWIS OIMIENTA" u="1"/>
        <s v="ARGEMIRO ARAQUE_x000a_RODOLFO CASTAÑEDA_x000a_WILSON DURAN" u="1"/>
        <s v="DEIWIS PIMIENTA_x000a_WILSON " u="1"/>
        <s v="DEIWIS PIMIENTRA    " u="1"/>
      </sharedItems>
    </cacheField>
    <cacheField name="OPERADOR ENCARGADO" numFmtId="0">
      <sharedItems containsBlank="1"/>
    </cacheField>
    <cacheField name="TIPO DE REPARACION" numFmtId="0">
      <sharedItems containsBlank="1" count="5">
        <s v="CORRECTIVO"/>
        <s v="PREVENTIVO"/>
        <m/>
        <s v="MECANICA DE PATIO"/>
        <s v="PREVENTIVO "/>
      </sharedItems>
    </cacheField>
    <cacheField name="CLASIFICACIÓN" numFmtId="0">
      <sharedItems containsBlank="1"/>
    </cacheField>
    <cacheField name="INTERNO / EXTERNO" numFmtId="0">
      <sharedItems containsBlank="1" count="17">
        <s v="EXTERNO"/>
        <s v="INTERNO"/>
        <m/>
        <s v="EXTERNO / INTERNO"/>
        <s v="INTERNO/EXTERNO"/>
        <s v="MOTORES"/>
        <s v="INTERNO "/>
        <s v="EXTERNO "/>
        <s v="INTERNO/ESTERNO"/>
        <s v=" EXTERNO"/>
        <s v="EXTERNO/ INTERNO"/>
        <s v="EXTERNA"/>
        <s v="EXTERNA "/>
        <s v="INTERO"/>
        <s v="INTERNA"/>
        <s v="INTERNA "/>
        <s v="INTERNO / EXTERNO"/>
      </sharedItems>
    </cacheField>
    <cacheField name="TIPO DE CARGA" numFmtId="0">
      <sharedItems containsBlank="1" count="13">
        <s v="CONTENEDORES"/>
        <s v="SECA"/>
        <s v="LIQUIDA"/>
        <s v="B100"/>
        <s v="BARRANCABERMEJA"/>
        <s v="VOLQUETA"/>
        <m/>
        <s v="CAMIONSITO"/>
        <s v="LIQUIDA "/>
        <s v="TALLER"/>
        <s v="LIQUIDO" u="1"/>
        <s v="EXTERNO" u="1"/>
        <s v="VOLQUETAS" u="1"/>
      </sharedItems>
    </cacheField>
    <cacheField name="DIAS EN TALLER" numFmtId="0">
      <sharedItems containsBlank="1" containsMixedTypes="1" containsNumber="1" containsInteger="1" minValue="-44372" maxValue="30"/>
    </cacheField>
    <cacheField name="Clasifica para tiempos" numFmtId="0">
      <sharedItems containsString="0" containsBlank="1" containsNumber="1" containsInteger="1" minValue="0" maxValue="1"/>
    </cacheField>
    <cacheField name="Horas Mtto Total" numFmtId="0">
      <sharedItems containsDate="1" containsString="0" containsBlank="1" containsMixedTypes="1" minDate="1899-12-30T00:00:00" maxDate="1900-01-09T23:03:42"/>
    </cacheField>
    <cacheField name="Horas Disponibilidad" numFmtId="0">
      <sharedItems containsDate="1" containsString="0" containsBlank="1" containsMixedTypes="1" minDate="1899-12-30T00:00:00" maxDate="1900-01-16T20:52:05"/>
    </cacheField>
    <cacheField name="Cumplimiento a ANS" numFmtId="0">
      <sharedItems containsBlank="1" containsMixedTypes="1" containsNumber="1" containsInteger="1" minValue="0" maxValue="1"/>
    </cacheField>
    <cacheField name="Tiempo NO Programación x Mtto" numFmtId="0">
      <sharedItems containsNonDate="0" containsDate="1" containsString="0" containsBlank="1" minDate="1899-12-30T00:00:00" maxDate="1899-12-31T00:00:00"/>
    </cacheField>
    <cacheField name="Horas Disponibilidad x Mtto" numFmtId="0">
      <sharedItems containsDate="1" containsString="0" containsBlank="1" containsMixedTypes="1" minDate="1899-12-30T00:00:00" maxDate="1900-01-17T01:46:05"/>
    </cacheField>
    <cacheField name="Día" numFmtId="0">
      <sharedItems containsBlank="1" containsMixedTypes="1" containsNumber="1" containsInteger="1" minValue="0" maxValue="31"/>
    </cacheField>
    <cacheField name="MES" numFmtId="0">
      <sharedItems containsBlank="1" containsMixedTypes="1" containsNumber="1" containsInteger="1" minValue="1" maxValue="6" count="7">
        <n v="3"/>
        <n v="4"/>
        <e v="#VALUE!"/>
        <n v="1"/>
        <n v="5"/>
        <n v="6"/>
        <m/>
      </sharedItems>
    </cacheField>
    <cacheField name="SEM" numFmtId="0">
      <sharedItems containsBlank="1" containsMixedTypes="1" containsNumber="1" containsInteger="1" minValue="1" maxValue="52" count="17">
        <n v="13"/>
        <n v="14"/>
        <e v="#VALUE!"/>
        <n v="52"/>
        <n v="15"/>
        <n v="16"/>
        <n v="17"/>
        <n v="18"/>
        <n v="19"/>
        <n v="20"/>
        <n v="21"/>
        <n v="25"/>
        <n v="22"/>
        <n v="23"/>
        <n v="24"/>
        <m/>
        <n v="1" u="1"/>
      </sharedItems>
    </cacheField>
    <cacheField name="MES-SEM" numFmtId="0">
      <sharedItems containsBlank="1"/>
    </cacheField>
    <cacheField name="Horas Mtto Reales" numFmtId="0">
      <sharedItems containsDate="1" containsString="0" containsBlank="1" containsMixedTypes="1" minDate="1900-01-07T00:50:11" maxDate="1900-01-01T07:00:00"/>
    </cacheField>
    <cacheField name="DIAS EN ACTIVIDAD" numFmtId="0">
      <sharedItems containsString="0" containsBlank="1" containsNumber="1" containsInteger="1" minValue="-1" maxValue="6"/>
    </cacheField>
    <cacheField name="Clasifica para tiempos en actividad" numFmtId="0">
      <sharedItems containsString="0" containsBlank="1" containsNumber="1" containsInteger="1" minValue="0" maxValue="1"/>
    </cacheField>
    <cacheField name="SEM MTTO" numFmtId="0">
      <sharedItems containsString="0" containsBlank="1" containsNumber="1" containsInteger="1" minValue="1" maxValue="52" count="15">
        <n v="52"/>
        <n v="15"/>
        <n v="16"/>
        <n v="17"/>
        <n v="18"/>
        <n v="19"/>
        <n v="14"/>
        <n v="20"/>
        <n v="21"/>
        <n v="23"/>
        <n v="24"/>
        <n v="25"/>
        <n v="22"/>
        <m/>
        <n v="1" u="1"/>
      </sharedItems>
    </cacheField>
    <cacheField name="Promedio" numFmtId="0" formula="SUM('Horas Mtto Reales')/COUNT('Horas Mtto Reales')" databaseField="0"/>
  </cacheFields>
  <extLst>
    <ext xmlns:x14="http://schemas.microsoft.com/office/spreadsheetml/2009/9/main" uri="{725AE2AE-9491-48be-B2B4-4EB974FC3084}">
      <x14:pivotCacheDefinition pivotCacheId="7048452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Adrian Urrutia Morales" refreshedDate="44375.717048611114" createdVersion="6" refreshedVersion="6" minRefreshableVersion="3" recordCount="2411" xr:uid="{457CABFB-4812-4A13-8A9A-F2EDFADF6F16}">
  <cacheSource type="worksheet">
    <worksheetSource ref="B7:AE1048576" sheet="HOJA DE VIDA MODIFICADA"/>
  </cacheSource>
  <cacheFields count="30">
    <cacheField name="PLACA" numFmtId="0">
      <sharedItems containsBlank="1"/>
    </cacheField>
    <cacheField name="#OT" numFmtId="0">
      <sharedItems containsBlank="1" containsMixedTypes="1" containsNumber="1" containsInteger="1" minValue="1" maxValue="711"/>
    </cacheField>
    <cacheField name="Validación" numFmtId="0">
      <sharedItems containsBlank="1" containsMixedTypes="1" containsNumber="1" containsInteger="1" minValue="0" maxValue="1" count="4">
        <n v="1"/>
        <n v="0"/>
        <e v="#REF!"/>
        <m/>
      </sharedItems>
    </cacheField>
    <cacheField name="ACTIVIDAD O TRABAJO REALIZADO" numFmtId="0">
      <sharedItems containsBlank="1" longText="1"/>
    </cacheField>
    <cacheField name="TRABAJO REALIZADO EN (AUTOPARTE)" numFmtId="0">
      <sharedItems containsBlank="1"/>
    </cacheField>
    <cacheField name="HORA INGRESO" numFmtId="0">
      <sharedItems containsNonDate="0" containsDate="1" containsString="0" containsBlank="1" minDate="1899-12-30T01:00:00" maxDate="1899-12-30T22:00:00"/>
    </cacheField>
    <cacheField name="HORA SALIDA" numFmtId="0">
      <sharedItems containsNonDate="0" containsDate="1" containsString="0" containsBlank="1" minDate="1899-12-30T00:00:00" maxDate="1899-12-30T20:00:00"/>
    </cacheField>
    <cacheField name="FECHA(D/M/A)_x000a_ENTRADA TALLER" numFmtId="0">
      <sharedItems containsNonDate="0" containsDate="1" containsString="0" containsBlank="1" minDate="2021-03-29T00:00:00" maxDate="2021-06-27T00:00:00"/>
    </cacheField>
    <cacheField name="FECHA(D/M/A)_x000a_SALIDA TALLER" numFmtId="0">
      <sharedItems containsDate="1" containsBlank="1" containsMixedTypes="1" minDate="2021-03-29T00:00:00" maxDate="2021-06-27T00:00:00" count="76">
        <d v="2021-03-29T00:00:00"/>
        <d v="2021-03-31T00:00:00"/>
        <d v="2021-03-30T00:00:00"/>
        <d v="2021-04-05T00:00:00"/>
        <s v="AUN NO TERMINAN"/>
        <d v="2021-04-03T00:00:00"/>
        <m/>
        <d v="2021-04-07T00:00:00"/>
        <d v="2021-04-06T00:00:00"/>
        <d v="2021-04-09T00:00:00"/>
        <d v="2021-04-08T00:00:00"/>
        <d v="2021-04-10T00:00:00"/>
        <d v="2021-04-16T00:00:00"/>
        <d v="2021-04-12T00:00:00"/>
        <d v="2021-04-13T00:00:00"/>
        <d v="2021-04-14T00:00:00"/>
        <d v="2021-04-15T00:00:00"/>
        <d v="2021-04-20T00:00:00"/>
        <d v="2021-04-19T00:00:00"/>
        <d v="2021-04-17T00:00:00"/>
        <d v="2021-04-21T00:00:00"/>
        <d v="2021-04-24T00:00:00"/>
        <d v="2021-04-27T00:00:00"/>
        <d v="2021-04-26T00:00:00"/>
        <d v="2021-05-04T00:00:00"/>
        <d v="2021-04-28T00:00:00"/>
        <d v="2021-04-30T00:00:00"/>
        <d v="2021-04-29T00:00:00"/>
        <d v="2021-05-11T00:00:00"/>
        <d v="2021-05-05T00:00:00"/>
        <d v="2021-05-03T00:00:00"/>
        <d v="2021-05-22T00:00:00"/>
        <d v="2021-05-06T00:00:00"/>
        <d v="2021-05-07T00:00:00"/>
        <d v="2021-05-08T00:00:00"/>
        <d v="2021-05-01T00:00:00"/>
        <d v="2021-05-10T00:00:00"/>
        <d v="2021-05-12T00:00:00"/>
        <d v="2021-05-13T00:00:00"/>
        <d v="2021-05-14T00:00:00"/>
        <d v="2021-05-20T00:00:00"/>
        <d v="2021-05-15T00:00:00"/>
        <d v="2021-05-18T00:00:00"/>
        <d v="2021-05-19T00:00:00"/>
        <d v="2021-05-21T00:00:00"/>
        <d v="2021-05-24T00:00:00"/>
        <d v="2021-05-27T00:00:00"/>
        <d v="2021-05-26T00:00:00"/>
        <d v="2021-05-25T00:00:00"/>
        <d v="2021-06-24T00:00:00"/>
        <d v="2021-05-29T00:00:00"/>
        <d v="2021-05-28T00:00:00"/>
        <d v="2021-06-01T00:00:00"/>
        <d v="2021-05-31T00:00:00"/>
        <d v="2021-06-02T00:00:00"/>
        <d v="2021-06-04T00:00:00"/>
        <d v="2021-06-03T00:00:00"/>
        <d v="2021-06-05T00:00:00"/>
        <d v="2021-06-08T00:00:00"/>
        <d v="2021-06-09T00:00:00"/>
        <d v="2021-06-10T00:00:00"/>
        <d v="2021-06-12T00:00:00"/>
        <d v="2021-06-14T00:00:00"/>
        <d v="2021-06-11T00:00:00"/>
        <d v="2021-06-15T00:00:00"/>
        <d v="2021-06-16T00:00:00"/>
        <d v="2021-06-17T00:00:00"/>
        <d v="2021-06-22T00:00:00"/>
        <d v="2021-06-18T00:00:00"/>
        <d v="2021-06-19T00:00:00"/>
        <d v="2021-06-23T00:00:00"/>
        <d v="2021-06-21T00:00:00"/>
        <d v="2021-06-26T00:00:00"/>
        <d v="2021-06-25T00:00:00"/>
        <s v="5/19/2021" u="1"/>
        <s v="5/18/2021" u="1"/>
      </sharedItems>
    </cacheField>
    <cacheField name="FECHA INICIO" numFmtId="0">
      <sharedItems containsNonDate="0" containsDate="1" containsString="0" containsBlank="1" minDate="2021-04-05T00:00:00" maxDate="2021-06-27T00:00:00"/>
    </cacheField>
    <cacheField name="FECHA FIN" numFmtId="0">
      <sharedItems containsNonDate="0" containsDate="1" containsString="0" containsBlank="1" minDate="2021-04-05T00:00:00" maxDate="2021-06-27T00:00:00"/>
    </cacheField>
    <cacheField name="HORA INICIO" numFmtId="0">
      <sharedItems containsNonDate="0" containsDate="1" containsString="0" containsBlank="1" minDate="1899-12-30T02:20:00" maxDate="1899-12-30T22:00:00"/>
    </cacheField>
    <cacheField name="HORA FIN" numFmtId="0">
      <sharedItems containsNonDate="0" containsDate="1" containsString="0" containsBlank="1" minDate="1899-12-30T00:45:00" maxDate="1899-12-30T21:00:00"/>
    </cacheField>
    <cacheField name="TRABAJO REALIZADO POR" numFmtId="0">
      <sharedItems containsBlank="1"/>
    </cacheField>
    <cacheField name="OPERADOR ENCARGADO" numFmtId="0">
      <sharedItems containsBlank="1"/>
    </cacheField>
    <cacheField name="TIPO DE REPARACION" numFmtId="0">
      <sharedItems containsBlank="1" count="5">
        <s v="CORRECTIVO"/>
        <s v="PREVENTIVO"/>
        <m/>
        <s v="MECANICA DE PATIO"/>
        <s v="PREVENTIVO "/>
      </sharedItems>
    </cacheField>
    <cacheField name="CLASIFICACIÓN" numFmtId="0">
      <sharedItems containsBlank="1"/>
    </cacheField>
    <cacheField name="INTERNO / EXTERNO" numFmtId="0">
      <sharedItems containsBlank="1"/>
    </cacheField>
    <cacheField name="TIPO DE CARGA" numFmtId="0">
      <sharedItems containsBlank="1" count="15">
        <s v="CONTENEDORES"/>
        <s v="SECA"/>
        <s v="LIQUIDA"/>
        <s v="B100"/>
        <s v="BARRANCABERMEJA"/>
        <s v="VOLQUETA"/>
        <m/>
        <s v="CAMIONSITO"/>
        <s v="LIQUIDA "/>
        <s v="TALLER"/>
        <s v="B101" u="1"/>
        <s v="LIQUIDO" u="1"/>
        <s v="EXTERNO" u="1"/>
        <s v="VOLQUETAS" u="1"/>
        <s v="B102" u="1"/>
      </sharedItems>
    </cacheField>
    <cacheField name="DIAS EN TALLER" numFmtId="0">
      <sharedItems containsBlank="1" containsMixedTypes="1" containsNumber="1" containsInteger="1" minValue="-44372" maxValue="30"/>
    </cacheField>
    <cacheField name="Clasifica para tiempos" numFmtId="0">
      <sharedItems containsString="0" containsBlank="1" containsNumber="1" containsInteger="1" minValue="0" maxValue="1"/>
    </cacheField>
    <cacheField name="Horas Mtto Total" numFmtId="0">
      <sharedItems containsDate="1" containsString="0" containsBlank="1" containsMixedTypes="1" minDate="1899-12-30T00:00:00" maxDate="1900-01-09T23:03:42"/>
    </cacheField>
    <cacheField name="Horas Disponibilidad" numFmtId="0">
      <sharedItems containsDate="1" containsBlank="1" containsMixedTypes="1" minDate="1900-01-06T18:39:11" maxDate="1900-01-16T20:52:05" count="417">
        <d v="1899-12-30T02:30:00"/>
        <d v="1899-12-30T06:41:00"/>
        <d v="1899-12-30T08:21:00"/>
        <d v="1899-12-30T03:00:00"/>
        <d v="1899-12-30T05:30:00"/>
        <d v="1899-12-30T05:21:00"/>
        <d v="1899-12-30T01:30:00"/>
        <d v="1899-12-30T00:30:00"/>
        <d v="1899-12-31T10:59:31"/>
        <d v="1899-12-30T02:00:00"/>
        <d v="1899-12-30T13:00:58"/>
        <d v="1899-12-30T01:00:00"/>
        <d v="1899-12-30T03:30:00"/>
        <d v="1899-12-30T04:00:00"/>
        <d v="1899-12-30T06:10:58"/>
        <d v="1899-12-30T00:20:00"/>
        <d v="1899-12-30T06:00:00"/>
        <d v="1899-12-30T00:00:00"/>
        <d v="1900-01-02T19:57:36"/>
        <d v="1899-12-30T19:00:58"/>
        <d v="1899-12-30T00:10:00"/>
        <d v="1899-12-30T00:45:00"/>
        <d v="1899-12-30T00:15:00"/>
        <d v="1899-12-30T10:00:00"/>
        <d v="1899-12-31T15:16:02"/>
        <d v="1899-12-31T13:48:31"/>
        <d v="1900-01-01T15:18:33"/>
        <d v="1899-12-30T07:05:00"/>
        <d v="1899-12-30T06:30:00"/>
        <d v="1899-12-30T19:10:58"/>
        <d v="1899-12-30T06:58:00"/>
        <d v="1899-12-30T01:40:00"/>
        <d v="1899-12-30T02:15:00"/>
        <d v="1899-12-30T02:35:00"/>
        <d v="1899-12-30T04:13:00"/>
        <d v="1899-12-30T00:25:00"/>
        <d v="1899-12-30T00:35:00"/>
        <d v="1899-12-31T16:29:02"/>
        <d v="1899-12-30T13:23:58"/>
        <d v="1899-12-30T03:15:00"/>
        <d v="1899-12-30T04:55:00"/>
        <d v="1899-12-30T13:30:58"/>
        <d v="1899-12-31T04:00:31"/>
        <d v="1900-01-03T22:56:38"/>
        <d v="1899-12-30T05:00:00"/>
        <d v="1899-12-31T05:06:31"/>
        <d v="1899-12-30T00:28:00"/>
        <d v="1899-12-31T13:29:31"/>
        <d v="1899-12-30T07:30:00"/>
        <d v="1899-12-30T04:20:00"/>
        <d v="1899-12-30T11:25:58"/>
        <d v="1899-12-30T17:45:58"/>
        <d v="1899-12-30T02:16:00"/>
        <d v="1899-12-30T01:20:00"/>
        <d v="1899-12-30T08:15:00"/>
        <d v="1899-12-30T06:10:00"/>
        <d v="1899-12-31T00:30:00"/>
        <d v="1899-12-31T11:59:31"/>
        <d v="1899-12-30T04:53:00"/>
        <d v="1899-12-30T00:05:00"/>
        <d v="1899-12-31T01:00:00"/>
        <d v="1899-12-30T00:42:00"/>
        <d v="1899-12-30T02:18:00"/>
        <d v="1899-12-31T06:29:31"/>
        <d v="1899-12-30T07:00:00"/>
        <d v="1899-12-30T03:45:00"/>
        <d v="1900-01-01T14:18:33"/>
        <d v="1899-12-31T22:44:02"/>
        <d v="1899-12-30T11:06:58"/>
        <d v="1899-12-30T13:24:58"/>
        <d v="1899-12-30T00:40:00"/>
        <d v="1899-12-30T01:15:00"/>
        <d v="1899-12-30T04:30:00"/>
        <d v="1899-12-30T00:50:00"/>
        <d v="1899-12-31T13:45:31"/>
        <d v="1899-12-30T06:51:00"/>
        <d v="1899-12-30T01:10:00"/>
        <d v="1899-12-30T00:47:00"/>
        <d v="1899-12-31T12:08:31"/>
        <d v="1900-01-02T02:38:05"/>
        <d v="1899-12-30T01:45:00"/>
        <d v="1899-12-30T14:50:58"/>
        <d v="1899-12-30T01:05:00"/>
        <d v="1899-12-30T07:55:58"/>
        <d v="1899-12-31T14:55:31"/>
        <d v="1899-12-30T17:30:00"/>
        <d v="1899-12-30T17:30:58"/>
        <n v="-0.24652777777777785"/>
        <d v="1899-12-31T05:00:00"/>
        <d v="1899-12-30T17:31:58"/>
        <d v="1899-12-30T08:35:58"/>
        <d v="1899-12-31T00:35:00"/>
        <d v="1899-12-30T03:14:00"/>
        <d v="1899-12-30T11:46:00"/>
        <d v="1899-12-30T00:58:00"/>
        <d v="1899-12-30T00:38:00"/>
        <d v="1899-12-30T00:17:00"/>
        <d v="1899-12-30T04:12:00"/>
        <d v="1899-12-30T04:10:00"/>
        <d v="1900-01-03T19:31:38"/>
        <m/>
        <d v="1899-12-30T04:25:00"/>
        <d v="1899-12-30T02:55:00"/>
        <d v="1899-12-30T03:05:00"/>
        <d v="1899-12-30T01:50:00"/>
        <d v="1899-12-31T01:45:00"/>
        <d v="1899-12-30T07:50:00"/>
        <d v="1899-12-31T21:24:02"/>
        <d v="1899-12-31T01:19:31"/>
        <d v="1899-12-30T03:20:00"/>
        <d v="1899-12-30T02:20:00"/>
        <d v="1899-12-30T13:50:58"/>
        <d v="1899-12-30T12:50:58"/>
        <d v="1899-12-30T07:45:00"/>
        <d v="1899-12-30T06:24:00"/>
        <d v="1899-12-30T18:10:58"/>
        <d v="1899-12-30T05:10:00"/>
        <d v="1899-12-30T19:30:58"/>
        <d v="1899-12-31T11:49:31"/>
        <d v="1899-12-30T17:49:58"/>
        <d v="1899-12-31T08:04:31"/>
        <d v="1899-12-31T06:04:31"/>
        <d v="1899-12-31T01:49:31"/>
        <d v="1899-12-31T05:49:31"/>
        <d v="1900-01-02T23:37:07"/>
        <d v="1899-12-30T02:10:00"/>
        <d v="1899-12-30T09:00:00"/>
        <d v="1899-12-30T07:30:58"/>
        <d v="1900-01-02T16:47:36"/>
        <d v="1899-12-30T05:45:00"/>
        <d v="1899-12-30T17:44:58"/>
        <d v="1899-12-30T12:40:58"/>
        <d v="1900-01-01T23:43:05"/>
        <d v="1899-12-30T05:50:00"/>
        <d v="1899-12-30T08:00:00"/>
        <d v="1899-12-30T07:33:00"/>
        <d v="1899-12-30T02:45:00"/>
        <d v="1899-12-30T03:50:00"/>
        <d v="1899-12-30T00:41:00"/>
        <d v="1899-12-30T01:02:00"/>
        <d v="1899-12-30T02:08:00"/>
        <d v="1899-12-30T17:10:58"/>
        <d v="1900-01-10T05:51:21"/>
        <d v="1900-01-01T01:39:02"/>
        <d v="1900-01-01T04:38:33"/>
        <d v="1900-01-01T20:58:05"/>
        <d v="1899-12-31T19:29:02"/>
        <d v="1899-12-30T05:15:00"/>
        <d v="1899-12-30T05:20:00"/>
        <d v="1900-01-03T03:06:07"/>
        <d v="1899-12-30T12:12:58"/>
        <d v="1899-12-31T22:59:02"/>
        <d v="1899-12-30T05:00:58"/>
        <d v="1899-12-30T16:45:00"/>
        <d v="1899-12-31T07:11:31"/>
        <d v="1899-12-30T07:44:00"/>
        <d v="1899-12-30T01:06:00"/>
        <d v="1899-12-31T00:59:31"/>
        <d v="1899-12-30T00:22:00"/>
        <d v="1900-01-08T05:22:48"/>
        <d v="1899-12-30T02:50:58"/>
        <d v="1899-12-30T01:25:00"/>
        <d v="1899-12-31T02:00:00"/>
        <d v="1900-01-02T16:57:36"/>
        <d v="1900-01-01T03:44:02"/>
        <d v="1899-12-30T01:31:00"/>
        <d v="1899-12-30T01:19:00"/>
        <d v="1899-12-30T18:35:58"/>
        <d v="1899-12-30T06:45:00"/>
        <d v="1899-12-31T09:29:31"/>
        <d v="1899-12-30T02:44:00"/>
        <d v="1899-12-30T03:13:00"/>
        <d v="1899-12-31T10:04:31"/>
        <d v="1900-01-01T04:26:02"/>
        <d v="1899-12-30T16:00:58"/>
        <d v="1899-12-31T03:59:31"/>
        <d v="1900-01-04T12:56:09"/>
        <d v="1899-12-31T07:59:31"/>
        <d v="1899-12-30T04:40:00"/>
        <d v="1899-12-30T13:32:58"/>
        <d v="1900-01-01T04:29:02"/>
        <d v="1899-12-31T23:39:02"/>
        <d v="1899-12-30T08:20:00"/>
        <d v="1899-12-31T06:59:31"/>
        <d v="1899-12-30T18:04:58"/>
        <d v="1899-12-30T06:36:00"/>
        <d v="1899-12-30T15:00:58"/>
        <d v="1899-12-30T18:50:58"/>
        <d v="1899-12-31T02:45:31"/>
        <d v="1899-12-30T01:43:00"/>
        <d v="1899-12-30T04:51:00"/>
        <d v="1899-12-30T09:30:00"/>
        <d v="1899-12-30T02:50:00"/>
        <d v="1899-12-30T11:00:58"/>
        <d v="1899-12-30T04:50:00"/>
        <d v="1899-12-30T00:18:00"/>
        <d v="1899-12-30T00:34:00"/>
        <d v="1899-12-31T16:09:31"/>
        <d v="1899-12-31T03:10:00"/>
        <d v="1899-12-30T00:53:00"/>
        <d v="1899-12-30T00:59:00"/>
        <d v="1899-12-30T05:40:58"/>
        <d v="1899-12-30T13:15:00"/>
        <d v="1899-12-31T06:15:00"/>
        <d v="1899-12-30T14:50:00"/>
        <d v="1899-12-30T09:30:58"/>
        <d v="1899-12-30T01:17:00"/>
        <d v="1899-12-31T14:29:02"/>
        <d v="1899-12-30T01:32:00"/>
        <d v="1899-12-30T01:54:00"/>
        <d v="1899-12-30T04:16:00"/>
        <d v="1899-12-30T13:10:58"/>
        <d v="1899-12-30T04:47:00"/>
        <d v="1899-12-30T13:00:00"/>
        <d v="1899-12-30T06:17:00"/>
        <d v="1899-12-30T01:07:00"/>
        <d v="1899-12-30T07:07:00"/>
        <d v="1899-12-30T12:00:58"/>
        <d v="1899-12-30T04:54:00"/>
        <d v="1899-12-30T14:10:58"/>
        <d v="1899-12-30T03:40:00"/>
        <d v="1899-12-30T08:30:58"/>
        <d v="1899-12-30T02:05:00"/>
        <d v="1899-12-30T00:31:00"/>
        <d v="1899-12-30T00:55:00"/>
        <d v="1899-12-30T03:10:00"/>
        <d v="1900-01-01T05:39:02"/>
        <d v="1899-12-30T01:09:00"/>
        <d v="1899-12-30T09:50:00"/>
        <d v="1900-01-01T03:09:02"/>
        <d v="1899-12-31T13:17:31"/>
        <d v="1899-12-31T13:19:31"/>
        <d v="1899-12-30T01:35:00"/>
        <d v="1900-01-01T00:19:02"/>
        <d v="1899-12-30T00:46:00"/>
        <d v="1899-12-30T00:29:00"/>
        <d v="1899-12-30T08:34:00"/>
        <d v="1899-12-30T19:39:58"/>
        <d v="1900-01-16T20:52:05"/>
        <d v="1899-12-30T05:28:00"/>
        <d v="1899-12-31T10:39:31"/>
        <d v="1900-01-01T10:28:33"/>
        <d v="1899-12-30T01:29:00"/>
        <d v="1899-12-30T02:25:00"/>
        <d v="1899-12-30T15:35:58"/>
        <d v="1899-12-30T00:21:00"/>
        <d v="1899-12-30T02:53:00"/>
        <d v="1899-12-30T02:52:00"/>
        <d v="1899-12-30T13:05:58"/>
        <d v="1900-01-01T17:28:33"/>
        <d v="1900-01-01T03:42:00"/>
        <d v="1899-12-30T01:46:00"/>
        <d v="1899-12-30T05:53:00"/>
        <d v="1899-12-30T00:44:00"/>
        <d v="1899-12-30T04:00:58"/>
        <d v="1899-12-30T05:05:00"/>
        <d v="1899-12-30T01:22:00"/>
        <d v="1899-12-30T00:09:00"/>
        <d v="1899-12-31T02:30:00"/>
        <d v="1899-12-31T00:05:00"/>
        <d v="1899-12-30T05:58:00"/>
        <d v="1899-12-30T23:29:31"/>
        <d v="1899-12-30T01:21:00"/>
        <d v="1899-12-31T21:59:02"/>
        <d v="1899-12-31T21:53:02"/>
        <d v="1899-12-30T07:10:00"/>
        <d v="1899-12-30T19:01:58"/>
        <d v="1899-12-31T14:52:02"/>
        <d v="1899-12-31T22:52:02"/>
        <d v="1899-12-30T17:50:58"/>
        <d v="1899-12-30T00:33:00"/>
        <d v="1899-12-31T15:29:31"/>
        <d v="1899-12-31T00:03:00"/>
        <d v="1899-12-30T06:07:00"/>
        <d v="1899-12-30T10:50:00"/>
        <d v="1899-12-30T06:40:00"/>
        <d v="1899-12-30T06:30:58"/>
        <d v="1899-12-30T05:55:00"/>
        <d v="1900-01-01T03:29:02"/>
        <d v="1899-12-30T02:40:00"/>
        <d v="1899-12-31T14:09:31"/>
        <d v="1899-12-31T13:09:31"/>
        <d v="1899-12-31T13:08:31"/>
        <d v="1899-12-30T07:15:00"/>
        <d v="1899-12-30T16:50:58"/>
        <d v="1899-12-30T05:24:00"/>
        <d v="1899-12-30T18:00:58"/>
        <d v="1899-12-30T19:50:58"/>
        <d v="1899-12-30T00:08:00"/>
        <d v="1900-01-01T12:58:33"/>
        <d v="1899-12-30T01:13:00"/>
        <d v="1899-12-30T01:04:00"/>
        <d v="1899-12-30T11:30:58"/>
        <d v="1899-12-30T02:57:00"/>
        <d v="1899-12-30T03:22:00"/>
        <d v="1899-12-30T07:20:00"/>
        <d v="1899-12-30T04:33:00"/>
        <d v="1899-12-30T13:44:58"/>
        <d v="1899-12-30T17:00:58"/>
        <n v="-8.3333333333333343E-2"/>
        <d v="1899-12-30T02:03:00"/>
        <d v="1899-12-30T00:52:00"/>
        <d v="1899-12-30T04:37:00"/>
        <d v="1899-12-31T01:30:00"/>
        <d v="1899-12-30T06:25:00"/>
        <d v="1899-12-30T07:22:00"/>
        <d v="1899-12-31T01:20:00"/>
        <d v="1899-12-31T00:10:00"/>
        <d v="1899-12-30T15:13:58"/>
        <d v="1899-12-31T00:45:00"/>
        <d v="1899-12-31T12:09:31"/>
        <d v="1899-12-30T10:00:58"/>
        <d v="1899-12-30T06:40:58"/>
        <d v="1899-12-30T01:44:00"/>
        <d v="1899-12-30T04:32:00"/>
        <d v="1899-12-30T01:01:00"/>
        <d v="1899-12-30T02:11:00"/>
        <d v="1899-12-30T09:15:00"/>
        <d v="1900-01-02T09:18:05"/>
        <d v="1899-12-30T17:40:58"/>
        <d v="1899-12-30T08:00:58"/>
        <d v="1900-01-02T16:27:36"/>
        <d v="1900-01-02T02:27:32"/>
        <d v="1899-12-30T07:40:00"/>
        <d v="1900-01-01T07:58:33"/>
        <d v="1899-12-31T17:58:29"/>
        <d v="1899-12-31T20:44:02"/>
        <d v="1899-12-30T06:12:00"/>
        <d v="1899-12-30T04:45:00"/>
        <d v="1899-12-30T14:30:58"/>
        <d v="1899-12-31T20:39:02"/>
        <d v="1899-12-30T17:18:58"/>
        <d v="1899-12-30T01:12:00"/>
        <d v="1899-12-30T12:28:58"/>
        <d v="1900-01-01T12:28:33"/>
        <d v="1899-12-30T18:05:58"/>
        <d v="1899-12-30T06:21:00"/>
        <d v="1899-12-30T00:16:00"/>
        <d v="1899-12-30T11:10:58"/>
        <d v="1899-12-31T03:30:00"/>
        <d v="1899-12-30T13:40:58"/>
        <d v="1899-12-30T07:24:00"/>
        <d v="1899-12-30T15:36:58"/>
        <d v="1899-12-30T03:48:00"/>
        <d v="1899-12-30T00:43:00"/>
        <d v="1899-12-30T03:02:00"/>
        <d v="1899-12-30T00:37:00"/>
        <d v="1899-12-30T02:28:00"/>
        <d v="1899-12-30T05:40:00"/>
        <d v="1899-12-30T01:16:00"/>
        <d v="1899-12-30T01:03:00"/>
        <d v="1899-12-30T06:05:29" u="1"/>
        <d v="1899-12-30T16:20:00" u="1"/>
        <d v="1899-12-30T05:10:29" u="1"/>
        <d v="1899-12-30T09:00:29" u="1"/>
        <d v="1899-12-30T03:53:29" u="1"/>
        <d v="1899-12-31T04:30:17" u="1"/>
        <d v="1899-12-30T03:20:29" u="1"/>
        <d v="1899-12-31T00:00:23" u="1"/>
        <d v="1900-01-08T05:52:48" u="1"/>
        <d v="1899-12-30T07:15:29" u="1"/>
        <d v="1899-12-30T05:58:29" u="1"/>
        <d v="1899-12-30T18:30:00" u="1"/>
        <d v="1899-12-30T04:30:29" u="1"/>
        <n v="-6.9444444444444475E-3" u="1"/>
        <d v="1899-12-30T05:30:29" u="1"/>
        <d v="1899-12-30T06:30:29" u="1"/>
        <d v="1899-12-31T03:17:17" u="1"/>
        <d v="1899-12-30T02:47:00" u="1"/>
        <d v="1899-12-30T15:50:00" u="1"/>
        <d v="1899-12-31T07:00:23" u="1"/>
        <d v="1899-12-31T21:50:12" u="1"/>
        <d v="1900-01-01T10:58:33" u="1"/>
        <e v="#VALUE!" u="1"/>
        <d v="1899-12-31T10:00:00" u="1"/>
        <d v="1899-12-30T03:55:29" u="1"/>
        <d v="1899-12-31T11:00:00" u="1"/>
        <d v="1899-12-31T04:30:23" u="1"/>
        <d v="1899-12-31T14:16:31" u="1"/>
        <d v="1900-01-02T01:58:05" u="1"/>
        <n v="-4.1666666666666685E-2" u="1"/>
        <d v="1899-12-30T03:25:58" u="1"/>
        <d v="1899-12-31T05:30:23" u="1"/>
        <d v="1900-01-01T14:19:02" u="1"/>
        <e v="#REF!" u="1"/>
        <d v="1899-12-31T05:30:00" u="1"/>
        <d v="1899-12-30T22:37:23" u="1"/>
        <d v="1899-12-30T19:33:58" u="1"/>
        <d v="1899-12-31T04:07:00" u="1"/>
        <d v="1899-12-30T02:45:58" u="1"/>
        <d v="1899-12-31T12:30:00" u="1"/>
        <d v="1900-01-01T01:41:02" u="1"/>
        <d v="1899-12-30T12:30:58" u="1"/>
        <d v="1900-01-03T21:57:07" u="1"/>
        <d v="1900-01-02T18:58:05" u="1"/>
        <d v="1899-12-31T06:38:58" u="1"/>
        <n v="-0.38474999999999998" u="1"/>
        <d v="1899-12-30T04:21:29" u="1"/>
        <d v="1899-12-31T07:19:23" u="1"/>
        <d v="1899-12-30T07:21:29" u="1"/>
        <d v="1899-12-30T21:31:23" u="1"/>
        <d v="1899-12-31T03:01:00" u="1"/>
        <d v="1899-12-30T05:41:29" u="1"/>
        <d v="1899-12-30T12:00:00" u="1"/>
        <d v="1899-12-30T16:28:00" u="1"/>
        <d v="1899-12-30T21:18:00" u="1"/>
        <d v="1899-12-30T15:00:00" u="1"/>
        <d v="1900-01-01T15:30:00" u="1"/>
        <d v="1899-12-30T17:00:00" u="1"/>
        <d v="1899-12-30T03:00:29" u="1"/>
        <d v="1899-12-31T12:49:00" u="1"/>
        <d v="1899-12-30T04:00:29" u="1"/>
        <d v="1899-12-30T20:00:00" u="1"/>
        <d v="1899-12-30T05:00:29" u="1"/>
        <d v="1899-12-30T06:00:29" u="1"/>
        <d v="1899-12-30T16:15:00" u="1"/>
        <d v="1899-12-30T22:00:00" u="1"/>
      </sharedItems>
    </cacheField>
    <cacheField name="Cumplimiento a ANS" numFmtId="0">
      <sharedItems containsBlank="1" containsMixedTypes="1" containsNumber="1" containsInteger="1" minValue="0" maxValue="1"/>
    </cacheField>
    <cacheField name="Tiempo NO Programación x Mtto" numFmtId="0">
      <sharedItems containsNonDate="0" containsDate="1" containsString="0" containsBlank="1" minDate="1899-12-30T00:00:00" maxDate="1899-12-31T00:00:00"/>
    </cacheField>
    <cacheField name="Horas Disponibilidad x Mtto" numFmtId="0">
      <sharedItems containsDate="1" containsString="0" containsBlank="1" containsMixedTypes="1" minDate="1899-12-30T00:00:00" maxDate="1900-01-17T01:46:05"/>
    </cacheField>
    <cacheField name="Día" numFmtId="0">
      <sharedItems containsBlank="1" containsMixedTypes="1" containsNumber="1" containsInteger="1" minValue="0" maxValue="31" count="34">
        <n v="29"/>
        <n v="31"/>
        <n v="30"/>
        <n v="5"/>
        <e v="#VALUE!"/>
        <n v="3"/>
        <n v="0"/>
        <n v="7"/>
        <n v="6"/>
        <n v="9"/>
        <n v="8"/>
        <n v="10"/>
        <n v="16"/>
        <n v="12"/>
        <n v="13"/>
        <n v="14"/>
        <n v="15"/>
        <n v="20"/>
        <n v="19"/>
        <n v="17"/>
        <n v="21"/>
        <n v="24"/>
        <n v="27"/>
        <n v="26"/>
        <n v="4"/>
        <n v="28"/>
        <n v="11"/>
        <n v="22"/>
        <n v="1"/>
        <n v="18"/>
        <n v="25"/>
        <n v="2"/>
        <n v="23"/>
        <m/>
      </sharedItems>
    </cacheField>
    <cacheField name="MES" numFmtId="0">
      <sharedItems containsBlank="1" containsMixedTypes="1" containsNumber="1" containsInteger="1" minValue="1" maxValue="6" count="7">
        <n v="3"/>
        <n v="4"/>
        <e v="#VALUE!"/>
        <n v="1"/>
        <n v="5"/>
        <n v="6"/>
        <m/>
      </sharedItems>
    </cacheField>
    <cacheField name="SEM" numFmtId="0">
      <sharedItems containsBlank="1" containsMixedTypes="1" containsNumber="1" containsInteger="1" minValue="1" maxValue="52" count="17">
        <n v="13"/>
        <n v="14"/>
        <e v="#VALUE!"/>
        <n v="52"/>
        <n v="15"/>
        <n v="16"/>
        <n v="17"/>
        <n v="18"/>
        <n v="19"/>
        <n v="20"/>
        <n v="21"/>
        <n v="25"/>
        <n v="22"/>
        <n v="23"/>
        <n v="24"/>
        <m/>
        <n v="1" u="1"/>
      </sharedItems>
    </cacheField>
    <cacheField name="MES-SEM" numFmtId="0">
      <sharedItems containsBlank="1"/>
    </cacheField>
  </cacheFields>
  <extLst>
    <ext xmlns:x14="http://schemas.microsoft.com/office/spreadsheetml/2009/9/main" uri="{725AE2AE-9491-48be-B2B4-4EB974FC3084}">
      <x14:pivotCacheDefinition pivotCacheId="13181082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11">
  <r>
    <s v="SJK638"/>
    <n v="1"/>
    <x v="0"/>
    <s v="CAMBIO DE BATERIAS POR FIN DE CICLO"/>
    <x v="0"/>
    <d v="1899-12-30T07:30:00"/>
    <d v="1899-12-30T10:00:00"/>
    <d v="2021-03-29T00:00:00"/>
    <x v="0"/>
    <m/>
    <m/>
    <m/>
    <m/>
    <x v="0"/>
    <s v="YONAT CANTILLO"/>
    <x v="0"/>
    <s v="ELECTICO"/>
    <x v="0"/>
    <x v="0"/>
    <n v="0"/>
    <n v="1"/>
    <d v="1899-12-30T02:30:00"/>
    <d v="1899-12-30T02:30:00"/>
    <n v="1"/>
    <d v="1899-12-30T00:00:00"/>
    <d v="1899-12-30T02:30:00"/>
    <n v="29"/>
    <x v="0"/>
    <x v="0"/>
    <s v="3-13"/>
    <d v="1899-12-30T00:00:00"/>
    <n v="0"/>
    <n v="1"/>
    <x v="0"/>
  </r>
  <r>
    <s v="TFQ934"/>
    <n v="2"/>
    <x v="1"/>
    <s v="DESMONTAR TAPA VALVULA PARA CAMBIO DE TRES BOBINAS DE FRENO DE MOTOR, UNA NUEVA Y DOS DE SEGUNDA, DESMONTAR ARNES DE FRENO DE MOTOR, REPARAR POR FUGAS DE ACEITE Y CAMBIO DE SELENOIDE,"/>
    <x v="0"/>
    <d v="1899-12-30T09:19:00"/>
    <d v="1899-12-30T17:00:00"/>
    <d v="2021-03-29T00:00:00"/>
    <x v="0"/>
    <m/>
    <m/>
    <m/>
    <m/>
    <x v="1"/>
    <s v="JUAN VIVANCO"/>
    <x v="0"/>
    <s v="MOTORES"/>
    <x v="1"/>
    <x v="1"/>
    <n v="0"/>
    <n v="1"/>
    <d v="1899-12-30T05:41:29"/>
    <d v="1899-12-30T06:41:00"/>
    <n v="0"/>
    <d v="1899-12-30T04:00:00"/>
    <d v="1899-12-30T10:41:00"/>
    <n v="29"/>
    <x v="0"/>
    <x v="0"/>
    <s v="3-13"/>
    <d v="1899-12-30T00:00:00"/>
    <n v="0"/>
    <n v="1"/>
    <x v="0"/>
  </r>
  <r>
    <s v="TFQ934"/>
    <n v="2"/>
    <x v="0"/>
    <s v=" CAMBIO DE COLGANTES Y BUJES ENROSCABLES"/>
    <x v="0"/>
    <d v="1899-12-30T09:19:00"/>
    <d v="1899-12-30T18:40:00"/>
    <d v="2021-03-29T00:00:00"/>
    <x v="0"/>
    <m/>
    <m/>
    <m/>
    <m/>
    <x v="2"/>
    <s v="JUAN VIVANCO"/>
    <x v="0"/>
    <s v="MECANICA DE PATIO Y RODAMIENTOS"/>
    <x v="0"/>
    <x v="1"/>
    <n v="0"/>
    <n v="1"/>
    <d v="1899-12-30T07:21:29"/>
    <d v="1899-12-30T08:21:00"/>
    <n v="0"/>
    <d v="1899-12-30T02:20:00"/>
    <d v="1899-12-30T10:41:00"/>
    <n v="29"/>
    <x v="0"/>
    <x v="0"/>
    <s v="3-13"/>
    <d v="1899-12-30T00:00:00"/>
    <n v="0"/>
    <n v="1"/>
    <x v="0"/>
  </r>
  <r>
    <s v="TFQ989"/>
    <n v="3"/>
    <x v="1"/>
    <s v="MANTENIMIENTO DE AIRE ACONDICIONADO,"/>
    <x v="0"/>
    <d v="1899-12-30T09:00:00"/>
    <d v="1899-12-30T12:00:00"/>
    <d v="2021-03-29T00:00:00"/>
    <x v="0"/>
    <m/>
    <m/>
    <m/>
    <m/>
    <x v="3"/>
    <s v="DIDIER GOMEZ"/>
    <x v="1"/>
    <s v="AIRE ACONDICIONADO"/>
    <x v="1"/>
    <x v="1"/>
    <n v="0"/>
    <n v="1"/>
    <d v="1899-12-30T03:00:00"/>
    <d v="1899-12-30T03:00:00"/>
    <n v="1"/>
    <d v="1899-12-30T00:00:00"/>
    <d v="1899-12-30T03:00:00"/>
    <n v="29"/>
    <x v="0"/>
    <x v="0"/>
    <s v="3-13"/>
    <d v="1899-12-30T00:00:00"/>
    <n v="0"/>
    <n v="1"/>
    <x v="0"/>
  </r>
  <r>
    <s v="TFQ989"/>
    <n v="3"/>
    <x v="0"/>
    <s v=" CAMBIO DE BANDAS DE DIRECCION, SE COMPLETO NIVEL DE LA CAJA"/>
    <x v="0"/>
    <d v="1899-12-30T12:00:00"/>
    <d v="1899-12-30T18:30:00"/>
    <d v="2021-03-29T00:00:00"/>
    <x v="0"/>
    <m/>
    <m/>
    <m/>
    <m/>
    <x v="4"/>
    <s v="DIDIER GOMEZ"/>
    <x v="1"/>
    <s v="MECANICA DE PATIO Y RODAMIENTOS"/>
    <x v="1"/>
    <x v="1"/>
    <n v="0"/>
    <n v="1"/>
    <d v="1899-12-30T04:30:29"/>
    <d v="1899-12-30T05:30:00"/>
    <n v="0"/>
    <d v="1899-12-30T02:30:00"/>
    <d v="1899-12-30T08:00:00"/>
    <n v="29"/>
    <x v="0"/>
    <x v="0"/>
    <s v="3-13"/>
    <d v="1899-12-30T00:00:00"/>
    <n v="0"/>
    <n v="1"/>
    <x v="0"/>
  </r>
  <r>
    <s v="S26322"/>
    <n v="4"/>
    <x v="0"/>
    <s v="CAMBIO DE BANDAS POSICIONES 5,6,9,10,11 Y 12"/>
    <x v="0"/>
    <d v="1899-12-30T12:00:00"/>
    <d v="1899-12-30T18:30:00"/>
    <d v="2021-03-29T00:00:00"/>
    <x v="0"/>
    <m/>
    <m/>
    <m/>
    <m/>
    <x v="5"/>
    <s v="DIDIER GOMEZ"/>
    <x v="1"/>
    <s v="MECANICA DE PATIO Y RODAMIENTOS"/>
    <x v="1"/>
    <x v="1"/>
    <n v="0"/>
    <n v="1"/>
    <d v="1899-12-30T04:30:29"/>
    <d v="1899-12-30T05:30:00"/>
    <n v="0"/>
    <d v="1899-12-30T02:30:00"/>
    <d v="1899-12-30T08:00:00"/>
    <n v="29"/>
    <x v="0"/>
    <x v="0"/>
    <s v="3-13"/>
    <d v="1899-12-30T00:00:00"/>
    <n v="0"/>
    <n v="1"/>
    <x v="0"/>
  </r>
  <r>
    <s v="TFU077"/>
    <n v="5"/>
    <x v="0"/>
    <s v="CAMBIO DE BANDAS POSICION 3,4,7 Y 8"/>
    <x v="0"/>
    <d v="1899-12-30T11:39:00"/>
    <d v="1899-12-30T18:00:00"/>
    <d v="2021-03-29T00:00:00"/>
    <x v="0"/>
    <m/>
    <m/>
    <m/>
    <m/>
    <x v="0"/>
    <s v="JOSE DOMINGUEZ"/>
    <x v="1"/>
    <s v="MECANICA DE PATIO Y RODAMIENTOS"/>
    <x v="1"/>
    <x v="1"/>
    <n v="0"/>
    <n v="1"/>
    <d v="1899-12-30T04:21:29"/>
    <d v="1899-12-30T05:21:00"/>
    <n v="0"/>
    <d v="1899-12-30T03:00:00"/>
    <d v="1899-12-30T08:21:00"/>
    <n v="29"/>
    <x v="0"/>
    <x v="0"/>
    <s v="3-13"/>
    <d v="1899-12-30T00:00:00"/>
    <n v="0"/>
    <n v="1"/>
    <x v="0"/>
  </r>
  <r>
    <s v="S26300"/>
    <n v="6"/>
    <x v="1"/>
    <s v="CAMBIO DE STOP TRASEROS,"/>
    <x v="0"/>
    <d v="1899-12-30T16:30:00"/>
    <d v="1899-12-30T18:00:00"/>
    <d v="2021-03-29T00:00:00"/>
    <x v="0"/>
    <m/>
    <m/>
    <m/>
    <m/>
    <x v="6"/>
    <s v="JOSE DOMINGUEZ"/>
    <x v="1"/>
    <s v="ELECTRICO"/>
    <x v="0"/>
    <x v="1"/>
    <n v="0"/>
    <n v="1"/>
    <d v="1899-12-30T01:30:00"/>
    <d v="1899-12-30T01:30:00"/>
    <n v="0"/>
    <d v="1899-12-30T03:00:00"/>
    <d v="1899-12-30T04:30:00"/>
    <n v="29"/>
    <x v="0"/>
    <x v="0"/>
    <s v="3-13"/>
    <d v="1899-12-30T00:00:00"/>
    <n v="0"/>
    <n v="1"/>
    <x v="0"/>
  </r>
  <r>
    <s v="S26300"/>
    <n v="6"/>
    <x v="1"/>
    <s v=" CAMBIO DE PORTA STOP"/>
    <x v="0"/>
    <d v="1899-12-30T15:00:00"/>
    <d v="1899-12-30T15:30:00"/>
    <d v="2021-03-29T00:00:00"/>
    <x v="0"/>
    <m/>
    <m/>
    <m/>
    <m/>
    <x v="7"/>
    <s v="JOSE DOMINGUEZ"/>
    <x v="1"/>
    <s v="SOLDADURA"/>
    <x v="0"/>
    <x v="1"/>
    <n v="0"/>
    <n v="1"/>
    <d v="1899-12-30T00:30:00"/>
    <d v="1899-12-30T00:30:00"/>
    <n v="1"/>
    <d v="1899-12-30T00:00:00"/>
    <d v="1899-12-30T00:30:00"/>
    <n v="29"/>
    <x v="0"/>
    <x v="0"/>
    <s v="3-13"/>
    <d v="1899-12-30T00:00:00"/>
    <n v="0"/>
    <n v="1"/>
    <x v="0"/>
  </r>
  <r>
    <s v="S26300"/>
    <n v="6"/>
    <x v="0"/>
    <s v="MANTENIMIENTO GENERAL DEL TRAILER, CAMBIO DE GRASA, CAMBIO DE RETENEDORES Y DE 2 1/2 DE BANDAS POSIICON 1,2,4,5,6,7,8,9,10,11 Y 12, CAMBIO DE RODAMIENTOS POSICION 5 Y 6"/>
    <x v="0"/>
    <d v="1899-12-30T11:39:00"/>
    <d v="1899-12-30T18:00:00"/>
    <d v="2021-03-29T00:00:00"/>
    <x v="0"/>
    <m/>
    <m/>
    <m/>
    <m/>
    <x v="8"/>
    <s v="JOSE DOMINGUEZ"/>
    <x v="1"/>
    <s v="MECANICA DE PATIO Y RODAMIENTOS"/>
    <x v="1"/>
    <x v="1"/>
    <n v="0"/>
    <n v="1"/>
    <d v="1899-12-30T04:21:29"/>
    <d v="1899-12-30T05:21:00"/>
    <n v="0"/>
    <d v="1899-12-30T03:00:00"/>
    <d v="1899-12-30T08:21:00"/>
    <n v="29"/>
    <x v="0"/>
    <x v="0"/>
    <s v="3-13"/>
    <d v="1899-12-30T00:00:00"/>
    <n v="0"/>
    <n v="1"/>
    <x v="0"/>
  </r>
  <r>
    <s v="TFQ011"/>
    <n v="7"/>
    <x v="0"/>
    <s v="DESMONTE DE UN TANQUE DE AIRE POR FIN DE CICLO, SE CAMBIO POR UNO NUEVO"/>
    <x v="0"/>
    <d v="1899-12-30T09:00:00"/>
    <d v="1899-12-30T15:00:00"/>
    <d v="2021-03-29T00:00:00"/>
    <x v="1"/>
    <m/>
    <m/>
    <m/>
    <m/>
    <x v="1"/>
    <s v="HERNANDO RUBIANO"/>
    <x v="0"/>
    <s v="AIRE"/>
    <x v="0"/>
    <x v="1"/>
    <n v="2"/>
    <n v="1"/>
    <d v="1899-12-30T23:00:23"/>
    <d v="1899-12-31T10:59:31"/>
    <n v="1"/>
    <d v="1899-12-30T00:00:00"/>
    <d v="1899-12-31T10:59:31"/>
    <n v="31"/>
    <x v="0"/>
    <x v="0"/>
    <s v="3-13"/>
    <d v="1899-12-30T00:00:00"/>
    <n v="0"/>
    <n v="1"/>
    <x v="0"/>
  </r>
  <r>
    <s v="TDL909"/>
    <n v="8"/>
    <x v="0"/>
    <s v="CAMBIO DE MANGUERA ROJA DE AIRE"/>
    <x v="0"/>
    <d v="1899-12-30T08:00:00"/>
    <d v="1899-12-30T08:30:00"/>
    <d v="2021-03-29T00:00:00"/>
    <x v="0"/>
    <m/>
    <m/>
    <m/>
    <m/>
    <x v="6"/>
    <s v="FRANCISCO CASTRO"/>
    <x v="0"/>
    <s v="AIRE"/>
    <x v="0"/>
    <x v="2"/>
    <n v="0"/>
    <n v="1"/>
    <d v="1899-12-30T00:30:00"/>
    <d v="1899-12-30T00:30:00"/>
    <n v="1"/>
    <d v="1899-12-30T00:00:00"/>
    <d v="1899-12-30T00:30:00"/>
    <n v="29"/>
    <x v="0"/>
    <x v="0"/>
    <s v="3-13"/>
    <d v="1899-12-30T00:00:00"/>
    <n v="0"/>
    <n v="1"/>
    <x v="0"/>
  </r>
  <r>
    <s v="R67606"/>
    <n v="9"/>
    <x v="0"/>
    <s v="CAMBIO DE 2 STOP AMARILLOS"/>
    <x v="0"/>
    <d v="1899-12-30T08:00:00"/>
    <d v="1899-12-30T10:00:00"/>
    <d v="2021-03-29T00:00:00"/>
    <x v="0"/>
    <m/>
    <m/>
    <m/>
    <m/>
    <x v="6"/>
    <m/>
    <x v="0"/>
    <s v="ELECTRICO"/>
    <x v="0"/>
    <x v="0"/>
    <n v="0"/>
    <n v="1"/>
    <d v="1899-12-30T02:00:00"/>
    <d v="1899-12-30T02:00:00"/>
    <n v="1"/>
    <d v="1899-12-30T00:00:00"/>
    <d v="1899-12-30T02:00:00"/>
    <n v="29"/>
    <x v="0"/>
    <x v="0"/>
    <s v="3-13"/>
    <d v="1899-12-30T00:00:00"/>
    <n v="0"/>
    <n v="1"/>
    <x v="0"/>
  </r>
  <r>
    <s v="UQS508"/>
    <n v="10"/>
    <x v="0"/>
    <s v="CAMBIO DE CAPO"/>
    <x v="0"/>
    <d v="1899-12-30T09:00:00"/>
    <d v="1899-12-30T10:00:00"/>
    <d v="2021-03-29T00:00:00"/>
    <x v="2"/>
    <m/>
    <m/>
    <m/>
    <m/>
    <x v="9"/>
    <s v="CRISTIAN MERCADO"/>
    <x v="0"/>
    <s v="LATONERIA Y PINTURA"/>
    <x v="0"/>
    <x v="3"/>
    <n v="1"/>
    <n v="1"/>
    <d v="1899-12-30T07:30:58"/>
    <d v="1899-12-30T13:00:58"/>
    <n v="1"/>
    <d v="1899-12-30T00:00:00"/>
    <d v="1899-12-30T13:00:58"/>
    <n v="30"/>
    <x v="0"/>
    <x v="0"/>
    <s v="3-13"/>
    <d v="1899-12-30T00:00:00"/>
    <n v="0"/>
    <n v="1"/>
    <x v="0"/>
  </r>
  <r>
    <s v="TFQ007"/>
    <n v="11"/>
    <x v="0"/>
    <s v="SE COMPLETO NIVEL DE HIDRAULICO "/>
    <x v="0"/>
    <d v="1899-12-30T14:00:00"/>
    <d v="1899-12-30T15:00:00"/>
    <d v="2021-03-29T00:00:00"/>
    <x v="0"/>
    <m/>
    <m/>
    <m/>
    <m/>
    <x v="6"/>
    <s v="CARLOS MARIO"/>
    <x v="1"/>
    <s v="MECANICA DE PATIO Y RODAMIENTOS"/>
    <x v="1"/>
    <x v="1"/>
    <n v="0"/>
    <n v="1"/>
    <d v="1899-12-30T01:00:00"/>
    <d v="1899-12-30T01:00:00"/>
    <n v="1"/>
    <d v="1899-12-30T00:00:00"/>
    <d v="1899-12-30T01:00:00"/>
    <n v="29"/>
    <x v="0"/>
    <x v="0"/>
    <s v="3-13"/>
    <d v="1899-12-30T00:00:00"/>
    <n v="0"/>
    <n v="1"/>
    <x v="0"/>
  </r>
  <r>
    <s v="TFU075"/>
    <n v="12"/>
    <x v="1"/>
    <s v="CAMBIO DE ACEITE Y FILTRACION DE MOTOR,"/>
    <x v="0"/>
    <d v="1899-12-30T11:00:00"/>
    <d v="1899-12-30T12:00:00"/>
    <d v="2021-03-29T00:00:00"/>
    <x v="0"/>
    <m/>
    <m/>
    <m/>
    <m/>
    <x v="10"/>
    <s v="SERGIO MEJIA"/>
    <x v="1"/>
    <s v="MECANICA DE PATIO Y RODAMIENTOS"/>
    <x v="1"/>
    <x v="3"/>
    <n v="0"/>
    <n v="1"/>
    <d v="1899-12-30T01:00:00"/>
    <d v="1899-12-30T01:00:00"/>
    <n v="1"/>
    <d v="1899-12-30T00:00:00"/>
    <d v="1899-12-30T01:00:00"/>
    <n v="29"/>
    <x v="0"/>
    <x v="0"/>
    <s v="3-13"/>
    <d v="1899-12-30T00:00:00"/>
    <n v="0"/>
    <n v="1"/>
    <x v="0"/>
  </r>
  <r>
    <s v="TFU075"/>
    <n v="12"/>
    <x v="1"/>
    <s v=" CAMBIO DE BOMBA BIKER,"/>
    <x v="0"/>
    <d v="1899-12-30T16:30:00"/>
    <d v="1899-12-30T17:30:00"/>
    <d v="2021-03-30T00:00:00"/>
    <x v="2"/>
    <m/>
    <m/>
    <m/>
    <m/>
    <x v="11"/>
    <s v="SERGIO MEJIA"/>
    <x v="1"/>
    <s v="MOTORES"/>
    <x v="1"/>
    <x v="3"/>
    <n v="0"/>
    <n v="1"/>
    <d v="1899-12-30T01:00:00"/>
    <d v="1899-12-30T01:00:00"/>
    <n v="0"/>
    <d v="1899-12-30T03:30:00"/>
    <d v="1899-12-30T04:30:00"/>
    <n v="30"/>
    <x v="0"/>
    <x v="0"/>
    <s v="3-13"/>
    <d v="1899-12-30T00:00:00"/>
    <n v="0"/>
    <n v="1"/>
    <x v="0"/>
  </r>
  <r>
    <s v="TFU075"/>
    <n v="12"/>
    <x v="1"/>
    <s v="REVISION DE FUN CLUTCH"/>
    <x v="0"/>
    <d v="1899-12-30T09:00:00"/>
    <d v="1899-12-30T09:30:00"/>
    <d v="2021-03-31T00:00:00"/>
    <x v="1"/>
    <m/>
    <m/>
    <m/>
    <m/>
    <x v="11"/>
    <s v="SERGIO MEJIA"/>
    <x v="1"/>
    <s v="AIRE"/>
    <x v="1"/>
    <x v="3"/>
    <n v="0"/>
    <n v="1"/>
    <d v="1899-12-30T00:30:00"/>
    <d v="1899-12-30T00:30:00"/>
    <n v="1"/>
    <d v="1899-12-30T00:00:00"/>
    <d v="1899-12-30T00:30:00"/>
    <n v="31"/>
    <x v="0"/>
    <x v="0"/>
    <s v="3-13"/>
    <d v="1899-12-30T00:00:00"/>
    <n v="0"/>
    <n v="1"/>
    <x v="0"/>
  </r>
  <r>
    <s v="TFU075"/>
    <n v="12"/>
    <x v="0"/>
    <s v=" CONEXIÓN DE PERAS DIFERENCIALES"/>
    <x v="0"/>
    <d v="1899-12-30T14:00:00"/>
    <d v="1899-12-30T17:30:00"/>
    <d v="2021-03-31T00:00:00"/>
    <x v="1"/>
    <m/>
    <m/>
    <m/>
    <m/>
    <x v="12"/>
    <s v="SERGIO MEJIA"/>
    <x v="0"/>
    <s v="ELECTRICO"/>
    <x v="0"/>
    <x v="3"/>
    <n v="0"/>
    <n v="1"/>
    <d v="1899-12-30T03:30:00"/>
    <d v="1899-12-30T03:30:00"/>
    <n v="0"/>
    <d v="1899-12-30T03:30:00"/>
    <d v="1899-12-30T07:00:00"/>
    <n v="31"/>
    <x v="0"/>
    <x v="0"/>
    <s v="3-13"/>
    <d v="1899-12-30T00:00:00"/>
    <n v="0"/>
    <n v="1"/>
    <x v="0"/>
  </r>
  <r>
    <s v="T9949"/>
    <n v="13"/>
    <x v="0"/>
    <s v="INSTALACION Y REPARACION DE ZAPATA"/>
    <x v="0"/>
    <d v="1899-12-30T08:00:00"/>
    <d v="1899-12-30T12:00:00"/>
    <d v="2021-03-29T00:00:00"/>
    <x v="0"/>
    <m/>
    <m/>
    <m/>
    <m/>
    <x v="13"/>
    <m/>
    <x v="0"/>
    <s v="SOLDADURA"/>
    <x v="0"/>
    <x v="0"/>
    <n v="0"/>
    <n v="1"/>
    <d v="1899-12-30T04:00:00"/>
    <d v="1899-12-30T04:00:00"/>
    <n v="1"/>
    <d v="1899-12-30T00:00:00"/>
    <d v="1899-12-30T04:00:00"/>
    <n v="29"/>
    <x v="0"/>
    <x v="0"/>
    <s v="3-13"/>
    <d v="1899-12-30T00:00:00"/>
    <n v="0"/>
    <n v="1"/>
    <x v="0"/>
  </r>
  <r>
    <s v="TFU073"/>
    <n v="14"/>
    <x v="0"/>
    <s v="CORRECCION DE FUGA DE AIRE EN VALVULA DE SUSPENSION DE CABINA, ENGRASE Y REVISION DE NIVELES"/>
    <x v="0"/>
    <d v="1899-12-30T15:50:00"/>
    <d v="1899-12-30T10:00:00"/>
    <d v="2021-03-30T00:00:00"/>
    <x v="1"/>
    <m/>
    <m/>
    <m/>
    <m/>
    <x v="11"/>
    <s v="FREDY CALDERON"/>
    <x v="0"/>
    <s v="AIRE"/>
    <x v="1"/>
    <x v="1"/>
    <n v="1"/>
    <n v="1"/>
    <d v="1899-12-30T00:40:58"/>
    <d v="1899-12-30T06:10:58"/>
    <n v="1"/>
    <d v="1899-12-30T00:00:00"/>
    <d v="1899-12-30T06:10:58"/>
    <n v="31"/>
    <x v="0"/>
    <x v="0"/>
    <s v="3-13"/>
    <d v="1899-12-30T00:00:00"/>
    <n v="0"/>
    <n v="1"/>
    <x v="0"/>
  </r>
  <r>
    <s v="R12702"/>
    <n v="15"/>
    <x v="0"/>
    <s v="POSTURA DE STOP TRASEROS QUE FUERON HURTADOS"/>
    <x v="0"/>
    <d v="1899-12-30T15:50:00"/>
    <d v="1899-12-30T10:00:00"/>
    <d v="2021-03-30T00:00:00"/>
    <x v="1"/>
    <m/>
    <m/>
    <m/>
    <m/>
    <x v="6"/>
    <s v="FREDY CALDERON"/>
    <x v="0"/>
    <s v="ELECTRICO"/>
    <x v="0"/>
    <x v="1"/>
    <n v="1"/>
    <n v="1"/>
    <d v="1899-12-30T00:40:58"/>
    <d v="1899-12-30T06:10:58"/>
    <n v="1"/>
    <d v="1899-12-30T00:00:00"/>
    <d v="1899-12-30T06:10:58"/>
    <n v="31"/>
    <x v="0"/>
    <x v="0"/>
    <s v="3-13"/>
    <d v="1899-12-30T00:00:00"/>
    <n v="0"/>
    <n v="1"/>
    <x v="0"/>
  </r>
  <r>
    <s v="TFU067"/>
    <n v="16"/>
    <x v="0"/>
    <s v="CAMBIO DE BUJES DE VIGAS Y SOPORTES DE MOTOR DELANTEROS"/>
    <x v="0"/>
    <d v="1899-12-30T09:30:00"/>
    <d v="1899-12-30T10:30:00"/>
    <d v="2021-03-30T00:00:00"/>
    <x v="1"/>
    <m/>
    <m/>
    <m/>
    <m/>
    <x v="5"/>
    <s v="ABSALON PUENTES"/>
    <x v="1"/>
    <s v="MECANICA DE PATIO Y RODAMIENTOS"/>
    <x v="0"/>
    <x v="1"/>
    <n v="1"/>
    <n v="1"/>
    <d v="1899-12-30T07:30:58"/>
    <d v="1899-12-30T13:00:58"/>
    <n v="1"/>
    <d v="1899-12-30T00:00:00"/>
    <d v="1899-12-30T13:00:58"/>
    <n v="31"/>
    <x v="0"/>
    <x v="0"/>
    <s v="3-13"/>
    <d v="1899-12-30T00:00:00"/>
    <n v="0"/>
    <n v="1"/>
    <x v="0"/>
  </r>
  <r>
    <s v="TFU064"/>
    <n v="17"/>
    <x v="0"/>
    <s v="MANTENIMIENTO DE GOBERNADOR, MANTENIMIENTO DE SECADOR Y CAMBIO DE VALVULA PURGA"/>
    <x v="0"/>
    <d v="1899-12-30T15:00:00"/>
    <d v="1899-12-30T16:30:00"/>
    <d v="2021-03-30T00:00:00"/>
    <x v="2"/>
    <m/>
    <m/>
    <m/>
    <m/>
    <x v="6"/>
    <s v="FREDY ORTIZ"/>
    <x v="1"/>
    <s v="AIRE"/>
    <x v="1"/>
    <x v="1"/>
    <n v="0"/>
    <n v="1"/>
    <d v="1899-12-30T01:30:00"/>
    <d v="1899-12-30T01:30:00"/>
    <n v="0"/>
    <d v="1899-12-30T04:30:00"/>
    <d v="1899-12-30T06:00:00"/>
    <n v="30"/>
    <x v="0"/>
    <x v="0"/>
    <s v="3-13"/>
    <d v="1899-12-30T00:00:00"/>
    <n v="0"/>
    <n v="1"/>
    <x v="0"/>
  </r>
  <r>
    <s v="S26295"/>
    <n v="18"/>
    <x v="0"/>
    <s v="CAMBIO DE 4 BUJES ULTIMO TROQUE"/>
    <x v="0"/>
    <d v="1899-12-30T09:30:00"/>
    <d v="1899-12-30T11:30:00"/>
    <d v="2021-03-30T00:00:00"/>
    <x v="2"/>
    <m/>
    <m/>
    <m/>
    <m/>
    <x v="14"/>
    <s v="CARLOS RAMIREZ"/>
    <x v="1"/>
    <s v="MECANICA DE PATIO Y RODAMIENTOS"/>
    <x v="0"/>
    <x v="1"/>
    <n v="0"/>
    <n v="1"/>
    <d v="1899-12-30T02:00:00"/>
    <d v="1899-12-30T02:00:00"/>
    <n v="1"/>
    <d v="1899-12-30T00:00:00"/>
    <d v="1899-12-30T02:00:00"/>
    <n v="30"/>
    <x v="0"/>
    <x v="0"/>
    <s v="3-13"/>
    <d v="1899-12-30T00:00:00"/>
    <n v="0"/>
    <n v="1"/>
    <x v="0"/>
  </r>
  <r>
    <s v="UQS516"/>
    <n v="19"/>
    <x v="0"/>
    <s v=" CAMBIO DE SENSOR DE POSICION DE CIGÜEÑAL"/>
    <x v="0"/>
    <d v="1899-12-30T04:00:00"/>
    <d v="1899-12-30T04:20:00"/>
    <d v="2021-03-30T00:00:00"/>
    <x v="2"/>
    <m/>
    <m/>
    <m/>
    <m/>
    <x v="15"/>
    <s v="ROBERTO LOZANO"/>
    <x v="0"/>
    <s v="MOTORES"/>
    <x v="1"/>
    <x v="3"/>
    <m/>
    <n v="1"/>
    <d v="1899-12-30T00:20:00"/>
    <d v="1899-12-30T00:20:00"/>
    <n v="1"/>
    <d v="1899-12-30T00:00:00"/>
    <d v="1899-12-30T00:20:00"/>
    <n v="30"/>
    <x v="0"/>
    <x v="0"/>
    <s v="3-13"/>
    <d v="1899-12-30T00:00:00"/>
    <n v="0"/>
    <n v="1"/>
    <x v="0"/>
  </r>
  <r>
    <s v="UQS516"/>
    <n v="20"/>
    <x v="0"/>
    <s v="CAMBIO DE ACEITE Y FILTRACION DE MOTOR, "/>
    <x v="0"/>
    <d v="1899-12-30T07:30:00"/>
    <d v="1899-12-30T09:30:00"/>
    <d v="2021-03-30T00:00:00"/>
    <x v="2"/>
    <m/>
    <m/>
    <m/>
    <m/>
    <x v="10"/>
    <s v="ROBERTO LOZANO"/>
    <x v="1"/>
    <s v="MECANICA DE PATIO Y RODAMIENTOS"/>
    <x v="1"/>
    <x v="3"/>
    <n v="0"/>
    <n v="1"/>
    <d v="1899-12-30T02:00:00"/>
    <d v="1899-12-30T02:00:00"/>
    <n v="1"/>
    <d v="1899-12-30T00:00:00"/>
    <d v="1899-12-30T02:00:00"/>
    <n v="30"/>
    <x v="0"/>
    <x v="0"/>
    <s v="3-13"/>
    <d v="1899-12-30T00:00:00"/>
    <n v="0"/>
    <n v="1"/>
    <x v="0"/>
  </r>
  <r>
    <s v="S06239"/>
    <n v="21"/>
    <x v="0"/>
    <s v="SE REPARO LEVANTA EJE, CAMBIO DE HAMBURGUEDA Y GRAPAS"/>
    <x v="0"/>
    <d v="1899-12-30T07:30:00"/>
    <d v="1899-12-30T11:00:00"/>
    <d v="2021-03-30T00:00:00"/>
    <x v="2"/>
    <m/>
    <m/>
    <m/>
    <m/>
    <x v="16"/>
    <s v="ROBERTO LOZANO"/>
    <x v="0"/>
    <s v="AIRE"/>
    <x v="0"/>
    <x v="3"/>
    <n v="0"/>
    <n v="1"/>
    <d v="1899-12-30T03:30:00"/>
    <d v="1899-12-30T03:30:00"/>
    <n v="1"/>
    <d v="1899-12-30T00:00:00"/>
    <d v="1899-12-30T03:30:00"/>
    <n v="30"/>
    <x v="0"/>
    <x v="0"/>
    <s v="3-13"/>
    <d v="1899-12-30T00:00:00"/>
    <n v="0"/>
    <n v="1"/>
    <x v="0"/>
  </r>
  <r>
    <s v="TDL919"/>
    <n v="22"/>
    <x v="1"/>
    <s v="CAMBIO DE PATIN DE CORREA PEQUEÑA Y CAMBIO DE BALINERAS DE PATIN DE CORREA DE MOTOR, SE BAJO Y REPARO BOMBA DE AGUA"/>
    <x v="0"/>
    <d v="1899-12-30T08:00:00"/>
    <d v="1899-12-30T15:00:00"/>
    <d v="2021-04-05T00:00:00"/>
    <x v="3"/>
    <m/>
    <m/>
    <m/>
    <m/>
    <x v="17"/>
    <m/>
    <x v="0"/>
    <s v="MOTORES"/>
    <x v="1"/>
    <x v="4"/>
    <n v="0"/>
    <n v="1"/>
    <d v="1899-12-30T05:00:29"/>
    <d v="1899-12-30T06:00:00"/>
    <s v=""/>
    <d v="1899-12-30T06:00:00"/>
    <d v="1899-12-30T12:00:00"/>
    <n v="5"/>
    <x v="1"/>
    <x v="1"/>
    <s v="4-14"/>
    <d v="1899-12-30T00:00:00"/>
    <n v="0"/>
    <n v="1"/>
    <x v="0"/>
  </r>
  <r>
    <s v="TDL919"/>
    <n v="22"/>
    <x v="0"/>
    <s v="DESMONTE DE VIGAS Y SILLINES, DESMONTE DE VIGAS SE LLEVARON DONDE RIAÑO, MANTENIMIENTO A BOSINES, LIMPIEZA DE RODAMIENTOS"/>
    <x v="0"/>
    <d v="1899-12-30T07:00:00"/>
    <m/>
    <d v="2021-03-30T00:00:00"/>
    <x v="4"/>
    <m/>
    <m/>
    <m/>
    <m/>
    <x v="10"/>
    <m/>
    <x v="1"/>
    <s v="MECANICA DE PATIO Y RODAMIENTOS"/>
    <x v="0"/>
    <x v="4"/>
    <e v="#VALUE!"/>
    <n v="0"/>
    <d v="1899-12-30T00:00:00"/>
    <d v="1899-12-30T00:00:00"/>
    <s v=""/>
    <d v="1899-12-30T21:00:00"/>
    <d v="1899-12-30T21:00:00"/>
    <e v="#VALUE!"/>
    <x v="2"/>
    <x v="2"/>
    <e v="#VALUE!"/>
    <d v="1899-12-30T00:00:00"/>
    <n v="0"/>
    <n v="1"/>
    <x v="0"/>
  </r>
  <r>
    <s v="R59145"/>
    <n v="23"/>
    <x v="1"/>
    <s v="DESMONTE DE TORNAMEZA PARA FABRICACION, "/>
    <x v="0"/>
    <d v="1899-12-30T07:00:00"/>
    <m/>
    <d v="2021-03-30T00:00:00"/>
    <x v="4"/>
    <m/>
    <m/>
    <m/>
    <m/>
    <x v="7"/>
    <m/>
    <x v="0"/>
    <s v="SOLDADURA"/>
    <x v="0"/>
    <x v="4"/>
    <e v="#VALUE!"/>
    <n v="0"/>
    <d v="1899-12-30T00:00:00"/>
    <d v="1899-12-30T00:00:00"/>
    <s v=""/>
    <d v="1899-12-30T21:00:00"/>
    <d v="1899-12-30T21:00:00"/>
    <e v="#VALUE!"/>
    <x v="2"/>
    <x v="2"/>
    <e v="#VALUE!"/>
    <d v="1899-12-30T00:00:00"/>
    <n v="0"/>
    <n v="1"/>
    <x v="0"/>
  </r>
  <r>
    <s v="R59145"/>
    <n v="23"/>
    <x v="0"/>
    <s v="DESMONTE DE BUJES TENSORES Y BUJES BALANCIN"/>
    <x v="0"/>
    <d v="1899-12-30T07:00:00"/>
    <m/>
    <d v="2021-03-30T00:00:00"/>
    <x v="4"/>
    <m/>
    <m/>
    <m/>
    <m/>
    <x v="18"/>
    <m/>
    <x v="1"/>
    <s v="MECANICA DE PATIO Y RODAMIENTOS"/>
    <x v="1"/>
    <x v="4"/>
    <e v="#VALUE!"/>
    <n v="0"/>
    <d v="1899-12-30T00:00:00"/>
    <d v="1899-12-30T00:00:00"/>
    <s v=""/>
    <d v="1899-12-30T21:00:00"/>
    <d v="1899-12-30T21:00:00"/>
    <e v="#VALUE!"/>
    <x v="2"/>
    <x v="2"/>
    <e v="#VALUE!"/>
    <d v="1899-12-30T00:00:00"/>
    <n v="0"/>
    <n v="1"/>
    <x v="0"/>
  </r>
  <r>
    <s v="TFU056"/>
    <n v="24"/>
    <x v="0"/>
    <s v="CAMBIO DE GOBERNADOR DE AIRE, CAMBIO DE VALVULA DE PURGA DE SECADOR"/>
    <x v="0"/>
    <d v="1899-12-30T08:00:00"/>
    <d v="1899-12-30T12:00:00"/>
    <d v="2021-03-30T00:00:00"/>
    <x v="2"/>
    <m/>
    <m/>
    <m/>
    <m/>
    <x v="1"/>
    <s v="RICHARD"/>
    <x v="0"/>
    <s v="AIRE"/>
    <x v="1"/>
    <x v="1"/>
    <n v="0"/>
    <n v="1"/>
    <d v="1899-12-30T04:00:00"/>
    <d v="1899-12-30T04:00:00"/>
    <n v="1"/>
    <d v="1899-12-30T00:00:00"/>
    <d v="1899-12-30T04:00:00"/>
    <n v="30"/>
    <x v="0"/>
    <x v="0"/>
    <s v="3-13"/>
    <d v="1899-12-30T00:00:00"/>
    <n v="0"/>
    <n v="1"/>
    <x v="0"/>
  </r>
  <r>
    <s v="WLP813"/>
    <n v="25"/>
    <x v="0"/>
    <s v="REPARACION DE CAPO PARTE IZQUIERDA POR INCIDENTE EN LA VIA, DESMONTE DE LAMPARA FRONTAL Y PERSIANA, PARA APLICAR FIBRA"/>
    <x v="0"/>
    <d v="1899-12-30T10:00:00"/>
    <d v="1899-12-30T17:00:00"/>
    <d v="2021-03-30T00:00:00"/>
    <x v="3"/>
    <m/>
    <m/>
    <m/>
    <m/>
    <x v="9"/>
    <s v="NEIDER IBARRA"/>
    <x v="0"/>
    <s v="LATONERIA Y PINTURA"/>
    <x v="0"/>
    <x v="3"/>
    <n v="6"/>
    <n v="1"/>
    <d v="1900-01-01T10:00:00"/>
    <d v="1900-01-02T19:57:36"/>
    <n v="0"/>
    <d v="1899-12-30T04:00:00"/>
    <d v="1900-01-02T23:57:36"/>
    <n v="5"/>
    <x v="1"/>
    <x v="1"/>
    <s v="4-14"/>
    <d v="1899-12-30T00:00:00"/>
    <n v="0"/>
    <n v="1"/>
    <x v="0"/>
  </r>
  <r>
    <s v="R60300"/>
    <n v="26"/>
    <x v="0"/>
    <s v="PINTURA DE CHASIS DE TANQUE"/>
    <x v="0"/>
    <d v="1899-12-30T10:00:00"/>
    <d v="1899-12-30T17:00:00"/>
    <d v="2021-03-30T00:00:00"/>
    <x v="1"/>
    <m/>
    <m/>
    <m/>
    <m/>
    <x v="19"/>
    <s v="NEIDER IBARRA"/>
    <x v="1"/>
    <s v="LATONERIA Y PINTURA"/>
    <x v="0"/>
    <x v="3"/>
    <n v="1"/>
    <n v="1"/>
    <d v="1899-12-30T13:30:58"/>
    <d v="1899-12-30T19:00:58"/>
    <n v="0"/>
    <d v="1899-12-30T04:00:00"/>
    <d v="1899-12-30T23:00:58"/>
    <n v="31"/>
    <x v="0"/>
    <x v="0"/>
    <s v="3-13"/>
    <d v="1899-12-30T00:00:00"/>
    <n v="0"/>
    <n v="1"/>
    <x v="0"/>
  </r>
  <r>
    <s v="R84456"/>
    <n v="27"/>
    <x v="0"/>
    <s v="REVISION DE SISTEMA NEUMATICO, CAMBIO DE CAMARA T30, POSICION 3 Y4, DIAFRAGMA POSICION 5 Y 6, INSPECCION DE SISTEMA ELECTRICO"/>
    <x v="0"/>
    <d v="1899-12-30T08:00:00"/>
    <d v="1899-12-30T12:00:00"/>
    <d v="2021-03-30T00:00:00"/>
    <x v="2"/>
    <m/>
    <m/>
    <m/>
    <m/>
    <x v="6"/>
    <m/>
    <x v="1"/>
    <s v="AIRE"/>
    <x v="0"/>
    <x v="0"/>
    <n v="0"/>
    <n v="1"/>
    <d v="1899-12-30T04:00:00"/>
    <d v="1899-12-30T04:00:00"/>
    <n v="1"/>
    <d v="1899-12-30T00:00:00"/>
    <d v="1899-12-30T04:00:00"/>
    <n v="30"/>
    <x v="0"/>
    <x v="0"/>
    <s v="3-13"/>
    <d v="1899-12-30T00:00:00"/>
    <n v="0"/>
    <n v="1"/>
    <x v="0"/>
  </r>
  <r>
    <s v="T8261"/>
    <n v="28"/>
    <x v="0"/>
    <s v="REPARACION DE PATAS DE CHASIS"/>
    <x v="0"/>
    <d v="1899-12-30T10:00:00"/>
    <d v="1899-12-30T12:00:00"/>
    <d v="2021-03-30T00:00:00"/>
    <x v="2"/>
    <m/>
    <m/>
    <m/>
    <m/>
    <x v="13"/>
    <m/>
    <x v="0"/>
    <s v="SOLDADURA"/>
    <x v="0"/>
    <x v="0"/>
    <n v="0"/>
    <n v="1"/>
    <d v="1899-12-30T02:00:00"/>
    <d v="1899-12-30T02:00:00"/>
    <n v="1"/>
    <d v="1899-12-30T00:00:00"/>
    <d v="1899-12-30T02:00:00"/>
    <n v="30"/>
    <x v="0"/>
    <x v="0"/>
    <s v="3-13"/>
    <d v="1899-12-30T00:00:00"/>
    <n v="0"/>
    <n v="1"/>
    <x v="0"/>
  </r>
  <r>
    <s v="SJK641"/>
    <n v="29"/>
    <x v="0"/>
    <s v="GRADUACION DE FRENOS"/>
    <x v="0"/>
    <d v="1899-12-30T07:40:00"/>
    <d v="1899-12-30T07:50:00"/>
    <d v="2021-03-30T00:00:00"/>
    <x v="2"/>
    <m/>
    <m/>
    <m/>
    <m/>
    <x v="0"/>
    <s v="MANUEL GUERRERO"/>
    <x v="1"/>
    <s v="MECANICA DE PATIO Y RODAMIENTOS"/>
    <x v="0"/>
    <x v="2"/>
    <n v="0"/>
    <n v="1"/>
    <d v="1899-12-30T00:10:00"/>
    <d v="1899-12-30T00:10:00"/>
    <n v="1"/>
    <d v="1899-12-30T00:00:00"/>
    <d v="1899-12-30T00:10:00"/>
    <n v="30"/>
    <x v="0"/>
    <x v="0"/>
    <s v="3-13"/>
    <d v="1899-12-30T00:00:00"/>
    <n v="0"/>
    <n v="1"/>
    <x v="0"/>
  </r>
  <r>
    <s v="TFR044"/>
    <n v="30"/>
    <x v="0"/>
    <s v="CAMBIO DE TANQUE DE COMPENSACION "/>
    <x v="0"/>
    <d v="1899-12-30T08:15:00"/>
    <d v="1899-12-30T09:00:00"/>
    <d v="2021-03-31T00:00:00"/>
    <x v="1"/>
    <m/>
    <m/>
    <m/>
    <m/>
    <x v="17"/>
    <s v="GABRIEL"/>
    <x v="0"/>
    <s v="MOTORES"/>
    <x v="1"/>
    <x v="1"/>
    <n v="0"/>
    <n v="1"/>
    <d v="1899-12-30T00:45:00"/>
    <d v="1899-12-30T00:45:00"/>
    <n v="1"/>
    <d v="1899-12-30T00:00:00"/>
    <d v="1899-12-30T00:45:00"/>
    <n v="31"/>
    <x v="0"/>
    <x v="0"/>
    <s v="3-13"/>
    <d v="1899-12-30T00:00:00"/>
    <n v="0"/>
    <n v="1"/>
    <x v="0"/>
  </r>
  <r>
    <s v="UQS507"/>
    <n v="31"/>
    <x v="1"/>
    <s v=" Y CAMBIO DE RETENEDOR POSICION 1 "/>
    <x v="0"/>
    <d v="1899-12-30T10:00:00"/>
    <d v="1899-12-30T12:00:00"/>
    <d v="2021-03-31T00:00:00"/>
    <x v="1"/>
    <m/>
    <m/>
    <m/>
    <m/>
    <x v="10"/>
    <s v="ROGER CUELLO"/>
    <x v="0"/>
    <s v="MECANICA DE PATIO Y RODAMIENTOS"/>
    <x v="1"/>
    <x v="3"/>
    <m/>
    <n v="1"/>
    <d v="1899-12-30T02:00:00"/>
    <d v="1899-12-30T02:00:00"/>
    <n v="1"/>
    <d v="1899-12-30T00:00:00"/>
    <d v="1899-12-30T02:00:00"/>
    <n v="31"/>
    <x v="0"/>
    <x v="0"/>
    <s v="3-13"/>
    <d v="1899-12-30T00:00:00"/>
    <n v="0"/>
    <n v="1"/>
    <x v="0"/>
  </r>
  <r>
    <s v="UQS507"/>
    <n v="31"/>
    <x v="0"/>
    <s v="CAMIBO DE SENSOR DE PRESION DE ACEITE"/>
    <x v="0"/>
    <d v="1899-12-30T16:00:00"/>
    <d v="1899-12-30T16:15:00"/>
    <d v="2021-03-31T00:00:00"/>
    <x v="1"/>
    <m/>
    <m/>
    <m/>
    <m/>
    <x v="15"/>
    <s v="ROGER CUELLO"/>
    <x v="0"/>
    <s v="MOTORES"/>
    <x v="1"/>
    <x v="3"/>
    <n v="0"/>
    <n v="1"/>
    <d v="1899-12-30T00:15:00"/>
    <d v="1899-12-30T00:15:00"/>
    <n v="0"/>
    <d v="1899-12-30T04:45:00"/>
    <d v="1899-12-30T05:00:00"/>
    <n v="31"/>
    <x v="0"/>
    <x v="0"/>
    <s v="3-13"/>
    <d v="1899-12-30T00:00:00"/>
    <n v="0"/>
    <n v="1"/>
    <x v="0"/>
  </r>
  <r>
    <s v="TFU063"/>
    <n v="32"/>
    <x v="0"/>
    <s v="CAMBIO DE PLUMILLAS, CAMBIO DE DESFOGUE DE TANQUE, CAMBIO DE EMPAQUE EJE 8 HUECOS POSICIONES 3,4,5 Y 6, CAMBIO DE PERAS DE DIFERENCIALES TRASERAS Y CONEXIÓN DE PERA DIFERENCIAL DELANTERA, REPARACION DE FUN CLUTCH Y CAMBIO DE ELECTROVASLVULA, POSTURA DE TORNILLO DE AMORTIGUADOR IZQUIERDO"/>
    <x v="0"/>
    <d v="1899-12-30T07:00:00"/>
    <d v="1899-12-30T18:00:00"/>
    <d v="2021-03-31T00:00:00"/>
    <x v="1"/>
    <m/>
    <m/>
    <m/>
    <m/>
    <x v="20"/>
    <m/>
    <x v="0"/>
    <m/>
    <x v="2"/>
    <x v="1"/>
    <n v="0"/>
    <n v="1"/>
    <d v="1899-12-30T09:00:29"/>
    <d v="1899-12-30T10:00:00"/>
    <n v="0"/>
    <d v="1899-12-30T03:00:00"/>
    <d v="1899-12-30T13:00:00"/>
    <n v="31"/>
    <x v="0"/>
    <x v="0"/>
    <s v="3-13"/>
    <d v="1899-12-30T00:00:00"/>
    <n v="0"/>
    <n v="0"/>
    <x v="0"/>
  </r>
  <r>
    <s v="TFQ007"/>
    <n v="33"/>
    <x v="0"/>
    <s v="CAMBIO DE BUJE DE PALANCA DE CAMBIO "/>
    <x v="0"/>
    <d v="1899-12-30T09:00:00"/>
    <d v="1899-12-30T10:00:00"/>
    <d v="2021-03-31T00:00:00"/>
    <x v="1"/>
    <m/>
    <m/>
    <m/>
    <m/>
    <x v="17"/>
    <s v="CARLOS MARIO"/>
    <x v="1"/>
    <s v="MECANICA DE PATIO Y RODAMIENTOS"/>
    <x v="1"/>
    <x v="1"/>
    <n v="0"/>
    <n v="1"/>
    <d v="1899-12-30T01:00:00"/>
    <d v="1899-12-30T01:00:00"/>
    <n v="1"/>
    <d v="1899-12-30T00:00:00"/>
    <d v="1899-12-30T01:00:00"/>
    <n v="31"/>
    <x v="0"/>
    <x v="0"/>
    <s v="3-13"/>
    <d v="1899-12-30T00:00:00"/>
    <n v="0"/>
    <n v="1"/>
    <x v="0"/>
  </r>
  <r>
    <s v="S26256"/>
    <n v="34"/>
    <x v="1"/>
    <s v="CAMBIO DE BANDAS ULTIMO TROQUE, GRADUACION DE FRENOS"/>
    <x v="0"/>
    <d v="1899-12-30T09:00:00"/>
    <d v="1899-12-30T11:00:00"/>
    <d v="2021-03-31T00:00:00"/>
    <x v="1"/>
    <m/>
    <m/>
    <m/>
    <m/>
    <x v="0"/>
    <s v="CARLOS MARIO"/>
    <x v="1"/>
    <s v="MECANICA DE PATIO Y RODAMIENTOS"/>
    <x v="1"/>
    <x v="1"/>
    <n v="0"/>
    <n v="1"/>
    <d v="1899-12-30T02:00:00"/>
    <d v="1899-12-30T02:00:00"/>
    <n v="1"/>
    <d v="1899-12-30T00:00:00"/>
    <d v="1899-12-30T02:00:00"/>
    <n v="31"/>
    <x v="0"/>
    <x v="0"/>
    <s v="3-13"/>
    <d v="1899-12-30T00:00:00"/>
    <n v="0"/>
    <n v="1"/>
    <x v="0"/>
  </r>
  <r>
    <s v="S26256"/>
    <n v="34"/>
    <x v="0"/>
    <s v=" CAMBIO DE MANGUERA DE AIRE,"/>
    <x v="0"/>
    <d v="1899-12-30T14:00:00"/>
    <d v="1899-12-30T14:30:00"/>
    <d v="2021-03-31T00:00:00"/>
    <x v="1"/>
    <m/>
    <m/>
    <m/>
    <m/>
    <x v="6"/>
    <s v="CARLOS MARIO"/>
    <x v="0"/>
    <s v="AIRE"/>
    <x v="1"/>
    <x v="1"/>
    <n v="0"/>
    <n v="1"/>
    <d v="1899-12-30T00:30:00"/>
    <d v="1899-12-30T00:30:00"/>
    <n v="1"/>
    <d v="1899-12-30T00:00:00"/>
    <d v="1899-12-30T00:30:00"/>
    <n v="31"/>
    <x v="0"/>
    <x v="0"/>
    <s v="3-13"/>
    <d v="1899-12-30T00:00:00"/>
    <n v="0"/>
    <n v="1"/>
    <x v="0"/>
  </r>
  <r>
    <s v="S26298"/>
    <n v="35"/>
    <x v="0"/>
    <s v="REPARACION DE LUCES DEL TRAILER"/>
    <x v="0"/>
    <d v="1899-12-30T10:00:00"/>
    <d v="1899-12-30T12:00:00"/>
    <d v="2021-03-31T00:00:00"/>
    <x v="1"/>
    <m/>
    <m/>
    <m/>
    <m/>
    <x v="6"/>
    <m/>
    <x v="0"/>
    <s v="ELECTRICO"/>
    <x v="0"/>
    <x v="1"/>
    <n v="0"/>
    <n v="1"/>
    <d v="1899-12-30T02:00:00"/>
    <d v="1899-12-30T02:00:00"/>
    <n v="1"/>
    <d v="1899-12-30T00:00:00"/>
    <d v="1899-12-30T02:00:00"/>
    <n v="31"/>
    <x v="0"/>
    <x v="0"/>
    <s v="3-13"/>
    <d v="1899-12-30T00:00:00"/>
    <n v="0"/>
    <n v="1"/>
    <x v="0"/>
  </r>
  <r>
    <s v="TFQ993"/>
    <n v="36"/>
    <x v="1"/>
    <s v="SE ESCANEO VEHICULO,"/>
    <x v="0"/>
    <d v="1899-12-30T10:00:00"/>
    <d v="1899-12-30T10:20:00"/>
    <d v="2021-03-31T00:00:00"/>
    <x v="1"/>
    <m/>
    <m/>
    <m/>
    <m/>
    <x v="21"/>
    <s v="JORGE GOMEZ"/>
    <x v="1"/>
    <s v="MOTORES"/>
    <x v="0"/>
    <x v="1"/>
    <n v="0"/>
    <n v="1"/>
    <d v="1899-12-30T00:20:00"/>
    <d v="1899-12-30T00:20:00"/>
    <n v="1"/>
    <d v="1899-12-30T00:00:00"/>
    <d v="1899-12-30T00:20:00"/>
    <n v="31"/>
    <x v="0"/>
    <x v="0"/>
    <s v="3-13"/>
    <d v="1899-12-30T00:00:00"/>
    <n v="0"/>
    <n v="1"/>
    <x v="0"/>
  </r>
  <r>
    <s v="TFQ993"/>
    <n v="36"/>
    <x v="0"/>
    <s v=" POSTURA DE LODERA LADO DERECHO"/>
    <x v="0"/>
    <d v="1899-12-30T11:00:00"/>
    <d v="1899-12-30T12:00:00"/>
    <d v="2021-03-31T00:00:00"/>
    <x v="1"/>
    <m/>
    <m/>
    <m/>
    <m/>
    <x v="22"/>
    <s v="JORGE GOMEZ"/>
    <x v="0"/>
    <s v="LATONERIA Y PINTURA"/>
    <x v="0"/>
    <x v="1"/>
    <n v="0"/>
    <n v="1"/>
    <d v="1899-12-30T01:00:00"/>
    <d v="1899-12-30T01:00:00"/>
    <n v="1"/>
    <d v="1899-12-30T00:00:00"/>
    <d v="1899-12-30T01:00:00"/>
    <n v="31"/>
    <x v="0"/>
    <x v="0"/>
    <s v="3-13"/>
    <d v="1899-12-30T00:00:00"/>
    <n v="0"/>
    <n v="1"/>
    <x v="0"/>
  </r>
  <r>
    <s v="TDL770"/>
    <n v="37"/>
    <x v="1"/>
    <s v="CAMBIO DE DOS ESPARRAGOS POSICION 7 Y 8, "/>
    <x v="0"/>
    <d v="1899-12-30T10:00:00"/>
    <d v="1899-12-30T11:00:00"/>
    <d v="2021-03-31T00:00:00"/>
    <x v="1"/>
    <m/>
    <m/>
    <m/>
    <m/>
    <x v="17"/>
    <s v="ALEX RODRIGUEZ"/>
    <x v="0"/>
    <s v="MECANICA DE PATIO Y RODAMIENTOS"/>
    <x v="0"/>
    <x v="1"/>
    <n v="0"/>
    <n v="1"/>
    <d v="1899-12-30T01:00:00"/>
    <d v="1899-12-30T01:00:00"/>
    <n v="1"/>
    <d v="1899-12-30T00:00:00"/>
    <d v="1899-12-30T01:00:00"/>
    <n v="31"/>
    <x v="0"/>
    <x v="0"/>
    <s v="3-13"/>
    <d v="1899-12-30T00:00:00"/>
    <n v="0"/>
    <n v="1"/>
    <x v="0"/>
  </r>
  <r>
    <s v="TDL770"/>
    <n v="37"/>
    <x v="0"/>
    <s v="CAMBIO DE VALVULA DE SUSPENSION SE ADAPTO UNA DE KW"/>
    <x v="0"/>
    <d v="1899-12-30T11:00:00"/>
    <d v="1899-12-30T13:00:00"/>
    <d v="2021-03-31T00:00:00"/>
    <x v="1"/>
    <m/>
    <m/>
    <m/>
    <m/>
    <x v="1"/>
    <s v="ALEX RODRIGUEZ"/>
    <x v="0"/>
    <s v="AIRE"/>
    <x v="0"/>
    <x v="1"/>
    <n v="0"/>
    <n v="1"/>
    <d v="1899-12-30T02:00:00"/>
    <d v="1899-12-30T02:00:00"/>
    <n v="1"/>
    <d v="1899-12-30T00:00:00"/>
    <d v="1899-12-30T02:00:00"/>
    <n v="31"/>
    <x v="0"/>
    <x v="0"/>
    <s v="3-13"/>
    <d v="1899-12-30T00:00:00"/>
    <n v="0"/>
    <n v="1"/>
    <x v="0"/>
  </r>
  <r>
    <s v="TFQ007"/>
    <m/>
    <x v="1"/>
    <s v="DESMONTE DE CARDAN AJUSTE DE DIVISOR"/>
    <x v="0"/>
    <d v="1899-12-30T07:00:00"/>
    <d v="1899-12-30T09:00:00"/>
    <d v="2021-04-03T00:00:00"/>
    <x v="5"/>
    <m/>
    <m/>
    <m/>
    <m/>
    <x v="17"/>
    <s v="CARLOS MARIO"/>
    <x v="0"/>
    <s v="CAJAS Y TRANSMISIONES"/>
    <x v="1"/>
    <x v="1"/>
    <n v="0"/>
    <n v="1"/>
    <d v="1899-12-30T02:00:00"/>
    <d v="1899-12-30T02:00:00"/>
    <n v="1"/>
    <d v="1899-12-30T00:00:00"/>
    <d v="1899-12-30T02:00:00"/>
    <n v="3"/>
    <x v="1"/>
    <x v="0"/>
    <s v="4-13"/>
    <d v="1899-12-30T00:00:00"/>
    <n v="0"/>
    <n v="1"/>
    <x v="0"/>
  </r>
  <r>
    <s v="UYV097"/>
    <m/>
    <x v="1"/>
    <s v="CAMBIO DE MANGUERA DE HIDRAULICO"/>
    <x v="0"/>
    <d v="1899-12-30T08:00:00"/>
    <d v="1899-12-30T08:30:00"/>
    <d v="2021-04-03T00:00:00"/>
    <x v="5"/>
    <m/>
    <m/>
    <m/>
    <m/>
    <x v="17"/>
    <s v="CARLOS ROA"/>
    <x v="0"/>
    <s v="MOTORES"/>
    <x v="0"/>
    <x v="3"/>
    <n v="0"/>
    <n v="1"/>
    <d v="1899-12-30T00:30:00"/>
    <d v="1899-12-30T00:30:00"/>
    <n v="1"/>
    <d v="1899-12-30T00:00:00"/>
    <d v="1899-12-30T00:30:00"/>
    <n v="3"/>
    <x v="1"/>
    <x v="0"/>
    <s v="4-13"/>
    <d v="1899-12-30T00:00:00"/>
    <n v="0"/>
    <n v="1"/>
    <x v="0"/>
  </r>
  <r>
    <s v="TFQ012"/>
    <m/>
    <x v="1"/>
    <s v="ENGRASE GENERAL"/>
    <x v="0"/>
    <d v="1899-12-30T08:00:00"/>
    <d v="1899-12-30T08:15:00"/>
    <d v="2021-04-03T00:00:00"/>
    <x v="5"/>
    <m/>
    <m/>
    <m/>
    <m/>
    <x v="10"/>
    <s v="JOSE PABON"/>
    <x v="1"/>
    <s v="MECANICA DE PATIO Y RODAMIENTOS"/>
    <x v="0"/>
    <x v="1"/>
    <n v="0"/>
    <n v="1"/>
    <d v="1899-12-30T00:15:00"/>
    <d v="1899-12-30T00:15:00"/>
    <n v="1"/>
    <d v="1899-12-30T00:00:00"/>
    <d v="1899-12-30T00:15:00"/>
    <n v="3"/>
    <x v="1"/>
    <x v="0"/>
    <s v="4-13"/>
    <d v="1899-12-30T00:00:00"/>
    <n v="0"/>
    <n v="1"/>
    <x v="0"/>
  </r>
  <r>
    <s v="S26320"/>
    <m/>
    <x v="1"/>
    <s v="ENGRASE GENERAL"/>
    <x v="0"/>
    <d v="1899-12-30T08:15:00"/>
    <d v="1899-12-30T08:30:00"/>
    <d v="2021-04-03T00:00:00"/>
    <x v="5"/>
    <m/>
    <m/>
    <m/>
    <m/>
    <x v="10"/>
    <s v="JOSE PABON"/>
    <x v="1"/>
    <s v="MECANICA DE PATIO Y RODAMIENTOS"/>
    <x v="0"/>
    <x v="1"/>
    <n v="0"/>
    <n v="1"/>
    <d v="1899-12-30T00:15:00"/>
    <d v="1899-12-30T00:15:00"/>
    <n v="1"/>
    <d v="1899-12-30T00:00:00"/>
    <d v="1899-12-30T00:15:00"/>
    <n v="3"/>
    <x v="1"/>
    <x v="0"/>
    <s v="4-13"/>
    <d v="1899-12-30T00:00:00"/>
    <n v="0"/>
    <n v="1"/>
    <x v="0"/>
  </r>
  <r>
    <s v="TDL764"/>
    <m/>
    <x v="1"/>
    <s v="CAMBIO DE DESFOGUE DE MOTOR, CAMBIO DE RETENEDOR DE LA BOTELLA DE LA DIRECCION, REPARACION DE SILLA"/>
    <x v="0"/>
    <d v="1899-12-30T16:13:00"/>
    <d v="1899-12-30T12:30:00"/>
    <d v="2021-03-31T00:00:00"/>
    <x v="5"/>
    <m/>
    <m/>
    <m/>
    <m/>
    <x v="6"/>
    <s v="FABIAN CARREÑO"/>
    <x v="0"/>
    <s v="MOTORES"/>
    <x v="1"/>
    <x v="1"/>
    <n v="3"/>
    <n v="1"/>
    <d v="1899-12-30T21:47:17"/>
    <d v="1899-12-31T15:16:02"/>
    <n v="1"/>
    <d v="1899-12-30T00:00:00"/>
    <d v="1899-12-31T15:16:02"/>
    <n v="3"/>
    <x v="1"/>
    <x v="0"/>
    <s v="4-13"/>
    <d v="1899-12-30T00:00:00"/>
    <n v="0"/>
    <n v="1"/>
    <x v="0"/>
  </r>
  <r>
    <s v="TFR045"/>
    <m/>
    <x v="1"/>
    <s v="ENGRASE"/>
    <x v="0"/>
    <d v="1899-12-30T08:30:00"/>
    <d v="1899-12-30T08:45:00"/>
    <d v="2021-04-03T00:00:00"/>
    <x v="5"/>
    <m/>
    <m/>
    <m/>
    <m/>
    <x v="10"/>
    <s v="ROBERTO MENDOZA"/>
    <x v="2"/>
    <s v="MECANICA DE PATIO Y RODAMIENTOS"/>
    <x v="0"/>
    <x v="1"/>
    <n v="0"/>
    <n v="1"/>
    <d v="1899-12-30T00:15:00"/>
    <d v="1899-12-30T00:15:00"/>
    <n v="1"/>
    <d v="1899-12-30T00:00:00"/>
    <d v="1899-12-30T00:15:00"/>
    <n v="3"/>
    <x v="1"/>
    <x v="0"/>
    <s v="4-13"/>
    <d v="1899-12-30T00:00:00"/>
    <n v="0"/>
    <n v="1"/>
    <x v="0"/>
  </r>
  <r>
    <s v="R41329"/>
    <m/>
    <x v="1"/>
    <s v="DESMONTE DE CAMPANAS PARA CAMBIO DE BANDAS, CAMBIO DE RETENEDORES  Y ORING TAPA GRASERA POSICION 5,6,9 Y 10, PENDIENTE POR LLANATS"/>
    <x v="0"/>
    <d v="1899-12-30T12:00:00"/>
    <m/>
    <d v="2021-04-03T00:00:00"/>
    <x v="6"/>
    <m/>
    <m/>
    <m/>
    <m/>
    <x v="23"/>
    <s v="FREDY CALDERON"/>
    <x v="1"/>
    <s v="MECANICA DE PATIO Y RODAMIENTOS"/>
    <x v="1"/>
    <x v="1"/>
    <n v="-44289"/>
    <n v="0"/>
    <d v="1899-12-30T00:00:00"/>
    <d v="1899-12-30T00:00:00"/>
    <n v="1"/>
    <d v="1899-12-30T00:00:00"/>
    <d v="1899-12-30T00:00:00"/>
    <n v="0"/>
    <x v="3"/>
    <x v="3"/>
    <s v="1-52"/>
    <d v="1899-12-30T00:00:00"/>
    <n v="0"/>
    <n v="1"/>
    <x v="0"/>
  </r>
  <r>
    <s v="TDL766"/>
    <m/>
    <x v="1"/>
    <s v="CAMBIO DE PALANCA DIRECCIONAL,  DESMONTE DE FLAUTAS PARA MANTENIMIENTO A LOS BALANCINES DEL FRENO DE MOTOR, CALIBRACION DE MOTOR, CAMBIO DE ARNES DE FRENO DE MOTOR, CAMBIO DE TORNILLO DE VIGA"/>
    <x v="0"/>
    <d v="1899-12-30T09:41:00"/>
    <d v="1899-12-30T18:30:00"/>
    <d v="2021-04-03T00:00:00"/>
    <x v="3"/>
    <m/>
    <m/>
    <m/>
    <m/>
    <x v="15"/>
    <s v="ALEXANDER MEJIA"/>
    <x v="0"/>
    <s v="MOTORES"/>
    <x v="1"/>
    <x v="1"/>
    <n v="2"/>
    <n v="1"/>
    <d v="1899-12-31T01:49:23"/>
    <d v="1899-12-31T13:48:31"/>
    <n v="0"/>
    <d v="1899-12-30T02:30:00"/>
    <d v="1899-12-31T16:18:31"/>
    <n v="5"/>
    <x v="1"/>
    <x v="1"/>
    <s v="4-14"/>
    <d v="1899-12-30T00:00:00"/>
    <n v="0"/>
    <n v="1"/>
    <x v="0"/>
  </r>
  <r>
    <s v="SJK640"/>
    <m/>
    <x v="1"/>
    <s v="CAMBIO DE BATERIAS"/>
    <x v="0"/>
    <d v="1899-12-30T09:00:00"/>
    <d v="1899-12-30T10:00:00"/>
    <d v="2021-04-03T00:00:00"/>
    <x v="5"/>
    <m/>
    <m/>
    <m/>
    <m/>
    <x v="12"/>
    <m/>
    <x v="0"/>
    <s v="ELECTRICO"/>
    <x v="2"/>
    <x v="2"/>
    <n v="0"/>
    <n v="1"/>
    <d v="1899-12-30T01:00:00"/>
    <d v="1899-12-30T01:00:00"/>
    <n v="1"/>
    <d v="1899-12-30T00:00:00"/>
    <d v="1899-12-30T01:00:00"/>
    <n v="3"/>
    <x v="1"/>
    <x v="0"/>
    <s v="4-13"/>
    <d v="1899-12-30T00:00:00"/>
    <n v="0"/>
    <n v="0"/>
    <x v="0"/>
  </r>
  <r>
    <s v="SJK632"/>
    <m/>
    <x v="1"/>
    <s v="COMPLETAR NIVEL DE ACEITE Y ENGRASE"/>
    <x v="0"/>
    <d v="1899-12-30T09:35:00"/>
    <d v="1899-12-30T10:20:00"/>
    <d v="2021-04-03T00:00:00"/>
    <x v="5"/>
    <m/>
    <m/>
    <m/>
    <m/>
    <x v="0"/>
    <s v="ARTURO"/>
    <x v="1"/>
    <s v="MECANICA DE PATIO Y RODAMIENTOS"/>
    <x v="2"/>
    <x v="0"/>
    <n v="0"/>
    <n v="1"/>
    <d v="1899-12-30T00:45:00"/>
    <d v="1899-12-30T00:45:00"/>
    <n v="1"/>
    <d v="1899-12-30T00:00:00"/>
    <d v="1899-12-30T00:45:00"/>
    <n v="3"/>
    <x v="1"/>
    <x v="0"/>
    <s v="4-13"/>
    <d v="1899-12-30T00:00:00"/>
    <n v="0"/>
    <n v="0"/>
    <x v="0"/>
  </r>
  <r>
    <s v="TFU055"/>
    <m/>
    <x v="1"/>
    <s v="SE DESMONTO ALTERNADOR POR FALLA Y SE REPARO, CAMBIO DE COMANDO DE DIRECCIONALES, CAMBIO DE RETENEDORES DE LA BOTELLA DE LA DIRECCION, COMPLETAR NIVEL DE HIDRAULICO, ARREGLO DE RACOR EN VASOD E LA BOTELLA DE LA DIRECCION, CAMBIO DE BANDAS POSICION 5 Y 6, REPARACION DE BOTONES DEL MAXIFRAX"/>
    <x v="0"/>
    <d v="1899-12-30T08:40:00"/>
    <d v="1899-12-30T15:00:00"/>
    <d v="2021-04-03T00:00:00"/>
    <x v="7"/>
    <m/>
    <m/>
    <m/>
    <m/>
    <x v="24"/>
    <m/>
    <x v="0"/>
    <s v="MECANICA DE PATIO Y RODAMIENTOS"/>
    <x v="1"/>
    <x v="1"/>
    <n v="4"/>
    <n v="1"/>
    <d v="1899-12-31T16:20:12"/>
    <d v="1900-01-01T15:18:33"/>
    <n v="1"/>
    <d v="1899-12-30T00:00:00"/>
    <d v="1900-01-01T15:18:33"/>
    <n v="7"/>
    <x v="1"/>
    <x v="1"/>
    <s v="4-14"/>
    <d v="1899-12-30T00:00:00"/>
    <n v="0"/>
    <n v="1"/>
    <x v="0"/>
  </r>
  <r>
    <s v="TFU065"/>
    <m/>
    <x v="1"/>
    <s v="CAMBIO DE FILTRO DE TRAMPA, TUERCA Y VASO TRAMPA, SE CONECTO MANGUERA QUE HABIA SIDO QUITADA, CAMBIO DE ABRAZADERA"/>
    <x v="0"/>
    <d v="1899-12-30T11:00:00"/>
    <d v="1899-12-30T13:00:00"/>
    <d v="2021-04-03T00:00:00"/>
    <x v="5"/>
    <m/>
    <m/>
    <m/>
    <m/>
    <x v="25"/>
    <s v="RUBEN GUZMAN"/>
    <x v="0"/>
    <s v="MOTORES"/>
    <x v="2"/>
    <x v="1"/>
    <n v="0"/>
    <n v="1"/>
    <d v="1899-12-30T02:00:00"/>
    <d v="1899-12-30T02:00:00"/>
    <n v="1"/>
    <d v="1899-12-30T00:00:00"/>
    <d v="1899-12-30T02:00:00"/>
    <n v="3"/>
    <x v="1"/>
    <x v="0"/>
    <s v="4-13"/>
    <d v="1899-12-30T00:00:00"/>
    <n v="0"/>
    <n v="0"/>
    <x v="0"/>
  </r>
  <r>
    <s v="TFU065"/>
    <m/>
    <x v="1"/>
    <s v="VARADO POR MEDIA CAJA EN AGUACHICA, SE DESMONTO MEDIA CAJA DE LA TFU072 PARA REPARAR"/>
    <x v="0"/>
    <d v="1899-12-30T04:30:00"/>
    <d v="1899-12-30T05:30:00"/>
    <d v="2021-04-05T00:00:00"/>
    <x v="3"/>
    <m/>
    <m/>
    <m/>
    <m/>
    <x v="17"/>
    <s v="RUBEN GUZMAN"/>
    <x v="0"/>
    <s v="MOTORES"/>
    <x v="1"/>
    <x v="1"/>
    <n v="0"/>
    <n v="1"/>
    <d v="1899-12-30T01:00:00"/>
    <d v="1899-12-30T01:00:00"/>
    <n v="1"/>
    <d v="1899-12-30T00:00:00"/>
    <d v="1899-12-30T01:00:00"/>
    <n v="5"/>
    <x v="1"/>
    <x v="1"/>
    <s v="4-14"/>
    <d v="1899-12-30T00:00:00"/>
    <n v="0"/>
    <n v="1"/>
    <x v="0"/>
  </r>
  <r>
    <s v="TFU075"/>
    <m/>
    <x v="1"/>
    <s v="CAMBIO DE SOPORTE DE AMORTIGUADOR PARTIDO, REPARACION ELECTRICA"/>
    <x v="0"/>
    <d v="1899-12-30T08:00:00"/>
    <d v="1899-12-30T10:00:00"/>
    <d v="2021-04-05T00:00:00"/>
    <x v="3"/>
    <m/>
    <m/>
    <m/>
    <m/>
    <x v="17"/>
    <s v="SERGIO MEJIA"/>
    <x v="0"/>
    <s v="MECANICA DE PATIO Y RODAMIENTOS"/>
    <x v="0"/>
    <x v="3"/>
    <n v="0"/>
    <n v="1"/>
    <d v="1899-12-30T02:00:00"/>
    <d v="1899-12-30T02:00:00"/>
    <n v="1"/>
    <d v="1899-12-30T00:00:00"/>
    <d v="1899-12-30T02:00:00"/>
    <n v="5"/>
    <x v="1"/>
    <x v="1"/>
    <s v="4-14"/>
    <d v="1899-12-30T00:00:00"/>
    <n v="0"/>
    <n v="1"/>
    <x v="0"/>
  </r>
  <r>
    <s v="TFU074"/>
    <m/>
    <x v="1"/>
    <s v="CAMBIO DE FILTRO SECADOR Y MANTENIMIENTO A SECADOR DE AIRE"/>
    <x v="0"/>
    <d v="1899-12-30T14:00:00"/>
    <d v="1899-12-30T17:00:00"/>
    <d v="2021-04-05T00:00:00"/>
    <x v="3"/>
    <m/>
    <m/>
    <m/>
    <m/>
    <x v="1"/>
    <s v="JESUS MORA"/>
    <x v="1"/>
    <s v="AIRE"/>
    <x v="1"/>
    <x v="1"/>
    <n v="0"/>
    <n v="1"/>
    <d v="1899-12-30T03:00:00"/>
    <d v="1899-12-30T03:00:00"/>
    <n v="0"/>
    <d v="1899-12-30T04:00:00"/>
    <d v="1899-12-30T07:00:00"/>
    <n v="5"/>
    <x v="1"/>
    <x v="1"/>
    <s v="4-14"/>
    <d v="1899-12-30T00:00:00"/>
    <n v="0"/>
    <n v="1"/>
    <x v="0"/>
  </r>
  <r>
    <s v="TFR045"/>
    <m/>
    <x v="1"/>
    <s v="DESMONTE Y MONTE DE MUELLE PARA CAMBIO DE BUJE ENROSCABLE  Y CAMBIO DE GEMELAS LADO IZQUIERDO"/>
    <x v="0"/>
    <d v="1899-12-30T08:40:00"/>
    <d v="1899-12-30T16:45:00"/>
    <d v="2021-04-05T00:00:00"/>
    <x v="3"/>
    <m/>
    <m/>
    <m/>
    <m/>
    <x v="25"/>
    <s v="ROBERTO MENDOZA"/>
    <x v="0"/>
    <s v="MECANICA DE PATIO Y RODAMIENTOS"/>
    <x v="0"/>
    <x v="1"/>
    <n v="0"/>
    <n v="1"/>
    <d v="1899-12-30T06:05:29"/>
    <d v="1899-12-30T07:05:00"/>
    <n v="0"/>
    <d v="1899-12-30T04:15:00"/>
    <d v="1899-12-30T11:20:00"/>
    <n v="5"/>
    <x v="1"/>
    <x v="1"/>
    <s v="4-14"/>
    <d v="1899-12-30T00:00:00"/>
    <n v="0"/>
    <n v="1"/>
    <x v="0"/>
  </r>
  <r>
    <s v="TFR851"/>
    <m/>
    <x v="1"/>
    <s v="CAMBIO DE ACEITE Y FILTRACION DE MOTOR, CAMBIO DE FILTRO DE AIRE Y DE FILTRO DE AGUA"/>
    <x v="0"/>
    <d v="1899-12-30T09:43:00"/>
    <d v="1899-12-30T17:13:00"/>
    <d v="2021-04-05T00:00:00"/>
    <x v="3"/>
    <m/>
    <m/>
    <m/>
    <m/>
    <x v="0"/>
    <s v="ROBINSON TORREGROSA"/>
    <x v="1"/>
    <s v="MECANICA DE PATIO Y RODAMIENTOS"/>
    <x v="1"/>
    <x v="1"/>
    <n v="0"/>
    <n v="1"/>
    <d v="1899-12-30T05:30:29"/>
    <d v="1899-12-30T06:30:00"/>
    <n v="0"/>
    <d v="1899-12-30T03:47:00"/>
    <d v="1899-12-30T10:17:00"/>
    <n v="5"/>
    <x v="1"/>
    <x v="1"/>
    <s v="4-14"/>
    <d v="1899-12-30T00:00:00"/>
    <n v="0"/>
    <n v="1"/>
    <x v="0"/>
  </r>
  <r>
    <s v="S26290"/>
    <m/>
    <x v="1"/>
    <s v="CAMBIO DE DOS DIAFRAGMA T30 EN CAMARAS T30 POR FUGAS DE AIRE"/>
    <x v="0"/>
    <d v="1899-12-30T15:00:00"/>
    <d v="1899-12-30T15:30:00"/>
    <d v="2021-04-05T00:00:00"/>
    <x v="3"/>
    <m/>
    <m/>
    <m/>
    <m/>
    <x v="6"/>
    <s v="JESUS MORA"/>
    <x v="0"/>
    <s v="AIRE"/>
    <x v="1"/>
    <x v="1"/>
    <n v="0"/>
    <n v="1"/>
    <d v="1899-12-30T00:30:00"/>
    <d v="1899-12-30T00:30:00"/>
    <n v="1"/>
    <d v="1899-12-30T00:00:00"/>
    <d v="1899-12-30T00:30:00"/>
    <n v="5"/>
    <x v="1"/>
    <x v="1"/>
    <s v="4-14"/>
    <d v="1899-12-30T00:00:00"/>
    <n v="0"/>
    <n v="1"/>
    <x v="0"/>
  </r>
  <r>
    <s v="TFU065"/>
    <m/>
    <x v="1"/>
    <s v="REPARACION DE MEDIA CAJA CAMBIO DE PIÑONES  Y SE ENVIA PARA VEHICULO TFU065 VARADO EN AGUACHICA"/>
    <x v="0"/>
    <d v="1899-12-30T07:30:00"/>
    <d v="1899-12-30T14:40:00"/>
    <d v="2021-04-06T00:00:00"/>
    <x v="7"/>
    <m/>
    <m/>
    <m/>
    <m/>
    <x v="26"/>
    <s v="RUBEN GUZMAN"/>
    <x v="0"/>
    <s v="CAJAS Y TRANSMISIONES"/>
    <x v="1"/>
    <x v="1"/>
    <n v="1"/>
    <n v="1"/>
    <d v="1899-12-30T13:40:58"/>
    <d v="1899-12-30T19:10:58"/>
    <n v="1"/>
    <d v="1899-12-30T00:00:00"/>
    <d v="1899-12-30T19:10:58"/>
    <n v="7"/>
    <x v="1"/>
    <x v="1"/>
    <s v="4-14"/>
    <d v="1899-12-30T00:00:00"/>
    <n v="0"/>
    <n v="1"/>
    <x v="0"/>
  </r>
  <r>
    <s v="TFU074"/>
    <m/>
    <x v="1"/>
    <s v="POLISHADA DE VEHICULO"/>
    <x v="0"/>
    <d v="1899-12-30T07:40:00"/>
    <d v="1899-12-30T15:38:00"/>
    <d v="2021-04-06T00:00:00"/>
    <x v="8"/>
    <m/>
    <m/>
    <m/>
    <m/>
    <x v="27"/>
    <s v="JESUS MORA"/>
    <x v="1"/>
    <s v="LATONERIA Y PINTURA"/>
    <x v="0"/>
    <x v="1"/>
    <n v="0"/>
    <n v="1"/>
    <d v="1899-12-30T05:58:29"/>
    <d v="1899-12-30T06:58:00"/>
    <n v="1"/>
    <d v="1899-12-30T00:00:00"/>
    <d v="1899-12-30T06:58:00"/>
    <n v="6"/>
    <x v="1"/>
    <x v="1"/>
    <s v="4-14"/>
    <d v="1899-12-30T00:00:00"/>
    <n v="0"/>
    <n v="1"/>
    <x v="0"/>
  </r>
  <r>
    <s v="SWK335"/>
    <m/>
    <x v="1"/>
    <s v="POSTURA DE GUARDABARROS MEDIA LUNA DE SEGUNDA"/>
    <x v="0"/>
    <d v="1899-12-30T07:30:00"/>
    <d v="1899-12-30T07:40:00"/>
    <d v="2021-04-06T00:00:00"/>
    <x v="8"/>
    <m/>
    <m/>
    <m/>
    <m/>
    <x v="28"/>
    <s v="LEONARDO ORDOÑEZ"/>
    <x v="0"/>
    <s v="LATONERIA Y PINTURA"/>
    <x v="0"/>
    <x v="3"/>
    <n v="0"/>
    <n v="1"/>
    <d v="1899-12-30T00:10:00"/>
    <d v="1899-12-30T00:10:00"/>
    <n v="1"/>
    <d v="1899-12-30T00:00:00"/>
    <d v="1899-12-30T00:10:00"/>
    <n v="6"/>
    <x v="1"/>
    <x v="1"/>
    <s v="4-14"/>
    <d v="1899-12-30T00:00:00"/>
    <n v="0"/>
    <n v="1"/>
    <x v="0"/>
  </r>
  <r>
    <s v="R84457"/>
    <m/>
    <x v="1"/>
    <s v="CAMBIO DE CONECTOR 7 VIAS HEMBRA, ARREGLO DE LUCES REPARACION INSTALACION DE 1/2"/>
    <x v="0"/>
    <d v="1899-12-30T07:50:00"/>
    <d v="1899-12-30T09:30:00"/>
    <d v="2021-04-06T00:00:00"/>
    <x v="8"/>
    <m/>
    <m/>
    <m/>
    <m/>
    <x v="12"/>
    <m/>
    <x v="0"/>
    <s v="ELECTRICO"/>
    <x v="0"/>
    <x v="1"/>
    <n v="0"/>
    <n v="1"/>
    <d v="1899-12-30T01:40:00"/>
    <d v="1899-12-30T01:40:00"/>
    <n v="1"/>
    <d v="1899-12-30T00:00:00"/>
    <d v="1899-12-30T01:40:00"/>
    <n v="6"/>
    <x v="1"/>
    <x v="1"/>
    <s v="4-14"/>
    <d v="1899-12-30T00:00:00"/>
    <n v="0"/>
    <n v="1"/>
    <x v="0"/>
  </r>
  <r>
    <s v="SJK631"/>
    <m/>
    <x v="1"/>
    <s v="ENGRASE Y GRADUACION DE FRENOS, SE COMPLETO NIVEL DE ACEITE, CAMBIO DE COJIN"/>
    <x v="0"/>
    <d v="1899-12-30T09:00:00"/>
    <d v="1899-12-30T09:45:00"/>
    <d v="2021-04-06T00:00:00"/>
    <x v="8"/>
    <m/>
    <m/>
    <m/>
    <m/>
    <x v="29"/>
    <s v="CARLOS ARRIETA"/>
    <x v="1"/>
    <s v="MECANICA DE PATIO Y RODAMIENTOS"/>
    <x v="0"/>
    <x v="0"/>
    <n v="0"/>
    <n v="1"/>
    <d v="1899-12-30T00:45:00"/>
    <d v="1899-12-30T00:45:00"/>
    <n v="1"/>
    <d v="1899-12-30T00:00:00"/>
    <d v="1899-12-30T00:45:00"/>
    <n v="6"/>
    <x v="1"/>
    <x v="1"/>
    <s v="4-14"/>
    <d v="1899-12-30T00:00:00"/>
    <n v="0"/>
    <n v="1"/>
    <x v="0"/>
  </r>
  <r>
    <s v="SJK693"/>
    <m/>
    <x v="1"/>
    <s v="REPARACION CABLE 7 VIAS, LUCES MEDIAS Y LUZ DIRECCIONAL IZQUIERDA"/>
    <x v="0"/>
    <d v="1899-12-30T09:30:00"/>
    <d v="1899-12-30T11:45:00"/>
    <d v="2021-04-06T00:00:00"/>
    <x v="8"/>
    <m/>
    <m/>
    <m/>
    <m/>
    <x v="12"/>
    <s v="OSCAR RODRIGUEZ"/>
    <x v="0"/>
    <s v="ELECTRICO"/>
    <x v="0"/>
    <x v="3"/>
    <n v="0"/>
    <n v="1"/>
    <d v="1899-12-30T02:15:00"/>
    <d v="1899-12-30T02:15:00"/>
    <n v="1"/>
    <d v="1899-12-30T00:00:00"/>
    <d v="1899-12-30T02:15:00"/>
    <n v="6"/>
    <x v="1"/>
    <x v="1"/>
    <s v="4-14"/>
    <d v="1899-12-30T00:00:00"/>
    <n v="0"/>
    <n v="1"/>
    <x v="0"/>
  </r>
  <r>
    <s v="R53822"/>
    <m/>
    <x v="1"/>
    <s v="CAMBIO DE STOP Y LUCES TRASERAS"/>
    <x v="0"/>
    <d v="1899-12-30T09:30:00"/>
    <d v="1899-12-30T11:45:00"/>
    <d v="2021-04-06T00:00:00"/>
    <x v="8"/>
    <m/>
    <m/>
    <m/>
    <m/>
    <x v="12"/>
    <s v="EDWIN NARANJO"/>
    <x v="0"/>
    <s v="ELECTRICO"/>
    <x v="0"/>
    <x v="3"/>
    <n v="0"/>
    <n v="1"/>
    <d v="1899-12-30T02:15:00"/>
    <d v="1899-12-30T02:15:00"/>
    <n v="1"/>
    <d v="1899-12-30T00:00:00"/>
    <d v="1899-12-30T02:15:00"/>
    <n v="6"/>
    <x v="1"/>
    <x v="1"/>
    <s v="4-14"/>
    <d v="1899-12-30T00:00:00"/>
    <n v="0"/>
    <n v="1"/>
    <x v="0"/>
  </r>
  <r>
    <s v="R51587"/>
    <m/>
    <x v="1"/>
    <s v="CAMBIO DE BOMBONA LEVANTA EJE"/>
    <x v="0"/>
    <d v="1899-12-30T08:30:00"/>
    <d v="1899-12-30T11:05:00"/>
    <d v="2021-04-06T00:00:00"/>
    <x v="8"/>
    <m/>
    <m/>
    <m/>
    <m/>
    <x v="6"/>
    <s v="LEONARDO ORDOÑEZ"/>
    <x v="0"/>
    <s v="AIRE"/>
    <x v="0"/>
    <x v="3"/>
    <n v="0"/>
    <n v="1"/>
    <d v="1899-12-30T02:35:00"/>
    <d v="1899-12-30T02:35:00"/>
    <n v="1"/>
    <d v="1899-12-30T00:00:00"/>
    <d v="1899-12-30T02:35:00"/>
    <n v="6"/>
    <x v="1"/>
    <x v="1"/>
    <s v="4-14"/>
    <d v="1899-12-30T00:00:00"/>
    <n v="0"/>
    <n v="1"/>
    <x v="0"/>
  </r>
  <r>
    <s v="TFR853"/>
    <m/>
    <x v="1"/>
    <s v="MANTENIMIENTO A SECADOR, CAMBIO DE VALVULA PURGA Y FILTRO"/>
    <x v="0"/>
    <d v="1899-12-30T09:47:00"/>
    <d v="1899-12-30T14:00:00"/>
    <d v="2021-04-06T00:00:00"/>
    <x v="8"/>
    <m/>
    <m/>
    <m/>
    <m/>
    <x v="1"/>
    <m/>
    <x v="0"/>
    <s v="AIRE"/>
    <x v="1"/>
    <x v="5"/>
    <n v="0"/>
    <n v="1"/>
    <d v="1899-12-30T04:13:00"/>
    <d v="1899-12-30T04:13:00"/>
    <s v=""/>
    <d v="1899-12-30T07:00:00"/>
    <d v="1899-12-30T11:13:00"/>
    <n v="6"/>
    <x v="1"/>
    <x v="1"/>
    <s v="4-14"/>
    <d v="1899-12-30T00:00:00"/>
    <n v="0"/>
    <n v="1"/>
    <x v="0"/>
  </r>
  <r>
    <s v="TFQ989"/>
    <m/>
    <x v="1"/>
    <s v="CAMBIO DE FILTRO DE AGUA"/>
    <x v="0"/>
    <d v="1899-12-30T10:35:00"/>
    <d v="1899-12-30T11:00:00"/>
    <d v="2021-04-06T00:00:00"/>
    <x v="8"/>
    <m/>
    <m/>
    <m/>
    <m/>
    <x v="17"/>
    <s v="DIDIER GOMEZ"/>
    <x v="0"/>
    <s v="MECANICA DE PATIO Y RODAMIENTOS"/>
    <x v="0"/>
    <x v="1"/>
    <n v="0"/>
    <n v="1"/>
    <d v="1899-12-30T00:25:00"/>
    <d v="1899-12-30T00:25:00"/>
    <n v="1"/>
    <d v="1899-12-30T00:00:00"/>
    <d v="1899-12-30T00:25:00"/>
    <n v="6"/>
    <x v="1"/>
    <x v="1"/>
    <s v="4-14"/>
    <d v="1899-12-30T00:00:00"/>
    <n v="0"/>
    <n v="1"/>
    <x v="0"/>
  </r>
  <r>
    <s v="R60300"/>
    <m/>
    <x v="1"/>
    <s v="CAMBIO DE RETENEDOR POSICION 3 Y 4"/>
    <x v="0"/>
    <d v="1899-12-30T10:55:00"/>
    <d v="1899-12-30T11:30:00"/>
    <d v="2021-04-06T00:00:00"/>
    <x v="8"/>
    <m/>
    <m/>
    <m/>
    <m/>
    <x v="0"/>
    <s v="NEIDER IBARRA"/>
    <x v="0"/>
    <s v="MECANICA DE PATIO Y RODAMIENTOS"/>
    <x v="1"/>
    <x v="3"/>
    <n v="0"/>
    <n v="1"/>
    <d v="1899-12-30T00:35:00"/>
    <d v="1899-12-30T00:35:00"/>
    <n v="1"/>
    <d v="1899-12-30T00:00:00"/>
    <d v="1899-12-30T00:35:00"/>
    <n v="6"/>
    <x v="1"/>
    <x v="1"/>
    <s v="4-14"/>
    <d v="1899-12-30T00:00:00"/>
    <n v="0"/>
    <n v="1"/>
    <x v="0"/>
  </r>
  <r>
    <s v="TFR852"/>
    <m/>
    <x v="1"/>
    <s v="ENGRASE"/>
    <x v="0"/>
    <d v="1899-12-30T14:35:00"/>
    <d v="1899-12-30T14:45:00"/>
    <d v="2021-04-06T00:00:00"/>
    <x v="8"/>
    <m/>
    <m/>
    <m/>
    <m/>
    <x v="23"/>
    <s v="LUIS OROZCO"/>
    <x v="1"/>
    <s v="MECANICA DE PATIO Y RODAMIENTOS"/>
    <x v="0"/>
    <x v="5"/>
    <n v="0"/>
    <n v="1"/>
    <d v="1899-12-30T00:10:00"/>
    <d v="1899-12-30T00:10:00"/>
    <s v=""/>
    <d v="1899-12-30T06:15:00"/>
    <d v="1899-12-30T06:25:00"/>
    <n v="6"/>
    <x v="1"/>
    <x v="1"/>
    <s v="4-14"/>
    <d v="1899-12-30T00:00:00"/>
    <n v="0"/>
    <n v="1"/>
    <x v="0"/>
  </r>
  <r>
    <s v="R46484"/>
    <m/>
    <x v="1"/>
    <s v="ENGRASE"/>
    <x v="0"/>
    <d v="1899-12-30T14:45:00"/>
    <d v="1899-12-30T15:00:00"/>
    <d v="2021-04-06T00:00:00"/>
    <x v="8"/>
    <m/>
    <m/>
    <m/>
    <m/>
    <x v="23"/>
    <s v="LUIS OROZCO"/>
    <x v="1"/>
    <s v="MECANICA DE PATIO Y RODAMIENTOS"/>
    <x v="0"/>
    <x v="5"/>
    <n v="0"/>
    <n v="1"/>
    <d v="1899-12-30T00:15:00"/>
    <d v="1899-12-30T00:15:00"/>
    <s v=""/>
    <d v="1899-12-30T06:00:00"/>
    <d v="1899-12-30T06:15:00"/>
    <n v="6"/>
    <x v="1"/>
    <x v="1"/>
    <s v="4-14"/>
    <d v="1899-12-30T00:00:00"/>
    <n v="0"/>
    <n v="1"/>
    <x v="0"/>
  </r>
  <r>
    <s v="TFQ009"/>
    <m/>
    <x v="1"/>
    <s v="CAMBIO DE BOLSA DE AIRE POSICION 3 Y 4"/>
    <x v="0"/>
    <d v="1899-12-30T17:00:00"/>
    <d v="1899-12-30T17:30:00"/>
    <d v="2021-04-06T00:00:00"/>
    <x v="8"/>
    <m/>
    <m/>
    <m/>
    <m/>
    <x v="6"/>
    <s v="JAIRO GALLARDO"/>
    <x v="0"/>
    <s v="AIRE"/>
    <x v="0"/>
    <x v="2"/>
    <n v="0"/>
    <n v="1"/>
    <d v="1899-12-30T00:30:00"/>
    <d v="1899-12-30T00:30:00"/>
    <n v="0"/>
    <d v="1899-12-30T03:30:00"/>
    <d v="1899-12-30T04:00:00"/>
    <n v="6"/>
    <x v="1"/>
    <x v="1"/>
    <s v="4-14"/>
    <d v="1899-12-30T00:00:00"/>
    <n v="0"/>
    <n v="1"/>
    <x v="0"/>
  </r>
  <r>
    <s v="S20490"/>
    <m/>
    <x v="1"/>
    <s v="MANTENIMIENTO A VALVULA CHILLONA PARA CAMBIO DE DIAFRAGMA POR FUGAS DE AIRE, INSTALACION DE GUARDABARRO Y AJUSTE DE CAPO"/>
    <x v="0"/>
    <d v="1899-12-30T14:30:00"/>
    <d v="1899-12-30T15:30:00"/>
    <d v="2021-04-06T00:00:00"/>
    <x v="8"/>
    <m/>
    <m/>
    <m/>
    <m/>
    <x v="6"/>
    <s v="MARTIN ABELLO"/>
    <x v="0"/>
    <s v="AIRE"/>
    <x v="1"/>
    <x v="3"/>
    <n v="0"/>
    <n v="1"/>
    <d v="1899-12-30T01:00:00"/>
    <d v="1899-12-30T01:00:00"/>
    <n v="0"/>
    <d v="1899-12-30T05:30:00"/>
    <d v="1899-12-30T06:30:00"/>
    <n v="6"/>
    <x v="1"/>
    <x v="1"/>
    <s v="4-14"/>
    <d v="1899-12-30T00:00:00"/>
    <n v="0"/>
    <n v="1"/>
    <x v="0"/>
  </r>
  <r>
    <s v="TFU066"/>
    <m/>
    <x v="1"/>
    <s v="CALIBRACION DE MOTOR Y MANTENIMIENTO A ACTUADORES"/>
    <x v="0"/>
    <d v="1899-12-30T10:00:00"/>
    <d v="1899-12-30T17:00:00"/>
    <d v="2021-04-06T00:00:00"/>
    <x v="7"/>
    <m/>
    <m/>
    <m/>
    <m/>
    <x v="15"/>
    <s v="MIGUEL APREZA"/>
    <x v="1"/>
    <s v="MECANICA DE PATIO Y RODAMIENTOS"/>
    <x v="1"/>
    <x v="1"/>
    <n v="1"/>
    <n v="1"/>
    <d v="1899-12-30T13:30:58"/>
    <d v="1899-12-30T19:00:58"/>
    <n v="0"/>
    <d v="1899-12-30T04:00:00"/>
    <d v="1899-12-30T23:00:58"/>
    <n v="7"/>
    <x v="1"/>
    <x v="1"/>
    <s v="4-14"/>
    <d v="1899-12-30T00:00:00"/>
    <n v="0"/>
    <n v="1"/>
    <x v="0"/>
  </r>
  <r>
    <s v="TFU077"/>
    <m/>
    <x v="1"/>
    <s v="DESMONTE DE MEDIA CAJA Y LAVADO DE PIEZAS, CAMBIO DE SINCRONIZADOR, RESORTES Y PIÑA DE LA PARTE DE ABAJO"/>
    <x v="0"/>
    <d v="1899-12-30T17:00:00"/>
    <d v="1899-12-30T14:30:00"/>
    <d v="2021-04-06T00:00:00"/>
    <x v="9"/>
    <m/>
    <m/>
    <m/>
    <m/>
    <x v="17"/>
    <s v="JOSE DOMINGUEZ"/>
    <x v="1"/>
    <s v="CAJAS Y TRANSMISIONES"/>
    <x v="1"/>
    <x v="1"/>
    <n v="3"/>
    <n v="1"/>
    <d v="1899-12-30T23:00:17"/>
    <d v="1899-12-31T16:29:02"/>
    <n v="1"/>
    <d v="1899-12-30T00:00:00"/>
    <d v="1899-12-31T16:29:02"/>
    <n v="9"/>
    <x v="1"/>
    <x v="1"/>
    <s v="4-14"/>
    <d v="1899-12-30T00:00:00"/>
    <n v="0"/>
    <n v="1"/>
    <x v="0"/>
  </r>
  <r>
    <s v="TFQ934"/>
    <m/>
    <x v="1"/>
    <s v="CAMBIO DE MANGUERA DE PRESION DE FRENO DELANTERA LADO IZQUIERDO, Y BAJAR Y REPARAR CAMARA DE SEGURIDAD PARA CAMBIO DE DIAFRAGMA T30, POSICION 5,6"/>
    <x v="0"/>
    <d v="1899-12-30T14:30:00"/>
    <d v="1899-12-30T15:53:00"/>
    <d v="2021-04-06T00:00:00"/>
    <x v="7"/>
    <m/>
    <m/>
    <m/>
    <m/>
    <x v="1"/>
    <s v="JUAN VIVANCO"/>
    <x v="0"/>
    <s v="AIRE"/>
    <x v="0"/>
    <x v="1"/>
    <n v="1"/>
    <n v="1"/>
    <d v="1899-12-30T07:53:58"/>
    <d v="1899-12-30T13:23:58"/>
    <n v="1"/>
    <d v="1899-12-30T00:00:00"/>
    <d v="1899-12-30T13:23:58"/>
    <n v="7"/>
    <x v="1"/>
    <x v="1"/>
    <s v="4-14"/>
    <d v="1899-12-30T00:00:00"/>
    <n v="0"/>
    <n v="1"/>
    <x v="0"/>
  </r>
  <r>
    <s v="TFU069"/>
    <m/>
    <x v="1"/>
    <s v="CAMBIO DE AMORTIGUADORES, DESMONTE DE ESTRUCTURA DE SUSPENSION DE CABINA PARA CAMBIO DE BUJES Y TORNILLOS DE BARRA ESTABILIZADORA DE LA  MISMA"/>
    <x v="0"/>
    <d v="1899-12-30T09:00:00"/>
    <d v="1899-12-30T12:15:00"/>
    <d v="2021-04-07T00:00:00"/>
    <x v="7"/>
    <m/>
    <m/>
    <m/>
    <m/>
    <x v="1"/>
    <s v="EFRAIN VARGAS"/>
    <x v="0"/>
    <s v="MECANICA DE PATIO Y RODAMIENTOS"/>
    <x v="0"/>
    <x v="1"/>
    <n v="0"/>
    <n v="1"/>
    <d v="1899-12-30T03:15:00"/>
    <d v="1899-12-30T03:15:00"/>
    <n v="1"/>
    <d v="1899-12-30T00:00:00"/>
    <d v="1899-12-30T03:15:00"/>
    <n v="7"/>
    <x v="1"/>
    <x v="1"/>
    <s v="4-14"/>
    <d v="1899-12-30T00:00:00"/>
    <n v="0"/>
    <n v="1"/>
    <x v="0"/>
  </r>
  <r>
    <s v="WHO644"/>
    <m/>
    <x v="1"/>
    <s v="CAMBIO DE EMPAQUETADURA WABCO POR MANTENIMIENTO A VALVULA RELAY, CAMBIO DE GUARDAPOLVO PALANCA DE CAMBIOS"/>
    <x v="0"/>
    <d v="1899-12-30T09:00:00"/>
    <d v="1899-12-30T11:00:00"/>
    <d v="2021-04-07T00:00:00"/>
    <x v="7"/>
    <m/>
    <m/>
    <m/>
    <m/>
    <x v="6"/>
    <s v="DUVIAN ARTEAGA"/>
    <x v="1"/>
    <s v="AIRE"/>
    <x v="1"/>
    <x v="3"/>
    <n v="0"/>
    <n v="1"/>
    <d v="1899-12-30T02:00:00"/>
    <d v="1899-12-30T02:00:00"/>
    <n v="1"/>
    <d v="1899-12-30T00:00:00"/>
    <d v="1899-12-30T02:00:00"/>
    <n v="7"/>
    <x v="1"/>
    <x v="1"/>
    <s v="4-14"/>
    <d v="1899-12-30T00:00:00"/>
    <n v="0"/>
    <n v="1"/>
    <x v="0"/>
  </r>
  <r>
    <s v="TLN040"/>
    <m/>
    <x v="1"/>
    <s v="CAMBIO DE AMORTIGUADOR DE SILLA Y BOMBONA DE SILLA, CAMBIO DE RETENEDOR Y EMPAQUE EJE 8 HUECOS POSICION 9 Y 10, INSPECCION DE TYERMINALES DE DIRECCION Y ESPLINDER, AJUSTE DE AMORTIGUADOR DELANTERO DERECHO"/>
    <x v="0"/>
    <d v="1899-12-30T11:05:00"/>
    <d v="1899-12-30T17:00:00"/>
    <d v="2021-04-07T00:00:00"/>
    <x v="7"/>
    <m/>
    <m/>
    <m/>
    <m/>
    <x v="30"/>
    <s v="LUIS FREYLE_x000a_"/>
    <x v="0"/>
    <s v="PINTURA Y LATONERIA_x000a_MECANICA DE PATIO"/>
    <x v="3"/>
    <x v="1"/>
    <n v="0"/>
    <n v="1"/>
    <d v="1899-12-30T03:55:29"/>
    <d v="1899-12-30T04:55:00"/>
    <n v="0"/>
    <d v="1899-12-30T04:00:00"/>
    <d v="1899-12-30T08:55:00"/>
    <n v="7"/>
    <x v="1"/>
    <x v="1"/>
    <s v="4-14"/>
    <d v="1899-12-30T00:00:00"/>
    <n v="0"/>
    <n v="1"/>
    <x v="0"/>
  </r>
  <r>
    <s v="S67620"/>
    <m/>
    <x v="1"/>
    <s v="REPARACION DE LUCES MEDIAS"/>
    <x v="0"/>
    <d v="1899-12-30T08:25:00"/>
    <d v="1899-12-30T08:35:00"/>
    <d v="2021-04-07T00:00:00"/>
    <x v="7"/>
    <m/>
    <m/>
    <m/>
    <m/>
    <x v="12"/>
    <s v="SAMUEL DELGADO"/>
    <x v="0"/>
    <s v="ELECTRICO"/>
    <x v="0"/>
    <x v="0"/>
    <n v="0"/>
    <n v="1"/>
    <d v="1899-12-30T00:10:00"/>
    <d v="1899-12-30T00:10:00"/>
    <n v="1"/>
    <d v="1899-12-30T00:00:00"/>
    <d v="1899-12-30T00:10:00"/>
    <n v="7"/>
    <x v="1"/>
    <x v="1"/>
    <s v="4-14"/>
    <d v="1899-12-30T00:00:00"/>
    <n v="0"/>
    <n v="1"/>
    <x v="0"/>
  </r>
  <r>
    <s v="R60199"/>
    <m/>
    <x v="1"/>
    <s v="CAMBIO DE ORING TAPA EJE"/>
    <x v="0"/>
    <d v="1899-12-30T08:55:00"/>
    <d v="1899-12-30T09:10:00"/>
    <d v="2021-04-07T00:00:00"/>
    <x v="7"/>
    <m/>
    <m/>
    <m/>
    <m/>
    <x v="10"/>
    <s v="FABIO GUEVARA"/>
    <x v="0"/>
    <s v="MECANICA DE PATIO Y RODAMIENTOS"/>
    <x v="1"/>
    <x v="3"/>
    <n v="0"/>
    <n v="1"/>
    <d v="1899-12-30T00:15:00"/>
    <d v="1899-12-30T00:15:00"/>
    <n v="1"/>
    <d v="1899-12-30T00:00:00"/>
    <d v="1899-12-30T00:15:00"/>
    <n v="7"/>
    <x v="1"/>
    <x v="1"/>
    <s v="4-14"/>
    <d v="1899-12-30T00:00:00"/>
    <n v="0"/>
    <n v="1"/>
    <x v="0"/>
  </r>
  <r>
    <s v="SJK634"/>
    <m/>
    <x v="1"/>
    <s v="PTE DESMONTAR CAJA PARA BAJAR PRENSA"/>
    <x v="0"/>
    <d v="1899-12-30T10:30:00"/>
    <d v="1899-12-30T12:00:00"/>
    <d v="2021-04-07T00:00:00"/>
    <x v="10"/>
    <m/>
    <m/>
    <m/>
    <m/>
    <x v="17"/>
    <s v="JONHY SORACA"/>
    <x v="0"/>
    <s v="CAJAS Y TRANSMISIONES"/>
    <x v="1"/>
    <x v="0"/>
    <n v="1"/>
    <n v="1"/>
    <d v="1899-12-30T08:00:58"/>
    <d v="1899-12-30T13:30:58"/>
    <n v="1"/>
    <d v="1899-12-30T00:00:00"/>
    <d v="1899-12-30T13:30:58"/>
    <n v="8"/>
    <x v="1"/>
    <x v="1"/>
    <s v="4-14"/>
    <d v="1899-12-30T00:00:00"/>
    <n v="0"/>
    <n v="1"/>
    <x v="0"/>
  </r>
  <r>
    <s v="TDL765"/>
    <m/>
    <x v="1"/>
    <s v="REPARACION Y MANTENIMIENTO A BOTONES DE MAXIFRAX, CORRECCION FUGA DE AIRE EN TABLERO"/>
    <x v="0"/>
    <d v="1899-12-30T07:45:00"/>
    <d v="1899-12-30T10:00:00"/>
    <d v="2021-04-08T00:00:00"/>
    <x v="10"/>
    <m/>
    <m/>
    <m/>
    <m/>
    <x v="6"/>
    <s v="CARLOS RAMIREZ"/>
    <x v="0"/>
    <s v="AIRE"/>
    <x v="1"/>
    <x v="1"/>
    <n v="0"/>
    <n v="1"/>
    <d v="1899-12-30T02:15:00"/>
    <d v="1899-12-30T02:15:00"/>
    <n v="1"/>
    <d v="1899-12-30T00:00:00"/>
    <d v="1899-12-30T02:15:00"/>
    <n v="8"/>
    <x v="1"/>
    <x v="1"/>
    <s v="4-14"/>
    <d v="1899-12-30T00:00:00"/>
    <n v="0"/>
    <n v="1"/>
    <x v="0"/>
  </r>
  <r>
    <s v="S26296"/>
    <m/>
    <x v="1"/>
    <s v="SOLDADURA A PISO"/>
    <x v="0"/>
    <d v="1899-12-30T07:45:00"/>
    <d v="1899-12-30T08:30:00"/>
    <d v="2021-04-08T00:00:00"/>
    <x v="10"/>
    <m/>
    <m/>
    <m/>
    <m/>
    <x v="7"/>
    <s v="CARLOS RAMIREZ"/>
    <x v="0"/>
    <s v="SOLDADURA"/>
    <x v="0"/>
    <x v="1"/>
    <n v="0"/>
    <n v="1"/>
    <d v="1899-12-30T00:45:00"/>
    <d v="1899-12-30T00:45:00"/>
    <n v="1"/>
    <d v="1899-12-30T00:00:00"/>
    <d v="1899-12-30T00:45:00"/>
    <n v="8"/>
    <x v="1"/>
    <x v="1"/>
    <s v="4-14"/>
    <d v="1899-12-30T00:00:00"/>
    <n v="0"/>
    <n v="1"/>
    <x v="0"/>
  </r>
  <r>
    <s v="SJK632"/>
    <m/>
    <x v="1"/>
    <s v="CAMBIO DE VENTILADOR POR PARTIDURA EN ASPA, SE DESMONTO MUELLE LADO DERECHO POR HOJA TERCERA PARTIDA Y CAMBIO DE GRAPA, REPARACION DE TUBO DE REFRIGERANTE Y POSTURA DE REFRIGERANTE"/>
    <x v="0"/>
    <d v="1899-12-30T10:00:00"/>
    <d v="1899-12-30T17:30:00"/>
    <d v="2021-04-08T00:00:00"/>
    <x v="10"/>
    <m/>
    <m/>
    <m/>
    <m/>
    <x v="31"/>
    <s v="JONHY SORACA"/>
    <x v="0"/>
    <s v="MOTORES_x000a_MECANICA DE PATIO"/>
    <x v="4"/>
    <x v="0"/>
    <n v="0"/>
    <n v="1"/>
    <d v="1899-12-30T05:30:29"/>
    <d v="1899-12-30T06:30:00"/>
    <n v="0"/>
    <d v="1899-12-30T03:30:00"/>
    <d v="1899-12-30T10:00:00"/>
    <n v="8"/>
    <x v="1"/>
    <x v="1"/>
    <s v="4-14"/>
    <d v="1899-12-30T00:00:00"/>
    <n v="0"/>
    <n v="1"/>
    <x v="0"/>
  </r>
  <r>
    <s v="TFU064"/>
    <m/>
    <x v="1"/>
    <s v="CAMBIO DE RETENEDOR DE LA BOTELLA DE LA DIRECCION, CAMBIO DE EMPAQUETADURA DE FUN CLUTCH"/>
    <x v="0"/>
    <d v="1899-12-30T11:40:00"/>
    <d v="1899-12-30T10:41:00"/>
    <d v="2021-04-08T00:00:00"/>
    <x v="11"/>
    <m/>
    <m/>
    <m/>
    <m/>
    <x v="6"/>
    <s v="FREDY ORTIZ"/>
    <x v="0"/>
    <s v="MOTORES_x000a_AIRE"/>
    <x v="1"/>
    <x v="1"/>
    <n v="2"/>
    <n v="1"/>
    <d v="1899-12-30T16:01:23"/>
    <d v="1899-12-31T04:00:31"/>
    <n v="1"/>
    <d v="1899-12-30T00:00:00"/>
    <d v="1899-12-31T04:00:31"/>
    <n v="10"/>
    <x v="1"/>
    <x v="1"/>
    <s v="4-14"/>
    <d v="1899-12-30T00:00:00"/>
    <n v="0"/>
    <n v="1"/>
    <x v="0"/>
  </r>
  <r>
    <s v="TFU057"/>
    <m/>
    <x v="1"/>
    <s v="CAMBIO DE MAXTER, CAMBIO DE BATERIAS, MANTENIMIENTO A CAJA DE BATERIAS"/>
    <x v="0"/>
    <d v="1899-12-30T09:00:00"/>
    <d v="1899-12-30T15:00:00"/>
    <d v="2021-04-08T00:00:00"/>
    <x v="12"/>
    <m/>
    <m/>
    <m/>
    <m/>
    <x v="12"/>
    <s v="YOLMER TRONCOSO"/>
    <x v="0"/>
    <s v="ELECTRICO_x000a_CAJAS Y TRANSMISIONES"/>
    <x v="0"/>
    <x v="1"/>
    <n v="8"/>
    <n v="1"/>
    <d v="1900-01-02T01:59:48"/>
    <d v="1900-01-03T22:56:38"/>
    <n v="1"/>
    <d v="1899-12-30T00:00:00"/>
    <d v="1900-01-03T22:56:38"/>
    <n v="16"/>
    <x v="1"/>
    <x v="4"/>
    <s v="4-15"/>
    <d v="1899-12-30T00:00:00"/>
    <n v="0"/>
    <n v="1"/>
    <x v="0"/>
  </r>
  <r>
    <s v="SJK641"/>
    <m/>
    <x v="1"/>
    <s v="CAMBIO DE VALVULA NIVELADORA DE CABINA, MTTO DE AIRE ACONDICIONADO"/>
    <x v="0"/>
    <d v="1899-12-30T11:00:00"/>
    <d v="1899-12-30T17:00:00"/>
    <d v="2021-04-08T00:00:00"/>
    <x v="10"/>
    <m/>
    <m/>
    <m/>
    <m/>
    <x v="32"/>
    <s v="MANUEL GUERRERO"/>
    <x v="0"/>
    <s v="AIRE"/>
    <x v="0"/>
    <x v="2"/>
    <n v="0"/>
    <n v="1"/>
    <d v="1899-12-30T04:00:29"/>
    <d v="1899-12-30T05:00:00"/>
    <n v="0"/>
    <d v="1899-12-30T04:00:00"/>
    <d v="1899-12-30T09:00:00"/>
    <n v="8"/>
    <x v="1"/>
    <x v="1"/>
    <s v="4-14"/>
    <d v="1899-12-30T00:00:00"/>
    <n v="0"/>
    <n v="1"/>
    <x v="0"/>
  </r>
  <r>
    <s v="UYV097"/>
    <m/>
    <x v="1"/>
    <s v="DESVARE DE VEHICULO COGIO AIRE EL SISTEMA DE COMBUSTIBLE PTE ARREGLAR PUERTA"/>
    <x v="0"/>
    <d v="1899-12-30T12:00:00"/>
    <d v="1899-12-30T17:00:00"/>
    <d v="2021-04-08T00:00:00"/>
    <x v="10"/>
    <m/>
    <m/>
    <m/>
    <m/>
    <x v="1"/>
    <s v="CARLOS ROA"/>
    <x v="0"/>
    <m/>
    <x v="0"/>
    <x v="3"/>
    <n v="0"/>
    <n v="1"/>
    <d v="1899-12-30T03:00:29"/>
    <d v="1899-12-30T04:00:00"/>
    <n v="0"/>
    <d v="1899-12-30T04:00:00"/>
    <d v="1899-12-30T08:00:00"/>
    <n v="8"/>
    <x v="1"/>
    <x v="1"/>
    <s v="4-14"/>
    <d v="1899-12-30T00:00:00"/>
    <n v="0"/>
    <n v="0"/>
    <x v="0"/>
  </r>
  <r>
    <s v="TFU075"/>
    <m/>
    <x v="1"/>
    <s v="SE DESMONTO TUBO GALVANIZADO DE REFRIGERANTE PARA SOLDADURA Y CAMBIO DE PLUMILLAS"/>
    <x v="0"/>
    <d v="1899-12-30T14:00:00"/>
    <d v="1899-12-30T16:00:00"/>
    <d v="2021-04-08T00:00:00"/>
    <x v="10"/>
    <m/>
    <m/>
    <m/>
    <m/>
    <x v="33"/>
    <s v="SERGIO MEJIA"/>
    <x v="0"/>
    <s v="SOLDADURA"/>
    <x v="1"/>
    <x v="3"/>
    <n v="0"/>
    <n v="1"/>
    <d v="1899-12-30T02:00:00"/>
    <d v="1899-12-30T02:00:00"/>
    <n v="0"/>
    <d v="1899-12-30T05:00:00"/>
    <d v="1899-12-30T07:00:00"/>
    <n v="8"/>
    <x v="1"/>
    <x v="1"/>
    <s v="4-14"/>
    <d v="1899-12-30T00:00:00"/>
    <n v="0"/>
    <n v="1"/>
    <x v="0"/>
  </r>
  <r>
    <s v="TFU067"/>
    <m/>
    <x v="1"/>
    <s v="PTE CAMBIAR MANGUERA DE HIDRAULICO"/>
    <x v="0"/>
    <d v="1899-12-30T15:00:00"/>
    <d v="1899-12-30T15:07:00"/>
    <d v="2021-04-08T00:00:00"/>
    <x v="11"/>
    <m/>
    <m/>
    <m/>
    <m/>
    <x v="34"/>
    <s v="ABSALON PUENTES"/>
    <x v="0"/>
    <s v="MOTOR"/>
    <x v="1"/>
    <x v="1"/>
    <n v="2"/>
    <n v="1"/>
    <d v="1899-12-30T17:07:23"/>
    <d v="1899-12-31T05:06:31"/>
    <n v="1"/>
    <d v="1899-12-30T00:00:00"/>
    <d v="1899-12-31T05:06:31"/>
    <n v="10"/>
    <x v="1"/>
    <x v="1"/>
    <s v="4-14"/>
    <d v="1899-12-30T00:00:00"/>
    <n v="0"/>
    <n v="1"/>
    <x v="0"/>
  </r>
  <r>
    <s v="S26291"/>
    <m/>
    <x v="1"/>
    <s v="DESMONTE DE RUEDAS PARA CAMBIO DE BANDAS Y SE REMACHARON LAS BANDAS"/>
    <x v="0"/>
    <d v="1899-12-30T07:00:00"/>
    <m/>
    <d v="2021-04-09T00:00:00"/>
    <x v="6"/>
    <m/>
    <m/>
    <m/>
    <m/>
    <x v="10"/>
    <s v="YOLMER TRONCOSO"/>
    <x v="1"/>
    <s v="MECANICA DE PATIO"/>
    <x v="1"/>
    <x v="1"/>
    <n v="-44295"/>
    <n v="0"/>
    <d v="1899-12-30T00:00:00"/>
    <d v="1899-12-30T00:00:00"/>
    <n v="1"/>
    <d v="1899-12-30T00:00:00"/>
    <d v="1899-12-30T00:00:00"/>
    <n v="0"/>
    <x v="3"/>
    <x v="3"/>
    <m/>
    <d v="1899-12-30T00:00:00"/>
    <n v="0"/>
    <n v="1"/>
    <x v="0"/>
  </r>
  <r>
    <s v="SJK632"/>
    <m/>
    <x v="1"/>
    <s v="SOLDADURA A PORTA CONOS, SE VAN A ADAPTAR EXPLORADORAS LAS LAMPARAS COMPRADAS NO SON DE ESE MODELO"/>
    <x v="0"/>
    <d v="1899-12-30T07:00:00"/>
    <m/>
    <d v="2021-04-09T00:00:00"/>
    <x v="6"/>
    <m/>
    <m/>
    <m/>
    <m/>
    <x v="35"/>
    <s v="ARTURO_x000a_"/>
    <x v="1"/>
    <s v="SOLDADURA_x000a_ELECTRICO"/>
    <x v="0"/>
    <x v="0"/>
    <n v="-44295"/>
    <n v="0"/>
    <d v="1899-12-30T00:00:00"/>
    <d v="1899-12-30T00:00:00"/>
    <n v="1"/>
    <d v="1899-12-30T00:00:00"/>
    <d v="1899-12-30T00:00:00"/>
    <n v="0"/>
    <x v="3"/>
    <x v="3"/>
    <m/>
    <d v="1899-12-30T00:00:00"/>
    <n v="0"/>
    <n v="1"/>
    <x v="0"/>
  </r>
  <r>
    <s v="TFU063"/>
    <m/>
    <x v="1"/>
    <s v="MANTENIMIENTO DE AIRE ACONDICIONADO CAMBIO DE PERA, CAMBIO DE COMANDO DIRECCIONAL, REPARACION DE ARNES DE PITO, LUCES MEDIAS Y ARREGLO DE ARNES PERA DIFERENCIALES Y SE ENGRASO"/>
    <x v="0"/>
    <d v="1899-12-30T09:41:00"/>
    <m/>
    <d v="2021-04-09T00:00:00"/>
    <x v="6"/>
    <m/>
    <m/>
    <m/>
    <m/>
    <x v="36"/>
    <s v="CARLOS RUIZ"/>
    <x v="0"/>
    <s v="AIRE ACONDICIONADO_x000a_ELECTRICO_x000a_MECANICA DE PATIO"/>
    <x v="0"/>
    <x v="1"/>
    <n v="-44295"/>
    <n v="0"/>
    <d v="1899-12-30T00:00:00"/>
    <d v="1899-12-30T00:00:00"/>
    <n v="1"/>
    <d v="1899-12-30T00:00:00"/>
    <d v="1899-12-30T00:00:00"/>
    <n v="0"/>
    <x v="3"/>
    <x v="3"/>
    <m/>
    <d v="1899-12-30T00:00:00"/>
    <n v="0"/>
    <n v="1"/>
    <x v="0"/>
  </r>
  <r>
    <s v="JKV585"/>
    <m/>
    <x v="1"/>
    <s v="PENDIENTE POR CAMBIO DE ACEITE"/>
    <x v="0"/>
    <d v="1899-12-30T07:00:00"/>
    <m/>
    <d v="2021-04-09T00:00:00"/>
    <x v="6"/>
    <m/>
    <m/>
    <m/>
    <m/>
    <x v="34"/>
    <s v="MIGUEL LOPEZ"/>
    <x v="1"/>
    <m/>
    <x v="2"/>
    <x v="3"/>
    <n v="-44295"/>
    <n v="0"/>
    <d v="1899-12-30T00:00:00"/>
    <d v="1899-12-30T00:00:00"/>
    <n v="1"/>
    <d v="1899-12-30T00:00:00"/>
    <d v="1899-12-30T00:00:00"/>
    <n v="0"/>
    <x v="3"/>
    <x v="3"/>
    <m/>
    <d v="1899-12-30T00:00:00"/>
    <n v="0"/>
    <n v="0"/>
    <x v="0"/>
  </r>
  <r>
    <s v="TDL763"/>
    <m/>
    <x v="1"/>
    <s v="CAMBIO DE FILTROS DE AIRE, CAMBIO DE PLUMILLAS, SE DESMONTARON RUEDAS DELANTERAS PARA CAMBIO DE TERMINALES DE DIRECCION, AJUSTE DE RODAMIENTOS Y ESPLINDER, CAMBIO DE PERNOS RIN DISCO"/>
    <x v="0"/>
    <d v="1899-12-30T08:07:00"/>
    <m/>
    <d v="2021-04-09T00:00:00"/>
    <x v="6"/>
    <m/>
    <m/>
    <m/>
    <m/>
    <x v="0"/>
    <s v="JORGE BALLESTEROS"/>
    <x v="0"/>
    <s v="MECANICA DE PATIO"/>
    <x v="0"/>
    <x v="1"/>
    <n v="-44295"/>
    <n v="0"/>
    <d v="1899-12-30T00:00:00"/>
    <d v="1899-12-30T00:00:00"/>
    <n v="1"/>
    <d v="1899-12-30T00:00:00"/>
    <d v="1899-12-30T00:00:00"/>
    <n v="0"/>
    <x v="3"/>
    <x v="3"/>
    <m/>
    <d v="1899-12-30T00:00:00"/>
    <n v="0"/>
    <n v="1"/>
    <x v="0"/>
  </r>
  <r>
    <s v="TFU079"/>
    <m/>
    <x v="1"/>
    <s v="DESMONTE DE QUINTA, DEMSONTE DE PUENTES H"/>
    <x v="0"/>
    <d v="1899-12-30T07:00:00"/>
    <m/>
    <d v="2021-04-09T00:00:00"/>
    <x v="6"/>
    <m/>
    <m/>
    <m/>
    <m/>
    <x v="37"/>
    <s v="JULIO ORDOÑEZ"/>
    <x v="0"/>
    <s v="MECANICA DE PATIO"/>
    <x v="0"/>
    <x v="1"/>
    <n v="-44295"/>
    <n v="0"/>
    <d v="1899-12-30T00:00:00"/>
    <d v="1899-12-30T00:00:00"/>
    <n v="1"/>
    <d v="1899-12-30T00:00:00"/>
    <d v="1899-12-30T00:00:00"/>
    <n v="0"/>
    <x v="3"/>
    <x v="3"/>
    <m/>
    <d v="1899-12-30T00:00:00"/>
    <n v="0"/>
    <n v="1"/>
    <x v="0"/>
  </r>
  <r>
    <s v="TFU056"/>
    <m/>
    <x v="1"/>
    <s v="SE DESTAPO EL MOTOR REMOVER BALANCINES, REVISARON CABALLITOS Y SE LE HICIERON MANTENIMIENTO, SE ENCONTRO DESGASTE EN LOS ESCLAVOS Y FLAUTAS, SE MONTARON LOS BALANCINES"/>
    <x v="0"/>
    <d v="1899-12-30T08:20:00"/>
    <m/>
    <d v="2021-04-09T00:00:00"/>
    <x v="6"/>
    <m/>
    <m/>
    <m/>
    <m/>
    <x v="38"/>
    <s v="RICHARD"/>
    <x v="0"/>
    <s v="MOTOR"/>
    <x v="1"/>
    <x v="1"/>
    <n v="-44295"/>
    <n v="0"/>
    <d v="1899-12-30T00:00:00"/>
    <d v="1899-12-30T00:00:00"/>
    <n v="1"/>
    <d v="1899-12-30T00:00:00"/>
    <d v="1899-12-30T00:00:00"/>
    <n v="0"/>
    <x v="3"/>
    <x v="3"/>
    <m/>
    <d v="1899-12-30T00:00:00"/>
    <n v="0"/>
    <n v="1"/>
    <x v="0"/>
  </r>
  <r>
    <s v="TDL767"/>
    <m/>
    <x v="1"/>
    <s v="MANTENIMIENTO DE ACTUADORES"/>
    <x v="0"/>
    <d v="1899-12-30T09:00:00"/>
    <m/>
    <d v="2021-04-09T00:00:00"/>
    <x v="6"/>
    <m/>
    <m/>
    <m/>
    <m/>
    <x v="39"/>
    <s v="OSCAR QUINAYAS"/>
    <x v="0"/>
    <m/>
    <x v="5"/>
    <x v="1"/>
    <n v="-44295"/>
    <n v="0"/>
    <d v="1899-12-30T00:00:00"/>
    <d v="1899-12-30T00:00:00"/>
    <n v="1"/>
    <d v="1899-12-30T00:00:00"/>
    <d v="1899-12-30T00:00:00"/>
    <n v="0"/>
    <x v="3"/>
    <x v="3"/>
    <m/>
    <d v="1899-12-30T00:00:00"/>
    <n v="0"/>
    <n v="0"/>
    <x v="0"/>
  </r>
  <r>
    <s v="S20492"/>
    <m/>
    <x v="1"/>
    <s v="PINTURA A BASE DE TANQUE"/>
    <x v="0"/>
    <d v="1899-12-30T07:00:00"/>
    <m/>
    <d v="2021-04-09T00:00:00"/>
    <x v="6"/>
    <m/>
    <m/>
    <m/>
    <m/>
    <x v="28"/>
    <s v="MIGUEL LOPEZ"/>
    <x v="1"/>
    <m/>
    <x v="0"/>
    <x v="3"/>
    <n v="-44295"/>
    <n v="0"/>
    <d v="1899-12-30T00:00:00"/>
    <d v="1899-12-30T00:00:00"/>
    <n v="1"/>
    <d v="1899-12-30T00:00:00"/>
    <d v="1899-12-30T00:00:00"/>
    <n v="0"/>
    <x v="3"/>
    <x v="3"/>
    <m/>
    <d v="1899-12-30T00:00:00"/>
    <n v="0"/>
    <n v="0"/>
    <x v="0"/>
  </r>
  <r>
    <s v="TDL851"/>
    <m/>
    <x v="1"/>
    <s v="PENDIENTE POR MTTO"/>
    <x v="0"/>
    <d v="1899-12-30T16:00:00"/>
    <m/>
    <d v="2021-04-09T00:00:00"/>
    <x v="6"/>
    <m/>
    <m/>
    <m/>
    <m/>
    <x v="34"/>
    <s v="ROBINSON TORREGROZA"/>
    <x v="0"/>
    <s v="MECANICA DE PATIO"/>
    <x v="0"/>
    <x v="1"/>
    <n v="-44295"/>
    <n v="0"/>
    <d v="1899-12-30T00:00:00"/>
    <d v="1899-12-30T00:00:00"/>
    <n v="1"/>
    <d v="1899-12-30T00:00:00"/>
    <d v="1899-12-30T00:00:00"/>
    <n v="0"/>
    <x v="3"/>
    <x v="3"/>
    <m/>
    <d v="1899-12-30T00:00:00"/>
    <n v="0"/>
    <n v="1"/>
    <x v="0"/>
  </r>
  <r>
    <s v="TFU070"/>
    <m/>
    <x v="1"/>
    <s v="CAMBIO DE PLUMILLA LADO IZQUIERDO, CORRECCION FUGA DE AIRE POR TANQUES DE AIRE"/>
    <x v="0"/>
    <d v="1899-12-30T15:00:00"/>
    <d v="1899-12-30T17:30:00"/>
    <d v="2021-04-09T00:00:00"/>
    <x v="9"/>
    <m/>
    <m/>
    <m/>
    <m/>
    <x v="6"/>
    <s v="JAIR AGUILAR"/>
    <x v="0"/>
    <s v="AIRE"/>
    <x v="0"/>
    <x v="1"/>
    <n v="0"/>
    <n v="1"/>
    <d v="1899-12-30T02:30:00"/>
    <d v="1899-12-30T02:30:00"/>
    <n v="0"/>
    <d v="1899-12-30T03:30:00"/>
    <d v="1899-12-30T06:00:00"/>
    <n v="9"/>
    <x v="1"/>
    <x v="1"/>
    <m/>
    <d v="1899-12-30T00:00:00"/>
    <n v="0"/>
    <n v="1"/>
    <x v="0"/>
  </r>
  <r>
    <s v="TFQ012"/>
    <m/>
    <x v="1"/>
    <s v="PENDIENTE POR MTTO"/>
    <x v="0"/>
    <d v="1899-12-30T16:00:00"/>
    <m/>
    <d v="2021-04-09T00:00:00"/>
    <x v="6"/>
    <m/>
    <m/>
    <m/>
    <m/>
    <x v="34"/>
    <s v="JOSE PABON"/>
    <x v="0"/>
    <m/>
    <x v="2"/>
    <x v="1"/>
    <n v="-44295"/>
    <n v="0"/>
    <d v="1899-12-30T00:00:00"/>
    <d v="1899-12-30T00:00:00"/>
    <n v="1"/>
    <d v="1899-12-30T00:00:00"/>
    <d v="1899-12-30T00:00:00"/>
    <n v="0"/>
    <x v="3"/>
    <x v="3"/>
    <m/>
    <d v="1899-12-30T00:00:00"/>
    <n v="0"/>
    <n v="0"/>
    <x v="0"/>
  </r>
  <r>
    <s v="S62989"/>
    <m/>
    <x v="1"/>
    <s v="CAMBIO DE LOS 12 BOMBILLOS DEL TANQUE"/>
    <x v="0"/>
    <d v="1899-12-30T08:00:00"/>
    <d v="1899-12-30T09:00:00"/>
    <d v="2021-04-09T00:00:00"/>
    <x v="9"/>
    <m/>
    <m/>
    <m/>
    <m/>
    <x v="12"/>
    <s v="YEIMAN HERNANDEZ"/>
    <x v="0"/>
    <s v="ELECTRICO"/>
    <x v="0"/>
    <x v="2"/>
    <n v="0"/>
    <n v="1"/>
    <d v="1899-12-30T01:00:00"/>
    <d v="1899-12-30T01:00:00"/>
    <n v="1"/>
    <d v="1899-12-30T00:00:00"/>
    <d v="1899-12-30T01:00:00"/>
    <n v="9"/>
    <x v="1"/>
    <x v="1"/>
    <m/>
    <d v="1899-12-30T00:00:00"/>
    <n v="0"/>
    <n v="1"/>
    <x v="0"/>
  </r>
  <r>
    <s v="TDL769"/>
    <m/>
    <x v="1"/>
    <s v="PENDIENTE POR MTTO"/>
    <x v="0"/>
    <d v="1899-12-30T14:00:00"/>
    <m/>
    <d v="2021-04-09T00:00:00"/>
    <x v="6"/>
    <m/>
    <m/>
    <m/>
    <m/>
    <x v="34"/>
    <s v="OSCAR SALAS"/>
    <x v="0"/>
    <m/>
    <x v="2"/>
    <x v="1"/>
    <n v="-44295"/>
    <n v="0"/>
    <d v="1899-12-30T00:00:00"/>
    <d v="1899-12-30T00:00:00"/>
    <n v="1"/>
    <d v="1899-12-30T00:00:00"/>
    <d v="1899-12-30T00:00:00"/>
    <n v="0"/>
    <x v="3"/>
    <x v="3"/>
    <m/>
    <d v="1899-12-30T00:00:00"/>
    <n v="0"/>
    <n v="0"/>
    <x v="0"/>
  </r>
  <r>
    <s v="TFQ008"/>
    <m/>
    <x v="1"/>
    <s v="PENDIENTE POR MTTO"/>
    <x v="0"/>
    <d v="1899-12-30T15:00:00"/>
    <m/>
    <d v="2021-04-09T00:00:00"/>
    <x v="6"/>
    <m/>
    <m/>
    <m/>
    <m/>
    <x v="34"/>
    <s v="LUIS DAVILA"/>
    <x v="0"/>
    <m/>
    <x v="2"/>
    <x v="1"/>
    <n v="-44295"/>
    <n v="0"/>
    <d v="1899-12-30T00:00:00"/>
    <d v="1899-12-30T00:00:00"/>
    <n v="1"/>
    <d v="1899-12-30T00:00:00"/>
    <d v="1899-12-30T00:00:00"/>
    <n v="0"/>
    <x v="3"/>
    <x v="3"/>
    <m/>
    <d v="1899-12-30T00:00:00"/>
    <n v="0"/>
    <n v="0"/>
    <x v="0"/>
  </r>
  <r>
    <s v="TFQ007"/>
    <m/>
    <x v="1"/>
    <s v="SE COMPLETO NIVEL DE HIDRAULICO 5 GALONES"/>
    <x v="0"/>
    <d v="1899-12-30T10:00:00"/>
    <d v="1899-12-30T11:00:00"/>
    <d v="2021-04-10T00:00:00"/>
    <x v="11"/>
    <m/>
    <m/>
    <m/>
    <m/>
    <x v="1"/>
    <s v="CARLOS MARIO"/>
    <x v="0"/>
    <s v="MECANICA DE PATIO"/>
    <x v="2"/>
    <x v="1"/>
    <n v="0"/>
    <n v="1"/>
    <d v="1899-12-30T01:00:00"/>
    <d v="1899-12-30T01:00:00"/>
    <n v="1"/>
    <d v="1899-12-30T00:00:00"/>
    <d v="1899-12-30T01:00:00"/>
    <n v="10"/>
    <x v="1"/>
    <x v="1"/>
    <m/>
    <d v="1899-12-30T00:00:00"/>
    <n v="0"/>
    <n v="0"/>
    <x v="0"/>
  </r>
  <r>
    <s v="R84452"/>
    <m/>
    <x v="1"/>
    <s v="REPARACION DE PATAS"/>
    <x v="0"/>
    <d v="1899-12-30T09:15:00"/>
    <d v="1899-12-30T10:00:00"/>
    <d v="2021-04-10T00:00:00"/>
    <x v="11"/>
    <m/>
    <m/>
    <m/>
    <m/>
    <x v="13"/>
    <m/>
    <x v="0"/>
    <s v="SOLDADURA"/>
    <x v="2"/>
    <x v="0"/>
    <n v="0"/>
    <n v="1"/>
    <d v="1899-12-30T00:45:00"/>
    <d v="1899-12-30T00:45:00"/>
    <n v="1"/>
    <d v="1899-12-30T00:00:00"/>
    <d v="1899-12-30T00:45:00"/>
    <n v="10"/>
    <x v="1"/>
    <x v="1"/>
    <m/>
    <d v="1899-12-30T00:00:00"/>
    <n v="0"/>
    <n v="0"/>
    <x v="0"/>
  </r>
  <r>
    <s v="TFQ993"/>
    <m/>
    <x v="1"/>
    <s v="ENGRASE GENERAL, AJUSTE DE BARRA EN V DELANTERA"/>
    <x v="0"/>
    <d v="1899-12-30T08:10:00"/>
    <d v="1899-12-30T08:38:00"/>
    <d v="2021-04-10T00:00:00"/>
    <x v="11"/>
    <m/>
    <m/>
    <m/>
    <m/>
    <x v="10"/>
    <s v="JORGE GOMEZ"/>
    <x v="1"/>
    <s v="MECANICA DE PATIO"/>
    <x v="2"/>
    <x v="1"/>
    <n v="0"/>
    <n v="1"/>
    <d v="1899-12-30T00:28:00"/>
    <d v="1899-12-30T00:28:00"/>
    <n v="1"/>
    <d v="1899-12-30T00:00:00"/>
    <d v="1899-12-30T00:28:00"/>
    <n v="10"/>
    <x v="1"/>
    <x v="1"/>
    <m/>
    <d v="1899-12-30T00:00:00"/>
    <n v="0"/>
    <n v="0"/>
    <x v="0"/>
  </r>
  <r>
    <s v="S26255"/>
    <m/>
    <x v="1"/>
    <s v="ENGRASE "/>
    <x v="0"/>
    <d v="1899-12-30T07:50:00"/>
    <d v="1899-12-30T08:10:00"/>
    <d v="2021-04-10T00:00:00"/>
    <x v="11"/>
    <m/>
    <m/>
    <m/>
    <m/>
    <x v="10"/>
    <s v="JORGE GOMEZ"/>
    <x v="1"/>
    <s v="MECANICA DE PATIO"/>
    <x v="2"/>
    <x v="1"/>
    <n v="0"/>
    <n v="1"/>
    <d v="1899-12-30T00:20:00"/>
    <d v="1899-12-30T00:20:00"/>
    <n v="1"/>
    <d v="1899-12-30T00:00:00"/>
    <d v="1899-12-30T00:20:00"/>
    <n v="10"/>
    <x v="1"/>
    <x v="1"/>
    <m/>
    <d v="1899-12-30T00:00:00"/>
    <n v="0"/>
    <n v="0"/>
    <x v="0"/>
  </r>
  <r>
    <s v="TLN039"/>
    <m/>
    <x v="1"/>
    <s v="NO SE REALIZO MTTO"/>
    <x v="0"/>
    <d v="1899-12-30T09:00:00"/>
    <d v="1899-12-30T17:30:00"/>
    <d v="2021-04-10T00:00:00"/>
    <x v="13"/>
    <m/>
    <m/>
    <m/>
    <m/>
    <x v="34"/>
    <s v="ALBERTO BARRIOS"/>
    <x v="0"/>
    <s v="MOTORES"/>
    <x v="2"/>
    <x v="1"/>
    <n v="2"/>
    <n v="1"/>
    <d v="1899-12-31T01:30:23"/>
    <d v="1899-12-31T13:29:31"/>
    <n v="0"/>
    <d v="1899-12-30T03:30:00"/>
    <d v="1899-12-31T16:59:31"/>
    <n v="12"/>
    <x v="1"/>
    <x v="4"/>
    <s v="4-15"/>
    <d v="1899-12-30T00:00:00"/>
    <n v="0"/>
    <n v="0"/>
    <x v="0"/>
  </r>
  <r>
    <s v="TDL764"/>
    <m/>
    <x v="1"/>
    <s v="CAMBIO DE BOLSA DE SUSPENSION DE SILLA, ARREGLO DE FUGAS DE AIRE, CAMBIO DE MANGUERAS DE MANOS TRAILER, SE COMPLETO NIVEL DE ACEITE, CAMBIO DE MAXTER, CAMBIO DE ANCLAJES Y PUENTES DE BATERIA, LIMPIEZA Y MTTO A BATERIAS"/>
    <x v="0"/>
    <d v="1899-12-30T07:30:00"/>
    <d v="1899-12-30T16:00:00"/>
    <d v="2021-04-12T00:00:00"/>
    <x v="13"/>
    <m/>
    <m/>
    <m/>
    <m/>
    <x v="40"/>
    <s v="FABIAN CARREÑO"/>
    <x v="0"/>
    <s v="AIRE_x000a_ELECTRICO"/>
    <x v="0"/>
    <x v="1"/>
    <n v="0"/>
    <n v="1"/>
    <d v="1899-12-30T06:30:29"/>
    <d v="1899-12-30T07:30:00"/>
    <n v="1"/>
    <d v="1899-12-30T00:00:00"/>
    <d v="1899-12-30T07:30:00"/>
    <n v="12"/>
    <x v="1"/>
    <x v="4"/>
    <s v="4-15"/>
    <d v="1899-12-30T00:00:00"/>
    <n v="0"/>
    <n v="1"/>
    <x v="0"/>
  </r>
  <r>
    <s v="TFU059"/>
    <m/>
    <x v="1"/>
    <s v="SE DESMONTO TURBO PARA CAMBIO Y CAMBIO DE EMPAQUE MULTIPLE DE ESCAPE"/>
    <x v="0"/>
    <d v="1899-12-30T07:00:00"/>
    <d v="1899-12-30T13:00:00"/>
    <d v="2021-04-12T00:00:00"/>
    <x v="13"/>
    <m/>
    <m/>
    <m/>
    <m/>
    <x v="1"/>
    <m/>
    <x v="0"/>
    <m/>
    <x v="2"/>
    <x v="1"/>
    <n v="0"/>
    <n v="1"/>
    <d v="1899-12-30T04:00:29"/>
    <d v="1899-12-30T05:00:00"/>
    <n v="1"/>
    <d v="1899-12-30T00:00:00"/>
    <d v="1899-12-30T05:00:00"/>
    <n v="12"/>
    <x v="1"/>
    <x v="4"/>
    <s v="4-15"/>
    <d v="1899-12-30T00:00:00"/>
    <n v="0"/>
    <n v="0"/>
    <x v="0"/>
  </r>
  <r>
    <s v="TDL770"/>
    <m/>
    <x v="1"/>
    <s v="SACAR 2 ESPARRAGOS PARTIDOS POSICION 7 Y 8"/>
    <x v="0"/>
    <d v="1899-12-30T09:40:00"/>
    <d v="1899-12-30T15:00:00"/>
    <d v="2021-04-12T00:00:00"/>
    <x v="13"/>
    <m/>
    <m/>
    <m/>
    <m/>
    <x v="13"/>
    <s v="ALEX RODRIGUEZ"/>
    <x v="0"/>
    <m/>
    <x v="2"/>
    <x v="1"/>
    <n v="0"/>
    <n v="1"/>
    <d v="1899-12-30T03:20:29"/>
    <d v="1899-12-30T04:20:00"/>
    <n v="1"/>
    <d v="1899-12-30T00:00:00"/>
    <d v="1899-12-30T04:20:00"/>
    <n v="12"/>
    <x v="1"/>
    <x v="4"/>
    <s v="4-15"/>
    <d v="1899-12-30T00:00:00"/>
    <n v="0"/>
    <n v="0"/>
    <x v="0"/>
  </r>
  <r>
    <s v="TFU075"/>
    <m/>
    <x v="1"/>
    <s v="GRADUACION DE CLUTCH"/>
    <x v="0"/>
    <d v="1899-12-30T10:30:00"/>
    <d v="1899-12-30T10:40:00"/>
    <d v="2021-04-12T00:00:00"/>
    <x v="13"/>
    <m/>
    <m/>
    <m/>
    <m/>
    <x v="0"/>
    <s v="SERGIO MEJIA"/>
    <x v="1"/>
    <s v="CAJAS Y TRANSMISIONES"/>
    <x v="1"/>
    <x v="3"/>
    <n v="0"/>
    <n v="1"/>
    <d v="1899-12-30T00:10:00"/>
    <d v="1899-12-30T00:10:00"/>
    <n v="1"/>
    <d v="1899-12-30T00:00:00"/>
    <d v="1899-12-30T00:10:00"/>
    <n v="12"/>
    <x v="1"/>
    <x v="4"/>
    <s v="4-15"/>
    <d v="1899-12-30T00:00:00"/>
    <n v="0"/>
    <n v="1"/>
    <x v="0"/>
  </r>
  <r>
    <s v="TFQ011"/>
    <m/>
    <x v="1"/>
    <s v="DESMONTE DE LOS DOS TANQUES DE AIRE PARA CAMBIO"/>
    <x v="0"/>
    <d v="1899-12-30T09:35:00"/>
    <d v="1899-12-30T09:00:00"/>
    <d v="2021-04-12T00:00:00"/>
    <x v="14"/>
    <m/>
    <m/>
    <m/>
    <m/>
    <x v="1"/>
    <s v="HERNANDO RUBIANO"/>
    <x v="0"/>
    <s v="AIRE"/>
    <x v="0"/>
    <x v="2"/>
    <n v="1"/>
    <n v="1"/>
    <d v="1899-12-30T05:55:58"/>
    <d v="1899-12-30T11:25:58"/>
    <n v="1"/>
    <d v="1899-12-30T00:00:00"/>
    <d v="1899-12-30T11:25:58"/>
    <n v="13"/>
    <x v="1"/>
    <x v="4"/>
    <s v="4-15"/>
    <d v="1899-12-30T00:00:00"/>
    <n v="0"/>
    <n v="1"/>
    <x v="0"/>
  </r>
  <r>
    <s v="T9945"/>
    <m/>
    <x v="1"/>
    <s v="CAMBIO DE BANDAS POSICIONES 5,6,7 Y 8"/>
    <x v="0"/>
    <d v="1899-12-30T10:00:00"/>
    <d v="1899-12-30T12:00:00"/>
    <d v="2021-04-12T00:00:00"/>
    <x v="13"/>
    <m/>
    <m/>
    <m/>
    <m/>
    <x v="14"/>
    <s v="CARLOS ARRIETA"/>
    <x v="1"/>
    <s v="MECANICA DE PATIO"/>
    <x v="1"/>
    <x v="0"/>
    <n v="0"/>
    <n v="1"/>
    <d v="1899-12-30T02:00:00"/>
    <d v="1899-12-30T02:00:00"/>
    <n v="1"/>
    <d v="1899-12-30T00:00:00"/>
    <d v="1899-12-30T02:00:00"/>
    <n v="12"/>
    <x v="1"/>
    <x v="4"/>
    <s v="4-15"/>
    <d v="1899-12-30T00:00:00"/>
    <n v="0"/>
    <n v="1"/>
    <x v="0"/>
  </r>
  <r>
    <s v="TFU070"/>
    <m/>
    <x v="1"/>
    <s v="COMPLETAR ACEITE MOTOR E HIDRAULICO"/>
    <x v="0"/>
    <d v="1899-12-30T08:30:00"/>
    <d v="1899-12-30T09:00:00"/>
    <d v="2021-04-12T00:00:00"/>
    <x v="13"/>
    <m/>
    <m/>
    <m/>
    <m/>
    <x v="10"/>
    <s v="JAIR AGUILAR"/>
    <x v="1"/>
    <s v="MECANICA DE PATIO"/>
    <x v="1"/>
    <x v="1"/>
    <n v="0"/>
    <n v="1"/>
    <d v="1899-12-30T00:30:00"/>
    <d v="1899-12-30T00:30:00"/>
    <n v="1"/>
    <d v="1899-12-30T00:00:00"/>
    <d v="1899-12-30T00:30:00"/>
    <n v="12"/>
    <x v="1"/>
    <x v="4"/>
    <s v="4-15"/>
    <d v="1899-12-30T00:00:00"/>
    <n v="0"/>
    <n v="1"/>
    <x v="0"/>
  </r>
  <r>
    <s v="S26311"/>
    <m/>
    <x v="1"/>
    <s v="SE DESMONTE DE LLANTAS PARA CAMBIO DE PERNOS RIN DISCO, PTE CAMBIO DE BANDAS"/>
    <x v="0"/>
    <d v="1899-12-30T09:30:00"/>
    <d v="1899-12-30T15:15:00"/>
    <d v="2021-04-12T00:00:00"/>
    <x v="14"/>
    <m/>
    <m/>
    <m/>
    <m/>
    <x v="25"/>
    <s v="ALEX RODRIGUEZ"/>
    <x v="0"/>
    <s v="MECANICA DE PATIO"/>
    <x v="0"/>
    <x v="1"/>
    <n v="1"/>
    <n v="1"/>
    <d v="1899-12-30T12:15:58"/>
    <d v="1899-12-30T17:45:58"/>
    <n v="1"/>
    <d v="1899-12-30T00:00:00"/>
    <d v="1899-12-30T17:45:58"/>
    <n v="13"/>
    <x v="1"/>
    <x v="4"/>
    <s v="4-15"/>
    <d v="1899-12-30T00:00:00"/>
    <n v="0"/>
    <n v="1"/>
    <x v="0"/>
  </r>
  <r>
    <s v="SJL014"/>
    <m/>
    <x v="1"/>
    <s v="CAMBIO DE BATERIAS POR FIN DE CICLO Y REPARACION DE MANGUERA DE REFRIGERANTE, CAMBIO DE MANGUERA DE VALVULA DE DESCARGUE"/>
    <x v="0"/>
    <d v="1899-12-30T14:44:00"/>
    <d v="1899-12-30T17:00:00"/>
    <d v="2021-04-12T00:00:00"/>
    <x v="13"/>
    <m/>
    <m/>
    <m/>
    <m/>
    <x v="0"/>
    <s v="PEDRO BOHORQUEZ"/>
    <x v="1"/>
    <s v="AIRE_x000a_ELECTRICO_x000a_MOTOR"/>
    <x v="0"/>
    <x v="3"/>
    <n v="0"/>
    <n v="1"/>
    <d v="1899-12-30T02:16:00"/>
    <d v="1899-12-30T02:16:00"/>
    <n v="0"/>
    <d v="1899-12-30T04:00:00"/>
    <d v="1899-12-30T06:16:00"/>
    <n v="12"/>
    <x v="1"/>
    <x v="4"/>
    <s v="4-15"/>
    <d v="1899-12-30T00:00:00"/>
    <n v="0"/>
    <n v="1"/>
    <x v="0"/>
  </r>
  <r>
    <s v="S26294"/>
    <m/>
    <x v="1"/>
    <s v="ADAPTACION DE 4 VALVULAS DE FRENO, CORRECCION DE FUGAS DE AIRE EN VALVULAS, INSTALACION DE VALVULA DE DESCARGUE RAPIDO, ARREGLO DE LUCES MEDIAS"/>
    <x v="0"/>
    <d v="1899-12-30T07:30:00"/>
    <d v="1899-12-30T16:00:00"/>
    <d v="2021-04-12T00:00:00"/>
    <x v="13"/>
    <m/>
    <m/>
    <m/>
    <m/>
    <x v="6"/>
    <s v="FABIAN CARREÑO"/>
    <x v="0"/>
    <s v="AIRE"/>
    <x v="0"/>
    <x v="1"/>
    <n v="0"/>
    <n v="1"/>
    <d v="1899-12-30T06:30:29"/>
    <d v="1899-12-30T07:30:00"/>
    <n v="1"/>
    <d v="1899-12-30T00:00:00"/>
    <d v="1899-12-30T07:30:00"/>
    <n v="12"/>
    <x v="1"/>
    <x v="4"/>
    <s v="4-15"/>
    <d v="1899-12-30T00:00:00"/>
    <n v="0"/>
    <n v="1"/>
    <x v="0"/>
  </r>
  <r>
    <s v="TFU071"/>
    <m/>
    <x v="1"/>
    <s v="CAMBIO DE BOMBONA DE SUSPENSION Y SOLDADURA A GANCHOS DE TRAILER TRASERO"/>
    <x v="0"/>
    <d v="1899-12-30T14:04:00"/>
    <d v="1899-12-30T16:20:00"/>
    <d v="2021-04-12T00:00:00"/>
    <x v="13"/>
    <m/>
    <m/>
    <m/>
    <m/>
    <x v="41"/>
    <s v="LEONARDO CANO"/>
    <x v="0"/>
    <s v="AIRE_x000a_SOLDADURA"/>
    <x v="0"/>
    <x v="1"/>
    <n v="0"/>
    <n v="1"/>
    <d v="1899-12-30T02:16:00"/>
    <d v="1899-12-30T02:16:00"/>
    <n v="0"/>
    <d v="1899-12-30T04:40:00"/>
    <d v="1899-12-30T06:56:00"/>
    <n v="12"/>
    <x v="1"/>
    <x v="4"/>
    <s v="4-15"/>
    <d v="1899-12-30T00:00:00"/>
    <n v="0"/>
    <n v="1"/>
    <x v="0"/>
  </r>
  <r>
    <s v="SWK335"/>
    <m/>
    <x v="1"/>
    <s v="SOLDADURA A CHASIS"/>
    <x v="0"/>
    <d v="1899-12-30T14:00:00"/>
    <d v="1899-12-30T14:30:00"/>
    <d v="2021-04-12T00:00:00"/>
    <x v="13"/>
    <m/>
    <m/>
    <m/>
    <m/>
    <x v="42"/>
    <s v="LEONARDO ORDOÑEZ"/>
    <x v="0"/>
    <s v="_x000a_SOLDADURA"/>
    <x v="0"/>
    <x v="3"/>
    <n v="0"/>
    <n v="1"/>
    <d v="1899-12-30T00:30:00"/>
    <d v="1899-12-30T00:30:00"/>
    <n v="0"/>
    <d v="1899-12-30T06:30:00"/>
    <d v="1899-12-30T07:00:00"/>
    <n v="12"/>
    <x v="1"/>
    <x v="4"/>
    <s v="4-15"/>
    <d v="1899-12-30T00:00:00"/>
    <n v="0"/>
    <n v="1"/>
    <x v="0"/>
  </r>
  <r>
    <s v="TFR248"/>
    <m/>
    <x v="1"/>
    <s v="CAMBIO DE BATERIAS"/>
    <x v="0"/>
    <d v="1899-12-30T09:00:00"/>
    <d v="1899-12-30T10:20:00"/>
    <d v="2021-04-12T00:00:00"/>
    <x v="13"/>
    <m/>
    <m/>
    <m/>
    <m/>
    <x v="5"/>
    <s v="HERNAN AVENDAÑO"/>
    <x v="0"/>
    <s v="ELECTRICO"/>
    <x v="0"/>
    <x v="2"/>
    <n v="0"/>
    <n v="1"/>
    <d v="1899-12-30T01:20:00"/>
    <d v="1899-12-30T01:20:00"/>
    <n v="1"/>
    <d v="1899-12-30T00:00:00"/>
    <d v="1899-12-30T01:20:00"/>
    <n v="12"/>
    <x v="1"/>
    <x v="4"/>
    <s v="4-15"/>
    <d v="1899-12-30T00:00:00"/>
    <n v="0"/>
    <n v="1"/>
    <x v="0"/>
  </r>
  <r>
    <s v="TDL766"/>
    <m/>
    <x v="1"/>
    <s v="ENGRASE, COMPLETAR NIVEL DE ACEITE SE REVISARON BUJES DE MUELLE Y POLISHADO"/>
    <x v="0"/>
    <d v="1899-12-30T08:15:00"/>
    <d v="1899-12-30T17:30:00"/>
    <d v="2021-04-13T00:00:00"/>
    <x v="14"/>
    <m/>
    <m/>
    <m/>
    <m/>
    <x v="43"/>
    <s v="ALEXANDER MEJIA"/>
    <x v="0"/>
    <s v="MECANICA DE PATIO_x000a_LATONERIA Y PINTURA"/>
    <x v="0"/>
    <x v="1"/>
    <n v="0"/>
    <n v="1"/>
    <d v="1899-12-30T07:15:29"/>
    <d v="1899-12-30T08:15:00"/>
    <n v="0"/>
    <d v="1899-12-30T03:30:00"/>
    <d v="1899-12-30T11:45:00"/>
    <n v="13"/>
    <x v="1"/>
    <x v="4"/>
    <s v="4-15"/>
    <d v="1899-12-30T00:00:00"/>
    <n v="0"/>
    <n v="1"/>
    <x v="0"/>
  </r>
  <r>
    <s v="S26293"/>
    <m/>
    <x v="1"/>
    <s v="CAMBIO DE LUCES MEDIAS TRASERAS Y LUZ DE REVERSA"/>
    <x v="0"/>
    <d v="1899-12-30T11:00:00"/>
    <d v="1899-12-30T12:00:00"/>
    <d v="2021-04-13T00:00:00"/>
    <x v="14"/>
    <m/>
    <m/>
    <m/>
    <m/>
    <x v="12"/>
    <s v="ALEXANDER MEJIA"/>
    <x v="0"/>
    <s v="ELECTRICO"/>
    <x v="0"/>
    <x v="1"/>
    <n v="0"/>
    <n v="1"/>
    <d v="1899-12-30T01:00:00"/>
    <d v="1899-12-30T01:00:00"/>
    <n v="1"/>
    <d v="1899-12-30T00:00:00"/>
    <d v="1899-12-30T01:00:00"/>
    <n v="13"/>
    <x v="1"/>
    <x v="4"/>
    <s v="4-15"/>
    <d v="1899-12-30T00:00:00"/>
    <n v="0"/>
    <n v="1"/>
    <x v="0"/>
  </r>
  <r>
    <s v="TFU055"/>
    <m/>
    <x v="1"/>
    <s v="CAMBIO DE LA MANGUERA DEL DEPOSITO DE LUBRICACION DE LA MANGUERA DE DIRECCION, CAMBIO DE FILTRO TRAMPA Y REPARACION DE BOMBA DE ENGRANE, ENGRASE"/>
    <x v="0"/>
    <d v="1899-12-30T08:50:00"/>
    <d v="1899-12-30T16:00:00"/>
    <d v="2021-04-13T00:00:00"/>
    <x v="14"/>
    <m/>
    <m/>
    <m/>
    <m/>
    <x v="44"/>
    <s v="FABIO MOZO"/>
    <x v="0"/>
    <s v="MOTORES"/>
    <x v="1"/>
    <x v="1"/>
    <n v="0"/>
    <n v="1"/>
    <d v="1899-12-30T05:10:29"/>
    <d v="1899-12-30T06:10:00"/>
    <n v="1"/>
    <d v="1899-12-30T00:00:00"/>
    <d v="1899-12-30T06:10:00"/>
    <n v="13"/>
    <x v="1"/>
    <x v="4"/>
    <s v="4-15"/>
    <d v="1899-12-30T00:00:00"/>
    <n v="0"/>
    <n v="1"/>
    <x v="0"/>
  </r>
  <r>
    <s v="S26306"/>
    <m/>
    <x v="1"/>
    <s v="ENGRASE"/>
    <x v="0"/>
    <d v="1899-12-30T15:15:00"/>
    <d v="1899-12-30T15:30:00"/>
    <d v="2021-04-13T00:00:00"/>
    <x v="14"/>
    <m/>
    <m/>
    <m/>
    <m/>
    <x v="10"/>
    <s v="FABIO MOZO"/>
    <x v="1"/>
    <s v="MECANICA DE PATIO"/>
    <x v="0"/>
    <x v="1"/>
    <n v="0"/>
    <n v="1"/>
    <d v="1899-12-30T00:15:00"/>
    <d v="1899-12-30T00:15:00"/>
    <n v="1"/>
    <d v="1899-12-30T00:00:00"/>
    <d v="1899-12-30T00:15:00"/>
    <n v="13"/>
    <x v="1"/>
    <x v="4"/>
    <s v="4-15"/>
    <d v="1899-12-30T00:00:00"/>
    <n v="0"/>
    <n v="1"/>
    <x v="0"/>
  </r>
  <r>
    <s v="TFU074"/>
    <m/>
    <x v="1"/>
    <s v="CAMBIO DE FILTRO TRAMPA"/>
    <x v="0"/>
    <d v="1899-12-30T09:00:00"/>
    <d v="1899-12-30T17:30:00"/>
    <d v="2021-04-13T00:00:00"/>
    <x v="15"/>
    <m/>
    <m/>
    <m/>
    <m/>
    <x v="45"/>
    <s v="JESUS MORA"/>
    <x v="0"/>
    <s v="MOTORES"/>
    <x v="0"/>
    <x v="1"/>
    <n v="1"/>
    <n v="1"/>
    <d v="1899-12-30T19:00:00"/>
    <d v="1899-12-31T00:30:00"/>
    <n v="0"/>
    <d v="1899-12-30T03:30:00"/>
    <d v="1899-12-31T04:00:00"/>
    <n v="14"/>
    <x v="1"/>
    <x v="4"/>
    <s v="4-15"/>
    <d v="1899-12-30T00:00:00"/>
    <n v="0"/>
    <n v="1"/>
    <x v="0"/>
  </r>
  <r>
    <s v="TFU065"/>
    <m/>
    <x v="1"/>
    <s v="CAMBIO DE ACEITE Y FILTRACION DE MOTOR"/>
    <x v="0"/>
    <d v="1899-12-30T10:00:00"/>
    <d v="1899-12-30T17:00:00"/>
    <d v="2021-04-13T00:00:00"/>
    <x v="16"/>
    <m/>
    <m/>
    <m/>
    <m/>
    <x v="10"/>
    <s v="RUBEN GUZMAN"/>
    <x v="1"/>
    <s v="MECANICA DE PATIO"/>
    <x v="1"/>
    <x v="1"/>
    <n v="2"/>
    <n v="1"/>
    <d v="1899-12-31T00:00:23"/>
    <d v="1899-12-31T11:59:31"/>
    <n v="0"/>
    <d v="1899-12-30T04:00:00"/>
    <d v="1899-12-31T15:59:31"/>
    <n v="15"/>
    <x v="1"/>
    <x v="4"/>
    <s v="4-15"/>
    <d v="1899-12-30T00:00:00"/>
    <n v="0"/>
    <n v="1"/>
    <x v="0"/>
  </r>
  <r>
    <s v="TFQ990"/>
    <m/>
    <x v="1"/>
    <s v="CAMBIO DE TAPA CUBO LADO DERECHO, COMPLETAR NIVEL DE ACEITE Y REPARAR TANQUE DE COMPENSACION DE REFRIGERANTE"/>
    <x v="0"/>
    <d v="1899-12-30T10:07:00"/>
    <d v="1899-12-30T16:00:00"/>
    <d v="2021-04-13T00:00:00"/>
    <x v="14"/>
    <m/>
    <m/>
    <m/>
    <m/>
    <x v="0"/>
    <s v="JOSE MARTINEZ"/>
    <x v="0"/>
    <s v="MECANICA DE PATIO"/>
    <x v="0"/>
    <x v="1"/>
    <n v="0"/>
    <n v="1"/>
    <d v="1899-12-30T03:53:29"/>
    <d v="1899-12-30T04:53:00"/>
    <n v="1"/>
    <d v="1899-12-30T00:00:00"/>
    <d v="1899-12-30T04:53:00"/>
    <n v="13"/>
    <x v="1"/>
    <x v="4"/>
    <s v="4-15"/>
    <d v="1899-12-30T00:00:00"/>
    <n v="0"/>
    <n v="1"/>
    <x v="0"/>
  </r>
  <r>
    <s v="R62989"/>
    <m/>
    <x v="1"/>
    <s v="NO SE REALIZO MTTO"/>
    <x v="0"/>
    <d v="1899-12-30T15:00:00"/>
    <m/>
    <d v="2021-04-13T00:00:00"/>
    <x v="14"/>
    <m/>
    <m/>
    <m/>
    <m/>
    <x v="34"/>
    <s v="YEIMAN"/>
    <x v="0"/>
    <m/>
    <x v="2"/>
    <x v="2"/>
    <n v="0"/>
    <n v="0"/>
    <d v="1899-12-30T00:00:00"/>
    <d v="1899-12-30T00:00:00"/>
    <n v="1"/>
    <d v="1899-12-30T00:00:00"/>
    <d v="1899-12-30T00:00:00"/>
    <n v="13"/>
    <x v="1"/>
    <x v="4"/>
    <m/>
    <d v="1899-12-30T00:00:00"/>
    <n v="0"/>
    <n v="0"/>
    <x v="0"/>
  </r>
  <r>
    <s v="TFQ934"/>
    <m/>
    <x v="1"/>
    <s v="NO SE REALIZO MTTO"/>
    <x v="0"/>
    <d v="1899-12-30T11:16:00"/>
    <m/>
    <d v="2021-04-13T00:00:00"/>
    <x v="15"/>
    <m/>
    <m/>
    <m/>
    <m/>
    <x v="34"/>
    <s v="JUAN VIVANCO"/>
    <x v="0"/>
    <m/>
    <x v="2"/>
    <x v="1"/>
    <n v="1"/>
    <n v="0"/>
    <d v="1899-12-30T00:00:00"/>
    <d v="1899-12-30T00:00:00"/>
    <n v="1"/>
    <d v="1899-12-30T00:00:00"/>
    <d v="1899-12-30T00:00:00"/>
    <n v="14"/>
    <x v="1"/>
    <x v="4"/>
    <s v="4-15"/>
    <d v="1899-12-30T00:00:00"/>
    <n v="0"/>
    <n v="0"/>
    <x v="0"/>
  </r>
  <r>
    <s v="TDL765"/>
    <m/>
    <x v="1"/>
    <s v="MANTENIMIENTO A SECADOR, CAMBIO DE MANGUERA DE AIRE"/>
    <x v="0"/>
    <d v="1899-12-30T14:41:00"/>
    <m/>
    <d v="2021-04-13T00:00:00"/>
    <x v="16"/>
    <m/>
    <m/>
    <m/>
    <m/>
    <x v="6"/>
    <s v="CARLOS RAMIREZ"/>
    <x v="0"/>
    <s v="AIRE"/>
    <x v="1"/>
    <x v="1"/>
    <n v="2"/>
    <n v="0"/>
    <d v="1899-12-30T00:00:00"/>
    <d v="1899-12-30T00:00:00"/>
    <n v="1"/>
    <d v="1899-12-30T00:00:00"/>
    <d v="1899-12-30T00:00:00"/>
    <n v="15"/>
    <x v="1"/>
    <x v="4"/>
    <s v="4-15"/>
    <d v="1899-12-30T00:00:00"/>
    <n v="0"/>
    <n v="1"/>
    <x v="0"/>
  </r>
  <r>
    <s v="R62025"/>
    <m/>
    <x v="1"/>
    <s v="REPARACION LUCES TRASERA"/>
    <x v="0"/>
    <d v="1899-12-30T15:20:00"/>
    <d v="1899-12-30T15:40:00"/>
    <d v="2021-04-13T00:00:00"/>
    <x v="14"/>
    <m/>
    <m/>
    <m/>
    <m/>
    <x v="12"/>
    <m/>
    <x v="0"/>
    <s v="ELECTRICO"/>
    <x v="0"/>
    <x v="2"/>
    <n v="0"/>
    <n v="1"/>
    <d v="1899-12-30T00:20:00"/>
    <d v="1899-12-30T00:20:00"/>
    <n v="0"/>
    <d v="1899-12-30T05:20:00"/>
    <d v="1899-12-30T05:40:00"/>
    <n v="13"/>
    <x v="1"/>
    <x v="4"/>
    <s v="4-15"/>
    <d v="1899-12-30T00:00:00"/>
    <n v="0"/>
    <n v="1"/>
    <x v="0"/>
  </r>
  <r>
    <s v="S26309"/>
    <m/>
    <x v="1"/>
    <s v="SE INSPECCIONO TRAILER HAY QUE CAMBIAR BANDAS DE EJE LIBRE"/>
    <x v="0"/>
    <d v="1899-12-30T08:50:00"/>
    <m/>
    <d v="2021-04-14T00:00:00"/>
    <x v="6"/>
    <m/>
    <m/>
    <m/>
    <m/>
    <x v="0"/>
    <s v="RUBEN GUZMAN"/>
    <x v="1"/>
    <s v="MECANICA DE PATIO"/>
    <x v="0"/>
    <x v="1"/>
    <n v="-44300"/>
    <n v="0"/>
    <d v="1899-12-30T00:00:00"/>
    <d v="1899-12-30T00:00:00"/>
    <n v="1"/>
    <d v="1899-12-30T00:00:00"/>
    <d v="1899-12-30T00:00:00"/>
    <n v="0"/>
    <x v="3"/>
    <x v="3"/>
    <m/>
    <d v="1899-12-30T00:00:00"/>
    <n v="0"/>
    <n v="1"/>
    <x v="0"/>
  </r>
  <r>
    <s v="WHO643"/>
    <m/>
    <x v="1"/>
    <s v="CAMBIO DE ACEITE Y FILTRACION DE MOTOR, MONTAJE DE SOPORTE DE LA BATERIA, REVISIONA SPERSOR DE LIMPIAVIDRIOS, REPARACION DE LUCES DIRECCIONALES, MEDIAS Y LUCES DE TECHO, CAMBIO DE CAUCHO DE BARRA DE CAMBIOS, DESMONTE DE GUARDABARRO PARA PINTURA"/>
    <x v="0"/>
    <d v="1899-12-30T09:00:00"/>
    <m/>
    <d v="2021-04-14T00:00:00"/>
    <x v="16"/>
    <m/>
    <m/>
    <m/>
    <m/>
    <x v="46"/>
    <s v="JESUS CAMELO"/>
    <x v="1"/>
    <s v="MECANICA DE PATIO_x000a_ELECTRICO_x000a_SOLDADURA_x000a_PINTURA Y LATONERIA"/>
    <x v="1"/>
    <x v="3"/>
    <n v="1"/>
    <n v="0"/>
    <d v="1899-12-30T00:00:00"/>
    <d v="1899-12-30T00:00:00"/>
    <n v="1"/>
    <d v="1899-12-30T00:00:00"/>
    <d v="1899-12-30T00:00:00"/>
    <n v="15"/>
    <x v="1"/>
    <x v="4"/>
    <s v="4-15"/>
    <d v="1899-12-30T00:00:00"/>
    <n v="0"/>
    <n v="1"/>
    <x v="0"/>
  </r>
  <r>
    <s v="S20485"/>
    <m/>
    <x v="1"/>
    <s v="GRADUACION DE FRENOS"/>
    <x v="0"/>
    <d v="1899-12-30T09:00:00"/>
    <d v="1899-12-30T09:10:00"/>
    <d v="2021-04-14T00:00:00"/>
    <x v="15"/>
    <d v="2021-04-14T00:00:00"/>
    <d v="2021-04-14T00:00:00"/>
    <m/>
    <m/>
    <x v="10"/>
    <s v="ELIECER MONSALVO"/>
    <x v="1"/>
    <s v="MECANICA DE PATIO"/>
    <x v="0"/>
    <x v="3"/>
    <n v="0"/>
    <n v="1"/>
    <d v="1899-12-30T00:10:00"/>
    <d v="1899-12-30T00:10:00"/>
    <n v="1"/>
    <d v="1899-12-30T00:00:00"/>
    <d v="1899-12-30T00:10:00"/>
    <n v="14"/>
    <x v="1"/>
    <x v="4"/>
    <s v="4-15"/>
    <d v="1899-12-30T00:00:00"/>
    <n v="0"/>
    <n v="1"/>
    <x v="1"/>
  </r>
  <r>
    <s v="S20493"/>
    <m/>
    <x v="1"/>
    <s v="SE INSPECCIONO HAY QUE CAMBIAR BANDAS POSICION 1 Y 2, HAY QUE CAMBIAR HOJA DE MUELLE"/>
    <x v="0"/>
    <d v="1899-12-30T08:50:00"/>
    <m/>
    <d v="2021-04-14T00:00:00"/>
    <x v="16"/>
    <m/>
    <m/>
    <m/>
    <m/>
    <x v="0"/>
    <s v="JESUS CAMELO"/>
    <x v="1"/>
    <s v="MECANICA DE PATIO"/>
    <x v="0"/>
    <x v="3"/>
    <n v="1"/>
    <n v="0"/>
    <d v="1899-12-30T00:00:00"/>
    <d v="1899-12-30T00:00:00"/>
    <n v="1"/>
    <d v="1899-12-30T00:00:00"/>
    <d v="1899-12-30T00:00:00"/>
    <n v="15"/>
    <x v="1"/>
    <x v="4"/>
    <s v="4-15"/>
    <d v="1899-12-30T00:00:00"/>
    <n v="0"/>
    <n v="1"/>
    <x v="0"/>
  </r>
  <r>
    <s v="S26298"/>
    <m/>
    <x v="1"/>
    <s v="SE INSPECCIONARON BANDAS EN EL TRAILER ESTAN EN OPTIMAS CONDICIONES"/>
    <x v="0"/>
    <d v="1899-12-30T09:00:00"/>
    <d v="1899-12-30T09:05:00"/>
    <d v="2021-04-14T00:00:00"/>
    <x v="15"/>
    <d v="2021-04-14T00:00:00"/>
    <d v="2021-04-14T00:00:00"/>
    <d v="1899-12-30T09:00:00"/>
    <d v="1899-12-30T09:05:00"/>
    <x v="0"/>
    <m/>
    <x v="1"/>
    <s v="MECANICA DE PATIO"/>
    <x v="0"/>
    <x v="1"/>
    <n v="0"/>
    <n v="1"/>
    <d v="1899-12-30T00:05:00"/>
    <d v="1899-12-30T00:05:00"/>
    <n v="1"/>
    <d v="1899-12-30T00:00:00"/>
    <d v="1899-12-30T00:05:00"/>
    <n v="14"/>
    <x v="1"/>
    <x v="4"/>
    <s v="4-15"/>
    <d v="1899-12-30T00:05:00"/>
    <n v="0"/>
    <n v="1"/>
    <x v="1"/>
  </r>
  <r>
    <s v="S26257"/>
    <m/>
    <x v="1"/>
    <s v="SE INPSECCIONARON BANDAS ESTAN EN OPTIMAS CONDICIONES"/>
    <x v="0"/>
    <d v="1899-12-30T09:05:00"/>
    <d v="1899-12-30T09:10:00"/>
    <d v="2021-04-14T00:00:00"/>
    <x v="15"/>
    <d v="2021-04-14T00:00:00"/>
    <d v="2021-04-14T00:00:00"/>
    <d v="1899-12-30T09:05:00"/>
    <d v="1899-12-30T09:10:00"/>
    <x v="9"/>
    <m/>
    <x v="0"/>
    <s v="MECANICA DE PATIO"/>
    <x v="0"/>
    <x v="1"/>
    <n v="0"/>
    <n v="1"/>
    <d v="1899-12-30T00:05:00"/>
    <d v="1899-12-30T00:05:00"/>
    <n v="1"/>
    <d v="1899-12-30T00:00:00"/>
    <d v="1899-12-30T00:05:00"/>
    <n v="14"/>
    <x v="1"/>
    <x v="4"/>
    <s v="4-15"/>
    <d v="1899-12-30T00:05:00"/>
    <n v="0"/>
    <n v="1"/>
    <x v="1"/>
  </r>
  <r>
    <s v="S26290"/>
    <m/>
    <x v="1"/>
    <s v="SE INSPECCIONARON BANDAS EN EL TRAILER ESTAN EN OPTIMAS CONDICIONES"/>
    <x v="0"/>
    <d v="1899-12-30T09:10:00"/>
    <d v="1899-12-30T09:15:00"/>
    <d v="2021-04-14T00:00:00"/>
    <x v="15"/>
    <d v="2021-04-14T00:00:00"/>
    <d v="2021-04-14T00:00:00"/>
    <d v="1899-12-30T09:10:00"/>
    <d v="1899-12-30T09:15:00"/>
    <x v="0"/>
    <s v="JESUS MORA"/>
    <x v="1"/>
    <s v="MECANICA DE PATIO"/>
    <x v="0"/>
    <x v="1"/>
    <n v="0"/>
    <n v="1"/>
    <d v="1899-12-30T00:05:00"/>
    <d v="1899-12-30T00:05:00"/>
    <n v="1"/>
    <d v="1899-12-30T00:00:00"/>
    <d v="1899-12-30T00:05:00"/>
    <n v="14"/>
    <x v="1"/>
    <x v="4"/>
    <s v="4-15"/>
    <d v="1899-12-30T00:05:00"/>
    <n v="0"/>
    <n v="1"/>
    <x v="1"/>
  </r>
  <r>
    <s v="S26237"/>
    <m/>
    <x v="1"/>
    <s v="SE INSPECCIONARON BANDAS EN EL TRAILER ESTAN EN OPTIMAS CONDICIONES"/>
    <x v="0"/>
    <d v="1899-12-30T09:20:00"/>
    <d v="1899-12-30T09:30:00"/>
    <d v="2021-04-14T00:00:00"/>
    <x v="15"/>
    <d v="2021-04-14T00:00:00"/>
    <d v="2021-04-14T00:00:00"/>
    <d v="1899-12-30T09:20:00"/>
    <d v="1899-12-30T09:30:00"/>
    <x v="0"/>
    <m/>
    <x v="1"/>
    <s v="MECANICA DE PATIO"/>
    <x v="0"/>
    <x v="1"/>
    <n v="0"/>
    <n v="1"/>
    <d v="1899-12-30T00:10:00"/>
    <d v="1899-12-30T00:10:00"/>
    <n v="1"/>
    <d v="1899-12-30T00:00:00"/>
    <d v="1899-12-30T00:10:00"/>
    <n v="14"/>
    <x v="1"/>
    <x v="4"/>
    <s v="4-15"/>
    <d v="1899-12-30T00:10:00"/>
    <n v="0"/>
    <n v="1"/>
    <x v="1"/>
  </r>
  <r>
    <s v="S26295"/>
    <m/>
    <x v="1"/>
    <s v="SE INSPECCIONARON BANDAS SE DEBEN CAMBIAR LAS DEL EJE LIBRE, SOLDADURA A LOS GANCHOS DE LA CARPA"/>
    <x v="0"/>
    <d v="1899-12-30T09:30:00"/>
    <d v="1899-12-30T09:40:00"/>
    <d v="2021-04-14T00:00:00"/>
    <x v="15"/>
    <d v="2021-04-14T00:00:00"/>
    <d v="2021-04-14T00:00:00"/>
    <d v="1899-12-30T09:30:00"/>
    <d v="1899-12-30T09:40:00"/>
    <x v="33"/>
    <s v="LUSI DIAZ"/>
    <x v="1"/>
    <s v="MECANICA DE PATIO_x000a_SOLDADURA"/>
    <x v="0"/>
    <x v="1"/>
    <n v="0"/>
    <n v="1"/>
    <d v="1899-12-30T00:10:00"/>
    <d v="1899-12-30T00:10:00"/>
    <n v="1"/>
    <d v="1899-12-30T00:00:00"/>
    <d v="1899-12-30T00:10:00"/>
    <n v="14"/>
    <x v="1"/>
    <x v="4"/>
    <s v="4-15"/>
    <d v="1899-12-30T00:10:00"/>
    <n v="0"/>
    <n v="1"/>
    <x v="1"/>
  </r>
  <r>
    <s v="S26306"/>
    <m/>
    <x v="1"/>
    <s v="SE INSPECCIONARON BANDAS EN EL TRAILER ESTAN EN OPTIMAS CONDICIONES"/>
    <x v="0"/>
    <d v="1899-12-30T09:40:00"/>
    <d v="1899-12-30T09:50:00"/>
    <d v="2021-04-14T00:00:00"/>
    <x v="15"/>
    <d v="2021-04-14T00:00:00"/>
    <d v="2021-04-14T00:00:00"/>
    <d v="1899-12-30T09:40:00"/>
    <d v="1899-12-30T09:50:00"/>
    <x v="0"/>
    <m/>
    <x v="1"/>
    <s v="MECANICA DE PATIO"/>
    <x v="0"/>
    <x v="1"/>
    <n v="0"/>
    <n v="1"/>
    <d v="1899-12-30T00:10:00"/>
    <d v="1899-12-30T00:10:00"/>
    <n v="1"/>
    <d v="1899-12-30T00:00:00"/>
    <d v="1899-12-30T00:10:00"/>
    <n v="14"/>
    <x v="1"/>
    <x v="4"/>
    <s v="4-15"/>
    <d v="1899-12-30T00:10:00"/>
    <n v="0"/>
    <n v="1"/>
    <x v="1"/>
  </r>
  <r>
    <s v="S26287"/>
    <m/>
    <x v="1"/>
    <s v="SE INSPECCIONARON BANDAS EN EL TRAILER ESTAN EN OPTIMAS CONDICIONES"/>
    <x v="0"/>
    <d v="1899-12-30T09:50:00"/>
    <d v="1899-12-30T10:00:00"/>
    <d v="2021-04-14T00:00:00"/>
    <x v="15"/>
    <d v="2021-04-14T00:00:00"/>
    <d v="2021-04-14T00:00:00"/>
    <d v="1899-12-30T09:50:00"/>
    <d v="1899-12-30T10:00:00"/>
    <x v="0"/>
    <m/>
    <x v="1"/>
    <s v="MECANICA DE PATIO"/>
    <x v="0"/>
    <x v="1"/>
    <n v="0"/>
    <n v="1"/>
    <d v="1899-12-30T00:10:00"/>
    <d v="1899-12-30T00:10:00"/>
    <n v="1"/>
    <d v="1899-12-30T00:00:00"/>
    <d v="1899-12-30T00:10:00"/>
    <n v="14"/>
    <x v="1"/>
    <x v="4"/>
    <s v="4-15"/>
    <d v="1899-12-30T00:10:00"/>
    <n v="0"/>
    <n v="1"/>
    <x v="1"/>
  </r>
  <r>
    <s v="S26293"/>
    <m/>
    <x v="1"/>
    <s v="SE INSPECCIONARON BANDAS EN EL TRAILER ESTAN EN OPTIMAS CONDICIONES"/>
    <x v="0"/>
    <d v="1899-12-30T10:00:00"/>
    <d v="1899-12-30T10:10:00"/>
    <d v="2021-04-14T00:00:00"/>
    <x v="15"/>
    <d v="2021-04-14T00:00:00"/>
    <d v="2021-04-14T00:00:00"/>
    <d v="1899-12-30T10:00:00"/>
    <d v="1899-12-30T10:10:00"/>
    <x v="0"/>
    <m/>
    <x v="1"/>
    <s v="MECANICA DE PATIO"/>
    <x v="0"/>
    <x v="1"/>
    <n v="0"/>
    <n v="1"/>
    <d v="1899-12-30T00:10:00"/>
    <d v="1899-12-30T00:10:00"/>
    <n v="1"/>
    <d v="1899-12-30T00:00:00"/>
    <d v="1899-12-30T00:10:00"/>
    <n v="14"/>
    <x v="1"/>
    <x v="4"/>
    <s v="4-15"/>
    <d v="1899-12-30T00:10:00"/>
    <n v="0"/>
    <n v="1"/>
    <x v="1"/>
  </r>
  <r>
    <s v="R67302"/>
    <m/>
    <x v="1"/>
    <s v="PTE POR MTTO"/>
    <x v="0"/>
    <d v="1899-12-30T07:00:00"/>
    <m/>
    <d v="2021-04-14T00:00:00"/>
    <x v="6"/>
    <m/>
    <m/>
    <m/>
    <m/>
    <x v="34"/>
    <m/>
    <x v="0"/>
    <s v="LATONERIA PINTURA_x000a_SOLDADURA"/>
    <x v="0"/>
    <x v="2"/>
    <n v="-44300"/>
    <n v="0"/>
    <d v="1899-12-30T00:00:00"/>
    <d v="1899-12-30T00:00:00"/>
    <n v="1"/>
    <d v="1899-12-30T00:00:00"/>
    <d v="1899-12-30T00:00:00"/>
    <n v="0"/>
    <x v="3"/>
    <x v="3"/>
    <m/>
    <d v="1899-12-30T00:00:00"/>
    <n v="0"/>
    <n v="1"/>
    <x v="0"/>
  </r>
  <r>
    <s v="S26302"/>
    <m/>
    <x v="1"/>
    <s v="CAMBIO DE BANDAS, RETENEDORES Y GRASA DE LOS PRIMEROS DOS TROQUES"/>
    <x v="0"/>
    <d v="1899-12-30T07:00:00"/>
    <d v="1899-12-30T16:00:00"/>
    <d v="2021-04-14T00:00:00"/>
    <x v="16"/>
    <m/>
    <m/>
    <m/>
    <m/>
    <x v="23"/>
    <s v="OSCAR SALAS"/>
    <x v="1"/>
    <s v="MECANICA DE PATIO"/>
    <x v="1"/>
    <x v="1"/>
    <n v="1"/>
    <n v="1"/>
    <d v="1899-12-30T19:30:00"/>
    <d v="1899-12-31T01:00:00"/>
    <n v="1"/>
    <d v="1899-12-30T00:00:00"/>
    <d v="1899-12-31T01:00:00"/>
    <n v="15"/>
    <x v="1"/>
    <x v="4"/>
    <s v="4-15"/>
    <d v="1899-12-30T00:00:00"/>
    <n v="0"/>
    <n v="1"/>
    <x v="0"/>
  </r>
  <r>
    <s v="SJK631"/>
    <m/>
    <x v="1"/>
    <s v="ADAPTACION DE B60 DE 1/2 A MANGUERA MANOS TRAILER, REPARACIOND E LUCES FRONTALES"/>
    <x v="0"/>
    <d v="1899-12-30T15:18:00"/>
    <d v="1899-12-30T16:00:00"/>
    <d v="2021-04-14T00:00:00"/>
    <x v="15"/>
    <m/>
    <m/>
    <m/>
    <m/>
    <x v="47"/>
    <s v="CARLOS ARRIETA"/>
    <x v="0"/>
    <s v="AIRE_x000a_ELECTRICO"/>
    <x v="1"/>
    <x v="0"/>
    <n v="0"/>
    <n v="1"/>
    <d v="1899-12-30T00:42:00"/>
    <d v="1899-12-30T00:42:00"/>
    <n v="0"/>
    <d v="1899-12-30T05:00:00"/>
    <d v="1899-12-30T05:42:00"/>
    <n v="14"/>
    <x v="1"/>
    <x v="4"/>
    <s v="4-15"/>
    <d v="1899-12-30T00:00:00"/>
    <n v="0"/>
    <n v="1"/>
    <x v="0"/>
  </r>
  <r>
    <s v="UQS508"/>
    <m/>
    <x v="1"/>
    <s v="AJUSTE DE MANOS TRAILER"/>
    <x v="0"/>
    <d v="1899-12-30T03:00:00"/>
    <d v="1899-12-30T03:15:00"/>
    <d v="2021-04-14T00:00:00"/>
    <x v="15"/>
    <m/>
    <m/>
    <m/>
    <m/>
    <x v="6"/>
    <s v="CRISTIAN MERCADO"/>
    <x v="0"/>
    <s v="AIRE"/>
    <x v="0"/>
    <x v="3"/>
    <n v="0"/>
    <n v="1"/>
    <d v="1899-12-30T00:15:00"/>
    <d v="1899-12-30T00:15:00"/>
    <n v="1"/>
    <d v="1899-12-30T00:00:00"/>
    <d v="1899-12-30T00:15:00"/>
    <n v="14"/>
    <x v="1"/>
    <x v="4"/>
    <s v="4-15"/>
    <d v="1899-12-30T00:00:00"/>
    <n v="0"/>
    <n v="1"/>
    <x v="0"/>
  </r>
  <r>
    <s v="TFQ994"/>
    <m/>
    <x v="1"/>
    <s v="REPARACION DE AIRE ACONDICIONADO"/>
    <x v="0"/>
    <d v="1899-12-30T07:42:00"/>
    <d v="1899-12-30T10:00:00"/>
    <d v="2021-04-14T00:00:00"/>
    <x v="15"/>
    <m/>
    <m/>
    <m/>
    <m/>
    <x v="3"/>
    <s v="LUIS DIAZ"/>
    <x v="0"/>
    <s v="AIRE ACONDICIONADO"/>
    <x v="1"/>
    <x v="1"/>
    <n v="0"/>
    <n v="1"/>
    <d v="1899-12-30T02:18:00"/>
    <d v="1899-12-30T02:18:00"/>
    <n v="1"/>
    <d v="1899-12-30T00:00:00"/>
    <d v="1899-12-30T02:18:00"/>
    <n v="14"/>
    <x v="1"/>
    <x v="4"/>
    <s v="4-15"/>
    <d v="1899-12-30T00:00:00"/>
    <n v="0"/>
    <n v="1"/>
    <x v="0"/>
  </r>
  <r>
    <s v="TFU069"/>
    <m/>
    <x v="1"/>
    <s v="REPARACION DE RADIADOR"/>
    <x v="0"/>
    <d v="1899-12-30T08:00:00"/>
    <d v="1899-12-30T14:00:00"/>
    <d v="2021-04-14T00:00:00"/>
    <x v="15"/>
    <m/>
    <m/>
    <m/>
    <m/>
    <x v="48"/>
    <s v="EFRAIN VARGAS"/>
    <x v="0"/>
    <s v="RADIADOR"/>
    <x v="1"/>
    <x v="1"/>
    <n v="0"/>
    <n v="1"/>
    <d v="1899-12-30T04:00:29"/>
    <d v="1899-12-30T05:00:00"/>
    <n v="1"/>
    <d v="1899-12-30T00:00:00"/>
    <d v="1899-12-30T05:00:00"/>
    <n v="14"/>
    <x v="1"/>
    <x v="4"/>
    <m/>
    <d v="1899-12-30T00:00:00"/>
    <n v="0"/>
    <n v="1"/>
    <x v="0"/>
  </r>
  <r>
    <s v="TFU066"/>
    <m/>
    <x v="1"/>
    <s v="INSPECCION DE VEHICULO, HAY QUE CAMBIAR CAÑA DE DIRECCION"/>
    <x v="0"/>
    <d v="1899-12-30T10:00:00"/>
    <d v="1899-12-30T11:30:00"/>
    <d v="2021-04-14T00:00:00"/>
    <x v="12"/>
    <m/>
    <m/>
    <m/>
    <m/>
    <x v="49"/>
    <s v="MIGUEL APREZA"/>
    <x v="0"/>
    <s v="MECANICA DE PATIO"/>
    <x v="0"/>
    <x v="1"/>
    <n v="2"/>
    <n v="1"/>
    <d v="1899-12-30T18:30:23"/>
    <d v="1899-12-31T06:29:31"/>
    <n v="1"/>
    <d v="1899-12-30T00:00:00"/>
    <d v="1899-12-31T06:29:31"/>
    <n v="16"/>
    <x v="1"/>
    <x v="4"/>
    <s v="4-15"/>
    <d v="1899-12-30T00:00:00"/>
    <n v="0"/>
    <n v="1"/>
    <x v="0"/>
  </r>
  <r>
    <s v="WHO644"/>
    <m/>
    <x v="1"/>
    <s v="REPARACION DE RADIADOR Y DE AIRE ACONDICIONADO"/>
    <x v="0"/>
    <d v="1899-12-30T08:00:00"/>
    <d v="1899-12-30T16:00:00"/>
    <d v="2021-04-14T00:00:00"/>
    <x v="15"/>
    <m/>
    <m/>
    <m/>
    <m/>
    <x v="50"/>
    <s v="DUVIAN ARTEAGA"/>
    <x v="0"/>
    <s v="RADIADOR _x000a_AIRE ACONDICIONADO"/>
    <x v="1"/>
    <x v="3"/>
    <n v="0"/>
    <n v="1"/>
    <d v="1899-12-30T06:00:29"/>
    <d v="1899-12-30T07:00:00"/>
    <n v="0"/>
    <d v="1899-12-30T05:00:00"/>
    <d v="1899-12-30T12:00:00"/>
    <n v="14"/>
    <x v="1"/>
    <x v="4"/>
    <s v="4-15"/>
    <d v="1899-12-30T00:00:00"/>
    <n v="0"/>
    <n v="1"/>
    <x v="0"/>
  </r>
  <r>
    <s v="TFU058"/>
    <m/>
    <x v="1"/>
    <s v="ARRELGO DE LUCES DEL TRAILER "/>
    <x v="0"/>
    <d v="1899-12-30T10:00:00"/>
    <d v="1899-12-30T10:30:00"/>
    <d v="2021-04-15T00:00:00"/>
    <x v="16"/>
    <m/>
    <m/>
    <m/>
    <m/>
    <x v="12"/>
    <s v="SAMUEL DELGADO"/>
    <x v="0"/>
    <s v="ELECTRICO"/>
    <x v="0"/>
    <x v="0"/>
    <n v="0"/>
    <n v="1"/>
    <d v="1899-12-30T00:30:00"/>
    <d v="1899-12-30T00:30:00"/>
    <n v="1"/>
    <d v="1899-12-30T00:00:00"/>
    <d v="1899-12-30T00:30:00"/>
    <n v="15"/>
    <x v="1"/>
    <x v="4"/>
    <s v="4-15"/>
    <d v="1899-12-30T00:00:00"/>
    <n v="0"/>
    <n v="1"/>
    <x v="0"/>
  </r>
  <r>
    <s v="R88456"/>
    <m/>
    <x v="1"/>
    <s v="CAMBIO DE MUELLE LADO IZQUIEDO"/>
    <x v="0"/>
    <d v="1899-12-30T07:00:00"/>
    <d v="1899-12-30T10:45:00"/>
    <d v="2021-04-15T00:00:00"/>
    <x v="16"/>
    <m/>
    <m/>
    <m/>
    <m/>
    <x v="0"/>
    <s v="SAMUEL DELGADO"/>
    <x v="0"/>
    <s v="MECANICA DE PATIO"/>
    <x v="0"/>
    <x v="0"/>
    <n v="0"/>
    <n v="1"/>
    <d v="1899-12-30T03:45:00"/>
    <d v="1899-12-30T03:45:00"/>
    <n v="1"/>
    <d v="1899-12-30T00:00:00"/>
    <d v="1899-12-30T03:45:00"/>
    <n v="15"/>
    <x v="1"/>
    <x v="4"/>
    <s v="4-15"/>
    <d v="1899-12-30T00:00:00"/>
    <n v="0"/>
    <n v="1"/>
    <x v="0"/>
  </r>
  <r>
    <s v="SJK695"/>
    <m/>
    <x v="0"/>
    <s v="CAMBIO DE MANGUERAS DE MANITAS "/>
    <x v="0"/>
    <d v="1899-12-30T10:00:00"/>
    <m/>
    <d v="2021-04-15T00:00:00"/>
    <x v="12"/>
    <m/>
    <m/>
    <m/>
    <m/>
    <x v="51"/>
    <s v="MAURICIO SUESCUN"/>
    <x v="1"/>
    <s v="AIRE_x000a_"/>
    <x v="0"/>
    <x v="3"/>
    <n v="1"/>
    <n v="0"/>
    <d v="1899-12-30T00:00:00"/>
    <d v="1899-12-30T00:00:00"/>
    <n v="1"/>
    <d v="1899-12-30T00:00:00"/>
    <d v="1899-12-30T00:00:00"/>
    <n v="16"/>
    <x v="1"/>
    <x v="4"/>
    <s v="4-15"/>
    <d v="1899-12-30T00:00:00"/>
    <n v="0"/>
    <n v="1"/>
    <x v="0"/>
  </r>
  <r>
    <s v="TDL763"/>
    <n v="62"/>
    <x v="1"/>
    <s v="CORRECION DE FUGA DE ACEITE EN MOTOR, "/>
    <x v="0"/>
    <d v="1899-12-30T10:00:00"/>
    <d v="1899-12-30T15:20:00"/>
    <d v="2021-04-16T00:00:00"/>
    <x v="17"/>
    <d v="2021-04-16T00:00:00"/>
    <d v="2021-04-16T00:00:00"/>
    <d v="1899-12-30T10:21:00"/>
    <d v="1899-12-30T12:00:00"/>
    <x v="52"/>
    <s v="JORGE LUIS BALLESTEROS"/>
    <x v="0"/>
    <s v="MOTOR"/>
    <x v="0"/>
    <x v="1"/>
    <n v="4"/>
    <n v="1"/>
    <d v="1899-12-31T15:20:12"/>
    <d v="1900-01-01T14:18:33"/>
    <n v="1"/>
    <d v="1899-12-30T00:00:00"/>
    <d v="1900-01-01T14:18:33"/>
    <n v="20"/>
    <x v="1"/>
    <x v="5"/>
    <s v="4-16"/>
    <d v="1899-12-30T01:39:00"/>
    <n v="0"/>
    <n v="1"/>
    <x v="1"/>
  </r>
  <r>
    <s v="TDL763"/>
    <n v="62"/>
    <x v="1"/>
    <s v="MONTURA DE BANDAS, CAMBIO DE CAMPANA, CAMBIO DE BUJE DE LEVA "/>
    <x v="0"/>
    <d v="1899-12-30T10:00:00"/>
    <d v="1899-12-30T15:20:00"/>
    <d v="2021-04-16T00:00:00"/>
    <x v="17"/>
    <d v="2021-04-16T00:00:00"/>
    <d v="2021-04-16T00:00:00"/>
    <d v="1899-12-30T08:30:00"/>
    <d v="1899-12-30T12:00:00"/>
    <x v="53"/>
    <s v="JORGE LUIS BALLESTEROS"/>
    <x v="0"/>
    <s v="MECANICA DE PATIO "/>
    <x v="0"/>
    <x v="1"/>
    <n v="4"/>
    <n v="1"/>
    <d v="1899-12-31T15:20:12"/>
    <d v="1900-01-01T14:18:33"/>
    <n v="1"/>
    <d v="1899-12-30T00:00:00"/>
    <d v="1900-01-01T14:18:33"/>
    <n v="20"/>
    <x v="1"/>
    <x v="5"/>
    <s v="4-16"/>
    <d v="1899-12-30T03:30:00"/>
    <n v="0"/>
    <n v="1"/>
    <x v="1"/>
  </r>
  <r>
    <s v="TDL763"/>
    <n v="62"/>
    <x v="1"/>
    <s v="CAMBIO DE CAÑA DE DIRECCION, "/>
    <x v="0"/>
    <d v="1899-12-30T10:00:00"/>
    <d v="1899-12-30T15:20:00"/>
    <d v="2021-04-16T00:00:00"/>
    <x v="17"/>
    <d v="2021-04-19T00:00:00"/>
    <d v="2021-04-19T00:00:00"/>
    <d v="1899-12-30T15:20:00"/>
    <d v="1899-12-30T16:05:00"/>
    <x v="54"/>
    <s v="JORGE LUIS BALLESTEROS"/>
    <x v="0"/>
    <s v="MECANICA DE PATIO "/>
    <x v="0"/>
    <x v="1"/>
    <n v="4"/>
    <n v="1"/>
    <d v="1899-12-31T15:20:12"/>
    <d v="1900-01-01T14:18:33"/>
    <n v="1"/>
    <d v="1899-12-30T00:00:00"/>
    <d v="1900-01-01T14:18:33"/>
    <n v="20"/>
    <x v="1"/>
    <x v="5"/>
    <s v="4-16"/>
    <d v="1899-12-30T00:45:00"/>
    <n v="0"/>
    <n v="1"/>
    <x v="2"/>
  </r>
  <r>
    <s v="TDL763"/>
    <n v="62"/>
    <x v="1"/>
    <s v="CAMBIO DE BOMBONA DE AIRE, "/>
    <x v="0"/>
    <d v="1899-12-30T10:00:00"/>
    <d v="1899-12-30T15:20:00"/>
    <d v="2021-04-16T00:00:00"/>
    <x v="17"/>
    <d v="2021-04-17T00:00:00"/>
    <d v="2021-04-17T00:00:00"/>
    <m/>
    <m/>
    <x v="54"/>
    <s v="JORGE LUIS BALLESTEROS"/>
    <x v="0"/>
    <s v="AIRE"/>
    <x v="1"/>
    <x v="1"/>
    <n v="4"/>
    <n v="1"/>
    <d v="1899-12-31T15:20:12"/>
    <d v="1900-01-01T14:18:33"/>
    <n v="1"/>
    <d v="1899-12-30T00:00:00"/>
    <d v="1900-01-01T14:18:33"/>
    <n v="20"/>
    <x v="1"/>
    <x v="5"/>
    <s v="4-16"/>
    <d v="1899-12-30T00:00:00"/>
    <n v="0"/>
    <n v="1"/>
    <x v="1"/>
  </r>
  <r>
    <s v="TDL763"/>
    <n v="62"/>
    <x v="1"/>
    <s v="CORRECCION DE FUGAS DE ACEITE EN MOTOR "/>
    <x v="0"/>
    <d v="1899-12-30T10:00:00"/>
    <d v="1899-12-30T15:20:00"/>
    <d v="2021-04-16T00:00:00"/>
    <x v="17"/>
    <d v="2021-04-16T00:00:00"/>
    <d v="2021-04-16T00:00:00"/>
    <d v="1899-12-30T09:00:00"/>
    <d v="1899-12-30T17:09:00"/>
    <x v="52"/>
    <s v="JORGE LUIS BALLESTEROS"/>
    <x v="0"/>
    <m/>
    <x v="2"/>
    <x v="1"/>
    <n v="4"/>
    <n v="1"/>
    <d v="1899-12-31T15:20:12"/>
    <d v="1900-01-01T14:18:33"/>
    <n v="1"/>
    <d v="1899-12-30T00:00:00"/>
    <d v="1900-01-01T14:18:33"/>
    <n v="20"/>
    <x v="1"/>
    <x v="5"/>
    <s v="4-16"/>
    <d v="1899-12-30T00:00:00"/>
    <n v="0"/>
    <n v="0"/>
    <x v="1"/>
  </r>
  <r>
    <s v="TDL763"/>
    <n v="62"/>
    <x v="1"/>
    <s v="REPARACION DE BOMBA DE ENGRANE "/>
    <x v="0"/>
    <d v="1899-12-30T10:00:00"/>
    <d v="1899-12-30T15:20:00"/>
    <d v="2021-04-16T00:00:00"/>
    <x v="17"/>
    <d v="2021-04-17T00:00:00"/>
    <d v="2021-04-19T00:00:00"/>
    <d v="1899-12-30T10:20:00"/>
    <d v="1899-12-30T12:00:00"/>
    <x v="52"/>
    <s v="JORGE LUIS BALLESTEROS"/>
    <x v="0"/>
    <s v="MOTOR"/>
    <x v="0"/>
    <x v="1"/>
    <n v="4"/>
    <n v="1"/>
    <d v="1899-12-31T15:20:12"/>
    <d v="1900-01-01T14:18:33"/>
    <n v="1"/>
    <d v="1899-12-30T00:00:00"/>
    <d v="1900-01-01T14:18:33"/>
    <n v="20"/>
    <x v="1"/>
    <x v="5"/>
    <s v="4-16"/>
    <d v="1899-12-30T18:40:23"/>
    <n v="2"/>
    <n v="1"/>
    <x v="2"/>
  </r>
  <r>
    <s v="TDL763"/>
    <n v="62"/>
    <x v="1"/>
    <s v="CAMBIO DE EMPAQUE EJE 8 HUECOS, AJUSTE DE LOS RODAMIENTO DEL BOSIN "/>
    <x v="0"/>
    <d v="1899-12-30T10:00:00"/>
    <d v="1899-12-30T15:20:00"/>
    <d v="2021-04-16T00:00:00"/>
    <x v="17"/>
    <d v="2021-04-19T00:00:00"/>
    <d v="2021-04-19T00:00:00"/>
    <d v="1899-12-30T15:30:00"/>
    <d v="1899-12-30T17:00:00"/>
    <x v="23"/>
    <s v="JORGE LUIS BALLESTEROS"/>
    <x v="0"/>
    <s v="MECANICA DE PATIO "/>
    <x v="0"/>
    <x v="1"/>
    <n v="4"/>
    <n v="1"/>
    <d v="1899-12-31T15:20:12"/>
    <d v="1900-01-01T14:18:33"/>
    <n v="1"/>
    <d v="1899-12-30T00:00:00"/>
    <d v="1900-01-01T14:18:33"/>
    <n v="20"/>
    <x v="1"/>
    <x v="5"/>
    <s v="4-16"/>
    <d v="1899-12-30T01:30:00"/>
    <n v="0"/>
    <n v="1"/>
    <x v="2"/>
  </r>
  <r>
    <s v="TDL763"/>
    <n v="62"/>
    <x v="1"/>
    <s v=" BAJAR VALVULA RELAY PARA CAMBIO DE EMPAQUETADURA"/>
    <x v="0"/>
    <d v="1899-12-30T10:00:00"/>
    <d v="1899-12-30T15:20:00"/>
    <d v="2021-04-16T00:00:00"/>
    <x v="17"/>
    <d v="2021-04-19T00:00:00"/>
    <d v="2021-04-19T00:00:00"/>
    <d v="1899-12-30T14:00:00"/>
    <d v="1899-12-30T15:20:00"/>
    <x v="1"/>
    <s v="JORGE LUIS BALLESTEROS"/>
    <x v="0"/>
    <s v="MECANICA DE PATIO "/>
    <x v="0"/>
    <x v="1"/>
    <n v="4"/>
    <n v="1"/>
    <d v="1899-12-31T15:20:12"/>
    <d v="1900-01-01T14:18:33"/>
    <n v="1"/>
    <d v="1899-12-30T00:00:00"/>
    <d v="1900-01-01T14:18:33"/>
    <n v="20"/>
    <x v="1"/>
    <x v="5"/>
    <s v="4-16"/>
    <d v="1899-12-30T01:20:00"/>
    <n v="0"/>
    <n v="1"/>
    <x v="2"/>
  </r>
  <r>
    <s v="TDL763"/>
    <n v="62"/>
    <x v="1"/>
    <s v="DESMONTE DE RETENEDORES DE LA BOTELLA DE DIRECCION , SE CAMBIO EMPAQUETADURA Y RETENEDORES, COMPLETO NIVEL DE HIDRAULICA"/>
    <x v="0"/>
    <d v="1899-12-30T10:00:00"/>
    <d v="1899-12-30T15:20:00"/>
    <d v="2021-04-16T00:00:00"/>
    <x v="17"/>
    <d v="2021-04-20T00:00:00"/>
    <d v="2021-04-20T00:00:00"/>
    <d v="1899-12-30T07:00:00"/>
    <d v="1899-12-30T12:00:00"/>
    <x v="54"/>
    <s v="JORGE LUIS BALLESTEROS"/>
    <x v="0"/>
    <s v="AIRE"/>
    <x v="1"/>
    <x v="1"/>
    <n v="4"/>
    <n v="1"/>
    <d v="1899-12-31T15:20:12"/>
    <d v="1900-01-01T14:18:33"/>
    <n v="1"/>
    <d v="1899-12-30T00:00:00"/>
    <d v="1900-01-01T14:18:33"/>
    <n v="20"/>
    <x v="1"/>
    <x v="5"/>
    <s v="4-16"/>
    <d v="1899-12-30T03:00:29"/>
    <n v="0"/>
    <n v="1"/>
    <x v="2"/>
  </r>
  <r>
    <s v="TDL763"/>
    <n v="62"/>
    <x v="1"/>
    <s v="INSTALACION DE LUCES LATERALES "/>
    <x v="0"/>
    <d v="1899-12-30T10:00:00"/>
    <d v="1899-12-30T15:20:00"/>
    <d v="2021-04-16T00:00:00"/>
    <x v="17"/>
    <d v="2021-04-20T00:00:00"/>
    <d v="2021-04-20T00:00:00"/>
    <d v="1899-12-30T11:40:00"/>
    <d v="1899-12-30T12:20:00"/>
    <x v="55"/>
    <s v="JORGE LUIS BALLESTEROS"/>
    <x v="0"/>
    <s v="ELECTRICO "/>
    <x v="0"/>
    <x v="1"/>
    <n v="4"/>
    <n v="1"/>
    <d v="1899-12-31T15:20:12"/>
    <d v="1900-01-01T14:18:33"/>
    <n v="1"/>
    <d v="1899-12-30T00:00:00"/>
    <d v="1900-01-01T14:18:33"/>
    <n v="20"/>
    <x v="1"/>
    <x v="5"/>
    <s v="4-16"/>
    <d v="1899-12-30T00:40:00"/>
    <n v="0"/>
    <n v="1"/>
    <x v="2"/>
  </r>
  <r>
    <s v="TDL763"/>
    <n v="62"/>
    <x v="1"/>
    <s v="PRUEBAS DE FRENO"/>
    <x v="0"/>
    <d v="1899-12-30T10:00:00"/>
    <d v="1899-12-30T15:20:00"/>
    <d v="2021-04-16T00:00:00"/>
    <x v="17"/>
    <d v="2021-04-20T00:00:00"/>
    <d v="2021-04-20T00:00:00"/>
    <d v="1899-12-30T13:00:00"/>
    <d v="1899-12-30T13:20:00"/>
    <x v="53"/>
    <s v="JORGE LUIS BALLESTEROS"/>
    <x v="1"/>
    <s v="MECANICA DE PATIO "/>
    <x v="0"/>
    <x v="1"/>
    <n v="4"/>
    <n v="1"/>
    <d v="1899-12-31T15:20:12"/>
    <d v="1900-01-01T14:18:33"/>
    <n v="1"/>
    <d v="1899-12-30T00:00:00"/>
    <d v="1900-01-01T14:18:33"/>
    <n v="20"/>
    <x v="1"/>
    <x v="5"/>
    <s v="4-16"/>
    <d v="1899-12-30T00:20:00"/>
    <n v="0"/>
    <n v="1"/>
    <x v="2"/>
  </r>
  <r>
    <s v="S26297"/>
    <n v="62"/>
    <x v="0"/>
    <s v="BAJAR Y CAMBIAR LA CAMARA T30"/>
    <x v="0"/>
    <d v="1899-12-30T10:00:00"/>
    <d v="1899-12-30T13:45:00"/>
    <d v="2021-04-16T00:00:00"/>
    <x v="18"/>
    <d v="2021-04-19T00:00:00"/>
    <d v="2021-04-19T00:00:00"/>
    <d v="1899-12-30T14:00:00"/>
    <d v="1899-12-30T15:50:00"/>
    <x v="1"/>
    <s v="JORGE BALLESTEROS"/>
    <x v="0"/>
    <s v="AIRE "/>
    <x v="0"/>
    <x v="1"/>
    <n v="3"/>
    <n v="1"/>
    <d v="1899-12-31T05:15:17"/>
    <d v="1899-12-31T22:44:02"/>
    <n v="1"/>
    <d v="1899-12-30T00:00:00"/>
    <d v="1899-12-31T22:44:02"/>
    <n v="19"/>
    <x v="1"/>
    <x v="5"/>
    <s v="4-16"/>
    <d v="1899-12-30T01:50:00"/>
    <n v="0"/>
    <n v="1"/>
    <x v="2"/>
  </r>
  <r>
    <s v="TDL767"/>
    <m/>
    <x v="1"/>
    <s v="CAMBIO DE UNIDAD SELLADA, Y CAMBIO MAXTER, CAMBIO DE LUCES FRONTALES Y EXPLORADORAS, MANTENIMIENTO DE BATERIAS "/>
    <x v="0"/>
    <d v="1899-12-30T15:54:00"/>
    <d v="1899-12-30T15:00:00"/>
    <d v="2021-04-15T00:00:00"/>
    <x v="12"/>
    <d v="2021-04-16T00:00:00"/>
    <d v="2021-04-16T00:00:00"/>
    <d v="1899-12-30T07:40:00"/>
    <d v="1899-12-30T11:20:00"/>
    <x v="56"/>
    <s v="OSCAR QUINAYAS"/>
    <x v="1"/>
    <s v="ELECTRICO"/>
    <x v="1"/>
    <x v="1"/>
    <n v="1"/>
    <n v="1"/>
    <d v="1899-12-30T05:36:58"/>
    <d v="1899-12-30T11:06:58"/>
    <n v="1"/>
    <d v="1899-12-30T00:00:00"/>
    <d v="1899-12-30T11:06:58"/>
    <n v="16"/>
    <x v="1"/>
    <x v="4"/>
    <s v="4-15"/>
    <d v="1899-12-30T03:40:00"/>
    <n v="0"/>
    <n v="1"/>
    <x v="1"/>
  </r>
  <r>
    <s v="TDL767"/>
    <m/>
    <x v="1"/>
    <s v="CAMBIO DE MANGUERA DE DESFOGUE Y CAMBIO DE CAUCHO DE DESFOGUE"/>
    <x v="0"/>
    <d v="1899-12-30T15:54:00"/>
    <d v="1899-12-30T15:00:00"/>
    <d v="2021-04-15T00:00:00"/>
    <x v="12"/>
    <d v="2021-04-16T00:00:00"/>
    <d v="2021-04-16T00:00:00"/>
    <d v="1899-12-30T14:00:00"/>
    <d v="1899-12-30T15:00:00"/>
    <x v="45"/>
    <s v="OSCAR QUINAYAS"/>
    <x v="1"/>
    <s v=" MOTORES"/>
    <x v="1"/>
    <x v="1"/>
    <n v="1"/>
    <n v="1"/>
    <d v="1899-12-30T05:36:58"/>
    <d v="1899-12-30T11:06:58"/>
    <n v="1"/>
    <d v="1899-12-30T00:00:00"/>
    <d v="1899-12-30T11:06:58"/>
    <n v="16"/>
    <x v="1"/>
    <x v="4"/>
    <s v="4-15"/>
    <d v="1899-12-30T01:00:00"/>
    <n v="0"/>
    <n v="1"/>
    <x v="1"/>
  </r>
  <r>
    <s v="UQS505"/>
    <m/>
    <x v="1"/>
    <s v="ENGRASE GENERAL"/>
    <x v="0"/>
    <d v="1899-12-30T08:00:00"/>
    <d v="1899-12-30T09:30:00"/>
    <d v="2021-04-16T00:00:00"/>
    <x v="12"/>
    <d v="2021-04-16T00:00:00"/>
    <d v="2021-04-16T00:00:00"/>
    <d v="1899-12-30T09:00:00"/>
    <d v="1899-12-30T09:30:00"/>
    <x v="57"/>
    <m/>
    <x v="1"/>
    <s v="MECANICA DE PATIO"/>
    <x v="0"/>
    <x v="3"/>
    <n v="0"/>
    <n v="1"/>
    <d v="1899-12-30T01:30:00"/>
    <d v="1899-12-30T01:30:00"/>
    <n v="1"/>
    <d v="1899-12-30T00:00:00"/>
    <d v="1899-12-30T01:30:00"/>
    <n v="16"/>
    <x v="1"/>
    <x v="4"/>
    <s v="4-15"/>
    <d v="1899-12-30T00:30:00"/>
    <n v="0"/>
    <n v="1"/>
    <x v="1"/>
  </r>
  <r>
    <s v="S26296"/>
    <m/>
    <x v="1"/>
    <s v="CAMBIO DE BANDAS DE FRENO"/>
    <x v="0"/>
    <d v="1899-12-30T07:00:00"/>
    <d v="1899-12-30T15:00:00"/>
    <d v="2021-04-16T00:00:00"/>
    <x v="12"/>
    <d v="2021-04-16T00:00:00"/>
    <d v="2021-04-16T00:00:00"/>
    <d v="1899-12-30T07:30:00"/>
    <m/>
    <x v="10"/>
    <m/>
    <x v="1"/>
    <s v="MECANICA DE PATIO,"/>
    <x v="0"/>
    <x v="1"/>
    <n v="0"/>
    <n v="1"/>
    <d v="1899-12-30T06:00:29"/>
    <d v="1899-12-30T07:00:00"/>
    <n v="1"/>
    <d v="1899-12-30T00:00:00"/>
    <d v="1899-12-30T07:00:00"/>
    <n v="16"/>
    <x v="1"/>
    <x v="4"/>
    <s v="4-15"/>
    <d v="1899-12-30T00:00:00"/>
    <n v="0"/>
    <n v="1"/>
    <x v="1"/>
  </r>
  <r>
    <s v="S26296"/>
    <m/>
    <x v="0"/>
    <s v="REVISION DE SISTEMA DE AIRE "/>
    <x v="0"/>
    <d v="1899-12-30T07:00:00"/>
    <d v="1899-12-30T15:00:00"/>
    <d v="2021-04-16T00:00:00"/>
    <x v="12"/>
    <d v="2021-04-16T00:00:00"/>
    <d v="2021-04-16T00:00:00"/>
    <d v="1899-12-30T07:30:00"/>
    <m/>
    <x v="54"/>
    <m/>
    <x v="1"/>
    <s v=" AIRE"/>
    <x v="0"/>
    <x v="1"/>
    <n v="0"/>
    <n v="1"/>
    <d v="1899-12-30T06:00:29"/>
    <d v="1899-12-30T07:00:00"/>
    <n v="1"/>
    <d v="1899-12-30T00:00:00"/>
    <d v="1899-12-30T07:00:00"/>
    <n v="16"/>
    <x v="1"/>
    <x v="4"/>
    <s v="4-15"/>
    <d v="1899-12-30T00:00:00"/>
    <n v="0"/>
    <n v="1"/>
    <x v="1"/>
  </r>
  <r>
    <s v="TDL851"/>
    <n v="63"/>
    <x v="1"/>
    <s v="ENGRASE GENERAL, CAMBIO DE ACEITE Y FILTRACION DE MOTOR"/>
    <x v="0"/>
    <d v="1899-12-30T09:36:00"/>
    <d v="1899-12-30T11:00:00"/>
    <d v="2021-04-16T00:00:00"/>
    <x v="19"/>
    <d v="2021-04-16T00:00:00"/>
    <d v="2021-04-16T00:00:00"/>
    <d v="1899-12-30T10:00:00"/>
    <d v="1899-12-30T10:30:00"/>
    <x v="58"/>
    <s v="ROBINSON TORREGROZA"/>
    <x v="1"/>
    <s v="MECANICA DE PATIO"/>
    <x v="0"/>
    <x v="1"/>
    <n v="1"/>
    <n v="1"/>
    <d v="1899-12-30T07:54:58"/>
    <d v="1899-12-30T13:24:58"/>
    <n v="1"/>
    <d v="1899-12-30T00:00:00"/>
    <d v="1899-12-30T13:24:58"/>
    <n v="17"/>
    <x v="1"/>
    <x v="4"/>
    <s v="4-15"/>
    <d v="1899-12-30T00:30:00"/>
    <n v="0"/>
    <n v="1"/>
    <x v="1"/>
  </r>
  <r>
    <s v="TDL851"/>
    <n v="63"/>
    <x v="0"/>
    <s v="CAMBIO DE BOMBILLOS DE EXPLORADORA, CAMBIO DE LUCES MEDIAS TRASERAS "/>
    <x v="0"/>
    <d v="1899-12-30T09:36:00"/>
    <d v="1899-12-30T11:00:00"/>
    <d v="2021-04-16T00:00:00"/>
    <x v="19"/>
    <d v="2021-04-16T00:00:00"/>
    <d v="2021-04-16T00:00:00"/>
    <d v="1899-12-30T15:00:00"/>
    <d v="1899-12-30T15:20:00"/>
    <x v="12"/>
    <s v="ROBINSON TORREGROZA"/>
    <x v="1"/>
    <s v="ELECTRICO"/>
    <x v="0"/>
    <x v="1"/>
    <n v="1"/>
    <n v="1"/>
    <d v="1899-12-30T07:54:58"/>
    <d v="1899-12-30T13:24:58"/>
    <n v="1"/>
    <d v="1899-12-30T00:00:00"/>
    <d v="1899-12-30T13:24:58"/>
    <n v="17"/>
    <x v="1"/>
    <x v="4"/>
    <s v="4-15"/>
    <d v="1899-12-30T00:20:00"/>
    <n v="0"/>
    <n v="1"/>
    <x v="1"/>
  </r>
  <r>
    <s v="S20491"/>
    <m/>
    <x v="1"/>
    <s v="CAMBIO DE VALVULA DE DESCARGUE , ENGRASE "/>
    <x v="0"/>
    <d v="1899-12-30T09:40:00"/>
    <d v="1899-12-30T10:40:00"/>
    <d v="2021-04-16T00:00:00"/>
    <x v="12"/>
    <d v="2021-04-16T00:00:00"/>
    <d v="2021-04-16T00:00:00"/>
    <d v="1899-12-30T09:50:00"/>
    <d v="1899-12-30T10:30:00"/>
    <x v="58"/>
    <s v="PEDRO BOHORQUEZ"/>
    <x v="1"/>
    <s v="MECANICA DE PATIO"/>
    <x v="0"/>
    <x v="6"/>
    <n v="0"/>
    <n v="1"/>
    <d v="1899-12-30T01:00:00"/>
    <d v="1899-12-30T01:00:00"/>
    <n v="1"/>
    <d v="1899-12-30T00:00:00"/>
    <d v="1899-12-30T01:00:00"/>
    <n v="16"/>
    <x v="1"/>
    <x v="4"/>
    <s v="4-15"/>
    <d v="1899-12-30T00:40:00"/>
    <n v="0"/>
    <n v="1"/>
    <x v="1"/>
  </r>
  <r>
    <s v="S20491"/>
    <m/>
    <x v="1"/>
    <s v="CAMBIO DE UNA PLATINA DEL SEPARADOR "/>
    <x v="0"/>
    <d v="1899-12-30T09:40:00"/>
    <d v="1899-12-30T15:00:00"/>
    <d v="2021-04-16T00:00:00"/>
    <x v="12"/>
    <d v="2021-04-16T00:00:00"/>
    <d v="2021-04-16T00:00:00"/>
    <d v="1899-12-30T11:00:00"/>
    <d v="1899-12-30T15:00:00"/>
    <x v="59"/>
    <s v="PEDRO BOHORQUEZ"/>
    <x v="2"/>
    <s v="MECANICA DE PATIO"/>
    <x v="0"/>
    <x v="6"/>
    <n v="0"/>
    <n v="1"/>
    <d v="1899-12-30T03:20:29"/>
    <d v="1899-12-30T04:20:00"/>
    <n v="1"/>
    <d v="1899-12-30T00:00:00"/>
    <d v="1899-12-30T04:20:00"/>
    <n v="16"/>
    <x v="1"/>
    <x v="4"/>
    <s v="4-15"/>
    <d v="1899-12-30T04:00:00"/>
    <n v="0"/>
    <n v="1"/>
    <x v="1"/>
  </r>
  <r>
    <s v="SJL014"/>
    <m/>
    <x v="1"/>
    <s v="EN GRASE GENERAL"/>
    <x v="0"/>
    <d v="1899-12-30T09:40:00"/>
    <m/>
    <d v="2021-04-16T00:00:00"/>
    <x v="12"/>
    <d v="2021-04-16T00:00:00"/>
    <d v="2021-04-16T00:00:00"/>
    <m/>
    <m/>
    <x v="60"/>
    <s v="PEDRO BOHORQUEZ"/>
    <x v="1"/>
    <s v="MECANICA DE PATIO"/>
    <x v="0"/>
    <x v="3"/>
    <n v="0"/>
    <n v="0"/>
    <d v="1899-12-30T00:00:00"/>
    <d v="1899-12-30T00:00:00"/>
    <n v="1"/>
    <d v="1899-12-30T00:00:00"/>
    <d v="1899-12-30T00:00:00"/>
    <n v="16"/>
    <x v="1"/>
    <x v="4"/>
    <s v="4-15"/>
    <d v="1899-12-30T00:00:00"/>
    <n v="0"/>
    <n v="1"/>
    <x v="1"/>
  </r>
  <r>
    <s v="TFU063"/>
    <m/>
    <x v="1"/>
    <s v="CAMBIO DE AUTOMATICO AUXILIAR "/>
    <x v="0"/>
    <d v="1899-12-30T11:10:00"/>
    <d v="1899-12-30T11:50:00"/>
    <d v="2021-04-16T00:00:00"/>
    <x v="12"/>
    <d v="2021-04-16T00:00:00"/>
    <d v="2021-04-16T00:00:00"/>
    <d v="1899-12-30T11:10:00"/>
    <d v="1899-12-30T11:50:00"/>
    <x v="56"/>
    <m/>
    <x v="1"/>
    <s v="ELECTRICO"/>
    <x v="0"/>
    <x v="1"/>
    <n v="0"/>
    <n v="1"/>
    <d v="1899-12-30T00:40:00"/>
    <d v="1899-12-30T00:40:00"/>
    <n v="1"/>
    <d v="1899-12-30T00:00:00"/>
    <d v="1899-12-30T00:40:00"/>
    <n v="16"/>
    <x v="1"/>
    <x v="4"/>
    <s v="4-15"/>
    <d v="1899-12-30T00:40:00"/>
    <n v="0"/>
    <n v="1"/>
    <x v="1"/>
  </r>
  <r>
    <s v="S26307"/>
    <m/>
    <x v="1"/>
    <s v="CAMBIO DE LUCES MEDIAS LATERALES Y MEDIAS TRASERAS, CAMBIO DE CANECTOR 7 VIAS HEMBRA, AREGLO DE LAMPARA"/>
    <x v="0"/>
    <d v="1899-12-30T04:30:00"/>
    <m/>
    <d v="2021-04-16T00:00:00"/>
    <x v="12"/>
    <d v="2021-04-16T00:00:00"/>
    <d v="2021-04-16T00:00:00"/>
    <d v="1899-12-30T16:30:00"/>
    <d v="1899-12-30T17:15:00"/>
    <x v="56"/>
    <m/>
    <x v="0"/>
    <s v="ELECTRICO"/>
    <x v="0"/>
    <x v="6"/>
    <n v="0"/>
    <n v="0"/>
    <d v="1899-12-30T00:00:00"/>
    <d v="1899-12-30T00:00:00"/>
    <n v="1"/>
    <d v="1899-12-30T00:00:00"/>
    <d v="1899-12-30T00:00:00"/>
    <n v="16"/>
    <x v="1"/>
    <x v="4"/>
    <s v="4-15"/>
    <d v="1899-12-30T00:45:00"/>
    <n v="0"/>
    <n v="1"/>
    <x v="1"/>
  </r>
  <r>
    <s v="TFU073"/>
    <m/>
    <x v="1"/>
    <s v="REPARACION DE BOMBA DE AGUA"/>
    <x v="0"/>
    <d v="1899-12-30T08:15:00"/>
    <d v="1899-12-30T09:30:00"/>
    <d v="2021-04-17T00:00:00"/>
    <x v="19"/>
    <d v="2021-04-17T00:00:00"/>
    <d v="2021-04-17T00:00:00"/>
    <m/>
    <m/>
    <x v="61"/>
    <s v="FREDY CALDERON"/>
    <x v="0"/>
    <s v="ELECTRICO"/>
    <x v="1"/>
    <x v="1"/>
    <n v="0"/>
    <n v="1"/>
    <d v="1899-12-30T01:15:00"/>
    <d v="1899-12-30T01:15:00"/>
    <n v="1"/>
    <d v="1899-12-30T00:00:00"/>
    <d v="1899-12-30T01:15:00"/>
    <n v="17"/>
    <x v="1"/>
    <x v="4"/>
    <s v="4-15"/>
    <d v="1899-12-30T00:00:00"/>
    <n v="0"/>
    <n v="1"/>
    <x v="1"/>
  </r>
  <r>
    <s v="TFU073"/>
    <m/>
    <x v="1"/>
    <s v="SE REPARO LUZ LICUADORA, PERA DE DIFERENCIAL Y SENSOR NIVEL DE REFRIGERANTE"/>
    <x v="0"/>
    <d v="1899-12-30T08:15:00"/>
    <d v="1899-12-30T09:30:00"/>
    <d v="2021-04-17T00:00:00"/>
    <x v="19"/>
    <d v="2021-04-17T00:00:00"/>
    <d v="2021-04-17T00:00:00"/>
    <m/>
    <m/>
    <x v="56"/>
    <s v="FREDY CALDERON"/>
    <x v="0"/>
    <s v="MOTOR"/>
    <x v="1"/>
    <x v="1"/>
    <n v="0"/>
    <n v="1"/>
    <d v="1899-12-30T01:15:00"/>
    <d v="1899-12-30T01:15:00"/>
    <n v="1"/>
    <d v="1899-12-30T00:00:00"/>
    <d v="1899-12-30T01:15:00"/>
    <n v="17"/>
    <x v="1"/>
    <x v="4"/>
    <s v="4-15"/>
    <d v="1899-12-30T00:00:00"/>
    <n v="0"/>
    <n v="1"/>
    <x v="1"/>
  </r>
  <r>
    <s v="S26289"/>
    <m/>
    <x v="1"/>
    <s v="BAJAR Y MONTAR LLANTAS POSICION 1 Y 2, PARA CAMBIO DE RETENEDOR, CAMBIO DE RODAMIENTOS, LAVADO DE CAMPANAS Y DE BANDAS."/>
    <x v="0"/>
    <d v="1899-12-30T07:30:00"/>
    <d v="1899-12-30T12:30:00"/>
    <d v="2021-04-17T00:00:00"/>
    <x v="19"/>
    <d v="2021-04-17T00:00:00"/>
    <d v="2021-04-17T00:00:00"/>
    <m/>
    <m/>
    <x v="10"/>
    <m/>
    <x v="0"/>
    <s v="MECANICA DE PATIO           "/>
    <x v="0"/>
    <x v="6"/>
    <n v="0"/>
    <n v="1"/>
    <d v="1899-12-30T03:00:29"/>
    <d v="1899-12-30T04:00:00"/>
    <n v="1"/>
    <d v="1899-12-30T00:00:00"/>
    <d v="1899-12-30T04:00:00"/>
    <n v="17"/>
    <x v="1"/>
    <x v="4"/>
    <s v="4-15"/>
    <d v="1899-12-30T00:00:00"/>
    <n v="0"/>
    <n v="1"/>
    <x v="1"/>
  </r>
  <r>
    <s v="TDL769"/>
    <m/>
    <x v="1"/>
    <s v="REVISION DE LOS ACTUADORS, SE COMPLETO NIVEL DE HIDRAULICO"/>
    <x v="0"/>
    <d v="1899-12-30T07:30:00"/>
    <d v="1899-12-30T08:15:00"/>
    <d v="2021-04-17T00:00:00"/>
    <x v="19"/>
    <d v="2021-04-17T00:00:00"/>
    <d v="2021-04-17T00:00:00"/>
    <m/>
    <m/>
    <x v="62"/>
    <m/>
    <x v="0"/>
    <s v="ELECTRICO"/>
    <x v="0"/>
    <x v="1"/>
    <n v="0"/>
    <n v="1"/>
    <d v="1899-12-30T00:45:00"/>
    <d v="1899-12-30T00:45:00"/>
    <n v="1"/>
    <d v="1899-12-30T00:00:00"/>
    <d v="1899-12-30T00:45:00"/>
    <n v="17"/>
    <x v="1"/>
    <x v="4"/>
    <s v="4-15"/>
    <d v="1899-12-30T00:00:00"/>
    <n v="0"/>
    <n v="1"/>
    <x v="1"/>
  </r>
  <r>
    <s v="SJK693"/>
    <m/>
    <x v="1"/>
    <s v="CAMBIO DE BOMBONA POR FIN DE CICLO"/>
    <x v="0"/>
    <d v="1899-12-30T12:00:00"/>
    <d v="1899-12-30T12:30:00"/>
    <d v="2021-04-17T00:00:00"/>
    <x v="19"/>
    <d v="2021-04-17T00:00:00"/>
    <d v="2021-04-17T00:00:00"/>
    <m/>
    <m/>
    <x v="0"/>
    <m/>
    <x v="0"/>
    <s v="AIRE"/>
    <x v="1"/>
    <x v="3"/>
    <n v="0"/>
    <n v="1"/>
    <d v="1899-12-30T00:30:00"/>
    <d v="1899-12-30T00:30:00"/>
    <n v="1"/>
    <d v="1899-12-30T00:00:00"/>
    <d v="1899-12-30T00:30:00"/>
    <n v="17"/>
    <x v="1"/>
    <x v="4"/>
    <s v="4-15"/>
    <d v="1899-12-30T00:00:00"/>
    <n v="0"/>
    <n v="1"/>
    <x v="1"/>
  </r>
  <r>
    <s v="TFU068"/>
    <m/>
    <x v="1"/>
    <s v="CAMBIO DE VASTAGO DE INYECTOR POSICION 6"/>
    <x v="0"/>
    <d v="1899-12-30T08:10:00"/>
    <d v="1899-12-30T13:40:00"/>
    <d v="2021-04-17T00:00:00"/>
    <x v="19"/>
    <d v="2021-04-17T00:00:00"/>
    <d v="2021-04-17T00:00:00"/>
    <m/>
    <m/>
    <x v="45"/>
    <m/>
    <x v="0"/>
    <s v="MECANICA DE PATIO"/>
    <x v="0"/>
    <x v="1"/>
    <n v="0"/>
    <n v="1"/>
    <d v="1899-12-30T03:30:29"/>
    <d v="1899-12-30T04:30:00"/>
    <n v="1"/>
    <d v="1899-12-30T00:00:00"/>
    <d v="1899-12-30T04:30:00"/>
    <n v="17"/>
    <x v="1"/>
    <x v="4"/>
    <s v="4-15"/>
    <d v="1899-12-30T00:00:00"/>
    <n v="0"/>
    <n v="1"/>
    <x v="1"/>
  </r>
  <r>
    <s v="TFU064"/>
    <m/>
    <x v="1"/>
    <s v="CAMBIO DE FILTRO DE AGUA, CAMBIO DE TAPA DE TANQUE DE COMPENSACION Y "/>
    <x v="0"/>
    <d v="1899-12-30T09:15:00"/>
    <d v="1899-12-30T13:00:00"/>
    <d v="2021-04-17T00:00:00"/>
    <x v="19"/>
    <d v="2021-04-17T00:00:00"/>
    <d v="2021-04-17T00:00:00"/>
    <m/>
    <m/>
    <x v="34"/>
    <m/>
    <x v="0"/>
    <s v="MECANICA DE PATIO         "/>
    <x v="0"/>
    <x v="1"/>
    <n v="0"/>
    <n v="1"/>
    <d v="1899-12-30T03:45:00"/>
    <d v="1899-12-30T03:45:00"/>
    <n v="1"/>
    <d v="1899-12-30T00:00:00"/>
    <d v="1899-12-30T03:45:00"/>
    <n v="17"/>
    <x v="1"/>
    <x v="4"/>
    <s v="4-15"/>
    <d v="1899-12-30T00:00:00"/>
    <n v="0"/>
    <n v="1"/>
    <x v="1"/>
  </r>
  <r>
    <s v="TFU064"/>
    <m/>
    <x v="1"/>
    <s v="MANTENIMIENTO DE AIRE ACONDICIONADO"/>
    <x v="0"/>
    <d v="1899-12-30T09:15:00"/>
    <d v="1899-12-30T13:00:00"/>
    <d v="2021-04-17T00:00:00"/>
    <x v="19"/>
    <d v="2021-04-17T00:00:00"/>
    <d v="2021-04-17T00:00:00"/>
    <m/>
    <m/>
    <x v="3"/>
    <m/>
    <x v="2"/>
    <s v="  AIRE ACONDICIONADO"/>
    <x v="0"/>
    <x v="1"/>
    <n v="0"/>
    <n v="1"/>
    <d v="1899-12-30T03:45:00"/>
    <d v="1899-12-30T03:45:00"/>
    <n v="1"/>
    <d v="1899-12-30T00:00:00"/>
    <d v="1899-12-30T03:45:00"/>
    <n v="17"/>
    <x v="1"/>
    <x v="4"/>
    <s v="4-15"/>
    <d v="1899-12-30T00:00:00"/>
    <n v="0"/>
    <n v="1"/>
    <x v="1"/>
  </r>
  <r>
    <s v="SJK824"/>
    <m/>
    <x v="1"/>
    <s v="CAMBIO DE SENSOR DEL CIGÜEÑAL, REPARACION DE LUCES MEDIAS, DIRECCIONALES"/>
    <x v="0"/>
    <m/>
    <m/>
    <d v="2021-04-17T00:00:00"/>
    <x v="19"/>
    <d v="2021-04-17T00:00:00"/>
    <d v="2021-04-17T00:00:00"/>
    <m/>
    <m/>
    <x v="34"/>
    <m/>
    <x v="0"/>
    <s v="ELECTRICO"/>
    <x v="0"/>
    <x v="3"/>
    <n v="0"/>
    <n v="0"/>
    <d v="1899-12-30T00:00:00"/>
    <d v="1899-12-30T00:00:00"/>
    <n v="1"/>
    <d v="1899-12-30T00:00:00"/>
    <d v="1899-12-30T00:00:00"/>
    <n v="17"/>
    <x v="1"/>
    <x v="4"/>
    <s v="4-15"/>
    <d v="1899-12-30T00:00:00"/>
    <n v="0"/>
    <n v="1"/>
    <x v="1"/>
  </r>
  <r>
    <s v="S26308"/>
    <m/>
    <x v="1"/>
    <s v="CAMBIO DE JUEGO Y MEDIO DE BANDAS 4718, CAMBIO DE RESORTES LARGOS, CAMBIO DE CAMPANAS"/>
    <x v="0"/>
    <m/>
    <m/>
    <d v="2021-04-17T00:00:00"/>
    <x v="19"/>
    <d v="2021-04-17T00:00:00"/>
    <d v="2021-04-17T00:00:00"/>
    <m/>
    <m/>
    <x v="25"/>
    <m/>
    <x v="1"/>
    <s v="MECANICA DE PATIO"/>
    <x v="0"/>
    <x v="6"/>
    <n v="0"/>
    <n v="0"/>
    <d v="1899-12-30T00:00:00"/>
    <d v="1899-12-30T00:00:00"/>
    <n v="1"/>
    <d v="1899-12-30T00:00:00"/>
    <d v="1899-12-30T00:00:00"/>
    <n v="17"/>
    <x v="1"/>
    <x v="4"/>
    <s v="4-15"/>
    <d v="1899-12-30T00:00:00"/>
    <n v="0"/>
    <n v="1"/>
    <x v="1"/>
  </r>
  <r>
    <s v="TDL768"/>
    <m/>
    <x v="1"/>
    <s v="CAMBIO DE PALANCA DE LUCES DIRECCIONALES"/>
    <x v="0"/>
    <m/>
    <m/>
    <d v="2021-04-17T00:00:00"/>
    <x v="19"/>
    <d v="2021-04-17T00:00:00"/>
    <d v="2021-04-17T00:00:00"/>
    <m/>
    <m/>
    <x v="21"/>
    <m/>
    <x v="0"/>
    <s v="CAJA Y TRANSMISIONES "/>
    <x v="0"/>
    <x v="1"/>
    <n v="0"/>
    <n v="0"/>
    <d v="1899-12-30T00:00:00"/>
    <d v="1899-12-30T00:00:00"/>
    <n v="1"/>
    <d v="1899-12-30T00:00:00"/>
    <d v="1899-12-30T00:00:00"/>
    <n v="17"/>
    <x v="1"/>
    <x v="4"/>
    <s v="4-15"/>
    <d v="1899-12-30T00:00:00"/>
    <n v="0"/>
    <n v="1"/>
    <x v="1"/>
  </r>
  <r>
    <s v="TFU067"/>
    <m/>
    <x v="0"/>
    <s v="CAMBIO DE CABLE 7 VIAS"/>
    <x v="0"/>
    <d v="1899-12-30T11:40:00"/>
    <d v="1899-12-30T11:50:00"/>
    <d v="2021-04-17T00:00:00"/>
    <x v="19"/>
    <d v="2021-04-17T00:00:00"/>
    <d v="2021-04-17T00:00:00"/>
    <m/>
    <m/>
    <x v="12"/>
    <m/>
    <x v="0"/>
    <s v="ELECTRICO"/>
    <x v="1"/>
    <x v="1"/>
    <n v="0"/>
    <n v="1"/>
    <d v="1899-12-30T00:10:00"/>
    <d v="1899-12-30T00:10:00"/>
    <n v="1"/>
    <d v="1899-12-30T00:00:00"/>
    <d v="1899-12-30T00:10:00"/>
    <n v="17"/>
    <x v="1"/>
    <x v="4"/>
    <s v="4-15"/>
    <d v="1899-12-30T00:00:00"/>
    <n v="0"/>
    <n v="1"/>
    <x v="1"/>
  </r>
  <r>
    <s v="TFU056"/>
    <n v="65"/>
    <x v="1"/>
    <s v="INSPECCION DE CHASIS Y 5TA RUEDA, SE ENCONTRO FISURA EN EL CHASIS , "/>
    <x v="0"/>
    <d v="1899-12-30T07:00:00"/>
    <m/>
    <d v="2021-04-17T00:00:00"/>
    <x v="6"/>
    <d v="2021-04-20T00:00:00"/>
    <d v="2021-04-20T00:00:00"/>
    <m/>
    <m/>
    <x v="0"/>
    <s v="RICHARD"/>
    <x v="0"/>
    <s v="MECANICA DE PATIO , "/>
    <x v="0"/>
    <x v="1"/>
    <n v="-44303"/>
    <n v="0"/>
    <d v="1899-12-30T00:00:00"/>
    <d v="1899-12-30T00:00:00"/>
    <n v="1"/>
    <d v="1899-12-30T00:00:00"/>
    <d v="1899-12-30T00:00:00"/>
    <n v="0"/>
    <x v="3"/>
    <x v="3"/>
    <s v="1-52"/>
    <d v="1899-12-30T00:00:00"/>
    <n v="0"/>
    <n v="1"/>
    <x v="2"/>
  </r>
  <r>
    <s v="TFU056"/>
    <n v="65"/>
    <x v="1"/>
    <s v="SOLDADURA DE FISURA "/>
    <x v="0"/>
    <d v="1899-12-30T07:00:00"/>
    <m/>
    <d v="2021-04-17T00:00:00"/>
    <x v="6"/>
    <d v="2021-04-20T00:00:00"/>
    <d v="2021-04-20T00:00:00"/>
    <m/>
    <m/>
    <x v="7"/>
    <s v="RICHARD"/>
    <x v="0"/>
    <s v="SOLDADURA"/>
    <x v="0"/>
    <x v="1"/>
    <n v="-44303"/>
    <n v="0"/>
    <d v="1899-12-30T00:00:00"/>
    <d v="1899-12-30T00:00:00"/>
    <n v="1"/>
    <d v="1899-12-30T00:00:00"/>
    <d v="1899-12-30T00:00:00"/>
    <n v="0"/>
    <x v="3"/>
    <x v="3"/>
    <s v="1-52"/>
    <d v="1899-12-30T00:00:00"/>
    <n v="0"/>
    <n v="1"/>
    <x v="2"/>
  </r>
  <r>
    <s v="TFU056"/>
    <n v="65"/>
    <x v="1"/>
    <s v="DESMONTE DE 5TA RUEDAY PUENTES H PARA CMBIO DE H"/>
    <x v="0"/>
    <d v="1899-12-30T07:00:00"/>
    <m/>
    <d v="2021-04-17T00:00:00"/>
    <x v="6"/>
    <m/>
    <m/>
    <m/>
    <m/>
    <x v="25"/>
    <s v="RICHARD"/>
    <x v="0"/>
    <s v="MECANICA DE PATIO , "/>
    <x v="0"/>
    <x v="1"/>
    <n v="-44303"/>
    <n v="0"/>
    <d v="1899-12-30T00:00:00"/>
    <d v="1899-12-30T00:00:00"/>
    <n v="1"/>
    <d v="1899-12-30T00:00:00"/>
    <d v="1899-12-30T00:00:00"/>
    <n v="0"/>
    <x v="3"/>
    <x v="3"/>
    <s v="1-52"/>
    <d v="1899-12-30T00:00:00"/>
    <n v="0"/>
    <n v="1"/>
    <x v="0"/>
  </r>
  <r>
    <s v="TFU056"/>
    <n v="65"/>
    <x v="1"/>
    <s v="CAMBIO DE BUJES ZANAHORIA, DESARME DE 4 RENSORES DE DIFERENCIAL, SE BAJO 4 AMORTIGUADORES PARA EMBUJAR, DEMSONTE DE LLANTAS, DE BOMBONA DE SUSPENSIÓN, BLOQUE EL CARRO, REVISION DE CRUCETA DE CARGA, REVISION DE SOPORTE DE MOTOR DELANTEROY TRASERO, REVISION DE BUJE DE LOS MUELLES DELANTEROS, Y BUJES DEL RADIADOR,"/>
    <x v="0"/>
    <d v="1899-12-30T07:00:00"/>
    <m/>
    <d v="2021-04-17T00:00:00"/>
    <x v="6"/>
    <d v="2021-04-21T00:00:00"/>
    <d v="2021-04-21T00:00:00"/>
    <d v="1899-12-30T07:30:00"/>
    <d v="1899-12-30T17:00:00"/>
    <x v="63"/>
    <s v="RICHARD"/>
    <x v="0"/>
    <s v="MECANICA DE PATIO , SOLDADURA"/>
    <x v="0"/>
    <x v="1"/>
    <n v="-44303"/>
    <n v="0"/>
    <d v="1899-12-30T00:00:00"/>
    <d v="1899-12-30T00:00:00"/>
    <n v="1"/>
    <d v="1899-12-30T00:00:00"/>
    <d v="1899-12-30T00:00:00"/>
    <n v="0"/>
    <x v="3"/>
    <x v="3"/>
    <s v="1-52"/>
    <d v="1899-12-30T07:30:29"/>
    <n v="0"/>
    <n v="1"/>
    <x v="2"/>
  </r>
  <r>
    <s v="TFU056"/>
    <n v="65"/>
    <x v="0"/>
    <s v=" SOLDADURA A CHASIS, SOPORTES DE LOS BUJES DE LA BARRA TENSORA "/>
    <x v="0"/>
    <d v="1899-12-30T07:00:00"/>
    <m/>
    <d v="2021-04-17T00:00:00"/>
    <x v="6"/>
    <d v="2021-04-21T00:00:00"/>
    <d v="2021-04-21T00:00:00"/>
    <d v="1899-12-30T09:00:00"/>
    <d v="1899-12-30T17:00:00"/>
    <x v="64"/>
    <s v="RICHARD"/>
    <x v="0"/>
    <s v="MECANICA DE PATIO , SOLDADURA"/>
    <x v="0"/>
    <x v="1"/>
    <n v="-44303"/>
    <n v="0"/>
    <d v="1899-12-30T00:00:00"/>
    <d v="1899-12-30T00:00:00"/>
    <n v="1"/>
    <d v="1899-12-30T00:00:00"/>
    <d v="1899-12-30T00:00:00"/>
    <n v="0"/>
    <x v="3"/>
    <x v="3"/>
    <s v="1-52"/>
    <d v="1899-12-30T06:00:29"/>
    <n v="0"/>
    <n v="1"/>
    <x v="2"/>
  </r>
  <r>
    <s v="TFR043"/>
    <n v="73"/>
    <x v="1"/>
    <s v="ENGRASE GENERAL, COMPLETAR NIVEL DE REFRIGERANTE, REPARACION DE MANGUERA AZUL DE AIRE,"/>
    <x v="0"/>
    <d v="1899-12-30T07:40:00"/>
    <d v="1899-12-30T08:30:00"/>
    <d v="2021-04-19T00:00:00"/>
    <x v="18"/>
    <d v="2021-04-19T00:00:00"/>
    <d v="2021-04-19T00:00:00"/>
    <m/>
    <m/>
    <x v="65"/>
    <s v="CARLOS SARAVIA"/>
    <x v="1"/>
    <s v="MECANICA DE PATIO , AIRE"/>
    <x v="0"/>
    <x v="2"/>
    <n v="0"/>
    <n v="1"/>
    <d v="1899-12-30T00:50:00"/>
    <d v="1899-12-30T00:50:00"/>
    <n v="1"/>
    <d v="1899-12-30T00:00:00"/>
    <d v="1899-12-30T00:50:00"/>
    <n v="19"/>
    <x v="1"/>
    <x v="5"/>
    <s v="4-16"/>
    <d v="1899-12-30T00:00:00"/>
    <n v="0"/>
    <n v="1"/>
    <x v="2"/>
  </r>
  <r>
    <s v="TFR043"/>
    <n v="73"/>
    <x v="0"/>
    <s v=" CAMBIO DE RACHE EN TANQUE"/>
    <x v="0"/>
    <d v="1899-12-30T07:40:00"/>
    <d v="1899-12-30T08:30:00"/>
    <d v="2021-04-19T00:00:00"/>
    <x v="18"/>
    <d v="2021-04-19T00:00:00"/>
    <d v="2021-04-19T00:00:00"/>
    <m/>
    <m/>
    <x v="23"/>
    <s v="CARLOS SARAVIA"/>
    <x v="1"/>
    <s v="MECANICA DE PATIO "/>
    <x v="0"/>
    <x v="2"/>
    <n v="0"/>
    <n v="1"/>
    <d v="1899-12-30T00:50:00"/>
    <d v="1899-12-30T00:50:00"/>
    <n v="1"/>
    <d v="1899-12-30T00:00:00"/>
    <d v="1899-12-30T00:50:00"/>
    <n v="19"/>
    <x v="1"/>
    <x v="5"/>
    <s v="4-16"/>
    <d v="1899-12-30T00:00:00"/>
    <n v="0"/>
    <n v="1"/>
    <x v="2"/>
  </r>
  <r>
    <s v="TFQ010"/>
    <n v="74"/>
    <x v="1"/>
    <s v="CAMBIO DE SOPORTE DE MOTOR LADO IZQUIERDO Y CAMBIOD E AMORTIGUADORES, PTE POR TORNILLOS DE SOPORTE "/>
    <x v="0"/>
    <d v="1899-12-30T07:45:00"/>
    <d v="1899-12-30T16:31:00"/>
    <d v="2021-04-19T00:00:00"/>
    <x v="20"/>
    <d v="2021-04-19T00:00:00"/>
    <d v="2021-04-21T00:00:00"/>
    <m/>
    <m/>
    <x v="23"/>
    <m/>
    <x v="0"/>
    <s v="MECANICA DE PATIO"/>
    <x v="1"/>
    <x v="2"/>
    <n v="2"/>
    <n v="1"/>
    <d v="1899-12-31T01:46:23"/>
    <d v="1899-12-31T13:45:31"/>
    <n v="0"/>
    <d v="1899-12-30T04:29:00"/>
    <d v="1899-12-31T18:14:31"/>
    <n v="21"/>
    <x v="1"/>
    <x v="5"/>
    <s v="4-16"/>
    <d v="1899-12-30T00:00:00"/>
    <n v="2"/>
    <n v="1"/>
    <x v="2"/>
  </r>
  <r>
    <s v="R56385"/>
    <n v="74"/>
    <x v="0"/>
    <s v="CAMBIO DE PLANCHA DE LAS TORRES Y SE REPARACION DE 4 TORRES LAS DELANTERAS Y LAS TRASERAS"/>
    <x v="0"/>
    <d v="1899-12-30T07:45:00"/>
    <d v="1899-12-30T16:31:00"/>
    <d v="2021-04-19T00:00:00"/>
    <x v="20"/>
    <d v="2021-04-19T00:00:00"/>
    <d v="2021-04-19T00:00:00"/>
    <d v="1899-12-30T07:45:00"/>
    <d v="1899-12-30T17:00:00"/>
    <x v="13"/>
    <m/>
    <x v="0"/>
    <s v="SOLDADURA"/>
    <x v="0"/>
    <x v="2"/>
    <n v="2"/>
    <n v="1"/>
    <d v="1899-12-31T01:46:23"/>
    <d v="1899-12-31T13:45:31"/>
    <n v="0"/>
    <d v="1899-12-30T04:29:00"/>
    <d v="1899-12-31T18:14:31"/>
    <n v="21"/>
    <x v="1"/>
    <x v="5"/>
    <s v="4-16"/>
    <d v="1899-12-30T07:15:29"/>
    <n v="0"/>
    <n v="1"/>
    <x v="2"/>
  </r>
  <r>
    <s v="TFU059"/>
    <n v="75"/>
    <x v="1"/>
    <s v="CAMBIO DE FILTRO DE COMBUSTIBLE TRAMPA, CAMBIO DE SELENOIDE,REVISION DE BOMBA ELECTRICA,"/>
    <x v="0"/>
    <d v="1899-12-30T07:30:00"/>
    <d v="1899-12-30T15:21:00"/>
    <d v="2021-04-19T00:00:00"/>
    <x v="18"/>
    <d v="2021-04-19T00:00:00"/>
    <d v="2021-04-19T00:00:00"/>
    <d v="1899-12-30T07:30:00"/>
    <d v="1899-12-30T10:20:00"/>
    <x v="66"/>
    <s v="JOSE VALENCIA"/>
    <x v="0"/>
    <s v="MOTORES_x000a__x000a__x000a_"/>
    <x v="1"/>
    <x v="1"/>
    <n v="0"/>
    <n v="1"/>
    <d v="1899-12-30T05:51:29"/>
    <d v="1899-12-30T06:51:00"/>
    <n v="1"/>
    <d v="1899-12-30T00:00:00"/>
    <d v="1899-12-30T06:51:00"/>
    <n v="19"/>
    <x v="1"/>
    <x v="5"/>
    <s v="4-16"/>
    <d v="1899-12-30T02:50:00"/>
    <n v="0"/>
    <n v="1"/>
    <x v="2"/>
  </r>
  <r>
    <s v="TFU059"/>
    <n v="75"/>
    <x v="1"/>
    <s v="REPARACION DE AIRE ACONDICIONADO"/>
    <x v="0"/>
    <d v="1899-12-30T07:30:00"/>
    <d v="1899-12-30T15:21:00"/>
    <d v="2021-04-19T00:00:00"/>
    <x v="18"/>
    <d v="2021-04-19T00:00:00"/>
    <d v="2021-04-19T00:00:00"/>
    <d v="1899-12-30T11:30:00"/>
    <d v="1899-12-30T15:21:00"/>
    <x v="3"/>
    <s v="JOSE VALENCIA"/>
    <x v="0"/>
    <s v="AIRE ACONDICIONADO"/>
    <x v="1"/>
    <x v="1"/>
    <n v="0"/>
    <n v="1"/>
    <d v="1899-12-30T05:51:29"/>
    <d v="1899-12-30T06:51:00"/>
    <n v="1"/>
    <d v="1899-12-30T00:00:00"/>
    <d v="1899-12-30T06:51:00"/>
    <n v="19"/>
    <x v="1"/>
    <x v="5"/>
    <s v="4-16"/>
    <d v="1899-12-30T03:51:00"/>
    <n v="0"/>
    <n v="1"/>
    <x v="2"/>
  </r>
  <r>
    <s v="TFU059"/>
    <n v="75"/>
    <x v="1"/>
    <s v=" CAMBIO DE CAMARA T30 POSICION 5,6"/>
    <x v="0"/>
    <d v="1899-12-30T07:30:00"/>
    <d v="1899-12-30T15:21:00"/>
    <d v="2021-04-19T00:00:00"/>
    <x v="18"/>
    <d v="2021-04-19T00:00:00"/>
    <d v="2021-04-19T00:00:00"/>
    <d v="1899-12-30T10:20:00"/>
    <d v="1899-12-30T11:10:00"/>
    <x v="1"/>
    <s v="JOSE VALENCIA"/>
    <x v="0"/>
    <s v="AIRE"/>
    <x v="1"/>
    <x v="1"/>
    <n v="0"/>
    <n v="1"/>
    <d v="1899-12-30T05:51:29"/>
    <d v="1899-12-30T06:51:00"/>
    <n v="1"/>
    <d v="1899-12-30T00:00:00"/>
    <d v="1899-12-30T06:51:00"/>
    <n v="19"/>
    <x v="1"/>
    <x v="5"/>
    <s v="4-16"/>
    <d v="1899-12-30T00:50:00"/>
    <n v="0"/>
    <n v="1"/>
    <x v="2"/>
  </r>
  <r>
    <s v="TFU059"/>
    <n v="75"/>
    <x v="0"/>
    <s v=" CAMBIO DE AGUA POR REFRIGERANTE"/>
    <x v="0"/>
    <d v="1899-12-30T07:30:00"/>
    <d v="1899-12-30T15:21:00"/>
    <d v="2021-04-19T00:00:00"/>
    <x v="18"/>
    <d v="2021-04-19T00:00:00"/>
    <d v="2021-04-19T00:00:00"/>
    <d v="1899-12-30T11:00:00"/>
    <d v="1899-12-30T12:00:00"/>
    <x v="10"/>
    <s v="JOSE VALENCIA"/>
    <x v="0"/>
    <s v="MECANICA DE PATIO"/>
    <x v="0"/>
    <x v="1"/>
    <n v="0"/>
    <n v="1"/>
    <d v="1899-12-30T05:51:29"/>
    <d v="1899-12-30T06:51:00"/>
    <n v="1"/>
    <d v="1899-12-30T00:00:00"/>
    <d v="1899-12-30T06:51:00"/>
    <n v="19"/>
    <x v="1"/>
    <x v="5"/>
    <s v="4-16"/>
    <d v="1899-12-30T01:00:00"/>
    <n v="0"/>
    <n v="1"/>
    <x v="2"/>
  </r>
  <r>
    <s v="TFU058"/>
    <n v="76"/>
    <x v="0"/>
    <s v="CAMBIO DE VALVULA NIVELADORA DE SUSPENSION DE CABINA"/>
    <x v="0"/>
    <d v="1899-12-30T07:50:00"/>
    <d v="1899-12-30T09:00:00"/>
    <d v="2021-04-19T00:00:00"/>
    <x v="18"/>
    <d v="2021-04-19T00:00:00"/>
    <d v="2021-04-19T00:00:00"/>
    <d v="1899-12-30T07:50:00"/>
    <d v="1899-12-30T09:00:00"/>
    <x v="1"/>
    <s v="SAMUEL DELGADO"/>
    <x v="0"/>
    <s v="AIRE"/>
    <x v="1"/>
    <x v="0"/>
    <n v="0"/>
    <n v="1"/>
    <d v="1899-12-30T01:10:00"/>
    <d v="1899-12-30T01:10:00"/>
    <n v="1"/>
    <d v="1899-12-30T00:00:00"/>
    <d v="1899-12-30T01:10:00"/>
    <n v="19"/>
    <x v="1"/>
    <x v="5"/>
    <s v="4-16"/>
    <d v="1899-12-30T01:10:00"/>
    <n v="0"/>
    <n v="1"/>
    <x v="2"/>
  </r>
  <r>
    <s v="TDL768"/>
    <n v="77"/>
    <x v="1"/>
    <s v="REPARACION DE SILLA DE CONDUCTOR, ARREGLO DE GOTERAS EN EL TECHO, "/>
    <x v="0"/>
    <d v="1899-12-30T07:55:00"/>
    <d v="1899-12-30T16:00:00"/>
    <d v="2021-04-19T00:00:00"/>
    <x v="18"/>
    <d v="2021-04-19T00:00:00"/>
    <d v="2021-04-19T00:00:00"/>
    <d v="1899-12-30T09:00:00"/>
    <d v="1899-12-30T10:00:00"/>
    <x v="67"/>
    <s v="JUAN CORREA"/>
    <x v="0"/>
    <s v="LATONERIA Y PINTURA_x000a__x000a_"/>
    <x v="0"/>
    <x v="1"/>
    <n v="0"/>
    <n v="1"/>
    <d v="1899-12-30T06:05:29"/>
    <d v="1899-12-30T07:05:00"/>
    <n v="1"/>
    <d v="1899-12-30T00:00:00"/>
    <d v="1899-12-30T07:05:00"/>
    <n v="19"/>
    <x v="1"/>
    <x v="5"/>
    <s v="4-16"/>
    <d v="1899-12-30T01:00:00"/>
    <n v="0"/>
    <n v="1"/>
    <x v="2"/>
  </r>
  <r>
    <s v="TDL768"/>
    <n v="77"/>
    <x v="1"/>
    <s v="CAMBIO DE SENSOR BAROMETRICO, CAMBIO DE PITO DE REVERSA"/>
    <x v="0"/>
    <d v="1899-12-30T07:55:00"/>
    <d v="1899-12-30T16:00:00"/>
    <d v="2021-04-19T00:00:00"/>
    <x v="18"/>
    <d v="2021-04-19T00:00:00"/>
    <d v="2021-04-19T00:00:00"/>
    <d v="1899-12-30T14:00:00"/>
    <d v="1899-12-30T15:40:00"/>
    <x v="12"/>
    <s v="JUAN CORREA"/>
    <x v="0"/>
    <s v="ELECTRICO"/>
    <x v="0"/>
    <x v="1"/>
    <n v="0"/>
    <n v="1"/>
    <d v="1899-12-30T06:05:29"/>
    <d v="1899-12-30T07:05:00"/>
    <n v="1"/>
    <d v="1899-12-30T00:00:00"/>
    <d v="1899-12-30T07:05:00"/>
    <n v="19"/>
    <x v="1"/>
    <x v="5"/>
    <s v="4-16"/>
    <d v="1899-12-30T01:40:00"/>
    <n v="0"/>
    <n v="1"/>
    <x v="2"/>
  </r>
  <r>
    <s v="TDL768"/>
    <n v="77"/>
    <x v="0"/>
    <s v="REVISION E INSPECCION Y CAMBIO DE TRES BOBINAS DE FRENO DE MOTOR"/>
    <x v="0"/>
    <d v="1899-12-30T07:55:00"/>
    <d v="1899-12-30T16:00:00"/>
    <d v="2021-04-19T00:00:00"/>
    <x v="18"/>
    <d v="2021-04-19T00:00:00"/>
    <d v="2021-04-19T00:00:00"/>
    <d v="1899-12-30T14:00:00"/>
    <d v="1899-12-30T16:00:00"/>
    <x v="52"/>
    <s v="JUAN CORREA"/>
    <x v="0"/>
    <s v="MOTORES"/>
    <x v="1"/>
    <x v="1"/>
    <n v="0"/>
    <n v="1"/>
    <d v="1899-12-30T06:05:29"/>
    <d v="1899-12-30T07:05:00"/>
    <n v="1"/>
    <d v="1899-12-30T00:00:00"/>
    <d v="1899-12-30T07:05:00"/>
    <n v="19"/>
    <x v="1"/>
    <x v="5"/>
    <s v="4-16"/>
    <d v="1899-12-30T02:00:00"/>
    <n v="0"/>
    <n v="1"/>
    <x v="2"/>
  </r>
  <r>
    <s v="SJK631"/>
    <n v="78"/>
    <x v="0"/>
    <s v="COMPLETAR ACEITE DE MOTOR"/>
    <x v="0"/>
    <d v="1899-12-30T08:00:00"/>
    <d v="1899-12-30T08:47:00"/>
    <d v="2021-04-19T00:00:00"/>
    <x v="18"/>
    <d v="2021-04-19T00:00:00"/>
    <d v="2021-04-19T00:00:00"/>
    <d v="1899-12-30T08:00:00"/>
    <d v="1899-12-30T08:47:00"/>
    <x v="10"/>
    <s v="CARLOS ARRIETA"/>
    <x v="1"/>
    <s v="MECANICA DE PATIO"/>
    <x v="0"/>
    <x v="0"/>
    <n v="0"/>
    <n v="1"/>
    <d v="1899-12-30T00:47:00"/>
    <d v="1899-12-30T00:47:00"/>
    <n v="1"/>
    <d v="1899-12-30T00:00:00"/>
    <d v="1899-12-30T00:47:00"/>
    <n v="19"/>
    <x v="1"/>
    <x v="5"/>
    <s v="4-16"/>
    <d v="1899-12-30T00:47:00"/>
    <n v="0"/>
    <n v="1"/>
    <x v="2"/>
  </r>
  <r>
    <s v="UQS508"/>
    <n v="80"/>
    <x v="0"/>
    <s v="VEHICULO SE LE DEBE CAMBIAR BOMBA DE AGUA"/>
    <x v="0"/>
    <d v="1899-12-30T08:00:00"/>
    <d v="1899-12-30T12:00:00"/>
    <d v="2021-04-20T00:00:00"/>
    <x v="17"/>
    <d v="2021-04-20T00:00:00"/>
    <d v="2021-04-20T00:00:00"/>
    <d v="1899-12-30T08:00:00"/>
    <d v="1899-12-30T12:00:00"/>
    <x v="1"/>
    <s v="CRISTIAN MERCADO"/>
    <x v="0"/>
    <s v="MOTOR"/>
    <x v="2"/>
    <x v="3"/>
    <n v="0"/>
    <n v="1"/>
    <d v="1899-12-30T04:00:00"/>
    <d v="1899-12-30T04:00:00"/>
    <n v="1"/>
    <d v="1899-12-30T00:00:00"/>
    <d v="1899-12-30T04:00:00"/>
    <n v="20"/>
    <x v="1"/>
    <x v="5"/>
    <s v="4-16"/>
    <d v="1899-12-30T00:00:00"/>
    <n v="0"/>
    <n v="0"/>
    <x v="2"/>
  </r>
  <r>
    <s v="TFQ011"/>
    <n v="81"/>
    <x v="1"/>
    <s v="MANTENIMIENTO A BOMBA PEDAL DE FRENO PARA CAMBIO DE EMPAQUETADURA, Y CAMBIO DE RACORES PARA CORRECCION DE FUGA DE AIRE EN EL TABLERO, "/>
    <x v="0"/>
    <d v="1899-12-30T09:34:00"/>
    <d v="1899-12-30T16:43:00"/>
    <d v="2021-04-17T00:00:00"/>
    <x v="18"/>
    <d v="2021-04-19T00:00:00"/>
    <d v="2021-04-19T00:00:00"/>
    <d v="1899-12-30T07:30:00"/>
    <d v="1899-12-30T10:00:00"/>
    <x v="6"/>
    <s v="HERNANDO RUBIANO"/>
    <x v="0"/>
    <s v="AIRE_x000a_"/>
    <x v="1"/>
    <x v="2"/>
    <n v="2"/>
    <n v="1"/>
    <d v="1899-12-31T00:09:23"/>
    <d v="1899-12-31T12:08:31"/>
    <n v="0"/>
    <d v="1899-12-30T04:17:00"/>
    <d v="1899-12-31T16:25:31"/>
    <n v="19"/>
    <x v="1"/>
    <x v="5"/>
    <s v="4-16"/>
    <d v="1899-12-30T02:30:00"/>
    <n v="0"/>
    <n v="1"/>
    <x v="2"/>
  </r>
  <r>
    <s v="TFQ011"/>
    <n v="81"/>
    <x v="1"/>
    <s v="POLISHADO"/>
    <x v="0"/>
    <d v="1899-12-30T09:34:00"/>
    <d v="1899-12-30T16:43:00"/>
    <d v="2021-04-17T00:00:00"/>
    <x v="18"/>
    <d v="2021-04-19T00:00:00"/>
    <d v="2021-04-19T00:00:00"/>
    <d v="1899-12-30T15:11:00"/>
    <d v="1899-12-30T15:40:00"/>
    <x v="28"/>
    <s v="HERNANDO RUBIANO"/>
    <x v="0"/>
    <s v="LATONERIA Y PINTURA"/>
    <x v="0"/>
    <x v="2"/>
    <n v="2"/>
    <n v="1"/>
    <d v="1899-12-31T00:09:23"/>
    <d v="1899-12-31T12:08:31"/>
    <n v="0"/>
    <d v="1899-12-30T04:17:00"/>
    <d v="1899-12-31T16:25:31"/>
    <n v="19"/>
    <x v="1"/>
    <x v="5"/>
    <s v="4-16"/>
    <d v="1899-12-30T00:29:00"/>
    <n v="0"/>
    <n v="1"/>
    <x v="2"/>
  </r>
  <r>
    <s v="TFQ011"/>
    <n v="81"/>
    <x v="1"/>
    <s v=" REPARACION DE YOYO DE CAMABAJA,"/>
    <x v="0"/>
    <d v="1899-12-30T09:34:00"/>
    <d v="1899-12-30T16:43:00"/>
    <d v="2021-04-17T00:00:00"/>
    <x v="18"/>
    <d v="2021-04-19T00:00:00"/>
    <d v="2021-04-19T00:00:00"/>
    <d v="1899-12-30T09:00:00"/>
    <d v="1899-12-30T10:20:00"/>
    <x v="1"/>
    <s v="HERNANDO RUBIANO"/>
    <x v="0"/>
    <s v="MOTOR"/>
    <x v="1"/>
    <x v="2"/>
    <n v="2"/>
    <n v="1"/>
    <d v="1899-12-31T00:09:23"/>
    <d v="1899-12-31T12:08:31"/>
    <n v="0"/>
    <d v="1899-12-30T04:17:00"/>
    <d v="1899-12-31T16:25:31"/>
    <n v="19"/>
    <x v="1"/>
    <x v="5"/>
    <s v="4-16"/>
    <d v="1899-12-30T01:20:00"/>
    <n v="0"/>
    <n v="1"/>
    <x v="2"/>
  </r>
  <r>
    <s v="TFQ011"/>
    <n v="81"/>
    <x v="0"/>
    <s v="CAMBIO DE VALVULA DE FRENO DE PARQUEO "/>
    <x v="0"/>
    <d v="1899-12-30T09:34:00"/>
    <d v="1899-12-30T16:43:00"/>
    <d v="2021-04-17T00:00:00"/>
    <x v="18"/>
    <d v="2021-04-19T00:00:00"/>
    <d v="2021-04-19T00:00:00"/>
    <d v="1899-12-30T14:10:00"/>
    <d v="1899-12-30T15:15:00"/>
    <x v="6"/>
    <s v="HERNANDO RUBIANO"/>
    <x v="0"/>
    <s v="AIRE"/>
    <x v="1"/>
    <x v="2"/>
    <n v="2"/>
    <n v="1"/>
    <d v="1899-12-31T00:09:23"/>
    <d v="1899-12-31T12:08:31"/>
    <n v="0"/>
    <d v="1899-12-30T04:17:00"/>
    <d v="1899-12-31T16:25:31"/>
    <n v="19"/>
    <x v="1"/>
    <x v="5"/>
    <s v="4-16"/>
    <d v="1899-12-30T01:05:00"/>
    <n v="0"/>
    <n v="1"/>
    <x v="2"/>
  </r>
  <r>
    <s v="TFQ007"/>
    <n v="82"/>
    <x v="1"/>
    <s v="CAMBIO DE ACEITE Y FILTRACION DE MOTOR"/>
    <x v="0"/>
    <d v="1899-12-30T11:10:00"/>
    <d v="1899-12-30T14:50:00"/>
    <d v="2021-04-19T00:00:00"/>
    <x v="21"/>
    <d v="2021-04-19T00:00:00"/>
    <d v="2021-04-19T00:00:00"/>
    <d v="1899-12-30T11:10:00"/>
    <d v="1899-12-30T12:00:00"/>
    <x v="10"/>
    <s v="CARLOS MARIO"/>
    <x v="1"/>
    <s v="MECANICA DE PATIO"/>
    <x v="0"/>
    <x v="1"/>
    <n v="5"/>
    <n v="1"/>
    <d v="1899-12-31T22:10:06"/>
    <d v="1900-01-02T02:38:05"/>
    <n v="1"/>
    <d v="1899-12-30T00:00:00"/>
    <d v="1900-01-02T02:38:05"/>
    <n v="24"/>
    <x v="1"/>
    <x v="5"/>
    <s v="4-16"/>
    <d v="1899-12-30T00:50:00"/>
    <n v="0"/>
    <n v="1"/>
    <x v="2"/>
  </r>
  <r>
    <s v="TFQ007"/>
    <n v="82"/>
    <x v="0"/>
    <s v="CAMBIO DE BANDAS DE FRENO, CAMBIO DEL BUJE DE LA PATA DE GALLINA "/>
    <x v="0"/>
    <d v="1899-12-30T11:10:00"/>
    <d v="1899-12-30T14:50:00"/>
    <d v="2021-04-19T00:00:00"/>
    <x v="21"/>
    <d v="2021-04-19T00:00:00"/>
    <d v="2021-04-19T00:00:00"/>
    <d v="1899-12-30T07:30:00"/>
    <d v="1899-12-30T17:00:00"/>
    <x v="68"/>
    <s v="CARLOS MARIO"/>
    <x v="1"/>
    <s v="MECANICA DE PATIO"/>
    <x v="0"/>
    <x v="1"/>
    <n v="5"/>
    <n v="1"/>
    <d v="1899-12-31T22:10:06"/>
    <d v="1900-01-02T02:38:05"/>
    <n v="1"/>
    <d v="1899-12-30T00:00:00"/>
    <d v="1900-01-02T02:38:05"/>
    <n v="24"/>
    <x v="1"/>
    <x v="5"/>
    <s v="4-16"/>
    <d v="1899-12-30T07:30:29"/>
    <n v="0"/>
    <n v="1"/>
    <x v="2"/>
  </r>
  <r>
    <m/>
    <m/>
    <x v="0"/>
    <m/>
    <x v="0"/>
    <m/>
    <m/>
    <m/>
    <x v="6"/>
    <m/>
    <m/>
    <m/>
    <m/>
    <x v="34"/>
    <m/>
    <x v="2"/>
    <m/>
    <x v="2"/>
    <x v="6"/>
    <n v="0"/>
    <n v="0"/>
    <d v="1899-12-30T00:00:00"/>
    <d v="1899-12-30T00:00:00"/>
    <n v="1"/>
    <d v="1899-12-30T00:00:00"/>
    <d v="1899-12-30T00:00:00"/>
    <n v="0"/>
    <x v="3"/>
    <x v="3"/>
    <s v="1-52"/>
    <d v="1899-12-30T00:00:00"/>
    <n v="0"/>
    <n v="0"/>
    <x v="0"/>
  </r>
  <r>
    <s v="S26256"/>
    <n v="82"/>
    <x v="0"/>
    <s v="PTE POR MANTENIMIENTO"/>
    <x v="0"/>
    <d v="1899-12-30T11:10:00"/>
    <m/>
    <d v="2021-04-19T00:00:00"/>
    <x v="6"/>
    <m/>
    <m/>
    <m/>
    <m/>
    <x v="34"/>
    <s v="CARLOS AMRIO"/>
    <x v="1"/>
    <s v="AIRE_x000a_MECANICA DE PATIO"/>
    <x v="2"/>
    <x v="1"/>
    <n v="-44305"/>
    <n v="0"/>
    <d v="1899-12-30T00:00:00"/>
    <d v="1899-12-30T00:00:00"/>
    <n v="1"/>
    <d v="1899-12-30T00:00:00"/>
    <d v="1899-12-30T00:00:00"/>
    <n v="0"/>
    <x v="3"/>
    <x v="3"/>
    <s v="1-52"/>
    <d v="1899-12-30T00:00:00"/>
    <n v="0"/>
    <n v="0"/>
    <x v="0"/>
  </r>
  <r>
    <s v="TFQ070"/>
    <n v="83"/>
    <x v="0"/>
    <s v="CAMBIO DE ACEITE Y FILTRACION DE MOTOR"/>
    <x v="0"/>
    <d v="1899-12-30T12:00:00"/>
    <m/>
    <d v="2021-04-19T00:00:00"/>
    <x v="6"/>
    <m/>
    <m/>
    <m/>
    <m/>
    <x v="10"/>
    <s v="JAIR AGUILAR"/>
    <x v="1"/>
    <s v="MECANICA DE PATIO"/>
    <x v="0"/>
    <x v="1"/>
    <n v="-44305"/>
    <n v="0"/>
    <d v="1899-12-30T00:00:00"/>
    <d v="1899-12-30T00:00:00"/>
    <n v="1"/>
    <d v="1899-12-30T00:00:00"/>
    <d v="1899-12-30T00:00:00"/>
    <n v="0"/>
    <x v="3"/>
    <x v="3"/>
    <s v="1-52"/>
    <d v="1899-12-30T00:00:00"/>
    <n v="0"/>
    <n v="1"/>
    <x v="0"/>
  </r>
  <r>
    <s v="TDK250"/>
    <n v="84"/>
    <x v="1"/>
    <s v="ENGRASE GENERAL, "/>
    <x v="0"/>
    <d v="1899-12-30T08:55:00"/>
    <d v="1899-12-30T10:40:00"/>
    <d v="2021-04-19T00:00:00"/>
    <x v="18"/>
    <d v="2021-04-19T00:00:00"/>
    <d v="2021-04-19T00:00:00"/>
    <d v="1899-12-30T09:02:00"/>
    <d v="1899-12-30T09:35:00"/>
    <x v="69"/>
    <s v="ALVARO PINEDA"/>
    <x v="0"/>
    <s v="MECANICA DE PATIO_x000a_"/>
    <x v="0"/>
    <x v="2"/>
    <n v="0"/>
    <n v="1"/>
    <d v="1899-12-30T01:45:00"/>
    <d v="1899-12-30T01:45:00"/>
    <n v="1"/>
    <d v="1899-12-30T00:00:00"/>
    <d v="1899-12-30T01:45:00"/>
    <n v="19"/>
    <x v="1"/>
    <x v="5"/>
    <s v="4-16"/>
    <d v="1899-12-30T00:33:00"/>
    <n v="0"/>
    <n v="1"/>
    <x v="2"/>
  </r>
  <r>
    <s v="R59144"/>
    <n v="84"/>
    <x v="1"/>
    <s v="ENGRASE, CAMBIO DE RACHE POSICION 9 Y 10"/>
    <x v="0"/>
    <d v="1899-12-30T08:55:00"/>
    <d v="1899-12-30T11:45:00"/>
    <d v="2021-04-19T00:00:00"/>
    <x v="17"/>
    <d v="2021-04-19T00:00:00"/>
    <d v="2021-04-19T00:00:00"/>
    <d v="1899-12-30T09:35:00"/>
    <d v="1899-12-30T10:00:00"/>
    <x v="10"/>
    <s v="ALVARO PINEDA"/>
    <x v="0"/>
    <s v="MECANICA DE PATIO"/>
    <x v="0"/>
    <x v="2"/>
    <n v="1"/>
    <n v="1"/>
    <d v="1899-12-30T09:20:58"/>
    <d v="1899-12-30T14:50:58"/>
    <n v="1"/>
    <d v="1899-12-30T00:00:00"/>
    <d v="1899-12-30T14:50:58"/>
    <n v="20"/>
    <x v="1"/>
    <x v="5"/>
    <s v="4-16"/>
    <d v="1899-12-30T00:25:00"/>
    <n v="0"/>
    <n v="1"/>
    <x v="2"/>
  </r>
  <r>
    <s v="TDK250"/>
    <n v="84"/>
    <x v="1"/>
    <s v=" REVISION DE PERA FULLER Y MANTENIMIENTO."/>
    <x v="0"/>
    <d v="1899-12-30T08:55:00"/>
    <d v="1899-12-30T10:40:00"/>
    <d v="2021-04-19T00:00:00"/>
    <x v="18"/>
    <d v="2021-04-19T00:00:00"/>
    <d v="2021-04-19T00:00:00"/>
    <d v="1899-12-30T10:10:00"/>
    <d v="1899-12-30T10:40:00"/>
    <x v="6"/>
    <s v="ALVARO PINEDA"/>
    <x v="0"/>
    <s v="AIRE"/>
    <x v="1"/>
    <x v="2"/>
    <n v="0"/>
    <n v="1"/>
    <d v="1899-12-30T01:45:00"/>
    <d v="1899-12-30T01:45:00"/>
    <n v="1"/>
    <d v="1899-12-30T00:00:00"/>
    <d v="1899-12-30T01:45:00"/>
    <n v="19"/>
    <x v="1"/>
    <x v="5"/>
    <s v="4-16"/>
    <d v="1899-12-30T00:30:00"/>
    <n v="0"/>
    <n v="1"/>
    <x v="2"/>
  </r>
  <r>
    <s v="R59144"/>
    <n v="84"/>
    <x v="1"/>
    <s v="CAMBIO DE VALVULA DE DESCARGUE DE TANQUE DE 4&quot;, NO CALZO HAY QUE CAMBIARLA, VALVULA LLEGO EL 20 Y SE CAMBIO"/>
    <x v="0"/>
    <m/>
    <m/>
    <m/>
    <x v="6"/>
    <d v="2021-04-19T00:00:00"/>
    <d v="2021-04-20T00:00:00"/>
    <d v="1899-12-30T10:45:00"/>
    <d v="1899-12-30T11:45:00"/>
    <x v="0"/>
    <s v="ALVARO PINEDA"/>
    <x v="0"/>
    <s v="MECANICA DE PATIO_x000a_"/>
    <x v="0"/>
    <x v="2"/>
    <n v="0"/>
    <n v="0"/>
    <d v="1899-12-30T00:00:00"/>
    <d v="1899-12-30T00:00:00"/>
    <n v="1"/>
    <d v="1899-12-30T00:00:00"/>
    <d v="1899-12-30T00:00:00"/>
    <n v="0"/>
    <x v="3"/>
    <x v="3"/>
    <s v="1-52"/>
    <d v="1899-12-30T07:30:58"/>
    <n v="1"/>
    <n v="1"/>
    <x v="2"/>
  </r>
  <r>
    <s v="R59144"/>
    <n v="84"/>
    <x v="0"/>
    <s v="REPARACION DE STOP LATERALES"/>
    <x v="0"/>
    <m/>
    <m/>
    <m/>
    <x v="6"/>
    <d v="2021-04-19T00:00:00"/>
    <d v="2021-04-19T00:00:00"/>
    <d v="1899-12-30T15:45:00"/>
    <d v="1899-12-30T16:20:00"/>
    <x v="12"/>
    <s v="ALVARO PINEDA"/>
    <x v="0"/>
    <s v="ELECTRICO"/>
    <x v="0"/>
    <x v="2"/>
    <n v="0"/>
    <n v="0"/>
    <d v="1899-12-30T00:00:00"/>
    <d v="1899-12-30T00:00:00"/>
    <n v="1"/>
    <d v="1899-12-30T00:00:00"/>
    <d v="1899-12-30T00:00:00"/>
    <n v="0"/>
    <x v="3"/>
    <x v="3"/>
    <s v="1-52"/>
    <d v="1899-12-30T00:35:00"/>
    <n v="0"/>
    <n v="1"/>
    <x v="2"/>
  </r>
  <r>
    <s v="WLP795"/>
    <n v="85"/>
    <x v="1"/>
    <s v="ENGRASE, AJUSTE DE CRUCETAS, COMPLETAR ACEITE DE MOTOR, "/>
    <x v="0"/>
    <d v="1899-12-30T15:00:00"/>
    <d v="1899-12-30T16:05:00"/>
    <d v="2021-04-19T00:00:00"/>
    <x v="18"/>
    <d v="2021-04-19T00:00:00"/>
    <d v="2021-04-19T00:00:00"/>
    <d v="1899-12-30T15:30:00"/>
    <d v="1899-12-30T16:00:00"/>
    <x v="10"/>
    <s v="JOHAN AVENDAÑO"/>
    <x v="1"/>
    <s v="MECANICA DE PATIO_x000a_"/>
    <x v="0"/>
    <x v="3"/>
    <n v="0"/>
    <n v="1"/>
    <d v="1899-12-30T01:05:00"/>
    <d v="1899-12-30T01:05:00"/>
    <n v="0"/>
    <d v="1899-12-30T04:55:00"/>
    <d v="1899-12-30T06:00:00"/>
    <n v="19"/>
    <x v="1"/>
    <x v="5"/>
    <s v="4-16"/>
    <d v="1899-12-30T00:30:00"/>
    <n v="0"/>
    <n v="1"/>
    <x v="2"/>
  </r>
  <r>
    <s v="WLP795"/>
    <n v="85"/>
    <x v="0"/>
    <s v="CAMBIO DE MEDIA LUNA Y EL COJIN DEL CONDUCTOR"/>
    <x v="0"/>
    <d v="1899-12-30T15:00:00"/>
    <d v="1899-12-30T16:05:00"/>
    <d v="2021-04-19T00:00:00"/>
    <x v="18"/>
    <d v="2021-04-19T00:00:00"/>
    <d v="2021-04-19T00:00:00"/>
    <d v="1899-12-30T15:40:00"/>
    <d v="1899-12-30T16:00:00"/>
    <x v="10"/>
    <s v="JOHAN AVENDAÑO"/>
    <x v="1"/>
    <s v="LATONERIA Y PINTURA"/>
    <x v="0"/>
    <x v="3"/>
    <n v="0"/>
    <n v="1"/>
    <d v="1899-12-30T01:05:00"/>
    <d v="1899-12-30T01:05:00"/>
    <n v="0"/>
    <d v="1899-12-30T04:55:00"/>
    <d v="1899-12-30T06:00:00"/>
    <n v="19"/>
    <x v="1"/>
    <x v="5"/>
    <s v="4-16"/>
    <d v="1899-12-30T00:20:00"/>
    <n v="0"/>
    <n v="1"/>
    <x v="2"/>
  </r>
  <r>
    <s v="TFQ012"/>
    <n v="86"/>
    <x v="1"/>
    <s v="CALZADAD DE CRUCETA 250 DE TRANSMISION DELANTERA"/>
    <x v="0"/>
    <d v="1899-12-30T14:00:00"/>
    <d v="1899-12-30T17:30:00"/>
    <d v="2021-04-19T00:00:00"/>
    <x v="18"/>
    <d v="2021-04-19T00:00:00"/>
    <d v="2021-04-19T00:00:00"/>
    <d v="1899-12-30T17:15:00"/>
    <d v="1899-12-30T17:30:00"/>
    <x v="70"/>
    <s v="LUIDIN RUIZ "/>
    <x v="0"/>
    <s v="CAJAS Y TRANSMISIONES_x000a_"/>
    <x v="0"/>
    <x v="1"/>
    <n v="0"/>
    <n v="1"/>
    <d v="1899-12-30T03:30:00"/>
    <d v="1899-12-30T03:30:00"/>
    <n v="0"/>
    <d v="1899-12-30T03:30:00"/>
    <d v="1899-12-30T07:00:00"/>
    <n v="19"/>
    <x v="1"/>
    <x v="5"/>
    <s v="4-16"/>
    <d v="1899-12-30T00:15:00"/>
    <n v="0"/>
    <n v="1"/>
    <x v="2"/>
  </r>
  <r>
    <s v="TFQ012"/>
    <n v="86"/>
    <x v="0"/>
    <s v=", REVISION DE LUCES"/>
    <x v="0"/>
    <d v="1899-12-30T14:00:00"/>
    <d v="1899-12-30T17:30:00"/>
    <d v="2021-04-19T00:00:00"/>
    <x v="18"/>
    <d v="2021-04-19T00:00:00"/>
    <d v="2021-04-19T00:00:00"/>
    <d v="1899-12-30T17:00:00"/>
    <d v="1899-12-30T17:15:00"/>
    <x v="12"/>
    <s v="LUIDIN RUIZ "/>
    <x v="0"/>
    <s v="ELECTRICO"/>
    <x v="0"/>
    <x v="1"/>
    <n v="0"/>
    <n v="1"/>
    <d v="1899-12-30T03:30:00"/>
    <d v="1899-12-30T03:30:00"/>
    <n v="0"/>
    <d v="1899-12-30T03:30:00"/>
    <d v="1899-12-30T07:00:00"/>
    <n v="19"/>
    <x v="1"/>
    <x v="5"/>
    <s v="4-16"/>
    <d v="1899-12-30T00:15:00"/>
    <n v="0"/>
    <n v="1"/>
    <x v="2"/>
  </r>
  <r>
    <s v="TFU068"/>
    <n v="87"/>
    <x v="0"/>
    <s v="CAMBIO DE INYECTOR POSICION 5 "/>
    <x v="0"/>
    <d v="1899-12-30T14:00:00"/>
    <d v="1899-12-30T17:30:00"/>
    <d v="2021-04-19T00:00:00"/>
    <x v="18"/>
    <d v="2021-04-19T00:00:00"/>
    <d v="2021-04-19T00:00:00"/>
    <d v="1899-12-30T14:00:00"/>
    <d v="1899-12-30T18:00:00"/>
    <x v="45"/>
    <s v="JHON CANTILLO"/>
    <x v="0"/>
    <s v="MOTORES_x000a_"/>
    <x v="1"/>
    <x v="1"/>
    <n v="0"/>
    <n v="1"/>
    <d v="1899-12-30T03:30:00"/>
    <d v="1899-12-30T03:30:00"/>
    <n v="0"/>
    <d v="1899-12-30T03:30:00"/>
    <d v="1899-12-30T07:00:00"/>
    <n v="19"/>
    <x v="1"/>
    <x v="5"/>
    <s v="4-16"/>
    <d v="1899-12-30T04:00:00"/>
    <n v="0"/>
    <n v="1"/>
    <x v="2"/>
  </r>
  <r>
    <s v="TFQ010"/>
    <n v="74"/>
    <x v="0"/>
    <s v="POSTURA DE TORNILLOS DE SOPORTE DE MOTOR, "/>
    <x v="0"/>
    <d v="1899-12-30T07:45:00"/>
    <m/>
    <d v="2021-04-19T00:00:00"/>
    <x v="20"/>
    <d v="2021-04-20T00:00:00"/>
    <d v="2021-04-20T00:00:00"/>
    <d v="1899-12-30T09:10:00"/>
    <d v="1899-12-30T09:50:00"/>
    <x v="71"/>
    <s v="ORLANDO HURTADO"/>
    <x v="0"/>
    <s v="MECANICA DE PATIO                                  "/>
    <x v="0"/>
    <x v="2"/>
    <n v="2"/>
    <n v="0"/>
    <d v="1899-12-30T00:00:00"/>
    <d v="1899-12-30T00:00:00"/>
    <n v="1"/>
    <d v="1899-12-30T00:00:00"/>
    <d v="1899-12-30T00:00:00"/>
    <n v="21"/>
    <x v="1"/>
    <x v="5"/>
    <s v="4-16"/>
    <d v="1899-12-30T00:40:00"/>
    <n v="0"/>
    <n v="1"/>
    <x v="2"/>
  </r>
  <r>
    <s v="TDL769"/>
    <n v="79"/>
    <x v="1"/>
    <s v="EMPAQUE BOTELLA DE DIRECCION "/>
    <x v="0"/>
    <d v="1899-12-30T09:00:00"/>
    <m/>
    <d v="2021-04-19T00:00:00"/>
    <x v="6"/>
    <d v="2021-04-20T00:00:00"/>
    <d v="2021-04-20T00:00:00"/>
    <d v="1899-12-30T10:00:00"/>
    <d v="1899-12-30T14:05:00"/>
    <x v="72"/>
    <s v="OSCAR SALAS"/>
    <x v="0"/>
    <s v="_x000a_AIRE"/>
    <x v="6"/>
    <x v="1"/>
    <n v="-44305"/>
    <n v="0"/>
    <d v="1899-12-30T00:00:00"/>
    <d v="1899-12-30T00:00:00"/>
    <n v="1"/>
    <d v="1899-12-30T00:00:00"/>
    <d v="1899-12-30T00:00:00"/>
    <n v="0"/>
    <x v="3"/>
    <x v="3"/>
    <s v="1-52"/>
    <d v="1899-12-30T04:05:00"/>
    <n v="0"/>
    <n v="1"/>
    <x v="2"/>
  </r>
  <r>
    <s v="TDL769"/>
    <n v="79"/>
    <x v="0"/>
    <s v="CORRECION DE FUGAS EN ARNES DE FRENO DE MOTOR Y LIMPIEZA A CONECTORES DEL ARNES,CAMBIO DE RETENEDORES Y CAMBIO DE BOMBONAS POSICION 3,4,5Y6"/>
    <x v="0"/>
    <d v="1899-12-30T09:00:00"/>
    <m/>
    <d v="2021-04-19T00:00:00"/>
    <x v="6"/>
    <d v="2021-04-20T00:00:00"/>
    <d v="2021-04-20T00:00:00"/>
    <d v="1899-12-30T08:00:00"/>
    <d v="1899-12-30T10:12:00"/>
    <x v="73"/>
    <s v="OSCAR SALAS"/>
    <x v="0"/>
    <s v="MOTOR_x000a_"/>
    <x v="6"/>
    <x v="1"/>
    <n v="-44305"/>
    <n v="0"/>
    <d v="1899-12-30T00:00:00"/>
    <d v="1899-12-30T00:00:00"/>
    <n v="1"/>
    <d v="1899-12-30T00:00:00"/>
    <d v="1899-12-30T00:00:00"/>
    <n v="0"/>
    <x v="3"/>
    <x v="3"/>
    <s v="1-52"/>
    <d v="1899-12-30T02:12:00"/>
    <n v="0"/>
    <n v="1"/>
    <x v="2"/>
  </r>
  <r>
    <m/>
    <m/>
    <x v="1"/>
    <m/>
    <x v="0"/>
    <m/>
    <m/>
    <m/>
    <x v="6"/>
    <m/>
    <m/>
    <m/>
    <m/>
    <x v="34"/>
    <m/>
    <x v="2"/>
    <m/>
    <x v="2"/>
    <x v="6"/>
    <n v="0"/>
    <n v="0"/>
    <d v="1899-12-30T00:00:00"/>
    <d v="1899-12-30T00:00:00"/>
    <n v="1"/>
    <d v="1899-12-30T00:00:00"/>
    <d v="1899-12-30T00:00:00"/>
    <n v="0"/>
    <x v="3"/>
    <x v="3"/>
    <s v="1-52"/>
    <d v="1899-12-30T00:00:00"/>
    <n v="0"/>
    <n v="0"/>
    <x v="0"/>
  </r>
  <r>
    <m/>
    <m/>
    <x v="0"/>
    <s v=" CAMBIO DE CAMPANAS, REVISION DE RODAMIENTOS,"/>
    <x v="0"/>
    <d v="1899-12-30T11:10:00"/>
    <m/>
    <d v="2021-04-19T00:00:00"/>
    <x v="6"/>
    <d v="2021-04-19T00:00:00"/>
    <d v="2021-04-19T00:00:00"/>
    <d v="1899-12-30T07:30:00"/>
    <d v="1899-12-30T17:00:00"/>
    <x v="74"/>
    <s v="CARLOS MARIO"/>
    <x v="1"/>
    <s v="MECANICA DE PATIO"/>
    <x v="0"/>
    <x v="1"/>
    <n v="-44305"/>
    <n v="0"/>
    <d v="1899-12-30T00:00:00"/>
    <d v="1899-12-30T00:00:00"/>
    <n v="1"/>
    <d v="1899-12-30T00:00:00"/>
    <d v="1899-12-30T00:00:00"/>
    <n v="0"/>
    <x v="3"/>
    <x v="3"/>
    <s v="1-52"/>
    <d v="1899-12-30T07:30:29"/>
    <n v="0"/>
    <n v="1"/>
    <x v="2"/>
  </r>
  <r>
    <s v="TFQ070"/>
    <n v="83"/>
    <x v="0"/>
    <s v="CAMBIO DE BANDAS ULTIMO TROQUE, CAMBIO DE RETENEDOR POSCION 7 Y 8 "/>
    <x v="0"/>
    <d v="1899-12-30T12:00:00"/>
    <m/>
    <d v="2021-04-19T00:00:00"/>
    <x v="6"/>
    <m/>
    <m/>
    <d v="1899-12-30T16:00:00"/>
    <d v="1899-12-30T17:00:00"/>
    <x v="23"/>
    <s v="JAIR AGUILAR"/>
    <x v="1"/>
    <s v="MECANICA DE PATIO"/>
    <x v="0"/>
    <x v="1"/>
    <n v="-44305"/>
    <n v="0"/>
    <d v="1899-12-30T00:00:00"/>
    <d v="1899-12-30T00:00:00"/>
    <n v="1"/>
    <d v="1899-12-30T00:00:00"/>
    <d v="1899-12-30T00:00:00"/>
    <n v="0"/>
    <x v="3"/>
    <x v="3"/>
    <s v="1-52"/>
    <d v="1899-12-30T01:00:00"/>
    <n v="0"/>
    <n v="1"/>
    <x v="0"/>
  </r>
  <r>
    <s v="TFR044"/>
    <n v="93"/>
    <x v="0"/>
    <s v="CAMBIO DE TERMINALES DE LA BARRA DE DIRECCION "/>
    <x v="0"/>
    <d v="1899-12-30T15:15:00"/>
    <d v="1899-12-30T11:10:00"/>
    <d v="2021-04-19T00:00:00"/>
    <x v="17"/>
    <d v="2021-04-20T00:00:00"/>
    <d v="2021-04-20T00:00:00"/>
    <d v="1899-12-30T15:15:00"/>
    <d v="1899-12-30T11:10:00"/>
    <x v="75"/>
    <s v="GABRIEL JIMENEZ"/>
    <x v="0"/>
    <s v="MOTOR"/>
    <x v="0"/>
    <x v="1"/>
    <n v="1"/>
    <n v="1"/>
    <d v="1899-12-30T02:25:58"/>
    <d v="1899-12-30T07:55:58"/>
    <n v="1"/>
    <d v="1899-12-30T00:00:00"/>
    <d v="1899-12-30T07:55:58"/>
    <n v="20"/>
    <x v="1"/>
    <x v="5"/>
    <s v="4-16"/>
    <n v="-0.1701388888888889"/>
    <n v="0"/>
    <n v="1"/>
    <x v="2"/>
  </r>
  <r>
    <s v="TFQ010"/>
    <n v="74"/>
    <x v="1"/>
    <s v="MONTAJE DE CAUCHOCENTRAL DE CARDAN Y CAMBIO DE BALINERA , CAMBIO Y ENGRASE DE TERMINALES DE DIRECCIONAL,"/>
    <x v="0"/>
    <d v="1899-12-30T07:45:00"/>
    <d v="1899-12-30T17:41:00"/>
    <d v="2021-04-19T00:00:00"/>
    <x v="20"/>
    <d v="2021-04-21T00:00:00"/>
    <d v="2021-04-21T00:00:00"/>
    <d v="1899-12-30T07:30:00"/>
    <d v="1899-12-30T11:50:00"/>
    <x v="76"/>
    <s v="HERNANDO HURTADO"/>
    <x v="0"/>
    <s v="MECANICA DE PATIO           "/>
    <x v="0"/>
    <x v="2"/>
    <n v="2"/>
    <n v="1"/>
    <d v="1899-12-31T02:56:23"/>
    <d v="1899-12-31T14:55:31"/>
    <n v="0"/>
    <d v="1899-12-30T03:19:00"/>
    <d v="1899-12-31T18:14:31"/>
    <n v="21"/>
    <x v="1"/>
    <x v="5"/>
    <s v="4-16"/>
    <d v="1899-12-30T04:20:00"/>
    <n v="0"/>
    <n v="1"/>
    <x v="2"/>
  </r>
  <r>
    <s v="TFQ010"/>
    <n v="74"/>
    <x v="0"/>
    <s v=" CAMBIO DE VARILLA DE DIRECCION, AJUSTE DE 5TA RUEDA "/>
    <x v="0"/>
    <d v="1899-12-30T07:45:00"/>
    <d v="1899-12-30T17:41:00"/>
    <d v="2021-04-19T00:00:00"/>
    <x v="20"/>
    <d v="2021-04-21T00:00:00"/>
    <d v="2021-04-21T00:00:00"/>
    <d v="1899-12-30T14:00:00"/>
    <d v="1899-12-30T17:00:00"/>
    <x v="77"/>
    <s v="HERNANDO HURTADO"/>
    <x v="0"/>
    <s v="MECANICA DE PATIO           "/>
    <x v="0"/>
    <x v="2"/>
    <n v="2"/>
    <n v="1"/>
    <d v="1899-12-31T02:56:23"/>
    <d v="1899-12-31T14:55:31"/>
    <n v="0"/>
    <d v="1899-12-30T03:19:00"/>
    <d v="1899-12-31T18:14:31"/>
    <n v="21"/>
    <x v="1"/>
    <x v="5"/>
    <s v="4-16"/>
    <d v="1899-12-30T03:00:00"/>
    <n v="0"/>
    <n v="1"/>
    <x v="2"/>
  </r>
  <r>
    <s v="S26256"/>
    <n v="82"/>
    <x v="0"/>
    <s v="PTE POR MANTENIMIENTO"/>
    <x v="0"/>
    <d v="1899-12-30T11:10:00"/>
    <m/>
    <d v="2021-04-19T00:00:00"/>
    <x v="6"/>
    <m/>
    <m/>
    <m/>
    <m/>
    <x v="25"/>
    <s v="CARLOS AMRIO"/>
    <x v="1"/>
    <s v="AIRE_x000a_MECANICA DE PATIO"/>
    <x v="2"/>
    <x v="1"/>
    <n v="-44305"/>
    <n v="0"/>
    <d v="1899-12-30T00:00:00"/>
    <d v="1899-12-30T00:00:00"/>
    <n v="1"/>
    <d v="1899-12-30T00:00:00"/>
    <d v="1899-12-30T00:00:00"/>
    <n v="0"/>
    <x v="3"/>
    <x v="3"/>
    <s v="1-52"/>
    <d v="1899-12-30T00:00:00"/>
    <n v="0"/>
    <n v="0"/>
    <x v="0"/>
  </r>
  <r>
    <s v="TFQ070"/>
    <n v="83"/>
    <x v="1"/>
    <s v="POSTURA DE ESCOPETAS, "/>
    <x v="0"/>
    <d v="1899-12-30T12:00:00"/>
    <m/>
    <d v="2021-04-19T00:00:00"/>
    <x v="6"/>
    <d v="2021-04-21T00:00:00"/>
    <d v="2021-04-21T00:00:00"/>
    <d v="1899-12-30T07:30:00"/>
    <d v="1899-12-30T09:00:00"/>
    <x v="28"/>
    <s v="JAIR AGUILAR"/>
    <x v="1"/>
    <s v="MECANICA DE PATIO"/>
    <x v="2"/>
    <x v="1"/>
    <n v="-44305"/>
    <n v="0"/>
    <d v="1899-12-30T00:00:00"/>
    <d v="1899-12-30T00:00:00"/>
    <n v="1"/>
    <d v="1899-12-30T00:00:00"/>
    <d v="1899-12-30T00:00:00"/>
    <n v="0"/>
    <x v="3"/>
    <x v="3"/>
    <s v="1-52"/>
    <d v="1899-12-30T00:00:00"/>
    <n v="0"/>
    <n v="0"/>
    <x v="2"/>
  </r>
  <r>
    <s v="TFQ070"/>
    <n v="83"/>
    <x v="0"/>
    <s v="CALIBRACION GENERAL DE MOTOR, CAMBIO DE ARNES DE FRENO DE MOTOR , MTTO A UN PATIN, CAMBIO DE DESFOGUE DE TANQUE"/>
    <x v="0"/>
    <d v="1899-12-30T12:00:00"/>
    <m/>
    <d v="2021-04-19T00:00:00"/>
    <x v="6"/>
    <d v="2021-04-21T00:00:00"/>
    <d v="2021-04-21T00:00:00"/>
    <d v="1899-12-30T14:00:00"/>
    <d v="1899-12-30T17:00:00"/>
    <x v="52"/>
    <s v="JAIR AGUILAR"/>
    <x v="1"/>
    <s v="MECANICA DE PATIO"/>
    <x v="2"/>
    <x v="1"/>
    <n v="-44305"/>
    <n v="0"/>
    <d v="1899-12-30T00:00:00"/>
    <d v="1899-12-30T00:00:00"/>
    <n v="1"/>
    <d v="1899-12-30T00:00:00"/>
    <d v="1899-12-30T00:00:00"/>
    <n v="0"/>
    <x v="3"/>
    <x v="3"/>
    <s v="1-52"/>
    <d v="1899-12-30T00:00:00"/>
    <n v="0"/>
    <n v="0"/>
    <x v="2"/>
  </r>
  <r>
    <s v="TFQ010"/>
    <n v="74"/>
    <x v="0"/>
    <s v="ADAPTACION DE RACORES PARA CORRECION FUGA DE AIRE EN MANGUERA ,"/>
    <x v="0"/>
    <d v="1899-12-30T07:45:00"/>
    <m/>
    <d v="2021-04-20T00:00:00"/>
    <x v="20"/>
    <d v="2021-04-20T00:00:00"/>
    <d v="2021-04-20T00:00:00"/>
    <d v="1899-12-30T11:40:00"/>
    <d v="1899-12-30T03:00:00"/>
    <x v="78"/>
    <s v="ORLANDO HURTADO"/>
    <x v="0"/>
    <s v="MOTOR"/>
    <x v="0"/>
    <x v="2"/>
    <n v="1"/>
    <n v="0"/>
    <d v="1899-12-30T00:00:00"/>
    <d v="1899-12-30T00:00:00"/>
    <n v="1"/>
    <d v="1899-12-30T00:00:00"/>
    <d v="1899-12-30T00:00:00"/>
    <n v="21"/>
    <x v="1"/>
    <x v="5"/>
    <s v="4-16"/>
    <n v="-0.3611111111111111"/>
    <n v="0"/>
    <n v="1"/>
    <x v="2"/>
  </r>
  <r>
    <s v="UQS507"/>
    <s v="88, 94"/>
    <x v="1"/>
    <s v=" REPARACION DE LA PERA DE BARRA DE CAMBIO "/>
    <x v="0"/>
    <d v="1899-12-30T07:30:00"/>
    <d v="1899-12-30T09:00:00"/>
    <d v="2021-04-20T00:00:00"/>
    <x v="6"/>
    <d v="2021-04-20T00:00:00"/>
    <d v="2021-04-20T00:00:00"/>
    <d v="1899-12-30T07:40:00"/>
    <d v="1899-12-30T08:30:00"/>
    <x v="79"/>
    <s v="ROGER CUELLO "/>
    <x v="1"/>
    <s v="AIRE ACONDICIONADO "/>
    <x v="0"/>
    <x v="3"/>
    <n v="-44306"/>
    <n v="1"/>
    <d v="1899-12-30T12:00:00"/>
    <d v="1899-12-30T17:30:00"/>
    <n v="1"/>
    <d v="1899-12-30T00:00:00"/>
    <d v="1899-12-30T17:30:00"/>
    <n v="0"/>
    <x v="3"/>
    <x v="3"/>
    <s v="1-52"/>
    <d v="1899-12-30T00:50:00"/>
    <n v="0"/>
    <n v="1"/>
    <x v="2"/>
  </r>
  <r>
    <s v="UQS507"/>
    <s v="88, 94"/>
    <x v="0"/>
    <s v="POSTURA DE CORREA DE AA, CAMBIO DE BALINERA DE PATIN, BALINERA DE COMPRESOR ACEITE Y GAS ,"/>
    <x v="0"/>
    <d v="1899-12-30T07:30:00"/>
    <d v="1899-12-30T09:00:00"/>
    <d v="2021-04-20T00:00:00"/>
    <x v="6"/>
    <d v="2021-04-20T00:00:00"/>
    <d v="2021-04-20T00:00:00"/>
    <d v="1899-12-30T08:30:00"/>
    <d v="1899-12-30T09:00:00"/>
    <x v="80"/>
    <s v="ROGER CUELLO "/>
    <x v="1"/>
    <s v="AIRE ACONDICIONADO "/>
    <x v="0"/>
    <x v="3"/>
    <n v="-44306"/>
    <n v="1"/>
    <d v="1899-12-30T12:00:00"/>
    <d v="1899-12-30T17:30:00"/>
    <n v="1"/>
    <d v="1899-12-30T00:00:00"/>
    <d v="1899-12-30T17:30:00"/>
    <n v="0"/>
    <x v="3"/>
    <x v="3"/>
    <s v="1-52"/>
    <d v="1899-12-30T00:30:00"/>
    <n v="0"/>
    <n v="1"/>
    <x v="2"/>
  </r>
  <r>
    <s v="SJK640"/>
    <n v="89"/>
    <x v="0"/>
    <s v="MTTO A A VALVULA PURGA DEL SECADOR PARA CAMBIO DE EMPAQUETADURA , "/>
    <x v="0"/>
    <d v="1899-12-30T07:00:00"/>
    <d v="1899-12-30T10:00:00"/>
    <d v="2021-04-20T00:00:00"/>
    <x v="17"/>
    <d v="2021-04-20T00:00:00"/>
    <d v="2021-04-20T00:00:00"/>
    <d v="1899-12-30T07:00:00"/>
    <d v="1899-12-30T10:00:00"/>
    <x v="54"/>
    <m/>
    <x v="1"/>
    <s v="AIRE"/>
    <x v="1"/>
    <x v="2"/>
    <n v="0"/>
    <n v="1"/>
    <d v="1899-12-30T03:00:00"/>
    <d v="1899-12-30T03:00:00"/>
    <n v="1"/>
    <d v="1899-12-30T00:00:00"/>
    <d v="1899-12-30T03:00:00"/>
    <n v="20"/>
    <x v="1"/>
    <x v="5"/>
    <s v="4-16"/>
    <d v="1899-12-30T03:00:00"/>
    <n v="0"/>
    <n v="1"/>
    <x v="2"/>
  </r>
  <r>
    <s v="TDL764"/>
    <n v="90"/>
    <x v="0"/>
    <s v="PTE POR MANTENIMIENTO"/>
    <x v="0"/>
    <d v="1899-12-30T09:00:00"/>
    <m/>
    <d v="2021-04-20T00:00:00"/>
    <x v="6"/>
    <m/>
    <m/>
    <m/>
    <m/>
    <x v="34"/>
    <s v="FABIAN CARREÑO "/>
    <x v="0"/>
    <m/>
    <x v="2"/>
    <x v="1"/>
    <n v="-44306"/>
    <n v="0"/>
    <d v="1899-12-30T00:00:00"/>
    <d v="1899-12-30T00:00:00"/>
    <n v="1"/>
    <d v="1899-12-30T00:00:00"/>
    <d v="1899-12-30T00:00:00"/>
    <n v="0"/>
    <x v="3"/>
    <x v="3"/>
    <s v="1-52"/>
    <d v="1899-12-30T00:00:00"/>
    <n v="0"/>
    <n v="0"/>
    <x v="0"/>
  </r>
  <r>
    <s v="TFQ993"/>
    <n v="91"/>
    <x v="0"/>
    <s v="CAMBIO DE CAMARA T30 POSICION 1"/>
    <x v="0"/>
    <d v="1899-12-30T09:00:00"/>
    <d v="1899-12-30T14:30:00"/>
    <d v="2021-04-20T00:00:00"/>
    <x v="20"/>
    <d v="2021-04-20T00:00:00"/>
    <d v="2021-04-20T00:00:00"/>
    <d v="1899-12-30T09:25:00"/>
    <d v="1899-12-30T10:00:00"/>
    <x v="54"/>
    <s v="JORGE ERNEY GOMEZ BLANCO"/>
    <x v="1"/>
    <s v="AIRE"/>
    <x v="7"/>
    <x v="1"/>
    <n v="1"/>
    <n v="1"/>
    <d v="1899-12-30T12:00:58"/>
    <d v="1899-12-30T17:30:58"/>
    <n v="1"/>
    <d v="1899-12-30T00:00:00"/>
    <d v="1899-12-30T17:30:58"/>
    <n v="21"/>
    <x v="1"/>
    <x v="5"/>
    <s v="4-16"/>
    <d v="1899-12-30T00:35:00"/>
    <n v="0"/>
    <n v="1"/>
    <x v="2"/>
  </r>
  <r>
    <s v="TFQ989"/>
    <n v="92"/>
    <x v="0"/>
    <s v="BAJAR Y REPARAR FUN CLUTCH PARA CAMBIO DE RODAMIENTOS "/>
    <x v="0"/>
    <d v="1899-12-30T11:30:00"/>
    <d v="1899-12-30T17:25:00"/>
    <d v="2021-04-20T00:00:00"/>
    <x v="17"/>
    <d v="2021-04-20T00:00:00"/>
    <d v="2021-04-20T00:00:00"/>
    <d v="1899-12-30T16:05:00"/>
    <d v="1899-12-30T17:25:00"/>
    <x v="6"/>
    <s v="DIDIER GOMEZ"/>
    <x v="1"/>
    <s v="MECANICA DE PATIO           MOTOR "/>
    <x v="1"/>
    <x v="1"/>
    <n v="0"/>
    <n v="1"/>
    <d v="1899-12-30T03:55:29"/>
    <n v="-0.24652777777777785"/>
    <n v="1"/>
    <d v="1899-12-30T00:00:00"/>
    <n v="-0.24652777777777785"/>
    <n v="20"/>
    <x v="1"/>
    <x v="5"/>
    <s v="4-16"/>
    <d v="1899-12-30T01:20:00"/>
    <n v="0"/>
    <n v="1"/>
    <x v="2"/>
  </r>
  <r>
    <s v="TFU074"/>
    <n v="95"/>
    <x v="0"/>
    <s v="GRADUACION DE FRENOS "/>
    <x v="0"/>
    <d v="1899-12-30T02:30:00"/>
    <d v="1899-12-30T15:30:00"/>
    <d v="2021-04-20T00:00:00"/>
    <x v="20"/>
    <d v="2021-04-20T00:00:00"/>
    <d v="2021-04-20T00:00:00"/>
    <d v="1899-12-30T14:40:00"/>
    <d v="1899-12-30T14:50:00"/>
    <x v="53"/>
    <s v="JESUS MORA"/>
    <x v="1"/>
    <s v="MECANICA DE PATIO "/>
    <x v="7"/>
    <x v="1"/>
    <n v="1"/>
    <n v="1"/>
    <d v="1899-12-30T23:30:00"/>
    <d v="1899-12-31T05:00:00"/>
    <n v="1"/>
    <d v="1899-12-30T00:00:00"/>
    <d v="1899-12-31T05:00:00"/>
    <n v="21"/>
    <x v="1"/>
    <x v="5"/>
    <s v="4-16"/>
    <d v="1899-12-30T00:10:00"/>
    <n v="0"/>
    <n v="1"/>
    <x v="2"/>
  </r>
  <r>
    <s v="TFQ009"/>
    <n v="96"/>
    <x v="0"/>
    <s v="CAMBIO DE STOP TRASEROS, ARREGLO DE CABLE 7 VIAS , ARREGLO DE LUCES MEDIAS TRASERAS Y DIRECCIONAL TRASERO,"/>
    <x v="0"/>
    <d v="1899-12-30T10:00:00"/>
    <d v="1899-12-30T15:30:00"/>
    <d v="2021-04-20T00:00:00"/>
    <x v="17"/>
    <d v="2021-04-20T00:00:00"/>
    <d v="2021-04-20T00:00:00"/>
    <d v="1899-12-30T10:00:00"/>
    <d v="1899-12-30T15:30:00"/>
    <x v="12"/>
    <m/>
    <x v="0"/>
    <s v="ELECTRICO "/>
    <x v="7"/>
    <x v="2"/>
    <n v="0"/>
    <n v="1"/>
    <d v="1899-12-30T03:30:29"/>
    <d v="1899-12-30T04:30:00"/>
    <n v="0"/>
    <d v="1899-12-30T05:30:00"/>
    <d v="1899-12-30T10:00:00"/>
    <n v="20"/>
    <x v="1"/>
    <x v="5"/>
    <s v="4-16"/>
    <d v="1899-12-30T03:30:29"/>
    <n v="0"/>
    <n v="1"/>
    <x v="2"/>
  </r>
  <r>
    <s v="TFQ993"/>
    <n v="91"/>
    <x v="0"/>
    <s v="REPARACION DE SISTEMA DE LIMPIAVIDRIOS, REPARACION DE PIÑON SISTEMA ELEVAVIDRIOS, INTALACION DEREVERSA DEL VOLCO "/>
    <x v="0"/>
    <d v="1899-12-30T09:00:00"/>
    <d v="1899-12-30T14:31:00"/>
    <d v="2021-04-20T00:00:00"/>
    <x v="20"/>
    <d v="2021-04-21T00:00:00"/>
    <d v="2021-04-21T00:00:00"/>
    <d v="1899-12-30T09:00:00"/>
    <d v="1899-12-30T14:30:00"/>
    <x v="12"/>
    <s v="JORGE ERNEY GOMEZ BLANCO"/>
    <x v="1"/>
    <s v="AIRE"/>
    <x v="7"/>
    <x v="1"/>
    <n v="1"/>
    <n v="1"/>
    <d v="1899-12-30T12:01:58"/>
    <d v="1899-12-30T17:31:58"/>
    <n v="1"/>
    <d v="1899-12-30T00:00:00"/>
    <d v="1899-12-30T17:31:58"/>
    <n v="21"/>
    <x v="1"/>
    <x v="5"/>
    <s v="4-16"/>
    <d v="1899-12-30T03:30:29"/>
    <n v="0"/>
    <n v="1"/>
    <x v="2"/>
  </r>
  <r>
    <s v="TFU074"/>
    <n v="95"/>
    <x v="1"/>
    <s v="AJUSTE DE ESCOPETA LADO DERECHO, "/>
    <x v="0"/>
    <d v="1899-12-30T14:30:00"/>
    <d v="1899-12-30T11:05:00"/>
    <d v="2021-04-20T00:00:00"/>
    <x v="20"/>
    <d v="2021-04-20T00:00:00"/>
    <d v="2021-04-20T00:00:00"/>
    <d v="1899-12-30T16:00:00"/>
    <d v="1899-12-30T16:20:00"/>
    <x v="81"/>
    <s v="JESUS MORA"/>
    <x v="1"/>
    <s v="LATONERIA                         "/>
    <x v="7"/>
    <x v="1"/>
    <n v="1"/>
    <n v="1"/>
    <d v="1899-12-30T03:05:58"/>
    <d v="1899-12-30T08:35:58"/>
    <n v="1"/>
    <d v="1899-12-30T00:00:00"/>
    <d v="1899-12-30T08:35:58"/>
    <n v="21"/>
    <x v="1"/>
    <x v="5"/>
    <s v="4-16"/>
    <d v="1899-12-30T00:20:00"/>
    <n v="0"/>
    <n v="1"/>
    <x v="2"/>
  </r>
  <r>
    <s v="TFU074"/>
    <n v="95"/>
    <x v="0"/>
    <s v="DESMONTE DE TPA VALVULA, BALANCINES, REVICION DE CABALLITOS Y FLUTAS "/>
    <x v="0"/>
    <d v="1899-12-30T02:30:00"/>
    <d v="1899-12-30T11:05:00"/>
    <d v="2021-04-20T00:00:00"/>
    <x v="20"/>
    <d v="2021-04-21T00:00:00"/>
    <d v="2021-04-21T00:00:00"/>
    <d v="1899-12-30T07:50:00"/>
    <d v="1899-12-30T11:03:00"/>
    <x v="45"/>
    <s v="JESUS MORA"/>
    <x v="1"/>
    <s v="MOTORES"/>
    <x v="7"/>
    <x v="1"/>
    <n v="1"/>
    <n v="1"/>
    <d v="1899-12-30T19:05:00"/>
    <d v="1899-12-31T00:35:00"/>
    <n v="1"/>
    <d v="1899-12-30T00:00:00"/>
    <d v="1899-12-31T00:35:00"/>
    <n v="21"/>
    <x v="1"/>
    <x v="5"/>
    <s v="4-16"/>
    <d v="1899-12-30T03:13:00"/>
    <n v="0"/>
    <n v="1"/>
    <x v="2"/>
  </r>
  <r>
    <s v="TFQ010"/>
    <n v="74"/>
    <x v="0"/>
    <s v=" CAMBIO DE UNIDAD  "/>
    <x v="0"/>
    <d v="1899-12-30T07:45:00"/>
    <m/>
    <d v="2021-04-21T00:00:00"/>
    <x v="20"/>
    <d v="2021-04-20T00:00:00"/>
    <d v="2021-04-20T00:00:00"/>
    <d v="1899-12-30T11:40:00"/>
    <d v="1899-12-30T12:00:00"/>
    <x v="82"/>
    <s v="ORLANDO HURTADO"/>
    <x v="0"/>
    <s v=" ELECTRICO      "/>
    <x v="0"/>
    <x v="2"/>
    <n v="0"/>
    <n v="0"/>
    <d v="1899-12-30T00:00:00"/>
    <d v="1899-12-30T00:00:00"/>
    <n v="1"/>
    <d v="1899-12-30T00:00:00"/>
    <d v="1899-12-30T00:00:00"/>
    <n v="21"/>
    <x v="1"/>
    <x v="5"/>
    <s v="4-16"/>
    <d v="1899-12-30T00:20:00"/>
    <n v="0"/>
    <n v="1"/>
    <x v="2"/>
  </r>
  <r>
    <s v="TFU071"/>
    <n v="97"/>
    <x v="0"/>
    <s v="REVSION DEL SISTEMA DE FRENO, CAMBIO DE 1/2 JUEGO DE BANDAS POSICION 9Y10, CAMBIO DE 10 PERNOS POSICION 9 Y 10, PRUEBAS DE FRENO"/>
    <x v="0"/>
    <d v="1899-12-30T08:24:00"/>
    <d v="1899-12-30T11:38:00"/>
    <d v="2021-04-21T00:00:00"/>
    <x v="20"/>
    <d v="2021-04-21T00:00:00"/>
    <d v="2021-04-21T00:00:00"/>
    <d v="1899-12-30T08:24:00"/>
    <d v="1899-12-30T11:38:00"/>
    <x v="6"/>
    <s v="LEONARDO CANO"/>
    <x v="0"/>
    <s v="MOTOR_x000a_"/>
    <x v="8"/>
    <x v="1"/>
    <n v="0"/>
    <n v="1"/>
    <d v="1899-12-30T03:14:00"/>
    <d v="1899-12-30T03:14:00"/>
    <n v="1"/>
    <d v="1899-12-30T00:00:00"/>
    <d v="1899-12-30T03:14:00"/>
    <n v="21"/>
    <x v="1"/>
    <x v="5"/>
    <s v="4-16"/>
    <d v="1899-12-30T03:14:00"/>
    <n v="0"/>
    <n v="1"/>
    <x v="2"/>
  </r>
  <r>
    <s v="R59147"/>
    <n v="98"/>
    <x v="1"/>
    <s v="CAMBIO DE 2 JUEGOS DE BANDAS , INSTALACION DE GUARDABARROS PLASTICOS,"/>
    <x v="0"/>
    <m/>
    <m/>
    <d v="2021-04-21T00:00:00"/>
    <x v="6"/>
    <d v="2021-04-21T00:00:00"/>
    <d v="2021-04-21T00:00:00"/>
    <m/>
    <m/>
    <x v="83"/>
    <m/>
    <x v="3"/>
    <s v="EXTERNO "/>
    <x v="0"/>
    <x v="6"/>
    <n v="-44307"/>
    <n v="0"/>
    <d v="1899-12-30T00:00:00"/>
    <d v="1899-12-30T00:00:00"/>
    <n v="1"/>
    <d v="1899-12-30T00:00:00"/>
    <d v="1899-12-30T00:00:00"/>
    <n v="0"/>
    <x v="3"/>
    <x v="3"/>
    <s v="1-52"/>
    <d v="1899-12-30T00:00:00"/>
    <n v="0"/>
    <n v="1"/>
    <x v="2"/>
  </r>
  <r>
    <s v="R59147"/>
    <n v="98"/>
    <x v="0"/>
    <s v=" INSPECCION "/>
    <x v="0"/>
    <m/>
    <m/>
    <d v="2021-04-21T00:00:00"/>
    <x v="6"/>
    <d v="2021-04-21T00:00:00"/>
    <d v="2021-04-21T00:00:00"/>
    <m/>
    <m/>
    <x v="53"/>
    <m/>
    <x v="3"/>
    <s v="EXTERNO "/>
    <x v="0"/>
    <x v="6"/>
    <n v="-44307"/>
    <n v="0"/>
    <d v="1899-12-30T00:00:00"/>
    <d v="1899-12-30T00:00:00"/>
    <n v="1"/>
    <d v="1899-12-30T00:00:00"/>
    <d v="1899-12-30T00:00:00"/>
    <n v="0"/>
    <x v="3"/>
    <x v="3"/>
    <s v="1-52"/>
    <d v="1899-12-30T00:00:00"/>
    <n v="0"/>
    <n v="1"/>
    <x v="2"/>
  </r>
  <r>
    <s v="S67620"/>
    <n v="99"/>
    <x v="0"/>
    <s v="DESTAPAR MANGUERA DE ALIMENTACION DE AIRE POR TAPON DE AVISPA Y GRADUACION DE FRENOS "/>
    <x v="0"/>
    <d v="1899-12-30T09:28:00"/>
    <d v="1899-12-30T09:38:00"/>
    <d v="2021-04-21T00:00:00"/>
    <x v="20"/>
    <d v="2021-04-21T00:00:00"/>
    <d v="2021-04-21T00:00:00"/>
    <d v="1899-12-30T09:28:00"/>
    <d v="1899-12-30T09:38:00"/>
    <x v="1"/>
    <s v="ARTURO JAIMES"/>
    <x v="0"/>
    <s v="AIRE"/>
    <x v="0"/>
    <x v="6"/>
    <n v="0"/>
    <n v="1"/>
    <d v="1899-12-30T00:10:00"/>
    <d v="1899-12-30T00:10:00"/>
    <n v="1"/>
    <d v="1899-12-30T00:00:00"/>
    <d v="1899-12-30T00:10:00"/>
    <n v="21"/>
    <x v="1"/>
    <x v="5"/>
    <s v="4-16"/>
    <d v="1899-12-30T00:10:00"/>
    <n v="0"/>
    <n v="1"/>
    <x v="2"/>
  </r>
  <r>
    <s v="TFU062"/>
    <n v="100"/>
    <x v="0"/>
    <s v="CAMBIO DE UNA BOMBONA POSICION 9 Y 10, REVISION DE DEL SECADOR "/>
    <x v="0"/>
    <d v="1899-12-30T11:00:00"/>
    <m/>
    <d v="2021-04-21T00:00:00"/>
    <x v="6"/>
    <d v="2021-04-21T00:00:00"/>
    <d v="2021-04-21T00:00:00"/>
    <d v="1899-12-30T16:15:00"/>
    <d v="1899-12-30T17:15:00"/>
    <x v="6"/>
    <s v="EDWIN JIMENEZ"/>
    <x v="0"/>
    <s v="AIRE"/>
    <x v="7"/>
    <x v="6"/>
    <n v="-44307"/>
    <n v="0"/>
    <d v="1899-12-30T00:00:00"/>
    <d v="1899-12-30T00:00:00"/>
    <n v="1"/>
    <d v="1899-12-30T00:00:00"/>
    <d v="1899-12-30T00:00:00"/>
    <n v="0"/>
    <x v="3"/>
    <x v="3"/>
    <s v="1-52"/>
    <d v="1899-12-30T01:00:00"/>
    <n v="0"/>
    <n v="1"/>
    <x v="2"/>
  </r>
  <r>
    <s v="SJK824"/>
    <n v="102"/>
    <x v="0"/>
    <s v="REPARACION DE PIÑON ELEVAVIDRIO Y SISTEMA ELECTRICO DE BOMBA DE ARRASTRE, MANTENIMIENTO A LA BOMBA LIMPIAVIDRIOS "/>
    <x v="0"/>
    <d v="1899-12-30T12:00:00"/>
    <d v="1899-12-30T16:20:00"/>
    <d v="2021-04-21T00:00:00"/>
    <x v="20"/>
    <d v="2021-04-21T00:00:00"/>
    <d v="2021-04-21T00:00:00"/>
    <d v="1899-12-30T12:00:00"/>
    <d v="1899-12-30T16:20:00"/>
    <x v="12"/>
    <s v="JORGE PEREZ"/>
    <x v="0"/>
    <s v="ELECTRICO"/>
    <x v="0"/>
    <x v="2"/>
    <n v="0"/>
    <n v="1"/>
    <d v="1899-12-30T04:20:00"/>
    <d v="1899-12-30T04:20:00"/>
    <n v="0"/>
    <d v="1899-12-30T04:40:00"/>
    <d v="1899-12-30T09:00:00"/>
    <n v="21"/>
    <x v="1"/>
    <x v="5"/>
    <s v="4-16"/>
    <d v="1899-12-30T04:20:00"/>
    <n v="0"/>
    <n v="1"/>
    <x v="2"/>
  </r>
  <r>
    <s v="TDL763"/>
    <n v="103"/>
    <x v="0"/>
    <s v="CAMBIO DE BOMBONA SUSPENSIÓN CABINA Y MANGUERA DE ALIMENTACION DE LA MISMA "/>
    <x v="0"/>
    <d v="1899-12-30T02:20:00"/>
    <d v="1899-12-30T15:06:00"/>
    <d v="2021-04-21T00:00:00"/>
    <x v="20"/>
    <d v="2021-04-21T00:00:00"/>
    <d v="2021-04-21T00:00:00"/>
    <d v="1899-12-30T02:20:00"/>
    <d v="1899-12-30T15:06:00"/>
    <x v="54"/>
    <s v="JORGE BALLESTER0"/>
    <x v="0"/>
    <s v="AIRE"/>
    <x v="0"/>
    <x v="1"/>
    <n v="0"/>
    <n v="1"/>
    <d v="1899-12-30T10:46:29"/>
    <d v="1899-12-30T11:46:00"/>
    <n v="1"/>
    <d v="1899-12-30T00:00:00"/>
    <d v="1899-12-30T11:46:00"/>
    <n v="21"/>
    <x v="1"/>
    <x v="5"/>
    <s v="4-16"/>
    <d v="1899-12-30T10:46:29"/>
    <n v="0"/>
    <n v="1"/>
    <x v="2"/>
  </r>
  <r>
    <s v="UQS507"/>
    <n v="104"/>
    <x v="0"/>
    <s v="CAMBIO PITO FRONTAL"/>
    <x v="0"/>
    <d v="1899-12-30T15:00:00"/>
    <d v="1899-12-30T15:10:00"/>
    <d v="2021-04-21T00:00:00"/>
    <x v="20"/>
    <d v="2021-04-21T00:00:00"/>
    <d v="2021-04-21T00:00:00"/>
    <d v="1899-12-30T15:00:00"/>
    <d v="1899-12-30T15:10:00"/>
    <x v="12"/>
    <s v="ROGER CUELLO "/>
    <x v="0"/>
    <s v="ELECTRICO"/>
    <x v="1"/>
    <x v="3"/>
    <n v="0"/>
    <n v="1"/>
    <d v="1899-12-30T00:10:00"/>
    <d v="1899-12-30T00:10:00"/>
    <n v="0"/>
    <d v="1899-12-30T05:50:00"/>
    <d v="1899-12-30T06:00:00"/>
    <n v="21"/>
    <x v="1"/>
    <x v="5"/>
    <s v="4-16"/>
    <d v="1899-12-30T00:10:00"/>
    <n v="0"/>
    <n v="1"/>
    <x v="2"/>
  </r>
  <r>
    <s v="UYZ627"/>
    <n v="127"/>
    <x v="1"/>
    <s v="REPARACION DE CINTURON DE SEGURIDAD"/>
    <x v="1"/>
    <d v="1899-12-30T07:30:00"/>
    <d v="1899-12-30T16:05:00"/>
    <d v="2021-04-26T00:00:00"/>
    <x v="22"/>
    <d v="2021-04-26T00:00:00"/>
    <d v="2021-04-26T00:00:00"/>
    <d v="1899-12-30T16:00:00"/>
    <d v="1899-12-30T16:15:00"/>
    <x v="0"/>
    <s v="YEIMAN HERNANDEZ"/>
    <x v="0"/>
    <s v="LATONERIA Y PINTURA"/>
    <x v="0"/>
    <x v="2"/>
    <n v="1"/>
    <n v="1"/>
    <d v="1899-12-30T19:05:00"/>
    <d v="1899-12-31T00:35:00"/>
    <n v="0"/>
    <d v="1899-12-30T04:55:00"/>
    <d v="1899-12-31T05:30:00"/>
    <n v="27"/>
    <x v="1"/>
    <x v="6"/>
    <s v="4-17"/>
    <d v="1899-12-30T00:15:00"/>
    <n v="0"/>
    <n v="1"/>
    <x v="3"/>
  </r>
  <r>
    <s v="UYZ627"/>
    <n v="127"/>
    <x v="1"/>
    <s v="INTERCAMBIO DE BOMBONAS Y CORRECCION FUGAS DE AIRE"/>
    <x v="2"/>
    <d v="1899-12-30T07:30:00"/>
    <d v="1899-12-30T16:05:00"/>
    <d v="2021-04-26T00:00:00"/>
    <x v="22"/>
    <d v="2021-04-27T00:00:00"/>
    <d v="2021-04-27T00:00:00"/>
    <d v="1899-12-30T08:30:00"/>
    <d v="1899-12-30T14:35:00"/>
    <x v="84"/>
    <s v="YEIMAN HERNANDEZ"/>
    <x v="0"/>
    <s v="AIRE "/>
    <x v="0"/>
    <x v="2"/>
    <n v="1"/>
    <n v="1"/>
    <d v="1899-12-30T19:05:00"/>
    <d v="1899-12-31T00:35:00"/>
    <n v="0"/>
    <d v="1899-12-30T04:55:00"/>
    <d v="1899-12-31T05:30:00"/>
    <n v="27"/>
    <x v="1"/>
    <x v="6"/>
    <s v="4-17"/>
    <d v="1899-12-30T04:05:29"/>
    <n v="0"/>
    <n v="1"/>
    <x v="3"/>
  </r>
  <r>
    <s v="UYZ627"/>
    <n v="127"/>
    <x v="0"/>
    <s v="CAMBIO DE FILTRO DE AIRE DE MOTOR "/>
    <x v="3"/>
    <d v="1899-12-30T07:30:00"/>
    <d v="1899-12-30T16:05:00"/>
    <d v="2021-04-26T00:00:00"/>
    <x v="22"/>
    <d v="2021-04-27T00:00:00"/>
    <d v="2021-04-27T00:00:00"/>
    <d v="1899-12-30T17:30:00"/>
    <d v="1899-12-30T18:05:00"/>
    <x v="0"/>
    <s v="YEIMAN HERNANDEZ"/>
    <x v="0"/>
    <s v="MECANICA DE PATIO"/>
    <x v="1"/>
    <x v="2"/>
    <n v="1"/>
    <n v="1"/>
    <d v="1899-12-30T19:05:00"/>
    <d v="1899-12-31T00:35:00"/>
    <n v="0"/>
    <d v="1899-12-30T04:55:00"/>
    <d v="1899-12-31T05:30:00"/>
    <n v="27"/>
    <x v="1"/>
    <x v="6"/>
    <s v="4-17"/>
    <d v="1899-12-30T00:35:00"/>
    <n v="0"/>
    <n v="1"/>
    <x v="3"/>
  </r>
  <r>
    <s v="TFR839"/>
    <n v="128"/>
    <x v="1"/>
    <s v="ARREGLO DE CONECTOR DE DIFERENCIAL"/>
    <x v="4"/>
    <d v="1899-12-30T07:30:00"/>
    <d v="1899-12-30T08:28:00"/>
    <d v="2021-04-26T00:00:00"/>
    <x v="23"/>
    <d v="2021-04-26T00:00:00"/>
    <d v="2021-04-26T00:00:00"/>
    <d v="1899-12-30T07:40:00"/>
    <d v="1899-12-30T08:00:00"/>
    <x v="85"/>
    <s v="VICTOR BARCASNEGRAS"/>
    <x v="0"/>
    <s v="ELECTRICO"/>
    <x v="0"/>
    <x v="5"/>
    <n v="0"/>
    <n v="1"/>
    <d v="1899-12-30T00:58:00"/>
    <d v="1899-12-30T00:58:00"/>
    <n v="1"/>
    <d v="1899-12-30T00:00:00"/>
    <d v="1899-12-30T00:58:00"/>
    <n v="26"/>
    <x v="1"/>
    <x v="6"/>
    <s v="4-17"/>
    <d v="1899-12-30T00:20:00"/>
    <n v="0"/>
    <n v="1"/>
    <x v="3"/>
  </r>
  <r>
    <s v="TFR839"/>
    <n v="128"/>
    <x v="0"/>
    <s v="AJUSTE DE PUERTA"/>
    <x v="1"/>
    <d v="1899-12-30T07:30:00"/>
    <d v="1899-12-30T08:28:00"/>
    <d v="2021-04-26T00:00:00"/>
    <x v="23"/>
    <d v="2021-04-26T00:00:00"/>
    <d v="2021-04-26T00:00:00"/>
    <d v="1899-12-30T08:05:00"/>
    <d v="1899-12-30T08:25:00"/>
    <x v="28"/>
    <s v="VICTOR BARCASNEGRAS"/>
    <x v="0"/>
    <s v="LATONERIA Y PINTURA"/>
    <x v="0"/>
    <x v="5"/>
    <n v="0"/>
    <n v="1"/>
    <d v="1899-12-30T00:58:00"/>
    <d v="1899-12-30T00:58:00"/>
    <n v="1"/>
    <d v="1899-12-30T00:00:00"/>
    <d v="1899-12-30T00:58:00"/>
    <n v="26"/>
    <x v="1"/>
    <x v="6"/>
    <s v="4-17"/>
    <d v="1899-12-30T00:20:00"/>
    <n v="0"/>
    <n v="1"/>
    <x v="3"/>
  </r>
  <r>
    <s v="TFU073"/>
    <n v="129"/>
    <x v="1"/>
    <s v="CAMBIO DE BOMBONA POSICION 9 Y 10"/>
    <x v="2"/>
    <d v="1899-12-30T07:40:00"/>
    <d v="1899-12-30T12:10:00"/>
    <d v="2021-04-26T00:00:00"/>
    <x v="23"/>
    <d v="2021-04-26T00:00:00"/>
    <d v="2021-04-26T00:00:00"/>
    <d v="1899-12-30T08:00:00"/>
    <d v="1899-12-30T08:30:00"/>
    <x v="6"/>
    <s v="FREDY CALDERON"/>
    <x v="0"/>
    <s v="AIRE"/>
    <x v="0"/>
    <x v="1"/>
    <n v="0"/>
    <n v="1"/>
    <d v="1899-12-30T04:30:00"/>
    <d v="1899-12-30T04:30:00"/>
    <n v="1"/>
    <d v="1899-12-30T00:00:00"/>
    <d v="1899-12-30T04:30:00"/>
    <n v="26"/>
    <x v="1"/>
    <x v="6"/>
    <s v="4-17"/>
    <d v="1899-12-30T00:30:00"/>
    <n v="0"/>
    <n v="1"/>
    <x v="3"/>
  </r>
  <r>
    <s v="TFU073"/>
    <n v="129"/>
    <x v="1"/>
    <s v="CAMBIO DE PLUMILLAS LIMPIA BRISAS, CAMBIO DE COJIN DE SILLA DE CONDUCTOR, POSTURA DE PORTA TAPAS DE ACPM"/>
    <x v="1"/>
    <d v="1899-12-30T07:40:00"/>
    <d v="1899-12-30T12:10:00"/>
    <d v="2021-04-26T00:00:00"/>
    <x v="23"/>
    <d v="2021-04-26T00:00:00"/>
    <d v="2021-04-26T00:00:00"/>
    <d v="1899-12-30T08:30:00"/>
    <d v="1899-12-30T08:44:00"/>
    <x v="28"/>
    <s v="FREDY CALDERON"/>
    <x v="0"/>
    <s v="LATONERIA Y PINTURA"/>
    <x v="0"/>
    <x v="1"/>
    <n v="0"/>
    <n v="1"/>
    <d v="1899-12-30T04:30:00"/>
    <d v="1899-12-30T04:30:00"/>
    <n v="1"/>
    <d v="1899-12-30T00:00:00"/>
    <d v="1899-12-30T04:30:00"/>
    <n v="26"/>
    <x v="1"/>
    <x v="6"/>
    <s v="4-17"/>
    <d v="1899-12-30T00:14:00"/>
    <n v="0"/>
    <n v="1"/>
    <x v="3"/>
  </r>
  <r>
    <s v="TFU073"/>
    <n v="129"/>
    <x v="1"/>
    <s v="COMPLETAR NIVEL DE REFRIGERANTE"/>
    <x v="3"/>
    <d v="1899-12-30T07:40:00"/>
    <d v="1899-12-30T12:10:00"/>
    <d v="2021-04-26T00:00:00"/>
    <x v="23"/>
    <d v="2021-04-26T00:00:00"/>
    <d v="2021-04-26T00:00:00"/>
    <d v="1899-12-30T08:30:00"/>
    <d v="1899-12-30T08:40:00"/>
    <x v="0"/>
    <s v="FREDY CALDERON"/>
    <x v="0"/>
    <s v="MOTORES"/>
    <x v="0"/>
    <x v="1"/>
    <n v="0"/>
    <n v="1"/>
    <d v="1899-12-30T04:30:00"/>
    <d v="1899-12-30T04:30:00"/>
    <n v="1"/>
    <d v="1899-12-30T00:00:00"/>
    <d v="1899-12-30T04:30:00"/>
    <n v="26"/>
    <x v="1"/>
    <x v="6"/>
    <s v="4-17"/>
    <d v="1899-12-30T00:10:00"/>
    <n v="0"/>
    <n v="1"/>
    <x v="3"/>
  </r>
  <r>
    <s v="TFU073"/>
    <n v="129"/>
    <x v="1"/>
    <s v="INSPECCION FUGA DE HIDRAULICO POR MANGUERA, EN ESPERA DE MANGUERA "/>
    <x v="3"/>
    <d v="1899-12-30T07:40:00"/>
    <d v="1899-12-30T12:10:00"/>
    <d v="2021-04-26T00:00:00"/>
    <x v="23"/>
    <d v="2021-04-26T00:00:00"/>
    <d v="2021-04-26T00:00:00"/>
    <d v="1899-12-30T09:15:00"/>
    <d v="1899-12-30T09:20:00"/>
    <x v="1"/>
    <s v="FREDY CALDERON"/>
    <x v="0"/>
    <s v="MOTORES"/>
    <x v="0"/>
    <x v="1"/>
    <n v="0"/>
    <n v="1"/>
    <d v="1899-12-30T04:30:00"/>
    <d v="1899-12-30T04:30:00"/>
    <n v="1"/>
    <d v="1899-12-30T00:00:00"/>
    <d v="1899-12-30T04:30:00"/>
    <n v="26"/>
    <x v="1"/>
    <x v="6"/>
    <s v="4-17"/>
    <d v="1899-12-30T00:05:00"/>
    <n v="0"/>
    <n v="1"/>
    <x v="3"/>
  </r>
  <r>
    <s v="TFU073"/>
    <n v="129"/>
    <x v="0"/>
    <s v="CAMBIO DE MANGUERA DE BOTELLA DE DIRECCION, COMPLETAR HIDRAULICO Y NIVEL DE ACEITE DE MOTOR."/>
    <x v="3"/>
    <d v="1899-12-30T07:40:00"/>
    <d v="1899-12-30T12:10:00"/>
    <d v="2021-04-26T00:00:00"/>
    <x v="23"/>
    <d v="2021-04-26T00:00:00"/>
    <d v="2021-04-26T00:00:00"/>
    <d v="1899-12-30T11:50:00"/>
    <d v="1899-12-30T12:10:00"/>
    <x v="1"/>
    <s v="FREDY CALDERON"/>
    <x v="0"/>
    <s v="MOTORES"/>
    <x v="0"/>
    <x v="1"/>
    <n v="0"/>
    <n v="1"/>
    <d v="1899-12-30T04:30:00"/>
    <d v="1899-12-30T04:30:00"/>
    <n v="1"/>
    <d v="1899-12-30T00:00:00"/>
    <d v="1899-12-30T04:30:00"/>
    <n v="26"/>
    <x v="1"/>
    <x v="6"/>
    <s v="4-17"/>
    <d v="1899-12-30T00:20:00"/>
    <n v="0"/>
    <n v="1"/>
    <x v="3"/>
  </r>
  <r>
    <s v="UQS510"/>
    <n v="130"/>
    <x v="1"/>
    <s v="COMPLETAR ACEITE DE LA CAJA"/>
    <x v="3"/>
    <d v="1899-12-30T10:12:00"/>
    <d v="1899-12-30T10:50:00"/>
    <d v="2021-04-26T00:00:00"/>
    <x v="23"/>
    <d v="2021-04-26T00:00:00"/>
    <d v="2021-04-26T00:00:00"/>
    <d v="1899-12-30T10:30:00"/>
    <d v="1899-12-30T10:50:00"/>
    <x v="10"/>
    <s v="ALEXANDER RICO"/>
    <x v="0"/>
    <s v="MECANICA DE PATIO"/>
    <x v="1"/>
    <x v="3"/>
    <n v="0"/>
    <n v="1"/>
    <d v="1899-12-30T00:38:00"/>
    <d v="1899-12-30T00:38:00"/>
    <n v="1"/>
    <d v="1899-12-30T00:00:00"/>
    <d v="1899-12-30T00:38:00"/>
    <n v="26"/>
    <x v="1"/>
    <x v="6"/>
    <s v="4-17"/>
    <d v="1899-12-30T00:20:00"/>
    <n v="0"/>
    <n v="1"/>
    <x v="3"/>
  </r>
  <r>
    <s v="UQS510"/>
    <n v="130"/>
    <x v="0"/>
    <s v="ENGRASE DE QUINTA RUEDA"/>
    <x v="5"/>
    <d v="1899-12-30T10:12:00"/>
    <d v="1899-12-30T10:50:00"/>
    <d v="2021-04-26T00:00:00"/>
    <x v="23"/>
    <d v="2021-04-26T00:00:00"/>
    <d v="2021-04-26T00:00:00"/>
    <d v="1899-12-30T10:30:00"/>
    <d v="1899-12-30T10:50:00"/>
    <x v="10"/>
    <s v="ALEXANDER RICO"/>
    <x v="1"/>
    <s v="MECANICA DE PATIO"/>
    <x v="0"/>
    <x v="3"/>
    <n v="0"/>
    <n v="1"/>
    <d v="1899-12-30T00:38:00"/>
    <d v="1899-12-30T00:38:00"/>
    <n v="1"/>
    <d v="1899-12-30T00:00:00"/>
    <d v="1899-12-30T00:38:00"/>
    <n v="26"/>
    <x v="1"/>
    <x v="6"/>
    <s v="4-17"/>
    <d v="1899-12-30T00:20:00"/>
    <n v="0"/>
    <n v="1"/>
    <x v="3"/>
  </r>
  <r>
    <s v="TFR248"/>
    <n v="131"/>
    <x v="0"/>
    <s v="ENGRASE GENERAL"/>
    <x v="6"/>
    <d v="1899-12-30T10:12:00"/>
    <d v="1899-12-30T10:29:00"/>
    <d v="2021-04-26T00:00:00"/>
    <x v="23"/>
    <d v="2021-04-26T00:00:00"/>
    <d v="2021-04-26T00:00:00"/>
    <d v="1899-12-30T10:12:00"/>
    <d v="1899-12-30T10:29:00"/>
    <x v="10"/>
    <s v="HERNAN AVENDAÑO"/>
    <x v="1"/>
    <s v="MECANICA DE PATIO"/>
    <x v="0"/>
    <x v="2"/>
    <n v="0"/>
    <n v="1"/>
    <d v="1899-12-30T00:17:00"/>
    <d v="1899-12-30T00:17:00"/>
    <n v="1"/>
    <d v="1899-12-30T00:00:00"/>
    <d v="1899-12-30T00:17:00"/>
    <n v="26"/>
    <x v="1"/>
    <x v="6"/>
    <s v="4-17"/>
    <d v="1899-12-30T00:17:00"/>
    <n v="0"/>
    <n v="1"/>
    <x v="3"/>
  </r>
  <r>
    <s v="TFU068"/>
    <n v="132"/>
    <x v="0"/>
    <s v="POSTURA DE ABRAZADERA EN BRAZO TEMPLETE DE RADIADOR PARA DAR AJUSTE"/>
    <x v="3"/>
    <d v="1899-12-30T09:00:00"/>
    <d v="1899-12-30T09:25:00"/>
    <d v="2021-04-26T00:00:00"/>
    <x v="23"/>
    <d v="2021-04-26T00:00:00"/>
    <d v="2021-04-26T00:00:00"/>
    <d v="1899-12-30T09:00:00"/>
    <d v="1899-12-30T09:25:00"/>
    <x v="6"/>
    <s v="JHON CANTILLO"/>
    <x v="0"/>
    <s v="MECANICA DE PATIO"/>
    <x v="0"/>
    <x v="1"/>
    <n v="0"/>
    <n v="1"/>
    <d v="1899-12-30T00:25:00"/>
    <d v="1899-12-30T00:25:00"/>
    <n v="1"/>
    <d v="1899-12-30T00:00:00"/>
    <d v="1899-12-30T00:25:00"/>
    <n v="26"/>
    <x v="1"/>
    <x v="6"/>
    <s v="4-17"/>
    <d v="1899-12-30T00:25:00"/>
    <n v="0"/>
    <n v="1"/>
    <x v="3"/>
  </r>
  <r>
    <s v="TFU079"/>
    <n v="133"/>
    <x v="1"/>
    <s v="AJUSTE DE LA QUINTA RUEDA"/>
    <x v="5"/>
    <d v="1899-12-30T11:55:00"/>
    <d v="1899-12-30T17:07:00"/>
    <d v="2021-04-26T00:00:00"/>
    <x v="23"/>
    <d v="2021-04-26T00:00:00"/>
    <d v="2021-04-26T00:00:00"/>
    <d v="1899-12-30T11:55:00"/>
    <d v="1899-12-30T12:00:00"/>
    <x v="0"/>
    <s v="JULIO ORDOÑEZ"/>
    <x v="1"/>
    <s v="MECANICA DE PATIO"/>
    <x v="0"/>
    <x v="1"/>
    <n v="0"/>
    <n v="1"/>
    <d v="1899-12-30T03:12:29"/>
    <d v="1899-12-30T04:12:00"/>
    <n v="0"/>
    <d v="1899-12-30T03:53:00"/>
    <d v="1899-12-30T08:05:00"/>
    <n v="26"/>
    <x v="1"/>
    <x v="6"/>
    <s v="4-17"/>
    <d v="1899-12-30T00:05:00"/>
    <n v="0"/>
    <n v="1"/>
    <x v="3"/>
  </r>
  <r>
    <s v="TFU079"/>
    <n v="133"/>
    <x v="1"/>
    <s v="INSPECCION DE QUINTA RUEDA"/>
    <x v="5"/>
    <d v="1899-12-30T11:55:00"/>
    <d v="1899-12-30T17:07:00"/>
    <d v="2021-04-26T00:00:00"/>
    <x v="23"/>
    <d v="2021-04-26T00:00:00"/>
    <d v="2021-04-26T00:00:00"/>
    <d v="1899-12-30T14:15:00"/>
    <d v="1899-12-30T15:00:00"/>
    <x v="86"/>
    <s v="JULIO ORDOÑEZ"/>
    <x v="1"/>
    <s v="MECANICA DE PATIO"/>
    <x v="0"/>
    <x v="1"/>
    <n v="0"/>
    <n v="1"/>
    <d v="1899-12-30T03:12:29"/>
    <d v="1899-12-30T04:12:00"/>
    <n v="0"/>
    <d v="1899-12-30T03:53:00"/>
    <d v="1899-12-30T08:05:00"/>
    <n v="26"/>
    <x v="1"/>
    <x v="6"/>
    <s v="4-17"/>
    <d v="1899-12-30T00:45:00"/>
    <n v="0"/>
    <n v="1"/>
    <x v="3"/>
  </r>
  <r>
    <s v="TFU079"/>
    <n v="133"/>
    <x v="1"/>
    <s v="MANTENIMIENTO AIRE ACONDICIONADO"/>
    <x v="7"/>
    <d v="1899-12-30T11:55:00"/>
    <d v="1899-12-30T17:07:00"/>
    <d v="2021-04-26T00:00:00"/>
    <x v="23"/>
    <d v="2021-04-26T00:00:00"/>
    <d v="2021-04-26T00:00:00"/>
    <d v="1899-12-30T14:00:00"/>
    <d v="1899-12-30T14:40:00"/>
    <x v="87"/>
    <s v="JULIO ORDOÑEZ"/>
    <x v="1"/>
    <s v="MECANICA DE PATIO"/>
    <x v="0"/>
    <x v="1"/>
    <n v="0"/>
    <n v="1"/>
    <d v="1899-12-30T03:12:29"/>
    <d v="1899-12-30T04:12:00"/>
    <n v="0"/>
    <d v="1899-12-30T03:53:00"/>
    <d v="1899-12-30T08:05:00"/>
    <n v="26"/>
    <x v="1"/>
    <x v="6"/>
    <s v="4-17"/>
    <d v="1899-12-30T00:40:00"/>
    <n v="0"/>
    <n v="1"/>
    <x v="3"/>
  </r>
  <r>
    <s v="TFU079"/>
    <n v="133"/>
    <x v="1"/>
    <s v="SE CAMBIO KIT DE MORDAZA Y MONTAJE DE QUINTA RUEDA"/>
    <x v="5"/>
    <d v="1899-12-30T11:55:00"/>
    <d v="1899-12-30T17:07:00"/>
    <d v="2021-04-26T00:00:00"/>
    <x v="23"/>
    <d v="2021-04-26T00:00:00"/>
    <d v="2021-04-26T00:00:00"/>
    <d v="1899-12-30T15:30:00"/>
    <d v="1899-12-30T16:40:00"/>
    <x v="0"/>
    <s v="JULIO ORDOÑEZ"/>
    <x v="1"/>
    <s v="MECANICA DE PATIO"/>
    <x v="0"/>
    <x v="1"/>
    <n v="0"/>
    <n v="1"/>
    <d v="1899-12-30T03:12:29"/>
    <d v="1899-12-30T04:12:00"/>
    <n v="0"/>
    <d v="1899-12-30T03:53:00"/>
    <d v="1899-12-30T08:05:00"/>
    <n v="26"/>
    <x v="1"/>
    <x v="6"/>
    <s v="4-17"/>
    <d v="1899-12-30T01:10:00"/>
    <n v="0"/>
    <n v="1"/>
    <x v="3"/>
  </r>
  <r>
    <s v="TFU079"/>
    <n v="133"/>
    <x v="1"/>
    <s v="PULIR QUINTA RUEDA PARA POSTURA DE DISCO DE TEFLON"/>
    <x v="5"/>
    <d v="1899-12-30T11:55:00"/>
    <d v="1899-12-30T17:07:00"/>
    <d v="2021-04-26T00:00:00"/>
    <x v="23"/>
    <d v="2021-04-26T00:00:00"/>
    <d v="2021-04-26T00:00:00"/>
    <d v="1899-12-30T16:40:00"/>
    <d v="1899-12-30T17:07:00"/>
    <x v="13"/>
    <s v="JULIO ORDOÑEZ"/>
    <x v="1"/>
    <s v="SOLDADURA"/>
    <x v="0"/>
    <x v="1"/>
    <n v="0"/>
    <n v="1"/>
    <d v="1899-12-30T03:12:29"/>
    <d v="1899-12-30T04:12:00"/>
    <n v="0"/>
    <d v="1899-12-30T03:53:00"/>
    <d v="1899-12-30T08:05:00"/>
    <n v="26"/>
    <x v="1"/>
    <x v="6"/>
    <s v="4-17"/>
    <d v="1899-12-30T00:27:00"/>
    <n v="0"/>
    <n v="1"/>
    <x v="3"/>
  </r>
  <r>
    <s v="S26289"/>
    <n v="133"/>
    <x v="0"/>
    <s v="CAMBIO DE KING PIN "/>
    <x v="8"/>
    <d v="1899-12-30T11:55:00"/>
    <d v="1899-12-30T17:07:00"/>
    <d v="2021-04-26T00:00:00"/>
    <x v="23"/>
    <d v="2021-04-26T00:00:00"/>
    <d v="2021-04-26T00:00:00"/>
    <d v="1899-12-30T16:40:00"/>
    <d v="1899-12-30T17:06:00"/>
    <x v="88"/>
    <s v="JULIO ORDOÑEZ"/>
    <x v="0"/>
    <s v="MECANICA DE PATIO"/>
    <x v="0"/>
    <x v="1"/>
    <n v="0"/>
    <n v="1"/>
    <d v="1899-12-30T03:12:29"/>
    <d v="1899-12-30T04:12:00"/>
    <n v="0"/>
    <d v="1899-12-30T03:53:00"/>
    <d v="1899-12-30T08:05:00"/>
    <n v="26"/>
    <x v="1"/>
    <x v="6"/>
    <s v="4-17"/>
    <d v="1899-12-30T00:26:00"/>
    <n v="0"/>
    <n v="1"/>
    <x v="3"/>
  </r>
  <r>
    <s v="TDK248"/>
    <n v="134"/>
    <x v="1"/>
    <s v="CAMBIO DE ACEITE DE MOTOR, CAMBIO DE FILTRO DE ACEITE, COMBUSTIBLE, TRAMPA Y AGUA, CAMBIO DE LOS 2 FILTROS DE AIRE, INSPECCION DE BANDAS, CRUCETAS, BUJES DE VIGAS, MUELLES TRASEROS Y DELANTEROS, CAMBIO DE MANGUERA DE AGUA, ENGRASE GENERAL, COMPLETAR NIVEL DE REFRIGERANTE."/>
    <x v="3"/>
    <d v="1899-12-30T11:00:00"/>
    <d v="1899-12-30T16:10:00"/>
    <d v="2021-04-26T00:00:00"/>
    <x v="23"/>
    <d v="2021-04-26T00:00:00"/>
    <d v="2021-04-26T00:00:00"/>
    <d v="1899-12-30T11:05:00"/>
    <d v="1899-12-30T16:10:00"/>
    <x v="10"/>
    <s v="ORLANDO CARVAJAL"/>
    <x v="1"/>
    <s v="MECANICA DE PATIO"/>
    <x v="1"/>
    <x v="2"/>
    <n v="0"/>
    <n v="1"/>
    <d v="1899-12-30T03:10:29"/>
    <d v="1899-12-30T04:10:00"/>
    <n v="0"/>
    <d v="1899-12-30T04:50:00"/>
    <d v="1899-12-30T09:00:00"/>
    <n v="26"/>
    <x v="1"/>
    <x v="6"/>
    <s v="4-17"/>
    <d v="1899-12-30T03:05:29"/>
    <n v="0"/>
    <n v="1"/>
    <x v="3"/>
  </r>
  <r>
    <s v="TDK248"/>
    <n v="134"/>
    <x v="0"/>
    <s v="MANTENIMIENTO AIRE ACONDICIONADO"/>
    <x v="7"/>
    <d v="1899-12-30T11:00:00"/>
    <d v="1899-12-30T16:10:00"/>
    <d v="2021-04-26T00:00:00"/>
    <x v="23"/>
    <d v="2021-04-26T00:00:00"/>
    <d v="2021-04-26T00:00:00"/>
    <d v="1899-12-30T16:10:00"/>
    <d v="1899-12-30T16:40:00"/>
    <x v="87"/>
    <s v="ORLANDO CARVAJAL"/>
    <x v="1"/>
    <s v="AIRE ACONDICIONADO "/>
    <x v="1"/>
    <x v="2"/>
    <n v="0"/>
    <n v="1"/>
    <d v="1899-12-30T03:10:29"/>
    <d v="1899-12-30T04:10:00"/>
    <n v="0"/>
    <d v="1899-12-30T04:50:00"/>
    <d v="1899-12-30T09:00:00"/>
    <n v="26"/>
    <x v="1"/>
    <x v="6"/>
    <s v="4-17"/>
    <d v="1899-12-30T00:30:00"/>
    <n v="0"/>
    <n v="1"/>
    <x v="3"/>
  </r>
  <r>
    <s v="SVM57A"/>
    <n v="135"/>
    <x v="1"/>
    <s v="DESMONTE DE GATOS HIDRAULICOS PARA REPARACION"/>
    <x v="5"/>
    <d v="1899-12-30T14:25:00"/>
    <d v="1899-12-30T17:00:00"/>
    <d v="2021-04-26T00:00:00"/>
    <x v="24"/>
    <d v="2021-04-26T00:00:00"/>
    <d v="2021-04-26T00:00:00"/>
    <d v="1899-12-30T14:30:00"/>
    <d v="1899-12-30T16:00:00"/>
    <x v="89"/>
    <m/>
    <x v="0"/>
    <s v="MECANICA DE PATIO"/>
    <x v="0"/>
    <x v="3"/>
    <n v="8"/>
    <n v="1"/>
    <d v="1900-01-01T22:34:48"/>
    <d v="1900-01-03T19:31:38"/>
    <n v="0"/>
    <d v="1899-12-30T04:00:00"/>
    <d v="1900-01-03T23:31:38"/>
    <n v="4"/>
    <x v="4"/>
    <x v="7"/>
    <s v="5-18"/>
    <d v="1899-12-30T01:30:00"/>
    <n v="0"/>
    <n v="1"/>
    <x v="3"/>
  </r>
  <r>
    <s v="SVM57A"/>
    <n v="135"/>
    <x v="1"/>
    <s v="MONTAJE DE BOTELLA DE GATOS HIDRAULICO"/>
    <x v="5"/>
    <d v="1899-12-30T14:25:00"/>
    <d v="1899-12-30T17:00:00"/>
    <d v="2021-04-26T00:00:00"/>
    <x v="24"/>
    <d v="2021-05-04T00:00:00"/>
    <d v="2021-05-04T00:00:00"/>
    <d v="1899-12-30T14:10:00"/>
    <d v="1899-12-30T15:00:00"/>
    <x v="1"/>
    <m/>
    <x v="0"/>
    <s v="MECANICA DE PATIO"/>
    <x v="0"/>
    <x v="3"/>
    <n v="8"/>
    <n v="1"/>
    <d v="1900-01-01T22:34:48"/>
    <d v="1900-01-03T19:31:38"/>
    <n v="0"/>
    <d v="1899-12-30T04:00:00"/>
    <d v="1900-01-03T23:31:38"/>
    <n v="4"/>
    <x v="4"/>
    <x v="7"/>
    <s v="5-18"/>
    <d v="1899-12-30T00:50:00"/>
    <n v="0"/>
    <n v="1"/>
    <x v="4"/>
  </r>
  <r>
    <s v="SVM57A"/>
    <n v="135"/>
    <x v="1"/>
    <s v="INPSECCION DE QUINTA RUEDA"/>
    <x v="5"/>
    <d v="1899-12-30T14:25:00"/>
    <d v="1899-12-30T17:00:00"/>
    <d v="2021-04-26T00:00:00"/>
    <x v="24"/>
    <d v="2021-05-06T00:00:00"/>
    <d v="2021-05-06T00:00:00"/>
    <d v="1899-12-30T14:00:00"/>
    <d v="1899-12-30T15:20:00"/>
    <x v="0"/>
    <m/>
    <x v="1"/>
    <s v="MECANICA DE PATIO"/>
    <x v="0"/>
    <x v="3"/>
    <n v="8"/>
    <n v="1"/>
    <m/>
    <m/>
    <n v="0"/>
    <d v="1899-12-30T04:00:00"/>
    <d v="1899-12-30T04:00:00"/>
    <n v="4"/>
    <x v="4"/>
    <x v="7"/>
    <s v="5-18"/>
    <d v="1899-12-30T01:20:00"/>
    <n v="0"/>
    <n v="1"/>
    <x v="4"/>
  </r>
  <r>
    <s v="SVM57A"/>
    <n v="135"/>
    <x v="0"/>
    <s v="POSTURA DE MEDIAS LUNAS"/>
    <x v="1"/>
    <d v="1899-12-30T14:25:00"/>
    <d v="1899-12-30T17:00:00"/>
    <d v="2021-04-26T00:00:00"/>
    <x v="24"/>
    <d v="2021-05-06T00:00:00"/>
    <d v="2021-05-06T00:00:00"/>
    <d v="1899-12-30T14:00:00"/>
    <d v="1899-12-30T14:30:00"/>
    <x v="28"/>
    <m/>
    <x v="1"/>
    <s v="LATONERIA PINTURA_x000a_SOLDADURA"/>
    <x v="0"/>
    <x v="3"/>
    <n v="8"/>
    <n v="1"/>
    <m/>
    <m/>
    <n v="0"/>
    <d v="1899-12-30T04:00:00"/>
    <d v="1899-12-30T04:00:00"/>
    <n v="4"/>
    <x v="4"/>
    <x v="7"/>
    <s v="5-18"/>
    <d v="1899-12-30T00:30:00"/>
    <n v="0"/>
    <n v="1"/>
    <x v="4"/>
  </r>
  <r>
    <s v="SJK824"/>
    <n v="136"/>
    <x v="1"/>
    <s v="DESMONTE DE DEFENSA PARA REPARACION Y SE MONTO, CAMBIO DE PLUMILLAS"/>
    <x v="1"/>
    <d v="1899-12-30T11:55:00"/>
    <d v="1899-12-30T16:20:00"/>
    <d v="2021-04-26T00:00:00"/>
    <x v="23"/>
    <d v="2021-04-26T00:00:00"/>
    <d v="2021-04-26T00:00:00"/>
    <d v="1899-12-30T14:00:00"/>
    <d v="1899-12-30T16:20:00"/>
    <x v="67"/>
    <s v="JORGE PEREZ"/>
    <x v="0"/>
    <s v="LATONERIA PINTURA_x000a_SOLDADURA"/>
    <x v="0"/>
    <x v="3"/>
    <n v="0"/>
    <n v="1"/>
    <d v="1899-12-30T04:25:00"/>
    <d v="1899-12-30T04:25:00"/>
    <n v="0"/>
    <d v="1899-12-30T04:40:00"/>
    <d v="1899-12-30T09:05:00"/>
    <n v="26"/>
    <x v="1"/>
    <x v="6"/>
    <s v="4-17"/>
    <d v="1899-12-30T02:20:00"/>
    <n v="0"/>
    <n v="1"/>
    <x v="3"/>
  </r>
  <r>
    <s v="SJK824"/>
    <n v="136"/>
    <x v="1"/>
    <s v=" POSTURA DE TORNILLOS A TAPA DE BATERIAS"/>
    <x v="1"/>
    <d v="1899-12-30T11:55:00"/>
    <d v="1899-12-30T16:20:00"/>
    <d v="2021-04-26T00:00:00"/>
    <x v="23"/>
    <d v="2021-04-26T00:00:00"/>
    <d v="2021-04-26T00:00:00"/>
    <d v="1899-12-30T16:15:00"/>
    <d v="1899-12-30T16:50:00"/>
    <x v="7"/>
    <s v="JORGE PEREZ"/>
    <x v="0"/>
    <s v="LATONERIA PINTURA_x000a_SOLDADURA"/>
    <x v="0"/>
    <x v="3"/>
    <n v="0"/>
    <n v="1"/>
    <d v="1899-12-30T04:25:00"/>
    <d v="1899-12-30T04:25:00"/>
    <n v="0"/>
    <d v="1899-12-30T04:40:00"/>
    <d v="1899-12-30T09:05:00"/>
    <n v="26"/>
    <x v="1"/>
    <x v="6"/>
    <s v="4-17"/>
    <d v="1899-12-30T00:35:00"/>
    <n v="0"/>
    <n v="1"/>
    <x v="3"/>
  </r>
  <r>
    <s v="SJK824"/>
    <n v="136"/>
    <x v="0"/>
    <s v="CONECTAR LAS LAMPARAS DE LA DEFENSA"/>
    <x v="1"/>
    <d v="1899-12-30T11:55:00"/>
    <d v="1899-12-30T16:20:00"/>
    <d v="2021-04-26T00:00:00"/>
    <x v="23"/>
    <d v="2021-04-26T00:00:00"/>
    <d v="2021-04-26T00:00:00"/>
    <d v="1899-12-30T16:20:00"/>
    <d v="1899-12-30T16:51:00"/>
    <x v="82"/>
    <s v="JORGE PEREZ"/>
    <x v="0"/>
    <s v="ELECTRICO"/>
    <x v="0"/>
    <x v="3"/>
    <n v="0"/>
    <n v="1"/>
    <d v="1899-12-30T04:25:00"/>
    <d v="1899-12-30T04:25:00"/>
    <n v="0"/>
    <d v="1899-12-30T04:40:00"/>
    <d v="1899-12-30T09:05:00"/>
    <n v="26"/>
    <x v="1"/>
    <x v="6"/>
    <s v="4-17"/>
    <d v="1899-12-30T00:31:00"/>
    <n v="0"/>
    <n v="1"/>
    <x v="3"/>
  </r>
  <r>
    <s v="R60300"/>
    <n v="137"/>
    <x v="0"/>
    <s v="VEHICULO EL DIA 26/04/2021 SE FUE NO HABIA REPUESTO DE LEVANTA EJE,"/>
    <x v="9"/>
    <d v="1899-12-30T15:25:00"/>
    <d v="1899-12-30T16:00:00"/>
    <d v="2021-04-26T00:00:00"/>
    <x v="23"/>
    <m/>
    <m/>
    <m/>
    <m/>
    <x v="34"/>
    <s v="NEIDER IBARRA"/>
    <x v="0"/>
    <s v="AIRE"/>
    <x v="0"/>
    <x v="3"/>
    <n v="0"/>
    <n v="1"/>
    <d v="1899-12-30T00:35:00"/>
    <d v="1899-12-30T00:35:00"/>
    <n v="0"/>
    <d v="1899-12-30T05:00:00"/>
    <d v="1899-12-30T05:35:00"/>
    <n v="26"/>
    <x v="1"/>
    <x v="6"/>
    <s v="4-17"/>
    <d v="1899-12-30T00:00:00"/>
    <n v="0"/>
    <n v="1"/>
    <x v="0"/>
  </r>
  <r>
    <s v="TDL763"/>
    <n v="138"/>
    <x v="0"/>
    <s v="CAMBIO DE BASE DE FILTRO TRAMPA Y CAMBIO DE TUERCA DE TRAMPA."/>
    <x v="3"/>
    <d v="1899-12-30T15:45:00"/>
    <d v="1899-12-30T18:40:00"/>
    <d v="2021-04-26T00:00:00"/>
    <x v="23"/>
    <d v="2021-04-26T00:00:00"/>
    <d v="2021-04-26T00:00:00"/>
    <d v="1899-12-30T17:40:00"/>
    <d v="1899-12-30T18:40:00"/>
    <x v="23"/>
    <s v="JORGE BALLESTEROS"/>
    <x v="0"/>
    <s v="MOTORES"/>
    <x v="0"/>
    <x v="1"/>
    <n v="0"/>
    <n v="1"/>
    <d v="1899-12-30T02:55:00"/>
    <d v="1899-12-30T02:55:00"/>
    <n v="0"/>
    <d v="1899-12-30T02:20:00"/>
    <d v="1899-12-30T05:15:00"/>
    <n v="26"/>
    <x v="1"/>
    <x v="6"/>
    <s v="4-17"/>
    <d v="1899-12-30T01:00:00"/>
    <n v="0"/>
    <n v="1"/>
    <x v="3"/>
  </r>
  <r>
    <s v="TFR853"/>
    <n v="139"/>
    <x v="0"/>
    <s v="ARREGLO DE MANDO LEVANTA VOLCO"/>
    <x v="10"/>
    <d v="1899-12-30T14:30:00"/>
    <d v="1899-12-30T17:00:00"/>
    <d v="2021-04-26T00:00:00"/>
    <x v="23"/>
    <d v="2021-04-26T00:00:00"/>
    <d v="2021-04-26T00:00:00"/>
    <d v="1899-12-30T14:30:00"/>
    <d v="1899-12-30T17:00:00"/>
    <x v="6"/>
    <m/>
    <x v="0"/>
    <s v="AIRE"/>
    <x v="1"/>
    <x v="5"/>
    <n v="0"/>
    <n v="1"/>
    <d v="1899-12-30T02:30:00"/>
    <d v="1899-12-30T02:30:00"/>
    <n v="1"/>
    <d v="1899-12-30T00:00:00"/>
    <d v="1899-12-30T02:30:00"/>
    <n v="26"/>
    <x v="1"/>
    <x v="6"/>
    <s v="4-17"/>
    <d v="1899-12-30T02:30:00"/>
    <n v="0"/>
    <n v="1"/>
    <x v="3"/>
  </r>
  <r>
    <s v="TDL909"/>
    <n v="140"/>
    <x v="1"/>
    <s v="CAMBIO DE ACEITE Y FILTRACION DE MOTOR , INSPECCION BANDAS Y ENGRASE"/>
    <x v="3"/>
    <d v="1899-12-30T07:40:00"/>
    <d v="1899-12-30T10:45:00"/>
    <d v="2021-04-27T00:00:00"/>
    <x v="22"/>
    <d v="2021-04-27T00:00:00"/>
    <d v="2021-04-27T00:00:00"/>
    <d v="1899-12-30T08:00:00"/>
    <d v="1899-12-30T10:30:00"/>
    <x v="90"/>
    <s v="JAVIER CASTRO"/>
    <x v="1"/>
    <s v="MECANICA DE PATIO ,                     "/>
    <x v="9"/>
    <x v="2"/>
    <n v="0"/>
    <n v="1"/>
    <d v="1899-12-30T03:05:00"/>
    <d v="1899-12-30T03:05:00"/>
    <n v="1"/>
    <d v="1899-12-30T00:00:00"/>
    <d v="1899-12-30T03:05:00"/>
    <n v="27"/>
    <x v="1"/>
    <x v="6"/>
    <s v="4-17"/>
    <d v="1899-12-30T02:30:00"/>
    <n v="0"/>
    <n v="1"/>
    <x v="3"/>
  </r>
  <r>
    <s v="TDL909"/>
    <n v="140"/>
    <x v="1"/>
    <s v="NSPECCION DE 5TA RUEDA ( SE ENCONTRARON 3 FISURAS Y HAY QYE DAR AJUSTE CON LAINAS )"/>
    <x v="5"/>
    <d v="1899-12-30T07:40:00"/>
    <d v="1899-12-30T10:45:00"/>
    <d v="2021-04-27T00:00:00"/>
    <x v="22"/>
    <d v="2021-04-27T00:00:00"/>
    <d v="2021-04-27T00:00:00"/>
    <d v="1899-12-30T10:00:00"/>
    <d v="1899-12-30T10:45:00"/>
    <x v="91"/>
    <s v="JAVIER CASTRO"/>
    <x v="1"/>
    <s v="QUINTA RUEDA  "/>
    <x v="9"/>
    <x v="2"/>
    <n v="0"/>
    <n v="1"/>
    <d v="1899-12-30T03:05:00"/>
    <d v="1899-12-30T03:05:00"/>
    <n v="1"/>
    <d v="1899-12-30T00:00:00"/>
    <d v="1899-12-30T03:05:00"/>
    <n v="27"/>
    <x v="1"/>
    <x v="6"/>
    <s v="4-17"/>
    <d v="1899-12-30T00:45:00"/>
    <n v="0"/>
    <n v="1"/>
    <x v="3"/>
  </r>
  <r>
    <s v="TDL909"/>
    <n v="140"/>
    <x v="0"/>
    <s v="MTTO VALVULA RELAY R14, REVISION DE RACOR CON FUGA DE AIRE "/>
    <x v="11"/>
    <d v="1899-12-30T07:40:00"/>
    <d v="1899-12-30T10:45:00"/>
    <d v="2021-04-27T00:00:00"/>
    <x v="22"/>
    <d v="2021-04-27T00:00:00"/>
    <d v="2021-04-27T00:00:00"/>
    <d v="1899-12-30T10:00:00"/>
    <d v="1899-12-30T10:40:00"/>
    <x v="54"/>
    <s v="JAVIER CASTRO"/>
    <x v="1"/>
    <s v="AIRE"/>
    <x v="1"/>
    <x v="2"/>
    <n v="0"/>
    <n v="1"/>
    <d v="1899-12-30T03:05:00"/>
    <d v="1899-12-30T03:05:00"/>
    <n v="1"/>
    <d v="1899-12-30T00:00:00"/>
    <d v="1899-12-30T03:05:00"/>
    <n v="27"/>
    <x v="1"/>
    <x v="6"/>
    <s v="4-17"/>
    <d v="1899-12-30T00:40:00"/>
    <n v="0"/>
    <n v="1"/>
    <x v="3"/>
  </r>
  <r>
    <s v="SJK640"/>
    <n v="141"/>
    <x v="1"/>
    <s v="CAMBIO DE ABRAZADERAS CREMALLERAS A MANGUERA DE HIDRAULICO,"/>
    <x v="3"/>
    <d v="1899-12-30T08:00:00"/>
    <d v="1899-12-30T09:50:00"/>
    <d v="2021-04-27T00:00:00"/>
    <x v="22"/>
    <d v="2021-04-27T00:00:00"/>
    <d v="2021-04-27T00:00:00"/>
    <d v="1899-12-30T08:10:00"/>
    <d v="1899-12-30T09:20:00"/>
    <x v="92"/>
    <s v="EDWIN AGUILAR"/>
    <x v="0"/>
    <s v=" MOTORES                            "/>
    <x v="1"/>
    <x v="2"/>
    <n v="0"/>
    <n v="1"/>
    <d v="1899-12-30T01:50:00"/>
    <d v="1899-12-30T01:50:00"/>
    <n v="1"/>
    <d v="1899-12-30T00:00:00"/>
    <d v="1899-12-30T01:50:00"/>
    <n v="27"/>
    <x v="1"/>
    <x v="6"/>
    <s v="4-17"/>
    <d v="1899-12-30T01:10:00"/>
    <n v="0"/>
    <n v="1"/>
    <x v="3"/>
  </r>
  <r>
    <s v="SJK640"/>
    <n v="141"/>
    <x v="1"/>
    <s v="REPARACION Y MANTENIMIENTO VALVULA MODULO DE CORNETAS Y FUN CLUTCH"/>
    <x v="3"/>
    <d v="1899-12-30T08:00:00"/>
    <d v="1899-12-30T09:50:00"/>
    <d v="2021-04-27T00:00:00"/>
    <x v="22"/>
    <d v="2021-04-27T00:00:00"/>
    <d v="2021-04-27T00:00:00"/>
    <d v="1899-12-30T08:00:00"/>
    <d v="1899-12-30T09:50:00"/>
    <x v="93"/>
    <s v="EDWIN AGUILAR"/>
    <x v="0"/>
    <s v="AIRE                                     "/>
    <x v="1"/>
    <x v="2"/>
    <n v="0"/>
    <n v="1"/>
    <d v="1899-12-30T01:50:00"/>
    <d v="1899-12-30T01:50:00"/>
    <n v="1"/>
    <d v="1899-12-30T00:00:00"/>
    <d v="1899-12-30T01:50:00"/>
    <n v="27"/>
    <x v="1"/>
    <x v="6"/>
    <s v="4-17"/>
    <d v="1899-12-30T01:50:00"/>
    <n v="0"/>
    <n v="1"/>
    <x v="3"/>
  </r>
  <r>
    <s v="SJK640"/>
    <n v="141"/>
    <x v="0"/>
    <s v=" ARREGLO DE ARNES DE LAS PERAS DEL DIFERENCIAL "/>
    <x v="4"/>
    <d v="1899-12-30T08:00:00"/>
    <d v="1899-12-30T09:50:00"/>
    <d v="2021-04-27T00:00:00"/>
    <x v="22"/>
    <d v="2021-04-27T00:00:00"/>
    <d v="2021-04-27T00:00:00"/>
    <d v="1899-12-30T09:30:00"/>
    <d v="1899-12-30T09:50:00"/>
    <x v="12"/>
    <s v="EDWIN AGUILAR"/>
    <x v="0"/>
    <s v="ELECTRICO "/>
    <x v="1"/>
    <x v="2"/>
    <n v="0"/>
    <n v="1"/>
    <d v="1899-12-30T01:50:00"/>
    <d v="1899-12-30T01:50:00"/>
    <n v="1"/>
    <d v="1899-12-30T00:00:00"/>
    <d v="1899-12-30T01:50:00"/>
    <n v="27"/>
    <x v="1"/>
    <x v="6"/>
    <s v="4-17"/>
    <d v="1899-12-30T00:20:00"/>
    <n v="0"/>
    <n v="1"/>
    <x v="3"/>
  </r>
  <r>
    <s v="SJK638"/>
    <n v="142"/>
    <x v="1"/>
    <s v="CAMBIO DE ACEITE Y FILTRACION DE MOTOR, ENGRASE, INSPECCION DE BANDAS"/>
    <x v="3"/>
    <d v="1899-12-30T08:15:00"/>
    <d v="1899-12-30T18:00:00"/>
    <d v="2021-04-27T00:00:00"/>
    <x v="25"/>
    <d v="2021-04-27T00:00:00"/>
    <d v="2021-04-27T00:00:00"/>
    <d v="1899-12-30T14:30:00"/>
    <d v="1899-12-30T16:00:00"/>
    <x v="94"/>
    <s v="YONAT CANTILLO"/>
    <x v="1"/>
    <s v="MECANICA DE PATIO                                         "/>
    <x v="0"/>
    <x v="2"/>
    <n v="1"/>
    <n v="1"/>
    <d v="1899-12-30T20:15:00"/>
    <d v="1899-12-31T01:45:00"/>
    <n v="0"/>
    <d v="1899-12-30T03:00:00"/>
    <d v="1899-12-31T04:45:00"/>
    <n v="28"/>
    <x v="1"/>
    <x v="6"/>
    <s v="4-17"/>
    <d v="1899-12-30T01:30:00"/>
    <n v="0"/>
    <n v="1"/>
    <x v="3"/>
  </r>
  <r>
    <s v="SJK638"/>
    <n v="142"/>
    <x v="1"/>
    <s v="INSPECCION DE FUGAS DE AIRE"/>
    <x v="12"/>
    <d v="1899-12-30T08:15:00"/>
    <d v="1899-12-30T18:00:00"/>
    <d v="2021-04-27T00:00:00"/>
    <x v="25"/>
    <d v="2021-04-27T00:00:00"/>
    <d v="2021-04-27T00:00:00"/>
    <d v="1899-12-30T15:00:00"/>
    <d v="1899-12-30T15:30:00"/>
    <x v="6"/>
    <s v="YONAT CANTILLO"/>
    <x v="1"/>
    <s v="AIRE     "/>
    <x v="1"/>
    <x v="2"/>
    <n v="1"/>
    <n v="1"/>
    <d v="1899-12-30T20:15:00"/>
    <d v="1899-12-31T01:45:00"/>
    <n v="0"/>
    <d v="1899-12-30T03:00:00"/>
    <d v="1899-12-31T04:45:00"/>
    <n v="28"/>
    <x v="1"/>
    <x v="6"/>
    <s v="4-17"/>
    <d v="1899-12-30T00:30:00"/>
    <n v="0"/>
    <n v="1"/>
    <x v="3"/>
  </r>
  <r>
    <s v="SJK638"/>
    <n v="142"/>
    <x v="1"/>
    <s v="INSPECCION DE 5TA RUEDA ( SE ENCONTRARON 2 FISURAS AL PLATO ) SE CAMBIO BUJE HOMBRO DERECHO POR UNO DE SEGUNDA "/>
    <x v="5"/>
    <d v="1899-12-30T08:15:00"/>
    <d v="1899-12-30T18:00:00"/>
    <d v="2021-04-27T00:00:00"/>
    <x v="25"/>
    <d v="2021-04-27T00:00:00"/>
    <d v="2021-04-27T00:00:00"/>
    <d v="1899-12-30T15:20:00"/>
    <d v="1899-12-30T16:15:00"/>
    <x v="95"/>
    <s v="YONAT CANTILLO"/>
    <x v="1"/>
    <s v="QUINTA RUEDA"/>
    <x v="0"/>
    <x v="2"/>
    <n v="1"/>
    <n v="1"/>
    <d v="1899-12-30T20:15:00"/>
    <d v="1899-12-31T01:45:00"/>
    <n v="0"/>
    <d v="1899-12-30T03:00:00"/>
    <d v="1899-12-31T04:45:00"/>
    <n v="28"/>
    <x v="1"/>
    <x v="6"/>
    <s v="4-17"/>
    <d v="1899-12-30T00:55:00"/>
    <n v="0"/>
    <n v="1"/>
    <x v="3"/>
  </r>
  <r>
    <s v="SJK638"/>
    <n v="142"/>
    <x v="1"/>
    <s v="REPARACION DE TANQUE DE COMPENSACION Y CAMBIO DE MANGUERAS DE REFRIGERANTE "/>
    <x v="3"/>
    <d v="1899-12-30T08:15:00"/>
    <d v="1899-12-30T18:00:00"/>
    <d v="2021-04-27T00:00:00"/>
    <x v="25"/>
    <d v="2021-04-28T00:00:00"/>
    <d v="2021-04-28T00:00:00"/>
    <d v="1899-12-30T14:30:00"/>
    <d v="1899-12-30T18:00:00"/>
    <x v="1"/>
    <s v="YONAT CANTILLO"/>
    <x v="0"/>
    <s v="MOTORES"/>
    <x v="1"/>
    <x v="2"/>
    <n v="1"/>
    <n v="1"/>
    <d v="1899-12-30T20:15:00"/>
    <d v="1899-12-31T01:45:00"/>
    <n v="0"/>
    <d v="1899-12-30T03:00:00"/>
    <d v="1899-12-31T04:45:00"/>
    <n v="28"/>
    <x v="1"/>
    <x v="6"/>
    <s v="4-17"/>
    <d v="1899-12-30T03:30:00"/>
    <n v="0"/>
    <n v="1"/>
    <x v="3"/>
  </r>
  <r>
    <s v="R80872"/>
    <n v="142"/>
    <x v="1"/>
    <s v="SE GATEO EL TANQUE , DEMONTAJE DE LLANTAS, DESMONTE DE BOSIN POSICION 7 Y 8 PARA CAMBIO DE RETENEDOR "/>
    <x v="13"/>
    <d v="1899-12-30T08:15:00"/>
    <d v="1899-12-30T18:00:00"/>
    <d v="2021-04-27T00:00:00"/>
    <x v="25"/>
    <d v="2021-04-27T00:00:00"/>
    <d v="2021-04-27T00:00:00"/>
    <d v="1899-12-30T14:35:00"/>
    <d v="1899-12-30T15:00:00"/>
    <x v="83"/>
    <s v="YONAT CANTILLO"/>
    <x v="1"/>
    <s v="MECANICA DE PATIO      "/>
    <x v="0"/>
    <x v="2"/>
    <n v="1"/>
    <n v="1"/>
    <d v="1899-12-30T20:15:00"/>
    <d v="1899-12-31T01:45:00"/>
    <n v="0"/>
    <d v="1899-12-30T03:00:00"/>
    <d v="1899-12-31T04:45:00"/>
    <n v="28"/>
    <x v="1"/>
    <x v="6"/>
    <s v="4-17"/>
    <d v="1899-12-30T00:25:00"/>
    <n v="0"/>
    <n v="1"/>
    <x v="3"/>
  </r>
  <r>
    <s v="R80872"/>
    <n v="142"/>
    <x v="0"/>
    <s v="CAMBIO DE RETENEDOR Y GRASA POSICION 7 Y8"/>
    <x v="13"/>
    <d v="1899-12-30T08:15:00"/>
    <d v="1899-12-30T18:00:00"/>
    <d v="2021-04-27T00:00:00"/>
    <x v="25"/>
    <d v="2021-04-28T00:00:00"/>
    <d v="2021-04-28T00:00:00"/>
    <d v="1899-12-30T07:30:00"/>
    <d v="1899-12-30T08:30:00"/>
    <x v="83"/>
    <s v="YONAT CANTILLO"/>
    <x v="1"/>
    <s v="MECANICA DE PATIO      "/>
    <x v="0"/>
    <x v="6"/>
    <n v="1"/>
    <n v="1"/>
    <d v="1899-12-30T20:15:00"/>
    <d v="1899-12-31T01:45:00"/>
    <n v="1"/>
    <d v="1899-12-30T00:00:00"/>
    <d v="1899-12-31T01:45:00"/>
    <n v="28"/>
    <x v="1"/>
    <x v="6"/>
    <s v="4-17"/>
    <d v="1899-12-30T01:00:00"/>
    <n v="0"/>
    <n v="1"/>
    <x v="3"/>
  </r>
  <r>
    <s v="TFQ012"/>
    <n v="143"/>
    <x v="1"/>
    <s v="REVISION DE NIVELES, COMPLETAR ACEITE DE MOTOR, REVISION DE TRANSMISION Y FRENOS"/>
    <x v="3"/>
    <d v="1899-12-30T07:00:00"/>
    <d v="1899-12-30T15:50:00"/>
    <d v="2021-04-27T00:00:00"/>
    <x v="22"/>
    <d v="2021-04-27T00:00:00"/>
    <d v="2021-04-27T00:00:00"/>
    <d v="1899-12-30T10:50:00"/>
    <d v="1899-12-30T11:20:00"/>
    <x v="96"/>
    <s v="LUIDWIN RUIZ"/>
    <x v="0"/>
    <s v="MECANICA DE PATIO          "/>
    <x v="0"/>
    <x v="1"/>
    <n v="0"/>
    <n v="1"/>
    <d v="1899-12-30T06:50:29"/>
    <d v="1899-12-30T07:50:00"/>
    <n v="1"/>
    <d v="1899-12-30T00:00:00"/>
    <d v="1899-12-30T07:50:00"/>
    <n v="27"/>
    <x v="1"/>
    <x v="6"/>
    <s v="4-17"/>
    <d v="1899-12-30T00:30:00"/>
    <n v="0"/>
    <n v="1"/>
    <x v="3"/>
  </r>
  <r>
    <s v="TFQ012"/>
    <n v="143"/>
    <x v="1"/>
    <s v="INSPECCION DE 5TA RUEDA (TIENE 3 FISURAS Y UNA REPARACION CON SOLDADURA NUEVAMENTE FISURADA ) CAMBIO DE BUJES DE 5TA RUEDA"/>
    <x v="5"/>
    <d v="1899-12-30T07:00:00"/>
    <d v="1899-12-30T15:50:00"/>
    <d v="2021-04-27T00:00:00"/>
    <x v="22"/>
    <d v="2021-04-27T00:00:00"/>
    <d v="2021-04-27T00:00:00"/>
    <d v="1899-12-30T07:00:00"/>
    <d v="1899-12-30T08:45:00"/>
    <x v="97"/>
    <s v="LUIDWIN RUIZ"/>
    <x v="0"/>
    <s v="  5TA RUEDA"/>
    <x v="0"/>
    <x v="1"/>
    <n v="0"/>
    <n v="1"/>
    <d v="1899-12-30T06:50:29"/>
    <d v="1899-12-30T07:50:00"/>
    <n v="1"/>
    <d v="1899-12-30T00:00:00"/>
    <d v="1899-12-30T07:50:00"/>
    <n v="27"/>
    <x v="1"/>
    <x v="6"/>
    <s v="4-17"/>
    <d v="1899-12-30T01:45:00"/>
    <n v="0"/>
    <n v="1"/>
    <x v="3"/>
  </r>
  <r>
    <s v="TFQ012"/>
    <n v="143"/>
    <x v="0"/>
    <s v=" CAMBIO DE RETENEDOR Y RODAMIENTOS POSCION 1, CAMBIO DE EMPAQUE EJE 8 HUECOS POSCION 9Y10, CAMBIO DE RETENEDOR "/>
    <x v="13"/>
    <d v="1899-12-30T07:00:00"/>
    <d v="1899-12-30T15:50:00"/>
    <d v="2021-04-27T00:00:00"/>
    <x v="22"/>
    <d v="2021-04-27T00:00:00"/>
    <d v="2021-04-27T00:00:00"/>
    <d v="1899-12-30T11:30:00"/>
    <d v="1899-12-30T15:50:00"/>
    <x v="98"/>
    <s v="LUIDWIN RUIZ"/>
    <x v="0"/>
    <s v="MECANICA DE PATIO          "/>
    <x v="0"/>
    <x v="1"/>
    <n v="0"/>
    <n v="1"/>
    <d v="1899-12-30T06:50:29"/>
    <d v="1899-12-30T07:50:00"/>
    <n v="1"/>
    <d v="1899-12-30T00:00:00"/>
    <d v="1899-12-30T07:50:00"/>
    <n v="27"/>
    <x v="1"/>
    <x v="6"/>
    <s v="4-17"/>
    <d v="1899-12-30T04:20:00"/>
    <n v="0"/>
    <n v="1"/>
    <x v="3"/>
  </r>
  <r>
    <s v="TFQ008"/>
    <n v="144"/>
    <x v="1"/>
    <s v="INSPECCION 5TA RUEDA"/>
    <x v="5"/>
    <d v="1899-12-30T09:40:00"/>
    <d v="1899-12-30T15:35:00"/>
    <d v="2021-04-27T00:00:00"/>
    <x v="22"/>
    <d v="2021-04-27T00:00:00"/>
    <d v="2021-04-27T00:00:00"/>
    <d v="1899-12-30T11:30:00"/>
    <d v="1899-12-30T15:40:00"/>
    <x v="99"/>
    <s v="LUIS DAVILA"/>
    <x v="1"/>
    <s v="    QUINTA RUEDA"/>
    <x v="0"/>
    <x v="1"/>
    <n v="0"/>
    <n v="1"/>
    <d v="1899-12-30T03:55:29"/>
    <d v="1899-12-30T04:55:00"/>
    <n v="1"/>
    <d v="1899-12-30T00:00:00"/>
    <d v="1899-12-30T04:55:00"/>
    <n v="27"/>
    <x v="1"/>
    <x v="6"/>
    <s v="4-17"/>
    <d v="1899-12-30T04:10:00"/>
    <n v="0"/>
    <n v="1"/>
    <x v="3"/>
  </r>
  <r>
    <s v="TFQ008"/>
    <n v="144"/>
    <x v="1"/>
    <s v="REPARACION DE LICUADORA"/>
    <x v="1"/>
    <d v="1899-12-30T09:40:00"/>
    <d v="1899-12-30T15:35:00"/>
    <d v="2021-04-27T00:00:00"/>
    <x v="22"/>
    <d v="2021-04-27T00:00:00"/>
    <d v="2021-04-27T00:00:00"/>
    <d v="1899-12-30T14:30:00"/>
    <d v="1899-12-30T15:30:00"/>
    <x v="56"/>
    <s v="LUIS DAVILA"/>
    <x v="1"/>
    <s v="ELECTRICO                   "/>
    <x v="0"/>
    <x v="1"/>
    <n v="0"/>
    <n v="1"/>
    <d v="1899-12-30T03:55:29"/>
    <d v="1899-12-30T04:55:00"/>
    <n v="1"/>
    <d v="1899-12-30T00:00:00"/>
    <d v="1899-12-30T04:55:00"/>
    <n v="27"/>
    <x v="1"/>
    <x v="6"/>
    <s v="4-17"/>
    <d v="1899-12-30T01:00:00"/>
    <n v="0"/>
    <n v="1"/>
    <x v="3"/>
  </r>
  <r>
    <s v="TFQ008"/>
    <n v="144"/>
    <x v="0"/>
    <s v="POLICHADO"/>
    <x v="1"/>
    <d v="1899-12-30T09:40:00"/>
    <d v="1899-12-30T15:35:00"/>
    <d v="2021-04-27T00:00:00"/>
    <x v="22"/>
    <d v="2021-04-27T00:00:00"/>
    <d v="2021-04-27T00:00:00"/>
    <d v="1899-12-30T14:00:00"/>
    <d v="1899-12-30T15:55:00"/>
    <x v="100"/>
    <s v="LUIS DAVILA"/>
    <x v="1"/>
    <s v="  LATONERIA Y PINTURA     "/>
    <x v="0"/>
    <x v="1"/>
    <n v="0"/>
    <n v="1"/>
    <d v="1899-12-30T03:55:29"/>
    <d v="1899-12-30T04:55:00"/>
    <n v="1"/>
    <d v="1899-12-30T00:00:00"/>
    <d v="1899-12-30T04:55:00"/>
    <n v="27"/>
    <x v="1"/>
    <x v="6"/>
    <s v="4-17"/>
    <d v="1899-12-30T01:55:00"/>
    <n v="0"/>
    <n v="1"/>
    <x v="3"/>
  </r>
  <r>
    <s v="WLP795"/>
    <n v="145"/>
    <x v="1"/>
    <s v="ENGRASE GENERAL "/>
    <x v="6"/>
    <d v="1899-12-30T07:30:00"/>
    <d v="1899-12-30T12:00:00"/>
    <d v="2021-04-27T00:00:00"/>
    <x v="22"/>
    <d v="2021-04-27T00:00:00"/>
    <d v="2021-04-27T00:00:00"/>
    <d v="1899-12-30T07:40:00"/>
    <d v="1899-12-30T08:00:00"/>
    <x v="101"/>
    <s v="JOHAN AVENDAÑO "/>
    <x v="1"/>
    <s v="MECANICA DE PATIO          "/>
    <x v="0"/>
    <x v="3"/>
    <n v="0"/>
    <n v="1"/>
    <d v="1899-12-30T04:30:00"/>
    <d v="1899-12-30T04:30:00"/>
    <n v="1"/>
    <d v="1899-12-30T00:00:00"/>
    <d v="1899-12-30T04:30:00"/>
    <n v="27"/>
    <x v="1"/>
    <x v="6"/>
    <s v="4-17"/>
    <d v="1899-12-30T00:20:00"/>
    <n v="0"/>
    <n v="1"/>
    <x v="3"/>
  </r>
  <r>
    <s v="WLP795"/>
    <n v="145"/>
    <x v="1"/>
    <s v="POLICHADO "/>
    <x v="1"/>
    <d v="1899-12-30T07:30:00"/>
    <d v="1899-12-30T12:00:00"/>
    <d v="2021-04-27T00:00:00"/>
    <x v="22"/>
    <d v="2021-04-27T00:00:00"/>
    <d v="2021-04-27T00:00:00"/>
    <d v="1899-12-30T08:00:00"/>
    <d v="1899-12-30T11:00:00"/>
    <x v="28"/>
    <s v="JOHAN AVENDAÑO "/>
    <x v="1"/>
    <s v="PINTURA Y LATONERIA"/>
    <x v="0"/>
    <x v="3"/>
    <n v="0"/>
    <n v="1"/>
    <d v="1899-12-30T04:30:00"/>
    <d v="1899-12-30T04:30:00"/>
    <n v="1"/>
    <d v="1899-12-30T00:00:00"/>
    <d v="1899-12-30T04:30:00"/>
    <n v="27"/>
    <x v="1"/>
    <x v="6"/>
    <s v="4-17"/>
    <d v="1899-12-30T03:00:00"/>
    <n v="0"/>
    <n v="1"/>
    <x v="3"/>
  </r>
  <r>
    <s v="WLP795"/>
    <n v="145"/>
    <x v="0"/>
    <s v="CAMBIO DE 2 HOJAS DE MUELLE PRINCIPAL Y SEPTIMA, POSICION 1Y2 CAMBIO DE 6 PERNO RIN DISCO"/>
    <x v="9"/>
    <d v="1899-12-30T07:30:00"/>
    <d v="1899-12-30T12:00:00"/>
    <d v="2021-04-27T00:00:00"/>
    <x v="22"/>
    <d v="2021-04-27T00:00:00"/>
    <d v="2021-04-27T00:00:00"/>
    <d v="1899-12-30T08:30:00"/>
    <d v="1899-12-30T12:00:00"/>
    <x v="23"/>
    <s v="JOHAN AVENDAÑO "/>
    <x v="1"/>
    <s v="MECANICA DE PATIO          "/>
    <x v="0"/>
    <x v="3"/>
    <n v="0"/>
    <n v="1"/>
    <d v="1899-12-30T04:30:00"/>
    <d v="1899-12-30T04:30:00"/>
    <n v="1"/>
    <d v="1899-12-30T00:00:00"/>
    <d v="1899-12-30T04:30:00"/>
    <n v="27"/>
    <x v="1"/>
    <x v="6"/>
    <s v="4-17"/>
    <d v="1899-12-30T03:30:00"/>
    <n v="0"/>
    <n v="1"/>
    <x v="3"/>
  </r>
  <r>
    <s v="TFU067"/>
    <n v="146"/>
    <x v="1"/>
    <s v="CAMBIO DE ACEITE Y FILTRACION DE MOTOR"/>
    <x v="3"/>
    <d v="1899-12-30T14:25:00"/>
    <d v="1899-12-30T16:50:00"/>
    <d v="2021-04-27T00:00:00"/>
    <x v="26"/>
    <d v="2021-04-27T00:00:00"/>
    <d v="2021-04-27T00:00:00"/>
    <d v="1899-12-30T16:15:00"/>
    <d v="1899-12-30T17:35:00"/>
    <x v="102"/>
    <s v="ABSALON PUENTES"/>
    <x v="1"/>
    <s v="MECANICA DE PATIO                                           "/>
    <x v="0"/>
    <x v="1"/>
    <n v="3"/>
    <n v="1"/>
    <d v="1899-12-31T03:55:17"/>
    <d v="1899-12-31T21:24:02"/>
    <n v="0"/>
    <d v="1899-12-30T04:10:00"/>
    <d v="1900-01-01T01:34:02"/>
    <n v="30"/>
    <x v="1"/>
    <x v="6"/>
    <s v="4-17"/>
    <d v="1899-12-30T01:20:00"/>
    <n v="0"/>
    <n v="1"/>
    <x v="3"/>
  </r>
  <r>
    <s v="TFU067"/>
    <n v="146"/>
    <x v="1"/>
    <s v="INSPECCION DE QUINTA RUEDA, (SE SOLICITA PONER HOMBROS FIJOS) "/>
    <x v="5"/>
    <d v="1899-12-30T14:25:00"/>
    <d v="1899-12-30T16:50:00"/>
    <d v="2021-04-27T00:00:00"/>
    <x v="26"/>
    <d v="2021-04-27T00:00:00"/>
    <d v="2021-04-27T00:00:00"/>
    <d v="1899-12-30T15:00:00"/>
    <d v="1899-12-30T15:30:00"/>
    <x v="95"/>
    <s v="ABSALON PUENTES"/>
    <x v="1"/>
    <s v="QUINTA RUEDA"/>
    <x v="0"/>
    <x v="1"/>
    <n v="3"/>
    <n v="1"/>
    <d v="1899-12-31T03:55:17"/>
    <d v="1899-12-31T21:24:02"/>
    <n v="0"/>
    <d v="1899-12-30T04:10:00"/>
    <d v="1900-01-01T01:34:02"/>
    <n v="30"/>
    <x v="1"/>
    <x v="6"/>
    <s v="4-17"/>
    <d v="1899-12-30T00:30:00"/>
    <n v="0"/>
    <n v="1"/>
    <x v="3"/>
  </r>
  <r>
    <s v="TFU067"/>
    <n v="146"/>
    <x v="1"/>
    <s v="REVISION DE VALVULA PANELA DEL MONO Y PERA FULLER, POSTURA DE CAUCHOS A VARILLA DE VALVULA NIVELADORA PTE POR RESPUESTOS DEL PLANEADOR"/>
    <x v="14"/>
    <d v="1899-12-30T14:25:00"/>
    <d v="1899-12-30T16:50:00"/>
    <d v="2021-04-27T00:00:00"/>
    <x v="26"/>
    <d v="2021-04-27T00:00:00"/>
    <d v="2021-04-27T00:00:00"/>
    <d v="1899-12-30T15:50:00"/>
    <d v="1899-12-30T17:20:00"/>
    <x v="93"/>
    <s v="ABSALON PUENTES"/>
    <x v="1"/>
    <s v="QUINTA RUEDA"/>
    <x v="0"/>
    <x v="1"/>
    <n v="3"/>
    <n v="1"/>
    <d v="1899-12-31T03:55:17"/>
    <d v="1899-12-31T21:24:02"/>
    <n v="0"/>
    <d v="1899-12-30T04:10:00"/>
    <d v="1900-01-01T01:34:02"/>
    <n v="30"/>
    <x v="1"/>
    <x v="6"/>
    <s v="4-17"/>
    <d v="1899-12-30T01:30:00"/>
    <n v="0"/>
    <n v="1"/>
    <x v="3"/>
  </r>
  <r>
    <s v="TFU067"/>
    <n v="146"/>
    <x v="1"/>
    <s v="DESMONTE Y MONTAJE DE CAJA DE HUMO "/>
    <x v="1"/>
    <d v="1899-12-30T14:25:00"/>
    <d v="1899-12-30T16:50:00"/>
    <d v="2021-04-27T00:00:00"/>
    <x v="26"/>
    <d v="2021-04-28T00:00:00"/>
    <d v="2021-04-28T00:00:00"/>
    <d v="1899-12-30T08:00:00"/>
    <d v="1899-12-30T09:30:00"/>
    <x v="7"/>
    <s v="ABSALON PUENTES"/>
    <x v="0"/>
    <s v="SOLDADURA"/>
    <x v="7"/>
    <x v="1"/>
    <n v="3"/>
    <n v="1"/>
    <d v="1899-12-31T03:55:17"/>
    <d v="1899-12-31T21:24:02"/>
    <n v="0"/>
    <d v="1899-12-30T04:10:00"/>
    <d v="1900-01-01T01:34:02"/>
    <n v="30"/>
    <x v="1"/>
    <x v="6"/>
    <s v="4-17"/>
    <d v="1899-12-30T01:30:00"/>
    <n v="0"/>
    <n v="1"/>
    <x v="3"/>
  </r>
  <r>
    <s v="TFU067"/>
    <n v="146"/>
    <x v="1"/>
    <s v="MONTAJE DE CAJA DE HUMO "/>
    <x v="1"/>
    <d v="1899-12-30T14:25:00"/>
    <d v="1899-12-30T16:50:00"/>
    <d v="2021-04-27T00:00:00"/>
    <x v="26"/>
    <d v="2021-04-28T00:00:00"/>
    <d v="2021-04-28T00:00:00"/>
    <d v="1899-12-30T11:10:00"/>
    <d v="1899-12-30T12:00:00"/>
    <x v="10"/>
    <s v="ABSALON PUENTES"/>
    <x v="0"/>
    <s v="SOLDADURA"/>
    <x v="7"/>
    <x v="1"/>
    <n v="3"/>
    <n v="1"/>
    <d v="1899-12-31T03:55:17"/>
    <d v="1899-12-31T21:24:02"/>
    <n v="0"/>
    <d v="1899-12-30T04:10:00"/>
    <d v="1900-01-01T01:34:02"/>
    <n v="30"/>
    <x v="1"/>
    <x v="6"/>
    <s v="4-17"/>
    <d v="1899-12-30T00:50:00"/>
    <n v="0"/>
    <n v="1"/>
    <x v="3"/>
  </r>
  <r>
    <s v="TFU067"/>
    <n v="146"/>
    <x v="1"/>
    <s v="CAMBIO DE BANDAS POSICION 5,6,7,8,9 Y 10 Y RETENEDOR, ESPARRAGOS, POSICION 9 Y 10 "/>
    <x v="13"/>
    <d v="1899-12-30T14:25:00"/>
    <d v="1899-12-30T16:50:00"/>
    <d v="2021-04-27T00:00:00"/>
    <x v="26"/>
    <d v="2021-04-29T00:00:00"/>
    <d v="2021-04-30T00:00:00"/>
    <d v="1899-12-30T11:25:00"/>
    <d v="1899-12-30T17:30:00"/>
    <x v="103"/>
    <s v="ABSALON PUENTES"/>
    <x v="1"/>
    <s v="MECANICA DE PATIO      "/>
    <x v="0"/>
    <x v="1"/>
    <n v="3"/>
    <n v="1"/>
    <d v="1899-12-31T03:55:17"/>
    <d v="1899-12-31T21:24:02"/>
    <n v="0"/>
    <d v="1899-12-30T04:10:00"/>
    <d v="1900-01-01T01:34:02"/>
    <n v="30"/>
    <x v="1"/>
    <x v="6"/>
    <s v="4-17"/>
    <d v="1899-12-30T12:35:58"/>
    <n v="1"/>
    <n v="1"/>
    <x v="3"/>
  </r>
  <r>
    <s v="R79975"/>
    <n v="146"/>
    <x v="0"/>
    <s v="CAMBIO DE 2 JUEGOS DE BANDAS"/>
    <x v="13"/>
    <d v="1899-12-30T14:25:00"/>
    <d v="1899-12-30T10:45:00"/>
    <d v="2021-04-27T00:00:00"/>
    <x v="27"/>
    <d v="2021-04-29T00:00:00"/>
    <d v="2021-04-29T00:00:00"/>
    <d v="1899-12-30T08:00:00"/>
    <d v="1899-12-30T10:45:00"/>
    <x v="83"/>
    <s v="ABSALON PUENTES"/>
    <x v="1"/>
    <s v="MECANICA DE PATIO    "/>
    <x v="0"/>
    <x v="1"/>
    <n v="2"/>
    <n v="1"/>
    <d v="1899-12-30T13:20:23"/>
    <d v="1899-12-31T01:19:31"/>
    <n v="1"/>
    <d v="1899-12-30T00:00:00"/>
    <d v="1899-12-31T01:19:31"/>
    <n v="29"/>
    <x v="1"/>
    <x v="6"/>
    <s v="4-17"/>
    <d v="1899-12-30T02:45:00"/>
    <n v="0"/>
    <n v="1"/>
    <x v="3"/>
  </r>
  <r>
    <s v="TFQ009"/>
    <n v="147"/>
    <x v="1"/>
    <s v="INSPECCION DE 5TA RUEDA, CAMBIO DE MORDAZAS DE 5TA RUEDA, CAMBIO DE TORNILLO GUIA RESORTE Y AJUSTE DE SISTEMA COMPENSADOR CON LAINA"/>
    <x v="5"/>
    <d v="1899-12-30T16:05:00"/>
    <d v="1899-12-30T12:00:00"/>
    <d v="2021-04-27T00:00:00"/>
    <x v="25"/>
    <d v="2021-04-27T00:00:00"/>
    <d v="2021-04-27T00:00:00"/>
    <d v="1899-12-30T16:30:00"/>
    <d v="1899-12-30T18:30:00"/>
    <x v="95"/>
    <s v="JAIRO GALLARDO"/>
    <x v="1"/>
    <s v="QUINTA RUEDA "/>
    <x v="0"/>
    <x v="2"/>
    <n v="1"/>
    <n v="1"/>
    <d v="1899-12-30T02:25:58"/>
    <d v="1899-12-30T07:55:58"/>
    <n v="1"/>
    <d v="1899-12-30T00:00:00"/>
    <d v="1899-12-30T07:55:58"/>
    <n v="28"/>
    <x v="1"/>
    <x v="6"/>
    <s v="4-17"/>
    <d v="1899-12-30T02:00:00"/>
    <n v="0"/>
    <n v="1"/>
    <x v="3"/>
  </r>
  <r>
    <s v="TFQ009"/>
    <n v="147"/>
    <x v="1"/>
    <s v="CAMBIO DE UNIDAD SELLADA FRONTAL LADO IZQUIERDO"/>
    <x v="1"/>
    <d v="1899-12-30T16:05:00"/>
    <d v="1899-12-30T12:00:00"/>
    <d v="2021-04-27T00:00:00"/>
    <x v="25"/>
    <d v="2021-04-28T00:00:00"/>
    <d v="2021-04-28T00:00:00"/>
    <d v="1899-12-30T07:45:00"/>
    <d v="1899-12-30T08:30:00"/>
    <x v="104"/>
    <s v="JAIRO GALLARDO"/>
    <x v="0"/>
    <s v="ELECTRICO "/>
    <x v="7"/>
    <x v="2"/>
    <n v="1"/>
    <n v="1"/>
    <d v="1899-12-30T02:25:58"/>
    <d v="1899-12-30T07:55:58"/>
    <n v="1"/>
    <d v="1899-12-30T00:00:00"/>
    <d v="1899-12-30T07:55:58"/>
    <n v="28"/>
    <x v="1"/>
    <x v="6"/>
    <s v="4-17"/>
    <d v="1899-12-30T00:45:00"/>
    <n v="0"/>
    <n v="1"/>
    <x v="3"/>
  </r>
  <r>
    <s v="TFQ009"/>
    <n v="147"/>
    <x v="0"/>
    <s v=" DESMONTE DE CAMPANAS PARA CAMBIO DE BANDAS DE TRACCION "/>
    <x v="13"/>
    <d v="1899-12-30T16:05:00"/>
    <d v="1899-12-30T12:00:00"/>
    <d v="2021-04-27T00:00:00"/>
    <x v="25"/>
    <d v="2021-04-28T00:00:00"/>
    <d v="2021-04-28T00:00:00"/>
    <d v="1899-12-30T08:32:00"/>
    <d v="1899-12-30T10:45:00"/>
    <x v="23"/>
    <s v="JAIRO GALLARDO"/>
    <x v="1"/>
    <s v="MECANICA DE PATIO"/>
    <x v="1"/>
    <x v="2"/>
    <n v="1"/>
    <n v="1"/>
    <d v="1899-12-30T02:25:58"/>
    <d v="1899-12-30T07:55:58"/>
    <n v="1"/>
    <d v="1899-12-30T00:00:00"/>
    <d v="1899-12-30T07:55:58"/>
    <n v="28"/>
    <x v="1"/>
    <x v="6"/>
    <s v="4-17"/>
    <d v="1899-12-30T02:13:00"/>
    <n v="0"/>
    <n v="1"/>
    <x v="3"/>
  </r>
  <r>
    <s v="TDK250"/>
    <n v="148"/>
    <x v="1"/>
    <s v="REPARACION DE BOTONES DEL MAXIFRAX CAMBIO DE LA CAJA"/>
    <x v="1"/>
    <d v="1899-12-30T07:30:00"/>
    <d v="1899-12-30T10:50:00"/>
    <d v="2021-04-28T00:00:00"/>
    <x v="25"/>
    <d v="2021-04-28T00:00:00"/>
    <d v="2021-04-28T00:00:00"/>
    <d v="1899-12-30T07:30:00"/>
    <d v="1899-12-30T09:40:00"/>
    <x v="105"/>
    <s v="CARLOS BARRO"/>
    <x v="0"/>
    <s v="AIRE  "/>
    <x v="0"/>
    <x v="2"/>
    <n v="0"/>
    <n v="1"/>
    <d v="1899-12-30T03:20:00"/>
    <d v="1899-12-30T03:20:00"/>
    <n v="1"/>
    <d v="1899-12-30T00:00:00"/>
    <d v="1899-12-30T03:20:00"/>
    <n v="28"/>
    <x v="1"/>
    <x v="6"/>
    <s v="4-17"/>
    <d v="1899-12-30T02:10:00"/>
    <n v="0"/>
    <n v="1"/>
    <x v="3"/>
  </r>
  <r>
    <s v="TDK250"/>
    <n v="148"/>
    <x v="0"/>
    <s v="INSPECCION DE LA 5TA RUEDA ( SE DEMONTO Y MONTO) SE DIO AJUSTE "/>
    <x v="5"/>
    <d v="1899-12-30T07:30:00"/>
    <d v="1899-12-30T10:50:00"/>
    <d v="2021-04-28T00:00:00"/>
    <x v="25"/>
    <d v="2021-04-28T00:00:00"/>
    <d v="2021-04-28T00:00:00"/>
    <d v="1899-12-30T09:50:00"/>
    <d v="1899-12-30T10:50:00"/>
    <x v="106"/>
    <s v="CARLOS BARRO"/>
    <x v="0"/>
    <s v=" QUINTA RUEDA"/>
    <x v="0"/>
    <x v="2"/>
    <n v="0"/>
    <n v="1"/>
    <d v="1899-12-30T03:20:00"/>
    <d v="1899-12-30T03:20:00"/>
    <n v="1"/>
    <d v="1899-12-30T00:00:00"/>
    <d v="1899-12-30T03:20:00"/>
    <n v="28"/>
    <x v="1"/>
    <x v="6"/>
    <s v="4-17"/>
    <d v="1899-12-30T01:00:00"/>
    <n v="0"/>
    <n v="1"/>
    <x v="3"/>
  </r>
  <r>
    <s v="SJK691"/>
    <n v="149"/>
    <x v="0"/>
    <s v="INSPECCION DE 5TA RUEDA, SE DIO AJUSTE E INSPECCION DE KING PIN"/>
    <x v="5"/>
    <d v="1899-12-30T07:30:00"/>
    <d v="1899-12-30T08:10:00"/>
    <d v="2021-04-28T00:00:00"/>
    <x v="25"/>
    <d v="2021-04-28T00:00:00"/>
    <d v="2021-04-28T00:00:00"/>
    <d v="1899-12-30T07:30:00"/>
    <d v="1899-12-30T08:10:00"/>
    <x v="95"/>
    <s v="FABIO GUEVARA "/>
    <x v="1"/>
    <s v="QUINTA RUEDA "/>
    <x v="0"/>
    <x v="3"/>
    <n v="0"/>
    <n v="1"/>
    <d v="1899-12-30T00:40:00"/>
    <d v="1899-12-30T00:40:00"/>
    <n v="1"/>
    <d v="1899-12-30T00:00:00"/>
    <d v="1899-12-30T00:40:00"/>
    <n v="28"/>
    <x v="1"/>
    <x v="6"/>
    <s v="4-17"/>
    <d v="1899-12-30T00:40:00"/>
    <n v="0"/>
    <n v="1"/>
    <x v="3"/>
  </r>
  <r>
    <s v="SJK695"/>
    <n v="150"/>
    <x v="0"/>
    <s v="INSPECCION DE 5TA RUEDA, DESMONTE DE MORDAZAS, BUJES DE MEDIA LUNA DE 5TA RUEDA, CAMBIO DE DISCO DE TEFLON "/>
    <x v="5"/>
    <d v="1899-12-30T07:40:00"/>
    <d v="1899-12-30T10:00:00"/>
    <d v="2021-04-28T00:00:00"/>
    <x v="25"/>
    <d v="2021-04-28T00:00:00"/>
    <d v="2021-04-28T00:00:00"/>
    <d v="1899-12-30T07:40:00"/>
    <d v="1899-12-30T10:00:00"/>
    <x v="95"/>
    <s v="MAURICIO SUESCUN "/>
    <x v="1"/>
    <s v="QUINTA RUEDA "/>
    <x v="0"/>
    <x v="3"/>
    <n v="0"/>
    <n v="1"/>
    <d v="1899-12-30T02:20:00"/>
    <d v="1899-12-30T02:20:00"/>
    <n v="1"/>
    <d v="1899-12-30T00:00:00"/>
    <d v="1899-12-30T02:20:00"/>
    <n v="28"/>
    <x v="1"/>
    <x v="6"/>
    <s v="4-17"/>
    <d v="1899-12-30T02:20:00"/>
    <n v="0"/>
    <n v="1"/>
    <x v="3"/>
  </r>
  <r>
    <s v="TFQ989"/>
    <n v="151"/>
    <x v="1"/>
    <s v="CAMBIO DE ACEITE YFILTRACION DE MOTOR"/>
    <x v="3"/>
    <d v="1899-12-30T07:00:00"/>
    <d v="1899-12-30T08:50:00"/>
    <d v="2021-04-28T00:00:00"/>
    <x v="27"/>
    <d v="2021-04-28T00:00:00"/>
    <d v="2021-04-28T00:00:00"/>
    <d v="1899-12-30T08:20:00"/>
    <d v="1899-12-30T11:00:00"/>
    <x v="68"/>
    <s v="DIDIER GOMEZ"/>
    <x v="1"/>
    <s v="MECANICA DE PATIO"/>
    <x v="0"/>
    <x v="1"/>
    <n v="1"/>
    <n v="1"/>
    <d v="1899-12-30T08:20:58"/>
    <d v="1899-12-30T13:50:58"/>
    <n v="1"/>
    <d v="1899-12-30T00:00:00"/>
    <d v="1899-12-30T13:50:58"/>
    <n v="29"/>
    <x v="1"/>
    <x v="6"/>
    <s v="4-17"/>
    <d v="1899-12-30T02:40:00"/>
    <n v="0"/>
    <n v="1"/>
    <x v="3"/>
  </r>
  <r>
    <s v="TFQ989"/>
    <n v="151"/>
    <x v="1"/>
    <s v=" INSPECCION DE 5TA RUEDA , CAMBIO DE KIT DE CIERRE"/>
    <x v="5"/>
    <d v="1899-12-30T08:00:00"/>
    <d v="1899-12-30T08:50:00"/>
    <d v="2021-04-28T00:00:00"/>
    <x v="27"/>
    <d v="2021-04-28T00:00:00"/>
    <d v="2021-04-28T00:00:00"/>
    <d v="1899-12-30T15:34:00"/>
    <d v="1899-12-30T16:00:00"/>
    <x v="107"/>
    <s v="DIDIER GOMEZ"/>
    <x v="1"/>
    <s v="MECANICA DE PATIO"/>
    <x v="0"/>
    <x v="1"/>
    <n v="1"/>
    <n v="1"/>
    <d v="1899-12-30T07:20:58"/>
    <d v="1899-12-30T12:50:58"/>
    <n v="1"/>
    <d v="1899-12-30T00:00:00"/>
    <d v="1899-12-30T12:50:58"/>
    <n v="29"/>
    <x v="1"/>
    <x v="6"/>
    <s v="4-17"/>
    <d v="1899-12-30T00:26:00"/>
    <n v="0"/>
    <n v="1"/>
    <x v="3"/>
  </r>
  <r>
    <s v="TFQ989"/>
    <n v="151"/>
    <x v="1"/>
    <s v="CAMBIO DE RETENEDOR POSICION  7 Y 8 "/>
    <x v="13"/>
    <d v="1899-12-30T08:00:00"/>
    <d v="1899-12-30T08:50:00"/>
    <d v="2021-04-28T00:00:00"/>
    <x v="27"/>
    <d v="2021-04-28T00:00:00"/>
    <d v="2021-04-28T00:00:00"/>
    <d v="1899-12-30T16:30:00"/>
    <d v="1899-12-30T18:00:00"/>
    <x v="23"/>
    <s v="DIDIER GOMEZ"/>
    <x v="1"/>
    <s v="MECANICA DE PATIO"/>
    <x v="0"/>
    <x v="1"/>
    <n v="1"/>
    <n v="1"/>
    <d v="1899-12-30T07:20:58"/>
    <d v="1899-12-30T12:50:58"/>
    <n v="1"/>
    <d v="1899-12-30T00:00:00"/>
    <d v="1899-12-30T12:50:58"/>
    <n v="29"/>
    <x v="1"/>
    <x v="6"/>
    <s v="4-17"/>
    <d v="1899-12-30T01:30:00"/>
    <n v="0"/>
    <n v="1"/>
    <x v="3"/>
  </r>
  <r>
    <s v="TFQ989"/>
    <n v="151"/>
    <x v="1"/>
    <s v="CAMBIO DE RETENEDOR POSICION 5Y6,"/>
    <x v="13"/>
    <d v="1899-12-30T08:00:00"/>
    <d v="1899-12-30T08:50:00"/>
    <d v="2021-04-28T00:00:00"/>
    <x v="27"/>
    <d v="2021-04-28T00:00:00"/>
    <d v="2021-04-28T00:00:00"/>
    <d v="1899-12-30T16:45:00"/>
    <d v="1899-12-30T18:00:00"/>
    <x v="10"/>
    <s v="DIDIER GOMEZ"/>
    <x v="1"/>
    <s v="MECANICA DE PATIO"/>
    <x v="0"/>
    <x v="1"/>
    <n v="1"/>
    <n v="1"/>
    <d v="1899-12-30T07:20:58"/>
    <d v="1899-12-30T12:50:58"/>
    <n v="1"/>
    <d v="1899-12-30T00:00:00"/>
    <d v="1899-12-30T12:50:58"/>
    <n v="29"/>
    <x v="1"/>
    <x v="6"/>
    <s v="4-17"/>
    <d v="1899-12-30T01:15:00"/>
    <n v="0"/>
    <n v="1"/>
    <x v="3"/>
  </r>
  <r>
    <s v="TFQ989"/>
    <n v="151"/>
    <x v="0"/>
    <s v="CAMBIO DE TORNILLOS DE H DE SOPORTE DE CABINA"/>
    <x v="1"/>
    <d v="1899-12-30T08:00:00"/>
    <d v="1899-12-30T08:50:00"/>
    <d v="2021-04-28T00:00:00"/>
    <x v="27"/>
    <d v="2021-04-29T00:00:00"/>
    <d v="2021-04-29T00:00:00"/>
    <d v="1899-12-30T07:15:00"/>
    <d v="1899-12-30T08:50:00"/>
    <x v="10"/>
    <s v="DIDIER GOMEZ"/>
    <x v="1"/>
    <s v="MECANICA DE PATIO"/>
    <x v="0"/>
    <x v="1"/>
    <n v="1"/>
    <n v="1"/>
    <d v="1899-12-30T07:20:58"/>
    <d v="1899-12-30T12:50:58"/>
    <n v="1"/>
    <d v="1899-12-30T00:00:00"/>
    <d v="1899-12-30T12:50:58"/>
    <n v="29"/>
    <x v="1"/>
    <x v="6"/>
    <s v="4-17"/>
    <d v="1899-12-30T01:35:00"/>
    <n v="0"/>
    <n v="1"/>
    <x v="3"/>
  </r>
  <r>
    <s v="TFQ008"/>
    <n v="152"/>
    <x v="1"/>
    <s v="POSTURA DE PATAS DEL VOLCO, "/>
    <x v="15"/>
    <d v="1899-12-30T08:15:00"/>
    <d v="1899-12-30T17:00:00"/>
    <d v="2021-04-28T00:00:00"/>
    <x v="25"/>
    <d v="2021-04-28T00:00:00"/>
    <d v="2021-04-28T00:00:00"/>
    <d v="1899-12-30T10:00:00"/>
    <d v="1899-12-30T17:30:00"/>
    <x v="108"/>
    <s v="LUIS DAVILA"/>
    <x v="0"/>
    <s v="SOLDADURA         "/>
    <x v="0"/>
    <x v="1"/>
    <n v="0"/>
    <n v="1"/>
    <d v="1899-12-30T06:45:29"/>
    <d v="1899-12-30T07:45:00"/>
    <n v="0"/>
    <d v="1899-12-30T04:00:00"/>
    <d v="1899-12-30T11:45:00"/>
    <n v="28"/>
    <x v="1"/>
    <x v="6"/>
    <s v="4-17"/>
    <d v="1899-12-30T05:30:29"/>
    <n v="0"/>
    <n v="1"/>
    <x v="3"/>
  </r>
  <r>
    <s v="TFQ008"/>
    <n v="152"/>
    <x v="0"/>
    <s v="CAMBIO DE LUCES MEDIAS DEL VOLCO Y LUCES MEDIAS DEL CABEZOTE"/>
    <x v="1"/>
    <d v="1899-12-30T08:15:00"/>
    <d v="1899-12-30T17:00:00"/>
    <d v="2021-04-28T00:00:00"/>
    <x v="25"/>
    <d v="2021-04-28T00:00:00"/>
    <d v="2021-04-28T00:00:00"/>
    <d v="1899-12-30T14:00:00"/>
    <d v="1899-12-30T15:40:00"/>
    <x v="55"/>
    <s v="LUIS DAVILA"/>
    <x v="0"/>
    <s v="     ELECTRICO"/>
    <x v="0"/>
    <x v="1"/>
    <n v="0"/>
    <n v="1"/>
    <d v="1899-12-30T06:45:29"/>
    <d v="1899-12-30T07:45:00"/>
    <n v="0"/>
    <d v="1899-12-30T04:00:00"/>
    <d v="1899-12-30T11:45:00"/>
    <n v="28"/>
    <x v="1"/>
    <x v="6"/>
    <s v="4-17"/>
    <d v="1899-12-30T01:40:00"/>
    <n v="0"/>
    <n v="1"/>
    <x v="3"/>
  </r>
  <r>
    <s v="UQS506"/>
    <n v="153"/>
    <x v="1"/>
    <s v="INSPECCION DE 5TA RUEDA E INSPECCION DE KING PIN SE ENCUENTRA TORNAMEZA PANDEADA, CAMBIO DE ZAPATA Y BUJES DE 5TA RUEDA"/>
    <x v="5"/>
    <d v="1899-12-30T08:05:00"/>
    <d v="1899-12-30T15:29:00"/>
    <d v="2021-04-28T00:00:00"/>
    <x v="25"/>
    <d v="2021-04-28T00:00:00"/>
    <d v="2021-04-28T00:00:00"/>
    <d v="1899-12-30T10:10:00"/>
    <d v="1899-12-30T15:29:00"/>
    <x v="109"/>
    <s v="JAIR RODRIGUEZ"/>
    <x v="1"/>
    <s v="MECANICA DE PATIO  "/>
    <x v="0"/>
    <x v="3"/>
    <n v="0"/>
    <n v="1"/>
    <d v="1899-12-30T05:24:29"/>
    <d v="1899-12-30T06:24:00"/>
    <n v="0"/>
    <d v="1899-12-30T05:31:00"/>
    <d v="1899-12-30T11:55:00"/>
    <n v="28"/>
    <x v="1"/>
    <x v="6"/>
    <s v="4-17"/>
    <d v="1899-12-30T03:19:29"/>
    <n v="0"/>
    <n v="1"/>
    <x v="3"/>
  </r>
  <r>
    <s v="UQS506"/>
    <n v="153"/>
    <x v="0"/>
    <s v="REPARACION DE  LUCES MEDIAS Y CAMBIO DE BOMBILLOS TRASEROS "/>
    <x v="1"/>
    <d v="1899-12-30T08:05:00"/>
    <d v="1899-12-30T15:29:00"/>
    <d v="2021-04-28T00:00:00"/>
    <x v="25"/>
    <d v="2021-04-28T00:00:00"/>
    <d v="2021-04-28T00:00:00"/>
    <d v="1899-12-30T11:00:00"/>
    <d v="1899-12-30T12:00:00"/>
    <x v="12"/>
    <s v="JAIR RODRIGUEZ"/>
    <x v="1"/>
    <s v="ELECTRICO"/>
    <x v="0"/>
    <x v="3"/>
    <n v="0"/>
    <n v="1"/>
    <d v="1899-12-30T05:24:29"/>
    <d v="1899-12-30T06:24:00"/>
    <n v="0"/>
    <d v="1899-12-30T05:31:00"/>
    <d v="1899-12-30T11:55:00"/>
    <n v="28"/>
    <x v="1"/>
    <x v="6"/>
    <s v="4-17"/>
    <d v="1899-12-30T01:00:00"/>
    <n v="0"/>
    <n v="1"/>
    <x v="3"/>
  </r>
  <r>
    <s v="SJK694"/>
    <n v="154"/>
    <x v="1"/>
    <s v=", INSPECCION DE 5TA RUEDA Y DE KING PIN"/>
    <x v="5"/>
    <d v="1899-12-30T08:10:00"/>
    <d v="1899-12-30T09:40:00"/>
    <d v="2021-04-28T00:00:00"/>
    <x v="25"/>
    <d v="2021-04-28T00:00:00"/>
    <d v="2021-04-28T00:00:00"/>
    <d v="1899-12-30T09:00:00"/>
    <d v="1899-12-30T09:40:00"/>
    <x v="109"/>
    <s v="EDINSON PRADA"/>
    <x v="1"/>
    <s v="QUINTA RUEDA              "/>
    <x v="0"/>
    <x v="3"/>
    <n v="0"/>
    <n v="1"/>
    <d v="1899-12-30T01:30:00"/>
    <d v="1899-12-30T01:30:00"/>
    <n v="1"/>
    <d v="1899-12-30T00:00:00"/>
    <d v="1899-12-30T01:30:00"/>
    <n v="28"/>
    <x v="1"/>
    <x v="6"/>
    <s v="4-17"/>
    <d v="1899-12-30T00:40:00"/>
    <n v="0"/>
    <n v="1"/>
    <x v="3"/>
  </r>
  <r>
    <s v="SJK694"/>
    <n v="154"/>
    <x v="0"/>
    <s v="CAMBIO DE GANCHO DE CAPO"/>
    <x v="1"/>
    <d v="1899-12-30T08:10:00"/>
    <d v="1899-12-30T09:40:00"/>
    <d v="2021-04-28T00:00:00"/>
    <x v="25"/>
    <d v="2021-04-28T00:00:00"/>
    <d v="2021-04-28T00:00:00"/>
    <d v="1899-12-30T08:40:00"/>
    <d v="1899-12-30T09:05:00"/>
    <x v="28"/>
    <s v="EDINSON PRADA"/>
    <x v="1"/>
    <s v="LATONERIA Y PINTURA"/>
    <x v="0"/>
    <x v="3"/>
    <n v="0"/>
    <n v="1"/>
    <d v="1899-12-30T01:30:00"/>
    <d v="1899-12-30T01:30:00"/>
    <n v="1"/>
    <d v="1899-12-30T00:00:00"/>
    <d v="1899-12-30T01:30:00"/>
    <n v="28"/>
    <x v="1"/>
    <x v="6"/>
    <s v="4-17"/>
    <d v="1899-12-30T00:25:00"/>
    <n v="0"/>
    <n v="1"/>
    <x v="3"/>
  </r>
  <r>
    <s v="TFR044"/>
    <n v="155"/>
    <x v="1"/>
    <s v="CAMBIO DE FILTRO DE AGUA, CAMBIO DE FILTRO SECADOR DE AIRE, COLOCAR ACOPLE RAPIDO EN TANQUE DE AIRE, , SWITCHE ENCENDIDO PUERTA, INSPECCION DE 5TA RUEDA, CAMBIO DE RETENEDOR Y RODAMIENTOS RUEDA POSICION 1, MONTAJE DE LLANTAS "/>
    <x v="3"/>
    <d v="1899-12-30T08:30:00"/>
    <d v="1899-12-30T11:00:00"/>
    <d v="2021-04-28T00:00:00"/>
    <x v="25"/>
    <d v="2021-04-28T00:00:00"/>
    <d v="2021-04-28T00:00:00"/>
    <d v="1899-12-30T10:35:00"/>
    <d v="1899-12-30T17:50:00"/>
    <x v="6"/>
    <s v="GABRIEL JIMENEZ"/>
    <x v="0"/>
    <s v="MECANICA DE PATIO"/>
    <x v="1"/>
    <x v="3"/>
    <n v="0"/>
    <n v="1"/>
    <d v="1899-12-30T02:30:00"/>
    <d v="1899-12-30T02:30:00"/>
    <n v="1"/>
    <d v="1899-12-30T00:00:00"/>
    <d v="1899-12-30T02:30:00"/>
    <n v="28"/>
    <x v="1"/>
    <x v="6"/>
    <s v="4-17"/>
    <d v="1899-12-30T05:15:29"/>
    <n v="0"/>
    <n v="1"/>
    <x v="3"/>
  </r>
  <r>
    <s v="TFR044"/>
    <n v="155"/>
    <x v="1"/>
    <s v="INSPECCION DE 5TA RUEDA, CAMBIO DE RETENEDOR Y RODAMIENTOS RUEDA POSICION 1, MONTAJE DE LLANTAS "/>
    <x v="5"/>
    <d v="1899-12-30T08:30:00"/>
    <d v="1899-12-30T11:00:00"/>
    <d v="2021-04-28T00:00:00"/>
    <x v="25"/>
    <d v="2021-04-28T00:00:00"/>
    <d v="2021-04-28T00:00:00"/>
    <d v="1899-12-30T11:06:00"/>
    <d v="1899-12-30T14:30:00"/>
    <x v="109"/>
    <s v="GABRIEL JIMENEZ"/>
    <x v="0"/>
    <s v="MECANICA DE PATIO"/>
    <x v="1"/>
    <x v="3"/>
    <n v="0"/>
    <n v="1"/>
    <d v="1899-12-30T02:30:00"/>
    <d v="1899-12-30T02:30:00"/>
    <n v="1"/>
    <d v="1899-12-30T00:00:00"/>
    <d v="1899-12-30T02:30:00"/>
    <n v="28"/>
    <x v="1"/>
    <x v="6"/>
    <s v="4-17"/>
    <d v="1899-12-30T03:24:00"/>
    <n v="0"/>
    <n v="1"/>
    <x v="3"/>
  </r>
  <r>
    <s v="S17402"/>
    <n v="155"/>
    <x v="0"/>
    <s v="CAMBIO DE KING PIN PLATO CHINO"/>
    <x v="8"/>
    <d v="1899-12-30T10:30:00"/>
    <d v="1899-12-30T14:50:00"/>
    <d v="2021-04-28T00:00:00"/>
    <x v="25"/>
    <d v="2021-04-28T00:00:00"/>
    <d v="2021-04-28T00:00:00"/>
    <d v="1899-12-30T17:30:00"/>
    <d v="1899-12-30T18:00:00"/>
    <x v="86"/>
    <s v="GABRIEL JIMENEZ"/>
    <x v="1"/>
    <s v="MECANICA DE PATIO"/>
    <x v="0"/>
    <x v="1"/>
    <n v="0"/>
    <n v="1"/>
    <d v="1899-12-30T04:20:00"/>
    <d v="1899-12-30T04:20:00"/>
    <n v="1"/>
    <d v="1899-12-30T00:00:00"/>
    <d v="1899-12-30T04:20:00"/>
    <n v="28"/>
    <x v="1"/>
    <x v="6"/>
    <s v="4-17"/>
    <d v="1899-12-30T00:30:00"/>
    <n v="0"/>
    <n v="1"/>
    <x v="3"/>
  </r>
  <r>
    <s v="UYV097"/>
    <n v="156"/>
    <x v="1"/>
    <s v="DESVARE EN PATIO ALTERNO, DESMONTO ALTERNADOR, CAMBIO DE PLUMILLA LIMPIABRISAS, MTTO A BATERIAS , DESARME DE ALTERNADOR "/>
    <x v="3"/>
    <d v="1899-12-30T08:30:00"/>
    <d v="1899-12-30T17:30:00"/>
    <d v="2021-04-28T00:00:00"/>
    <x v="27"/>
    <d v="2021-04-28T00:00:00"/>
    <d v="2021-04-28T00:00:00"/>
    <d v="1899-12-30T08:30:00"/>
    <d v="1899-12-30T11:00:00"/>
    <x v="12"/>
    <s v="CARLOS ROA"/>
    <x v="0"/>
    <s v="ELECTRICO"/>
    <x v="9"/>
    <x v="3"/>
    <n v="1"/>
    <n v="1"/>
    <d v="1899-12-30T19:30:00"/>
    <d v="1899-12-31T01:00:00"/>
    <n v="0"/>
    <d v="1899-12-30T03:30:00"/>
    <d v="1899-12-31T04:30:00"/>
    <n v="29"/>
    <x v="1"/>
    <x v="6"/>
    <s v="4-17"/>
    <d v="1899-12-30T02:30:00"/>
    <n v="0"/>
    <n v="1"/>
    <x v="3"/>
  </r>
  <r>
    <s v="UYV097"/>
    <n v="156"/>
    <x v="1"/>
    <s v="INSPECCION DE 5TA RUEDA, "/>
    <x v="5"/>
    <d v="1899-12-30T08:30:00"/>
    <d v="1899-12-30T17:30:00"/>
    <d v="2021-04-28T00:00:00"/>
    <x v="27"/>
    <d v="2021-04-29T00:00:00"/>
    <d v="2021-04-29T00:00:00"/>
    <d v="1899-12-30T16:40:00"/>
    <d v="1899-12-30T17:00:00"/>
    <x v="110"/>
    <s v="CARLOS ROA"/>
    <x v="0"/>
    <s v="MECANICA DE PATIO"/>
    <x v="0"/>
    <x v="3"/>
    <n v="1"/>
    <n v="1"/>
    <d v="1899-12-30T19:30:00"/>
    <d v="1899-12-31T01:00:00"/>
    <n v="0"/>
    <d v="1899-12-30T03:30:00"/>
    <d v="1899-12-31T04:30:00"/>
    <n v="29"/>
    <x v="1"/>
    <x v="6"/>
    <s v="4-17"/>
    <d v="1899-12-30T00:20:00"/>
    <n v="0"/>
    <n v="1"/>
    <x v="3"/>
  </r>
  <r>
    <s v="UYV097"/>
    <n v="156"/>
    <x v="0"/>
    <s v="MONTAJE ALTERNADOR "/>
    <x v="3"/>
    <d v="1899-12-30T08:30:00"/>
    <d v="1899-12-30T17:30:00"/>
    <d v="2021-04-28T00:00:00"/>
    <x v="27"/>
    <d v="2021-04-29T00:00:00"/>
    <d v="2021-04-29T00:00:00"/>
    <d v="1899-12-30T16:40:00"/>
    <d v="1899-12-30T17:30:00"/>
    <x v="12"/>
    <s v="CARLOS ROA"/>
    <x v="0"/>
    <s v="ELECTRICO"/>
    <x v="1"/>
    <x v="3"/>
    <n v="1"/>
    <n v="1"/>
    <d v="1899-12-30T19:30:00"/>
    <d v="1899-12-31T01:00:00"/>
    <n v="0"/>
    <d v="1899-12-30T03:30:00"/>
    <d v="1899-12-31T04:30:00"/>
    <n v="29"/>
    <x v="1"/>
    <x v="6"/>
    <s v="4-17"/>
    <d v="1899-12-30T00:50:00"/>
    <n v="0"/>
    <n v="1"/>
    <x v="3"/>
  </r>
  <r>
    <s v="UYV097"/>
    <n v="156"/>
    <x v="1"/>
    <s v="MANTENIMIENTO DE VALVULA DE BAJO"/>
    <x v="1"/>
    <d v="1899-12-30T07:30:00"/>
    <d v="1899-12-30T13:40:00"/>
    <d v="2021-05-10T00:00:00"/>
    <x v="28"/>
    <d v="2021-05-10T00:00:00"/>
    <d v="2021-05-10T00:00:00"/>
    <d v="1899-12-30T11:30:00"/>
    <d v="1899-12-30T15:40:00"/>
    <x v="17"/>
    <s v="CARLOS ROA"/>
    <x v="0"/>
    <s v="ELECTRICO"/>
    <x v="1"/>
    <x v="3"/>
    <n v="1"/>
    <n v="1"/>
    <d v="1899-12-30T12:40:58"/>
    <d v="1899-12-30T18:10:58"/>
    <n v="1"/>
    <d v="1899-12-30T00:00:00"/>
    <d v="1899-12-30T18:10:58"/>
    <n v="11"/>
    <x v="4"/>
    <x v="8"/>
    <s v="5-19"/>
    <d v="1899-12-30T04:10:00"/>
    <n v="0"/>
    <n v="1"/>
    <x v="5"/>
  </r>
  <r>
    <s v="UYV097"/>
    <n v="156"/>
    <x v="0"/>
    <s v="INSPECCION DE VEHICULO Y CORRECCION"/>
    <x v="1"/>
    <d v="1899-12-30T07:30:00"/>
    <d v="1899-12-30T13:40:00"/>
    <d v="2021-05-10T00:00:00"/>
    <x v="28"/>
    <d v="2021-05-11T00:00:00"/>
    <d v="2021-05-11T00:00:00"/>
    <d v="1899-12-30T13:00:00"/>
    <d v="1899-12-30T14:00:00"/>
    <x v="0"/>
    <s v="CARLOS ROA"/>
    <x v="0"/>
    <s v="ELECTRICO"/>
    <x v="1"/>
    <x v="3"/>
    <n v="1"/>
    <n v="1"/>
    <d v="1899-12-30T12:40:58"/>
    <d v="1899-12-30T18:10:58"/>
    <n v="1"/>
    <d v="1899-12-30T00:00:00"/>
    <d v="1899-12-30T18:10:58"/>
    <n v="11"/>
    <x v="4"/>
    <x v="8"/>
    <s v="5-19"/>
    <d v="1899-12-30T01:00:00"/>
    <n v="0"/>
    <n v="1"/>
    <x v="5"/>
  </r>
  <r>
    <s v="UYV097"/>
    <n v="156"/>
    <x v="0"/>
    <s v="MANTENIMIENTO Y REPARACION DE VALVULA DE BAJO"/>
    <x v="1"/>
    <d v="1899-12-30T07:30:00"/>
    <d v="1899-12-30T13:40:00"/>
    <d v="2021-05-10T00:00:00"/>
    <x v="28"/>
    <d v="2021-05-11T00:00:00"/>
    <d v="2021-05-11T00:00:00"/>
    <d v="1899-12-30T07:30:00"/>
    <d v="1899-12-30T13:30:00"/>
    <x v="17"/>
    <s v="CARLOS ROA"/>
    <x v="0"/>
    <s v="ELECTRICO"/>
    <x v="1"/>
    <x v="3"/>
    <n v="1"/>
    <n v="1"/>
    <d v="1899-12-30T12:40:58"/>
    <d v="1899-12-30T18:10:58"/>
    <n v="1"/>
    <d v="1899-12-30T00:00:00"/>
    <d v="1899-12-30T18:10:58"/>
    <n v="11"/>
    <x v="4"/>
    <x v="8"/>
    <s v="5-19"/>
    <d v="1899-12-30T04:00:29"/>
    <n v="0"/>
    <n v="1"/>
    <x v="5"/>
  </r>
  <r>
    <s v="UYV097"/>
    <n v="156"/>
    <x v="0"/>
    <s v="GUSRDABARROS ARREGLO Y RECONSTRUCCION DE LAMINA Y FIBRA Y POLISHADO"/>
    <x v="1"/>
    <d v="1899-12-30T07:30:00"/>
    <d v="1899-12-30T13:40:00"/>
    <d v="2021-05-11T00:00:00"/>
    <x v="28"/>
    <d v="2021-05-11T00:00:00"/>
    <d v="2021-05-11T00:00:00"/>
    <d v="1899-12-30T07:30:00"/>
    <d v="1899-12-30T13:30:00"/>
    <x v="111"/>
    <s v="CARLOS ROA"/>
    <x v="0"/>
    <s v="ELECTRICO"/>
    <x v="1"/>
    <x v="3"/>
    <n v="0"/>
    <n v="1"/>
    <d v="1899-12-30T04:10:29"/>
    <d v="1899-12-30T05:10:00"/>
    <n v="1"/>
    <d v="1899-12-30T00:00:00"/>
    <d v="1899-12-30T05:10:00"/>
    <n v="11"/>
    <x v="4"/>
    <x v="8"/>
    <s v="5-19"/>
    <d v="1899-12-30T04:00:29"/>
    <n v="0"/>
    <n v="1"/>
    <x v="5"/>
  </r>
  <r>
    <s v="SJK640"/>
    <n v="157"/>
    <x v="0"/>
    <s v="DESVARE EN PATIO ALTERNO, CAMBIO DE SOLENOIDE"/>
    <x v="3"/>
    <d v="1899-12-30T08:00:00"/>
    <d v="1899-12-30T11:00:00"/>
    <d v="2021-04-28T00:00:00"/>
    <x v="25"/>
    <d v="2021-04-28T00:00:00"/>
    <d v="2021-04-28T00:00:00"/>
    <d v="1899-12-30T08:00:00"/>
    <d v="1899-12-30T11:00:00"/>
    <x v="52"/>
    <s v="EDWIN AGUILAR "/>
    <x v="0"/>
    <s v="MOTOR"/>
    <x v="1"/>
    <x v="2"/>
    <n v="0"/>
    <n v="1"/>
    <d v="1899-12-30T03:00:00"/>
    <d v="1899-12-30T03:00:00"/>
    <n v="1"/>
    <d v="1899-12-30T00:00:00"/>
    <d v="1899-12-30T03:00:00"/>
    <n v="28"/>
    <x v="1"/>
    <x v="6"/>
    <s v="4-17"/>
    <d v="1899-12-30T03:00:00"/>
    <n v="0"/>
    <n v="1"/>
    <x v="3"/>
  </r>
  <r>
    <s v="TDL769"/>
    <n v="158"/>
    <x v="1"/>
    <s v="INSPECCION DE 5TA RUEDA"/>
    <x v="5"/>
    <d v="1899-12-30T10:15:00"/>
    <d v="1899-12-30T17:45:00"/>
    <d v="2021-04-28T00:00:00"/>
    <x v="27"/>
    <d v="2021-04-28T00:00:00"/>
    <d v="2021-04-28T00:00:00"/>
    <d v="1899-12-30T11:13:00"/>
    <d v="1899-12-30T11:40:00"/>
    <x v="109"/>
    <s v="OSCAR SALAS"/>
    <x v="0"/>
    <s v="MECANICA DE PATIO        "/>
    <x v="0"/>
    <x v="1"/>
    <n v="1"/>
    <n v="1"/>
    <d v="1899-12-30T14:00:58"/>
    <d v="1899-12-30T19:30:58"/>
    <n v="0"/>
    <d v="1899-12-30T03:15:00"/>
    <d v="1899-12-30T22:45:58"/>
    <n v="29"/>
    <x v="1"/>
    <x v="6"/>
    <s v="4-17"/>
    <d v="1899-12-30T00:27:00"/>
    <n v="0"/>
    <n v="1"/>
    <x v="3"/>
  </r>
  <r>
    <s v="TDL769"/>
    <n v="158"/>
    <x v="1"/>
    <s v=" REVISION DE FRENO DE MOTOR"/>
    <x v="3"/>
    <d v="1899-12-30T10:15:00"/>
    <d v="1899-12-30T17:45:00"/>
    <d v="2021-04-28T00:00:00"/>
    <x v="27"/>
    <d v="2021-04-28T00:00:00"/>
    <d v="2021-04-28T00:00:00"/>
    <d v="1899-12-30T14:00:00"/>
    <d v="1899-12-30T16:10:00"/>
    <x v="45"/>
    <s v="OSCAR SALAS"/>
    <x v="0"/>
    <s v=" MOTORES"/>
    <x v="0"/>
    <x v="1"/>
    <n v="1"/>
    <n v="1"/>
    <d v="1899-12-30T14:00:58"/>
    <d v="1899-12-30T19:30:58"/>
    <n v="0"/>
    <d v="1899-12-30T03:15:00"/>
    <d v="1899-12-30T22:45:58"/>
    <n v="29"/>
    <x v="1"/>
    <x v="6"/>
    <s v="4-17"/>
    <d v="1899-12-30T02:10:00"/>
    <n v="0"/>
    <n v="1"/>
    <x v="3"/>
  </r>
  <r>
    <s v="TDL769"/>
    <n v="158"/>
    <x v="1"/>
    <s v="DESMONTE DE LA BOTELLA DE DIRECCION PARA CORREGIR FUGA  DE HIDRAULICO, CAMBIO DE BOMBONA DE AIRE DE SUSPENSION , "/>
    <x v="3"/>
    <d v="1899-12-30T10:15:00"/>
    <d v="1899-12-30T17:45:00"/>
    <d v="2021-04-28T00:00:00"/>
    <x v="27"/>
    <d v="2021-04-29T00:00:00"/>
    <d v="2021-04-29T00:00:00"/>
    <d v="1899-12-30T08:30:00"/>
    <d v="1899-12-30T17:10:00"/>
    <x v="112"/>
    <s v="OSCAR SALAS"/>
    <x v="0"/>
    <s v="  MOTORES"/>
    <x v="10"/>
    <x v="1"/>
    <n v="1"/>
    <n v="1"/>
    <d v="1899-12-30T14:00:58"/>
    <d v="1899-12-30T19:30:58"/>
    <n v="0"/>
    <d v="1899-12-30T03:15:00"/>
    <d v="1899-12-30T22:45:58"/>
    <n v="29"/>
    <x v="1"/>
    <x v="6"/>
    <s v="4-17"/>
    <d v="1899-12-30T06:40:29"/>
    <n v="0"/>
    <n v="1"/>
    <x v="3"/>
  </r>
  <r>
    <s v="TDL769"/>
    <n v="158"/>
    <x v="0"/>
    <s v="ENGRASE "/>
    <x v="6"/>
    <d v="1899-12-30T10:15:00"/>
    <d v="1899-12-30T17:45:00"/>
    <d v="2021-04-28T00:00:00"/>
    <x v="27"/>
    <d v="2021-04-29T00:00:00"/>
    <d v="2021-04-29T00:00:00"/>
    <d v="1899-12-30T17:35:00"/>
    <d v="1899-12-30T17:45:00"/>
    <x v="10"/>
    <s v="OSCAR SALAS"/>
    <x v="0"/>
    <s v="MECANICA DE PATIO        "/>
    <x v="10"/>
    <x v="1"/>
    <n v="1"/>
    <n v="1"/>
    <d v="1899-12-30T14:00:58"/>
    <d v="1899-12-30T19:30:58"/>
    <n v="0"/>
    <d v="1899-12-30T03:15:00"/>
    <d v="1899-12-30T22:45:58"/>
    <n v="29"/>
    <x v="1"/>
    <x v="6"/>
    <s v="4-17"/>
    <d v="1899-12-30T00:10:00"/>
    <n v="0"/>
    <n v="1"/>
    <x v="3"/>
  </r>
  <r>
    <s v="TDL768"/>
    <n v="159"/>
    <x v="1"/>
    <s v="INSPECCION DE 5TA RUEDA, CAMBIO DE BUJES "/>
    <x v="5"/>
    <d v="1899-12-30T11:10:00"/>
    <d v="1899-12-30T18:00:00"/>
    <d v="2021-04-28T00:00:00"/>
    <x v="26"/>
    <d v="2021-04-28T00:00:00"/>
    <d v="2021-04-28T00:00:00"/>
    <d v="1899-12-30T11:53:00"/>
    <d v="1899-12-30T15:51:00"/>
    <x v="106"/>
    <s v="JUAN CORREA"/>
    <x v="1"/>
    <s v="MECANICA DE PATIO        "/>
    <x v="1"/>
    <x v="1"/>
    <n v="2"/>
    <n v="1"/>
    <d v="1899-12-30T23:50:23"/>
    <d v="1899-12-31T11:49:31"/>
    <n v="0"/>
    <d v="1899-12-30T03:00:00"/>
    <d v="1899-12-31T14:49:31"/>
    <n v="30"/>
    <x v="1"/>
    <x v="6"/>
    <s v="4-17"/>
    <d v="1899-12-30T03:58:00"/>
    <n v="0"/>
    <n v="1"/>
    <x v="3"/>
  </r>
  <r>
    <s v="TDL768"/>
    <n v="159"/>
    <x v="1"/>
    <s v="CALIBRACION DE FRENO DE MOTOR"/>
    <x v="3"/>
    <d v="1899-12-30T11:10:00"/>
    <d v="1899-12-30T18:00:00"/>
    <d v="2021-04-28T00:00:00"/>
    <x v="26"/>
    <d v="2021-04-28T00:00:00"/>
    <d v="2021-04-28T00:00:00"/>
    <d v="1899-12-30T07:30:00"/>
    <d v="1899-12-30T09:30:00"/>
    <x v="45"/>
    <s v="JUAN CORREA"/>
    <x v="1"/>
    <s v="MECANICA DE PATIO        "/>
    <x v="1"/>
    <x v="1"/>
    <n v="2"/>
    <n v="1"/>
    <d v="1899-12-30T23:50:23"/>
    <d v="1899-12-31T11:49:31"/>
    <n v="0"/>
    <d v="1899-12-30T03:00:00"/>
    <d v="1899-12-31T14:49:31"/>
    <n v="30"/>
    <x v="1"/>
    <x v="6"/>
    <s v="4-17"/>
    <d v="1899-12-30T02:00:00"/>
    <n v="0"/>
    <n v="1"/>
    <x v="3"/>
  </r>
  <r>
    <s v="TDL768"/>
    <n v="159"/>
    <x v="1"/>
    <s v="CAMBIAR UNA MANGUERA Y ORGANIZAR LAS MANGUERAS DE ADMISION"/>
    <x v="3"/>
    <d v="1899-12-30T11:10:00"/>
    <d v="1899-12-30T18:00:00"/>
    <d v="2021-04-28T00:00:00"/>
    <x v="26"/>
    <d v="2021-04-29T00:00:00"/>
    <d v="2021-04-29T00:00:00"/>
    <d v="1899-12-30T07:30:00"/>
    <d v="1899-12-30T10:45:00"/>
    <x v="45"/>
    <s v="JUAN CORREA"/>
    <x v="1"/>
    <s v="MECANICA DE PATIO        "/>
    <x v="1"/>
    <x v="1"/>
    <n v="2"/>
    <n v="1"/>
    <d v="1899-12-30T23:50:23"/>
    <d v="1899-12-31T11:49:31"/>
    <n v="0"/>
    <d v="1899-12-30T03:00:00"/>
    <d v="1899-12-31T14:49:31"/>
    <n v="30"/>
    <x v="1"/>
    <x v="6"/>
    <s v="4-17"/>
    <d v="1899-12-30T03:15:00"/>
    <n v="0"/>
    <n v="1"/>
    <x v="3"/>
  </r>
  <r>
    <s v="TDL768"/>
    <n v="159"/>
    <x v="0"/>
    <s v="INSTALACION MANGUERA LIMPIAR CABINA"/>
    <x v="1"/>
    <d v="1899-12-30T11:10:00"/>
    <d v="1899-12-30T18:00:00"/>
    <d v="2021-04-28T00:00:00"/>
    <x v="26"/>
    <d v="2021-04-30T00:00:00"/>
    <d v="2021-04-30T00:00:00"/>
    <d v="1899-12-30T10:30:00"/>
    <d v="1899-12-30T11:15:00"/>
    <x v="6"/>
    <s v="JUAN CORREA"/>
    <x v="1"/>
    <s v="MECANICA DE PATIO        "/>
    <x v="1"/>
    <x v="1"/>
    <n v="2"/>
    <n v="1"/>
    <d v="1899-12-30T23:50:23"/>
    <d v="1899-12-31T11:49:31"/>
    <n v="0"/>
    <d v="1899-12-30T03:00:00"/>
    <d v="1899-12-31T14:49:31"/>
    <n v="30"/>
    <x v="1"/>
    <x v="6"/>
    <s v="4-17"/>
    <d v="1899-12-30T00:45:00"/>
    <n v="0"/>
    <n v="1"/>
    <x v="3"/>
  </r>
  <r>
    <s v="UQS518"/>
    <n v="160"/>
    <x v="1"/>
    <s v="CAMBIO DE ACEITE Y FILTRACION DE MOTOR, "/>
    <x v="3"/>
    <d v="1899-12-30T11:25:00"/>
    <d v="1899-12-30T17:14:00"/>
    <d v="2021-04-28T00:00:00"/>
    <x v="27"/>
    <d v="2021-04-28T00:00:00"/>
    <d v="2021-04-28T00:00:00"/>
    <d v="1899-12-30T14:00:00"/>
    <d v="1899-12-30T16:36:00"/>
    <x v="113"/>
    <s v="LARRINZON CORREA"/>
    <x v="1"/>
    <s v="MECANICA DE PATIO        "/>
    <x v="0"/>
    <x v="3"/>
    <n v="1"/>
    <n v="1"/>
    <d v="1899-12-30T12:19:58"/>
    <d v="1899-12-30T17:49:58"/>
    <n v="0"/>
    <d v="1899-12-30T03:46:00"/>
    <d v="1899-12-30T21:35:58"/>
    <n v="29"/>
    <x v="1"/>
    <x v="6"/>
    <s v="4-17"/>
    <d v="1899-12-30T02:36:00"/>
    <n v="0"/>
    <n v="1"/>
    <x v="3"/>
  </r>
  <r>
    <s v="UQS518"/>
    <n v="160"/>
    <x v="1"/>
    <s v="INSPECCION DE 5TA RUEDA "/>
    <x v="5"/>
    <d v="1899-12-30T11:25:00"/>
    <d v="1899-12-30T17:14:00"/>
    <d v="2021-04-28T00:00:00"/>
    <x v="27"/>
    <d v="2021-04-28T00:00:00"/>
    <d v="2021-04-28T00:00:00"/>
    <d v="1899-12-30T17:00:00"/>
    <d v="1899-12-30T17:30:00"/>
    <x v="95"/>
    <s v="LARRINZON CORREA"/>
    <x v="1"/>
    <s v="QUINTA RUEDA"/>
    <x v="0"/>
    <x v="3"/>
    <n v="1"/>
    <n v="1"/>
    <d v="1899-12-30T12:19:58"/>
    <d v="1899-12-30T17:49:58"/>
    <n v="0"/>
    <d v="1899-12-30T03:46:00"/>
    <d v="1899-12-30T21:35:58"/>
    <n v="29"/>
    <x v="1"/>
    <x v="6"/>
    <s v="4-17"/>
    <d v="1899-12-30T00:30:00"/>
    <n v="0"/>
    <n v="1"/>
    <x v="3"/>
  </r>
  <r>
    <s v="UQS518"/>
    <n v="160"/>
    <x v="1"/>
    <s v="CAMBIO DE KIT DE CIERRE DE 5TA RUEDA  , "/>
    <x v="5"/>
    <d v="1899-12-30T11:25:00"/>
    <d v="1899-12-30T17:14:00"/>
    <d v="2021-04-28T00:00:00"/>
    <x v="27"/>
    <d v="2021-04-29T00:00:00"/>
    <d v="2021-04-29T00:00:00"/>
    <d v="1899-12-30T08:00:00"/>
    <d v="1899-12-30T09:20:00"/>
    <x v="114"/>
    <s v="LARRINZON CORREA"/>
    <x v="1"/>
    <s v="MECANICA DE PATIO        "/>
    <x v="0"/>
    <x v="3"/>
    <n v="1"/>
    <n v="1"/>
    <d v="1899-12-30T12:19:58"/>
    <d v="1899-12-30T17:49:58"/>
    <n v="0"/>
    <d v="1899-12-30T03:46:00"/>
    <d v="1899-12-30T21:35:58"/>
    <n v="29"/>
    <x v="1"/>
    <x v="6"/>
    <s v="4-17"/>
    <d v="1899-12-30T01:20:00"/>
    <n v="0"/>
    <n v="1"/>
    <x v="3"/>
  </r>
  <r>
    <s v="UQS518"/>
    <n v="160"/>
    <x v="1"/>
    <s v="POLICHADO Y BRILLAR VEHICULO,"/>
    <x v="1"/>
    <d v="1899-12-30T11:25:00"/>
    <d v="1899-12-30T17:14:00"/>
    <d v="2021-04-28T00:00:00"/>
    <x v="27"/>
    <d v="2021-04-29T00:00:00"/>
    <d v="2021-04-29T00:00:00"/>
    <d v="1899-12-30T07:30:00"/>
    <d v="1899-12-30T10:45:00"/>
    <x v="115"/>
    <s v="LARRINZON CORREA"/>
    <x v="1"/>
    <s v="LATONERIA Y PINTURA "/>
    <x v="0"/>
    <x v="3"/>
    <n v="1"/>
    <n v="1"/>
    <d v="1899-12-30T12:19:58"/>
    <d v="1899-12-30T17:49:58"/>
    <n v="0"/>
    <d v="1899-12-30T03:46:00"/>
    <d v="1899-12-30T21:35:58"/>
    <n v="29"/>
    <x v="1"/>
    <x v="6"/>
    <s v="4-17"/>
    <d v="1899-12-30T03:15:00"/>
    <n v="0"/>
    <n v="1"/>
    <x v="3"/>
  </r>
  <r>
    <s v="UQS518"/>
    <n v="160"/>
    <x v="1"/>
    <s v="CAMBIO DE RACHE 10 ESTRIAS LADO IZQUIERDO PRIMER TROQUE, CAMBIO DE 2 FLEXIBLES DEL EXHOSTO"/>
    <x v="1"/>
    <d v="1899-12-30T11:25:00"/>
    <d v="1899-12-30T17:14:00"/>
    <d v="2021-04-28T00:00:00"/>
    <x v="27"/>
    <d v="2021-04-29T00:00:00"/>
    <d v="2021-04-29T00:00:00"/>
    <d v="1899-12-30T10:41:00"/>
    <d v="1899-12-30T16:00:00"/>
    <x v="10"/>
    <s v="LARRINZON CORREA"/>
    <x v="1"/>
    <s v="MECANICA DE PATIO    "/>
    <x v="0"/>
    <x v="3"/>
    <n v="1"/>
    <n v="1"/>
    <d v="1899-12-30T12:19:58"/>
    <d v="1899-12-30T17:49:58"/>
    <n v="0"/>
    <d v="1899-12-30T03:46:00"/>
    <d v="1899-12-30T21:35:58"/>
    <n v="29"/>
    <x v="1"/>
    <x v="6"/>
    <s v="4-17"/>
    <d v="1899-12-30T03:19:29"/>
    <n v="0"/>
    <n v="1"/>
    <x v="3"/>
  </r>
  <r>
    <s v="UQS518"/>
    <n v="160"/>
    <x v="0"/>
    <s v="CAMBIO DE LLAVE DE PASO EN MANGUERA DE COMBUSTIBLE "/>
    <x v="1"/>
    <d v="1899-12-30T11:25:00"/>
    <d v="1899-12-30T17:14:00"/>
    <d v="2021-04-28T00:00:00"/>
    <x v="27"/>
    <d v="2021-04-29T00:00:00"/>
    <d v="2021-04-29T00:00:00"/>
    <d v="1899-12-30T15:20:00"/>
    <d v="1899-12-30T17:14:00"/>
    <x v="17"/>
    <s v="LARRINZON CORREA"/>
    <x v="1"/>
    <s v="MECANICA DE PATIO    "/>
    <x v="0"/>
    <x v="3"/>
    <n v="1"/>
    <n v="1"/>
    <d v="1899-12-30T12:19:58"/>
    <d v="1899-12-30T17:49:58"/>
    <n v="0"/>
    <d v="1899-12-30T03:46:00"/>
    <d v="1899-12-30T21:35:58"/>
    <n v="29"/>
    <x v="1"/>
    <x v="6"/>
    <s v="4-17"/>
    <d v="1899-12-30T01:54:00"/>
    <n v="0"/>
    <n v="1"/>
    <x v="3"/>
  </r>
  <r>
    <s v="TFU074"/>
    <n v="161"/>
    <x v="1"/>
    <s v="INSPECCION DE 5TA RUEDA, AJUSTE DESCULIZABLE POR LAINAS"/>
    <x v="5"/>
    <d v="1899-12-30T14:10:00"/>
    <d v="1899-12-30T17:15:00"/>
    <d v="2021-04-28T00:00:00"/>
    <x v="26"/>
    <d v="2021-04-29T00:00:00"/>
    <d v="2021-04-29T00:00:00"/>
    <d v="1899-12-30T16:10:00"/>
    <d v="1899-12-30T17:15:00"/>
    <x v="116"/>
    <s v="JESUS MORA"/>
    <x v="1"/>
    <s v="QUINTA RUEDA"/>
    <x v="1"/>
    <x v="1"/>
    <n v="2"/>
    <n v="1"/>
    <d v="1899-12-30T20:05:23"/>
    <d v="1899-12-31T08:04:31"/>
    <n v="0"/>
    <d v="1899-12-30T03:45:00"/>
    <d v="1899-12-31T11:49:31"/>
    <n v="30"/>
    <x v="1"/>
    <x v="6"/>
    <s v="4-17"/>
    <d v="1899-12-30T01:05:00"/>
    <n v="0"/>
    <n v="1"/>
    <x v="3"/>
  </r>
  <r>
    <s v="TFU074"/>
    <n v="161"/>
    <x v="1"/>
    <s v="CORRECCION DE FUGAS DE AIRE DEBAJO DE CABINA "/>
    <x v="1"/>
    <d v="1899-12-30T14:10:00"/>
    <d v="1899-12-30T15:15:00"/>
    <d v="2021-04-28T00:00:00"/>
    <x v="26"/>
    <d v="2021-04-29T00:00:00"/>
    <d v="2021-04-29T00:00:00"/>
    <d v="1899-12-30T09:45:00"/>
    <d v="1899-12-30T11:00:00"/>
    <x v="6"/>
    <s v="JESUS MORA"/>
    <x v="1"/>
    <s v="AIRE "/>
    <x v="1"/>
    <x v="1"/>
    <n v="2"/>
    <n v="1"/>
    <d v="1899-12-30T18:05:23"/>
    <d v="1899-12-31T06:04:31"/>
    <n v="1"/>
    <d v="1899-12-30T00:00:00"/>
    <d v="1899-12-31T06:04:31"/>
    <n v="30"/>
    <x v="1"/>
    <x v="6"/>
    <s v="4-17"/>
    <d v="1899-12-30T01:15:00"/>
    <n v="0"/>
    <n v="1"/>
    <x v="3"/>
  </r>
  <r>
    <s v="TFU074"/>
    <n v="161"/>
    <x v="1"/>
    <s v="CAMBIO DE FLAUTA TRASERA Y CALIBRACION DE MOTOR"/>
    <x v="3"/>
    <d v="1899-12-30T14:10:00"/>
    <d v="1899-12-30T11:00:00"/>
    <d v="2021-04-28T00:00:00"/>
    <x v="26"/>
    <d v="2021-04-30T00:00:00"/>
    <d v="2021-04-30T00:00:00"/>
    <d v="1899-12-30T14:40:00"/>
    <d v="1899-12-30T15:00:00"/>
    <x v="45"/>
    <s v="JESUS MORA"/>
    <x v="1"/>
    <s v="MOTOR"/>
    <x v="1"/>
    <x v="1"/>
    <n v="2"/>
    <n v="1"/>
    <d v="1899-12-30T13:50:23"/>
    <d v="1899-12-31T01:49:31"/>
    <n v="1"/>
    <d v="1899-12-30T00:00:00"/>
    <d v="1899-12-31T01:49:31"/>
    <n v="30"/>
    <x v="1"/>
    <x v="6"/>
    <s v="4-17"/>
    <d v="1899-12-30T00:20:00"/>
    <n v="0"/>
    <n v="1"/>
    <x v="3"/>
  </r>
  <r>
    <s v="TFU074"/>
    <n v="161"/>
    <x v="1"/>
    <s v="ENGRASE"/>
    <x v="6"/>
    <d v="1899-12-30T14:10:00"/>
    <d v="1899-12-30T15:00:00"/>
    <d v="2021-04-28T00:00:00"/>
    <x v="26"/>
    <d v="2021-04-30T00:00:00"/>
    <d v="2021-04-30T00:00:00"/>
    <d v="1899-12-30T15:30:00"/>
    <d v="1899-12-30T15:50:00"/>
    <x v="117"/>
    <s v="JESUS MORA"/>
    <x v="1"/>
    <s v="AIRE "/>
    <x v="1"/>
    <x v="1"/>
    <n v="2"/>
    <n v="1"/>
    <d v="1899-12-30T17:50:23"/>
    <d v="1899-12-31T05:49:31"/>
    <n v="1"/>
    <d v="1899-12-30T00:00:00"/>
    <d v="1899-12-31T05:49:31"/>
    <n v="30"/>
    <x v="1"/>
    <x v="6"/>
    <s v="4-17"/>
    <d v="1899-12-30T00:20:00"/>
    <n v="0"/>
    <n v="1"/>
    <x v="3"/>
  </r>
  <r>
    <s v="S26290"/>
    <n v="161"/>
    <x v="0"/>
    <s v="ABRIR HUECOS DEL BOLSILLO DE LA COMPUERTA"/>
    <x v="16"/>
    <d v="1899-12-30T15:30:00"/>
    <d v="1899-12-30T15:50:00"/>
    <d v="2021-04-30T00:00:00"/>
    <x v="26"/>
    <d v="2021-04-30T00:00:00"/>
    <d v="2021-04-30T00:00:00"/>
    <d v="1899-12-30T15:30:00"/>
    <d v="1899-12-30T15:50:00"/>
    <x v="7"/>
    <s v="JESUS MORA"/>
    <x v="1"/>
    <s v="MECANICA DE PATIO "/>
    <x v="1"/>
    <x v="1"/>
    <n v="0"/>
    <n v="1"/>
    <d v="1899-12-30T00:20:00"/>
    <d v="1899-12-30T00:20:00"/>
    <n v="1"/>
    <d v="1899-12-30T00:00:00"/>
    <d v="1899-12-30T00:20:00"/>
    <n v="30"/>
    <x v="1"/>
    <x v="6"/>
    <s v="4-17"/>
    <d v="1899-12-30T00:20:00"/>
    <n v="0"/>
    <n v="1"/>
    <x v="3"/>
  </r>
  <r>
    <s v="TFU075"/>
    <n v="162"/>
    <x v="0"/>
    <s v="INSPECCION DE 5TA RUEDA"/>
    <x v="5"/>
    <d v="1899-12-30T14:00:00"/>
    <d v="1899-12-30T15:30:00"/>
    <d v="2021-04-28T00:00:00"/>
    <x v="25"/>
    <d v="2021-04-28T00:00:00"/>
    <d v="2021-04-28T00:00:00"/>
    <d v="1899-12-30T14:00:00"/>
    <d v="1899-12-30T15:03:00"/>
    <x v="86"/>
    <s v="SERGIO MEJIA"/>
    <x v="1"/>
    <s v="MECANICA DE PATIO "/>
    <x v="1"/>
    <x v="1"/>
    <n v="0"/>
    <n v="1"/>
    <d v="1899-12-30T01:30:00"/>
    <d v="1899-12-30T01:30:00"/>
    <n v="1"/>
    <d v="1899-12-30T00:00:00"/>
    <d v="1899-12-30T01:30:00"/>
    <n v="28"/>
    <x v="1"/>
    <x v="6"/>
    <s v="4-17"/>
    <d v="1899-12-30T01:03:00"/>
    <n v="0"/>
    <n v="1"/>
    <x v="3"/>
  </r>
  <r>
    <s v="TDL765"/>
    <n v="163"/>
    <x v="1"/>
    <s v="INSPECCION DE 5TA RUEDA"/>
    <x v="5"/>
    <d v="1899-12-30T15:00:00"/>
    <d v="1899-12-30T11:40:00"/>
    <d v="2021-04-28T00:00:00"/>
    <x v="29"/>
    <d v="2021-04-28T00:00:00"/>
    <d v="2021-04-28T00:00:00"/>
    <d v="1899-12-30T15:55:00"/>
    <d v="1899-12-30T16:30:00"/>
    <x v="116"/>
    <s v="CARLOS RAMIREZ"/>
    <x v="1"/>
    <s v="QUINTA RUEDA"/>
    <x v="11"/>
    <x v="1"/>
    <n v="7"/>
    <n v="1"/>
    <d v="1900-01-01T08:09:54"/>
    <d v="1900-01-02T23:37:07"/>
    <n v="1"/>
    <d v="1899-12-30T00:00:00"/>
    <d v="1900-01-02T23:37:07"/>
    <n v="5"/>
    <x v="4"/>
    <x v="7"/>
    <s v="5-18"/>
    <d v="1899-12-30T00:35:00"/>
    <n v="0"/>
    <n v="1"/>
    <x v="3"/>
  </r>
  <r>
    <s v="TDL765"/>
    <n v="163"/>
    <x v="1"/>
    <s v="CAMBIO DE AMORTIGUADORES TRASEROS, "/>
    <x v="17"/>
    <d v="1899-12-30T15:00:00"/>
    <d v="1899-12-30T11:40:00"/>
    <d v="2021-04-28T00:00:00"/>
    <x v="29"/>
    <d v="2021-04-29T00:00:00"/>
    <d v="2021-04-29T00:00:00"/>
    <d v="1899-12-30T09:45:00"/>
    <d v="1899-12-30T11:20:00"/>
    <x v="118"/>
    <s v="CARLOS RAMIREZ"/>
    <x v="1"/>
    <s v="MECANICA DE PATIO   "/>
    <x v="11"/>
    <x v="1"/>
    <n v="7"/>
    <n v="1"/>
    <d v="1900-01-01T08:09:54"/>
    <d v="1900-01-02T23:37:07"/>
    <n v="1"/>
    <d v="1899-12-30T00:00:00"/>
    <d v="1900-01-02T23:37:07"/>
    <n v="5"/>
    <x v="4"/>
    <x v="7"/>
    <s v="5-18"/>
    <d v="1899-12-30T01:35:00"/>
    <n v="0"/>
    <n v="1"/>
    <x v="3"/>
  </r>
  <r>
    <s v="TDL765"/>
    <n v="163"/>
    <x v="1"/>
    <s v="CAMBIO DE SILLA LADO DE PASAJERO POR UNA REMANUFACTURADA, "/>
    <x v="1"/>
    <d v="1899-12-30T15:00:00"/>
    <d v="1899-12-30T11:40:00"/>
    <d v="2021-04-28T00:00:00"/>
    <x v="29"/>
    <d v="2021-04-29T00:00:00"/>
    <d v="2021-04-29T00:00:00"/>
    <d v="1899-12-30T10:45:00"/>
    <d v="1899-12-30T11:10:00"/>
    <x v="119"/>
    <s v="CARLOS RAMIREZ"/>
    <x v="1"/>
    <s v="  LATONERIA Y PINTURA  "/>
    <x v="11"/>
    <x v="1"/>
    <n v="7"/>
    <n v="1"/>
    <d v="1900-01-01T08:09:54"/>
    <d v="1900-01-02T23:37:07"/>
    <n v="1"/>
    <d v="1899-12-30T00:00:00"/>
    <d v="1900-01-02T23:37:07"/>
    <n v="5"/>
    <x v="4"/>
    <x v="7"/>
    <s v="5-18"/>
    <d v="1899-12-30T00:25:00"/>
    <n v="0"/>
    <n v="1"/>
    <x v="3"/>
  </r>
  <r>
    <s v="TDL765"/>
    <n v="163"/>
    <x v="1"/>
    <s v="CAMBIO DE RACORES EN VALVULAS DEL MAXIFRAX"/>
    <x v="1"/>
    <d v="1899-12-30T15:00:00"/>
    <d v="1899-12-30T11:40:00"/>
    <d v="2021-04-28T00:00:00"/>
    <x v="29"/>
    <d v="2021-04-29T00:00:00"/>
    <d v="2021-04-29T00:00:00"/>
    <d v="1899-12-30T09:30:00"/>
    <d v="1899-12-30T12:00:00"/>
    <x v="54"/>
    <s v="CARLOS RAMIREZ"/>
    <x v="1"/>
    <s v="AIRE "/>
    <x v="11"/>
    <x v="1"/>
    <n v="7"/>
    <n v="1"/>
    <d v="1900-01-01T08:09:54"/>
    <d v="1900-01-02T23:37:07"/>
    <n v="1"/>
    <d v="1899-12-30T00:00:00"/>
    <d v="1900-01-02T23:37:07"/>
    <n v="5"/>
    <x v="4"/>
    <x v="7"/>
    <s v="5-18"/>
    <d v="1899-12-30T02:30:00"/>
    <n v="0"/>
    <n v="1"/>
    <x v="3"/>
  </r>
  <r>
    <s v="TDL765"/>
    <n v="163"/>
    <x v="1"/>
    <s v="PRUEBA DE RUTA SE SACO MUESTRA DE ACEITE Y HAY QUE BAJAR LA CAJA"/>
    <x v="3"/>
    <d v="1899-12-30T15:00:00"/>
    <d v="1899-12-30T11:40:00"/>
    <d v="2021-04-28T00:00:00"/>
    <x v="29"/>
    <d v="2021-04-29T00:00:00"/>
    <d v="2021-04-29T00:00:00"/>
    <d v="1899-12-30T14:00:00"/>
    <d v="1899-12-30T14:30:00"/>
    <x v="17"/>
    <s v="CARLOS RAMIREZ"/>
    <x v="1"/>
    <s v="CAJAS Y TRANSMISIONES"/>
    <x v="1"/>
    <x v="1"/>
    <n v="7"/>
    <n v="1"/>
    <d v="1900-01-01T08:09:54"/>
    <d v="1900-01-02T23:37:07"/>
    <n v="1"/>
    <d v="1899-12-30T00:00:00"/>
    <d v="1900-01-02T23:37:07"/>
    <n v="5"/>
    <x v="4"/>
    <x v="7"/>
    <s v="5-18"/>
    <d v="1899-12-30T00:30:00"/>
    <n v="0"/>
    <n v="1"/>
    <x v="3"/>
  </r>
  <r>
    <s v="TDL765"/>
    <n v="163"/>
    <x v="1"/>
    <s v="DESMONTE DE CAPO PARA ENDEREZAR SOPORTE DE BISAGRA"/>
    <x v="1"/>
    <d v="1899-12-30T15:00:00"/>
    <d v="1899-12-30T11:40:00"/>
    <d v="2021-04-28T00:00:00"/>
    <x v="29"/>
    <d v="2021-04-30T00:00:00"/>
    <d v="2021-04-30T00:00:00"/>
    <d v="1899-12-30T10:55:00"/>
    <d v="1899-12-30T16:20:00"/>
    <x v="9"/>
    <s v="CARLOS RAMIREZ"/>
    <x v="1"/>
    <s v="LATONERIA Y PINTURA"/>
    <x v="0"/>
    <x v="1"/>
    <n v="7"/>
    <n v="1"/>
    <d v="1900-01-01T08:09:54"/>
    <d v="1900-01-02T23:37:07"/>
    <n v="1"/>
    <d v="1899-12-30T00:00:00"/>
    <d v="1900-01-02T23:37:07"/>
    <n v="5"/>
    <x v="4"/>
    <x v="7"/>
    <s v="5-18"/>
    <d v="1899-12-30T03:25:29"/>
    <n v="0"/>
    <n v="1"/>
    <x v="3"/>
  </r>
  <r>
    <s v="TDL765"/>
    <n v="163"/>
    <x v="1"/>
    <s v="DESMONTE DE CAJA Y DESARME"/>
    <x v="3"/>
    <d v="1899-12-30T15:00:00"/>
    <d v="1899-12-30T11:40:00"/>
    <d v="2021-04-28T00:00:00"/>
    <x v="29"/>
    <d v="2021-04-30T00:00:00"/>
    <d v="2021-04-30T00:00:00"/>
    <d v="1899-12-30T07:30:00"/>
    <d v="1899-12-30T17:30:00"/>
    <x v="23"/>
    <s v="CARLOS RAMIREZ"/>
    <x v="1"/>
    <s v="CAJAS Y TRANSMISIONES"/>
    <x v="1"/>
    <x v="1"/>
    <n v="7"/>
    <n v="1"/>
    <d v="1900-01-01T08:09:54"/>
    <d v="1900-01-02T23:37:07"/>
    <n v="1"/>
    <d v="1899-12-30T00:00:00"/>
    <d v="1900-01-02T23:37:07"/>
    <n v="5"/>
    <x v="4"/>
    <x v="7"/>
    <s v="5-18"/>
    <d v="1899-12-30T08:00:29"/>
    <n v="0"/>
    <n v="1"/>
    <x v="3"/>
  </r>
  <r>
    <s v="TDL765"/>
    <n v="163"/>
    <x v="1"/>
    <s v="POLISHADA DE VEHICULO"/>
    <x v="1"/>
    <d v="1899-12-30T15:00:00"/>
    <d v="1899-12-30T11:40:00"/>
    <d v="2021-04-28T00:00:00"/>
    <x v="29"/>
    <d v="2021-05-04T00:00:00"/>
    <d v="2021-05-04T00:00:00"/>
    <d v="1899-12-30T08:40:00"/>
    <d v="1899-12-30T12:00:00"/>
    <x v="9"/>
    <s v="CARLOS RAMIREZ"/>
    <x v="1"/>
    <s v="LATONERIA Y PINTURA"/>
    <x v="0"/>
    <x v="1"/>
    <n v="7"/>
    <n v="1"/>
    <d v="1900-01-01T08:09:54"/>
    <d v="1900-01-02T23:37:07"/>
    <n v="1"/>
    <d v="1899-12-30T00:00:00"/>
    <d v="1900-01-02T23:37:07"/>
    <n v="5"/>
    <x v="4"/>
    <x v="7"/>
    <s v="5-18"/>
    <d v="1899-12-30T03:20:00"/>
    <n v="0"/>
    <n v="1"/>
    <x v="4"/>
  </r>
  <r>
    <s v="TDL765"/>
    <n v="163"/>
    <x v="1"/>
    <s v="ARMADO DE CAJA, LAVADO DE PIEZAS"/>
    <x v="3"/>
    <d v="1899-12-30T15:00:00"/>
    <d v="1899-12-30T11:40:00"/>
    <d v="2021-04-28T00:00:00"/>
    <x v="29"/>
    <d v="2021-05-04T00:00:00"/>
    <d v="2021-05-04T00:00:00"/>
    <d v="1899-12-30T07:30:00"/>
    <d v="1899-12-30T17:30:00"/>
    <x v="17"/>
    <s v="CARLOS RAMIREZ"/>
    <x v="1"/>
    <s v="CAJAS Y TRANSMISIONES"/>
    <x v="1"/>
    <x v="1"/>
    <n v="7"/>
    <n v="1"/>
    <d v="1900-01-01T08:09:54"/>
    <d v="1900-01-02T23:37:07"/>
    <n v="1"/>
    <d v="1899-12-30T00:00:00"/>
    <d v="1900-01-02T23:37:07"/>
    <n v="5"/>
    <x v="4"/>
    <x v="7"/>
    <s v="5-18"/>
    <d v="1899-12-30T08:00:29"/>
    <n v="0"/>
    <n v="1"/>
    <x v="4"/>
  </r>
  <r>
    <s v="TDL765"/>
    <n v="163"/>
    <x v="1"/>
    <s v="MONTAJE DE CAJA"/>
    <x v="3"/>
    <d v="1899-12-30T15:00:00"/>
    <d v="1899-12-30T11:40:00"/>
    <d v="2021-04-28T00:00:00"/>
    <x v="29"/>
    <d v="2021-05-05T00:00:00"/>
    <d v="2021-05-05T00:00:00"/>
    <d v="1899-12-30T07:30:00"/>
    <d v="1899-12-30T09:00:00"/>
    <x v="17"/>
    <s v="CARLOS RAMIREZ"/>
    <x v="1"/>
    <s v="CAJAS Y TRANSMISIONES"/>
    <x v="1"/>
    <x v="1"/>
    <n v="7"/>
    <n v="1"/>
    <d v="1900-01-01T08:09:54"/>
    <d v="1900-01-02T23:37:07"/>
    <n v="1"/>
    <d v="1899-12-30T00:00:00"/>
    <d v="1900-01-02T23:37:07"/>
    <n v="5"/>
    <x v="4"/>
    <x v="7"/>
    <s v="5-18"/>
    <d v="1899-12-30T01:30:00"/>
    <n v="0"/>
    <n v="1"/>
    <x v="4"/>
  </r>
  <r>
    <s v="TDL765"/>
    <n v="163"/>
    <x v="1"/>
    <s v="REVISION FUGAS DE AIRE EN EL CABEZOTE"/>
    <x v="1"/>
    <d v="1899-12-30T15:00:00"/>
    <d v="1899-12-30T11:40:00"/>
    <d v="2021-04-28T00:00:00"/>
    <x v="29"/>
    <d v="2021-05-05T00:00:00"/>
    <d v="2021-05-05T00:00:00"/>
    <d v="1899-12-30T09:50:00"/>
    <d v="1899-12-30T11:40:00"/>
    <x v="6"/>
    <s v="CARLOS RAMIREZ"/>
    <x v="1"/>
    <s v="AIRE"/>
    <x v="0"/>
    <x v="1"/>
    <n v="7"/>
    <n v="1"/>
    <d v="1900-01-01T08:09:54"/>
    <d v="1900-01-02T23:37:07"/>
    <n v="1"/>
    <d v="1899-12-30T00:00:00"/>
    <d v="1900-01-02T23:37:07"/>
    <n v="5"/>
    <x v="4"/>
    <x v="7"/>
    <s v="5-18"/>
    <d v="1899-12-30T01:50:00"/>
    <n v="0"/>
    <n v="1"/>
    <x v="4"/>
  </r>
  <r>
    <s v="S26298"/>
    <n v="163"/>
    <x v="1"/>
    <s v="CORREGIR FUGAS DE AIRE, CAMBIO DE VALVULA CHILLONA"/>
    <x v="18"/>
    <d v="1899-12-30T15:00:00"/>
    <d v="1899-12-30T11:40:00"/>
    <d v="2021-04-28T00:00:00"/>
    <x v="29"/>
    <d v="2021-05-05T00:00:00"/>
    <d v="2021-05-05T00:00:00"/>
    <d v="1899-12-30T09:50:00"/>
    <d v="1899-12-30T11:40:00"/>
    <x v="6"/>
    <s v="CARLOS RAMIREZ"/>
    <x v="1"/>
    <s v="AIRE"/>
    <x v="0"/>
    <x v="1"/>
    <n v="7"/>
    <n v="1"/>
    <d v="1900-01-01T08:09:54"/>
    <d v="1900-01-02T23:37:07"/>
    <n v="1"/>
    <d v="1899-12-30T00:00:00"/>
    <d v="1900-01-02T23:37:07"/>
    <n v="5"/>
    <x v="4"/>
    <x v="7"/>
    <s v="5-18"/>
    <d v="1899-12-30T01:50:00"/>
    <n v="0"/>
    <n v="1"/>
    <x v="4"/>
  </r>
  <r>
    <s v="TFR851"/>
    <n v="164"/>
    <x v="1"/>
    <s v="COMPLETAR NIVEL DE HIDRAULICO,"/>
    <x v="3"/>
    <d v="1899-12-30T14:00:00"/>
    <d v="1899-12-30T16:10:00"/>
    <d v="2021-04-28T00:00:00"/>
    <x v="25"/>
    <d v="2021-04-28T00:00:00"/>
    <d v="2021-04-28T00:00:00"/>
    <d v="1899-12-30T16:36:00"/>
    <d v="1899-12-30T16:45:00"/>
    <x v="120"/>
    <s v="JOHNY SORACA"/>
    <x v="0"/>
    <s v="MECANICA DE PATIO "/>
    <x v="0"/>
    <x v="5"/>
    <n v="0"/>
    <n v="1"/>
    <d v="1899-12-30T02:10:00"/>
    <d v="1899-12-30T02:10:00"/>
    <n v="1"/>
    <d v="1899-12-30T00:00:00"/>
    <d v="1899-12-30T02:10:00"/>
    <n v="28"/>
    <x v="1"/>
    <x v="6"/>
    <s v="4-17"/>
    <d v="1899-12-30T00:09:00"/>
    <n v="0"/>
    <n v="1"/>
    <x v="3"/>
  </r>
  <r>
    <s v="TFR851"/>
    <n v="164"/>
    <x v="0"/>
    <s v=" GRADUACION DE FRENOS"/>
    <x v="13"/>
    <d v="1899-12-30T14:00:00"/>
    <d v="1899-12-30T16:10:00"/>
    <d v="2021-04-28T00:00:00"/>
    <x v="25"/>
    <d v="2021-04-28T00:00:00"/>
    <d v="2021-04-28T00:00:00"/>
    <d v="1899-12-30T14:00:00"/>
    <d v="1899-12-30T16:10:00"/>
    <x v="6"/>
    <s v="JOHNY SORACA"/>
    <x v="0"/>
    <s v="MECANICA DE PATIO "/>
    <x v="0"/>
    <x v="5"/>
    <n v="0"/>
    <n v="1"/>
    <d v="1899-12-30T02:10:00"/>
    <d v="1899-12-30T02:10:00"/>
    <n v="1"/>
    <d v="1899-12-30T00:00:00"/>
    <d v="1899-12-30T02:10:00"/>
    <n v="28"/>
    <x v="1"/>
    <x v="6"/>
    <s v="4-17"/>
    <d v="1899-12-30T02:10:00"/>
    <n v="0"/>
    <n v="1"/>
    <x v="3"/>
  </r>
  <r>
    <s v="TFQ994"/>
    <n v="165"/>
    <x v="1"/>
    <s v="CAMBIO DE ACEITE Y FILTRACION DE MOTOR, CAMBIO DE FILTRO DE AGUA Y DE AIRE DE MOTOR, ENGRASE "/>
    <x v="3"/>
    <d v="1899-12-30T07:00:00"/>
    <d v="1899-12-30T17:00:00"/>
    <d v="2021-04-29T00:00:00"/>
    <x v="27"/>
    <d v="2021-04-29T00:00:00"/>
    <d v="2021-04-29T00:00:00"/>
    <d v="1899-12-30T08:55:00"/>
    <d v="1899-12-30T10:40:00"/>
    <x v="121"/>
    <s v="LUIS DIAZ"/>
    <x v="1"/>
    <s v="MECANICA DE PATIO "/>
    <x v="12"/>
    <x v="1"/>
    <n v="0"/>
    <n v="1"/>
    <d v="1899-12-30T08:00:29"/>
    <d v="1899-12-30T09:00:00"/>
    <n v="0"/>
    <d v="1899-12-30T04:00:00"/>
    <d v="1899-12-30T13:00:00"/>
    <n v="29"/>
    <x v="1"/>
    <x v="6"/>
    <s v="4-17"/>
    <d v="1899-12-30T01:45:00"/>
    <n v="0"/>
    <n v="1"/>
    <x v="3"/>
  </r>
  <r>
    <s v="TFQ994"/>
    <n v="165"/>
    <x v="1"/>
    <s v="INSPECCION DE QUINTA RUEDA"/>
    <x v="5"/>
    <d v="1899-12-30T07:00:00"/>
    <d v="1899-12-30T17:00:00"/>
    <d v="2021-04-29T00:00:00"/>
    <x v="27"/>
    <d v="2021-04-29T00:00:00"/>
    <d v="2021-04-29T00:00:00"/>
    <d v="1899-12-30T09:00:00"/>
    <d v="1899-12-30T09:40:00"/>
    <x v="116"/>
    <s v="LUIS DIAZ"/>
    <x v="1"/>
    <s v="MECANICA DE PATIO "/>
    <x v="12"/>
    <x v="1"/>
    <n v="0"/>
    <n v="1"/>
    <d v="1899-12-30T08:00:29"/>
    <d v="1899-12-30T09:00:00"/>
    <n v="0"/>
    <d v="1899-12-30T04:00:00"/>
    <d v="1899-12-30T13:00:00"/>
    <n v="29"/>
    <x v="1"/>
    <x v="6"/>
    <s v="4-17"/>
    <d v="1899-12-30T00:40:00"/>
    <n v="0"/>
    <n v="1"/>
    <x v="3"/>
  </r>
  <r>
    <s v="TFQ994"/>
    <n v="165"/>
    <x v="1"/>
    <s v="REVISION Y MANTENIMIENTO DE AIRE ACONDICIONADO"/>
    <x v="7"/>
    <d v="1899-12-30T07:00:00"/>
    <d v="1899-12-30T17:00:00"/>
    <d v="2021-04-29T00:00:00"/>
    <x v="27"/>
    <d v="2021-04-29T00:00:00"/>
    <d v="2021-04-29T00:00:00"/>
    <d v="1899-12-30T14:00:00"/>
    <d v="1899-12-30T17:00:00"/>
    <x v="87"/>
    <s v="LUIS DIAZ"/>
    <x v="1"/>
    <s v="AIRE ACONDICIONADO"/>
    <x v="12"/>
    <x v="1"/>
    <n v="0"/>
    <n v="1"/>
    <d v="1899-12-30T08:00:29"/>
    <d v="1899-12-30T09:00:00"/>
    <n v="0"/>
    <d v="1899-12-30T04:00:00"/>
    <d v="1899-12-30T13:00:00"/>
    <n v="29"/>
    <x v="1"/>
    <x v="6"/>
    <s v="4-17"/>
    <d v="1899-12-30T03:00:00"/>
    <n v="0"/>
    <n v="1"/>
    <x v="3"/>
  </r>
  <r>
    <s v="S26295"/>
    <n v="165"/>
    <x v="1"/>
    <s v="CAMBIO DE BANDAS POSICION 1,2,3,4, DESMONTE Y MONTA JE DE LLANTAS, GRADUACION DEL TRAILER"/>
    <x v="13"/>
    <d v="1899-12-30T07:00:00"/>
    <d v="1899-12-30T12:00:00"/>
    <d v="2021-04-29T00:00:00"/>
    <x v="27"/>
    <d v="2021-04-29T00:00:00"/>
    <d v="2021-04-29T00:00:00"/>
    <d v="1899-12-30T08:30:00"/>
    <d v="1899-12-30T10:30:00"/>
    <x v="59"/>
    <s v="LUIS DIAZ"/>
    <x v="1"/>
    <s v="MECANICA DE PATIO "/>
    <x v="12"/>
    <x v="1"/>
    <n v="0"/>
    <n v="1"/>
    <d v="1899-12-30T03:00:29"/>
    <d v="1899-12-30T04:00:00"/>
    <n v="1"/>
    <d v="1899-12-30T00:00:00"/>
    <d v="1899-12-30T04:00:00"/>
    <n v="29"/>
    <x v="1"/>
    <x v="6"/>
    <s v="4-17"/>
    <d v="1899-12-30T02:00:00"/>
    <n v="0"/>
    <n v="1"/>
    <x v="3"/>
  </r>
  <r>
    <s v="S26295"/>
    <n v="165"/>
    <x v="0"/>
    <s v="REVISION MANGUERAS DE AIRE"/>
    <x v="19"/>
    <d v="1899-12-30T07:00:00"/>
    <d v="1899-12-30T12:00:00"/>
    <d v="2021-04-29T00:00:00"/>
    <x v="27"/>
    <d v="2021-04-29T00:00:00"/>
    <d v="2021-04-29T00:00:00"/>
    <d v="1899-12-30T11:25:00"/>
    <d v="1899-12-30T12:00:00"/>
    <x v="6"/>
    <s v="LUIS DIAZ"/>
    <x v="1"/>
    <m/>
    <x v="2"/>
    <x v="6"/>
    <n v="0"/>
    <n v="1"/>
    <d v="1899-12-30T03:00:29"/>
    <d v="1899-12-30T04:00:00"/>
    <n v="1"/>
    <d v="1899-12-30T00:00:00"/>
    <d v="1899-12-30T04:00:00"/>
    <n v="29"/>
    <x v="1"/>
    <x v="6"/>
    <s v="4-17"/>
    <d v="1899-12-30T00:00:00"/>
    <n v="0"/>
    <n v="0"/>
    <x v="3"/>
  </r>
  <r>
    <s v="SJK640"/>
    <n v="166"/>
    <x v="1"/>
    <s v="REPARACION PARTE FRONTAL DEL VEHICULO POR GOLPE"/>
    <x v="1"/>
    <d v="1899-12-30T16:30:00"/>
    <d v="1899-12-30T12:00:00"/>
    <d v="2021-04-29T00:00:00"/>
    <x v="26"/>
    <d v="2021-04-29T00:00:00"/>
    <d v="2021-04-30T00:00:00"/>
    <d v="1899-12-30T16:30:00"/>
    <d v="1899-12-30T10:30:00"/>
    <x v="9"/>
    <s v="EDWIN AGUILAR"/>
    <x v="0"/>
    <s v="LATONERIA Y PINTURA"/>
    <x v="11"/>
    <x v="2"/>
    <n v="1"/>
    <n v="1"/>
    <d v="1899-12-30T02:00:58"/>
    <d v="1899-12-30T07:30:58"/>
    <n v="1"/>
    <d v="1899-12-30T00:00:00"/>
    <d v="1899-12-30T07:30:58"/>
    <n v="30"/>
    <x v="1"/>
    <x v="6"/>
    <s v="4-17"/>
    <d v="1899-12-30T00:30:58"/>
    <n v="1"/>
    <n v="1"/>
    <x v="3"/>
  </r>
  <r>
    <s v="SJK640"/>
    <n v="166"/>
    <x v="0"/>
    <s v="CONEXIÓN DE CABLES Y MONTAJE DE UNIDAD SELLADA"/>
    <x v="1"/>
    <d v="1899-12-30T16:30:00"/>
    <d v="1899-12-30T12:00:00"/>
    <d v="2021-04-29T00:00:00"/>
    <x v="26"/>
    <d v="2021-04-30T00:00:00"/>
    <d v="2021-04-30T00:00:00"/>
    <d v="1899-12-30T11:00:00"/>
    <d v="1899-12-30T12:00:00"/>
    <x v="12"/>
    <s v="EDWIN AGUILAR"/>
    <x v="0"/>
    <s v="ELECTRICO"/>
    <x v="0"/>
    <x v="2"/>
    <n v="1"/>
    <n v="1"/>
    <d v="1899-12-30T02:00:58"/>
    <d v="1899-12-30T07:30:58"/>
    <n v="1"/>
    <d v="1899-12-30T00:00:00"/>
    <d v="1899-12-30T07:30:58"/>
    <n v="30"/>
    <x v="1"/>
    <x v="6"/>
    <s v="4-17"/>
    <d v="1899-12-30T01:00:00"/>
    <n v="0"/>
    <n v="1"/>
    <x v="3"/>
  </r>
  <r>
    <s v="TFU057"/>
    <n v="167"/>
    <x v="1"/>
    <s v="INSPECCION DE 5TA RUEDA  "/>
    <x v="5"/>
    <d v="1899-12-30T08:30:00"/>
    <d v="1899-12-30T17:30:00"/>
    <d v="2021-04-29T00:00:00"/>
    <x v="26"/>
    <d v="2021-04-29T00:00:00"/>
    <d v="2021-04-29T00:00:00"/>
    <d v="1899-12-30T09:40:00"/>
    <d v="1899-12-30T10:30:00"/>
    <x v="122"/>
    <s v="YOLMER TRONCOSO"/>
    <x v="1"/>
    <s v="MECANICA DE PATIO "/>
    <x v="12"/>
    <x v="1"/>
    <n v="1"/>
    <n v="1"/>
    <d v="1899-12-30T19:30:00"/>
    <d v="1899-12-31T01:00:00"/>
    <n v="0"/>
    <d v="1899-12-30T03:30:00"/>
    <d v="1899-12-31T04:30:00"/>
    <n v="30"/>
    <x v="1"/>
    <x v="6"/>
    <s v="4-17"/>
    <d v="1899-12-30T00:50:00"/>
    <n v="0"/>
    <n v="1"/>
    <x v="3"/>
  </r>
  <r>
    <s v="TFU057"/>
    <n v="167"/>
    <x v="1"/>
    <s v=" CONSTRUCCION DE TORNAMEZA"/>
    <x v="5"/>
    <d v="1899-12-30T08:30:00"/>
    <d v="1899-12-30T17:30:00"/>
    <d v="2021-04-29T00:00:00"/>
    <x v="26"/>
    <d v="2021-04-29T00:00:00"/>
    <d v="2021-04-30T00:00:00"/>
    <d v="1899-12-30T11:00:00"/>
    <d v="1899-12-30T17:30:00"/>
    <x v="123"/>
    <s v="YOLMER TRONCOSO"/>
    <x v="0"/>
    <s v="SOLDADURA"/>
    <x v="0"/>
    <x v="1"/>
    <n v="1"/>
    <n v="1"/>
    <d v="1899-12-30T19:30:00"/>
    <d v="1899-12-31T01:00:00"/>
    <n v="0"/>
    <d v="1899-12-30T03:30:00"/>
    <d v="1899-12-31T04:30:00"/>
    <n v="30"/>
    <x v="1"/>
    <x v="6"/>
    <s v="4-17"/>
    <d v="1899-12-30T13:00:58"/>
    <n v="1"/>
    <n v="1"/>
    <x v="3"/>
  </r>
  <r>
    <s v="TFU057"/>
    <n v="167"/>
    <x v="1"/>
    <s v=" MONTURA DE SISTEMA FIJO DE 5TA RUEDA CAMBIO DE HOMBROS Y BUJES DE LOS HOMBROS DE LA 5TA RUEDA"/>
    <x v="5"/>
    <d v="1899-12-30T08:30:00"/>
    <d v="1899-12-30T17:30:00"/>
    <d v="2021-04-29T00:00:00"/>
    <x v="26"/>
    <d v="2021-04-30T00:00:00"/>
    <d v="2021-04-30T00:00:00"/>
    <d v="1899-12-30T08:00:00"/>
    <d v="1899-12-30T10:00:00"/>
    <x v="124"/>
    <s v="YOLMER TRONCOSO"/>
    <x v="0"/>
    <s v="MECANICA DE PATIO"/>
    <x v="0"/>
    <x v="1"/>
    <n v="1"/>
    <n v="1"/>
    <d v="1899-12-30T19:30:00"/>
    <d v="1899-12-31T01:00:00"/>
    <n v="0"/>
    <d v="1899-12-30T03:30:00"/>
    <d v="1899-12-31T04:30:00"/>
    <n v="30"/>
    <x v="1"/>
    <x v="6"/>
    <s v="4-17"/>
    <d v="1899-12-30T02:00:00"/>
    <n v="0"/>
    <n v="1"/>
    <x v="3"/>
  </r>
  <r>
    <s v="TFU057"/>
    <n v="167"/>
    <x v="1"/>
    <s v="CORRECCION DE ROSE DE MANGUERA COLOCAR ANILLO EN MANGUERA PARTIDA"/>
    <x v="3"/>
    <d v="1899-12-30T08:30:00"/>
    <d v="1899-12-30T17:30:00"/>
    <d v="2021-04-29T00:00:00"/>
    <x v="26"/>
    <d v="2021-04-30T00:00:00"/>
    <d v="2021-04-30T00:00:00"/>
    <d v="1899-12-30T09:54:00"/>
    <d v="1899-12-30T11:00:00"/>
    <x v="6"/>
    <s v="YOLMER TRONCOSO"/>
    <x v="0"/>
    <s v="AIRE"/>
    <x v="1"/>
    <x v="1"/>
    <n v="1"/>
    <n v="1"/>
    <d v="1899-12-30T19:30:00"/>
    <d v="1899-12-31T01:00:00"/>
    <n v="0"/>
    <d v="1899-12-30T03:30:00"/>
    <d v="1899-12-31T04:30:00"/>
    <n v="30"/>
    <x v="1"/>
    <x v="6"/>
    <s v="4-17"/>
    <d v="1899-12-30T01:06:00"/>
    <n v="0"/>
    <n v="1"/>
    <x v="3"/>
  </r>
  <r>
    <s v="TFU057"/>
    <n v="167"/>
    <x v="1"/>
    <s v="MONTAJE DE TORNAMEZA"/>
    <x v="5"/>
    <d v="1899-12-30T08:30:00"/>
    <d v="1899-12-30T17:30:00"/>
    <d v="2021-04-29T00:00:00"/>
    <x v="26"/>
    <d v="2021-04-30T00:00:00"/>
    <d v="2021-04-30T00:00:00"/>
    <d v="1899-12-30T07:30:00"/>
    <d v="1899-12-30T10:14:00"/>
    <x v="125"/>
    <s v="YOLMER TRONCOSO"/>
    <x v="0"/>
    <s v="SOLDADURA"/>
    <x v="0"/>
    <x v="1"/>
    <n v="1"/>
    <n v="1"/>
    <d v="1899-12-30T19:30:00"/>
    <d v="1899-12-31T01:00:00"/>
    <n v="0"/>
    <d v="1899-12-30T03:30:00"/>
    <d v="1899-12-31T04:30:00"/>
    <n v="30"/>
    <x v="1"/>
    <x v="6"/>
    <s v="4-17"/>
    <d v="1899-12-30T02:44:00"/>
    <n v="0"/>
    <n v="1"/>
    <x v="3"/>
  </r>
  <r>
    <s v="TFU057"/>
    <n v="167"/>
    <x v="1"/>
    <s v="CAMBIO DE BOMBONA DE SUSPENSION DE CABINA"/>
    <x v="20"/>
    <d v="1899-12-30T08:30:00"/>
    <d v="1899-12-30T17:30:00"/>
    <d v="2021-04-29T00:00:00"/>
    <x v="26"/>
    <d v="2021-04-30T00:00:00"/>
    <d v="2021-04-30T00:00:00"/>
    <d v="1899-12-30T16:43:00"/>
    <d v="1899-12-30T17:30:00"/>
    <x v="6"/>
    <s v="YOLMER TRONCOSO"/>
    <x v="0"/>
    <s v="AIRE"/>
    <x v="0"/>
    <x v="1"/>
    <n v="1"/>
    <n v="1"/>
    <d v="1899-12-30T19:30:00"/>
    <d v="1899-12-31T01:00:00"/>
    <n v="0"/>
    <d v="1899-12-30T03:30:00"/>
    <d v="1899-12-31T04:30:00"/>
    <n v="30"/>
    <x v="1"/>
    <x v="6"/>
    <s v="4-17"/>
    <d v="1899-12-30T00:47:00"/>
    <n v="0"/>
    <n v="1"/>
    <x v="3"/>
  </r>
  <r>
    <s v="TFU057"/>
    <n v="167"/>
    <x v="1"/>
    <s v="ESCANER DE VEHICULO"/>
    <x v="3"/>
    <d v="1899-12-30T08:30:00"/>
    <d v="1899-12-30T17:30:00"/>
    <d v="2021-04-29T00:00:00"/>
    <x v="26"/>
    <d v="2021-04-30T00:00:00"/>
    <d v="2021-04-30T00:00:00"/>
    <d v="1899-12-30T14:00:00"/>
    <d v="1899-12-30T16:00:00"/>
    <x v="126"/>
    <s v="YOLMER TRONCOSO"/>
    <x v="0"/>
    <s v="MOTOR"/>
    <x v="1"/>
    <x v="1"/>
    <n v="1"/>
    <n v="1"/>
    <d v="1899-12-30T19:30:00"/>
    <d v="1899-12-31T01:00:00"/>
    <n v="0"/>
    <d v="1899-12-30T03:30:00"/>
    <d v="1899-12-31T04:30:00"/>
    <n v="30"/>
    <x v="1"/>
    <x v="6"/>
    <s v="4-17"/>
    <d v="1899-12-30T02:00:00"/>
    <n v="0"/>
    <n v="1"/>
    <x v="3"/>
  </r>
  <r>
    <s v="TFU057"/>
    <n v="167"/>
    <x v="0"/>
    <s v="CAMBIO DE INYECTOR POSICION 2"/>
    <x v="3"/>
    <d v="1899-12-30T08:30:00"/>
    <d v="1899-12-30T17:30:00"/>
    <d v="2021-04-29T00:00:00"/>
    <x v="26"/>
    <d v="2021-04-30T00:00:00"/>
    <d v="2021-04-30T00:00:00"/>
    <d v="1899-12-30T16:30:00"/>
    <d v="1899-12-30T17:30:00"/>
    <x v="45"/>
    <s v="YOLMER TRONCOSO"/>
    <x v="0"/>
    <s v="MOTOR"/>
    <x v="1"/>
    <x v="1"/>
    <n v="1"/>
    <n v="1"/>
    <d v="1899-12-30T19:30:00"/>
    <d v="1899-12-31T01:00:00"/>
    <n v="0"/>
    <d v="1899-12-30T03:30:00"/>
    <d v="1899-12-31T04:30:00"/>
    <n v="30"/>
    <x v="1"/>
    <x v="6"/>
    <s v="4-17"/>
    <d v="1899-12-30T01:00:00"/>
    <n v="0"/>
    <n v="1"/>
    <x v="3"/>
  </r>
  <r>
    <s v="TFU063"/>
    <n v="168"/>
    <x v="1"/>
    <s v="COMPLETAR NIVEL DE HIDRAULICO EN LA BOTELLA DE LA DIRECCION EN PARQUEADERO DE ENTUNE "/>
    <x v="3"/>
    <d v="1899-12-30T08:00:00"/>
    <d v="1899-12-30T11:50:00"/>
    <d v="2021-04-29T00:00:00"/>
    <x v="29"/>
    <d v="2021-04-29T00:00:00"/>
    <d v="2021-04-29T00:00:00"/>
    <d v="1899-12-30T08:15:00"/>
    <d v="1899-12-30T09:15:00"/>
    <x v="127"/>
    <s v="CARLOS RUIZ"/>
    <x v="1"/>
    <s v="                                    QUINTA RUEDA"/>
    <x v="12"/>
    <x v="1"/>
    <n v="6"/>
    <n v="1"/>
    <d v="1900-01-01T06:50:00"/>
    <d v="1900-01-02T16:47:36"/>
    <n v="1"/>
    <d v="1899-12-30T00:00:00"/>
    <d v="1900-01-02T16:47:36"/>
    <n v="5"/>
    <x v="4"/>
    <x v="7"/>
    <s v="5-18"/>
    <d v="1899-12-30T01:00:00"/>
    <n v="0"/>
    <n v="1"/>
    <x v="3"/>
  </r>
  <r>
    <s v="TFU063"/>
    <n v="168"/>
    <x v="1"/>
    <s v="CAMBIO DE COJIN DE LA SILLA DEL CONDUCTOR, "/>
    <x v="1"/>
    <d v="1899-12-30T08:00:00"/>
    <d v="1899-12-30T11:50:00"/>
    <d v="2021-04-29T00:00:00"/>
    <x v="29"/>
    <d v="2021-04-29T00:00:00"/>
    <d v="2021-04-29T00:00:00"/>
    <d v="1899-12-30T15:40:00"/>
    <d v="1899-12-30T16:00:00"/>
    <x v="100"/>
    <s v="CARLOS RUIZ"/>
    <x v="1"/>
    <s v="LATONERIA Y PINTURA "/>
    <x v="12"/>
    <x v="1"/>
    <n v="6"/>
    <n v="1"/>
    <d v="1900-01-01T06:50:00"/>
    <d v="1900-01-02T16:47:36"/>
    <n v="1"/>
    <d v="1899-12-30T00:00:00"/>
    <d v="1900-01-02T16:47:36"/>
    <n v="5"/>
    <x v="4"/>
    <x v="7"/>
    <s v="5-18"/>
    <d v="1899-12-30T00:20:00"/>
    <n v="0"/>
    <n v="1"/>
    <x v="3"/>
  </r>
  <r>
    <s v="TFU063"/>
    <n v="168"/>
    <x v="1"/>
    <s v="INSPECCION DE 5TA RUEDA "/>
    <x v="5"/>
    <d v="1899-12-30T08:00:00"/>
    <d v="1899-12-30T11:50:00"/>
    <d v="2021-04-29T00:00:00"/>
    <x v="29"/>
    <d v="2021-04-29T00:00:00"/>
    <d v="2021-04-29T00:00:00"/>
    <d v="1899-12-30T16:00:00"/>
    <d v="1899-12-30T16:20:00"/>
    <x v="128"/>
    <s v="CARLOS RUIZ"/>
    <x v="0"/>
    <s v="AIRE               "/>
    <x v="12"/>
    <x v="1"/>
    <n v="6"/>
    <n v="1"/>
    <d v="1900-01-01T06:50:00"/>
    <d v="1900-01-02T16:47:36"/>
    <n v="1"/>
    <d v="1899-12-30T00:00:00"/>
    <d v="1900-01-02T16:47:36"/>
    <n v="5"/>
    <x v="4"/>
    <x v="7"/>
    <s v="5-18"/>
    <d v="1899-12-30T00:20:00"/>
    <n v="0"/>
    <n v="1"/>
    <x v="3"/>
  </r>
  <r>
    <s v="TFU063"/>
    <n v="168"/>
    <x v="1"/>
    <s v=" MTTO DE AIRE ACONDICIONADO"/>
    <x v="7"/>
    <d v="1899-12-30T08:00:00"/>
    <d v="1899-12-30T11:50:00"/>
    <d v="2021-04-29T00:00:00"/>
    <x v="29"/>
    <d v="2021-04-29T00:00:00"/>
    <d v="2021-04-29T00:00:00"/>
    <d v="1899-12-30T16:40:00"/>
    <d v="1899-12-30T17:00:00"/>
    <x v="87"/>
    <s v="CARLOS RUIZ"/>
    <x v="1"/>
    <s v="AIRE ACONDICIONADO "/>
    <x v="12"/>
    <x v="1"/>
    <n v="6"/>
    <n v="1"/>
    <d v="1900-01-01T06:50:00"/>
    <d v="1900-01-02T16:47:36"/>
    <n v="1"/>
    <d v="1899-12-30T00:00:00"/>
    <d v="1900-01-02T16:47:36"/>
    <n v="5"/>
    <x v="4"/>
    <x v="7"/>
    <s v="5-18"/>
    <d v="1899-12-30T00:20:00"/>
    <n v="0"/>
    <n v="1"/>
    <x v="3"/>
  </r>
  <r>
    <s v="TFU063"/>
    <n v="168"/>
    <x v="1"/>
    <s v="CAMBIO DE SOPORTES DE MOTOR DELANTERO, DESMONTE DE MUELLES PARA CAMBIO DE BUJES DE MUELLES DELANTEROS"/>
    <x v="21"/>
    <d v="1899-12-30T08:00:00"/>
    <d v="1899-12-30T11:50:00"/>
    <d v="2021-04-29T00:00:00"/>
    <x v="29"/>
    <d v="2021-05-03T00:00:00"/>
    <d v="2021-05-03T00:00:00"/>
    <d v="1899-12-30T07:30:00"/>
    <d v="1899-12-30T17:30:00"/>
    <x v="25"/>
    <s v="CARLOS RUIZ"/>
    <x v="1"/>
    <s v="MECANICA DE PATIO"/>
    <x v="0"/>
    <x v="1"/>
    <n v="6"/>
    <n v="1"/>
    <d v="1900-01-01T06:50:00"/>
    <d v="1900-01-02T16:47:36"/>
    <n v="1"/>
    <d v="1899-12-30T00:00:00"/>
    <d v="1900-01-02T16:47:36"/>
    <n v="5"/>
    <x v="4"/>
    <x v="7"/>
    <s v="5-18"/>
    <d v="1899-12-30T08:00:29"/>
    <n v="0"/>
    <n v="1"/>
    <x v="4"/>
  </r>
  <r>
    <s v="TFU063"/>
    <n v="168"/>
    <x v="1"/>
    <s v="LIMPIEZA DE LA BOTELLA DE DIRECCION POR REPARACION POR FUGAS"/>
    <x v="3"/>
    <d v="1899-12-30T08:00:00"/>
    <d v="1899-12-30T11:50:00"/>
    <d v="2021-04-29T00:00:00"/>
    <x v="29"/>
    <d v="2021-05-03T00:00:00"/>
    <d v="2021-05-03T00:00:00"/>
    <d v="1899-12-30T14:00:00"/>
    <d v="1899-12-30T17:30:00"/>
    <x v="1"/>
    <s v="CARLOS RUIZ"/>
    <x v="0"/>
    <s v="MOTOR"/>
    <x v="1"/>
    <x v="1"/>
    <n v="6"/>
    <n v="1"/>
    <d v="1900-01-01T06:50:00"/>
    <d v="1900-01-02T16:47:36"/>
    <n v="1"/>
    <d v="1899-12-30T00:00:00"/>
    <d v="1900-01-02T16:47:36"/>
    <n v="5"/>
    <x v="4"/>
    <x v="7"/>
    <s v="5-18"/>
    <d v="1899-12-30T03:30:00"/>
    <n v="0"/>
    <n v="1"/>
    <x v="4"/>
  </r>
  <r>
    <s v="TFU063"/>
    <n v="168"/>
    <x v="1"/>
    <s v="EMPASTE DE BANDAS PARA CAMBIO"/>
    <x v="22"/>
    <d v="1899-12-30T08:00:00"/>
    <d v="1899-12-30T11:50:00"/>
    <d v="2021-04-29T00:00:00"/>
    <x v="29"/>
    <d v="2021-05-04T00:00:00"/>
    <d v="2021-05-04T00:00:00"/>
    <d v="1899-12-30T07:30:00"/>
    <d v="1899-12-30T08:30:00"/>
    <x v="23"/>
    <s v="CARLOS RUIZ"/>
    <x v="1"/>
    <s v="MECANICA DE PATIO"/>
    <x v="1"/>
    <x v="1"/>
    <n v="6"/>
    <n v="1"/>
    <d v="1900-01-01T06:50:00"/>
    <d v="1900-01-02T16:47:36"/>
    <n v="1"/>
    <d v="1899-12-30T00:00:00"/>
    <d v="1900-01-02T16:47:36"/>
    <n v="5"/>
    <x v="4"/>
    <x v="7"/>
    <s v="5-18"/>
    <d v="1899-12-30T01:00:00"/>
    <n v="0"/>
    <n v="1"/>
    <x v="4"/>
  </r>
  <r>
    <s v="TFU063"/>
    <n v="168"/>
    <x v="1"/>
    <s v="CAMBIO DE BUJE DE MUELLE DELANTERO, AJUSTE DE TORNILLO DE MUELLE, CAMBIO DE CUATRO RACHES"/>
    <x v="21"/>
    <d v="1899-12-30T08:00:00"/>
    <d v="1899-12-30T11:50:00"/>
    <d v="2021-04-29T00:00:00"/>
    <x v="29"/>
    <d v="2021-05-04T00:00:00"/>
    <d v="2021-05-04T00:00:00"/>
    <d v="1899-12-30T07:30:00"/>
    <d v="1899-12-30T12:00:00"/>
    <x v="25"/>
    <s v="CARLOS RUIZ"/>
    <x v="0"/>
    <s v="MECANICO DE PATIO"/>
    <x v="0"/>
    <x v="1"/>
    <n v="6"/>
    <n v="1"/>
    <d v="1900-01-01T06:50:00"/>
    <d v="1900-01-02T16:47:36"/>
    <n v="1"/>
    <d v="1899-12-30T00:00:00"/>
    <d v="1900-01-02T16:47:36"/>
    <n v="5"/>
    <x v="4"/>
    <x v="7"/>
    <s v="5-18"/>
    <d v="1899-12-30T04:30:00"/>
    <n v="0"/>
    <n v="1"/>
    <x v="4"/>
  </r>
  <r>
    <s v="TFU063"/>
    <n v="168"/>
    <x v="1"/>
    <s v="MONTAJE DE BOTELLA DE DIRECCION"/>
    <x v="3"/>
    <d v="1899-12-30T08:00:00"/>
    <d v="1899-12-30T11:50:00"/>
    <d v="2021-04-29T00:00:00"/>
    <x v="29"/>
    <d v="2021-05-04T00:00:00"/>
    <d v="2021-05-04T00:00:00"/>
    <d v="1899-12-30T11:00:00"/>
    <d v="1899-12-30T14:00:00"/>
    <x v="1"/>
    <s v="CARLOS RUIZ"/>
    <x v="0"/>
    <s v="MOTOR"/>
    <x v="1"/>
    <x v="1"/>
    <n v="6"/>
    <n v="1"/>
    <d v="1900-01-01T06:50:00"/>
    <d v="1900-01-02T16:47:36"/>
    <n v="1"/>
    <d v="1899-12-30T00:00:00"/>
    <d v="1900-01-02T16:47:36"/>
    <n v="5"/>
    <x v="4"/>
    <x v="7"/>
    <s v="5-18"/>
    <d v="1899-12-30T03:00:00"/>
    <n v="0"/>
    <n v="1"/>
    <x v="4"/>
  </r>
  <r>
    <s v="TFU063"/>
    <n v="168"/>
    <x v="1"/>
    <s v="MONTAJE DE FUN CLUTCH  Y REVISION DE FUGAS DE AIRE"/>
    <x v="23"/>
    <d v="1899-12-30T08:00:00"/>
    <d v="1899-12-30T11:50:00"/>
    <d v="2021-04-29T00:00:00"/>
    <x v="29"/>
    <d v="2021-05-04T00:00:00"/>
    <d v="2021-05-04T00:00:00"/>
    <d v="1899-12-30T16:30:00"/>
    <d v="1899-12-30T17:40:00"/>
    <x v="6"/>
    <s v="CARLOS RUIZ"/>
    <x v="0"/>
    <s v="AIRE"/>
    <x v="1"/>
    <x v="1"/>
    <n v="6"/>
    <n v="1"/>
    <d v="1900-01-01T06:50:00"/>
    <d v="1900-01-02T16:47:36"/>
    <n v="1"/>
    <d v="1899-12-30T00:00:00"/>
    <d v="1900-01-02T16:47:36"/>
    <n v="5"/>
    <x v="4"/>
    <x v="7"/>
    <s v="5-18"/>
    <d v="1899-12-30T01:10:00"/>
    <n v="0"/>
    <n v="1"/>
    <x v="4"/>
  </r>
  <r>
    <s v="TFU063"/>
    <n v="168"/>
    <x v="0"/>
    <s v="DESMONTE DE CAPO PARA CAMBIO DE BUJES Y ARREGLO DE FIBRA"/>
    <x v="1"/>
    <d v="1899-12-30T08:00:00"/>
    <d v="1899-12-30T11:50:00"/>
    <d v="2021-04-29T00:00:00"/>
    <x v="29"/>
    <d v="2021-05-05T00:00:00"/>
    <d v="2021-05-05T00:00:00"/>
    <d v="1899-12-30T07:30:00"/>
    <d v="1899-12-30T10:10:00"/>
    <x v="9"/>
    <s v="CARLOS RUIZ"/>
    <x v="0"/>
    <s v="LATONERIA Y PINTURA"/>
    <x v="0"/>
    <x v="1"/>
    <n v="6"/>
    <n v="1"/>
    <d v="1900-01-01T06:50:00"/>
    <d v="1900-01-02T16:47:36"/>
    <n v="1"/>
    <d v="1899-12-30T00:00:00"/>
    <d v="1900-01-02T16:47:36"/>
    <n v="5"/>
    <x v="4"/>
    <x v="7"/>
    <s v="5-18"/>
    <d v="1899-12-30T02:40:00"/>
    <n v="0"/>
    <n v="1"/>
    <x v="4"/>
  </r>
  <r>
    <s v="SJK638"/>
    <n v="169"/>
    <x v="1"/>
    <s v="DESVARE DE VEHICULO EN CORDOBITA"/>
    <x v="24"/>
    <d v="1899-12-30T10:45:00"/>
    <d v="1899-12-30T17:30:00"/>
    <d v="2021-04-29T00:00:00"/>
    <x v="27"/>
    <d v="2021-04-30T00:00:00"/>
    <d v="2021-04-29T00:00:00"/>
    <d v="1899-12-30T10:45:00"/>
    <d v="1899-12-30T13:20:00"/>
    <x v="129"/>
    <s v="YONATH CANTILLO"/>
    <x v="0"/>
    <s v="MOTORES     ELECTRICO "/>
    <x v="1"/>
    <x v="2"/>
    <n v="0"/>
    <n v="1"/>
    <d v="1899-12-30T04:45:29"/>
    <d v="1899-12-30T05:45:00"/>
    <n v="0"/>
    <d v="1899-12-30T03:30:00"/>
    <d v="1899-12-30T09:15:00"/>
    <n v="29"/>
    <x v="1"/>
    <x v="6"/>
    <s v="4-17"/>
    <d v="1899-12-30T13:05:00"/>
    <n v="-1"/>
    <n v="1"/>
    <x v="3"/>
  </r>
  <r>
    <s v="SJK638"/>
    <n v="169"/>
    <x v="0"/>
    <s v="CORRECCION DE FALLA  EN EL TANQUE DEL COMBUSTIBLE"/>
    <x v="24"/>
    <d v="1899-12-30T10:45:00"/>
    <d v="1899-12-30T17:30:00"/>
    <d v="2021-04-29T00:00:00"/>
    <x v="27"/>
    <d v="2021-04-29T00:00:00"/>
    <d v="2021-04-29T00:00:00"/>
    <d v="1899-12-30T14:00:00"/>
    <d v="1899-12-30T17:30:00"/>
    <x v="45"/>
    <s v="YONATH CANTILLO"/>
    <x v="0"/>
    <s v="MOTOR"/>
    <x v="1"/>
    <x v="2"/>
    <n v="0"/>
    <n v="1"/>
    <d v="1899-12-30T04:45:29"/>
    <d v="1899-12-30T05:45:00"/>
    <n v="0"/>
    <d v="1899-12-30T03:30:00"/>
    <d v="1899-12-30T09:15:00"/>
    <n v="29"/>
    <x v="1"/>
    <x v="6"/>
    <s v="4-17"/>
    <d v="1899-12-30T03:30:00"/>
    <n v="0"/>
    <n v="1"/>
    <x v="3"/>
  </r>
  <r>
    <s v="TFU055"/>
    <n v="170"/>
    <x v="1"/>
    <s v="INSPECCION DE 5TA RUEDA 8 (CAMBIO DE KIT DE CIERRE)"/>
    <x v="5"/>
    <d v="1899-12-30T11:15:00"/>
    <d v="1899-12-30T17:00:00"/>
    <d v="2021-04-29T00:00:00"/>
    <x v="26"/>
    <d v="2021-04-29T00:00:00"/>
    <d v="2021-04-29T00:00:00"/>
    <d v="1899-12-30T14:40:00"/>
    <d v="1899-12-30T17:00:00"/>
    <x v="130"/>
    <s v="FABIO MOZO"/>
    <x v="1"/>
    <s v="MECANICA DE PATIO "/>
    <x v="11"/>
    <x v="1"/>
    <n v="1"/>
    <n v="1"/>
    <d v="1899-12-30T12:15:58"/>
    <d v="1899-12-30T17:45:58"/>
    <n v="0"/>
    <d v="1899-12-30T04:00:00"/>
    <d v="1899-12-30T21:45:58"/>
    <n v="30"/>
    <x v="1"/>
    <x v="6"/>
    <s v="4-17"/>
    <d v="1899-12-30T02:20:00"/>
    <n v="0"/>
    <n v="1"/>
    <x v="3"/>
  </r>
  <r>
    <s v="TFU055"/>
    <n v="170"/>
    <x v="1"/>
    <s v="REESTRUCTURACION DE FLAUTAS NEUMATICAS"/>
    <x v="1"/>
    <d v="1899-12-30T11:15:00"/>
    <d v="1899-12-30T17:00:00"/>
    <d v="2021-04-29T00:00:00"/>
    <x v="26"/>
    <d v="2021-04-30T00:00:00"/>
    <d v="2021-04-30T00:00:00"/>
    <d v="1899-12-30T07:30:00"/>
    <d v="1899-12-30T09:35:00"/>
    <x v="54"/>
    <s v="FABIO MOZO"/>
    <x v="1"/>
    <s v="AIRE"/>
    <x v="1"/>
    <x v="1"/>
    <n v="1"/>
    <n v="1"/>
    <d v="1899-12-30T12:15:58"/>
    <d v="1899-12-30T17:45:58"/>
    <n v="0"/>
    <d v="1899-12-30T04:00:00"/>
    <d v="1899-12-30T21:45:58"/>
    <n v="30"/>
    <x v="1"/>
    <x v="6"/>
    <s v="4-17"/>
    <d v="1899-12-30T02:05:00"/>
    <n v="0"/>
    <n v="1"/>
    <x v="3"/>
  </r>
  <r>
    <s v="TFU055"/>
    <n v="170"/>
    <x v="1"/>
    <s v="CAMBIO DE CONOS Y TUERCAS DE EJE LATERAL 9 Y 10"/>
    <x v="13"/>
    <d v="1899-12-30T11:15:00"/>
    <d v="1899-12-30T17:00:00"/>
    <d v="2021-04-29T00:00:00"/>
    <x v="26"/>
    <d v="2021-04-30T00:00:00"/>
    <d v="2021-04-30T00:00:00"/>
    <d v="1899-12-30T16:00:00"/>
    <d v="1899-12-30T16:30:00"/>
    <x v="0"/>
    <s v="FABIO MOZO"/>
    <x v="0"/>
    <s v="MECANICA DE PATIO"/>
    <x v="0"/>
    <x v="1"/>
    <n v="1"/>
    <n v="1"/>
    <d v="1899-12-30T12:15:58"/>
    <d v="1899-12-30T17:45:58"/>
    <n v="0"/>
    <d v="1899-12-30T04:00:00"/>
    <d v="1899-12-30T21:45:58"/>
    <n v="30"/>
    <x v="1"/>
    <x v="6"/>
    <s v="4-17"/>
    <d v="1899-12-30T00:30:00"/>
    <n v="0"/>
    <n v="1"/>
    <x v="3"/>
  </r>
  <r>
    <s v="TFU055"/>
    <n v="170"/>
    <x v="1"/>
    <s v="ESCANER DE VEHICULO"/>
    <x v="3"/>
    <d v="1899-12-30T11:15:00"/>
    <d v="1899-12-30T17:00:00"/>
    <d v="2021-04-29T00:00:00"/>
    <x v="26"/>
    <d v="2021-04-30T00:00:00"/>
    <d v="2021-04-30T00:00:00"/>
    <d v="1899-12-30T16:00:00"/>
    <d v="1899-12-30T17:00:00"/>
    <x v="126"/>
    <s v="FABIO MOZO"/>
    <x v="0"/>
    <s v="MOTOR"/>
    <x v="1"/>
    <x v="1"/>
    <n v="1"/>
    <n v="1"/>
    <d v="1899-12-30T12:15:58"/>
    <d v="1899-12-30T17:45:58"/>
    <n v="0"/>
    <d v="1899-12-30T04:00:00"/>
    <d v="1899-12-30T21:45:58"/>
    <n v="30"/>
    <x v="1"/>
    <x v="6"/>
    <s v="4-17"/>
    <d v="1899-12-30T01:00:00"/>
    <n v="0"/>
    <n v="1"/>
    <x v="3"/>
  </r>
  <r>
    <s v="TFU055"/>
    <n v="170"/>
    <x v="1"/>
    <s v=" CAMBIO DE ACEITE Y FILTRACION Y ENGRASE"/>
    <x v="3"/>
    <d v="1899-12-30T11:15:00"/>
    <d v="1899-12-30T17:00:00"/>
    <d v="2021-04-29T00:00:00"/>
    <x v="26"/>
    <d v="2021-04-29T00:00:00"/>
    <d v="2021-04-29T00:00:00"/>
    <d v="1899-12-30T15:10:00"/>
    <d v="1899-12-30T17:20:00"/>
    <x v="54"/>
    <s v="FABIO MOZO"/>
    <x v="1"/>
    <s v="MECANICA DE PATIO "/>
    <x v="11"/>
    <x v="1"/>
    <n v="1"/>
    <n v="1"/>
    <d v="1899-12-30T12:15:58"/>
    <d v="1899-12-30T17:45:58"/>
    <n v="0"/>
    <d v="1899-12-30T04:00:00"/>
    <d v="1899-12-30T21:45:58"/>
    <n v="30"/>
    <x v="1"/>
    <x v="6"/>
    <s v="4-17"/>
    <d v="1899-12-30T02:10:00"/>
    <n v="0"/>
    <n v="1"/>
    <x v="3"/>
  </r>
  <r>
    <s v="S26306"/>
    <n v="170"/>
    <x v="0"/>
    <s v="CAMBIO DE LUCES TRASERAS"/>
    <x v="25"/>
    <d v="1899-12-30T11:15:00"/>
    <d v="1899-12-30T17:00:00"/>
    <d v="2021-04-29T00:00:00"/>
    <x v="26"/>
    <d v="2021-04-29T00:00:00"/>
    <d v="2021-04-29T00:00:00"/>
    <d v="1899-12-30T14:00:00"/>
    <d v="1899-12-30T14:30:00"/>
    <x v="12"/>
    <s v="FABIO MOZO"/>
    <x v="0"/>
    <s v="ELECTRICO"/>
    <x v="0"/>
    <x v="1"/>
    <n v="1"/>
    <n v="1"/>
    <d v="1899-12-30T12:15:58"/>
    <d v="1899-12-30T17:45:58"/>
    <n v="0"/>
    <d v="1899-12-30T04:00:00"/>
    <d v="1899-12-30T21:45:58"/>
    <n v="30"/>
    <x v="1"/>
    <x v="6"/>
    <s v="4-17"/>
    <d v="1899-12-30T00:30:00"/>
    <n v="0"/>
    <n v="1"/>
    <x v="3"/>
  </r>
  <r>
    <s v="TFU062"/>
    <n v="171"/>
    <x v="1"/>
    <s v="INSPECCION DE QUINTA RUEDA"/>
    <x v="5"/>
    <d v="1899-12-30T11:20:00"/>
    <d v="1899-12-30T17:04:00"/>
    <d v="2021-04-29T00:00:00"/>
    <x v="26"/>
    <d v="2021-04-29T00:00:00"/>
    <d v="2021-04-29T00:00:00"/>
    <d v="1899-12-30T17:15:00"/>
    <d v="1899-12-30T18:00:00"/>
    <x v="86"/>
    <s v="EDWIN JIMENEZ"/>
    <x v="1"/>
    <s v="QUINTA RUEDA"/>
    <x v="0"/>
    <x v="1"/>
    <n v="1"/>
    <n v="1"/>
    <d v="1899-12-30T12:14:58"/>
    <d v="1899-12-30T17:44:58"/>
    <n v="0"/>
    <d v="1899-12-30T03:56:00"/>
    <d v="1899-12-30T21:40:58"/>
    <n v="30"/>
    <x v="1"/>
    <x v="6"/>
    <s v="4-17"/>
    <d v="1899-12-30T00:45:00"/>
    <n v="0"/>
    <n v="1"/>
    <x v="3"/>
  </r>
  <r>
    <s v="TFU062"/>
    <n v="171"/>
    <x v="1"/>
    <s v="CAMBIO DE DOS JUEGOS DE BANDAS DESMONTE DE DOS BOSINES PARA CAMBIO DE RETENEDOR, EMPAQUE EJE 8 HUECOS Y CAMBIO DE 2 LEVAS ULTIMO TROQUE"/>
    <x v="13"/>
    <d v="1899-12-30T11:20:00"/>
    <d v="1899-12-30T17:04:00"/>
    <d v="2021-04-29T00:00:00"/>
    <x v="26"/>
    <d v="2021-04-29T00:00:00"/>
    <d v="2021-04-29T00:00:00"/>
    <d v="1899-12-30T08:00:00"/>
    <d v="1899-12-30T10:00:00"/>
    <x v="131"/>
    <s v="EDWIN JIMENEZ"/>
    <x v="1"/>
    <s v="MECANICA DE PATIO"/>
    <x v="1"/>
    <x v="1"/>
    <n v="1"/>
    <n v="1"/>
    <d v="1899-12-30T12:14:58"/>
    <d v="1899-12-30T17:44:58"/>
    <n v="0"/>
    <d v="1899-12-30T03:56:00"/>
    <d v="1899-12-30T21:40:58"/>
    <n v="30"/>
    <x v="1"/>
    <x v="6"/>
    <s v="4-17"/>
    <d v="1899-12-30T02:00:00"/>
    <n v="0"/>
    <n v="1"/>
    <x v="3"/>
  </r>
  <r>
    <s v="TFU062"/>
    <n v="171"/>
    <x v="1"/>
    <s v="REPARACION DE FISURA EN QUINTA RUEDA, CAMBIO DE CONOS"/>
    <x v="5"/>
    <d v="1899-12-30T11:20:00"/>
    <d v="1899-12-30T17:04:00"/>
    <d v="2021-04-29T00:00:00"/>
    <x v="26"/>
    <d v="2021-04-29T00:00:00"/>
    <d v="2021-04-29T00:00:00"/>
    <d v="1899-12-30T16:00:00"/>
    <d v="1899-12-30T18:00:00"/>
    <x v="7"/>
    <s v="EDWIN JIMENEZ"/>
    <x v="0"/>
    <s v="SOLDADURA"/>
    <x v="0"/>
    <x v="1"/>
    <n v="1"/>
    <n v="1"/>
    <d v="1899-12-30T12:14:58"/>
    <d v="1899-12-30T17:44:58"/>
    <n v="0"/>
    <d v="1899-12-30T03:56:00"/>
    <d v="1899-12-30T21:40:58"/>
    <n v="30"/>
    <x v="1"/>
    <x v="6"/>
    <s v="4-17"/>
    <d v="1899-12-30T02:00:00"/>
    <n v="0"/>
    <n v="1"/>
    <x v="3"/>
  </r>
  <r>
    <s v="TFU062"/>
    <n v="171"/>
    <x v="1"/>
    <s v="MONTAJE DE BANDAS, MONTAJE DE LLANTAS Y GRADUCION DE FRENOS"/>
    <x v="13"/>
    <d v="1899-12-30T11:20:00"/>
    <d v="1899-12-30T17:04:00"/>
    <d v="2021-04-29T00:00:00"/>
    <x v="26"/>
    <d v="2021-04-30T00:00:00"/>
    <d v="2021-04-30T00:00:00"/>
    <d v="1899-12-30T14:00:00"/>
    <d v="1899-12-30T15:10:00"/>
    <x v="37"/>
    <s v="EDWIN JIMENEZ"/>
    <x v="1"/>
    <s v="MECANICA DE PATIO"/>
    <x v="0"/>
    <x v="1"/>
    <n v="1"/>
    <n v="1"/>
    <d v="1899-12-30T12:14:58"/>
    <d v="1899-12-30T17:44:58"/>
    <n v="0"/>
    <d v="1899-12-30T03:56:00"/>
    <d v="1899-12-30T21:40:58"/>
    <n v="30"/>
    <x v="1"/>
    <x v="6"/>
    <s v="4-17"/>
    <d v="1899-12-30T01:10:00"/>
    <n v="0"/>
    <n v="1"/>
    <x v="3"/>
  </r>
  <r>
    <s v="TFU062"/>
    <n v="171"/>
    <x v="1"/>
    <s v="REVISION DE ELEVAVIDRIOS Y LUZ DE REVERSA"/>
    <x v="1"/>
    <d v="1899-12-30T11:20:00"/>
    <d v="1899-12-30T17:04:00"/>
    <d v="2021-04-29T00:00:00"/>
    <x v="26"/>
    <d v="2021-04-30T00:00:00"/>
    <d v="2021-04-30T00:00:00"/>
    <d v="1899-12-30T16:55:00"/>
    <d v="1899-12-30T19:30:00"/>
    <x v="12"/>
    <s v="EDWIN JIMENEZ"/>
    <x v="0"/>
    <s v="ELECTRICO"/>
    <x v="1"/>
    <x v="1"/>
    <n v="1"/>
    <n v="1"/>
    <d v="1899-12-30T12:14:58"/>
    <d v="1899-12-30T17:44:58"/>
    <n v="0"/>
    <d v="1899-12-30T03:56:00"/>
    <d v="1899-12-30T21:40:58"/>
    <n v="30"/>
    <x v="1"/>
    <x v="6"/>
    <s v="4-17"/>
    <d v="1899-12-30T02:35:00"/>
    <n v="0"/>
    <n v="1"/>
    <x v="3"/>
  </r>
  <r>
    <s v="TFU062"/>
    <n v="171"/>
    <x v="1"/>
    <s v="SOLDADURA A LA TORNAMEZA"/>
    <x v="1"/>
    <d v="1899-12-30T11:20:00"/>
    <d v="1899-12-30T17:04:00"/>
    <d v="2021-04-29T00:00:00"/>
    <x v="26"/>
    <d v="2021-04-30T00:00:00"/>
    <d v="2021-04-30T00:00:00"/>
    <d v="1899-12-30T15:30:00"/>
    <d v="1899-12-30T17:04:00"/>
    <x v="7"/>
    <s v="EDWIN JIMENEZ"/>
    <x v="0"/>
    <s v="SOLDADURA"/>
    <x v="0"/>
    <x v="1"/>
    <n v="1"/>
    <n v="1"/>
    <d v="1899-12-30T12:14:58"/>
    <d v="1899-12-30T17:44:58"/>
    <n v="0"/>
    <d v="1899-12-30T03:56:00"/>
    <d v="1899-12-30T21:40:58"/>
    <n v="30"/>
    <x v="1"/>
    <x v="6"/>
    <s v="4-17"/>
    <d v="1899-12-30T01:34:00"/>
    <n v="0"/>
    <n v="1"/>
    <x v="3"/>
  </r>
  <r>
    <s v="S26303"/>
    <n v="171"/>
    <x v="1"/>
    <s v="CAMBIO DE RETENEDOR TROQUE LADO IZQUIERDO 1 Y 2"/>
    <x v="13"/>
    <d v="1899-12-30T11:20:00"/>
    <d v="1899-12-30T12:00:00"/>
    <d v="2021-04-29T00:00:00"/>
    <x v="26"/>
    <d v="2021-04-30T00:00:00"/>
    <d v="2021-04-30T00:00:00"/>
    <d v="1899-12-30T10:30:00"/>
    <d v="1899-12-30T16:15:00"/>
    <x v="23"/>
    <s v="EDWIN JIMENEZ"/>
    <x v="0"/>
    <s v="MECANICA DE PATIO"/>
    <x v="1"/>
    <x v="1"/>
    <n v="1"/>
    <n v="1"/>
    <d v="1899-12-30T07:10:58"/>
    <d v="1899-12-30T12:40:58"/>
    <n v="1"/>
    <d v="1899-12-30T00:00:00"/>
    <d v="1899-12-30T12:40:58"/>
    <n v="30"/>
    <x v="1"/>
    <x v="6"/>
    <s v="4-17"/>
    <d v="1899-12-30T03:45:29"/>
    <n v="0"/>
    <n v="1"/>
    <x v="3"/>
  </r>
  <r>
    <s v="S26303"/>
    <n v="171"/>
    <x v="0"/>
    <s v="SACAR BOSIN POSICION 1 Y 2"/>
    <x v="13"/>
    <d v="1899-12-30T11:20:00"/>
    <d v="1899-12-30T12:00:00"/>
    <d v="2021-04-29T00:00:00"/>
    <x v="26"/>
    <d v="2021-04-30T00:00:00"/>
    <d v="2021-04-30T00:00:00"/>
    <d v="1899-12-30T11:20:00"/>
    <d v="1899-12-30T12:00:00"/>
    <x v="132"/>
    <s v="EDWIN JIMENEZ"/>
    <x v="0"/>
    <s v="MECANICA DE PATIO"/>
    <x v="1"/>
    <x v="1"/>
    <n v="1"/>
    <n v="1"/>
    <d v="1899-12-30T07:10:58"/>
    <d v="1899-12-30T12:40:58"/>
    <n v="1"/>
    <d v="1899-12-30T00:00:00"/>
    <d v="1899-12-30T12:40:58"/>
    <n v="30"/>
    <x v="1"/>
    <x v="6"/>
    <s v="4-17"/>
    <d v="1899-12-30T00:40:00"/>
    <n v="0"/>
    <n v="1"/>
    <x v="3"/>
  </r>
  <r>
    <s v="TLN040"/>
    <n v="172"/>
    <x v="1"/>
    <s v="INPSECCION DE QUINTA RUEDA"/>
    <x v="5"/>
    <d v="1899-12-30T11:40:00"/>
    <d v="1899-12-30T17:35:00"/>
    <d v="2021-04-29T00:00:00"/>
    <x v="27"/>
    <d v="2021-04-29T00:00:00"/>
    <d v="2021-04-29T00:00:00"/>
    <d v="1899-12-30T16:30:00"/>
    <d v="1899-12-30T16:50:00"/>
    <x v="133"/>
    <s v="LUIS FREILE"/>
    <x v="1"/>
    <s v="MECANICA DE PATIO"/>
    <x v="0"/>
    <x v="1"/>
    <n v="0"/>
    <n v="1"/>
    <d v="1899-12-30T03:55:29"/>
    <d v="1899-12-30T04:55:00"/>
    <n v="0"/>
    <d v="1899-12-30T03:25:00"/>
    <d v="1899-12-30T08:20:00"/>
    <n v="29"/>
    <x v="1"/>
    <x v="6"/>
    <s v="4-17"/>
    <d v="1899-12-30T00:20:00"/>
    <n v="0"/>
    <n v="1"/>
    <x v="3"/>
  </r>
  <r>
    <s v="TLN040"/>
    <n v="172"/>
    <x v="0"/>
    <s v="REVISION DEL CARDAN"/>
    <x v="4"/>
    <d v="1899-12-30T11:40:00"/>
    <d v="1899-12-30T17:35:00"/>
    <d v="2021-04-29T00:00:00"/>
    <x v="27"/>
    <d v="2021-04-29T00:00:00"/>
    <d v="2021-04-29T00:00:00"/>
    <d v="1899-12-30T17:20:00"/>
    <d v="1899-12-30T17:35:00"/>
    <x v="17"/>
    <s v="LUIS FREYLE_x000a_"/>
    <x v="1"/>
    <s v="CAJAS Y TRANSMISIONES"/>
    <x v="0"/>
    <x v="1"/>
    <n v="0"/>
    <n v="1"/>
    <d v="1899-12-30T03:55:29"/>
    <d v="1899-12-30T04:55:00"/>
    <n v="0"/>
    <d v="1899-12-30T03:25:00"/>
    <d v="1899-12-30T08:20:00"/>
    <n v="29"/>
    <x v="1"/>
    <x v="6"/>
    <s v="4-17"/>
    <d v="1899-12-30T00:15:00"/>
    <n v="0"/>
    <n v="1"/>
    <x v="3"/>
  </r>
  <r>
    <s v="TFU071"/>
    <n v="173"/>
    <x v="1"/>
    <s v="ARREGLO DEL BOTON DE ELEVAVIDRIOS"/>
    <x v="1"/>
    <d v="1899-12-30T14:30:00"/>
    <d v="1899-12-30T15:15:00"/>
    <d v="2021-04-29T00:00:00"/>
    <x v="24"/>
    <d v="2021-04-29T00:00:00"/>
    <d v="2021-04-29T00:00:00"/>
    <d v="1899-12-30T14:30:00"/>
    <d v="1899-12-30T15:00:00"/>
    <x v="12"/>
    <s v="LEONARDO CANO"/>
    <x v="0"/>
    <s v="ELECTRICO"/>
    <x v="1"/>
    <x v="1"/>
    <n v="5"/>
    <n v="1"/>
    <d v="1899-12-31T19:15:06"/>
    <d v="1900-01-01T23:43:05"/>
    <n v="1"/>
    <d v="1899-12-30T00:00:00"/>
    <d v="1900-01-01T23:43:05"/>
    <n v="4"/>
    <x v="4"/>
    <x v="7"/>
    <s v="5-18"/>
    <d v="1899-12-30T00:30:00"/>
    <n v="0"/>
    <n v="1"/>
    <x v="3"/>
  </r>
  <r>
    <s v="TFU071"/>
    <n v="173"/>
    <x v="1"/>
    <s v="DESMONTE Y MONTAJE DE MEDIA CAJA"/>
    <x v="3"/>
    <d v="1899-12-30T14:30:00"/>
    <d v="1899-12-30T15:15:00"/>
    <d v="2021-04-29T00:00:00"/>
    <x v="24"/>
    <d v="2021-04-30T00:00:00"/>
    <d v="2021-04-30T00:00:00"/>
    <d v="1899-12-30T07:30:00"/>
    <d v="1899-12-30T18:00:00"/>
    <x v="17"/>
    <s v="LEONARDO CANO"/>
    <x v="0"/>
    <s v="MECANICA DE CAJAS Y DE TRANSMISIONES"/>
    <x v="0"/>
    <x v="1"/>
    <n v="5"/>
    <n v="1"/>
    <d v="1899-12-31T19:15:06"/>
    <d v="1900-01-01T23:43:05"/>
    <n v="1"/>
    <d v="1899-12-30T00:00:00"/>
    <d v="1900-01-01T23:43:05"/>
    <n v="4"/>
    <x v="4"/>
    <x v="7"/>
    <s v="5-18"/>
    <d v="1899-12-30T08:30:29"/>
    <n v="0"/>
    <n v="1"/>
    <x v="3"/>
  </r>
  <r>
    <s v="TFU071"/>
    <n v="173"/>
    <x v="1"/>
    <s v="ARREGLO DE FUGA EN EL TECHO"/>
    <x v="1"/>
    <d v="1899-12-30T14:30:00"/>
    <d v="1899-12-30T15:15:00"/>
    <d v="2021-04-29T00:00:00"/>
    <x v="24"/>
    <d v="2021-04-30T00:00:00"/>
    <d v="2021-04-30T00:00:00"/>
    <d v="1899-12-30T11:40:00"/>
    <d v="1899-12-30T15:00:00"/>
    <x v="28"/>
    <s v="LEONARDO CANO"/>
    <x v="0"/>
    <s v="LATONERIA Y PINTURA"/>
    <x v="0"/>
    <x v="1"/>
    <n v="5"/>
    <n v="1"/>
    <d v="1899-12-31T19:15:06"/>
    <d v="1900-01-01T23:43:05"/>
    <n v="1"/>
    <d v="1899-12-30T00:00:00"/>
    <d v="1900-01-01T23:43:05"/>
    <n v="4"/>
    <x v="4"/>
    <x v="7"/>
    <s v="5-18"/>
    <d v="1899-12-30T03:20:00"/>
    <n v="0"/>
    <n v="1"/>
    <x v="3"/>
  </r>
  <r>
    <s v="TFU071"/>
    <n v="173"/>
    <x v="1"/>
    <s v="ENGRASE"/>
    <x v="6"/>
    <d v="1899-12-30T14:30:00"/>
    <d v="1899-12-30T15:15:00"/>
    <d v="2021-04-29T00:00:00"/>
    <x v="24"/>
    <d v="2021-04-30T00:00:00"/>
    <d v="2021-04-30T00:00:00"/>
    <d v="1899-12-30T14:00:00"/>
    <d v="1899-12-30T14:20:00"/>
    <x v="10"/>
    <s v="LEONARDO CANO"/>
    <x v="0"/>
    <s v="MECANICA DE PATIO"/>
    <x v="0"/>
    <x v="1"/>
    <n v="5"/>
    <n v="1"/>
    <d v="1899-12-31T19:15:06"/>
    <d v="1900-01-01T23:43:05"/>
    <n v="1"/>
    <d v="1899-12-30T00:00:00"/>
    <d v="1900-01-01T23:43:05"/>
    <n v="4"/>
    <x v="4"/>
    <x v="7"/>
    <s v="5-18"/>
    <d v="1899-12-30T00:20:00"/>
    <n v="0"/>
    <n v="1"/>
    <x v="3"/>
  </r>
  <r>
    <s v="TFU071"/>
    <n v="173"/>
    <x v="1"/>
    <s v="ARMADO Y LAVADO DE PIEZAS PARA MONTAJE DE CAJA"/>
    <x v="3"/>
    <d v="1899-12-30T14:30:00"/>
    <d v="1899-12-30T15:15:00"/>
    <d v="2021-04-29T00:00:00"/>
    <x v="24"/>
    <d v="2021-05-03T00:00:00"/>
    <d v="2021-05-03T00:00:00"/>
    <d v="1899-12-30T07:30:00"/>
    <d v="1899-12-30T17:30:00"/>
    <x v="17"/>
    <s v="LEONARDO CANO"/>
    <x v="0"/>
    <s v="MECANICA DE CAJAS Y DE TRANSMISIONES"/>
    <x v="0"/>
    <x v="1"/>
    <n v="5"/>
    <n v="1"/>
    <d v="1899-12-31T19:15:06"/>
    <d v="1900-01-01T23:43:05"/>
    <n v="1"/>
    <d v="1899-12-30T00:00:00"/>
    <d v="1900-01-01T23:43:05"/>
    <n v="4"/>
    <x v="4"/>
    <x v="7"/>
    <s v="5-18"/>
    <d v="1899-12-30T08:00:29"/>
    <n v="0"/>
    <n v="1"/>
    <x v="4"/>
  </r>
  <r>
    <s v="S26301"/>
    <n v="173"/>
    <x v="1"/>
    <s v="ARREGLO DE LUCES MEDIA Y LUCES DE REVERSA"/>
    <x v="1"/>
    <d v="1899-12-30T14:30:00"/>
    <d v="1899-12-30T15:15:00"/>
    <d v="2021-04-29T00:00:00"/>
    <x v="24"/>
    <d v="2021-05-03T00:00:00"/>
    <d v="2021-05-03T00:00:00"/>
    <d v="1899-12-30T14:00:00"/>
    <d v="1899-12-30T14:30:00"/>
    <x v="12"/>
    <s v="LEONARDO CANO"/>
    <x v="0"/>
    <s v="ELECTRICO"/>
    <x v="0"/>
    <x v="1"/>
    <n v="5"/>
    <n v="1"/>
    <d v="1899-12-31T19:15:06"/>
    <d v="1900-01-01T23:43:05"/>
    <n v="1"/>
    <d v="1899-12-30T00:00:00"/>
    <d v="1900-01-01T23:43:05"/>
    <n v="4"/>
    <x v="4"/>
    <x v="7"/>
    <s v="5-18"/>
    <d v="1899-12-30T00:30:00"/>
    <n v="0"/>
    <n v="1"/>
    <x v="4"/>
  </r>
  <r>
    <s v="S26301"/>
    <n v="173"/>
    <x v="1"/>
    <s v="COLOCAR VALVULA DE RETENCION DE TANQUE DE AIRE, REVISION DE SISTEMA DE FRENADO"/>
    <x v="19"/>
    <d v="1899-12-30T14:30:00"/>
    <d v="1899-12-30T15:15:00"/>
    <d v="2021-04-29T00:00:00"/>
    <x v="24"/>
    <d v="2021-05-04T00:00:00"/>
    <d v="2021-05-04T00:00:00"/>
    <d v="1899-12-30T11:00:00"/>
    <d v="1899-12-30T14:30:00"/>
    <x v="6"/>
    <s v="LEONARDO CANO"/>
    <x v="0"/>
    <s v="AIRE"/>
    <x v="0"/>
    <x v="1"/>
    <n v="5"/>
    <n v="1"/>
    <d v="1899-12-31T19:15:06"/>
    <d v="1900-01-01T23:43:05"/>
    <n v="1"/>
    <d v="1899-12-30T00:00:00"/>
    <d v="1900-01-01T23:43:05"/>
    <n v="4"/>
    <x v="4"/>
    <x v="7"/>
    <s v="5-18"/>
    <d v="1899-12-30T03:30:00"/>
    <n v="0"/>
    <n v="1"/>
    <x v="4"/>
  </r>
  <r>
    <s v="S26321"/>
    <n v="174"/>
    <x v="1"/>
    <s v="ARREGLO DE LUCES DEL TRAILER"/>
    <x v="25"/>
    <d v="1899-12-30T07:30:00"/>
    <d v="1899-12-30T14:20:00"/>
    <d v="2021-04-30T00:00:00"/>
    <x v="26"/>
    <d v="2021-04-30T00:00:00"/>
    <d v="2021-04-30T00:00:00"/>
    <d v="1899-12-30T07:30:00"/>
    <d v="1899-12-30T08:00:00"/>
    <x v="12"/>
    <s v="JOSE MARTINEZ"/>
    <x v="0"/>
    <s v="ELECTRICO"/>
    <x v="0"/>
    <x v="1"/>
    <n v="0"/>
    <n v="1"/>
    <d v="1899-12-30T04:50:29"/>
    <d v="1899-12-30T05:50:00"/>
    <n v="1"/>
    <d v="1899-12-30T00:00:00"/>
    <d v="1899-12-30T05:50:00"/>
    <n v="30"/>
    <x v="1"/>
    <x v="6"/>
    <s v="4-17"/>
    <d v="1899-12-30T00:30:00"/>
    <n v="0"/>
    <n v="1"/>
    <x v="3"/>
  </r>
  <r>
    <s v="TFQ990"/>
    <n v="174"/>
    <x v="1"/>
    <s v="INSPECCION 5TA RUEDA"/>
    <x v="5"/>
    <d v="1899-12-30T07:30:00"/>
    <d v="1899-12-30T14:20:00"/>
    <d v="2021-04-30T00:00:00"/>
    <x v="26"/>
    <d v="2021-04-30T00:00:00"/>
    <d v="2021-04-30T00:00:00"/>
    <d v="1899-12-30T08:40:00"/>
    <d v="1899-12-30T09:00:00"/>
    <x v="134"/>
    <s v="JOSE MARTINEZ"/>
    <x v="1"/>
    <s v="MECANICA DE PATIO"/>
    <x v="0"/>
    <x v="1"/>
    <n v="0"/>
    <n v="1"/>
    <d v="1899-12-30T04:50:29"/>
    <d v="1899-12-30T05:50:00"/>
    <n v="1"/>
    <d v="1899-12-30T00:00:00"/>
    <d v="1899-12-30T05:50:00"/>
    <n v="30"/>
    <x v="1"/>
    <x v="6"/>
    <s v="4-17"/>
    <d v="1899-12-30T00:20:00"/>
    <n v="0"/>
    <n v="1"/>
    <x v="3"/>
  </r>
  <r>
    <s v="S26321"/>
    <n v="174"/>
    <x v="0"/>
    <s v="CAMBIO DE BANDAS  POSICION 5,6,7, 8, 9, 10, 11 Y 12"/>
    <x v="13"/>
    <d v="1899-12-30T07:30:00"/>
    <d v="1899-12-30T14:20:00"/>
    <d v="2021-04-30T00:00:00"/>
    <x v="26"/>
    <d v="2021-04-30T00:00:00"/>
    <d v="2021-04-30T00:00:00"/>
    <d v="1899-12-30T11:40:00"/>
    <d v="1899-12-30T14:20:00"/>
    <x v="5"/>
    <s v="JOSE MARTINEZ"/>
    <x v="1"/>
    <s v="MECANICA DE PATIO"/>
    <x v="0"/>
    <x v="1"/>
    <n v="0"/>
    <n v="1"/>
    <d v="1899-12-30T04:50:29"/>
    <d v="1899-12-30T05:50:00"/>
    <n v="1"/>
    <d v="1899-12-30T00:00:00"/>
    <d v="1899-12-30T05:50:00"/>
    <n v="30"/>
    <x v="1"/>
    <x v="6"/>
    <s v="4-17"/>
    <d v="1899-12-30T02:40:00"/>
    <n v="0"/>
    <n v="1"/>
    <x v="3"/>
  </r>
  <r>
    <s v="TDL770"/>
    <n v="175"/>
    <x v="1"/>
    <s v="INSPECCION DE QUINTA RUEDA, AJUSTE DEL SISTEMA COMPENSADOR"/>
    <x v="5"/>
    <d v="1899-12-30T08:00:00"/>
    <d v="1899-12-30T17:00:00"/>
    <d v="2021-04-30T00:00:00"/>
    <x v="26"/>
    <d v="2021-04-30T00:00:00"/>
    <d v="2021-04-30T00:00:00"/>
    <d v="1899-12-30T10:00:00"/>
    <d v="1899-12-30T11:00:00"/>
    <x v="86"/>
    <s v="ALEXANDER RODRIGUEZ"/>
    <x v="1"/>
    <s v="MECANICA DE PATIO"/>
    <x v="0"/>
    <x v="1"/>
    <n v="0"/>
    <n v="1"/>
    <d v="1899-12-30T07:00:29"/>
    <d v="1899-12-30T08:00:00"/>
    <n v="0"/>
    <d v="1899-12-30T04:00:00"/>
    <d v="1899-12-30T12:00:00"/>
    <n v="30"/>
    <x v="1"/>
    <x v="6"/>
    <s v="4-17"/>
    <d v="1899-12-30T01:00:00"/>
    <n v="0"/>
    <n v="1"/>
    <x v="3"/>
  </r>
  <r>
    <s v="TDL770"/>
    <n v="175"/>
    <x v="1"/>
    <s v="INSPECCION DE LUCES, CAMBIO DE PERA DE DIFERENCIAL Y DE CONECTORES, REPARACION DE LUCES DE REVERSA, DE PITO DEL TIMON"/>
    <x v="1"/>
    <d v="1899-12-30T08:00:00"/>
    <d v="1899-12-30T17:00:00"/>
    <d v="2021-04-30T00:00:00"/>
    <x v="26"/>
    <d v="2021-04-30T00:00:00"/>
    <d v="2021-04-30T00:00:00"/>
    <d v="1899-12-30T11:00:00"/>
    <d v="1899-12-30T16:40:00"/>
    <x v="12"/>
    <s v="ALEXANDER RODRIGUEZ"/>
    <x v="1"/>
    <s v="ELECTRICO"/>
    <x v="0"/>
    <x v="1"/>
    <n v="0"/>
    <n v="1"/>
    <d v="1899-12-30T07:00:29"/>
    <d v="1899-12-30T08:00:00"/>
    <n v="0"/>
    <d v="1899-12-30T04:00:00"/>
    <d v="1899-12-30T12:00:00"/>
    <n v="30"/>
    <x v="1"/>
    <x v="6"/>
    <s v="4-17"/>
    <d v="1899-12-30T03:40:29"/>
    <n v="0"/>
    <n v="1"/>
    <x v="3"/>
  </r>
  <r>
    <s v="TDL770"/>
    <n v="175"/>
    <x v="1"/>
    <s v="CAMBIO DE ACEITE Y FILTRACION DEL MOTOR, ENGRASE"/>
    <x v="3"/>
    <d v="1899-12-30T08:00:00"/>
    <d v="1899-12-30T17:00:00"/>
    <d v="2021-04-30T00:00:00"/>
    <x v="26"/>
    <d v="2021-04-30T00:00:00"/>
    <d v="2021-04-30T00:00:00"/>
    <d v="1899-12-30T10:40:00"/>
    <d v="1899-12-30T14:30:00"/>
    <x v="10"/>
    <s v="ALEXANDER RODRIGUEZ"/>
    <x v="1"/>
    <s v="MECANICA DE PATIO"/>
    <x v="1"/>
    <x v="1"/>
    <n v="0"/>
    <n v="1"/>
    <d v="1899-12-30T07:00:29"/>
    <d v="1899-12-30T08:00:00"/>
    <n v="0"/>
    <d v="1899-12-30T04:00:00"/>
    <d v="1899-12-30T12:00:00"/>
    <n v="30"/>
    <x v="1"/>
    <x v="6"/>
    <s v="4-17"/>
    <d v="1899-12-30T03:50:00"/>
    <n v="0"/>
    <n v="1"/>
    <x v="3"/>
  </r>
  <r>
    <s v="TDL770"/>
    <n v="175"/>
    <x v="1"/>
    <s v="CORRECCION DE FUGAS DE  AIRE EN RACORES DE BOLSA DE SUSPENSION"/>
    <x v="17"/>
    <d v="1899-12-30T08:00:00"/>
    <d v="1899-12-30T17:00:00"/>
    <d v="2021-04-30T00:00:00"/>
    <x v="26"/>
    <d v="2021-04-30T00:00:00"/>
    <d v="2021-04-30T00:00:00"/>
    <d v="1899-12-30T11:20:00"/>
    <d v="1899-12-30T11:40:00"/>
    <x v="6"/>
    <s v="ALEXANDER RODRIGUEZ"/>
    <x v="0"/>
    <s v="AIRE"/>
    <x v="0"/>
    <x v="1"/>
    <n v="0"/>
    <n v="1"/>
    <d v="1899-12-30T07:00:29"/>
    <d v="1899-12-30T08:00:00"/>
    <n v="0"/>
    <d v="1899-12-30T04:00:00"/>
    <d v="1899-12-30T12:00:00"/>
    <n v="30"/>
    <x v="1"/>
    <x v="6"/>
    <s v="4-17"/>
    <d v="1899-12-30T00:20:00"/>
    <n v="0"/>
    <n v="1"/>
    <x v="3"/>
  </r>
  <r>
    <s v="S26311"/>
    <n v="175"/>
    <x v="0"/>
    <s v="SOLDADURA A TORRES DEL TRAILER"/>
    <x v="26"/>
    <d v="1899-12-30T08:00:00"/>
    <d v="1899-12-30T17:00:00"/>
    <d v="2021-04-30T00:00:00"/>
    <x v="26"/>
    <d v="2021-04-30T00:00:00"/>
    <d v="2021-04-30T00:00:00"/>
    <d v="1899-12-30T09:45:00"/>
    <d v="1899-12-30T12:00:00"/>
    <x v="135"/>
    <s v="ALEXANDER RODRIGUEZ"/>
    <x v="0"/>
    <s v="SOLDADURA"/>
    <x v="0"/>
    <x v="1"/>
    <n v="0"/>
    <n v="1"/>
    <d v="1899-12-30T07:00:29"/>
    <d v="1899-12-30T08:00:00"/>
    <n v="0"/>
    <d v="1899-12-30T04:00:00"/>
    <d v="1899-12-30T12:00:00"/>
    <n v="30"/>
    <x v="1"/>
    <x v="6"/>
    <s v="4-17"/>
    <d v="1899-12-30T02:15:00"/>
    <n v="0"/>
    <n v="1"/>
    <x v="3"/>
  </r>
  <r>
    <s v="TDL767"/>
    <n v="176"/>
    <x v="1"/>
    <s v="CAMBIO DE ACEITE Y FILTRACION DE MOTOR"/>
    <x v="3"/>
    <d v="1899-12-30T09:27:00"/>
    <d v="1899-12-30T18:00:00"/>
    <d v="2021-04-30T00:00:00"/>
    <x v="26"/>
    <d v="2021-04-30T00:00:00"/>
    <d v="2021-04-30T00:00:00"/>
    <d v="1899-12-30T16:40:00"/>
    <d v="1899-12-30T18:00:00"/>
    <x v="10"/>
    <s v="OSCAR QUINAYAS"/>
    <x v="1"/>
    <s v="MECANICA DE PATIO"/>
    <x v="1"/>
    <x v="1"/>
    <n v="0"/>
    <n v="1"/>
    <d v="1899-12-30T06:33:29"/>
    <d v="1899-12-30T07:33:00"/>
    <n v="0"/>
    <d v="1899-12-30T03:00:00"/>
    <d v="1899-12-30T10:33:00"/>
    <n v="30"/>
    <x v="1"/>
    <x v="6"/>
    <s v="4-17"/>
    <d v="1899-12-30T01:20:00"/>
    <n v="0"/>
    <n v="1"/>
    <x v="3"/>
  </r>
  <r>
    <s v="TDL767"/>
    <n v="176"/>
    <x v="0"/>
    <s v="ESCANER DE VEHICULO, ACTUADOR DEFICIENTE"/>
    <x v="3"/>
    <d v="1899-12-30T09:27:00"/>
    <d v="1899-12-30T18:00:00"/>
    <d v="2021-04-30T00:00:00"/>
    <x v="26"/>
    <d v="2021-04-30T00:00:00"/>
    <d v="2021-04-30T00:00:00"/>
    <d v="1899-12-30T17:20:00"/>
    <d v="1899-12-30T17:40:00"/>
    <x v="136"/>
    <s v="OSCAR QUINAYAS"/>
    <x v="0"/>
    <s v="MOTOR"/>
    <x v="1"/>
    <x v="1"/>
    <n v="0"/>
    <n v="1"/>
    <d v="1899-12-30T06:33:29"/>
    <d v="1899-12-30T07:33:00"/>
    <n v="0"/>
    <d v="1899-12-30T03:00:00"/>
    <d v="1899-12-30T10:33:00"/>
    <n v="30"/>
    <x v="1"/>
    <x v="6"/>
    <s v="4-17"/>
    <d v="1899-12-30T00:20:00"/>
    <n v="0"/>
    <n v="1"/>
    <x v="3"/>
  </r>
  <r>
    <s v="SJK692"/>
    <n v="177"/>
    <x v="1"/>
    <s v="INSPECCION DE QUINTA RUEDA, CAMBIO DE KIT DE CIERRE DE QUINTA RUEDA, CAMBIO DE BUJES DE LOS HOMBROS"/>
    <x v="5"/>
    <d v="1899-12-30T10:00:00"/>
    <d v="1899-12-30T16:00:00"/>
    <d v="2021-04-30T00:00:00"/>
    <x v="26"/>
    <d v="2021-04-30T00:00:00"/>
    <d v="2021-04-30T00:00:00"/>
    <d v="1899-12-30T10:20:00"/>
    <d v="1899-12-30T15:50:00"/>
    <x v="116"/>
    <s v="RODRIGO RAMOS"/>
    <x v="1"/>
    <s v="MECANICA DE PATIO"/>
    <x v="0"/>
    <x v="3"/>
    <n v="0"/>
    <n v="1"/>
    <d v="1899-12-30T04:00:29"/>
    <d v="1899-12-30T05:00:00"/>
    <n v="0"/>
    <d v="1899-12-30T05:00:00"/>
    <d v="1899-12-30T10:00:00"/>
    <n v="30"/>
    <x v="1"/>
    <x v="6"/>
    <s v="4-17"/>
    <d v="1899-12-30T03:30:29"/>
    <n v="0"/>
    <n v="1"/>
    <x v="3"/>
  </r>
  <r>
    <s v="SJK692"/>
    <n v="177"/>
    <x v="1"/>
    <s v="CAMBIO DE GANCHO DE CAPO"/>
    <x v="1"/>
    <d v="1899-12-30T10:00:00"/>
    <d v="1899-12-30T16:00:00"/>
    <d v="2021-04-30T00:00:00"/>
    <x v="26"/>
    <d v="2021-04-30T00:00:00"/>
    <d v="2021-04-30T00:00:00"/>
    <d v="1899-12-30T10:10:00"/>
    <d v="1899-12-30T10:30:00"/>
    <x v="28"/>
    <s v="RODRIGO RAMOS"/>
    <x v="0"/>
    <s v="LATONERIA Y PINTURA"/>
    <x v="0"/>
    <x v="3"/>
    <n v="0"/>
    <n v="1"/>
    <d v="1899-12-30T04:00:29"/>
    <d v="1899-12-30T05:00:00"/>
    <n v="0"/>
    <d v="1899-12-30T05:00:00"/>
    <d v="1899-12-30T10:00:00"/>
    <n v="30"/>
    <x v="1"/>
    <x v="6"/>
    <s v="4-17"/>
    <d v="1899-12-30T00:20:00"/>
    <n v="0"/>
    <n v="1"/>
    <x v="3"/>
  </r>
  <r>
    <s v="SJK692"/>
    <n v="177"/>
    <x v="1"/>
    <s v="SOLDADURA A QUINTA RUEDA"/>
    <x v="5"/>
    <d v="1899-12-30T10:00:00"/>
    <d v="1899-12-30T16:00:00"/>
    <d v="2021-04-30T00:00:00"/>
    <x v="26"/>
    <d v="2021-04-30T00:00:00"/>
    <d v="2021-04-30T00:00:00"/>
    <d v="1899-12-30T14:00:00"/>
    <d v="1899-12-30T15:06:00"/>
    <x v="7"/>
    <s v="RODRIGO RAMOS"/>
    <x v="0"/>
    <s v="SOLDADURA"/>
    <x v="0"/>
    <x v="3"/>
    <n v="0"/>
    <n v="1"/>
    <d v="1899-12-30T04:00:29"/>
    <d v="1899-12-30T05:00:00"/>
    <n v="0"/>
    <d v="1899-12-30T05:00:00"/>
    <d v="1899-12-30T10:00:00"/>
    <n v="30"/>
    <x v="1"/>
    <x v="6"/>
    <s v="4-17"/>
    <d v="1899-12-30T01:06:00"/>
    <n v="0"/>
    <n v="1"/>
    <x v="3"/>
  </r>
  <r>
    <s v="SJK692"/>
    <n v="177"/>
    <x v="0"/>
    <s v="ENGRASE"/>
    <x v="6"/>
    <d v="1899-12-30T10:00:00"/>
    <d v="1899-12-30T16:00:00"/>
    <d v="2021-04-30T00:00:00"/>
    <x v="26"/>
    <d v="2021-04-30T00:00:00"/>
    <d v="2021-04-30T00:00:00"/>
    <d v="1899-12-30T14:30:00"/>
    <d v="1899-12-30T14:40:00"/>
    <x v="10"/>
    <s v="RODRIGO RAMOS"/>
    <x v="1"/>
    <s v="MECANICA DE PATIO"/>
    <x v="0"/>
    <x v="3"/>
    <n v="0"/>
    <n v="1"/>
    <d v="1899-12-30T04:00:29"/>
    <d v="1899-12-30T05:00:00"/>
    <n v="0"/>
    <d v="1899-12-30T05:00:00"/>
    <d v="1899-12-30T10:00:00"/>
    <n v="30"/>
    <x v="1"/>
    <x v="6"/>
    <s v="4-17"/>
    <d v="1899-12-30T00:10:00"/>
    <n v="0"/>
    <n v="1"/>
    <x v="3"/>
  </r>
  <r>
    <s v="TDK250"/>
    <n v="178"/>
    <x v="1"/>
    <s v="ARREGLO DE ARNES Y PERA DE DIFERENCIAL, REPARACION LUCES DE REVERSA"/>
    <x v="1"/>
    <d v="1899-12-30T09:00:00"/>
    <d v="1899-12-30T10:45:00"/>
    <d v="2021-04-30T00:00:00"/>
    <x v="26"/>
    <d v="2021-04-30T00:00:00"/>
    <d v="2021-04-30T00:00:00"/>
    <d v="1899-12-30T09:30:00"/>
    <d v="1899-12-30T10:45:00"/>
    <x v="12"/>
    <s v="CARLOS BARROS"/>
    <x v="0"/>
    <s v="ELECTRICO"/>
    <x v="1"/>
    <x v="2"/>
    <n v="0"/>
    <n v="1"/>
    <d v="1899-12-30T01:45:00"/>
    <d v="1899-12-30T01:45:00"/>
    <n v="1"/>
    <d v="1899-12-30T00:00:00"/>
    <d v="1899-12-30T01:45:00"/>
    <n v="30"/>
    <x v="1"/>
    <x v="6"/>
    <s v="4-17"/>
    <d v="1899-12-30T01:15:00"/>
    <n v="0"/>
    <n v="1"/>
    <x v="3"/>
  </r>
  <r>
    <s v="R59144"/>
    <n v="178"/>
    <x v="0"/>
    <s v="ARREGLO DE LUCES DIRECCIONALES"/>
    <x v="27"/>
    <d v="1899-12-30T09:00:00"/>
    <d v="1899-12-30T10:45:00"/>
    <d v="2021-04-30T00:00:00"/>
    <x v="26"/>
    <d v="2021-04-30T00:00:00"/>
    <d v="2021-04-30T00:00:00"/>
    <d v="1899-12-30T09:00:00"/>
    <d v="1899-12-30T09:30:00"/>
    <x v="12"/>
    <s v="CARLOS BARROS"/>
    <x v="0"/>
    <s v="ELECTRICO"/>
    <x v="0"/>
    <x v="2"/>
    <n v="0"/>
    <n v="1"/>
    <d v="1899-12-30T01:45:00"/>
    <d v="1899-12-30T01:45:00"/>
    <n v="1"/>
    <d v="1899-12-30T00:00:00"/>
    <d v="1899-12-30T01:45:00"/>
    <n v="30"/>
    <x v="1"/>
    <x v="6"/>
    <s v="4-17"/>
    <d v="1899-12-30T00:30:00"/>
    <n v="0"/>
    <n v="1"/>
    <x v="3"/>
  </r>
  <r>
    <s v="WHO629"/>
    <n v="179"/>
    <x v="0"/>
    <s v="INSPECCION DE QUINTA RUEDA"/>
    <x v="5"/>
    <d v="1899-12-30T08:00:00"/>
    <d v="1899-12-30T11:15:00"/>
    <d v="2021-04-30T00:00:00"/>
    <x v="26"/>
    <d v="2021-04-30T00:00:00"/>
    <d v="2021-04-30T00:00:00"/>
    <d v="1899-12-30T10:00:00"/>
    <d v="1899-12-30T11:15:00"/>
    <x v="86"/>
    <s v="JUAN GONZALEZ"/>
    <x v="1"/>
    <s v="MECANICA DE PATIO"/>
    <x v="0"/>
    <x v="3"/>
    <n v="0"/>
    <n v="1"/>
    <d v="1899-12-30T03:15:00"/>
    <d v="1899-12-30T03:15:00"/>
    <n v="1"/>
    <d v="1899-12-30T00:00:00"/>
    <d v="1899-12-30T03:15:00"/>
    <n v="30"/>
    <x v="1"/>
    <x v="6"/>
    <s v="4-17"/>
    <d v="1899-12-30T01:15:00"/>
    <n v="0"/>
    <n v="1"/>
    <x v="3"/>
  </r>
  <r>
    <s v="TFU065"/>
    <n v="180"/>
    <x v="0"/>
    <s v="CAMBIO DE FUN CLUTCH"/>
    <x v="3"/>
    <d v="1899-12-30T14:00:00"/>
    <d v="1899-12-30T16:45:00"/>
    <d v="2021-04-30T00:00:00"/>
    <x v="26"/>
    <d v="2021-04-30T00:00:00"/>
    <d v="2021-04-30T00:00:00"/>
    <d v="1899-12-30T14:50:00"/>
    <d v="1899-12-30T16:42:00"/>
    <x v="6"/>
    <s v="RUBEN GUZMAN"/>
    <x v="0"/>
    <s v="AIRE"/>
    <x v="1"/>
    <x v="1"/>
    <n v="0"/>
    <n v="1"/>
    <d v="1899-12-30T02:45:00"/>
    <d v="1899-12-30T02:45:00"/>
    <n v="0"/>
    <d v="1899-12-30T04:15:00"/>
    <d v="1899-12-30T07:00:00"/>
    <n v="30"/>
    <x v="1"/>
    <x v="6"/>
    <s v="4-17"/>
    <d v="1899-12-30T01:52:00"/>
    <n v="0"/>
    <n v="1"/>
    <x v="3"/>
  </r>
  <r>
    <s v="S67608"/>
    <n v="181"/>
    <x v="0"/>
    <s v="ACONDICIONAMIENTO DE VALVULA RELAY, CAMBIO DE MANGUERAS GRADUACION DE FRENOS, MANTENIMIENTO A VALVULAS, CAMBIO DE BUSHIN"/>
    <x v="19"/>
    <d v="1899-12-30T09:30:00"/>
    <d v="1899-12-30T13:20:00"/>
    <d v="2021-04-30T00:00:00"/>
    <x v="26"/>
    <d v="2021-04-30T00:00:00"/>
    <d v="2021-04-30T00:00:00"/>
    <d v="1899-12-30T09:30:00"/>
    <d v="1899-12-30T13:20:00"/>
    <x v="1"/>
    <m/>
    <x v="0"/>
    <s v="AIRE"/>
    <x v="0"/>
    <x v="0"/>
    <n v="0"/>
    <n v="1"/>
    <d v="1899-12-30T03:50:00"/>
    <d v="1899-12-30T03:50:00"/>
    <n v="1"/>
    <d v="1899-12-30T00:00:00"/>
    <d v="1899-12-30T03:50:00"/>
    <n v="30"/>
    <x v="1"/>
    <x v="6"/>
    <s v="4-17"/>
    <d v="1899-12-30T03:50:00"/>
    <n v="0"/>
    <n v="1"/>
    <x v="3"/>
  </r>
  <r>
    <s v="SJK693"/>
    <n v="182"/>
    <x v="0"/>
    <s v="CAMBIO DE ALTERNADOR "/>
    <x v="3"/>
    <d v="1899-12-30T16:03:00"/>
    <d v="1899-12-30T16:44:00"/>
    <d v="2021-04-30T00:00:00"/>
    <x v="26"/>
    <d v="2021-04-30T00:00:00"/>
    <d v="2021-04-30T00:00:00"/>
    <d v="1899-12-30T16:03:00"/>
    <d v="1899-12-30T16:44:00"/>
    <x v="1"/>
    <s v="OSCAR RODRIGUEZ"/>
    <x v="0"/>
    <s v="ELECTRICO"/>
    <x v="1"/>
    <x v="3"/>
    <n v="0"/>
    <n v="1"/>
    <d v="1899-12-30T00:41:00"/>
    <d v="1899-12-30T00:41:00"/>
    <n v="0"/>
    <d v="1899-12-30T04:16:00"/>
    <d v="1899-12-30T04:57:00"/>
    <n v="30"/>
    <x v="1"/>
    <x v="6"/>
    <s v="4-17"/>
    <d v="1899-12-30T00:41:00"/>
    <n v="0"/>
    <n v="1"/>
    <x v="3"/>
  </r>
  <r>
    <s v="TFU058"/>
    <n v="183"/>
    <x v="0"/>
    <s v="CAMBIO DE MANGUERAS DE TRAILER Y POSTURA DE MANITA ROJA"/>
    <x v="1"/>
    <d v="1899-12-30T07:30:00"/>
    <d v="1899-12-30T08:15:00"/>
    <d v="2021-05-03T00:00:00"/>
    <x v="30"/>
    <d v="2021-05-03T00:00:00"/>
    <d v="2021-05-03T00:00:00"/>
    <d v="1899-12-30T07:50:00"/>
    <d v="1899-12-30T08:15:00"/>
    <x v="0"/>
    <s v="SAMUEL DELGADO"/>
    <x v="0"/>
    <s v="AIRE"/>
    <x v="0"/>
    <x v="0"/>
    <n v="0"/>
    <n v="1"/>
    <d v="1899-12-30T00:45:00"/>
    <d v="1899-12-30T00:45:00"/>
    <n v="1"/>
    <d v="1899-12-30T00:00:00"/>
    <d v="1899-12-30T00:45:00"/>
    <n v="3"/>
    <x v="4"/>
    <x v="7"/>
    <s v="5-18"/>
    <d v="1899-12-30T00:25:00"/>
    <n v="0"/>
    <n v="1"/>
    <x v="4"/>
  </r>
  <r>
    <s v="S20489"/>
    <n v="184"/>
    <x v="0"/>
    <s v="ENGRASE DEL VEHICULO Y GRADUACION DE FRENOS"/>
    <x v="28"/>
    <d v="1899-12-30T07:30:00"/>
    <d v="1899-12-30T08:00:00"/>
    <d v="2021-05-03T00:00:00"/>
    <x v="30"/>
    <d v="2021-05-03T00:00:00"/>
    <d v="2021-05-03T00:00:00"/>
    <d v="1899-12-30T07:30:00"/>
    <d v="1899-12-30T08:00:00"/>
    <x v="10"/>
    <s v="ALEXANDER RICO"/>
    <x v="1"/>
    <s v="MECANICA DE PATIO"/>
    <x v="0"/>
    <x v="3"/>
    <n v="0"/>
    <n v="1"/>
    <d v="1899-12-30T00:30:00"/>
    <d v="1899-12-30T00:30:00"/>
    <n v="1"/>
    <d v="1899-12-30T00:00:00"/>
    <d v="1899-12-30T00:30:00"/>
    <n v="3"/>
    <x v="4"/>
    <x v="7"/>
    <s v="5-18"/>
    <d v="1899-12-30T00:30:00"/>
    <n v="0"/>
    <n v="1"/>
    <x v="4"/>
  </r>
  <r>
    <s v="TFR839"/>
    <n v="185"/>
    <x v="1"/>
    <s v="ENGRASE AL ZORRO, GRADUACION DE FRENO"/>
    <x v="13"/>
    <d v="1899-12-30T07:30:00"/>
    <d v="1899-12-30T12:00:00"/>
    <d v="2021-05-03T00:00:00"/>
    <x v="30"/>
    <d v="2021-05-03T00:00:00"/>
    <d v="2021-05-03T00:00:00"/>
    <d v="1899-12-30T08:00:00"/>
    <d v="1899-12-30T09:00:00"/>
    <x v="10"/>
    <s v="VICTOR BARCASNEGRAS"/>
    <x v="1"/>
    <s v="MECANICA DE PATIO"/>
    <x v="0"/>
    <x v="5"/>
    <n v="0"/>
    <n v="1"/>
    <d v="1899-12-30T04:30:00"/>
    <d v="1899-12-30T04:30:00"/>
    <n v="1"/>
    <d v="1899-12-30T00:00:00"/>
    <d v="1899-12-30T04:30:00"/>
    <n v="3"/>
    <x v="4"/>
    <x v="7"/>
    <s v="5-18"/>
    <d v="1899-12-30T01:00:00"/>
    <n v="0"/>
    <n v="1"/>
    <x v="4"/>
  </r>
  <r>
    <s v="TFR839"/>
    <n v="185"/>
    <x v="1"/>
    <s v="ARREGLO DEL CONECTOR DE AUTO CARPADO, INSPECCION CABLE 7 VIAS"/>
    <x v="1"/>
    <d v="1899-12-30T07:30:00"/>
    <d v="1899-12-30T12:00:00"/>
    <d v="2021-05-03T00:00:00"/>
    <x v="30"/>
    <d v="2021-05-03T00:00:00"/>
    <d v="2021-05-03T00:00:00"/>
    <d v="1899-12-30T08:00:00"/>
    <d v="1899-12-30T09:00:00"/>
    <x v="12"/>
    <s v="VICTOR BARCASNEGRAS"/>
    <x v="0"/>
    <s v="ELECTRICO"/>
    <x v="0"/>
    <x v="5"/>
    <n v="0"/>
    <n v="1"/>
    <d v="1899-12-30T04:30:00"/>
    <d v="1899-12-30T04:30:00"/>
    <n v="1"/>
    <d v="1899-12-30T00:00:00"/>
    <d v="1899-12-30T04:30:00"/>
    <n v="3"/>
    <x v="4"/>
    <x v="7"/>
    <s v="5-18"/>
    <d v="1899-12-30T01:00:00"/>
    <n v="0"/>
    <n v="1"/>
    <x v="4"/>
  </r>
  <r>
    <s v="TFR839"/>
    <n v="185"/>
    <x v="0"/>
    <s v="CAMBIO DE BOMBA BIKER"/>
    <x v="3"/>
    <d v="1899-12-30T07:30:00"/>
    <d v="1899-12-30T12:00:00"/>
    <d v="2021-05-03T00:00:00"/>
    <x v="30"/>
    <d v="2021-05-03T00:00:00"/>
    <d v="2021-05-03T00:00:00"/>
    <d v="1899-12-30T10:27:00"/>
    <d v="1899-12-30T11:49:00"/>
    <x v="1"/>
    <s v="VICTOR BARCASNEGRAS"/>
    <x v="0"/>
    <s v="MOTOR"/>
    <x v="1"/>
    <x v="5"/>
    <n v="0"/>
    <n v="1"/>
    <d v="1899-12-30T04:30:00"/>
    <d v="1899-12-30T04:30:00"/>
    <n v="1"/>
    <d v="1899-12-30T00:00:00"/>
    <d v="1899-12-30T04:30:00"/>
    <n v="3"/>
    <x v="4"/>
    <x v="7"/>
    <s v="5-18"/>
    <d v="1899-12-30T01:22:00"/>
    <n v="0"/>
    <n v="1"/>
    <x v="4"/>
  </r>
  <r>
    <s v="TFU066"/>
    <n v="186"/>
    <x v="1"/>
    <s v="COMPLETAR NIVEL DE ACEITE"/>
    <x v="3"/>
    <d v="1899-12-30T07:40:00"/>
    <d v="1899-12-30T08:42:00"/>
    <d v="2021-05-03T00:00:00"/>
    <x v="30"/>
    <d v="2021-05-03T00:00:00"/>
    <d v="2021-05-03T00:00:00"/>
    <d v="1899-12-30T08:00:00"/>
    <d v="1899-12-30T08:15:00"/>
    <x v="23"/>
    <s v="MIGUEL APREZA"/>
    <x v="1"/>
    <s v="MECANICA DE PATIO"/>
    <x v="1"/>
    <x v="1"/>
    <n v="0"/>
    <n v="1"/>
    <d v="1899-12-30T01:02:00"/>
    <d v="1899-12-30T01:02:00"/>
    <n v="1"/>
    <d v="1899-12-30T00:00:00"/>
    <d v="1899-12-30T01:02:00"/>
    <n v="3"/>
    <x v="4"/>
    <x v="7"/>
    <s v="5-18"/>
    <d v="1899-12-30T00:15:00"/>
    <n v="0"/>
    <n v="1"/>
    <x v="4"/>
  </r>
  <r>
    <s v="TFU066"/>
    <n v="186"/>
    <x v="0"/>
    <s v="REPARACION CABLE 7 VIAS"/>
    <x v="1"/>
    <d v="1899-12-30T07:40:00"/>
    <d v="1899-12-30T08:42:00"/>
    <d v="2021-05-03T00:00:00"/>
    <x v="30"/>
    <d v="2021-05-03T00:00:00"/>
    <d v="2021-05-03T00:00:00"/>
    <d v="1899-12-30T08:15:00"/>
    <d v="1899-12-30T08:42:00"/>
    <x v="12"/>
    <s v="MIGUEL APREZA"/>
    <x v="0"/>
    <s v="ELECTRICO"/>
    <x v="0"/>
    <x v="1"/>
    <n v="0"/>
    <n v="1"/>
    <d v="1899-12-30T01:02:00"/>
    <d v="1899-12-30T01:02:00"/>
    <n v="1"/>
    <d v="1899-12-30T00:00:00"/>
    <d v="1899-12-30T01:02:00"/>
    <n v="3"/>
    <x v="4"/>
    <x v="7"/>
    <s v="5-18"/>
    <d v="1899-12-30T00:27:00"/>
    <n v="0"/>
    <n v="1"/>
    <x v="4"/>
  </r>
  <r>
    <s v="SJK631"/>
    <n v="187"/>
    <x v="1"/>
    <s v="MONTURA DEL VIDRIO DE LA PUERTA DEL CONDUCTOR"/>
    <x v="1"/>
    <d v="1899-12-30T07:30:00"/>
    <d v="1899-12-30T09:38:00"/>
    <d v="2021-05-03T00:00:00"/>
    <x v="30"/>
    <d v="2021-05-03T00:00:00"/>
    <d v="2021-05-03T00:00:00"/>
    <d v="1899-12-30T07:54:00"/>
    <d v="1899-12-30T09:30:00"/>
    <x v="28"/>
    <s v="CARLOS ARRIETA"/>
    <x v="0"/>
    <s v="LATONERIA Y PINTURA"/>
    <x v="1"/>
    <x v="0"/>
    <n v="0"/>
    <n v="1"/>
    <d v="1899-12-30T02:08:00"/>
    <d v="1899-12-30T02:08:00"/>
    <n v="1"/>
    <d v="1899-12-30T00:00:00"/>
    <d v="1899-12-30T02:08:00"/>
    <n v="3"/>
    <x v="4"/>
    <x v="7"/>
    <s v="5-18"/>
    <d v="1899-12-30T01:36:00"/>
    <n v="0"/>
    <n v="1"/>
    <x v="4"/>
  </r>
  <r>
    <s v="SJK631"/>
    <n v="187"/>
    <x v="0"/>
    <s v="CAMBIO DE TUBO DE AGUA"/>
    <x v="3"/>
    <d v="1899-12-30T07:30:00"/>
    <d v="1899-12-30T09:38:00"/>
    <d v="2021-05-03T00:00:00"/>
    <x v="30"/>
    <d v="2021-05-03T00:00:00"/>
    <d v="2021-05-03T00:00:00"/>
    <d v="1899-12-30T08:54:00"/>
    <d v="1899-12-30T09:38:00"/>
    <x v="1"/>
    <s v="CARLOS ARRIETA"/>
    <x v="0"/>
    <s v="MOTOR"/>
    <x v="1"/>
    <x v="0"/>
    <n v="0"/>
    <n v="1"/>
    <d v="1899-12-30T02:08:00"/>
    <d v="1899-12-30T02:08:00"/>
    <n v="1"/>
    <d v="1899-12-30T00:00:00"/>
    <d v="1899-12-30T02:08:00"/>
    <n v="3"/>
    <x v="4"/>
    <x v="7"/>
    <s v="5-18"/>
    <d v="1899-12-30T00:44:00"/>
    <n v="0"/>
    <n v="1"/>
    <x v="4"/>
  </r>
  <r>
    <s v="TDL768"/>
    <n v="188"/>
    <x v="1"/>
    <s v="CAMBIO DE BOMBA DE AGUA"/>
    <x v="3"/>
    <d v="1899-12-30T08:00:00"/>
    <d v="1899-12-30T15:00:00"/>
    <d v="2021-05-03T00:00:00"/>
    <x v="29"/>
    <d v="2021-05-03T00:00:00"/>
    <d v="2021-05-03T00:00:00"/>
    <d v="1899-12-30T08:00:00"/>
    <d v="1899-12-30T12:00:00"/>
    <x v="45"/>
    <s v="JUAN CORREA"/>
    <x v="0"/>
    <s v="MOTOR"/>
    <x v="1"/>
    <x v="1"/>
    <n v="2"/>
    <n v="1"/>
    <d v="1899-12-31T00:00:23"/>
    <d v="1899-12-31T11:59:31"/>
    <n v="1"/>
    <d v="1899-12-30T00:00:00"/>
    <d v="1899-12-31T11:59:31"/>
    <n v="5"/>
    <x v="4"/>
    <x v="7"/>
    <s v="5-18"/>
    <d v="1899-12-30T04:00:00"/>
    <n v="0"/>
    <n v="1"/>
    <x v="4"/>
  </r>
  <r>
    <s v="TDL768"/>
    <n v="188"/>
    <x v="1"/>
    <s v="POSTURA DE FLASHER DE DIRECCIONAL"/>
    <x v="1"/>
    <d v="1899-12-30T08:00:00"/>
    <d v="1899-12-30T15:00:00"/>
    <d v="2021-05-03T00:00:00"/>
    <x v="29"/>
    <d v="2021-05-03T00:00:00"/>
    <d v="2021-05-03T00:00:00"/>
    <d v="1899-12-30T10:30:00"/>
    <d v="1899-12-30T10:50:00"/>
    <x v="12"/>
    <s v="JUAN CORREA"/>
    <x v="0"/>
    <s v="ELECTRICO"/>
    <x v="1"/>
    <x v="1"/>
    <n v="2"/>
    <n v="1"/>
    <d v="1899-12-31T00:00:23"/>
    <d v="1899-12-31T11:59:31"/>
    <n v="1"/>
    <d v="1899-12-30T00:00:00"/>
    <d v="1899-12-31T11:59:31"/>
    <n v="5"/>
    <x v="4"/>
    <x v="7"/>
    <s v="5-18"/>
    <d v="1899-12-30T00:20:00"/>
    <n v="0"/>
    <n v="1"/>
    <x v="4"/>
  </r>
  <r>
    <s v="TDL768"/>
    <n v="188"/>
    <x v="1"/>
    <s v="POSTURA DE SOPORTE DEL CAPO"/>
    <x v="1"/>
    <d v="1899-12-30T08:00:00"/>
    <d v="1899-12-30T15:00:00"/>
    <d v="2021-05-03T00:00:00"/>
    <x v="29"/>
    <d v="2021-05-03T00:00:00"/>
    <d v="2021-05-03T00:00:00"/>
    <d v="1899-12-30T11:20:00"/>
    <d v="1899-12-30T11:30:00"/>
    <x v="28"/>
    <s v="JUAN CORREA"/>
    <x v="0"/>
    <s v="LATONERIA Y PINTURA"/>
    <x v="0"/>
    <x v="1"/>
    <n v="2"/>
    <n v="1"/>
    <d v="1899-12-31T00:00:23"/>
    <d v="1899-12-31T11:59:31"/>
    <n v="1"/>
    <d v="1899-12-30T00:00:00"/>
    <d v="1899-12-31T11:59:31"/>
    <n v="5"/>
    <x v="4"/>
    <x v="7"/>
    <s v="5-18"/>
    <d v="1899-12-30T00:10:00"/>
    <n v="0"/>
    <n v="1"/>
    <x v="4"/>
  </r>
  <r>
    <s v="TDL768"/>
    <n v="188"/>
    <x v="1"/>
    <s v="CAMBIO DE SENSOR DE TEMPERATURA DE AGUA, CAMBIO DE SENSOR DE NIVEL DE REFRIGERANTE"/>
    <x v="3"/>
    <d v="1899-12-30T08:00:00"/>
    <d v="1899-12-30T15:00:00"/>
    <d v="2021-05-03T00:00:00"/>
    <x v="29"/>
    <d v="2021-05-03T00:00:00"/>
    <d v="2021-05-03T00:00:00"/>
    <d v="1899-12-30T14:00:00"/>
    <d v="1899-12-30T15:30:00"/>
    <x v="45"/>
    <s v="JUAN CORREA"/>
    <x v="0"/>
    <s v="MOTOR"/>
    <x v="1"/>
    <x v="1"/>
    <n v="2"/>
    <n v="1"/>
    <d v="1899-12-31T00:00:23"/>
    <d v="1899-12-31T11:59:31"/>
    <n v="1"/>
    <d v="1899-12-30T00:00:00"/>
    <d v="1899-12-31T11:59:31"/>
    <n v="5"/>
    <x v="4"/>
    <x v="7"/>
    <s v="5-18"/>
    <d v="1899-12-30T01:30:00"/>
    <n v="0"/>
    <n v="1"/>
    <x v="4"/>
  </r>
  <r>
    <s v="TDL768"/>
    <n v="188"/>
    <x v="1"/>
    <s v="REPARACION DE ARNES INTERNO, DE LUCES MEDIAS, CAMBIO DE LUCES FRONTALES, "/>
    <x v="1"/>
    <d v="1899-12-30T08:00:00"/>
    <d v="1899-12-30T15:00:00"/>
    <d v="2021-05-03T00:00:00"/>
    <x v="29"/>
    <d v="2021-05-04T00:00:00"/>
    <d v="2021-05-04T00:00:00"/>
    <d v="1899-12-30T07:30:00"/>
    <d v="1899-12-30T10:21:00"/>
    <x v="12"/>
    <s v="JUAN CORREA"/>
    <x v="0"/>
    <s v="ELECTRICO"/>
    <x v="1"/>
    <x v="1"/>
    <n v="2"/>
    <n v="1"/>
    <d v="1899-12-31T00:00:23"/>
    <d v="1899-12-31T11:59:31"/>
    <n v="1"/>
    <d v="1899-12-30T00:00:00"/>
    <d v="1899-12-31T11:59:31"/>
    <n v="5"/>
    <x v="4"/>
    <x v="7"/>
    <s v="5-18"/>
    <d v="1899-12-30T02:51:00"/>
    <n v="0"/>
    <n v="1"/>
    <x v="4"/>
  </r>
  <r>
    <s v="R66154"/>
    <n v="188"/>
    <x v="1"/>
    <s v="CAMBIO DE STOP"/>
    <x v="29"/>
    <d v="1899-12-30T08:00:00"/>
    <d v="1899-12-30T15:00:00"/>
    <d v="2021-05-03T00:00:00"/>
    <x v="29"/>
    <d v="2021-05-04T00:00:00"/>
    <d v="2021-05-04T00:00:00"/>
    <d v="1899-12-30T09:40:00"/>
    <d v="1899-12-30T10:10:00"/>
    <x v="12"/>
    <s v="JUAN CORREA"/>
    <x v="0"/>
    <s v="ELECTRICO"/>
    <x v="0"/>
    <x v="1"/>
    <n v="2"/>
    <n v="1"/>
    <d v="1899-12-31T00:00:23"/>
    <d v="1899-12-31T11:59:31"/>
    <n v="1"/>
    <d v="1899-12-30T00:00:00"/>
    <d v="1899-12-31T11:59:31"/>
    <n v="5"/>
    <x v="4"/>
    <x v="7"/>
    <s v="5-18"/>
    <d v="1899-12-30T00:30:00"/>
    <n v="0"/>
    <n v="1"/>
    <x v="4"/>
  </r>
  <r>
    <s v="TDL768"/>
    <n v="188"/>
    <x v="1"/>
    <s v="REPARACION DE BOTELLA DE LA DIRECCION"/>
    <x v="3"/>
    <d v="1899-12-30T08:00:00"/>
    <d v="1899-12-30T15:00:00"/>
    <d v="2021-05-03T00:00:00"/>
    <x v="29"/>
    <d v="2021-05-04T00:00:00"/>
    <d v="2021-05-04T00:00:00"/>
    <d v="1899-12-30T10:00:00"/>
    <d v="1899-12-30T10:30:00"/>
    <x v="45"/>
    <s v="JUAN CORREA"/>
    <x v="0"/>
    <s v="MOTOR"/>
    <x v="1"/>
    <x v="1"/>
    <n v="2"/>
    <n v="1"/>
    <d v="1899-12-31T00:00:23"/>
    <d v="1899-12-31T11:59:31"/>
    <n v="1"/>
    <d v="1899-12-30T00:00:00"/>
    <d v="1899-12-31T11:59:31"/>
    <n v="5"/>
    <x v="4"/>
    <x v="7"/>
    <s v="5-18"/>
    <d v="1899-12-30T00:30:00"/>
    <n v="0"/>
    <n v="1"/>
    <x v="4"/>
  </r>
  <r>
    <s v="TDL768"/>
    <n v="188"/>
    <x v="1"/>
    <s v="ESCANER DE VEHICULO"/>
    <x v="3"/>
    <d v="1899-12-30T08:00:00"/>
    <d v="1899-12-30T15:00:00"/>
    <d v="2021-05-03T00:00:00"/>
    <x v="29"/>
    <d v="2021-05-04T00:00:00"/>
    <d v="2021-05-04T00:00:00"/>
    <d v="1899-12-30T16:30:00"/>
    <d v="1899-12-30T18:00:00"/>
    <x v="137"/>
    <s v="JUAN CORREA"/>
    <x v="0"/>
    <s v="MOTOR"/>
    <x v="1"/>
    <x v="1"/>
    <n v="2"/>
    <n v="1"/>
    <d v="1899-12-31T00:00:23"/>
    <d v="1899-12-31T11:59:31"/>
    <n v="1"/>
    <d v="1899-12-30T00:00:00"/>
    <d v="1899-12-31T11:59:31"/>
    <n v="5"/>
    <x v="4"/>
    <x v="7"/>
    <s v="5-18"/>
    <d v="1899-12-30T01:30:00"/>
    <n v="0"/>
    <n v="1"/>
    <x v="4"/>
  </r>
  <r>
    <s v="TDL768"/>
    <n v="188"/>
    <x v="1"/>
    <s v="CAMBIO DE ARNES DE CONECTOR DE LOS ACTUADORES POR EL DE LA TDL766"/>
    <x v="3"/>
    <d v="1899-12-30T08:00:00"/>
    <d v="1899-12-30T15:00:00"/>
    <d v="2021-05-03T00:00:00"/>
    <x v="29"/>
    <d v="2021-05-05T00:00:00"/>
    <d v="2021-05-05T00:00:00"/>
    <d v="1899-12-30T17:00:00"/>
    <d v="1899-12-30T17:30:00"/>
    <x v="23"/>
    <s v="JUAN CORREA"/>
    <x v="0"/>
    <s v="MOTOR"/>
    <x v="1"/>
    <x v="1"/>
    <n v="2"/>
    <n v="1"/>
    <d v="1899-12-31T00:00:23"/>
    <d v="1899-12-31T11:59:31"/>
    <n v="1"/>
    <d v="1899-12-30T00:00:00"/>
    <d v="1899-12-31T11:59:31"/>
    <n v="5"/>
    <x v="4"/>
    <x v="7"/>
    <s v="5-18"/>
    <d v="1899-12-30T00:30:00"/>
    <n v="0"/>
    <n v="1"/>
    <x v="4"/>
  </r>
  <r>
    <s v="TDL768"/>
    <n v="188"/>
    <x v="0"/>
    <s v="CAMBIO DE LOS TRES INYECTORES DEL PRIMER BANCO, CAMBIO DE ACTUADORES POR LOS DE LA TDL766"/>
    <x v="3"/>
    <d v="1899-12-30T08:00:00"/>
    <d v="1899-12-30T15:00:00"/>
    <d v="2021-05-03T00:00:00"/>
    <x v="29"/>
    <d v="2021-05-05T00:00:00"/>
    <d v="2021-05-05T00:00:00"/>
    <d v="1899-12-30T07:30:00"/>
    <d v="1899-12-30T14:40:00"/>
    <x v="45"/>
    <s v="JUAN CORREA"/>
    <x v="0"/>
    <s v="MOTOR"/>
    <x v="1"/>
    <x v="1"/>
    <n v="2"/>
    <n v="1"/>
    <d v="1899-12-31T00:00:23"/>
    <d v="1899-12-31T11:59:31"/>
    <n v="1"/>
    <d v="1899-12-30T00:00:00"/>
    <d v="1899-12-31T11:59:31"/>
    <n v="5"/>
    <x v="4"/>
    <x v="7"/>
    <s v="5-18"/>
    <d v="1899-12-30T05:10:29"/>
    <n v="0"/>
    <n v="1"/>
    <x v="4"/>
  </r>
  <r>
    <s v="TFQ934"/>
    <n v="189"/>
    <x v="1"/>
    <s v="CAMBIO DE UNIDAD FRONTAL"/>
    <x v="1"/>
    <d v="1899-12-30T09:00:00"/>
    <d v="1899-12-30T14:10:00"/>
    <d v="2021-05-03T00:00:00"/>
    <x v="24"/>
    <d v="2021-05-03T00:00:00"/>
    <d v="2021-05-03T00:00:00"/>
    <d v="1899-12-30T10:20:00"/>
    <d v="1899-12-30T10:40:00"/>
    <x v="21"/>
    <s v="JUAN VIVANCO"/>
    <x v="0"/>
    <s v="ELECTRICO"/>
    <x v="0"/>
    <x v="1"/>
    <n v="1"/>
    <n v="1"/>
    <d v="1899-12-30T11:40:58"/>
    <d v="1899-12-30T17:10:58"/>
    <n v="1"/>
    <d v="1899-12-30T00:00:00"/>
    <d v="1899-12-30T17:10:58"/>
    <n v="4"/>
    <x v="4"/>
    <x v="7"/>
    <s v="5-18"/>
    <d v="1899-12-30T00:20:00"/>
    <n v="0"/>
    <n v="1"/>
    <x v="4"/>
  </r>
  <r>
    <s v="TFQ934"/>
    <n v="189"/>
    <x v="0"/>
    <s v="CAMBIO DE COMPRESOR DE AIRE Y MTTO AIRE ACONDCIONADO"/>
    <x v="3"/>
    <d v="1899-12-30T09:00:00"/>
    <d v="1899-12-30T14:10:00"/>
    <d v="2021-05-03T00:00:00"/>
    <x v="24"/>
    <d v="2021-05-03T00:00:00"/>
    <d v="2021-05-04T00:00:00"/>
    <d v="1899-12-30T08:00:00"/>
    <d v="1899-12-30T11:42:00"/>
    <x v="87"/>
    <s v="JUAN VIVANCO"/>
    <x v="0"/>
    <s v="AIRE ACONDICIONADO"/>
    <x v="13"/>
    <x v="1"/>
    <n v="1"/>
    <n v="1"/>
    <d v="1899-12-30T11:40:58"/>
    <d v="1899-12-30T17:10:58"/>
    <n v="1"/>
    <d v="1899-12-30T00:00:00"/>
    <d v="1899-12-30T17:10:58"/>
    <n v="4"/>
    <x v="4"/>
    <x v="7"/>
    <s v="5-18"/>
    <d v="1899-12-30T10:12:58"/>
    <n v="1"/>
    <n v="1"/>
    <x v="4"/>
  </r>
  <r>
    <s v="TDL764"/>
    <n v="190"/>
    <x v="1"/>
    <s v="DESMONTE DE ARRANQUE Y REPARACION DEL MISMO "/>
    <x v="3"/>
    <d v="1899-12-30T09:00:00"/>
    <m/>
    <d v="2021-05-03T00:00:00"/>
    <x v="6"/>
    <d v="2021-05-03T00:00:00"/>
    <d v="2021-05-03T00:00:00"/>
    <d v="1899-12-30T09:10:00"/>
    <d v="1899-12-30T16:00:00"/>
    <x v="12"/>
    <s v="FABIAN CARREÑO"/>
    <x v="0"/>
    <s v="MOTOR"/>
    <x v="13"/>
    <x v="1"/>
    <n v="-44319"/>
    <n v="0"/>
    <d v="1899-12-30T00:00:00"/>
    <d v="1899-12-30T00:00:00"/>
    <n v="1"/>
    <d v="1899-12-30T00:00:00"/>
    <d v="1899-12-30T00:00:00"/>
    <n v="0"/>
    <x v="3"/>
    <x v="3"/>
    <s v="1-52"/>
    <d v="1899-12-30T04:50:29"/>
    <n v="0"/>
    <n v="1"/>
    <x v="4"/>
  </r>
  <r>
    <s v="TDL764"/>
    <n v="190"/>
    <x v="1"/>
    <s v="MONTAJE DEL ARRANQUE"/>
    <x v="3"/>
    <d v="1899-12-30T09:00:00"/>
    <m/>
    <d v="2021-05-03T00:00:00"/>
    <x v="6"/>
    <d v="2021-05-03T00:00:00"/>
    <d v="2021-05-03T00:00:00"/>
    <d v="1899-12-30T16:50:00"/>
    <d v="1899-12-30T17:30:00"/>
    <x v="12"/>
    <s v="FABIAN CARREÑO"/>
    <x v="0"/>
    <s v="MOTOR"/>
    <x v="13"/>
    <x v="1"/>
    <n v="-44319"/>
    <n v="0"/>
    <d v="1899-12-30T00:00:00"/>
    <d v="1899-12-30T00:00:00"/>
    <n v="1"/>
    <d v="1899-12-30T00:00:00"/>
    <d v="1899-12-30T00:00:00"/>
    <n v="0"/>
    <x v="3"/>
    <x v="3"/>
    <s v="1-52"/>
    <d v="1899-12-30T00:40:00"/>
    <n v="0"/>
    <n v="1"/>
    <x v="4"/>
  </r>
  <r>
    <s v="TDL764"/>
    <n v="190"/>
    <x v="1"/>
    <s v="CAMBIO DE DOS ACTUADORES Y MANTENIMIENTO A LOS OTROS DOS"/>
    <x v="3"/>
    <d v="1899-12-30T09:00:00"/>
    <m/>
    <d v="2021-05-03T00:00:00"/>
    <x v="6"/>
    <d v="2021-05-03T00:00:00"/>
    <d v="2021-05-03T00:00:00"/>
    <d v="1899-12-30T15:40:00"/>
    <d v="1899-12-30T16:40:00"/>
    <x v="45"/>
    <s v="FABIAN CARREÑO"/>
    <x v="0"/>
    <s v="MOTOR"/>
    <x v="13"/>
    <x v="1"/>
    <n v="-44319"/>
    <n v="0"/>
    <d v="1899-12-30T00:00:00"/>
    <d v="1899-12-30T00:00:00"/>
    <n v="1"/>
    <d v="1899-12-30T00:00:00"/>
    <d v="1899-12-30T00:00:00"/>
    <n v="0"/>
    <x v="3"/>
    <x v="3"/>
    <s v="1-52"/>
    <d v="1899-12-30T01:00:00"/>
    <n v="0"/>
    <n v="1"/>
    <x v="4"/>
  </r>
  <r>
    <s v="TDL764"/>
    <n v="190"/>
    <x v="1"/>
    <s v="DESMONTE DE BOMBA DE ACEITE PARA REVISION Y CAMBIO DE PISTONCILLO"/>
    <x v="3"/>
    <d v="1899-12-30T09:00:00"/>
    <m/>
    <d v="2021-05-03T00:00:00"/>
    <x v="6"/>
    <d v="2021-05-04T00:00:00"/>
    <d v="2021-05-04T00:00:00"/>
    <d v="1899-12-30T07:30:00"/>
    <d v="1899-12-30T12:00:00"/>
    <x v="45"/>
    <s v="FABIAN CARREÑO"/>
    <x v="0"/>
    <s v="MOTOR"/>
    <x v="13"/>
    <x v="1"/>
    <n v="-44319"/>
    <n v="0"/>
    <d v="1899-12-30T00:00:00"/>
    <d v="1899-12-30T00:00:00"/>
    <n v="1"/>
    <d v="1899-12-30T00:00:00"/>
    <d v="1899-12-30T00:00:00"/>
    <n v="0"/>
    <x v="3"/>
    <x v="3"/>
    <s v="1-52"/>
    <d v="1899-12-30T04:30:00"/>
    <n v="0"/>
    <n v="1"/>
    <x v="4"/>
  </r>
  <r>
    <s v="TDL764"/>
    <n v="190"/>
    <x v="1"/>
    <s v="INSPECCION DE QUINTA RUEDA, ESTA DE CAMBIO"/>
    <x v="5"/>
    <d v="1899-12-30T09:00:00"/>
    <m/>
    <d v="2021-05-03T00:00:00"/>
    <x v="6"/>
    <d v="2021-05-05T00:00:00"/>
    <d v="2021-05-05T00:00:00"/>
    <d v="1899-12-30T10:15:00"/>
    <d v="1899-12-30T11:00:00"/>
    <x v="133"/>
    <s v="FABIAN CARREÑO"/>
    <x v="1"/>
    <s v="MECANICA DE PATIO"/>
    <x v="0"/>
    <x v="1"/>
    <n v="-44319"/>
    <n v="0"/>
    <d v="1899-12-30T00:00:00"/>
    <d v="1899-12-30T00:00:00"/>
    <n v="1"/>
    <d v="1899-12-30T00:00:00"/>
    <d v="1899-12-30T00:00:00"/>
    <n v="0"/>
    <x v="3"/>
    <x v="3"/>
    <s v="1-52"/>
    <d v="1899-12-30T00:45:00"/>
    <n v="0"/>
    <n v="1"/>
    <x v="4"/>
  </r>
  <r>
    <s v="TDL764"/>
    <n v="190"/>
    <x v="0"/>
    <s v="ESCANER"/>
    <x v="3"/>
    <d v="1899-12-30T09:00:00"/>
    <m/>
    <d v="2021-05-03T00:00:00"/>
    <x v="6"/>
    <d v="2021-05-05T00:00:00"/>
    <d v="2021-05-05T00:00:00"/>
    <d v="1899-12-30T16:45:00"/>
    <d v="1899-12-30T18:00:00"/>
    <x v="137"/>
    <s v="FABIAN CARREÑO"/>
    <x v="0"/>
    <s v="MOTOR"/>
    <x v="13"/>
    <x v="1"/>
    <n v="-44319"/>
    <n v="0"/>
    <d v="1899-12-30T00:00:00"/>
    <d v="1899-12-30T00:00:00"/>
    <n v="1"/>
    <d v="1899-12-30T00:00:00"/>
    <d v="1899-12-30T00:00:00"/>
    <n v="0"/>
    <x v="3"/>
    <x v="3"/>
    <s v="1-52"/>
    <d v="1899-12-30T01:15:00"/>
    <n v="0"/>
    <n v="1"/>
    <x v="4"/>
  </r>
  <r>
    <s v="TDL764"/>
    <n v="190"/>
    <x v="1"/>
    <s v="CAMBIO DE QUINTA RUEDA"/>
    <x v="5"/>
    <d v="1899-12-30T09:00:00"/>
    <d v="1899-12-30T12:00:00"/>
    <d v="2021-05-03T00:00:00"/>
    <x v="31"/>
    <d v="2021-05-10T00:00:00"/>
    <d v="2021-05-10T00:00:00"/>
    <d v="1899-12-30T10:30:00"/>
    <d v="1899-12-30T11:20:00"/>
    <x v="0"/>
    <s v="FABIAN CARREÑO"/>
    <x v="0"/>
    <s v="MOTOR"/>
    <x v="13"/>
    <x v="1"/>
    <n v="19"/>
    <n v="1"/>
    <d v="1900-01-05T20:28:45"/>
    <d v="1900-01-10T05:51:21"/>
    <n v="1"/>
    <d v="1899-12-30T00:00:00"/>
    <d v="1900-01-10T05:51:21"/>
    <n v="22"/>
    <x v="4"/>
    <x v="9"/>
    <s v="5-20"/>
    <d v="1899-12-30T00:50:00"/>
    <n v="0"/>
    <n v="1"/>
    <x v="5"/>
  </r>
  <r>
    <s v="TDL764"/>
    <n v="190"/>
    <x v="1"/>
    <s v="REPARACION DE ARNES DE ACTUADORES"/>
    <x v="3"/>
    <d v="1899-12-30T09:00:00"/>
    <d v="1899-12-30T12:00:00"/>
    <d v="2021-05-03T00:00:00"/>
    <x v="31"/>
    <d v="2021-05-11T00:00:00"/>
    <d v="2021-05-11T00:00:00"/>
    <d v="1899-12-30T15:00:00"/>
    <d v="1899-12-30T21:00:00"/>
    <x v="45"/>
    <s v="FABIAN CARREÑO"/>
    <x v="0"/>
    <s v="MOTOR"/>
    <x v="13"/>
    <x v="1"/>
    <n v="19"/>
    <n v="1"/>
    <d v="1900-01-05T20:28:45"/>
    <d v="1900-01-10T05:51:21"/>
    <n v="1"/>
    <d v="1899-12-30T00:00:00"/>
    <d v="1900-01-10T05:51:21"/>
    <n v="22"/>
    <x v="4"/>
    <x v="9"/>
    <s v="5-20"/>
    <d v="1899-12-30T04:00:29"/>
    <n v="0"/>
    <n v="1"/>
    <x v="5"/>
  </r>
  <r>
    <s v="TDL764"/>
    <n v="190"/>
    <x v="1"/>
    <s v="INSTALACION DE ARNES DE ACTUADORES"/>
    <x v="3"/>
    <d v="1899-12-30T09:00:00"/>
    <d v="1899-12-30T12:00:00"/>
    <d v="2021-05-03T00:00:00"/>
    <x v="31"/>
    <d v="2021-05-13T00:00:00"/>
    <d v="2021-05-13T00:00:00"/>
    <d v="1899-12-30T09:40:00"/>
    <d v="1899-12-30T10:30:00"/>
    <x v="45"/>
    <s v="FABIAN CARREÑO"/>
    <x v="0"/>
    <s v="MOTOR"/>
    <x v="13"/>
    <x v="1"/>
    <n v="19"/>
    <n v="1"/>
    <d v="1900-01-05T20:28:45"/>
    <d v="1900-01-10T05:51:21"/>
    <n v="1"/>
    <d v="1899-12-30T00:00:00"/>
    <d v="1900-01-10T05:51:21"/>
    <n v="22"/>
    <x v="4"/>
    <x v="9"/>
    <s v="5-20"/>
    <d v="1899-12-30T00:50:00"/>
    <n v="0"/>
    <n v="1"/>
    <x v="5"/>
  </r>
  <r>
    <s v="UYU045"/>
    <n v="191"/>
    <x v="0"/>
    <s v="CAMBIO DE FLAUTA DE AGUA"/>
    <x v="3"/>
    <d v="1899-12-30T08:30:00"/>
    <d v="1899-12-30T10:15:00"/>
    <d v="2021-05-03T00:00:00"/>
    <x v="30"/>
    <d v="2021-05-03T00:00:00"/>
    <d v="2021-05-03T00:00:00"/>
    <d v="1899-12-30T08:50:00"/>
    <d v="1899-12-30T09:50:00"/>
    <x v="0"/>
    <s v="LUIS MARTELO"/>
    <x v="0"/>
    <s v="MOTOR"/>
    <x v="1"/>
    <x v="3"/>
    <n v="0"/>
    <n v="1"/>
    <d v="1899-12-30T01:45:00"/>
    <d v="1899-12-30T01:45:00"/>
    <n v="1"/>
    <d v="1899-12-30T00:00:00"/>
    <d v="1899-12-30T01:45:00"/>
    <n v="3"/>
    <x v="4"/>
    <x v="7"/>
    <s v="5-18"/>
    <d v="1899-12-30T01:00:00"/>
    <n v="0"/>
    <n v="1"/>
    <x v="4"/>
  </r>
  <r>
    <s v="WLP795"/>
    <n v="192"/>
    <x v="0"/>
    <s v="ADAPTAR SOPORTE DE LAMPARA LADO IZQUIERDO"/>
    <x v="1"/>
    <d v="1899-12-30T10:00:00"/>
    <d v="1899-12-30T11:00:00"/>
    <d v="2021-05-03T00:00:00"/>
    <x v="30"/>
    <d v="2021-05-03T00:00:00"/>
    <d v="2021-05-03T00:00:00"/>
    <d v="1899-12-30T10:00:00"/>
    <d v="1899-12-30T10:50:00"/>
    <x v="30"/>
    <s v="JOHAN AVENDAÑO"/>
    <x v="0"/>
    <s v="LATONERIA Y PINTURA"/>
    <x v="0"/>
    <x v="3"/>
    <n v="0"/>
    <n v="1"/>
    <d v="1899-12-30T01:00:00"/>
    <d v="1899-12-30T01:00:00"/>
    <n v="1"/>
    <d v="1899-12-30T00:00:00"/>
    <d v="1899-12-30T01:00:00"/>
    <n v="3"/>
    <x v="4"/>
    <x v="7"/>
    <s v="5-18"/>
    <d v="1899-12-30T00:50:00"/>
    <n v="0"/>
    <n v="1"/>
    <x v="4"/>
  </r>
  <r>
    <s v="SJK638"/>
    <n v="193"/>
    <x v="1"/>
    <s v="DESMONTE DE VIGAS PARA CAMBIO DE BUJES SE ENVIAN A DONDE RIAÑO"/>
    <x v="17"/>
    <d v="1899-12-30T10:20:00"/>
    <d v="1899-12-30T17:00:00"/>
    <d v="2021-05-03T00:00:00"/>
    <x v="32"/>
    <d v="2021-05-04T00:00:00"/>
    <d v="2021-05-04T00:00:00"/>
    <d v="1899-12-30T14:10:00"/>
    <d v="1899-12-30T17:30:00"/>
    <x v="138"/>
    <s v="YONAT CANTILLO"/>
    <x v="1"/>
    <s v="MECANICA DE PATIO"/>
    <x v="1"/>
    <x v="2"/>
    <n v="3"/>
    <n v="1"/>
    <d v="1899-12-31T08:10:17"/>
    <d v="1900-01-01T01:39:02"/>
    <n v="0"/>
    <d v="1899-12-30T04:00:00"/>
    <d v="1900-01-01T05:39:02"/>
    <n v="6"/>
    <x v="4"/>
    <x v="7"/>
    <s v="5-18"/>
    <d v="1899-12-30T03:20:00"/>
    <n v="0"/>
    <n v="1"/>
    <x v="4"/>
  </r>
  <r>
    <s v="SJK638"/>
    <n v="193"/>
    <x v="1"/>
    <s v="DESMONTE DE BANDAS, CAMPANAS PARA CAMBIO, DESMONTE DE MUELLE TANDEM PARA CAMBIO DE BUJES Y PASADORES"/>
    <x v="22"/>
    <d v="1899-12-30T10:20:00"/>
    <d v="1899-12-30T17:00:00"/>
    <d v="2021-05-03T00:00:00"/>
    <x v="32"/>
    <d v="2021-05-05T00:00:00"/>
    <d v="2021-05-05T00:00:00"/>
    <d v="1899-12-30T07:30:00"/>
    <d v="1899-12-30T12:00:00"/>
    <x v="139"/>
    <s v="YONAT CANTILLO"/>
    <x v="1"/>
    <s v="MECANICA DE PATIO"/>
    <x v="0"/>
    <x v="2"/>
    <n v="3"/>
    <n v="1"/>
    <d v="1899-12-31T08:10:17"/>
    <d v="1900-01-01T01:39:02"/>
    <n v="0"/>
    <d v="1899-12-30T04:00:00"/>
    <d v="1900-01-01T05:39:02"/>
    <n v="6"/>
    <x v="4"/>
    <x v="7"/>
    <s v="5-18"/>
    <d v="1899-12-30T04:30:00"/>
    <n v="0"/>
    <n v="1"/>
    <x v="4"/>
  </r>
  <r>
    <s v="SJK638"/>
    <n v="193"/>
    <x v="1"/>
    <s v="MONTAJE DE BANDAS, CAMPANAS, RODAJAS, RESORTES, MONTAJE DE VIGAS Y GRADUACION DE FRENOS"/>
    <x v="22"/>
    <d v="1899-12-30T10:20:00"/>
    <d v="1899-12-30T17:00:00"/>
    <d v="2021-05-03T00:00:00"/>
    <x v="32"/>
    <d v="2021-05-06T00:00:00"/>
    <d v="2021-05-06T00:00:00"/>
    <d v="1899-12-30T07:30:00"/>
    <d v="1899-12-30T17:00:00"/>
    <x v="139"/>
    <s v="YONAT CANTILLO"/>
    <x v="1"/>
    <s v="MECANICA DE PATIO"/>
    <x v="1"/>
    <x v="2"/>
    <n v="3"/>
    <n v="1"/>
    <d v="1899-12-31T08:10:17"/>
    <d v="1900-01-01T01:39:02"/>
    <n v="0"/>
    <d v="1899-12-30T04:00:00"/>
    <d v="1900-01-01T05:39:02"/>
    <n v="6"/>
    <x v="4"/>
    <x v="7"/>
    <s v="5-18"/>
    <d v="1899-12-30T07:30:29"/>
    <n v="0"/>
    <n v="1"/>
    <x v="4"/>
  </r>
  <r>
    <s v="SJK638"/>
    <n v="193"/>
    <x v="0"/>
    <s v="REVISION DE FUGAS DE AIRE EN VALVULA R14 Y REVISION DE FUN CLUTCH DIRECTO"/>
    <x v="3"/>
    <d v="1899-12-30T10:20:00"/>
    <d v="1899-12-30T17:00:00"/>
    <d v="2021-05-03T00:00:00"/>
    <x v="32"/>
    <d v="2021-05-06T00:00:00"/>
    <d v="2021-05-06T00:00:00"/>
    <d v="1899-12-30T16:30:00"/>
    <d v="1899-12-30T17:00:00"/>
    <x v="6"/>
    <s v="YONAT CANTILLO"/>
    <x v="0"/>
    <s v="AIRE"/>
    <x v="1"/>
    <x v="2"/>
    <n v="3"/>
    <n v="1"/>
    <d v="1899-12-31T08:10:17"/>
    <d v="1900-01-01T01:39:02"/>
    <n v="0"/>
    <d v="1899-12-30T04:00:00"/>
    <d v="1900-01-01T05:39:02"/>
    <n v="6"/>
    <x v="4"/>
    <x v="7"/>
    <s v="5-18"/>
    <d v="1899-12-30T00:30:00"/>
    <n v="0"/>
    <n v="1"/>
    <x v="4"/>
  </r>
  <r>
    <s v="SJK639"/>
    <n v="194"/>
    <x v="1"/>
    <s v="DESVARE EN PATIO ALTERNO"/>
    <x v="1"/>
    <d v="1899-12-30T16:00:00"/>
    <d v="1899-12-30T11:40:00"/>
    <d v="2021-05-03T00:00:00"/>
    <x v="33"/>
    <d v="2021-05-03T00:00:00"/>
    <d v="2021-05-03T00:00:00"/>
    <d v="1899-12-30T16:00:00"/>
    <d v="1899-12-30T16:40:00"/>
    <x v="12"/>
    <s v="SAMUEL MEDINA"/>
    <x v="0"/>
    <s v="ELECTRICO"/>
    <x v="1"/>
    <x v="2"/>
    <n v="4"/>
    <n v="1"/>
    <d v="1899-12-31T05:40:12"/>
    <d v="1900-01-01T04:38:33"/>
    <n v="1"/>
    <d v="1899-12-30T00:00:00"/>
    <d v="1900-01-01T04:38:33"/>
    <n v="7"/>
    <x v="4"/>
    <x v="7"/>
    <s v="5-18"/>
    <d v="1899-12-30T00:40:00"/>
    <n v="0"/>
    <n v="1"/>
    <x v="4"/>
  </r>
  <r>
    <s v="SJK639"/>
    <n v="194"/>
    <x v="1"/>
    <s v="CAMBIO DE UNA ESCOPETA Y CAMBIO DE 2 LODERAS"/>
    <x v="30"/>
    <d v="1899-12-30T16:00:00"/>
    <d v="1899-12-30T11:40:00"/>
    <d v="2021-05-03T00:00:00"/>
    <x v="33"/>
    <d v="2021-05-04T00:00:00"/>
    <d v="2021-05-04T00:00:00"/>
    <d v="1899-12-30T07:30:00"/>
    <d v="1899-12-30T09:40:00"/>
    <x v="45"/>
    <s v="SAMUEL MEDINA"/>
    <x v="0"/>
    <s v="LATONERIA Y PINTURA"/>
    <x v="0"/>
    <x v="2"/>
    <n v="4"/>
    <n v="1"/>
    <d v="1899-12-31T05:40:12"/>
    <d v="1900-01-01T04:38:33"/>
    <n v="1"/>
    <d v="1899-12-30T00:00:00"/>
    <d v="1900-01-01T04:38:33"/>
    <n v="7"/>
    <x v="4"/>
    <x v="7"/>
    <s v="5-18"/>
    <d v="1899-12-30T02:10:00"/>
    <n v="0"/>
    <n v="1"/>
    <x v="4"/>
  </r>
  <r>
    <s v="SJK639"/>
    <n v="194"/>
    <x v="1"/>
    <s v="CAMBIO DE ACEITE Y FILTRACION "/>
    <x v="3"/>
    <d v="1899-12-30T16:00:00"/>
    <d v="1899-12-30T11:40:00"/>
    <d v="2021-05-03T00:00:00"/>
    <x v="33"/>
    <d v="2021-05-04T00:00:00"/>
    <d v="2021-05-04T00:00:00"/>
    <d v="1899-12-30T10:30:00"/>
    <d v="1899-12-30T14:30:00"/>
    <x v="10"/>
    <s v="SAMUEL MEDINA"/>
    <x v="1"/>
    <s v="MECANICA DE PATIO"/>
    <x v="1"/>
    <x v="2"/>
    <n v="4"/>
    <n v="1"/>
    <d v="1899-12-31T05:40:12"/>
    <d v="1900-01-01T04:38:33"/>
    <n v="1"/>
    <d v="1899-12-30T00:00:00"/>
    <d v="1900-01-01T04:38:33"/>
    <n v="7"/>
    <x v="4"/>
    <x v="7"/>
    <s v="5-18"/>
    <d v="1899-12-30T04:00:00"/>
    <n v="0"/>
    <n v="1"/>
    <x v="4"/>
  </r>
  <r>
    <s v="R80870"/>
    <n v="194"/>
    <x v="1"/>
    <s v="CAMBIO DE BUJE DE BALANCIN Y BUJE TENSOR"/>
    <x v="31"/>
    <d v="1899-12-30T16:00:00"/>
    <d v="1899-12-30T11:40:00"/>
    <d v="2021-05-03T00:00:00"/>
    <x v="33"/>
    <d v="2021-05-05T00:00:00"/>
    <d v="2021-05-05T00:00:00"/>
    <d v="1899-12-30T07:00:00"/>
    <d v="1899-12-30T14:30:00"/>
    <x v="5"/>
    <s v="SAMUEL MEDINA"/>
    <x v="1"/>
    <s v="MECANICA DE PATIO"/>
    <x v="0"/>
    <x v="2"/>
    <n v="4"/>
    <n v="1"/>
    <d v="1899-12-31T05:40:12"/>
    <d v="1900-01-01T04:38:33"/>
    <n v="1"/>
    <d v="1899-12-30T00:00:00"/>
    <d v="1900-01-01T04:38:33"/>
    <n v="7"/>
    <x v="4"/>
    <x v="7"/>
    <s v="5-18"/>
    <d v="1899-12-30T05:30:29"/>
    <n v="0"/>
    <n v="1"/>
    <x v="4"/>
  </r>
  <r>
    <s v="SJK639"/>
    <n v="194"/>
    <x v="1"/>
    <s v="POLISHADO"/>
    <x v="1"/>
    <d v="1899-12-30T16:00:00"/>
    <d v="1899-12-30T11:40:00"/>
    <d v="2021-05-03T00:00:00"/>
    <x v="33"/>
    <d v="2021-05-05T00:00:00"/>
    <d v="2021-05-05T00:00:00"/>
    <d v="1899-12-30T07:30:00"/>
    <d v="1899-12-30T12:00:00"/>
    <x v="28"/>
    <s v="SAMUEL MEDINA"/>
    <x v="1"/>
    <s v="LATONERIA Y PINTURA"/>
    <x v="0"/>
    <x v="2"/>
    <n v="4"/>
    <n v="1"/>
    <d v="1899-12-31T05:40:12"/>
    <d v="1900-01-01T04:38:33"/>
    <n v="1"/>
    <d v="1899-12-30T00:00:00"/>
    <d v="1900-01-01T04:38:33"/>
    <n v="7"/>
    <x v="4"/>
    <x v="7"/>
    <s v="5-18"/>
    <d v="1899-12-30T04:30:00"/>
    <n v="0"/>
    <n v="1"/>
    <x v="4"/>
  </r>
  <r>
    <s v="SJK639"/>
    <n v="194"/>
    <x v="1"/>
    <s v="CAMBIO DE EMPAQUETADURA DE LA BOTELLA DE LA DIRECCION, NIVELAR EL ACEITE, REVISION DE FUGAS DE AIRE"/>
    <x v="3"/>
    <d v="1899-12-30T16:00:00"/>
    <d v="1899-12-30T11:40:00"/>
    <d v="2021-05-03T00:00:00"/>
    <x v="33"/>
    <d v="2021-05-06T00:00:00"/>
    <d v="2021-05-06T00:00:00"/>
    <d v="1899-12-30T07:30:00"/>
    <d v="1899-12-30T12:00:00"/>
    <x v="6"/>
    <s v="SAMUEL MEDINA"/>
    <x v="0"/>
    <s v="MOTOR_x000a_AIRE"/>
    <x v="1"/>
    <x v="2"/>
    <n v="4"/>
    <n v="1"/>
    <d v="1899-12-31T05:40:12"/>
    <d v="1900-01-01T04:38:33"/>
    <n v="1"/>
    <d v="1899-12-30T00:00:00"/>
    <d v="1900-01-01T04:38:33"/>
    <n v="7"/>
    <x v="4"/>
    <x v="7"/>
    <s v="5-18"/>
    <d v="1899-12-30T04:30:00"/>
    <n v="0"/>
    <n v="1"/>
    <x v="4"/>
  </r>
  <r>
    <s v="SJK639"/>
    <n v="194"/>
    <x v="1"/>
    <s v="CAMBIO DE RETENEDOR DEL DIVISOR"/>
    <x v="4"/>
    <d v="1899-12-30T16:00:00"/>
    <d v="1899-12-30T11:40:00"/>
    <d v="2021-05-03T00:00:00"/>
    <x v="33"/>
    <d v="2021-05-06T00:00:00"/>
    <d v="2021-05-06T00:00:00"/>
    <d v="1899-12-30T07:30:00"/>
    <d v="1899-12-30T17:30:00"/>
    <x v="45"/>
    <s v="SAMUEL MEDINA"/>
    <x v="0"/>
    <s v="CAJAS Y TRANSMISIONES"/>
    <x v="1"/>
    <x v="2"/>
    <n v="4"/>
    <n v="1"/>
    <d v="1899-12-31T05:40:12"/>
    <d v="1900-01-01T04:38:33"/>
    <n v="1"/>
    <d v="1899-12-30T00:00:00"/>
    <d v="1900-01-01T04:38:33"/>
    <n v="7"/>
    <x v="4"/>
    <x v="7"/>
    <s v="5-18"/>
    <d v="1899-12-30T08:00:29"/>
    <n v="0"/>
    <n v="1"/>
    <x v="4"/>
  </r>
  <r>
    <s v="SJK639"/>
    <n v="194"/>
    <x v="1"/>
    <s v="MANTENIMIENTO A AIRE ACONDICIONADO"/>
    <x v="3"/>
    <d v="1899-12-30T16:00:00"/>
    <d v="1899-12-30T11:40:00"/>
    <d v="2021-05-03T00:00:00"/>
    <x v="33"/>
    <d v="2021-05-06T00:00:00"/>
    <d v="2021-05-06T00:00:00"/>
    <d v="1899-12-30T09:50:00"/>
    <d v="1899-12-30T14:50:00"/>
    <x v="3"/>
    <s v="SAMUEL MEDINA"/>
    <x v="1"/>
    <s v="AIRE ACONCIDIONADO"/>
    <x v="1"/>
    <x v="2"/>
    <n v="4"/>
    <n v="1"/>
    <d v="1899-12-31T05:40:12"/>
    <d v="1900-01-01T04:38:33"/>
    <n v="1"/>
    <d v="1899-12-30T00:00:00"/>
    <d v="1900-01-01T04:38:33"/>
    <n v="7"/>
    <x v="4"/>
    <x v="7"/>
    <s v="5-18"/>
    <d v="1899-12-30T03:00:29"/>
    <n v="0"/>
    <n v="1"/>
    <x v="4"/>
  </r>
  <r>
    <s v="SJK639"/>
    <n v="194"/>
    <x v="1"/>
    <s v="INSPECCION QUINTA RUEDA, MONTAJE DE QUINTA RUEDA"/>
    <x v="5"/>
    <d v="1899-12-30T16:00:00"/>
    <d v="1899-12-30T11:40:00"/>
    <d v="2021-05-03T00:00:00"/>
    <x v="33"/>
    <d v="2021-05-06T00:00:00"/>
    <d v="2021-05-06T00:00:00"/>
    <d v="1899-12-30T11:15:00"/>
    <d v="1899-12-30T14:50:00"/>
    <x v="116"/>
    <s v="SAMUEL MEDINA"/>
    <x v="1"/>
    <s v="QUINTA RUEDA"/>
    <x v="0"/>
    <x v="2"/>
    <n v="4"/>
    <n v="1"/>
    <d v="1899-12-31T05:40:12"/>
    <d v="1900-01-01T04:38:33"/>
    <n v="1"/>
    <d v="1899-12-30T00:00:00"/>
    <d v="1900-01-01T04:38:33"/>
    <n v="7"/>
    <x v="4"/>
    <x v="7"/>
    <s v="5-18"/>
    <d v="1899-12-30T03:35:00"/>
    <n v="0"/>
    <n v="1"/>
    <x v="4"/>
  </r>
  <r>
    <s v="SJK639"/>
    <n v="194"/>
    <x v="1"/>
    <s v="DESMONTE BUJE DE ZANAHORIA"/>
    <x v="4"/>
    <d v="1899-12-30T16:00:00"/>
    <d v="1899-12-30T11:40:00"/>
    <d v="2021-05-03T00:00:00"/>
    <x v="33"/>
    <d v="2021-05-07T00:00:00"/>
    <d v="2021-05-07T00:00:00"/>
    <d v="1899-12-30T07:30:00"/>
    <d v="1899-12-30T08:50:00"/>
    <x v="25"/>
    <s v="SAMUEL MEDINA"/>
    <x v="1"/>
    <s v="MECANICA DE PATIO"/>
    <x v="0"/>
    <x v="2"/>
    <n v="4"/>
    <n v="1"/>
    <d v="1899-12-31T05:40:12"/>
    <d v="1900-01-01T04:38:33"/>
    <n v="1"/>
    <d v="1899-12-30T00:00:00"/>
    <d v="1900-01-01T04:38:33"/>
    <n v="7"/>
    <x v="4"/>
    <x v="7"/>
    <s v="5-18"/>
    <d v="1899-12-30T01:20:00"/>
    <n v="0"/>
    <n v="1"/>
    <x v="4"/>
  </r>
  <r>
    <s v="SJK639"/>
    <n v="194"/>
    <x v="0"/>
    <s v="CAMBIO DE BUJE DE ZANAHORIA AJUSTE A LA TRANSMISION"/>
    <x v="4"/>
    <d v="1899-12-30T16:00:00"/>
    <d v="1899-12-30T11:40:00"/>
    <d v="2021-05-03T00:00:00"/>
    <x v="33"/>
    <d v="2021-05-07T00:00:00"/>
    <d v="2021-05-07T00:00:00"/>
    <d v="1899-12-30T09:59:00"/>
    <d v="1899-12-30T11:40:00"/>
    <x v="25"/>
    <s v="SAMUEL MEDINA"/>
    <x v="1"/>
    <s v="MECANICA DE PATIO"/>
    <x v="0"/>
    <x v="2"/>
    <n v="4"/>
    <n v="1"/>
    <d v="1899-12-31T05:40:12"/>
    <d v="1900-01-01T04:38:33"/>
    <n v="1"/>
    <d v="1899-12-30T00:00:00"/>
    <d v="1900-01-01T04:38:33"/>
    <n v="7"/>
    <x v="4"/>
    <x v="7"/>
    <s v="5-18"/>
    <d v="1899-12-30T01:41:00"/>
    <n v="0"/>
    <n v="1"/>
    <x v="4"/>
  </r>
  <r>
    <s v="SJK825"/>
    <n v="195"/>
    <x v="1"/>
    <s v="CAMBIO DE ACEITE Y FILTRACION DE MOTOR"/>
    <x v="3"/>
    <d v="1899-12-30T14:00:00"/>
    <d v="1899-12-30T12:00:00"/>
    <d v="2021-05-03T00:00:00"/>
    <x v="34"/>
    <d v="2021-05-04T00:00:00"/>
    <d v="2021-05-04T00:00:00"/>
    <d v="1899-12-30T07:30:00"/>
    <d v="1899-12-30T09:30:00"/>
    <x v="10"/>
    <s v="JHEISON PEREZ"/>
    <x v="1"/>
    <s v="MECANICA DE PATIO"/>
    <x v="1"/>
    <x v="2"/>
    <n v="5"/>
    <n v="1"/>
    <d v="1899-12-31T16:30:06"/>
    <d v="1900-01-01T20:58:05"/>
    <n v="1"/>
    <d v="1899-12-30T00:00:00"/>
    <d v="1900-01-01T20:58:05"/>
    <n v="8"/>
    <x v="4"/>
    <x v="7"/>
    <s v="5-18"/>
    <d v="1899-12-30T02:00:00"/>
    <n v="0"/>
    <n v="1"/>
    <x v="4"/>
  </r>
  <r>
    <s v="SJK825"/>
    <n v="195"/>
    <x v="1"/>
    <s v="BRILLADO Y POLISHADO"/>
    <x v="32"/>
    <d v="1899-12-30T14:00:00"/>
    <d v="1899-12-30T12:00:00"/>
    <d v="2021-05-03T00:00:00"/>
    <x v="34"/>
    <d v="2021-05-04T00:00:00"/>
    <d v="2021-05-04T00:00:00"/>
    <d v="1899-12-30T09:40:00"/>
    <d v="1899-12-30T16:40:00"/>
    <x v="28"/>
    <s v="JHEISON PEREZ"/>
    <x v="1"/>
    <s v="LATONERIA Y PINTURA"/>
    <x v="0"/>
    <x v="2"/>
    <n v="5"/>
    <n v="1"/>
    <d v="1899-12-31T16:30:06"/>
    <d v="1900-01-01T20:58:05"/>
    <n v="1"/>
    <d v="1899-12-30T00:00:00"/>
    <d v="1900-01-01T20:58:05"/>
    <n v="8"/>
    <x v="4"/>
    <x v="7"/>
    <s v="5-18"/>
    <d v="1899-12-30T05:00:29"/>
    <n v="0"/>
    <n v="1"/>
    <x v="4"/>
  </r>
  <r>
    <s v="SJK825"/>
    <n v="195"/>
    <x v="1"/>
    <s v="INSPECCION DE QUINTA RUEDA"/>
    <x v="32"/>
    <d v="1899-12-30T14:00:00"/>
    <d v="1899-12-30T12:00:00"/>
    <d v="2021-05-03T00:00:00"/>
    <x v="34"/>
    <d v="2021-05-05T00:00:00"/>
    <d v="2021-05-05T00:00:00"/>
    <d v="1899-12-30T08:00:00"/>
    <d v="1899-12-30T10:00:00"/>
    <x v="116"/>
    <s v="JHEISON PEREZ"/>
    <x v="1"/>
    <s v="MECANICA DE PATIO"/>
    <x v="0"/>
    <x v="2"/>
    <n v="5"/>
    <n v="1"/>
    <d v="1899-12-31T16:30:06"/>
    <d v="1900-01-01T20:58:05"/>
    <n v="1"/>
    <d v="1899-12-30T00:00:00"/>
    <d v="1900-01-01T20:58:05"/>
    <n v="8"/>
    <x v="4"/>
    <x v="7"/>
    <s v="5-18"/>
    <d v="1899-12-30T02:00:00"/>
    <n v="0"/>
    <n v="1"/>
    <x v="4"/>
  </r>
  <r>
    <s v="SJK825"/>
    <n v="195"/>
    <x v="1"/>
    <s v="INSTALACION DE MAXTER, LIMPIEZA DE BATERIAS, REPARACION DE MOTOR DE ARRANQUE"/>
    <x v="1"/>
    <d v="1899-12-30T14:00:00"/>
    <d v="1899-12-30T12:00:00"/>
    <d v="2021-05-03T00:00:00"/>
    <x v="34"/>
    <d v="2021-05-05T00:00:00"/>
    <d v="2021-05-05T00:00:00"/>
    <d v="1899-12-30T07:30:00"/>
    <d v="1899-12-30T16:00:00"/>
    <x v="12"/>
    <s v="JHEISON PEREZ"/>
    <x v="1"/>
    <s v="ELECTRICO"/>
    <x v="0"/>
    <x v="2"/>
    <n v="5"/>
    <n v="1"/>
    <d v="1899-12-31T16:30:06"/>
    <d v="1900-01-01T20:58:05"/>
    <n v="1"/>
    <d v="1899-12-30T00:00:00"/>
    <d v="1900-01-01T20:58:05"/>
    <n v="8"/>
    <x v="4"/>
    <x v="7"/>
    <s v="5-18"/>
    <d v="1899-12-30T06:30:29"/>
    <n v="0"/>
    <n v="1"/>
    <x v="4"/>
  </r>
  <r>
    <s v="SJK825"/>
    <n v="195"/>
    <x v="1"/>
    <s v="ARREGLO DE TLABERO DEL MAXIFRAX POR PARTIDURA"/>
    <x v="1"/>
    <d v="1899-12-30T14:00:00"/>
    <d v="1899-12-30T12:00:00"/>
    <d v="2021-05-03T00:00:00"/>
    <x v="34"/>
    <d v="2021-05-05T00:00:00"/>
    <d v="2021-05-05T00:00:00"/>
    <d v="1899-12-30T07:30:00"/>
    <d v="1899-12-30T09:40:00"/>
    <x v="6"/>
    <s v="JHEISON PEREZ"/>
    <x v="1"/>
    <s v="AIRE"/>
    <x v="0"/>
    <x v="2"/>
    <n v="5"/>
    <n v="1"/>
    <d v="1899-12-31T16:30:06"/>
    <d v="1900-01-01T20:58:05"/>
    <n v="1"/>
    <d v="1899-12-30T00:00:00"/>
    <d v="1900-01-01T20:58:05"/>
    <n v="8"/>
    <x v="4"/>
    <x v="7"/>
    <s v="5-18"/>
    <d v="1899-12-30T02:10:00"/>
    <n v="0"/>
    <n v="1"/>
    <x v="4"/>
  </r>
  <r>
    <s v="SJK825"/>
    <n v="195"/>
    <x v="1"/>
    <s v="REVISIOND E AMORTIGUADORES, SOPORTES DE MOTOR, BUJES DE BARRA EN V, HOJAS DE MUELLES DELANTERA"/>
    <x v="32"/>
    <d v="1899-12-30T14:00:00"/>
    <d v="1899-12-30T12:00:00"/>
    <d v="2021-05-03T00:00:00"/>
    <x v="34"/>
    <d v="2021-05-06T00:00:00"/>
    <d v="2021-05-06T00:00:00"/>
    <d v="1899-12-30T07:30:00"/>
    <d v="1899-12-30T17:30:00"/>
    <x v="23"/>
    <s v="JHEISON PEREZ"/>
    <x v="1"/>
    <s v="MECANICA DE PATIO"/>
    <x v="0"/>
    <x v="2"/>
    <n v="5"/>
    <n v="1"/>
    <d v="1899-12-31T16:30:06"/>
    <d v="1900-01-01T20:58:05"/>
    <n v="1"/>
    <d v="1899-12-30T00:00:00"/>
    <d v="1900-01-01T20:58:05"/>
    <n v="8"/>
    <x v="4"/>
    <x v="7"/>
    <s v="5-18"/>
    <d v="1899-12-30T08:00:29"/>
    <n v="0"/>
    <n v="1"/>
    <x v="4"/>
  </r>
  <r>
    <s v="SJK825"/>
    <n v="195"/>
    <x v="0"/>
    <s v="CAMBIO DE BUJES ENROSCABLES, MONTAJE DE MUELLE, MONTURA DE SAPO, MONTAJE DE GEMELOS Y DESMONTE DE BARRA EN V DELANTERA"/>
    <x v="32"/>
    <d v="1899-12-30T14:00:00"/>
    <d v="1899-12-30T12:00:00"/>
    <d v="2021-05-03T00:00:00"/>
    <x v="34"/>
    <d v="2021-05-07T00:00:00"/>
    <d v="2021-05-07T00:00:00"/>
    <d v="1899-12-30T07:30:00"/>
    <d v="1899-12-30T16:10:00"/>
    <x v="23"/>
    <s v="JHEISON PEREZ"/>
    <x v="1"/>
    <s v="MECANICA DE PATIO"/>
    <x v="0"/>
    <x v="2"/>
    <n v="5"/>
    <n v="1"/>
    <d v="1899-12-31T16:30:06"/>
    <d v="1900-01-01T20:58:05"/>
    <n v="1"/>
    <d v="1899-12-30T00:00:00"/>
    <d v="1900-01-01T20:58:05"/>
    <n v="8"/>
    <x v="4"/>
    <x v="7"/>
    <s v="5-18"/>
    <d v="1899-12-30T06:40:29"/>
    <n v="0"/>
    <n v="1"/>
    <x v="4"/>
  </r>
  <r>
    <s v="SJK825"/>
    <n v="195"/>
    <x v="1"/>
    <s v="REPARACION DEL PIANO"/>
    <x v="0"/>
    <d v="1899-12-30T14:00:00"/>
    <d v="1899-12-30T12:00:00"/>
    <d v="2021-05-03T00:00:00"/>
    <x v="34"/>
    <d v="2021-05-08T00:00:00"/>
    <d v="2021-05-08T00:00:00"/>
    <d v="1899-12-30T10:30:00"/>
    <d v="1899-12-30T11:00:00"/>
    <x v="28"/>
    <s v="JHEISON PEREZ"/>
    <x v="0"/>
    <s v="MECANICA DE PATIO"/>
    <x v="0"/>
    <x v="2"/>
    <n v="5"/>
    <n v="1"/>
    <d v="1899-12-31T16:30:06"/>
    <d v="1900-01-01T20:58:05"/>
    <n v="1"/>
    <d v="1899-12-30T00:00:00"/>
    <d v="1900-01-01T20:58:05"/>
    <n v="8"/>
    <x v="4"/>
    <x v="7"/>
    <s v="5-18"/>
    <d v="1899-12-30T00:30:00"/>
    <n v="0"/>
    <n v="1"/>
    <x v="4"/>
  </r>
  <r>
    <s v="SJK825"/>
    <n v="195"/>
    <x v="0"/>
    <s v="CAMBIO DE BUJES DE BARRA EN V Y H DE QUINTA RUEDA"/>
    <x v="0"/>
    <d v="1899-12-30T14:00:00"/>
    <d v="1899-12-30T12:00:00"/>
    <d v="2021-05-03T00:00:00"/>
    <x v="34"/>
    <d v="2021-05-08T00:00:00"/>
    <d v="2021-05-08T00:00:00"/>
    <d v="1899-12-30T07:30:00"/>
    <d v="1899-12-30T14:30:00"/>
    <x v="23"/>
    <s v="JHEISON PEREZ"/>
    <x v="1"/>
    <s v="MECANICA DE PATIO"/>
    <x v="0"/>
    <x v="2"/>
    <n v="5"/>
    <n v="1"/>
    <d v="1899-12-31T16:30:06"/>
    <d v="1900-01-01T20:58:05"/>
    <n v="1"/>
    <d v="1899-12-30T00:00:00"/>
    <d v="1900-01-01T20:58:05"/>
    <n v="8"/>
    <x v="4"/>
    <x v="7"/>
    <s v="5-18"/>
    <d v="1899-12-30T05:00:29"/>
    <n v="0"/>
    <n v="1"/>
    <x v="4"/>
  </r>
  <r>
    <s v="UQS508"/>
    <n v="196"/>
    <x v="0"/>
    <s v="POSTURA DE ESPADA Y REPARACION DE PIANO INTERNO"/>
    <x v="1"/>
    <d v="1899-12-30T07:30:00"/>
    <d v="1899-12-30T12:00:00"/>
    <d v="2021-05-03T00:00:00"/>
    <x v="30"/>
    <d v="2021-05-03T00:00:00"/>
    <d v="2021-05-03T00:00:00"/>
    <d v="1899-12-30T11:00:00"/>
    <d v="1899-12-30T12:00:00"/>
    <x v="28"/>
    <s v="CRISTIAN MERCADO"/>
    <x v="0"/>
    <s v="LATONERIA Y PINTURA"/>
    <x v="0"/>
    <x v="3"/>
    <n v="0"/>
    <n v="1"/>
    <d v="1899-12-30T04:30:00"/>
    <d v="1899-12-30T04:30:00"/>
    <n v="1"/>
    <d v="1899-12-30T00:00:00"/>
    <d v="1899-12-30T04:30:00"/>
    <n v="3"/>
    <x v="4"/>
    <x v="7"/>
    <s v="5-18"/>
    <d v="1899-12-30T01:00:00"/>
    <n v="0"/>
    <n v="1"/>
    <x v="4"/>
  </r>
  <r>
    <s v="UYZ627"/>
    <n v="197"/>
    <x v="1"/>
    <s v="BAJAR FUN CLUTCH, PARA REPARACION"/>
    <x v="1"/>
    <d v="1899-12-30T17:00:00"/>
    <d v="1899-12-30T17:30:00"/>
    <d v="2021-05-03T00:00:00"/>
    <x v="32"/>
    <d v="2021-05-04T00:00:00"/>
    <d v="2021-05-04T00:00:00"/>
    <d v="1899-12-30T17:18:00"/>
    <d v="1899-12-30T18:30:00"/>
    <x v="1"/>
    <s v="YEIMAN HERNANDEZ"/>
    <x v="0"/>
    <s v="AIRE"/>
    <x v="1"/>
    <x v="2"/>
    <n v="3"/>
    <n v="1"/>
    <d v="1899-12-31T02:00:17"/>
    <d v="1899-12-31T19:29:02"/>
    <n v="0"/>
    <d v="1899-12-30T03:30:00"/>
    <d v="1899-12-31T22:59:02"/>
    <n v="6"/>
    <x v="4"/>
    <x v="7"/>
    <s v="5-18"/>
    <d v="1899-12-30T01:12:00"/>
    <n v="0"/>
    <n v="1"/>
    <x v="4"/>
  </r>
  <r>
    <s v="UYZ627"/>
    <n v="197"/>
    <x v="1"/>
    <s v="CAMBIO DE BASE DE FUN CLUTCH Y RODAMIENTO"/>
    <x v="1"/>
    <d v="1899-12-30T17:00:00"/>
    <d v="1899-12-30T17:30:00"/>
    <d v="2021-05-03T00:00:00"/>
    <x v="32"/>
    <d v="2021-05-05T00:00:00"/>
    <d v="2021-05-05T00:00:00"/>
    <d v="1899-12-30T08:30:00"/>
    <d v="1899-12-30T17:00:00"/>
    <x v="1"/>
    <s v="YEIMAN HERNANDEZ"/>
    <x v="0"/>
    <s v="AIRE"/>
    <x v="1"/>
    <x v="2"/>
    <n v="3"/>
    <n v="1"/>
    <d v="1899-12-31T02:00:17"/>
    <d v="1899-12-31T19:29:02"/>
    <n v="0"/>
    <d v="1899-12-30T03:30:00"/>
    <d v="1899-12-31T22:59:02"/>
    <n v="6"/>
    <x v="4"/>
    <x v="7"/>
    <s v="5-18"/>
    <d v="1899-12-30T06:30:29"/>
    <n v="0"/>
    <n v="1"/>
    <x v="4"/>
  </r>
  <r>
    <s v="UYZ627"/>
    <n v="197"/>
    <x v="0"/>
    <s v="MONTAJE DE BASE DE FUNCLUTCH PARA CAMBIO DE RODAMIENTO Y MONTAJE DE FUN CLUTCH"/>
    <x v="1"/>
    <d v="1899-12-30T17:00:00"/>
    <d v="1899-12-30T17:30:00"/>
    <d v="2021-05-03T00:00:00"/>
    <x v="32"/>
    <d v="2021-05-06T00:00:00"/>
    <d v="2021-05-06T00:00:00"/>
    <d v="1899-12-30T14:00:00"/>
    <d v="1899-12-30T16:40:00"/>
    <x v="1"/>
    <s v="YEIMAN HERNANDEZ"/>
    <x v="0"/>
    <s v="AIRE"/>
    <x v="1"/>
    <x v="2"/>
    <n v="3"/>
    <n v="1"/>
    <d v="1899-12-31T02:00:17"/>
    <d v="1899-12-31T19:29:02"/>
    <n v="0"/>
    <d v="1899-12-30T03:30:00"/>
    <d v="1899-12-31T22:59:02"/>
    <n v="6"/>
    <x v="4"/>
    <x v="7"/>
    <s v="5-18"/>
    <d v="1899-12-30T02:40:00"/>
    <n v="0"/>
    <n v="1"/>
    <x v="4"/>
  </r>
  <r>
    <s v="WLP811"/>
    <n v="198"/>
    <x v="0"/>
    <s v="MANTENIMIENTO AIRE ACONDICIONADO, FABRICACION DE MANGUERA E INSTALACION"/>
    <x v="1"/>
    <d v="1899-12-30T11:00:00"/>
    <d v="1899-12-30T15:00:00"/>
    <d v="2021-05-03T00:00:00"/>
    <x v="30"/>
    <d v="2021-05-03T00:00:00"/>
    <d v="2021-05-03T00:00:00"/>
    <d v="1899-12-30T14:00:00"/>
    <d v="1899-12-30T15:00:00"/>
    <x v="87"/>
    <s v="ELIECER MONSALVO"/>
    <x v="0"/>
    <s v="AIRE ACONDICIONADO"/>
    <x v="1"/>
    <x v="3"/>
    <n v="0"/>
    <n v="1"/>
    <d v="1899-12-30T04:00:00"/>
    <d v="1899-12-30T04:00:00"/>
    <n v="0"/>
    <d v="1899-12-30T06:00:00"/>
    <d v="1899-12-30T10:00:00"/>
    <n v="3"/>
    <x v="4"/>
    <x v="7"/>
    <s v="5-18"/>
    <d v="1899-12-30T01:00:00"/>
    <n v="0"/>
    <n v="1"/>
    <x v="4"/>
  </r>
  <r>
    <s v="UQS518"/>
    <n v="199"/>
    <x v="0"/>
    <s v="DESMONTE DE CAJA HUMO 0PARA CAMBIO "/>
    <x v="1"/>
    <d v="1899-12-30T11:00:00"/>
    <d v="1899-12-30T17:15:00"/>
    <d v="2021-05-03T00:00:00"/>
    <x v="30"/>
    <d v="2021-05-03T00:00:00"/>
    <d v="2021-05-03T00:00:00"/>
    <d v="1899-12-30T16:00:00"/>
    <d v="1899-12-30T17:15:00"/>
    <x v="140"/>
    <s v="LARRINZON CORREA"/>
    <x v="0"/>
    <s v="MECANICA DE PATIO"/>
    <x v="0"/>
    <x v="3"/>
    <n v="0"/>
    <n v="1"/>
    <d v="1899-12-30T04:15:29"/>
    <d v="1899-12-30T05:15:00"/>
    <n v="0"/>
    <d v="1899-12-30T03:45:00"/>
    <d v="1899-12-30T09:00:00"/>
    <n v="3"/>
    <x v="4"/>
    <x v="7"/>
    <s v="5-18"/>
    <d v="1899-12-30T01:15:00"/>
    <n v="0"/>
    <n v="1"/>
    <x v="4"/>
  </r>
  <r>
    <s v="SJK632"/>
    <n v="200"/>
    <x v="1"/>
    <s v="COLOCAR UNION DE 1/4 A MANGUERA PARTIDA"/>
    <x v="1"/>
    <d v="1899-12-30T11:00:00"/>
    <d v="1899-12-30T17:20:00"/>
    <d v="2021-05-04T00:00:00"/>
    <x v="24"/>
    <d v="2021-05-04T00:00:00"/>
    <d v="2021-05-04T00:00:00"/>
    <d v="1899-12-30T11:15:00"/>
    <d v="1899-12-30T12:00:00"/>
    <x v="6"/>
    <s v="ARTURO JAIMES"/>
    <x v="0"/>
    <s v="AIRE"/>
    <x v="0"/>
    <x v="0"/>
    <n v="0"/>
    <n v="1"/>
    <d v="1899-12-30T04:20:29"/>
    <d v="1899-12-30T05:20:00"/>
    <n v="0"/>
    <d v="1899-12-30T03:40:00"/>
    <d v="1899-12-30T09:00:00"/>
    <n v="4"/>
    <x v="4"/>
    <x v="7"/>
    <s v="5-18"/>
    <d v="1899-12-30T00:45:00"/>
    <n v="0"/>
    <n v="1"/>
    <x v="4"/>
  </r>
  <r>
    <s v="SJK632"/>
    <n v="200"/>
    <x v="0"/>
    <s v="ESCANER DE VEHICULO"/>
    <x v="1"/>
    <d v="1899-12-30T11:00:00"/>
    <d v="1899-12-30T17:20:00"/>
    <d v="2021-05-04T00:00:00"/>
    <x v="24"/>
    <d v="2021-05-04T00:00:00"/>
    <d v="2021-05-04T00:00:00"/>
    <d v="1899-12-30T17:00:00"/>
    <d v="1899-12-30T17:20:00"/>
    <x v="137"/>
    <s v="ARTURO JAIMES"/>
    <x v="1"/>
    <s v="MOTORES"/>
    <x v="1"/>
    <x v="0"/>
    <n v="0"/>
    <n v="1"/>
    <d v="1899-12-30T04:20:29"/>
    <d v="1899-12-30T05:20:00"/>
    <n v="0"/>
    <d v="1899-12-30T03:40:00"/>
    <d v="1899-12-30T09:00:00"/>
    <n v="4"/>
    <x v="4"/>
    <x v="7"/>
    <s v="5-18"/>
    <d v="1899-12-30T00:20:00"/>
    <n v="0"/>
    <n v="1"/>
    <x v="4"/>
  </r>
  <r>
    <s v="TDL763"/>
    <n v="201"/>
    <x v="1"/>
    <s v="CAMBIO DE RACHE DE 28 ESTRIAS POSICION 3 Y 4, PORTURA DE FILTRO DE AIRE INTERNO Y LIMPIEZA DEL TAMBOR DONDE VA EL FILTRO"/>
    <x v="13"/>
    <d v="1899-12-30T08:00:00"/>
    <d v="1899-12-30T15:30:00"/>
    <d v="2021-05-04T00:00:00"/>
    <x v="29"/>
    <d v="2021-05-05T00:00:00"/>
    <d v="2021-05-05T00:00:00"/>
    <d v="1899-12-30T07:30:00"/>
    <d v="1899-12-30T08:30:00"/>
    <x v="0"/>
    <s v="JORGE BALLESTEROS"/>
    <x v="0"/>
    <s v="MECANICA DE PATIO"/>
    <x v="0"/>
    <x v="1"/>
    <n v="1"/>
    <n v="1"/>
    <d v="1899-12-30T14:00:58"/>
    <d v="1899-12-30T19:30:58"/>
    <n v="1"/>
    <d v="1899-12-30T00:00:00"/>
    <d v="1899-12-30T19:30:58"/>
    <n v="5"/>
    <x v="4"/>
    <x v="7"/>
    <s v="5-18"/>
    <d v="1899-12-30T01:00:00"/>
    <n v="0"/>
    <n v="1"/>
    <x v="4"/>
  </r>
  <r>
    <s v="TDL763"/>
    <n v="201"/>
    <x v="1"/>
    <s v="CAMBIO DE UN JUEGO DE BANDAS POSICION 3,4,5 Y6"/>
    <x v="33"/>
    <d v="1899-12-30T08:00:00"/>
    <d v="1899-12-30T15:30:00"/>
    <d v="2021-05-04T00:00:00"/>
    <x v="29"/>
    <d v="2021-05-05T00:00:00"/>
    <d v="2021-05-05T00:00:00"/>
    <d v="1899-12-30T10:00:00"/>
    <d v="1899-12-30T14:40:00"/>
    <x v="23"/>
    <s v="JORGE BALLESTEROS"/>
    <x v="1"/>
    <s v="MECANICA DE PATIO"/>
    <x v="1"/>
    <x v="1"/>
    <n v="1"/>
    <n v="1"/>
    <d v="1899-12-30T14:00:58"/>
    <d v="1899-12-30T19:30:58"/>
    <n v="1"/>
    <d v="1899-12-30T00:00:00"/>
    <d v="1899-12-30T19:30:58"/>
    <n v="5"/>
    <x v="4"/>
    <x v="7"/>
    <s v="5-18"/>
    <d v="1899-12-30T04:40:00"/>
    <n v="0"/>
    <n v="1"/>
    <x v="4"/>
  </r>
  <r>
    <s v="S26297"/>
    <n v="201"/>
    <x v="1"/>
    <s v="CAMBIO DE UN JUEGO DE BANDAS POSICION 1,2,3 Y 4"/>
    <x v="13"/>
    <d v="1899-12-30T08:00:00"/>
    <d v="1899-12-30T15:30:00"/>
    <d v="2021-05-04T00:00:00"/>
    <x v="29"/>
    <d v="2021-05-05T00:00:00"/>
    <d v="2021-05-05T00:00:00"/>
    <d v="1899-12-30T14:00:00"/>
    <d v="1899-12-30T15:00:00"/>
    <x v="139"/>
    <s v="JORGE BALLESTEROS"/>
    <x v="1"/>
    <s v="MECANICA DE PATIO"/>
    <x v="1"/>
    <x v="1"/>
    <n v="1"/>
    <n v="1"/>
    <d v="1899-12-30T14:00:58"/>
    <d v="1899-12-30T19:30:58"/>
    <n v="1"/>
    <d v="1899-12-30T00:00:00"/>
    <d v="1899-12-30T19:30:58"/>
    <n v="5"/>
    <x v="4"/>
    <x v="7"/>
    <s v="5-18"/>
    <d v="1899-12-30T01:00:00"/>
    <n v="0"/>
    <n v="1"/>
    <x v="4"/>
  </r>
  <r>
    <s v="S26297"/>
    <n v="201"/>
    <x v="0"/>
    <s v="CORRECCION FUGAS DE AIRE"/>
    <x v="19"/>
    <d v="1899-12-30T08:00:00"/>
    <d v="1899-12-30T15:30:00"/>
    <d v="2021-05-04T00:00:00"/>
    <x v="29"/>
    <d v="2021-05-05T00:00:00"/>
    <d v="2021-05-05T00:00:00"/>
    <d v="1899-12-30T14:30:00"/>
    <d v="1899-12-30T15:30:00"/>
    <x v="6"/>
    <s v="JORGE BALLESTEROS"/>
    <x v="0"/>
    <s v="AIRE"/>
    <x v="0"/>
    <x v="1"/>
    <n v="1"/>
    <n v="1"/>
    <d v="1899-12-30T14:00:58"/>
    <d v="1899-12-30T19:30:58"/>
    <n v="1"/>
    <d v="1899-12-30T00:00:00"/>
    <d v="1899-12-30T19:30:58"/>
    <n v="5"/>
    <x v="4"/>
    <x v="7"/>
    <s v="5-18"/>
    <d v="1899-12-30T01:00:00"/>
    <n v="0"/>
    <n v="1"/>
    <x v="4"/>
  </r>
  <r>
    <s v="TDL766"/>
    <n v="202"/>
    <x v="1"/>
    <s v="INSPECCIOND E QUINTA RUEDA"/>
    <x v="5"/>
    <d v="1899-12-30T14:00:00"/>
    <d v="1899-12-30T14:09:00"/>
    <d v="2021-05-04T00:00:00"/>
    <x v="28"/>
    <d v="2021-05-05T00:00:00"/>
    <d v="2021-05-05T00:00:00"/>
    <d v="1899-12-30T14:00:00"/>
    <d v="1899-12-30T15:00:00"/>
    <x v="116"/>
    <s v="ALEXANDER MEJIA"/>
    <x v="1"/>
    <s v="MECANICA DE PATIO"/>
    <x v="0"/>
    <x v="1"/>
    <n v="7"/>
    <n v="1"/>
    <d v="1900-01-01T11:38:54"/>
    <d v="1900-01-03T03:06:07"/>
    <n v="1"/>
    <d v="1899-12-30T00:00:00"/>
    <d v="1900-01-03T03:06:07"/>
    <n v="11"/>
    <x v="4"/>
    <x v="8"/>
    <s v="5-19"/>
    <d v="1899-12-30T01:00:00"/>
    <n v="0"/>
    <n v="1"/>
    <x v="4"/>
  </r>
  <r>
    <s v="TDL766"/>
    <n v="202"/>
    <x v="1"/>
    <s v="DESMONTE DE FUN CLUTCH PARA LA TFU063"/>
    <x v="3"/>
    <d v="1899-12-30T14:00:00"/>
    <d v="1899-12-30T14:09:00"/>
    <d v="2021-05-04T00:00:00"/>
    <x v="28"/>
    <d v="2021-05-05T00:00:00"/>
    <d v="2021-05-05T00:00:00"/>
    <d v="1899-12-30T16:30:00"/>
    <d v="1899-12-30T17:00:00"/>
    <x v="6"/>
    <s v="ALEXANDER MEJIA"/>
    <x v="0"/>
    <s v="AIRE"/>
    <x v="1"/>
    <x v="1"/>
    <n v="7"/>
    <n v="1"/>
    <d v="1900-01-01T11:38:54"/>
    <d v="1900-01-03T03:06:07"/>
    <n v="1"/>
    <d v="1899-12-30T00:00:00"/>
    <d v="1900-01-03T03:06:07"/>
    <n v="11"/>
    <x v="4"/>
    <x v="8"/>
    <s v="5-19"/>
    <d v="1899-12-30T00:30:00"/>
    <n v="0"/>
    <n v="1"/>
    <x v="4"/>
  </r>
  <r>
    <s v="TDL766"/>
    <n v="202"/>
    <x v="1"/>
    <s v="DESMONTE DE CAJA  Y MEDIA CAJA PARA REPARACION"/>
    <x v="34"/>
    <d v="1899-12-30T14:00:00"/>
    <d v="1899-12-30T14:09:00"/>
    <d v="2021-05-04T00:00:00"/>
    <x v="28"/>
    <d v="2021-05-05T00:00:00"/>
    <d v="2021-05-05T00:00:00"/>
    <d v="1899-12-30T07:30:00"/>
    <d v="1899-12-30T17:30:00"/>
    <x v="17"/>
    <s v="ALEXANDER MEJIA"/>
    <x v="0"/>
    <s v="CAJAS Y TRANSMISIONES"/>
    <x v="1"/>
    <x v="1"/>
    <n v="7"/>
    <n v="1"/>
    <d v="1900-01-01T11:38:54"/>
    <d v="1900-01-03T03:06:07"/>
    <n v="1"/>
    <d v="1899-12-30T00:00:00"/>
    <d v="1900-01-03T03:06:07"/>
    <n v="11"/>
    <x v="4"/>
    <x v="8"/>
    <s v="5-19"/>
    <d v="1899-12-30T08:00:29"/>
    <n v="0"/>
    <n v="1"/>
    <x v="4"/>
  </r>
  <r>
    <s v="TDL766"/>
    <n v="202"/>
    <x v="1"/>
    <s v="ADAPTACION DE HOMBROS FIJOS DE QUINTA RUEDA"/>
    <x v="5"/>
    <d v="1899-12-30T14:00:00"/>
    <d v="1899-12-30T14:09:00"/>
    <d v="2021-05-04T00:00:00"/>
    <x v="28"/>
    <d v="2021-05-06T00:00:00"/>
    <d v="2021-05-06T00:00:00"/>
    <d v="1899-12-30T08:00:00"/>
    <d v="1899-12-30T10:30:00"/>
    <x v="7"/>
    <s v="ALEXANDER MEJIA"/>
    <x v="1"/>
    <s v="MECANICA DE PATIO"/>
    <x v="0"/>
    <x v="1"/>
    <n v="7"/>
    <n v="1"/>
    <d v="1900-01-01T11:38:54"/>
    <d v="1900-01-03T03:06:07"/>
    <n v="1"/>
    <d v="1899-12-30T00:00:00"/>
    <d v="1900-01-03T03:06:07"/>
    <n v="11"/>
    <x v="4"/>
    <x v="8"/>
    <s v="5-19"/>
    <d v="1899-12-30T02:30:00"/>
    <n v="0"/>
    <n v="1"/>
    <x v="4"/>
  </r>
  <r>
    <s v="TDL766"/>
    <n v="202"/>
    <x v="1"/>
    <s v="MANTENIMIENTO A LA QUINTA RUEDA"/>
    <x v="5"/>
    <d v="1899-12-30T14:00:00"/>
    <d v="1899-12-30T14:09:00"/>
    <d v="2021-05-04T00:00:00"/>
    <x v="28"/>
    <d v="2021-05-06T00:00:00"/>
    <d v="2021-05-06T00:00:00"/>
    <d v="1899-12-30T08:00:00"/>
    <d v="1899-12-30T10:30:00"/>
    <x v="86"/>
    <s v="ALEXANDER MEJIA"/>
    <x v="1"/>
    <s v="MECANICA DE PATIO"/>
    <x v="0"/>
    <x v="1"/>
    <n v="7"/>
    <n v="1"/>
    <d v="1900-01-01T11:38:54"/>
    <d v="1900-01-03T03:06:07"/>
    <n v="1"/>
    <d v="1899-12-30T00:00:00"/>
    <d v="1900-01-03T03:06:07"/>
    <n v="11"/>
    <x v="4"/>
    <x v="8"/>
    <s v="5-19"/>
    <d v="1899-12-30T02:30:00"/>
    <n v="0"/>
    <n v="1"/>
    <x v="4"/>
  </r>
  <r>
    <s v="TDL766"/>
    <n v="202"/>
    <x v="1"/>
    <s v="MONTAJE D ETORNAMEZA DE LA QUINTA RUEDA"/>
    <x v="5"/>
    <d v="1899-12-30T14:00:00"/>
    <d v="1899-12-30T14:09:00"/>
    <d v="2021-05-04T00:00:00"/>
    <x v="28"/>
    <d v="2021-05-06T00:00:00"/>
    <d v="2021-05-06T00:00:00"/>
    <d v="1899-12-30T14:00:00"/>
    <d v="1899-12-30T15:00:00"/>
    <x v="0"/>
    <s v="ALEXANDER MEJIA"/>
    <x v="1"/>
    <s v="MECANICA DE PATIO"/>
    <x v="0"/>
    <x v="1"/>
    <n v="7"/>
    <n v="1"/>
    <d v="1900-01-01T11:38:54"/>
    <d v="1900-01-03T03:06:07"/>
    <n v="1"/>
    <d v="1899-12-30T00:00:00"/>
    <d v="1900-01-03T03:06:07"/>
    <n v="11"/>
    <x v="4"/>
    <x v="8"/>
    <s v="5-19"/>
    <d v="1899-12-30T01:00:00"/>
    <n v="0"/>
    <n v="1"/>
    <x v="4"/>
  </r>
  <r>
    <s v="TDL766"/>
    <n v="202"/>
    <x v="1"/>
    <s v="MONTAJE DE FUN CLUTCH"/>
    <x v="3"/>
    <d v="1899-12-30T14:00:00"/>
    <d v="1899-12-30T14:09:00"/>
    <d v="2021-05-04T00:00:00"/>
    <x v="28"/>
    <d v="2021-05-07T00:00:00"/>
    <d v="2021-05-07T00:00:00"/>
    <d v="1899-12-30T13:00:00"/>
    <d v="1899-12-30T14:15:00"/>
    <x v="6"/>
    <s v="ALEXANDER MEJIA"/>
    <x v="0"/>
    <s v="AIRE"/>
    <x v="1"/>
    <x v="1"/>
    <n v="7"/>
    <n v="1"/>
    <d v="1900-01-01T11:38:54"/>
    <d v="1900-01-03T03:06:07"/>
    <n v="1"/>
    <d v="1899-12-30T00:00:00"/>
    <d v="1900-01-03T03:06:07"/>
    <n v="11"/>
    <x v="4"/>
    <x v="8"/>
    <s v="5-19"/>
    <d v="1899-12-30T01:15:00"/>
    <n v="0"/>
    <n v="1"/>
    <x v="4"/>
  </r>
  <r>
    <s v="TDL766"/>
    <n v="202"/>
    <x v="1"/>
    <s v="CAMBIO DE PIÑONERIA  DE LA CAJA Y EL SINCRONIZADOR DE LA MEDIA CAJA"/>
    <x v="34"/>
    <d v="1899-12-30T14:00:00"/>
    <d v="1899-12-30T14:09:00"/>
    <d v="2021-05-04T00:00:00"/>
    <x v="28"/>
    <d v="2021-05-06T00:00:00"/>
    <d v="2021-05-06T00:00:00"/>
    <d v="1899-12-30T07:30:00"/>
    <d v="1899-12-30T17:50:00"/>
    <x v="17"/>
    <s v="ALEXANDER MEJIA"/>
    <x v="0"/>
    <s v="CAJAS Y TRANSMISIONES"/>
    <x v="1"/>
    <x v="1"/>
    <n v="7"/>
    <n v="1"/>
    <d v="1900-01-01T11:38:54"/>
    <d v="1900-01-03T03:06:07"/>
    <n v="1"/>
    <d v="1899-12-30T00:00:00"/>
    <d v="1900-01-03T03:06:07"/>
    <n v="11"/>
    <x v="4"/>
    <x v="8"/>
    <s v="5-19"/>
    <d v="1899-12-30T08:20:29"/>
    <n v="0"/>
    <n v="1"/>
    <x v="4"/>
  </r>
  <r>
    <s v="TDL766"/>
    <n v="202"/>
    <x v="1"/>
    <s v="ARAMADO Y MONTAJE DE CAJA"/>
    <x v="3"/>
    <d v="1899-12-30T14:00:00"/>
    <d v="1899-12-30T14:09:00"/>
    <d v="2021-05-04T00:00:00"/>
    <x v="28"/>
    <d v="2021-05-07T00:00:00"/>
    <d v="2021-05-07T00:00:00"/>
    <d v="1899-12-30T07:30:00"/>
    <d v="1899-12-30T15:22:00"/>
    <x v="17"/>
    <s v="ALEXANDER MEJIA"/>
    <x v="0"/>
    <s v="CAJAS Y TRANSMISIONES"/>
    <x v="1"/>
    <x v="1"/>
    <n v="7"/>
    <n v="1"/>
    <d v="1900-01-01T11:38:54"/>
    <d v="1900-01-03T03:06:07"/>
    <n v="1"/>
    <d v="1899-12-30T00:00:00"/>
    <d v="1900-01-03T03:06:07"/>
    <n v="11"/>
    <x v="4"/>
    <x v="8"/>
    <s v="5-19"/>
    <d v="1899-12-30T05:52:29"/>
    <n v="0"/>
    <n v="1"/>
    <x v="4"/>
  </r>
  <r>
    <s v="TDL766"/>
    <n v="202"/>
    <x v="1"/>
    <s v="CAMBIO DE BUJES DE LOS MUELLES, MONTAJE DE MUELLES, CAMBIO DE AMORTIGUADOR DELANTERO IZQUIERDO "/>
    <x v="21"/>
    <d v="1899-12-30T14:00:00"/>
    <d v="1899-12-30T14:09:00"/>
    <d v="2021-05-04T00:00:00"/>
    <x v="28"/>
    <d v="2021-05-10T00:00:00"/>
    <d v="2021-05-10T00:00:00"/>
    <d v="1899-12-30T08:15:00"/>
    <d v="1899-12-30T15:39:00"/>
    <x v="23"/>
    <s v="ALEXANDER MEJIA"/>
    <x v="1"/>
    <s v="MECANICA DE PATIO"/>
    <x v="0"/>
    <x v="1"/>
    <n v="7"/>
    <n v="1"/>
    <d v="1900-01-01T11:38:54"/>
    <d v="1900-01-03T03:06:07"/>
    <n v="1"/>
    <d v="1899-12-30T00:00:00"/>
    <d v="1900-01-03T03:06:07"/>
    <n v="11"/>
    <x v="4"/>
    <x v="8"/>
    <s v="5-19"/>
    <d v="1899-12-30T05:24:29"/>
    <n v="0"/>
    <n v="1"/>
    <x v="5"/>
  </r>
  <r>
    <s v="TDL766"/>
    <n v="202"/>
    <x v="1"/>
    <s v="REPARACION DE ARNES EXTERNO"/>
    <x v="3"/>
    <d v="1899-12-30T14:00:00"/>
    <d v="1899-12-30T14:09:00"/>
    <d v="2021-05-04T00:00:00"/>
    <x v="28"/>
    <d v="2021-05-10T00:00:00"/>
    <d v="2021-05-10T00:00:00"/>
    <d v="1899-12-30T07:30:00"/>
    <d v="1899-12-30T11:40:00"/>
    <x v="12"/>
    <s v="ALEXANDER MEJIA"/>
    <x v="1"/>
    <s v="ELECTRICO"/>
    <x v="0"/>
    <x v="1"/>
    <n v="7"/>
    <n v="1"/>
    <d v="1900-01-01T11:38:54"/>
    <d v="1900-01-03T03:06:07"/>
    <n v="1"/>
    <d v="1899-12-30T00:00:00"/>
    <d v="1900-01-03T03:06:07"/>
    <n v="11"/>
    <x v="4"/>
    <x v="8"/>
    <s v="5-19"/>
    <d v="1899-12-30T04:10:00"/>
    <n v="0"/>
    <n v="1"/>
    <x v="5"/>
  </r>
  <r>
    <s v="TDL766"/>
    <n v="202"/>
    <x v="1"/>
    <s v="CAMBIO DE ACEITE Y FILTRACION DE MOTOR"/>
    <x v="3"/>
    <d v="1899-12-30T14:00:00"/>
    <d v="1899-12-30T14:09:00"/>
    <d v="2021-05-04T00:00:00"/>
    <x v="28"/>
    <d v="2021-05-11T00:00:00"/>
    <d v="2021-05-11T00:00:00"/>
    <d v="1899-12-30T10:30:00"/>
    <d v="1899-12-30T12:00:00"/>
    <x v="10"/>
    <s v="ALEXANDER MEJIA"/>
    <x v="1"/>
    <s v="MECANICA DE PATIO"/>
    <x v="0"/>
    <x v="1"/>
    <n v="7"/>
    <n v="1"/>
    <d v="1900-01-01T11:38:54"/>
    <d v="1900-01-03T03:06:07"/>
    <n v="1"/>
    <d v="1899-12-30T00:00:00"/>
    <d v="1900-01-03T03:06:07"/>
    <n v="11"/>
    <x v="4"/>
    <x v="8"/>
    <s v="5-19"/>
    <d v="1899-12-30T01:30:00"/>
    <n v="0"/>
    <n v="1"/>
    <x v="5"/>
  </r>
  <r>
    <s v="TDL766"/>
    <n v="202"/>
    <x v="1"/>
    <s v="MONTAJE DE ACTUADORES Y ARNES, CAMBIO DE SENSOR, CAMBIO DEPOSITO DE REFRIGERANTE, CAMBIO DE CORREA DE FUN LCUTCH"/>
    <x v="3"/>
    <d v="1899-12-30T14:00:00"/>
    <d v="1899-12-30T14:09:00"/>
    <d v="2021-05-04T00:00:00"/>
    <x v="28"/>
    <d v="2021-05-11T00:00:00"/>
    <d v="2021-05-11T00:00:00"/>
    <d v="1899-12-30T07:30:00"/>
    <d v="1899-12-30T10:00:00"/>
    <x v="45"/>
    <s v="ALEXANDER MEJIA"/>
    <x v="1"/>
    <s v="MOTOR"/>
    <x v="0"/>
    <x v="1"/>
    <n v="7"/>
    <n v="1"/>
    <d v="1900-01-01T11:38:54"/>
    <d v="1900-01-03T03:06:07"/>
    <n v="1"/>
    <d v="1899-12-30T00:00:00"/>
    <d v="1900-01-03T03:06:07"/>
    <n v="11"/>
    <x v="4"/>
    <x v="8"/>
    <s v="5-19"/>
    <d v="1899-12-30T02:30:00"/>
    <n v="0"/>
    <n v="1"/>
    <x v="5"/>
  </r>
  <r>
    <s v="TDL766"/>
    <n v="202"/>
    <x v="0"/>
    <s v="ESCANER"/>
    <x v="3"/>
    <d v="1899-12-30T14:00:00"/>
    <d v="1899-12-30T14:09:00"/>
    <d v="2021-05-04T00:00:00"/>
    <x v="28"/>
    <d v="2021-05-11T00:00:00"/>
    <d v="2021-05-11T00:00:00"/>
    <d v="1899-12-30T11:30:00"/>
    <d v="1899-12-30T12:00:00"/>
    <x v="21"/>
    <s v="ALEXANDER MEJIA"/>
    <x v="1"/>
    <s v="ELECTRICO"/>
    <x v="0"/>
    <x v="1"/>
    <n v="7"/>
    <n v="1"/>
    <d v="1900-01-01T11:38:54"/>
    <d v="1900-01-03T03:06:07"/>
    <n v="1"/>
    <d v="1899-12-30T00:00:00"/>
    <d v="1900-01-03T03:06:07"/>
    <n v="11"/>
    <x v="4"/>
    <x v="8"/>
    <s v="5-19"/>
    <d v="1899-12-30T00:30:00"/>
    <n v="0"/>
    <n v="1"/>
    <x v="5"/>
  </r>
  <r>
    <s v="TFQ012"/>
    <n v="203"/>
    <x v="0"/>
    <s v="GRADUACION DE FRENOS"/>
    <x v="13"/>
    <d v="1899-12-30T10:30:00"/>
    <d v="1899-12-30T11:30:00"/>
    <d v="2021-05-04T00:00:00"/>
    <x v="24"/>
    <d v="2021-05-04T00:00:00"/>
    <d v="2021-05-04T00:00:00"/>
    <d v="1899-12-30T11:00:00"/>
    <d v="1899-12-30T11:15:00"/>
    <x v="23"/>
    <s v="LUIDY RUIZ"/>
    <x v="1"/>
    <s v="MECANICA DE PATIO"/>
    <x v="0"/>
    <x v="1"/>
    <n v="0"/>
    <n v="1"/>
    <d v="1899-12-30T01:00:00"/>
    <d v="1899-12-30T01:00:00"/>
    <n v="1"/>
    <d v="1899-12-30T00:00:00"/>
    <d v="1899-12-30T01:00:00"/>
    <n v="4"/>
    <x v="4"/>
    <x v="7"/>
    <s v="5-18"/>
    <d v="1899-12-30T00:15:00"/>
    <n v="0"/>
    <n v="1"/>
    <x v="4"/>
  </r>
  <r>
    <s v="UQS516"/>
    <n v="204"/>
    <x v="1"/>
    <s v="BAJAR Y REPARAR MOTOR DE ARRANQUE Y SE MONTO, CAMBIO DE SEMAFOROS"/>
    <x v="1"/>
    <d v="1899-12-30T10:00:00"/>
    <d v="1899-12-30T10:12:00"/>
    <d v="2021-05-04T00:00:00"/>
    <x v="29"/>
    <d v="2021-05-04T00:00:00"/>
    <d v="2021-05-04T00:00:00"/>
    <d v="1899-12-30T10:00:00"/>
    <d v="1899-12-30T15:30:00"/>
    <x v="12"/>
    <s v="ROBERTO LOZANO"/>
    <x v="0"/>
    <s v="ELECTRICO"/>
    <x v="1"/>
    <x v="3"/>
    <n v="1"/>
    <n v="1"/>
    <d v="1899-12-30T06:42:58"/>
    <d v="1899-12-30T12:12:58"/>
    <n v="1"/>
    <d v="1899-12-30T00:00:00"/>
    <d v="1899-12-30T12:12:58"/>
    <n v="5"/>
    <x v="4"/>
    <x v="7"/>
    <s v="5-18"/>
    <d v="1899-12-30T03:30:29"/>
    <n v="0"/>
    <n v="1"/>
    <x v="4"/>
  </r>
  <r>
    <s v="UQS516"/>
    <n v="204"/>
    <x v="1"/>
    <s v="CAMBIO DE LUCES MEDIAS"/>
    <x v="1"/>
    <d v="1899-12-30T10:00:00"/>
    <d v="1899-12-30T10:12:00"/>
    <d v="2021-05-04T00:00:00"/>
    <x v="29"/>
    <d v="2021-05-04T00:00:00"/>
    <d v="2021-05-04T00:00:00"/>
    <d v="1899-12-30T17:00:00"/>
    <d v="1899-12-30T17:30:00"/>
    <x v="12"/>
    <s v="ROBERTO LOZANO"/>
    <x v="0"/>
    <s v="ELECTRICO"/>
    <x v="0"/>
    <x v="3"/>
    <n v="1"/>
    <n v="1"/>
    <d v="1899-12-30T06:42:58"/>
    <d v="1899-12-30T12:12:58"/>
    <n v="1"/>
    <d v="1899-12-30T00:00:00"/>
    <d v="1899-12-30T12:12:58"/>
    <n v="5"/>
    <x v="4"/>
    <x v="7"/>
    <s v="5-18"/>
    <d v="1899-12-30T00:30:00"/>
    <n v="0"/>
    <n v="1"/>
    <x v="4"/>
  </r>
  <r>
    <s v="UQS516"/>
    <n v="204"/>
    <x v="1"/>
    <s v="INSPECCION DE QUINTA RUEDA"/>
    <x v="5"/>
    <d v="1899-12-30T10:00:00"/>
    <d v="1899-12-30T10:12:00"/>
    <d v="2021-05-04T00:00:00"/>
    <x v="29"/>
    <d v="2021-05-04T00:00:00"/>
    <d v="2021-05-04T00:00:00"/>
    <d v="1899-12-30T14:10:00"/>
    <d v="1899-12-30T17:30:00"/>
    <x v="133"/>
    <s v="ROBERTO LOZANO"/>
    <x v="1"/>
    <s v="MECANICA DE PATIO"/>
    <x v="0"/>
    <x v="3"/>
    <n v="1"/>
    <n v="1"/>
    <d v="1899-12-30T06:42:58"/>
    <d v="1899-12-30T12:12:58"/>
    <n v="1"/>
    <d v="1899-12-30T00:00:00"/>
    <d v="1899-12-30T12:12:58"/>
    <n v="5"/>
    <x v="4"/>
    <x v="7"/>
    <s v="5-18"/>
    <d v="1899-12-30T03:20:00"/>
    <n v="0"/>
    <n v="1"/>
    <x v="4"/>
  </r>
  <r>
    <s v="UQS516"/>
    <n v="204"/>
    <x v="0"/>
    <s v="AJUSTE DE SISTEMA ESCUALIZABLE, CAMBIO DE BUJES DE LA QUINTA RUEDA Y CAMBIO DE MORDAZAS"/>
    <x v="5"/>
    <d v="1899-12-30T10:00:00"/>
    <d v="1899-12-30T10:12:00"/>
    <d v="2021-05-04T00:00:00"/>
    <x v="29"/>
    <d v="2021-05-05T00:00:00"/>
    <d v="2021-05-05T00:00:00"/>
    <d v="1899-12-30T09:00:00"/>
    <d v="1899-12-30T10:12:00"/>
    <x v="133"/>
    <s v="ROBERTO LOZANO"/>
    <x v="1"/>
    <s v="MECANICA DE PATIO"/>
    <x v="0"/>
    <x v="3"/>
    <n v="1"/>
    <n v="1"/>
    <d v="1899-12-30T06:42:58"/>
    <d v="1899-12-30T12:12:58"/>
    <n v="1"/>
    <d v="1899-12-30T00:00:00"/>
    <d v="1899-12-30T12:12:58"/>
    <n v="5"/>
    <x v="4"/>
    <x v="7"/>
    <s v="5-18"/>
    <d v="1899-12-30T01:12:00"/>
    <n v="0"/>
    <n v="1"/>
    <x v="4"/>
  </r>
  <r>
    <s v="UQS505"/>
    <n v="205"/>
    <x v="1"/>
    <s v="CAMBIO DE ALARMA DE REVERSA"/>
    <x v="1"/>
    <d v="1899-12-30T11:00:00"/>
    <d v="1899-12-30T12:20:00"/>
    <d v="2021-05-04T00:00:00"/>
    <x v="24"/>
    <d v="2021-05-04T00:00:00"/>
    <d v="2021-05-04T00:00:00"/>
    <d v="1899-12-30T11:00:00"/>
    <d v="1899-12-30T11:27:00"/>
    <x v="12"/>
    <s v="JHON MUÑOZ"/>
    <x v="0"/>
    <s v="ELECTRICO"/>
    <x v="0"/>
    <x v="3"/>
    <n v="0"/>
    <n v="1"/>
    <d v="1899-12-30T01:20:00"/>
    <d v="1899-12-30T01:20:00"/>
    <n v="1"/>
    <d v="1899-12-30T00:00:00"/>
    <d v="1899-12-30T01:20:00"/>
    <n v="4"/>
    <x v="4"/>
    <x v="7"/>
    <s v="5-18"/>
    <d v="1899-12-30T00:27:00"/>
    <n v="0"/>
    <n v="1"/>
    <x v="4"/>
  </r>
  <r>
    <s v="UQS505"/>
    <n v="205"/>
    <x v="1"/>
    <s v="INSPECCION DE QUINTA RUEDA"/>
    <x v="5"/>
    <d v="1899-12-30T11:00:00"/>
    <d v="1899-12-30T12:20:00"/>
    <d v="2021-05-04T00:00:00"/>
    <x v="24"/>
    <d v="2021-05-04T00:00:00"/>
    <d v="2021-05-04T00:00:00"/>
    <d v="1899-12-30T11:15:00"/>
    <d v="1899-12-30T12:15:00"/>
    <x v="141"/>
    <s v="JHON MUÑOZ"/>
    <x v="1"/>
    <s v="MECANICA DE PATIO"/>
    <x v="0"/>
    <x v="3"/>
    <n v="0"/>
    <n v="1"/>
    <d v="1899-12-30T01:20:00"/>
    <d v="1899-12-30T01:20:00"/>
    <n v="1"/>
    <d v="1899-12-30T00:00:00"/>
    <d v="1899-12-30T01:20:00"/>
    <n v="4"/>
    <x v="4"/>
    <x v="7"/>
    <s v="5-18"/>
    <d v="1899-12-30T01:00:00"/>
    <n v="0"/>
    <n v="1"/>
    <x v="4"/>
  </r>
  <r>
    <s v="UQS505"/>
    <n v="205"/>
    <x v="0"/>
    <s v="AJUSTE HOMBRO DE QUINTA RUEDA"/>
    <x v="5"/>
    <d v="1899-12-30T11:00:00"/>
    <d v="1899-12-30T12:20:00"/>
    <d v="2021-05-04T00:00:00"/>
    <x v="24"/>
    <d v="2021-05-04T00:00:00"/>
    <d v="2021-05-04T00:00:00"/>
    <d v="1899-12-30T11:00:00"/>
    <d v="1899-12-30T12:10:00"/>
    <x v="7"/>
    <s v="JHON MUÑOZ"/>
    <x v="1"/>
    <s v="MECANICA DE PATIO"/>
    <x v="0"/>
    <x v="3"/>
    <n v="0"/>
    <n v="1"/>
    <d v="1899-12-30T01:20:00"/>
    <d v="1899-12-30T01:20:00"/>
    <n v="1"/>
    <d v="1899-12-30T00:00:00"/>
    <d v="1899-12-30T01:20:00"/>
    <n v="4"/>
    <x v="4"/>
    <x v="7"/>
    <s v="5-18"/>
    <d v="1899-12-30T01:10:00"/>
    <n v="0"/>
    <n v="1"/>
    <x v="4"/>
  </r>
  <r>
    <s v="WHO644"/>
    <n v="206"/>
    <x v="0"/>
    <s v="INSPECCION DE QUINTA RUEDA, REQUIERE CAMBIO DE MORDAZAS"/>
    <x v="5"/>
    <d v="1899-12-30T10:50:00"/>
    <d v="1899-12-30T12:00:00"/>
    <d v="2021-05-04T00:00:00"/>
    <x v="24"/>
    <d v="2021-05-04T00:00:00"/>
    <d v="2021-05-04T00:00:00"/>
    <d v="1899-12-30T10:50:00"/>
    <d v="1899-12-30T12:00:00"/>
    <x v="116"/>
    <s v="CARLOS PERTUZ"/>
    <x v="1"/>
    <s v="MECANICA DE PATIO"/>
    <x v="0"/>
    <x v="3"/>
    <n v="0"/>
    <n v="1"/>
    <d v="1899-12-30T01:10:00"/>
    <d v="1899-12-30T01:10:00"/>
    <n v="1"/>
    <d v="1899-12-30T00:00:00"/>
    <d v="1899-12-30T01:10:00"/>
    <n v="4"/>
    <x v="4"/>
    <x v="7"/>
    <s v="5-18"/>
    <d v="1899-12-30T01:10:00"/>
    <n v="0"/>
    <n v="1"/>
    <x v="4"/>
  </r>
  <r>
    <s v="TFR853"/>
    <n v="207"/>
    <x v="1"/>
    <s v="CAMBIO DE ACEITE Y FILTRACION DE MOTOR"/>
    <x v="3"/>
    <d v="1899-12-30T14:00:00"/>
    <d v="1899-12-30T18:00:00"/>
    <d v="2021-05-04T00:00:00"/>
    <x v="33"/>
    <d v="2021-05-04T00:00:00"/>
    <d v="2021-05-04T00:00:00"/>
    <d v="1899-12-30T16:30:00"/>
    <d v="1899-12-30T17:15:00"/>
    <x v="10"/>
    <s v="GERMAN SANCHEZ"/>
    <x v="1"/>
    <s v="MECANICA DE PATIO"/>
    <x v="1"/>
    <x v="5"/>
    <n v="3"/>
    <n v="1"/>
    <d v="1899-12-31T05:30:17"/>
    <d v="1899-12-31T22:59:02"/>
    <n v="1"/>
    <d v="1899-12-30T00:00:00"/>
    <d v="1899-12-31T22:59:02"/>
    <n v="7"/>
    <x v="4"/>
    <x v="7"/>
    <s v="5-18"/>
    <d v="1899-12-30T00:45:00"/>
    <n v="0"/>
    <n v="1"/>
    <x v="4"/>
  </r>
  <r>
    <s v="TFR853"/>
    <n v="207"/>
    <x v="0"/>
    <s v="DESMONTE DE VALVULA RELAY (3), PARA MANTENIMIENTO Y UNA VALVULA MAXIFRAX MB3 PARA MTTO"/>
    <x v="3"/>
    <d v="1899-12-30T14:00:00"/>
    <d v="1899-12-30T18:00:00"/>
    <d v="2021-05-04T00:00:00"/>
    <x v="33"/>
    <d v="2021-05-06T00:00:00"/>
    <d v="2021-05-06T00:00:00"/>
    <d v="1899-12-30T17:30:00"/>
    <d v="1899-12-30T18:00:00"/>
    <x v="1"/>
    <s v="GERMAN SANCHEZ"/>
    <x v="0"/>
    <s v="AIRE"/>
    <x v="0"/>
    <x v="5"/>
    <n v="3"/>
    <n v="1"/>
    <d v="1899-12-31T05:30:17"/>
    <d v="1899-12-31T22:59:02"/>
    <n v="1"/>
    <d v="1899-12-30T00:00:00"/>
    <d v="1899-12-31T22:59:02"/>
    <n v="7"/>
    <x v="4"/>
    <x v="7"/>
    <s v="5-18"/>
    <d v="1899-12-30T00:30:00"/>
    <n v="0"/>
    <n v="1"/>
    <x v="4"/>
  </r>
  <r>
    <s v="UQS509"/>
    <n v="208"/>
    <x v="1"/>
    <s v="INSPECCION DE QUINTA RUEDA"/>
    <x v="1"/>
    <d v="1899-12-30T15:00:00"/>
    <d v="1899-12-30T08:00:00"/>
    <d v="2021-05-04T00:00:00"/>
    <x v="29"/>
    <d v="2021-05-04T00:00:00"/>
    <d v="2021-05-04T00:00:00"/>
    <d v="1899-12-30T15:45:00"/>
    <d v="1899-12-30T16:30:00"/>
    <x v="142"/>
    <s v="LEONARDO ORDOÑEZ"/>
    <x v="1"/>
    <s v="MECANICA DE PATIO"/>
    <x v="0"/>
    <x v="3"/>
    <n v="1"/>
    <n v="1"/>
    <d v="1899-12-30T03:30:00"/>
    <d v="1899-12-30T05:00:58"/>
    <n v="1"/>
    <d v="1899-12-30T00:00:00"/>
    <d v="1899-12-30T05:00:58"/>
    <n v="5"/>
    <x v="4"/>
    <x v="7"/>
    <s v="5-18"/>
    <d v="1899-12-30T00:45:00"/>
    <n v="0"/>
    <n v="1"/>
    <x v="4"/>
  </r>
  <r>
    <s v="UQS509"/>
    <n v="208"/>
    <x v="0"/>
    <s v="CAMBIO DE UNA ZAPATA POR UNA DE SEGUNDA Y CAMBIO DE BUJE"/>
    <x v="1"/>
    <d v="1899-12-30T15:00:00"/>
    <d v="1899-12-30T08:00:00"/>
    <d v="2021-05-04T00:00:00"/>
    <x v="29"/>
    <d v="2021-05-04T00:00:00"/>
    <d v="2021-05-05T00:00:00"/>
    <d v="1899-12-30T07:30:00"/>
    <d v="1899-12-30T08:00:00"/>
    <x v="142"/>
    <s v="LEONARDO ORDOÑEZ"/>
    <x v="1"/>
    <s v="MECANICA DE PATIO"/>
    <x v="0"/>
    <x v="3"/>
    <n v="1"/>
    <n v="1"/>
    <d v="1899-12-30T03:30:00"/>
    <d v="1899-12-30T05:00:58"/>
    <n v="1"/>
    <d v="1899-12-30T00:00:00"/>
    <d v="1899-12-30T05:00:58"/>
    <n v="5"/>
    <x v="4"/>
    <x v="7"/>
    <s v="5-18"/>
    <d v="1899-12-30T07:00:58"/>
    <n v="1"/>
    <n v="1"/>
    <x v="4"/>
  </r>
  <r>
    <s v="TFU064"/>
    <n v="209"/>
    <x v="1"/>
    <s v="DESARME DE PUERTA PARA REPARACION DE ELEVAVIDRIO"/>
    <x v="1"/>
    <d v="1899-12-30T16:00:00"/>
    <d v="1899-12-30T17:15:00"/>
    <d v="2021-05-04T00:00:00"/>
    <x v="24"/>
    <d v="2021-05-04T00:00:00"/>
    <d v="2021-05-04T00:00:00"/>
    <d v="1899-12-30T16:15:00"/>
    <d v="1899-12-30T17:00:00"/>
    <x v="143"/>
    <s v="FABIAN CARREÑO"/>
    <x v="0"/>
    <s v="ELECTRICO"/>
    <x v="1"/>
    <x v="1"/>
    <n v="0"/>
    <n v="1"/>
    <d v="1899-12-30T01:15:00"/>
    <d v="1899-12-30T01:15:00"/>
    <n v="0"/>
    <d v="1899-12-30T03:45:00"/>
    <d v="1899-12-30T05:00:00"/>
    <n v="4"/>
    <x v="4"/>
    <x v="7"/>
    <s v="5-18"/>
    <d v="1899-12-30T00:45:00"/>
    <n v="0"/>
    <n v="1"/>
    <x v="4"/>
  </r>
  <r>
    <s v="TFU064"/>
    <n v="209"/>
    <x v="0"/>
    <s v="CAMBIO DE FILTRO DE HUDRAULICO"/>
    <x v="3"/>
    <d v="1899-12-30T16:00:00"/>
    <d v="1899-12-30T17:15:00"/>
    <d v="2021-05-04T00:00:00"/>
    <x v="24"/>
    <d v="2021-05-04T00:00:00"/>
    <d v="2021-05-04T00:00:00"/>
    <d v="1899-12-30T16:00:00"/>
    <d v="1899-12-30T16:30:00"/>
    <x v="10"/>
    <s v="FABIAN CARREÑO"/>
    <x v="0"/>
    <s v="MOTOR"/>
    <x v="1"/>
    <x v="1"/>
    <n v="0"/>
    <n v="1"/>
    <d v="1899-12-30T01:15:00"/>
    <d v="1899-12-30T01:15:00"/>
    <n v="0"/>
    <d v="1899-12-30T03:45:00"/>
    <d v="1899-12-30T05:00:00"/>
    <n v="4"/>
    <x v="4"/>
    <x v="7"/>
    <s v="5-18"/>
    <d v="1899-12-30T00:30:00"/>
    <n v="0"/>
    <n v="1"/>
    <x v="4"/>
  </r>
  <r>
    <s v="SJK641"/>
    <n v="210"/>
    <x v="0"/>
    <s v="CAMBIO DE CONECTOR DE 7 VIAS"/>
    <x v="1"/>
    <d v="1899-12-30T08:00:00"/>
    <d v="1899-12-30T08:45:00"/>
    <d v="2021-05-05T00:00:00"/>
    <x v="24"/>
    <d v="2021-05-05T00:00:00"/>
    <d v="2021-05-05T00:00:00"/>
    <d v="1899-12-30T08:00:00"/>
    <d v="1899-12-30T08:45:00"/>
    <x v="12"/>
    <s v="MANUEL GUERRERO"/>
    <x v="0"/>
    <s v="ELECTRICO"/>
    <x v="0"/>
    <x v="2"/>
    <n v="-1"/>
    <n v="1"/>
    <d v="1899-12-30T11:15:00"/>
    <d v="1899-12-30T16:45:00"/>
    <n v="1"/>
    <d v="1899-12-30T00:00:00"/>
    <d v="1899-12-30T16:45:00"/>
    <n v="4"/>
    <x v="4"/>
    <x v="7"/>
    <s v="5-18"/>
    <d v="1899-12-30T00:45:00"/>
    <n v="0"/>
    <n v="1"/>
    <x v="4"/>
  </r>
  <r>
    <s v="UQS510"/>
    <n v="211"/>
    <x v="0"/>
    <s v="INSPECCION DE QUINTA RUEDA, CAMBIO DE DISCO DE TEFLON"/>
    <x v="5"/>
    <d v="1899-12-30T07:30:00"/>
    <d v="1899-12-30T10:00:00"/>
    <d v="2021-05-05T00:00:00"/>
    <x v="29"/>
    <d v="2021-05-05T00:00:00"/>
    <d v="2021-05-05T00:00:00"/>
    <d v="1899-12-30T08:00:00"/>
    <d v="1899-12-30T10:00:00"/>
    <x v="116"/>
    <s v="ALEXANDER RICO"/>
    <x v="1"/>
    <s v="MECANICA DE PATIO"/>
    <x v="0"/>
    <x v="3"/>
    <n v="0"/>
    <n v="1"/>
    <d v="1899-12-30T02:30:00"/>
    <d v="1899-12-30T02:30:00"/>
    <n v="1"/>
    <d v="1899-12-30T00:00:00"/>
    <d v="1899-12-30T02:30:00"/>
    <n v="5"/>
    <x v="4"/>
    <x v="7"/>
    <s v="5-18"/>
    <d v="1899-12-30T02:00:00"/>
    <n v="0"/>
    <n v="1"/>
    <x v="4"/>
  </r>
  <r>
    <s v="SJK824"/>
    <n v="212"/>
    <x v="0"/>
    <s v="INSPECCIOND EQUINTA RUEDA, CAMBIO DE KIT DE CIERRE"/>
    <x v="5"/>
    <d v="1899-12-30T11:00:00"/>
    <d v="1899-12-30T12:00:00"/>
    <d v="2021-05-05T00:00:00"/>
    <x v="29"/>
    <d v="2021-05-05T00:00:00"/>
    <d v="2021-05-05T00:00:00"/>
    <d v="1899-12-30T11:20:00"/>
    <d v="1899-12-30T12:00:00"/>
    <x v="116"/>
    <s v="CARLOS ARRIETA"/>
    <x v="1"/>
    <s v="MECANICA DE PATIO"/>
    <x v="0"/>
    <x v="2"/>
    <n v="0"/>
    <n v="1"/>
    <d v="1899-12-30T01:00:00"/>
    <d v="1899-12-30T01:00:00"/>
    <n v="1"/>
    <d v="1899-12-30T00:00:00"/>
    <d v="1899-12-30T01:00:00"/>
    <n v="5"/>
    <x v="4"/>
    <x v="7"/>
    <s v="5-18"/>
    <d v="1899-12-30T00:40:00"/>
    <n v="0"/>
    <n v="1"/>
    <x v="4"/>
  </r>
  <r>
    <s v="TFU071"/>
    <n v="213"/>
    <x v="1"/>
    <s v="CAMBIO DE PERA DE REVERSA"/>
    <x v="35"/>
    <d v="1899-12-30T10:00:00"/>
    <d v="1899-12-30T15:00:00"/>
    <d v="2021-05-05T00:00:00"/>
    <x v="29"/>
    <d v="2021-05-05T00:00:00"/>
    <d v="2021-05-05T00:00:00"/>
    <d v="1899-12-30T11:00:00"/>
    <d v="1899-12-30T12:00:00"/>
    <x v="12"/>
    <s v="LEONARDO CANO"/>
    <x v="0"/>
    <s v="ELECTRICO"/>
    <x v="0"/>
    <x v="1"/>
    <n v="0"/>
    <n v="1"/>
    <d v="1899-12-30T03:00:29"/>
    <d v="1899-12-30T04:00:00"/>
    <n v="1"/>
    <d v="1899-12-30T00:00:00"/>
    <d v="1899-12-30T04:00:00"/>
    <n v="5"/>
    <x v="4"/>
    <x v="7"/>
    <s v="5-18"/>
    <d v="1899-12-30T01:00:00"/>
    <n v="0"/>
    <n v="1"/>
    <x v="4"/>
  </r>
  <r>
    <s v="TFU071"/>
    <n v="213"/>
    <x v="1"/>
    <s v="INSPECCION POR CODIGO ROJO"/>
    <x v="0"/>
    <d v="1899-12-30T10:00:00"/>
    <d v="1899-12-30T15:00:00"/>
    <d v="2021-05-05T00:00:00"/>
    <x v="29"/>
    <d v="2021-05-05T00:00:00"/>
    <d v="2021-05-05T00:00:00"/>
    <d v="1899-12-30T11:10:00"/>
    <d v="1899-12-30T11:20:00"/>
    <x v="45"/>
    <s v="LEONARDO CANO"/>
    <x v="0"/>
    <s v="MOTOR"/>
    <x v="1"/>
    <x v="1"/>
    <n v="0"/>
    <n v="1"/>
    <d v="1899-12-30T03:00:29"/>
    <d v="1899-12-30T04:00:00"/>
    <n v="1"/>
    <d v="1899-12-30T00:00:00"/>
    <d v="1899-12-30T04:00:00"/>
    <n v="5"/>
    <x v="4"/>
    <x v="7"/>
    <s v="5-18"/>
    <d v="1899-12-30T00:10:00"/>
    <n v="0"/>
    <n v="1"/>
    <x v="4"/>
  </r>
  <r>
    <s v="TFU071"/>
    <n v="213"/>
    <x v="0"/>
    <s v="ARREGLO DE ARNES DE SENSOR DE VELOCIDAD, CAMBIOD E BOMBILLO DE EXPLORADORA Y UNIDAD FRONTAL"/>
    <x v="1"/>
    <d v="1899-12-30T10:00:00"/>
    <d v="1899-12-30T15:00:00"/>
    <d v="2021-05-05T00:00:00"/>
    <x v="29"/>
    <d v="2021-05-05T00:00:00"/>
    <d v="2021-05-05T00:00:00"/>
    <d v="1899-12-30T14:00:00"/>
    <d v="1899-12-30T15:00:00"/>
    <x v="12"/>
    <s v="LEONARDO CANO"/>
    <x v="0"/>
    <s v="ELECTRICO"/>
    <x v="0"/>
    <x v="1"/>
    <n v="0"/>
    <n v="1"/>
    <d v="1899-12-30T03:00:29"/>
    <d v="1899-12-30T04:00:00"/>
    <n v="1"/>
    <d v="1899-12-30T00:00:00"/>
    <d v="1899-12-30T04:00:00"/>
    <n v="5"/>
    <x v="4"/>
    <x v="7"/>
    <s v="5-18"/>
    <d v="1899-12-30T01:00:00"/>
    <n v="0"/>
    <n v="1"/>
    <x v="4"/>
  </r>
  <r>
    <s v="TFU073"/>
    <n v="214"/>
    <x v="1"/>
    <s v="INSPECCION DE QUINTA RUEDA"/>
    <x v="5"/>
    <d v="1899-12-30T07:00:00"/>
    <d v="1899-12-30T09:12:00"/>
    <d v="2021-05-06T00:00:00"/>
    <x v="34"/>
    <d v="2021-05-06T00:00:00"/>
    <d v="2021-05-06T00:00:00"/>
    <d v="1899-12-30T08:40:00"/>
    <d v="1899-12-30T09:30:00"/>
    <x v="142"/>
    <s v="FREDY CALDERON"/>
    <x v="1"/>
    <s v="MECANICA DE PATIO"/>
    <x v="0"/>
    <x v="1"/>
    <n v="2"/>
    <n v="1"/>
    <d v="1899-12-30T19:12:23"/>
    <d v="1899-12-31T07:11:31"/>
    <n v="1"/>
    <d v="1899-12-30T00:00:00"/>
    <d v="1899-12-31T07:11:31"/>
    <n v="8"/>
    <x v="4"/>
    <x v="7"/>
    <s v="5-18"/>
    <d v="1899-12-30T00:50:00"/>
    <n v="0"/>
    <n v="1"/>
    <x v="4"/>
  </r>
  <r>
    <s v="TFU073"/>
    <n v="214"/>
    <x v="1"/>
    <s v="POLISHADO "/>
    <x v="1"/>
    <d v="1899-12-30T07:00:00"/>
    <d v="1899-12-30T09:12:00"/>
    <d v="2021-05-06T00:00:00"/>
    <x v="34"/>
    <d v="2021-05-06T00:00:00"/>
    <d v="2021-05-06T00:00:00"/>
    <d v="1899-12-30T11:00:00"/>
    <d v="1899-12-30T15:00:00"/>
    <x v="9"/>
    <s v="FREDY CALDERON"/>
    <x v="1"/>
    <s v="LATONERIA Y PINTURA"/>
    <x v="0"/>
    <x v="1"/>
    <n v="2"/>
    <n v="1"/>
    <d v="1899-12-30T19:12:23"/>
    <d v="1899-12-31T07:11:31"/>
    <n v="1"/>
    <d v="1899-12-30T00:00:00"/>
    <d v="1899-12-31T07:11:31"/>
    <n v="8"/>
    <x v="4"/>
    <x v="7"/>
    <s v="5-18"/>
    <d v="1899-12-30T04:00:00"/>
    <n v="0"/>
    <n v="1"/>
    <x v="4"/>
  </r>
  <r>
    <s v="TFU073"/>
    <n v="214"/>
    <x v="1"/>
    <s v="REVISION POR PERDIDA DE POTENCIA, CAMBIO DE SELENOIDE Y CAMBIO DE FILTRO TRAMPA"/>
    <x v="3"/>
    <d v="1899-12-30T07:00:00"/>
    <d v="1899-12-30T09:12:00"/>
    <d v="2021-05-06T00:00:00"/>
    <x v="34"/>
    <d v="2021-05-06T00:00:00"/>
    <d v="2021-05-06T00:00:00"/>
    <d v="1899-12-30T14:30:00"/>
    <d v="1899-12-30T16:30:00"/>
    <x v="45"/>
    <s v="FREDY CALDERON"/>
    <x v="0"/>
    <s v="MOTOR"/>
    <x v="1"/>
    <x v="1"/>
    <n v="2"/>
    <n v="1"/>
    <d v="1899-12-30T19:12:23"/>
    <d v="1899-12-31T07:11:31"/>
    <n v="1"/>
    <d v="1899-12-30T00:00:00"/>
    <d v="1899-12-31T07:11:31"/>
    <n v="8"/>
    <x v="4"/>
    <x v="7"/>
    <s v="5-18"/>
    <d v="1899-12-30T02:00:00"/>
    <n v="0"/>
    <n v="1"/>
    <x v="4"/>
  </r>
  <r>
    <s v="TFU073"/>
    <n v="214"/>
    <x v="1"/>
    <s v="CAMBIO PERA DE TEMPERATURA "/>
    <x v="3"/>
    <d v="1899-12-30T07:00:00"/>
    <d v="1899-12-30T09:12:00"/>
    <d v="2021-05-06T00:00:00"/>
    <x v="34"/>
    <d v="2021-05-06T00:00:00"/>
    <d v="2021-05-06T00:00:00"/>
    <d v="1899-12-30T14:00:00"/>
    <d v="1899-12-30T15:59:00"/>
    <x v="12"/>
    <s v="FREDY CALDERON"/>
    <x v="0"/>
    <s v="ELECTRICO"/>
    <x v="1"/>
    <x v="1"/>
    <n v="2"/>
    <n v="1"/>
    <d v="1899-12-30T19:12:23"/>
    <d v="1899-12-31T07:11:31"/>
    <n v="1"/>
    <d v="1899-12-30T00:00:00"/>
    <d v="1899-12-31T07:11:31"/>
    <n v="8"/>
    <x v="4"/>
    <x v="7"/>
    <s v="5-18"/>
    <d v="1899-12-30T01:59:00"/>
    <n v="0"/>
    <n v="1"/>
    <x v="4"/>
  </r>
  <r>
    <s v="TFU073"/>
    <n v="214"/>
    <x v="1"/>
    <s v="RAPARACION DEL TURBO"/>
    <x v="3"/>
    <d v="1899-12-30T07:00:00"/>
    <d v="1899-12-30T09:12:00"/>
    <d v="2021-05-06T00:00:00"/>
    <x v="34"/>
    <d v="2021-05-07T00:00:00"/>
    <d v="2021-05-07T00:00:00"/>
    <d v="1899-12-30T07:00:00"/>
    <d v="1899-12-30T16:50:00"/>
    <x v="45"/>
    <s v="FREDY CALDERON"/>
    <x v="0"/>
    <s v="MOTOR"/>
    <x v="1"/>
    <x v="1"/>
    <n v="2"/>
    <n v="1"/>
    <d v="1899-12-30T19:12:23"/>
    <d v="1899-12-31T07:11:31"/>
    <n v="1"/>
    <d v="1899-12-30T00:00:00"/>
    <d v="1899-12-31T07:11:31"/>
    <n v="8"/>
    <x v="4"/>
    <x v="7"/>
    <s v="5-18"/>
    <d v="1899-12-30T07:50:29"/>
    <n v="0"/>
    <n v="1"/>
    <x v="4"/>
  </r>
  <r>
    <s v="TFU073"/>
    <n v="214"/>
    <x v="0"/>
    <s v="GRADUACION DE FRENOS"/>
    <x v="22"/>
    <d v="1899-12-30T07:00:00"/>
    <d v="1899-12-30T09:12:00"/>
    <d v="2021-05-06T00:00:00"/>
    <x v="34"/>
    <d v="2021-05-08T00:00:00"/>
    <d v="2021-05-08T00:00:00"/>
    <d v="1899-12-30T08:45:00"/>
    <d v="1899-12-30T09:12:00"/>
    <x v="0"/>
    <s v="FREDY CALDERON"/>
    <x v="0"/>
    <s v="MECANICA DE PATIO"/>
    <x v="1"/>
    <x v="1"/>
    <n v="2"/>
    <n v="1"/>
    <d v="1899-12-30T19:12:23"/>
    <d v="1899-12-31T07:11:31"/>
    <n v="1"/>
    <d v="1899-12-30T00:00:00"/>
    <d v="1899-12-31T07:11:31"/>
    <n v="8"/>
    <x v="4"/>
    <x v="7"/>
    <s v="5-18"/>
    <d v="1899-12-30T00:27:00"/>
    <n v="0"/>
    <n v="1"/>
    <x v="4"/>
  </r>
  <r>
    <s v="TFQ993"/>
    <n v="215"/>
    <x v="1"/>
    <s v="INSPECCION DE QUINTA RUEDA"/>
    <x v="5"/>
    <d v="1899-12-30T08:00:00"/>
    <d v="1899-12-30T16:44:00"/>
    <d v="2021-05-06T00:00:00"/>
    <x v="32"/>
    <d v="2021-05-06T00:00:00"/>
    <d v="2021-05-06T00:00:00"/>
    <d v="1899-12-30T09:00:00"/>
    <d v="1899-12-30T09:50:00"/>
    <x v="116"/>
    <s v="ALVARO PINEDA"/>
    <x v="1"/>
    <s v="QUINTA RUEDA"/>
    <x v="0"/>
    <x v="1"/>
    <n v="0"/>
    <n v="1"/>
    <d v="1899-12-30T06:44:29"/>
    <d v="1899-12-30T07:44:00"/>
    <n v="0"/>
    <d v="1899-12-30T04:16:00"/>
    <d v="1899-12-30T12:00:00"/>
    <n v="6"/>
    <x v="4"/>
    <x v="7"/>
    <s v="5-18"/>
    <d v="1899-12-30T00:50:00"/>
    <n v="0"/>
    <n v="1"/>
    <x v="4"/>
  </r>
  <r>
    <s v="TFQ993"/>
    <n v="215"/>
    <x v="1"/>
    <s v="REVISION DE LUCES"/>
    <x v="1"/>
    <d v="1899-12-30T08:00:00"/>
    <d v="1899-12-30T16:44:00"/>
    <d v="2021-05-06T00:00:00"/>
    <x v="32"/>
    <d v="2021-05-06T00:00:00"/>
    <d v="2021-05-06T00:00:00"/>
    <d v="1899-12-30T09:00:00"/>
    <d v="1899-12-30T09:10:00"/>
    <x v="21"/>
    <s v="ALVARO PINEDA"/>
    <x v="1"/>
    <s v="ELECTRICO"/>
    <x v="0"/>
    <x v="1"/>
    <n v="0"/>
    <n v="1"/>
    <d v="1899-12-30T06:44:29"/>
    <d v="1899-12-30T07:44:00"/>
    <n v="0"/>
    <d v="1899-12-30T04:16:00"/>
    <d v="1899-12-30T12:00:00"/>
    <n v="6"/>
    <x v="4"/>
    <x v="7"/>
    <s v="5-18"/>
    <d v="1899-12-30T00:10:00"/>
    <n v="0"/>
    <n v="1"/>
    <x v="4"/>
  </r>
  <r>
    <s v="TFQ993"/>
    <n v="215"/>
    <x v="1"/>
    <s v="ARREGLO DEL SISTEMA DE LIMPIA VIDRIOS"/>
    <x v="1"/>
    <d v="1899-12-30T08:00:00"/>
    <d v="1899-12-30T16:44:00"/>
    <d v="2021-05-06T00:00:00"/>
    <x v="32"/>
    <d v="2021-05-06T00:00:00"/>
    <d v="2021-05-06T00:00:00"/>
    <d v="1899-12-30T09:30:00"/>
    <d v="1899-12-30T12:00:00"/>
    <x v="12"/>
    <s v="ALVARO PINEDA"/>
    <x v="0"/>
    <s v="ELECTRICO"/>
    <x v="0"/>
    <x v="1"/>
    <n v="0"/>
    <n v="1"/>
    <d v="1899-12-30T06:44:29"/>
    <d v="1899-12-30T07:44:00"/>
    <n v="0"/>
    <d v="1899-12-30T04:16:00"/>
    <d v="1899-12-30T12:00:00"/>
    <n v="6"/>
    <x v="4"/>
    <x v="7"/>
    <s v="5-18"/>
    <d v="1899-12-30T02:30:00"/>
    <n v="0"/>
    <n v="1"/>
    <x v="4"/>
  </r>
  <r>
    <s v="TFQ993"/>
    <n v="215"/>
    <x v="1"/>
    <s v="COMPLETAR NIVEL DE HIDRAULICO, ACEITE Y REFRIGERANTE"/>
    <x v="3"/>
    <d v="1899-12-30T08:00:00"/>
    <d v="1899-12-30T16:44:00"/>
    <d v="2021-05-06T00:00:00"/>
    <x v="32"/>
    <d v="2021-05-06T00:00:00"/>
    <d v="2021-05-06T00:00:00"/>
    <d v="1899-12-30T11:40:00"/>
    <d v="1899-12-30T12:00:00"/>
    <x v="0"/>
    <s v="ALVARO PINEDA"/>
    <x v="1"/>
    <s v="MECANICA DE PATIO"/>
    <x v="0"/>
    <x v="1"/>
    <n v="0"/>
    <n v="1"/>
    <d v="1899-12-30T06:44:29"/>
    <d v="1899-12-30T07:44:00"/>
    <n v="0"/>
    <d v="1899-12-30T04:16:00"/>
    <d v="1899-12-30T12:00:00"/>
    <n v="6"/>
    <x v="4"/>
    <x v="7"/>
    <s v="5-18"/>
    <d v="1899-12-30T00:20:00"/>
    <n v="0"/>
    <n v="1"/>
    <x v="4"/>
  </r>
  <r>
    <s v="TFQ993"/>
    <n v="215"/>
    <x v="1"/>
    <s v="COLOCAR GUARDAPOLVO PARA LA PALANCA DE CAMBIO"/>
    <x v="1"/>
    <d v="1899-12-30T08:00:00"/>
    <d v="1899-12-30T16:44:00"/>
    <d v="2021-05-06T00:00:00"/>
    <x v="32"/>
    <d v="2021-05-06T00:00:00"/>
    <d v="2021-05-06T00:00:00"/>
    <d v="1899-12-30T15:00:00"/>
    <d v="1899-12-30T15:48:00"/>
    <x v="6"/>
    <s v="ALVARO PINEDA"/>
    <x v="0"/>
    <s v="MECANICA DE PATIO"/>
    <x v="0"/>
    <x v="1"/>
    <n v="0"/>
    <n v="1"/>
    <d v="1899-12-30T06:44:29"/>
    <d v="1899-12-30T07:44:00"/>
    <n v="0"/>
    <d v="1899-12-30T04:16:00"/>
    <d v="1899-12-30T12:00:00"/>
    <n v="6"/>
    <x v="4"/>
    <x v="7"/>
    <s v="5-18"/>
    <d v="1899-12-30T00:48:00"/>
    <n v="0"/>
    <n v="1"/>
    <x v="4"/>
  </r>
  <r>
    <s v="TFQ993"/>
    <n v="215"/>
    <x v="0"/>
    <s v="REPARACION DE SISTEMA ELECTRICO"/>
    <x v="1"/>
    <d v="1899-12-30T08:00:00"/>
    <d v="1899-12-30T16:44:00"/>
    <d v="2021-05-06T00:00:00"/>
    <x v="32"/>
    <d v="2021-05-06T00:00:00"/>
    <d v="2021-05-06T00:00:00"/>
    <d v="1899-12-30T16:05:00"/>
    <d v="1899-12-30T16:44:00"/>
    <x v="12"/>
    <s v="ALVARO PINEDA"/>
    <x v="0"/>
    <s v="ELECTRICO"/>
    <x v="0"/>
    <x v="1"/>
    <n v="0"/>
    <n v="1"/>
    <d v="1899-12-30T06:44:29"/>
    <d v="1899-12-30T07:44:00"/>
    <n v="0"/>
    <d v="1899-12-30T04:16:00"/>
    <d v="1899-12-30T12:00:00"/>
    <n v="6"/>
    <x v="4"/>
    <x v="7"/>
    <s v="5-18"/>
    <d v="1899-12-30T00:39:00"/>
    <n v="0"/>
    <n v="1"/>
    <x v="4"/>
  </r>
  <r>
    <s v="TFU058"/>
    <n v="216"/>
    <x v="0"/>
    <s v="MANTENIMIENTO AIRE ACONDICIONADO"/>
    <x v="3"/>
    <d v="1899-12-30T08:54:00"/>
    <d v="1899-12-30T10:00:00"/>
    <d v="2021-05-06T00:00:00"/>
    <x v="32"/>
    <d v="2021-05-06T00:00:00"/>
    <d v="2021-05-06T00:00:00"/>
    <d v="1899-12-30T09:00:00"/>
    <d v="1899-12-30T10:00:00"/>
    <x v="87"/>
    <s v="SAMUEL DELGADO"/>
    <x v="1"/>
    <s v="AIRE ACONDICIONADO"/>
    <x v="1"/>
    <x v="0"/>
    <n v="0"/>
    <n v="1"/>
    <d v="1899-12-30T01:06:00"/>
    <d v="1899-12-30T01:06:00"/>
    <n v="1"/>
    <d v="1899-12-30T00:00:00"/>
    <d v="1899-12-30T01:06:00"/>
    <n v="6"/>
    <x v="4"/>
    <x v="7"/>
    <s v="5-18"/>
    <d v="1899-12-30T01:00:00"/>
    <n v="0"/>
    <n v="1"/>
    <x v="4"/>
  </r>
  <r>
    <s v="TFQ008"/>
    <n v="217"/>
    <x v="1"/>
    <s v="REVISION DE BOMBONAS DE SUSPENSION"/>
    <x v="20"/>
    <d v="1899-12-30T14:00:00"/>
    <d v="1899-12-30T10:00:00"/>
    <d v="2021-05-06T00:00:00"/>
    <x v="34"/>
    <d v="2021-05-06T00:00:00"/>
    <d v="2021-05-06T00:00:00"/>
    <d v="1899-12-30T14:44:00"/>
    <d v="1899-12-30T17:00:00"/>
    <x v="6"/>
    <s v="LUIS DAVILA"/>
    <x v="1"/>
    <s v="AIRE"/>
    <x v="0"/>
    <x v="1"/>
    <n v="2"/>
    <n v="1"/>
    <d v="1899-12-30T13:00:23"/>
    <d v="1899-12-31T00:59:31"/>
    <n v="1"/>
    <d v="1899-12-30T00:00:00"/>
    <d v="1899-12-31T00:59:31"/>
    <n v="8"/>
    <x v="4"/>
    <x v="7"/>
    <s v="5-18"/>
    <d v="1899-12-30T02:16:00"/>
    <n v="0"/>
    <n v="1"/>
    <x v="4"/>
  </r>
  <r>
    <s v="TFQ008"/>
    <n v="217"/>
    <x v="1"/>
    <s v="MANTENIMIENTO AIRE ACONDICIONADO"/>
    <x v="3"/>
    <d v="1899-12-30T14:00:00"/>
    <d v="1899-12-30T10:00:00"/>
    <d v="2021-05-06T00:00:00"/>
    <x v="34"/>
    <d v="2021-05-06T00:00:00"/>
    <d v="2021-05-06T00:00:00"/>
    <d v="1899-12-30T16:00:00"/>
    <d v="1899-12-30T17:00:00"/>
    <x v="87"/>
    <s v="LUIS DAVILA"/>
    <x v="0"/>
    <s v="AIRE ACONDICIONADO"/>
    <x v="1"/>
    <x v="1"/>
    <n v="2"/>
    <n v="1"/>
    <d v="1899-12-30T13:00:23"/>
    <d v="1899-12-31T00:59:31"/>
    <n v="1"/>
    <d v="1899-12-30T00:00:00"/>
    <d v="1899-12-31T00:59:31"/>
    <n v="8"/>
    <x v="4"/>
    <x v="7"/>
    <s v="5-18"/>
    <d v="1899-12-30T01:00:00"/>
    <n v="0"/>
    <n v="1"/>
    <x v="4"/>
  </r>
  <r>
    <s v="TFQ008"/>
    <n v="217"/>
    <x v="1"/>
    <s v="DESMONTE DE BARRA TRANSVERSAL DE LA LLANTA PARA VERIFICACION DE PUNTA O ROTURAL, CAMBIO DE BUJE AMORTIGUADOR IZQUIERDO MONTAJE DE BARRA"/>
    <x v="36"/>
    <d v="1899-12-30T14:00:00"/>
    <d v="1899-12-30T10:00:00"/>
    <d v="2021-05-06T00:00:00"/>
    <x v="34"/>
    <d v="2021-05-07T00:00:00"/>
    <d v="2021-05-07T00:00:00"/>
    <d v="1899-12-30T13:15:00"/>
    <d v="1899-12-30T15:15:00"/>
    <x v="25"/>
    <s v="LUIS DAVILA"/>
    <x v="0"/>
    <s v="MECANICA DE PATIO"/>
    <x v="0"/>
    <x v="1"/>
    <n v="2"/>
    <n v="1"/>
    <d v="1899-12-30T13:00:23"/>
    <d v="1899-12-31T00:59:31"/>
    <n v="1"/>
    <d v="1899-12-30T00:00:00"/>
    <d v="1899-12-31T00:59:31"/>
    <n v="8"/>
    <x v="4"/>
    <x v="7"/>
    <s v="5-18"/>
    <d v="1899-12-30T02:00:00"/>
    <n v="0"/>
    <n v="1"/>
    <x v="4"/>
  </r>
  <r>
    <s v="TFQ008"/>
    <n v="217"/>
    <x v="1"/>
    <s v="PINTURA EN RINES"/>
    <x v="13"/>
    <d v="1899-12-30T14:00:00"/>
    <d v="1899-12-30T10:00:00"/>
    <d v="2021-05-06T00:00:00"/>
    <x v="34"/>
    <d v="2021-05-07T00:00:00"/>
    <d v="2021-05-07T00:00:00"/>
    <d v="1899-12-30T14:00:00"/>
    <d v="1899-12-30T15:30:00"/>
    <x v="9"/>
    <s v="LUIS DAVILA"/>
    <x v="1"/>
    <s v="LATONERIA Y PINTURA"/>
    <x v="0"/>
    <x v="1"/>
    <n v="2"/>
    <n v="1"/>
    <d v="1899-12-30T13:00:23"/>
    <d v="1899-12-31T00:59:31"/>
    <n v="1"/>
    <d v="1899-12-30T00:00:00"/>
    <d v="1899-12-31T00:59:31"/>
    <n v="8"/>
    <x v="4"/>
    <x v="7"/>
    <s v="5-18"/>
    <d v="1899-12-30T01:30:00"/>
    <n v="0"/>
    <n v="1"/>
    <x v="4"/>
  </r>
  <r>
    <s v="TFQ008"/>
    <n v="217"/>
    <x v="1"/>
    <s v="AJUSTE DEL DIVISOR, APRETAR TUERCA DEL EJE LAPICERO"/>
    <x v="4"/>
    <d v="1899-12-30T14:00:00"/>
    <d v="1899-12-30T10:00:00"/>
    <d v="2021-05-06T00:00:00"/>
    <x v="34"/>
    <d v="2021-05-08T00:00:00"/>
    <d v="2021-05-08T00:00:00"/>
    <d v="1899-12-30T07:30:00"/>
    <d v="1899-12-30T10:00:00"/>
    <x v="17"/>
    <s v="LUIS DAVILA"/>
    <x v="1"/>
    <s v="CAJAS Y TRANSMISIONES"/>
    <x v="0"/>
    <x v="1"/>
    <n v="2"/>
    <n v="1"/>
    <d v="1899-12-30T13:00:23"/>
    <d v="1899-12-31T00:59:31"/>
    <n v="1"/>
    <d v="1899-12-30T00:00:00"/>
    <d v="1899-12-31T00:59:31"/>
    <n v="8"/>
    <x v="4"/>
    <x v="7"/>
    <s v="5-18"/>
    <d v="1899-12-30T02:30:00"/>
    <n v="0"/>
    <n v="1"/>
    <x v="4"/>
  </r>
  <r>
    <s v="TFQ008"/>
    <n v="217"/>
    <x v="0"/>
    <s v="POLISHAR TANQUES"/>
    <x v="1"/>
    <d v="1899-12-30T14:00:00"/>
    <d v="1899-12-30T10:00:00"/>
    <d v="2021-05-06T00:00:00"/>
    <x v="34"/>
    <d v="2021-05-08T00:00:00"/>
    <d v="2021-05-08T00:00:00"/>
    <d v="1899-12-30T07:30:00"/>
    <d v="1899-12-30T10:00:00"/>
    <x v="28"/>
    <s v="LUIS DAVILA"/>
    <x v="1"/>
    <s v="LATONERIA Y PINTURA"/>
    <x v="0"/>
    <x v="1"/>
    <n v="2"/>
    <n v="1"/>
    <d v="1899-12-30T13:00:23"/>
    <d v="1899-12-31T00:59:31"/>
    <n v="1"/>
    <d v="1899-12-30T00:00:00"/>
    <d v="1899-12-31T00:59:31"/>
    <n v="8"/>
    <x v="4"/>
    <x v="7"/>
    <s v="5-18"/>
    <d v="1899-12-30T02:30:00"/>
    <n v="0"/>
    <n v="1"/>
    <x v="4"/>
  </r>
  <r>
    <s v="UQS507"/>
    <n v="218"/>
    <x v="1"/>
    <s v="AJUSTE DE FRENO"/>
    <x v="13"/>
    <d v="1899-12-30T15:00:00"/>
    <m/>
    <d v="2021-05-06T00:00:00"/>
    <x v="6"/>
    <d v="2021-05-06T00:00:00"/>
    <d v="2021-05-06T00:00:00"/>
    <d v="1899-12-30T16:00:00"/>
    <d v="1899-12-30T16:20:00"/>
    <x v="23"/>
    <s v="ROGER CUELLO"/>
    <x v="1"/>
    <s v="MECANICA DE PATIO"/>
    <x v="0"/>
    <x v="3"/>
    <n v="-44322"/>
    <n v="0"/>
    <d v="1899-12-30T00:00:00"/>
    <d v="1899-12-30T00:00:00"/>
    <n v="1"/>
    <d v="1899-12-30T00:00:00"/>
    <d v="1899-12-30T00:00:00"/>
    <n v="0"/>
    <x v="3"/>
    <x v="3"/>
    <s v="1-52"/>
    <d v="1899-12-30T00:20:00"/>
    <n v="0"/>
    <n v="1"/>
    <x v="4"/>
  </r>
  <r>
    <s v="UQS507"/>
    <n v="218"/>
    <x v="1"/>
    <s v="REVISION ELECTRICA, VEHICULO SIN MODULO DE LUCES POR ROBO"/>
    <x v="1"/>
    <d v="1899-12-30T15:00:00"/>
    <m/>
    <d v="2021-05-06T00:00:00"/>
    <x v="6"/>
    <d v="2021-05-06T00:00:00"/>
    <d v="2021-05-06T00:00:00"/>
    <d v="1899-12-30T16:00:00"/>
    <d v="1899-12-30T16:30:00"/>
    <x v="21"/>
    <s v="ROGER CUELLO"/>
    <x v="0"/>
    <s v="ELECTRICO"/>
    <x v="0"/>
    <x v="3"/>
    <n v="-44322"/>
    <n v="0"/>
    <d v="1899-12-30T00:00:00"/>
    <d v="1899-12-30T00:00:00"/>
    <n v="1"/>
    <d v="1899-12-30T00:00:00"/>
    <d v="1899-12-30T00:00:00"/>
    <n v="0"/>
    <x v="3"/>
    <x v="3"/>
    <s v="1-52"/>
    <d v="1899-12-30T00:30:00"/>
    <n v="0"/>
    <n v="1"/>
    <x v="4"/>
  </r>
  <r>
    <s v="UQS507"/>
    <n v="218"/>
    <x v="1"/>
    <s v="INSPECCION DE QUINTA RUEDA"/>
    <x v="0"/>
    <d v="1899-12-30T15:00:00"/>
    <m/>
    <d v="2021-05-06T00:00:00"/>
    <x v="6"/>
    <d v="2021-05-12T00:00:00"/>
    <d v="2021-05-12T00:00:00"/>
    <d v="1899-12-30T12:10:00"/>
    <d v="1899-12-30T15:00:00"/>
    <x v="0"/>
    <s v="ROGER CUELLO"/>
    <x v="1"/>
    <s v="MECANICA DE PATIO"/>
    <x v="0"/>
    <x v="3"/>
    <n v="-44322"/>
    <n v="0"/>
    <d v="1899-12-30T00:00:00"/>
    <d v="1899-12-30T00:00:00"/>
    <n v="1"/>
    <d v="1899-12-30T00:00:00"/>
    <d v="1899-12-30T00:00:00"/>
    <n v="0"/>
    <x v="3"/>
    <x v="3"/>
    <s v="1-52"/>
    <d v="1899-12-30T02:50:00"/>
    <n v="0"/>
    <n v="1"/>
    <x v="5"/>
  </r>
  <r>
    <s v="UQS507"/>
    <n v="218"/>
    <x v="1"/>
    <s v="INSPECCION DE QUINTA RUEDA, CAMBIO DE KIT MORDAZAS, ZAPATAS DEL SISTEMA COMPENSADOR, RESORTES, CAMBIO DE KIT DE CIERRE"/>
    <x v="0"/>
    <d v="1899-12-30T15:00:00"/>
    <m/>
    <d v="2021-05-06T00:00:00"/>
    <x v="6"/>
    <d v="2021-05-13T00:00:00"/>
    <d v="2021-05-13T00:00:00"/>
    <d v="1899-12-30T08:00:00"/>
    <d v="1899-12-30T09:00:00"/>
    <x v="0"/>
    <s v="ROGER CUELLO"/>
    <x v="1"/>
    <s v="MECANICA DE PATIO"/>
    <x v="0"/>
    <x v="3"/>
    <n v="-44322"/>
    <n v="0"/>
    <d v="1899-12-30T00:00:00"/>
    <d v="1899-12-30T00:00:00"/>
    <n v="1"/>
    <d v="1899-12-30T00:00:00"/>
    <d v="1899-12-30T00:00:00"/>
    <n v="0"/>
    <x v="3"/>
    <x v="3"/>
    <s v="1-52"/>
    <d v="1899-12-30T01:00:00"/>
    <n v="0"/>
    <n v="1"/>
    <x v="5"/>
  </r>
  <r>
    <s v="UQS507"/>
    <n v="218"/>
    <x v="0"/>
    <s v="POLISHADO"/>
    <x v="0"/>
    <d v="1899-12-30T15:00:00"/>
    <m/>
    <d v="2021-05-06T00:00:00"/>
    <x v="6"/>
    <d v="2021-05-13T00:00:00"/>
    <d v="2021-05-13T00:00:00"/>
    <d v="1899-12-30T07:30:00"/>
    <d v="1899-12-30T15:00:00"/>
    <x v="9"/>
    <s v="ROGER CUELLO"/>
    <x v="1"/>
    <s v="LATONERIA Y PINTURA"/>
    <x v="0"/>
    <x v="3"/>
    <n v="-44322"/>
    <n v="0"/>
    <d v="1899-12-30T00:00:00"/>
    <d v="1899-12-30T00:00:00"/>
    <n v="1"/>
    <d v="1899-12-30T00:00:00"/>
    <d v="1899-12-30T00:00:00"/>
    <n v="0"/>
    <x v="3"/>
    <x v="3"/>
    <s v="1-52"/>
    <d v="1899-12-30T05:30:29"/>
    <n v="0"/>
    <n v="1"/>
    <x v="5"/>
  </r>
  <r>
    <s v="UYU045"/>
    <n v="219"/>
    <x v="0"/>
    <s v="GRADUAR CLUTCH"/>
    <x v="3"/>
    <d v="1899-12-30T10:53:00"/>
    <d v="1899-12-30T11:15:00"/>
    <d v="2021-05-06T00:00:00"/>
    <x v="32"/>
    <d v="2021-05-06T00:00:00"/>
    <d v="2021-05-06T00:00:00"/>
    <d v="1899-12-30T10:53:00"/>
    <d v="1899-12-30T11:15:00"/>
    <x v="45"/>
    <s v="LUIS MARTELO"/>
    <x v="1"/>
    <s v="CAJAS Y TRANSMISIONES"/>
    <x v="1"/>
    <x v="3"/>
    <n v="0"/>
    <n v="1"/>
    <d v="1899-12-30T00:22:00"/>
    <d v="1899-12-30T00:22:00"/>
    <n v="1"/>
    <d v="1899-12-30T00:00:00"/>
    <d v="1899-12-30T00:22:00"/>
    <n v="6"/>
    <x v="4"/>
    <x v="7"/>
    <s v="5-18"/>
    <d v="1899-12-30T00:22:00"/>
    <n v="0"/>
    <n v="1"/>
    <x v="4"/>
  </r>
  <r>
    <s v="S26295"/>
    <n v="220"/>
    <x v="1"/>
    <s v="REVISION DE BOMBONAS DE SEGURIDAD T30 (4), Y CAMBIO DE DIAFRAGMA DE VALVULA CHILLONA"/>
    <x v="19"/>
    <d v="1899-12-30T15:30:00"/>
    <m/>
    <d v="2021-05-06T00:00:00"/>
    <x v="6"/>
    <d v="2021-05-07T00:00:00"/>
    <d v="2021-05-07T00:00:00"/>
    <d v="1899-12-30T07:30:00"/>
    <d v="1899-12-30T10:10:00"/>
    <x v="6"/>
    <s v="LUIS DIAZ"/>
    <x v="0"/>
    <s v="AIRE"/>
    <x v="1"/>
    <x v="1"/>
    <n v="-44322"/>
    <n v="0"/>
    <d v="1899-12-30T00:00:00"/>
    <d v="1899-12-30T00:00:00"/>
    <n v="1"/>
    <d v="1899-12-30T00:00:00"/>
    <d v="1899-12-30T00:00:00"/>
    <n v="0"/>
    <x v="3"/>
    <x v="3"/>
    <s v="1-52"/>
    <d v="1899-12-30T02:40:00"/>
    <n v="0"/>
    <n v="1"/>
    <x v="4"/>
  </r>
  <r>
    <s v="TFQ994"/>
    <n v="220"/>
    <x v="1"/>
    <s v="REVISION RUEDAS DELANTERAS, REVISION DE CRUCETAS, CAUCHO CENTRAL SOPORTES DE MOTOR Y ACEITE DE LA CAJA"/>
    <x v="13"/>
    <d v="1899-12-30T15:30:00"/>
    <m/>
    <d v="2021-05-06T00:00:00"/>
    <x v="6"/>
    <d v="2021-05-07T00:00:00"/>
    <d v="2021-05-07T00:00:00"/>
    <d v="1899-12-30T08:50:00"/>
    <d v="1899-12-30T09:30:00"/>
    <x v="25"/>
    <s v="LUIS DIAZ"/>
    <x v="0"/>
    <s v="MECANICA DE PATIO"/>
    <x v="0"/>
    <x v="1"/>
    <n v="-44322"/>
    <n v="0"/>
    <d v="1899-12-30T00:00:00"/>
    <d v="1899-12-30T00:00:00"/>
    <n v="1"/>
    <d v="1899-12-30T00:00:00"/>
    <d v="1899-12-30T00:00:00"/>
    <n v="0"/>
    <x v="3"/>
    <x v="3"/>
    <s v="1-52"/>
    <d v="1899-12-30T00:40:00"/>
    <n v="0"/>
    <n v="1"/>
    <x v="4"/>
  </r>
  <r>
    <s v="TFQ994"/>
    <n v="220"/>
    <x v="1"/>
    <s v="REPARACION DE MOTOR DE ARRANQUE, LIMPIEZA DE BATERIAS E INSTALACION DE MAXTER"/>
    <x v="3"/>
    <d v="1899-12-30T15:30:00"/>
    <m/>
    <d v="2021-05-06T00:00:00"/>
    <x v="6"/>
    <d v="2021-05-07T00:00:00"/>
    <d v="2021-05-07T00:00:00"/>
    <d v="1899-12-30T07:30:00"/>
    <d v="1899-12-30T15:30:00"/>
    <x v="12"/>
    <s v="LUIS DIAZ"/>
    <x v="0"/>
    <s v="MOTOR"/>
    <x v="1"/>
    <x v="1"/>
    <n v="-44322"/>
    <n v="0"/>
    <d v="1899-12-30T00:00:00"/>
    <d v="1899-12-30T00:00:00"/>
    <n v="1"/>
    <d v="1899-12-30T00:00:00"/>
    <d v="1899-12-30T00:00:00"/>
    <n v="0"/>
    <x v="3"/>
    <x v="3"/>
    <s v="1-52"/>
    <d v="1899-12-30T06:00:29"/>
    <n v="0"/>
    <n v="1"/>
    <x v="4"/>
  </r>
  <r>
    <s v="TFQ994"/>
    <n v="220"/>
    <x v="1"/>
    <s v="REVISION BOTONES DE SEGURIDAD"/>
    <x v="1"/>
    <d v="1899-12-30T15:30:00"/>
    <m/>
    <d v="2021-05-06T00:00:00"/>
    <x v="6"/>
    <d v="2021-05-07T00:00:00"/>
    <d v="2021-05-07T00:00:00"/>
    <d v="1899-12-30T10:10:00"/>
    <d v="1899-12-30T10:50:00"/>
    <x v="6"/>
    <s v="LUIS DIAZ"/>
    <x v="0"/>
    <s v="AIRE"/>
    <x v="1"/>
    <x v="1"/>
    <n v="-44322"/>
    <n v="0"/>
    <d v="1899-12-30T00:00:00"/>
    <d v="1899-12-30T00:00:00"/>
    <n v="1"/>
    <d v="1899-12-30T00:00:00"/>
    <d v="1899-12-30T00:00:00"/>
    <n v="0"/>
    <x v="3"/>
    <x v="3"/>
    <s v="1-52"/>
    <d v="1899-12-30T00:40:00"/>
    <n v="0"/>
    <n v="1"/>
    <x v="4"/>
  </r>
  <r>
    <s v="TFQ994"/>
    <n v="220"/>
    <x v="1"/>
    <s v="DESMONTE DE ACTUADORES PARA MANTENIMIENTO "/>
    <x v="3"/>
    <d v="1899-12-30T15:30:00"/>
    <m/>
    <d v="2021-05-06T00:00:00"/>
    <x v="6"/>
    <d v="2021-05-07T00:00:00"/>
    <d v="2021-05-07T00:00:00"/>
    <d v="1899-12-30T07:30:00"/>
    <d v="1899-12-30T09:00:00"/>
    <x v="45"/>
    <s v="LUIS DIAZ"/>
    <x v="0"/>
    <s v="MOTOR"/>
    <x v="1"/>
    <x v="1"/>
    <n v="-44322"/>
    <n v="0"/>
    <d v="1899-12-30T00:00:00"/>
    <d v="1899-12-30T00:00:00"/>
    <n v="1"/>
    <d v="1899-12-30T00:00:00"/>
    <d v="1899-12-30T00:00:00"/>
    <n v="0"/>
    <x v="3"/>
    <x v="3"/>
    <s v="1-52"/>
    <d v="1899-12-30T01:30:00"/>
    <n v="0"/>
    <n v="1"/>
    <x v="4"/>
  </r>
  <r>
    <s v="TFQ994"/>
    <n v="220"/>
    <x v="1"/>
    <s v="CAMBIO DE AGUJAS DE LOS ACTUADORES Y CALIBRACIION DE MOTOR"/>
    <x v="1"/>
    <d v="1899-12-30T15:30:00"/>
    <m/>
    <d v="2021-05-06T00:00:00"/>
    <x v="6"/>
    <d v="2021-05-08T00:00:00"/>
    <d v="2021-05-08T00:00:00"/>
    <d v="1899-12-30T07:30:00"/>
    <d v="1899-12-30T12:00:00"/>
    <x v="45"/>
    <s v="LUIS DIAZ"/>
    <x v="0"/>
    <s v="MOTOR"/>
    <x v="1"/>
    <x v="1"/>
    <n v="-44322"/>
    <n v="0"/>
    <d v="1899-12-30T00:00:00"/>
    <d v="1899-12-30T00:00:00"/>
    <n v="1"/>
    <d v="1899-12-30T00:00:00"/>
    <d v="1899-12-30T00:00:00"/>
    <n v="0"/>
    <x v="3"/>
    <x v="3"/>
    <s v="1-52"/>
    <d v="1899-12-30T04:30:00"/>
    <n v="0"/>
    <n v="1"/>
    <x v="4"/>
  </r>
  <r>
    <s v="TFQ994"/>
    <n v="220"/>
    <x v="1"/>
    <s v="DESMONTE DE DEFENSA PARA REPARACION Y PINTURA"/>
    <x v="1"/>
    <d v="1899-12-30T15:30:00"/>
    <m/>
    <d v="2021-05-06T00:00:00"/>
    <x v="6"/>
    <d v="2021-05-08T00:00:00"/>
    <d v="2021-05-08T00:00:00"/>
    <d v="1899-12-30T07:30:00"/>
    <d v="1899-12-30T12:00:00"/>
    <x v="9"/>
    <s v="LUIS DIAZ"/>
    <x v="0"/>
    <s v="LATONERIA Y PINTURA"/>
    <x v="0"/>
    <x v="1"/>
    <n v="-44322"/>
    <n v="0"/>
    <d v="1899-12-30T00:00:00"/>
    <d v="1899-12-30T00:00:00"/>
    <n v="1"/>
    <d v="1899-12-30T00:00:00"/>
    <d v="1899-12-30T00:00:00"/>
    <n v="0"/>
    <x v="3"/>
    <x v="3"/>
    <s v="1-52"/>
    <d v="1899-12-30T04:30:00"/>
    <n v="0"/>
    <n v="1"/>
    <x v="4"/>
  </r>
  <r>
    <s v="TFQ994"/>
    <n v="220"/>
    <x v="1"/>
    <s v="INSTALACION DE DEFENSA"/>
    <x v="0"/>
    <d v="1899-12-30T15:30:00"/>
    <d v="1899-12-30T12:00:00"/>
    <d v="2021-05-06T00:00:00"/>
    <x v="31"/>
    <d v="2021-05-10T00:00:00"/>
    <d v="2021-05-10T00:00:00"/>
    <d v="1899-12-30T10:30:00"/>
    <d v="1899-12-30T11:01:00"/>
    <x v="9"/>
    <s v="LUIS DIAZ"/>
    <x v="0"/>
    <s v="LATONERIA Y PINTURA"/>
    <x v="0"/>
    <x v="1"/>
    <n v="16"/>
    <n v="1"/>
    <d v="1900-01-04T12:29:02"/>
    <d v="1900-01-08T05:22:48"/>
    <n v="1"/>
    <d v="1899-12-30T00:00:00"/>
    <d v="1900-01-08T05:22:48"/>
    <n v="22"/>
    <x v="4"/>
    <x v="9"/>
    <s v="5-20"/>
    <d v="1899-12-30T00:31:00"/>
    <n v="0"/>
    <n v="1"/>
    <x v="5"/>
  </r>
  <r>
    <s v="TFQ994"/>
    <n v="220"/>
    <x v="1"/>
    <s v="ESCANER"/>
    <x v="0"/>
    <d v="1899-12-30T15:30:00"/>
    <d v="1899-12-30T12:00:00"/>
    <d v="2021-05-06T00:00:00"/>
    <x v="31"/>
    <d v="2021-05-10T00:00:00"/>
    <d v="2021-05-10T00:00:00"/>
    <d v="1899-12-30T11:00:00"/>
    <d v="1899-12-30T11:30:00"/>
    <x v="21"/>
    <s v="LUIS DIAZ"/>
    <x v="0"/>
    <s v="MOTOR"/>
    <x v="0"/>
    <x v="1"/>
    <n v="16"/>
    <n v="1"/>
    <d v="1900-01-04T12:29:02"/>
    <d v="1900-01-08T05:22:48"/>
    <n v="1"/>
    <d v="1899-12-30T00:00:00"/>
    <d v="1900-01-08T05:22:48"/>
    <n v="22"/>
    <x v="4"/>
    <x v="9"/>
    <s v="5-20"/>
    <d v="1899-12-30T00:30:00"/>
    <n v="0"/>
    <n v="1"/>
    <x v="5"/>
  </r>
  <r>
    <s v="TFQ994"/>
    <n v="220"/>
    <x v="1"/>
    <s v="REVISION DE ACTUADORES , SE PROBARON NO FUNCIONAN"/>
    <x v="0"/>
    <d v="1899-12-30T15:30:00"/>
    <d v="1899-12-30T12:00:00"/>
    <d v="2021-05-06T00:00:00"/>
    <x v="31"/>
    <d v="2021-05-11T00:00:00"/>
    <d v="2021-05-11T00:00:00"/>
    <d v="1899-12-30T13:00:00"/>
    <d v="1899-12-30T13:40:00"/>
    <x v="144"/>
    <s v="LUIS DIAZ"/>
    <x v="0"/>
    <s v="MOTOR"/>
    <x v="0"/>
    <x v="1"/>
    <n v="16"/>
    <n v="1"/>
    <d v="1900-01-04T12:29:02"/>
    <d v="1900-01-08T05:22:48"/>
    <n v="1"/>
    <d v="1899-12-30T00:00:00"/>
    <d v="1900-01-08T05:22:48"/>
    <n v="22"/>
    <x v="4"/>
    <x v="9"/>
    <s v="5-20"/>
    <d v="1899-12-30T00:40:00"/>
    <n v="0"/>
    <n v="1"/>
    <x v="5"/>
  </r>
  <r>
    <s v="TFR851"/>
    <n v="221"/>
    <x v="1"/>
    <s v="CORRECCION DE FUGA EN MANGUERA MANOS TRAILER, CAMBIO DE DE ANILLO E INSERTO"/>
    <x v="1"/>
    <d v="1899-12-30T17:00:00"/>
    <d v="1899-12-30T07:50:00"/>
    <d v="2021-05-06T00:00:00"/>
    <x v="33"/>
    <d v="2021-05-06T00:00:00"/>
    <d v="2021-05-06T00:00:00"/>
    <d v="1899-12-30T17:30:00"/>
    <d v="1899-12-30T18:30:00"/>
    <x v="1"/>
    <s v="JHONY SORACA"/>
    <x v="0"/>
    <s v="AIRE"/>
    <x v="0"/>
    <x v="5"/>
    <n v="1"/>
    <n v="1"/>
    <d v="1899-12-30T01:20:00"/>
    <d v="1899-12-30T02:50:58"/>
    <n v="1"/>
    <d v="1899-12-30T00:00:00"/>
    <d v="1899-12-30T02:50:58"/>
    <n v="7"/>
    <x v="4"/>
    <x v="7"/>
    <s v="5-18"/>
    <d v="1899-12-30T01:00:00"/>
    <n v="0"/>
    <n v="1"/>
    <x v="4"/>
  </r>
  <r>
    <s v="TFR851"/>
    <n v="221"/>
    <x v="0"/>
    <s v="CAMBIO DE MANGUERA DE MANOS TRAILER"/>
    <x v="1"/>
    <d v="1899-12-30T17:00:00"/>
    <d v="1899-12-30T07:50:00"/>
    <d v="2021-05-06T00:00:00"/>
    <x v="33"/>
    <d v="2021-05-07T00:00:00"/>
    <d v="2021-05-07T00:00:00"/>
    <d v="1899-12-30T07:30:00"/>
    <d v="1899-12-30T07:50:00"/>
    <x v="0"/>
    <s v="JHONY SORACA"/>
    <x v="0"/>
    <s v="AIRE"/>
    <x v="0"/>
    <x v="5"/>
    <n v="1"/>
    <n v="1"/>
    <d v="1899-12-30T01:20:00"/>
    <d v="1899-12-30T02:50:58"/>
    <n v="1"/>
    <d v="1899-12-30T00:00:00"/>
    <d v="1899-12-30T02:50:58"/>
    <n v="7"/>
    <x v="4"/>
    <x v="7"/>
    <s v="5-18"/>
    <d v="1899-12-30T00:20:00"/>
    <n v="0"/>
    <n v="1"/>
    <x v="4"/>
  </r>
  <r>
    <s v="TFU059"/>
    <n v="222"/>
    <x v="1"/>
    <s v="ESCANER DE VEHICULO SE SUBIERON LOS PARAMETROS DE 1500 A 1800"/>
    <x v="3"/>
    <d v="1899-12-30T08:30:00"/>
    <d v="1899-12-30T10:40:00"/>
    <d v="2021-05-07T00:00:00"/>
    <x v="33"/>
    <d v="2021-05-07T00:00:00"/>
    <d v="2021-05-07T00:00:00"/>
    <d v="1899-12-30T10:10:00"/>
    <d v="1899-12-30T10:40:00"/>
    <x v="45"/>
    <s v="CESAR GOMEZ"/>
    <x v="0"/>
    <s v="MOTOR"/>
    <x v="1"/>
    <x v="1"/>
    <n v="0"/>
    <n v="1"/>
    <d v="1899-12-30T02:10:00"/>
    <d v="1899-12-30T02:10:00"/>
    <n v="1"/>
    <d v="1899-12-30T00:00:00"/>
    <d v="1899-12-30T02:10:00"/>
    <n v="7"/>
    <x v="4"/>
    <x v="7"/>
    <s v="5-18"/>
    <d v="1899-12-30T00:30:00"/>
    <n v="0"/>
    <n v="1"/>
    <x v="4"/>
  </r>
  <r>
    <s v="TFU059"/>
    <n v="222"/>
    <x v="0"/>
    <s v="MANTENIMIENTO AIRE ACONDICIONADO"/>
    <x v="3"/>
    <d v="1899-12-30T15:50:00"/>
    <d v="1899-12-30T16:30:00"/>
    <d v="2021-05-07T00:00:00"/>
    <x v="33"/>
    <d v="2021-05-07T00:00:00"/>
    <d v="2021-05-07T00:00:00"/>
    <d v="1899-12-30T15:50:00"/>
    <d v="1899-12-30T16:30:00"/>
    <x v="87"/>
    <s v="CESAR GOMEZ"/>
    <x v="0"/>
    <s v="MOTOR"/>
    <x v="1"/>
    <x v="1"/>
    <n v="0"/>
    <n v="1"/>
    <d v="1899-12-30T00:40:00"/>
    <d v="1899-12-30T00:40:00"/>
    <n v="0"/>
    <d v="1899-12-30T04:30:00"/>
    <d v="1899-12-30T05:10:00"/>
    <n v="7"/>
    <x v="4"/>
    <x v="7"/>
    <s v="5-18"/>
    <d v="1899-12-30T00:40:00"/>
    <n v="0"/>
    <n v="1"/>
    <x v="4"/>
  </r>
  <r>
    <s v="KNK804"/>
    <n v="223"/>
    <x v="0"/>
    <s v="CORRECCION FUGA DE AIRE EN MANGUERA PARTIDA Y REVISIONDE FUGA POR UN ACOPLE"/>
    <x v="37"/>
    <d v="1899-12-30T10:00:00"/>
    <d v="1899-12-30T11:30:00"/>
    <d v="2021-05-07T00:00:00"/>
    <x v="33"/>
    <d v="2021-05-07T00:00:00"/>
    <d v="2021-05-07T00:00:00"/>
    <d v="1899-12-30T10:53:00"/>
    <d v="1899-12-30T11:30:00"/>
    <x v="6"/>
    <s v="DEIWIS PIMIENTA"/>
    <x v="0"/>
    <s v="AIRE"/>
    <x v="0"/>
    <x v="3"/>
    <n v="0"/>
    <n v="1"/>
    <d v="1899-12-30T01:30:00"/>
    <d v="1899-12-30T01:30:00"/>
    <n v="1"/>
    <d v="1899-12-30T00:00:00"/>
    <d v="1899-12-30T01:30:00"/>
    <n v="7"/>
    <x v="4"/>
    <x v="7"/>
    <s v="5-18"/>
    <d v="1899-12-30T00:37:00"/>
    <n v="0"/>
    <n v="1"/>
    <x v="4"/>
  </r>
  <r>
    <s v="TFU056"/>
    <n v="224"/>
    <x v="1"/>
    <s v="SE ESCANEO VEHICULO Y SE CAMBIO MODULO, EL ANTERIOR NO TENIA PARAMETROS"/>
    <x v="3"/>
    <d v="1899-12-30T10:00:00"/>
    <d v="1899-12-30T16:30:00"/>
    <d v="2021-05-07T00:00:00"/>
    <x v="33"/>
    <d v="2021-05-07T00:00:00"/>
    <d v="2021-05-07T00:00:00"/>
    <d v="1899-12-30T10:41:00"/>
    <d v="1899-12-30T12:00:00"/>
    <x v="45"/>
    <s v="RICHARD RODRIGUEZ"/>
    <x v="0"/>
    <s v="MOTOR"/>
    <x v="1"/>
    <x v="1"/>
    <n v="0"/>
    <n v="1"/>
    <d v="1899-12-30T04:30:29"/>
    <d v="1899-12-30T05:30:00"/>
    <n v="0"/>
    <d v="1899-12-30T04:30:00"/>
    <d v="1899-12-30T10:00:00"/>
    <n v="7"/>
    <x v="4"/>
    <x v="7"/>
    <s v="5-18"/>
    <d v="1899-12-30T01:19:00"/>
    <n v="0"/>
    <n v="1"/>
    <x v="4"/>
  </r>
  <r>
    <s v="TFU056"/>
    <n v="224"/>
    <x v="1"/>
    <s v="CORRECCION DE FUGAS DE AIRE EN VALVULAS DE FRENO"/>
    <x v="1"/>
    <d v="1899-12-30T10:00:00"/>
    <d v="1899-12-30T16:30:00"/>
    <d v="2021-05-07T00:00:00"/>
    <x v="33"/>
    <d v="2021-05-07T00:00:00"/>
    <d v="2021-05-07T00:00:00"/>
    <d v="1899-12-30T14:15:00"/>
    <d v="1899-12-30T16:00:00"/>
    <x v="6"/>
    <s v="RICHARD RODRIGUEZ"/>
    <x v="0"/>
    <s v="AIRE"/>
    <x v="0"/>
    <x v="1"/>
    <n v="0"/>
    <n v="1"/>
    <d v="1899-12-30T04:30:29"/>
    <d v="1899-12-30T05:30:00"/>
    <n v="0"/>
    <d v="1899-12-30T04:30:00"/>
    <d v="1899-12-30T10:00:00"/>
    <n v="7"/>
    <x v="4"/>
    <x v="7"/>
    <s v="5-18"/>
    <d v="1899-12-30T01:45:00"/>
    <n v="0"/>
    <n v="1"/>
    <x v="4"/>
  </r>
  <r>
    <s v="TFU056"/>
    <n v="224"/>
    <x v="0"/>
    <s v="CAMBIO DE CABLE 7 VIAS, CONECTOR HEMBRA Y ENCINTAR ARNES DE CABINA"/>
    <x v="1"/>
    <d v="1899-12-30T10:00:00"/>
    <d v="1899-12-30T16:30:00"/>
    <d v="2021-05-07T00:00:00"/>
    <x v="33"/>
    <d v="2021-05-07T00:00:00"/>
    <d v="2021-05-07T00:00:00"/>
    <d v="1899-12-30T15:50:00"/>
    <d v="1899-12-30T16:30:00"/>
    <x v="12"/>
    <s v="RICHARD RODRIGUEZ"/>
    <x v="0"/>
    <s v="ELECTRICO"/>
    <x v="0"/>
    <x v="1"/>
    <n v="0"/>
    <n v="1"/>
    <d v="1899-12-30T04:30:29"/>
    <d v="1899-12-30T05:30:00"/>
    <n v="0"/>
    <d v="1899-12-30T04:30:00"/>
    <d v="1899-12-30T10:00:00"/>
    <n v="7"/>
    <x v="4"/>
    <x v="7"/>
    <s v="5-18"/>
    <d v="1899-12-30T00:40:00"/>
    <n v="0"/>
    <n v="1"/>
    <x v="4"/>
  </r>
  <r>
    <s v="WLP813"/>
    <n v="225"/>
    <x v="1"/>
    <s v="COMPLETAR NIVEL DE ACEITE"/>
    <x v="3"/>
    <d v="1899-12-30T14:00:00"/>
    <d v="1899-12-30T15:25:00"/>
    <d v="2021-05-07T00:00:00"/>
    <x v="33"/>
    <d v="2021-05-07T00:00:00"/>
    <d v="2021-05-07T00:00:00"/>
    <d v="1899-12-30T15:00:00"/>
    <d v="1899-12-30T15:25:00"/>
    <x v="23"/>
    <s v="NEIDER IBARRA"/>
    <x v="1"/>
    <s v="MOTOR"/>
    <x v="1"/>
    <x v="3"/>
    <n v="0"/>
    <n v="1"/>
    <d v="1899-12-30T01:25:00"/>
    <d v="1899-12-30T01:25:00"/>
    <n v="0"/>
    <d v="1899-12-30T05:35:00"/>
    <d v="1899-12-30T07:00:00"/>
    <n v="7"/>
    <x v="4"/>
    <x v="7"/>
    <s v="5-18"/>
    <d v="1899-12-30T00:25:00"/>
    <n v="0"/>
    <n v="1"/>
    <x v="4"/>
  </r>
  <r>
    <s v="R60300"/>
    <n v="225"/>
    <x v="1"/>
    <s v="REVISION DE BOMBONBA ROTA, NO SE PUDO CAMBIAR NO LA HAY"/>
    <x v="9"/>
    <d v="1899-12-30T14:00:00"/>
    <d v="1899-12-30T15:25:00"/>
    <d v="2021-05-07T00:00:00"/>
    <x v="33"/>
    <d v="2021-05-07T00:00:00"/>
    <d v="2021-05-07T00:00:00"/>
    <d v="1899-12-30T15:00:00"/>
    <d v="1899-12-30T15:25:00"/>
    <x v="6"/>
    <s v="NEIDER IBARRA"/>
    <x v="0"/>
    <s v="AIRE"/>
    <x v="0"/>
    <x v="3"/>
    <n v="0"/>
    <n v="1"/>
    <d v="1899-12-30T01:25:00"/>
    <d v="1899-12-30T01:25:00"/>
    <n v="0"/>
    <d v="1899-12-30T05:35:00"/>
    <d v="1899-12-30T07:00:00"/>
    <n v="7"/>
    <x v="4"/>
    <x v="7"/>
    <s v="5-18"/>
    <d v="1899-12-30T00:25:00"/>
    <n v="0"/>
    <n v="1"/>
    <x v="4"/>
  </r>
  <r>
    <s v="WLP813"/>
    <n v="225"/>
    <x v="0"/>
    <s v="REPARACION DE LUZ FRONTAL"/>
    <x v="1"/>
    <d v="1899-12-30T14:00:00"/>
    <d v="1899-12-30T15:25:00"/>
    <d v="2021-05-07T00:00:00"/>
    <x v="33"/>
    <d v="2021-05-07T00:00:00"/>
    <d v="2021-05-07T00:00:00"/>
    <d v="1899-12-30T14:30:00"/>
    <d v="1899-12-30T14:45:00"/>
    <x v="12"/>
    <s v="NEIDER IBARRA"/>
    <x v="0"/>
    <s v="ELECTRICO"/>
    <x v="0"/>
    <x v="3"/>
    <n v="0"/>
    <n v="1"/>
    <d v="1899-12-30T01:25:00"/>
    <d v="1899-12-30T01:25:00"/>
    <n v="0"/>
    <d v="1899-12-30T05:35:00"/>
    <d v="1899-12-30T07:00:00"/>
    <n v="7"/>
    <x v="4"/>
    <x v="7"/>
    <s v="5-18"/>
    <d v="1899-12-30T00:15:00"/>
    <n v="0"/>
    <n v="1"/>
    <x v="4"/>
  </r>
  <r>
    <s v="TDL912 - R62502"/>
    <n v="226"/>
    <x v="0"/>
    <s v="Se repara serpentin en tanque. Se utiliza electrodo en acero inoxidable. Se aplica pintura color azul. "/>
    <x v="28"/>
    <d v="1899-12-30T12:00:00"/>
    <d v="1899-12-30T18:00:00"/>
    <d v="2021-04-29T00:00:00"/>
    <x v="27"/>
    <d v="2021-04-29T00:00:00"/>
    <d v="2021-04-29T00:00:00"/>
    <d v="1899-12-30T12:00:00"/>
    <d v="1899-12-30T18:00:00"/>
    <x v="145"/>
    <s v="LUIS CARO"/>
    <x v="0"/>
    <s v="SOLDADURA"/>
    <x v="2"/>
    <x v="4"/>
    <n v="0"/>
    <n v="1"/>
    <d v="1899-12-30T04:00:29"/>
    <d v="1899-12-30T05:00:00"/>
    <n v="1"/>
    <d v="1899-12-30T00:00:00"/>
    <d v="1899-12-30T05:00:00"/>
    <n v="29"/>
    <x v="1"/>
    <x v="6"/>
    <s v="4-17"/>
    <d v="1899-12-30T00:00:00"/>
    <n v="0"/>
    <n v="0"/>
    <x v="3"/>
  </r>
  <r>
    <s v="TDK247 - R62027"/>
    <n v="227"/>
    <x v="1"/>
    <s v="Se desmonta porta stop, se refuerza estructura en acero inoxidable con trabajo de soldadura. Se cambian 2 bujes de balacin. "/>
    <x v="9"/>
    <d v="1899-12-30T08:00:00"/>
    <d v="1899-12-30T18:00:00"/>
    <d v="2021-04-29T00:00:00"/>
    <x v="27"/>
    <d v="2021-04-29T00:00:00"/>
    <d v="2021-04-29T00:00:00"/>
    <d v="1899-12-30T08:00:00"/>
    <d v="1899-12-30T18:00:00"/>
    <x v="145"/>
    <s v="WILSON BARON"/>
    <x v="0"/>
    <s v="MECANICA DE PATIO, SOLDADURA"/>
    <x v="0"/>
    <x v="4"/>
    <n v="0"/>
    <n v="1"/>
    <d v="1899-12-30T08:00:29"/>
    <d v="1899-12-30T09:00:00"/>
    <n v="1"/>
    <d v="1899-12-30T00:00:00"/>
    <d v="1899-12-30T09:00:00"/>
    <n v="29"/>
    <x v="1"/>
    <x v="6"/>
    <s v="4-17"/>
    <d v="1899-12-30T08:00:29"/>
    <n v="0"/>
    <n v="1"/>
    <x v="3"/>
  </r>
  <r>
    <s v="TDK247 - R62027"/>
    <n v="227"/>
    <x v="0"/>
    <s v="Desmonte y montaje de yokee (Cardan corto) para cambio de retenedor por daño, contratista suministra retenedor. Se bajan ruedas delanteras (eje direccional) para cambio de bandas de freno. Contratista suministra juego completo. "/>
    <x v="1"/>
    <d v="1899-12-30T08:00:00"/>
    <d v="1899-12-30T18:00:00"/>
    <d v="2021-04-28T00:00:00"/>
    <x v="27"/>
    <d v="2021-04-28T00:00:00"/>
    <d v="2021-04-29T00:00:00"/>
    <d v="1899-12-30T08:00:00"/>
    <d v="1899-12-30T18:00:00"/>
    <x v="145"/>
    <s v="WILSON BARON"/>
    <x v="1"/>
    <s v="MECANICA DE PATIO"/>
    <x v="0"/>
    <x v="4"/>
    <n v="1"/>
    <n v="1"/>
    <d v="1899-12-30T20:30:00"/>
    <d v="1899-12-31T02:00:00"/>
    <n v="1"/>
    <d v="1899-12-30T00:00:00"/>
    <d v="1899-12-31T02:00:00"/>
    <n v="29"/>
    <x v="1"/>
    <x v="6"/>
    <s v="4-17"/>
    <d v="1899-12-30T20:30:00"/>
    <n v="1"/>
    <n v="1"/>
    <x v="3"/>
  </r>
  <r>
    <s v="TDL850 - R82103"/>
    <n v="228"/>
    <x v="1"/>
    <s v="Desmontaje, reparacion y montaje de arnes de los actuadores y sensores motor. Contratista reemplaza 4 conectores macho de actuadores. Instalacion del pito de reversa. (COT 353-2021). SanJuan repara solenoide, contratista suministra empaquetadura del solenoide. (Sin cotizacion). Pendiente instalar vaso licuadora de COT 353-2021. Se instala luz redonda blanca (COT 353-2021, CTP suminstra repuesto 1 luz redonda blanca)."/>
    <x v="1"/>
    <d v="1899-12-30T10:00:00"/>
    <d v="1899-12-30T20:00:00"/>
    <d v="2021-04-29T00:00:00"/>
    <x v="27"/>
    <d v="2021-04-29T00:00:00"/>
    <d v="2021-04-29T00:00:00"/>
    <d v="1899-12-30T10:00:00"/>
    <d v="1899-12-30T20:00:00"/>
    <x v="146"/>
    <s v="JHON QUIÑONEZ"/>
    <x v="0"/>
    <s v="ELECTRICO"/>
    <x v="0"/>
    <x v="4"/>
    <n v="0"/>
    <n v="1"/>
    <d v="1899-12-30T08:00:29"/>
    <d v="1899-12-30T09:00:00"/>
    <n v="1"/>
    <d v="1899-12-30T00:00:00"/>
    <d v="1899-12-30T09:00:00"/>
    <n v="29"/>
    <x v="1"/>
    <x v="6"/>
    <s v="4-17"/>
    <d v="1899-12-30T08:00:29"/>
    <n v="0"/>
    <n v="1"/>
    <x v="3"/>
  </r>
  <r>
    <s v="TDL850 - R82103"/>
    <n v="228"/>
    <x v="0"/>
    <s v="Inspeccion de luces, se cambian luces laterales del trailer, cantidad 6 suministra contratista. Se montan 8 modulos leds. Se instalan 2 luces redondas blancas. (CTP suministra 2 luces redondas blancas).  "/>
    <x v="28"/>
    <d v="1899-12-30T10:00:00"/>
    <d v="1899-12-30T20:00:00"/>
    <d v="2021-04-29T00:00:00"/>
    <x v="27"/>
    <d v="2021-04-29T00:00:00"/>
    <d v="2021-04-29T00:00:00"/>
    <d v="1899-12-30T10:00:00"/>
    <d v="1899-12-30T20:00:00"/>
    <x v="146"/>
    <s v="JHON QUIÑONEZ"/>
    <x v="1"/>
    <s v="ELECTRICO"/>
    <x v="0"/>
    <x v="4"/>
    <n v="0"/>
    <n v="1"/>
    <d v="1899-12-30T08:00:29"/>
    <d v="1899-12-30T09:00:00"/>
    <n v="1"/>
    <d v="1899-12-30T00:00:00"/>
    <d v="1899-12-30T09:00:00"/>
    <n v="29"/>
    <x v="1"/>
    <x v="6"/>
    <s v="4-17"/>
    <d v="1899-12-30T08:00:29"/>
    <n v="0"/>
    <n v="1"/>
    <x v="3"/>
  </r>
  <r>
    <s v="TDL908 - R62456"/>
    <n v="229"/>
    <x v="1"/>
    <s v="Se aplica soldadura a balancin sin desmontarse. Cambio de diafragma y una recamara de freno. (CTP suministra diafragma y recamara de freno). Desmonte de ruedas pos 11-12 , 15-16, 17-18, 19-20. Se revisa rodamientos, se aplica grasa nueva en punta de ejes. Se cambian 4 retenedores ref 370065, suministra CTP. Cambio de 6 rodajas, suministra CTP. "/>
    <x v="28"/>
    <d v="1899-12-30T08:00:00"/>
    <d v="1899-12-30T18:00:00"/>
    <d v="2021-04-30T00:00:00"/>
    <x v="26"/>
    <d v="2021-04-30T00:00:00"/>
    <d v="2021-04-30T00:00:00"/>
    <d v="1899-12-30T08:00:00"/>
    <d v="1899-12-30T18:00:00"/>
    <x v="145"/>
    <s v="ISMAEL MORENO"/>
    <x v="0"/>
    <s v="SOLDADURA, MECANICA DE PATIO"/>
    <x v="0"/>
    <x v="4"/>
    <n v="0"/>
    <n v="1"/>
    <d v="1899-12-30T08:00:29"/>
    <d v="1899-12-30T09:00:00"/>
    <n v="1"/>
    <d v="1899-12-30T00:00:00"/>
    <d v="1899-12-30T09:00:00"/>
    <n v="30"/>
    <x v="1"/>
    <x v="6"/>
    <s v="4-17"/>
    <d v="1899-12-30T08:00:29"/>
    <n v="0"/>
    <n v="1"/>
    <x v="3"/>
  </r>
  <r>
    <s v="TDL908 - R62456"/>
    <n v="229"/>
    <x v="0"/>
    <s v="Se desmonta rueda pos 7-8 para cambio de retenedor estallado. Pendiente revision de sistema electrico, luces altas se apagan e instalacion de accesorios. (Semaforos)"/>
    <x v="1"/>
    <d v="1899-12-30T08:00:00"/>
    <d v="1899-12-30T18:00:00"/>
    <d v="2021-04-30T00:00:00"/>
    <x v="26"/>
    <d v="2021-04-30T00:00:00"/>
    <d v="2021-04-30T00:00:00"/>
    <d v="1899-12-30T08:00:00"/>
    <d v="1899-12-30T18:00:00"/>
    <x v="145"/>
    <s v="ISMAEL MORENO"/>
    <x v="0"/>
    <s v="ELECTRICO, MECANICA DE PATIO"/>
    <x v="0"/>
    <x v="4"/>
    <n v="0"/>
    <n v="1"/>
    <d v="1899-12-30T08:00:29"/>
    <d v="1899-12-30T09:00:00"/>
    <n v="1"/>
    <d v="1899-12-30T00:00:00"/>
    <d v="1899-12-30T09:00:00"/>
    <n v="30"/>
    <x v="1"/>
    <x v="6"/>
    <s v="4-17"/>
    <d v="1899-12-30T08:00:29"/>
    <n v="0"/>
    <n v="1"/>
    <x v="3"/>
  </r>
  <r>
    <s v="TDL910 - R62326"/>
    <n v="230"/>
    <x v="0"/>
    <s v="Engrase general incluye trailer"/>
    <x v="28"/>
    <d v="1899-12-30T08:00:00"/>
    <d v="1899-12-30T09:00:00"/>
    <d v="2021-05-01T00:00:00"/>
    <x v="35"/>
    <d v="2021-05-01T00:00:00"/>
    <d v="2021-05-01T00:00:00"/>
    <d v="1899-12-30T08:00:00"/>
    <d v="1899-12-30T09:00:00"/>
    <x v="147"/>
    <s v="LUIS CARO"/>
    <x v="1"/>
    <s v="MECANICA DE PATIO"/>
    <x v="0"/>
    <x v="4"/>
    <n v="0"/>
    <n v="1"/>
    <d v="1899-12-30T01:00:00"/>
    <d v="1899-12-30T01:00:00"/>
    <n v="1"/>
    <d v="1899-12-30T00:00:00"/>
    <d v="1899-12-30T01:00:00"/>
    <n v="1"/>
    <x v="4"/>
    <x v="6"/>
    <s v="5-17"/>
    <d v="1899-12-30T01:00:00"/>
    <n v="0"/>
    <n v="1"/>
    <x v="3"/>
  </r>
  <r>
    <s v="TDL919 - R59145"/>
    <n v="231"/>
    <x v="0"/>
    <s v="Engrase general incluye trailer"/>
    <x v="28"/>
    <d v="1899-12-30T09:00:00"/>
    <d v="1899-12-30T10:00:00"/>
    <d v="2021-05-01T00:00:00"/>
    <x v="35"/>
    <d v="2021-05-01T00:00:00"/>
    <d v="2021-05-01T00:00:00"/>
    <d v="1899-12-30T09:00:00"/>
    <d v="1899-12-30T10:00:00"/>
    <x v="147"/>
    <s v="LUIS CARO"/>
    <x v="1"/>
    <s v="MECANICA DE PATIO"/>
    <x v="0"/>
    <x v="4"/>
    <n v="0"/>
    <n v="1"/>
    <d v="1899-12-30T01:00:00"/>
    <d v="1899-12-30T01:00:00"/>
    <n v="1"/>
    <d v="1899-12-30T00:00:00"/>
    <d v="1899-12-30T01:00:00"/>
    <n v="1"/>
    <x v="4"/>
    <x v="6"/>
    <s v="5-17"/>
    <d v="1899-12-30T01:00:00"/>
    <n v="0"/>
    <n v="1"/>
    <x v="3"/>
  </r>
  <r>
    <s v="TDK251 - R59057"/>
    <n v="232"/>
    <x v="0"/>
    <s v="Engrase general incluye trailer"/>
    <x v="28"/>
    <d v="1899-12-30T10:00:00"/>
    <d v="1899-12-30T11:00:00"/>
    <d v="2021-05-01T00:00:00"/>
    <x v="35"/>
    <d v="2021-05-01T00:00:00"/>
    <d v="2021-05-01T00:00:00"/>
    <d v="1899-12-30T10:00:00"/>
    <d v="1899-12-30T11:00:00"/>
    <x v="147"/>
    <s v="LUIS CARO"/>
    <x v="1"/>
    <s v="MECANICA DE PATIO"/>
    <x v="0"/>
    <x v="4"/>
    <n v="0"/>
    <n v="1"/>
    <d v="1899-12-30T01:00:00"/>
    <d v="1899-12-30T01:00:00"/>
    <n v="1"/>
    <d v="1899-12-30T00:00:00"/>
    <d v="1899-12-30T01:00:00"/>
    <n v="1"/>
    <x v="4"/>
    <x v="6"/>
    <s v="5-17"/>
    <d v="1899-12-30T01:00:00"/>
    <n v="0"/>
    <n v="1"/>
    <x v="3"/>
  </r>
  <r>
    <s v="TDL919 - R59145"/>
    <n v="233"/>
    <x v="1"/>
    <s v="Desmonte y cambio de codo y abrazaderas sistema escape. Taller contratista suministra Codo Brazo galvanizado Kenworth + 2 abrazaderas de 5&quot;. Cambio de manguera Siliconada sistema refrigerante motor (COT 388-2021)"/>
    <x v="1"/>
    <d v="1899-12-30T08:00:00"/>
    <d v="1899-12-30T11:00:00"/>
    <d v="2021-05-04T00:00:00"/>
    <x v="24"/>
    <d v="2021-05-04T00:00:00"/>
    <d v="2021-05-04T00:00:00"/>
    <d v="1899-12-30T08:00:00"/>
    <d v="1899-12-30T11:00:00"/>
    <x v="145"/>
    <s v="JASON OROZCO"/>
    <x v="0"/>
    <s v="MECANICA DE PATIO"/>
    <x v="0"/>
    <x v="4"/>
    <n v="0"/>
    <n v="1"/>
    <d v="1899-12-30T03:00:00"/>
    <d v="1899-12-30T03:00:00"/>
    <n v="1"/>
    <d v="1899-12-30T00:00:00"/>
    <d v="1899-12-30T03:00:00"/>
    <n v="4"/>
    <x v="4"/>
    <x v="7"/>
    <s v="5-18"/>
    <d v="1899-12-30T03:00:00"/>
    <n v="0"/>
    <n v="1"/>
    <x v="4"/>
  </r>
  <r>
    <s v="TDL919 - R59145"/>
    <n v="233"/>
    <x v="0"/>
    <s v="Desmonte y monte de muelle pos. 11-12 para cambio de hoja principal y segunda, muelle 13-14 cambio tornillo central. Taller contratista suministra hojas de muelle marca Imal."/>
    <x v="9"/>
    <d v="1899-12-30T08:00:00"/>
    <d v="1899-12-30T12:00:00"/>
    <d v="2021-05-04T00:00:00"/>
    <x v="36"/>
    <d v="2021-05-04T00:00:00"/>
    <d v="2021-05-10T00:00:00"/>
    <d v="1899-12-30T08:00:00"/>
    <d v="1899-12-30T12:00:00"/>
    <x v="145"/>
    <s v="JASON OROZCO"/>
    <x v="0"/>
    <s v="MECANICA DE PATIO"/>
    <x v="0"/>
    <x v="4"/>
    <n v="6"/>
    <n v="1"/>
    <d v="1900-01-01T07:00:00"/>
    <d v="1900-01-02T16:57:36"/>
    <n v="1"/>
    <d v="1899-12-30T00:00:00"/>
    <d v="1900-01-02T16:57:36"/>
    <n v="10"/>
    <x v="4"/>
    <x v="8"/>
    <s v="5-19"/>
    <d v="1900-01-01T07:00:00"/>
    <n v="6"/>
    <n v="1"/>
    <x v="5"/>
  </r>
  <r>
    <s v="TDK251 - R59057"/>
    <n v="234"/>
    <x v="0"/>
    <s v="Revisión, desmonte y reparación de switch de navegación, habilitacion de luces."/>
    <x v="1"/>
    <d v="1899-12-30T15:00:00"/>
    <d v="1899-12-30T19:00:00"/>
    <d v="2021-05-04T00:00:00"/>
    <x v="24"/>
    <d v="2021-05-04T00:00:00"/>
    <d v="2021-05-04T00:00:00"/>
    <d v="1899-12-30T15:00:00"/>
    <d v="1899-12-30T19:00:00"/>
    <x v="146"/>
    <s v="JONNY REYES"/>
    <x v="0"/>
    <s v="ELECTRICO"/>
    <x v="0"/>
    <x v="4"/>
    <n v="0"/>
    <n v="1"/>
    <d v="1899-12-30T04:00:00"/>
    <d v="1899-12-30T04:00:00"/>
    <n v="1"/>
    <d v="1899-12-30T00:00:00"/>
    <d v="1899-12-30T04:00:00"/>
    <n v="4"/>
    <x v="4"/>
    <x v="7"/>
    <s v="5-18"/>
    <d v="1899-12-30T04:00:00"/>
    <n v="0"/>
    <n v="1"/>
    <x v="4"/>
  </r>
  <r>
    <s v="TDS971 - R59058"/>
    <n v="235"/>
    <x v="0"/>
    <s v="Desmonte y monte alternador para mantenimiento y reparación, cambio de rodamientos. Desmonte y monte compresor para mantenimiento y reparación, cambio de polea y sello. Mantenimiento sistema ac, lavado condensador y mangueras, vacio y cargue sistema (Incluye gas refrigerante). Taller contratista suministra todo los repuestos cotizados."/>
    <x v="3"/>
    <d v="1899-12-30T11:00:00"/>
    <d v="1899-12-30T17:00:00"/>
    <d v="2021-04-05T00:00:00"/>
    <x v="3"/>
    <d v="2021-04-05T00:00:00"/>
    <d v="2021-04-05T00:00:00"/>
    <d v="1899-12-30T11:00:00"/>
    <d v="1899-12-30T17:00:00"/>
    <x v="146"/>
    <s v="JOSE ORTIZ"/>
    <x v="0"/>
    <s v="ELECTRICO, AIRE ACONDICIONADO"/>
    <x v="0"/>
    <x v="4"/>
    <n v="0"/>
    <n v="1"/>
    <d v="1899-12-30T04:00:29"/>
    <d v="1899-12-30T05:00:00"/>
    <n v="1"/>
    <d v="1899-12-30T00:00:00"/>
    <d v="1899-12-30T05:00:00"/>
    <n v="5"/>
    <x v="1"/>
    <x v="1"/>
    <s v="4-14"/>
    <d v="1899-12-30T04:00:29"/>
    <n v="0"/>
    <n v="1"/>
    <x v="6"/>
  </r>
  <r>
    <s v="R62457"/>
    <n v="236"/>
    <x v="1"/>
    <s v="CAMBIO DE BUJES DE TEMPLETE, BALANCINES, HOJAS DE MUELLE 1, CAMBIO DE PASADORES DE TEMPLETE, 4 GRAPAS"/>
    <x v="9"/>
    <d v="1899-12-30T07:30:00"/>
    <d v="1899-12-30T16:15:00"/>
    <d v="2021-05-07T00:00:00"/>
    <x v="36"/>
    <d v="2021-05-07T00:00:00"/>
    <d v="2021-05-07T00:00:00"/>
    <d v="1899-12-30T07:30:00"/>
    <d v="1899-12-30T16:00:00"/>
    <x v="2"/>
    <s v="DUVIAN ARTEAGA"/>
    <x v="1"/>
    <s v="MECANICA DE PATIO"/>
    <x v="0"/>
    <x v="3"/>
    <n v="3"/>
    <n v="1"/>
    <d v="1899-12-31T10:15:17"/>
    <d v="1900-01-01T03:44:02"/>
    <n v="0"/>
    <d v="1899-12-30T04:45:00"/>
    <d v="1900-01-01T08:29:02"/>
    <n v="10"/>
    <x v="4"/>
    <x v="8"/>
    <s v="5-19"/>
    <d v="1899-12-30T06:30:29"/>
    <n v="0"/>
    <n v="1"/>
    <x v="4"/>
  </r>
  <r>
    <s v="R62457"/>
    <n v="236"/>
    <x v="1"/>
    <s v="CAMBIO DE 4 BALANCINES, CAMBIOD E BUJES TENSORES, CAMBIO DE 6 GRAPAS  Y DE UNA HOJA DE MUELLE PRINCIPAL POSICION 5 Y 6"/>
    <x v="9"/>
    <d v="1899-12-30T07:30:00"/>
    <d v="1899-12-30T16:15:00"/>
    <d v="2021-05-07T00:00:00"/>
    <x v="36"/>
    <d v="2021-05-08T00:00:00"/>
    <d v="2021-05-08T00:00:00"/>
    <d v="1899-12-30T07:30:00"/>
    <d v="1899-12-30T12:00:00"/>
    <x v="2"/>
    <s v="DUVIAN ARTEAGA"/>
    <x v="1"/>
    <s v="MECANICA DE PATIO"/>
    <x v="0"/>
    <x v="3"/>
    <n v="3"/>
    <n v="1"/>
    <d v="1899-12-31T10:15:17"/>
    <d v="1900-01-01T03:44:02"/>
    <n v="0"/>
    <d v="1899-12-30T04:45:00"/>
    <d v="1900-01-01T08:29:02"/>
    <n v="10"/>
    <x v="4"/>
    <x v="8"/>
    <s v="5-19"/>
    <d v="1899-12-30T04:30:00"/>
    <n v="0"/>
    <n v="1"/>
    <x v="4"/>
  </r>
  <r>
    <s v="R62457"/>
    <n v="236"/>
    <x v="1"/>
    <s v="CAMBIO DE GRASA A RODAMIENTOS Y AJUSTE DE TORNILLERIA, TEMPLETE GRAPAS, MUELLES, DESMONTE DE BOSINES, POSTURA DE ESPARRAGOS,  LAVADO DE RODAMIENTOS,  CAMBIO DE TRES RODAMIENTOS, RODAJAS,  CAMBIO DE CAMPANAS POR UNAS DE SEGUNDA, MONTAJE DE LLANTAS, AJUSTE DE DE TUERCA DE BOSINES, DESARME DE BOSIN PARA CAMBIO DE LEVAS POSICION 1,2,5 Y 6"/>
    <x v="38"/>
    <d v="1899-12-30T07:30:00"/>
    <d v="1899-12-30T16:15:00"/>
    <d v="2021-05-07T00:00:00"/>
    <x v="36"/>
    <d v="2021-05-08T00:00:00"/>
    <d v="2021-05-08T00:00:00"/>
    <d v="1899-12-30T07:30:00"/>
    <d v="1899-12-30T16:15:00"/>
    <x v="2"/>
    <s v="DUVIAN ARTEAGA"/>
    <x v="1"/>
    <s v="MECANICA DE PATIO"/>
    <x v="0"/>
    <x v="3"/>
    <n v="3"/>
    <n v="1"/>
    <d v="1899-12-31T10:15:17"/>
    <d v="1900-01-01T03:44:02"/>
    <n v="0"/>
    <d v="1899-12-30T04:45:00"/>
    <d v="1900-01-01T08:29:02"/>
    <n v="10"/>
    <x v="4"/>
    <x v="8"/>
    <s v="5-19"/>
    <d v="1899-12-30T06:45:29"/>
    <n v="0"/>
    <n v="1"/>
    <x v="4"/>
  </r>
  <r>
    <s v="R62457"/>
    <n v="236"/>
    <x v="1"/>
    <s v="CORTE DE MATERIAL PARA REPARAR"/>
    <x v="26"/>
    <d v="1899-12-30T07:30:00"/>
    <d v="1899-12-30T16:15:00"/>
    <d v="2021-05-07T00:00:00"/>
    <x v="36"/>
    <d v="2021-05-10T00:00:00"/>
    <d v="2021-05-10T00:00:00"/>
    <d v="1899-12-30T11:00:00"/>
    <d v="1899-12-30T12:00:00"/>
    <x v="13"/>
    <s v="DUVIAN ARTEAGA"/>
    <x v="1"/>
    <s v="SODLADURA"/>
    <x v="0"/>
    <x v="3"/>
    <n v="3"/>
    <n v="1"/>
    <d v="1899-12-31T10:15:17"/>
    <d v="1900-01-01T03:44:02"/>
    <n v="0"/>
    <d v="1899-12-30T04:45:00"/>
    <d v="1900-01-01T08:29:02"/>
    <n v="10"/>
    <x v="4"/>
    <x v="8"/>
    <s v="5-19"/>
    <d v="1899-12-30T01:00:00"/>
    <n v="0"/>
    <n v="1"/>
    <x v="5"/>
  </r>
  <r>
    <s v="R62457"/>
    <n v="236"/>
    <x v="1"/>
    <s v="SOLDADURA A TOPES"/>
    <x v="26"/>
    <d v="1899-12-30T07:30:00"/>
    <d v="1899-12-30T16:15:00"/>
    <d v="2021-05-07T00:00:00"/>
    <x v="36"/>
    <d v="2021-05-10T00:00:00"/>
    <d v="2021-05-10T00:00:00"/>
    <d v="1899-12-30T10:00:00"/>
    <d v="1899-12-30T13:00:00"/>
    <x v="7"/>
    <s v="DUVIAN ARTEAGA"/>
    <x v="1"/>
    <s v="SOLDADURA"/>
    <x v="0"/>
    <x v="3"/>
    <n v="3"/>
    <n v="1"/>
    <d v="1899-12-31T10:15:17"/>
    <d v="1900-01-01T03:44:02"/>
    <n v="0"/>
    <d v="1899-12-30T04:45:00"/>
    <d v="1900-01-01T08:29:02"/>
    <n v="10"/>
    <x v="4"/>
    <x v="8"/>
    <s v="5-19"/>
    <d v="1899-12-30T03:00:00"/>
    <n v="0"/>
    <n v="1"/>
    <x v="5"/>
  </r>
  <r>
    <s v="R62457"/>
    <n v="236"/>
    <x v="1"/>
    <s v="ARREGLO DE FUGAS DE AIRE "/>
    <x v="3"/>
    <d v="1899-12-30T07:30:00"/>
    <d v="1899-12-30T16:15:00"/>
    <d v="2021-05-07T00:00:00"/>
    <x v="36"/>
    <d v="2021-05-10T00:00:00"/>
    <d v="2021-05-10T00:00:00"/>
    <d v="1899-12-30T15:50:00"/>
    <d v="1899-12-30T16:15:00"/>
    <x v="6"/>
    <s v="DUVIAN ARTEAGA"/>
    <x v="1"/>
    <s v="AIRE"/>
    <x v="0"/>
    <x v="3"/>
    <n v="3"/>
    <n v="1"/>
    <d v="1899-12-31T10:15:17"/>
    <d v="1900-01-01T03:44:02"/>
    <n v="0"/>
    <d v="1899-12-30T04:45:00"/>
    <d v="1900-01-01T08:29:02"/>
    <n v="10"/>
    <x v="4"/>
    <x v="8"/>
    <s v="5-19"/>
    <d v="1899-12-30T00:25:00"/>
    <n v="0"/>
    <n v="1"/>
    <x v="5"/>
  </r>
  <r>
    <s v="TFQ999"/>
    <n v="237"/>
    <x v="1"/>
    <s v="REPARACION DE ALIMENTACION ELECTRICA DE LA BOMBA DE ARRASTRE, CAMBIO DE PITO FRONTAL REPARACION DE ALARMA DE REVERSA"/>
    <x v="1"/>
    <d v="1899-12-30T07:00:00"/>
    <d v="1899-12-30T08:45:00"/>
    <d v="2021-05-08T00:00:00"/>
    <x v="34"/>
    <d v="2021-05-08T00:00:00"/>
    <d v="2021-05-08T00:00:00"/>
    <d v="1899-12-30T07:30:00"/>
    <d v="1899-12-30T08:45:00"/>
    <x v="12"/>
    <s v="ALEXANDER DIAZ"/>
    <x v="0"/>
    <s v="ELECTRICO"/>
    <x v="1"/>
    <x v="2"/>
    <n v="0"/>
    <n v="1"/>
    <d v="1899-12-30T01:45:00"/>
    <d v="1899-12-30T01:45:00"/>
    <n v="1"/>
    <d v="1899-12-30T00:00:00"/>
    <d v="1899-12-30T01:45:00"/>
    <n v="8"/>
    <x v="4"/>
    <x v="7"/>
    <s v="5-18"/>
    <d v="1899-12-30T01:15:00"/>
    <n v="0"/>
    <n v="1"/>
    <x v="4"/>
  </r>
  <r>
    <s v="TFQ999"/>
    <n v="237"/>
    <x v="0"/>
    <s v="CAMBIO DE RACORES BOLSA DE SUSPENSION 7,8,9 Y 10, RE REVISO TRAILER Y TIENE FUGA DE AIRE POR TANQUE ROTO"/>
    <x v="1"/>
    <d v="1899-12-30T07:00:00"/>
    <d v="1899-12-30T08:45:00"/>
    <d v="2021-05-08T00:00:00"/>
    <x v="34"/>
    <d v="2021-05-08T00:00:00"/>
    <d v="2021-05-08T00:00:00"/>
    <d v="1899-12-30T07:30:00"/>
    <d v="1899-12-30T08:45:00"/>
    <x v="6"/>
    <s v="ALEXANDER DIAZ"/>
    <x v="0"/>
    <s v="AIRE"/>
    <x v="2"/>
    <x v="2"/>
    <n v="0"/>
    <n v="1"/>
    <d v="1899-12-30T01:45:00"/>
    <d v="1899-12-30T01:45:00"/>
    <n v="1"/>
    <d v="1899-12-30T00:00:00"/>
    <d v="1899-12-30T01:45:00"/>
    <n v="8"/>
    <x v="4"/>
    <x v="7"/>
    <s v="5-18"/>
    <d v="1899-12-30T00:00:00"/>
    <n v="0"/>
    <n v="0"/>
    <x v="4"/>
  </r>
  <r>
    <s v="SJK634"/>
    <n v="238"/>
    <x v="0"/>
    <s v="CAMBIO DE PERA DE REVERSA  Y PITO FRONTAL"/>
    <x v="1"/>
    <d v="1899-12-30T08:00:00"/>
    <d v="1899-12-30T10:00:00"/>
    <d v="2021-05-08T00:00:00"/>
    <x v="34"/>
    <d v="2021-05-08T00:00:00"/>
    <d v="2021-05-08T00:00:00"/>
    <d v="1899-12-30T08:50:00"/>
    <d v="1899-12-30T10:00:00"/>
    <x v="12"/>
    <s v="JOSE VALENCIA"/>
    <x v="0"/>
    <s v="ELECTRICO"/>
    <x v="0"/>
    <x v="0"/>
    <n v="0"/>
    <n v="1"/>
    <d v="1899-12-30T02:00:00"/>
    <d v="1899-12-30T02:00:00"/>
    <n v="1"/>
    <d v="1899-12-30T00:00:00"/>
    <d v="1899-12-30T02:00:00"/>
    <n v="8"/>
    <x v="4"/>
    <x v="7"/>
    <s v="5-18"/>
    <d v="1899-12-30T01:10:00"/>
    <n v="0"/>
    <n v="1"/>
    <x v="4"/>
  </r>
  <r>
    <s v="SJK692"/>
    <n v="239"/>
    <x v="0"/>
    <s v="CAMBIO DE ABRAZADERA DE INTERCULER"/>
    <x v="3"/>
    <d v="1899-12-30T08:40:00"/>
    <d v="1899-12-30T09:20:00"/>
    <d v="2021-05-08T00:00:00"/>
    <x v="34"/>
    <d v="2021-05-08T00:00:00"/>
    <d v="2021-05-08T00:00:00"/>
    <d v="1899-12-30T08:40:00"/>
    <d v="1899-12-30T09:20:00"/>
    <x v="0"/>
    <s v="RODRIGO RAMOS"/>
    <x v="0"/>
    <s v="MOTOR"/>
    <x v="0"/>
    <x v="3"/>
    <n v="0"/>
    <n v="1"/>
    <d v="1899-12-30T00:40:00"/>
    <d v="1899-12-30T00:40:00"/>
    <n v="1"/>
    <d v="1899-12-30T00:00:00"/>
    <d v="1899-12-30T00:40:00"/>
    <n v="8"/>
    <x v="4"/>
    <x v="7"/>
    <s v="5-18"/>
    <d v="1899-12-30T00:40:00"/>
    <n v="0"/>
    <n v="1"/>
    <x v="4"/>
  </r>
  <r>
    <s v="SJK632"/>
    <n v="240"/>
    <x v="0"/>
    <s v="REPARACION DE LUCES FRONTALES"/>
    <x v="1"/>
    <d v="1899-12-30T08:45:00"/>
    <d v="1899-12-30T10:16:00"/>
    <d v="2021-05-08T00:00:00"/>
    <x v="34"/>
    <d v="2021-05-08T00:00:00"/>
    <d v="2021-05-08T00:00:00"/>
    <d v="1899-12-30T10:00:00"/>
    <d v="1899-12-30T10:16:00"/>
    <x v="12"/>
    <s v="ARTURO JAIMES"/>
    <x v="0"/>
    <s v="ELECTRICO"/>
    <x v="1"/>
    <x v="0"/>
    <n v="0"/>
    <n v="1"/>
    <d v="1899-12-30T01:31:00"/>
    <d v="1899-12-30T01:31:00"/>
    <n v="1"/>
    <d v="1899-12-30T00:00:00"/>
    <d v="1899-12-30T01:31:00"/>
    <n v="8"/>
    <x v="4"/>
    <x v="7"/>
    <s v="5-18"/>
    <d v="1899-12-30T00:16:00"/>
    <n v="0"/>
    <n v="1"/>
    <x v="4"/>
  </r>
  <r>
    <s v="R56385"/>
    <n v="241"/>
    <x v="1"/>
    <s v="MANTENIMIENTO A CAMARAS DE SEGURIDAD T30 PARA CAMBIO DE DIAFRAGMAS POSICION 1,2,3 Y 4"/>
    <x v="18"/>
    <d v="1899-12-30T09:11:00"/>
    <d v="1899-12-30T10:30:00"/>
    <d v="2021-05-08T00:00:00"/>
    <x v="34"/>
    <d v="2021-05-08T00:00:00"/>
    <d v="2021-05-08T00:00:00"/>
    <d v="1899-12-30T09:40:00"/>
    <d v="1899-12-30T10:30:00"/>
    <x v="6"/>
    <s v="ORLANDO HURTADO"/>
    <x v="1"/>
    <s v="AIRE"/>
    <x v="1"/>
    <x v="2"/>
    <n v="0"/>
    <n v="1"/>
    <d v="1899-12-30T01:19:00"/>
    <d v="1899-12-30T01:19:00"/>
    <n v="1"/>
    <d v="1899-12-30T00:00:00"/>
    <d v="1899-12-30T01:19:00"/>
    <n v="8"/>
    <x v="4"/>
    <x v="7"/>
    <s v="5-18"/>
    <d v="1899-12-30T00:50:00"/>
    <n v="0"/>
    <n v="1"/>
    <x v="4"/>
  </r>
  <r>
    <s v="TFQ010"/>
    <n v="241"/>
    <x v="0"/>
    <s v="REVISON FUGAS DE AIRE, PTE CAMBIAR CAMARA T30"/>
    <x v="1"/>
    <d v="1899-12-30T09:11:00"/>
    <d v="1899-12-30T10:30:00"/>
    <d v="2021-05-08T00:00:00"/>
    <x v="34"/>
    <d v="2021-05-08T00:00:00"/>
    <d v="2021-05-08T00:00:00"/>
    <d v="1899-12-30T09:40:00"/>
    <d v="1899-12-30T10:30:00"/>
    <x v="6"/>
    <s v="ORLANDO HURTADO"/>
    <x v="0"/>
    <s v="AIRE"/>
    <x v="1"/>
    <x v="2"/>
    <n v="0"/>
    <n v="1"/>
    <d v="1899-12-30T01:19:00"/>
    <d v="1899-12-30T01:19:00"/>
    <n v="1"/>
    <d v="1899-12-30T00:00:00"/>
    <d v="1899-12-30T01:19:00"/>
    <n v="8"/>
    <x v="4"/>
    <x v="7"/>
    <s v="5-18"/>
    <d v="1899-12-30T00:50:00"/>
    <n v="0"/>
    <n v="1"/>
    <x v="4"/>
  </r>
  <r>
    <s v="TZV233"/>
    <n v="242"/>
    <x v="0"/>
    <s v="CALIBRACION DE CLUTCH POR BOMBA PEDAL DE FRENO, SE SUGIERE CAMBIAR MUELLES"/>
    <x v="3"/>
    <d v="1899-12-30T07:30:00"/>
    <m/>
    <d v="2021-05-08T00:00:00"/>
    <x v="34"/>
    <d v="2021-05-08T00:00:00"/>
    <d v="2021-05-08T00:00:00"/>
    <d v="1899-12-30T08:50:00"/>
    <d v="1899-12-30T09:50:00"/>
    <x v="1"/>
    <m/>
    <x v="1"/>
    <s v="CAJAS Y TRANSMISIONES"/>
    <x v="1"/>
    <x v="7"/>
    <n v="0"/>
    <n v="0"/>
    <d v="1899-12-30T00:00:00"/>
    <d v="1899-12-30T00:00:00"/>
    <n v="1"/>
    <d v="1899-12-30T00:00:00"/>
    <d v="1899-12-30T00:00:00"/>
    <n v="8"/>
    <x v="4"/>
    <x v="7"/>
    <s v="5-18"/>
    <d v="1899-12-30T01:00:00"/>
    <n v="0"/>
    <n v="1"/>
    <x v="4"/>
  </r>
  <r>
    <s v="S17617"/>
    <n v="243"/>
    <x v="0"/>
    <s v="REVISION DE LUCES Y CAMBIO DE STOP NARANJA"/>
    <x v="29"/>
    <d v="1899-12-30T07:30:00"/>
    <d v="1899-12-30T07:50:00"/>
    <d v="2021-05-10T00:00:00"/>
    <x v="36"/>
    <d v="2021-05-10T00:00:00"/>
    <d v="2021-05-10T00:00:00"/>
    <d v="1899-12-30T07:30:00"/>
    <d v="1899-12-30T07:50:00"/>
    <x v="12"/>
    <s v="EXTERNO"/>
    <x v="0"/>
    <s v="ELECTRICO"/>
    <x v="0"/>
    <x v="0"/>
    <n v="0"/>
    <n v="1"/>
    <d v="1899-12-30T00:20:00"/>
    <d v="1899-12-30T00:20:00"/>
    <n v="1"/>
    <d v="1899-12-30T00:00:00"/>
    <d v="1899-12-30T00:20:00"/>
    <n v="10"/>
    <x v="4"/>
    <x v="8"/>
    <s v="5-19"/>
    <d v="1899-12-30T00:20:00"/>
    <n v="0"/>
    <n v="1"/>
    <x v="5"/>
  </r>
  <r>
    <s v="TFR839"/>
    <n v="244"/>
    <x v="1"/>
    <s v="REVISION DE BOMBA BIKER Y DE SISTEMA HIDRAULICO DE INYECCION "/>
    <x v="3"/>
    <d v="1899-12-30T08:15:00"/>
    <d v="1899-12-30T14:50:00"/>
    <d v="2021-05-10T00:00:00"/>
    <x v="28"/>
    <d v="2021-05-10T00:00:00"/>
    <d v="2021-05-10T00:00:00"/>
    <d v="1899-12-30T07:55:00"/>
    <d v="1899-12-30T12:00:00"/>
    <x v="45"/>
    <s v="VICTOR BARCASNEGRAS"/>
    <x v="0"/>
    <s v="MOTORES"/>
    <x v="1"/>
    <x v="5"/>
    <n v="1"/>
    <n v="1"/>
    <d v="1899-12-30T13:05:58"/>
    <d v="1899-12-30T18:35:58"/>
    <n v="1"/>
    <d v="1899-12-30T00:00:00"/>
    <d v="1899-12-30T18:35:58"/>
    <n v="11"/>
    <x v="4"/>
    <x v="8"/>
    <s v="5-19"/>
    <d v="1899-12-30T04:05:00"/>
    <n v="0"/>
    <n v="1"/>
    <x v="5"/>
  </r>
  <r>
    <s v="TFR839"/>
    <n v="244"/>
    <x v="1"/>
    <s v="MANTENIMIENTO Y REPARACION DE TRAPECIO DE CLUTCH"/>
    <x v="4"/>
    <d v="1899-12-30T08:15:00"/>
    <d v="1899-12-30T14:50:00"/>
    <d v="2021-05-10T00:00:00"/>
    <x v="28"/>
    <d v="2021-05-10T00:00:00"/>
    <d v="2021-05-10T00:00:00"/>
    <d v="1899-12-30T07:55:00"/>
    <d v="1899-12-30T09:24:00"/>
    <x v="17"/>
    <s v="VICTOR BARCASNEGRAS"/>
    <x v="1"/>
    <s v="CAJAS Y TRANSMISIONES"/>
    <x v="1"/>
    <x v="5"/>
    <n v="1"/>
    <n v="1"/>
    <d v="1899-12-30T13:05:58"/>
    <d v="1899-12-30T18:35:58"/>
    <n v="1"/>
    <d v="1899-12-30T00:00:00"/>
    <d v="1899-12-30T18:35:58"/>
    <n v="11"/>
    <x v="4"/>
    <x v="8"/>
    <s v="5-19"/>
    <d v="1899-12-30T01:29:00"/>
    <n v="0"/>
    <n v="1"/>
    <x v="5"/>
  </r>
  <r>
    <s v="TFR839"/>
    <n v="244"/>
    <x v="0"/>
    <s v="REVISAR BOTELLA DE DIRECCION CAMBIOD E BOMBA BIKER DE LA DIRECCION POR UNA REPARADA"/>
    <x v="3"/>
    <d v="1899-12-30T08:15:00"/>
    <d v="1899-12-30T14:50:00"/>
    <d v="2021-05-10T00:00:00"/>
    <x v="28"/>
    <d v="2021-05-11T00:00:00"/>
    <d v="2021-05-11T00:00:00"/>
    <d v="1899-12-30T08:00:00"/>
    <d v="1899-12-30T14:00:00"/>
    <x v="1"/>
    <s v="VICTOR BARCASNEGRAS"/>
    <x v="0"/>
    <s v="MOTOR"/>
    <x v="1"/>
    <x v="5"/>
    <n v="1"/>
    <n v="1"/>
    <d v="1899-12-30T13:05:58"/>
    <d v="1899-12-30T18:35:58"/>
    <n v="1"/>
    <d v="1899-12-30T00:00:00"/>
    <d v="1899-12-30T18:35:58"/>
    <n v="11"/>
    <x v="4"/>
    <x v="8"/>
    <s v="5-19"/>
    <d v="1899-12-30T04:00:29"/>
    <n v="0"/>
    <n v="1"/>
    <x v="5"/>
  </r>
  <r>
    <s v="SJK695"/>
    <n v="245"/>
    <x v="1"/>
    <s v="DESMONTE DE FUN CLUTCH PARA REPARACION"/>
    <x v="3"/>
    <d v="1899-12-30T08:15:00"/>
    <d v="1899-12-30T16:00:00"/>
    <d v="2021-05-10T00:00:00"/>
    <x v="36"/>
    <d v="2021-05-10T00:00:00"/>
    <d v="2021-05-10T00:00:00"/>
    <d v="1899-12-30T08:15:00"/>
    <d v="1899-12-30T15:50:00"/>
    <x v="6"/>
    <s v="MAURICIO SUESCUN "/>
    <x v="0"/>
    <s v="AIRE"/>
    <x v="1"/>
    <x v="3"/>
    <n v="0"/>
    <n v="1"/>
    <d v="1899-12-30T05:45:29"/>
    <d v="1899-12-30T06:45:00"/>
    <n v="0"/>
    <d v="1899-12-30T05:00:00"/>
    <d v="1899-12-30T11:45:00"/>
    <n v="10"/>
    <x v="4"/>
    <x v="8"/>
    <s v="5-19"/>
    <d v="1899-12-30T05:35:29"/>
    <n v="0"/>
    <n v="1"/>
    <x v="5"/>
  </r>
  <r>
    <s v="SJK695"/>
    <n v="245"/>
    <x v="1"/>
    <s v="DESMONTE Y MONTAJE DE QUINTA RUEDA"/>
    <x v="5"/>
    <d v="1899-12-30T08:15:00"/>
    <d v="1899-12-30T16:00:00"/>
    <d v="2021-05-10T00:00:00"/>
    <x v="36"/>
    <d v="2021-05-10T00:00:00"/>
    <d v="2021-05-10T00:00:00"/>
    <d v="1899-12-30T09:20:00"/>
    <d v="1899-12-30T10:00:00"/>
    <x v="148"/>
    <s v="MAURICIO SUESCUN "/>
    <x v="1"/>
    <s v="MECANICA DE PATIO"/>
    <x v="0"/>
    <x v="3"/>
    <n v="0"/>
    <n v="1"/>
    <d v="1899-12-30T05:45:29"/>
    <d v="1899-12-30T06:45:00"/>
    <n v="0"/>
    <d v="1899-12-30T05:00:00"/>
    <d v="1899-12-30T11:45:00"/>
    <n v="10"/>
    <x v="4"/>
    <x v="8"/>
    <s v="5-19"/>
    <d v="1899-12-30T00:40:00"/>
    <n v="0"/>
    <n v="1"/>
    <x v="5"/>
  </r>
  <r>
    <s v="SJK695"/>
    <n v="245"/>
    <x v="1"/>
    <s v="REPARACION ELEVAVIDRIO "/>
    <x v="1"/>
    <d v="1899-12-30T08:15:00"/>
    <d v="1899-12-30T16:00:00"/>
    <d v="2021-05-10T00:00:00"/>
    <x v="36"/>
    <d v="2021-05-10T00:00:00"/>
    <d v="2021-05-10T00:00:00"/>
    <d v="1899-12-30T09:45:00"/>
    <d v="1899-12-30T10:30:00"/>
    <x v="21"/>
    <s v="MAURICIO SUESCUN "/>
    <x v="0"/>
    <s v="ELECTRICO"/>
    <x v="0"/>
    <x v="3"/>
    <n v="0"/>
    <n v="1"/>
    <d v="1899-12-30T05:45:29"/>
    <d v="1899-12-30T06:45:00"/>
    <n v="0"/>
    <d v="1899-12-30T05:00:00"/>
    <d v="1899-12-30T11:45:00"/>
    <n v="10"/>
    <x v="4"/>
    <x v="8"/>
    <s v="5-19"/>
    <d v="1899-12-30T00:45:00"/>
    <n v="0"/>
    <n v="1"/>
    <x v="5"/>
  </r>
  <r>
    <s v="SJK695"/>
    <n v="245"/>
    <x v="0"/>
    <s v="DESMONTE DE DOS TORNILLO DE FUN CLUTCH"/>
    <x v="3"/>
    <d v="1899-12-30T08:15:00"/>
    <d v="1899-12-30T16:00:00"/>
    <d v="2021-05-10T00:00:00"/>
    <x v="36"/>
    <d v="2021-05-10T00:00:00"/>
    <d v="2021-05-10T00:00:00"/>
    <d v="1899-12-30T13:00:00"/>
    <d v="1899-12-30T13:30:00"/>
    <x v="7"/>
    <s v="MAURICIO SUESCUN "/>
    <x v="0"/>
    <s v="SOLDADURA"/>
    <x v="1"/>
    <x v="3"/>
    <n v="0"/>
    <n v="1"/>
    <d v="1899-12-30T05:45:29"/>
    <d v="1899-12-30T06:45:00"/>
    <n v="0"/>
    <d v="1899-12-30T05:00:00"/>
    <d v="1899-12-30T11:45:00"/>
    <n v="10"/>
    <x v="4"/>
    <x v="8"/>
    <s v="5-19"/>
    <d v="1899-12-30T00:30:00"/>
    <n v="0"/>
    <n v="1"/>
    <x v="5"/>
  </r>
  <r>
    <s v="TLN039"/>
    <n v="246"/>
    <x v="1"/>
    <s v="CAMBIO DE FLAUTA DELANTERA"/>
    <x v="3"/>
    <d v="1899-12-30T09:30:00"/>
    <d v="1899-12-30T14:00:00"/>
    <d v="2021-05-10T00:00:00"/>
    <x v="37"/>
    <d v="2021-05-10T00:00:00"/>
    <d v="2021-05-10T00:00:00"/>
    <d v="1899-12-30T13:00:00"/>
    <d v="1899-12-30T16:30:00"/>
    <x v="45"/>
    <s v="ALBERTO BARRIOS"/>
    <x v="0"/>
    <s v="MOTORES"/>
    <x v="1"/>
    <x v="1"/>
    <n v="2"/>
    <n v="1"/>
    <d v="1899-12-30T21:30:23"/>
    <d v="1899-12-31T09:29:31"/>
    <n v="1"/>
    <d v="1899-12-30T00:00:00"/>
    <d v="1899-12-31T09:29:31"/>
    <n v="12"/>
    <x v="4"/>
    <x v="8"/>
    <s v="5-19"/>
    <d v="1899-12-30T03:30:00"/>
    <n v="0"/>
    <n v="1"/>
    <x v="5"/>
  </r>
  <r>
    <s v="S26233"/>
    <n v="246"/>
    <x v="1"/>
    <s v="ENDEREZAR DEFENSA TRASERA Y MONTAJE DE PORTA STOP LATERALES"/>
    <x v="27"/>
    <d v="1899-12-30T09:30:00"/>
    <d v="1899-12-30T14:00:00"/>
    <d v="2021-05-10T00:00:00"/>
    <x v="37"/>
    <d v="2021-05-10T00:00:00"/>
    <d v="2021-05-10T00:00:00"/>
    <d v="1899-12-30T10:00:00"/>
    <d v="1899-12-30T14:30:00"/>
    <x v="149"/>
    <s v="ALBERTO BARRIOS"/>
    <x v="0"/>
    <s v="LATONERIA Y PINTURA"/>
    <x v="0"/>
    <x v="1"/>
    <n v="2"/>
    <n v="1"/>
    <d v="1899-12-30T21:30:23"/>
    <d v="1899-12-31T09:29:31"/>
    <n v="1"/>
    <d v="1899-12-30T00:00:00"/>
    <d v="1899-12-31T09:29:31"/>
    <n v="12"/>
    <x v="4"/>
    <x v="8"/>
    <s v="5-19"/>
    <d v="1899-12-30T04:30:00"/>
    <n v="0"/>
    <n v="1"/>
    <x v="5"/>
  </r>
  <r>
    <s v="S26233"/>
    <n v="246"/>
    <x v="1"/>
    <s v="ADAPTACIOND E LUCES LATERALES "/>
    <x v="27"/>
    <d v="1899-12-30T09:30:00"/>
    <d v="1899-12-30T14:00:00"/>
    <d v="2021-05-10T00:00:00"/>
    <x v="37"/>
    <d v="2021-05-10T00:00:00"/>
    <d v="2021-05-10T00:00:00"/>
    <d v="1899-12-30T11:50:00"/>
    <d v="1899-12-30T16:30:00"/>
    <x v="12"/>
    <s v="ALBERTO BARRIOS"/>
    <x v="1"/>
    <s v="ELECTRICO"/>
    <x v="0"/>
    <x v="1"/>
    <n v="2"/>
    <n v="1"/>
    <d v="1899-12-30T21:30:23"/>
    <d v="1899-12-31T09:29:31"/>
    <n v="1"/>
    <d v="1899-12-30T00:00:00"/>
    <d v="1899-12-31T09:29:31"/>
    <n v="12"/>
    <x v="4"/>
    <x v="8"/>
    <s v="5-19"/>
    <d v="1899-12-30T04:40:00"/>
    <n v="0"/>
    <n v="1"/>
    <x v="5"/>
  </r>
  <r>
    <s v="S26233"/>
    <n v="246"/>
    <x v="1"/>
    <s v="PINTAR BASE PARA STOP"/>
    <x v="27"/>
    <d v="1899-12-30T09:30:00"/>
    <d v="1899-12-30T14:00:00"/>
    <d v="2021-05-10T00:00:00"/>
    <x v="37"/>
    <d v="2021-05-10T00:00:00"/>
    <d v="2021-05-10T00:00:00"/>
    <d v="1899-12-30T14:17:00"/>
    <d v="1899-12-30T16:30:00"/>
    <x v="9"/>
    <s v="ALBERTO BARRIOS"/>
    <x v="1"/>
    <s v="LATONERIA Y PINTURA"/>
    <x v="0"/>
    <x v="1"/>
    <n v="2"/>
    <n v="1"/>
    <d v="1899-12-30T21:30:23"/>
    <d v="1899-12-31T09:29:31"/>
    <n v="1"/>
    <d v="1899-12-30T00:00:00"/>
    <d v="1899-12-31T09:29:31"/>
    <n v="12"/>
    <x v="4"/>
    <x v="8"/>
    <s v="5-19"/>
    <d v="1899-12-30T02:13:00"/>
    <n v="0"/>
    <n v="1"/>
    <x v="5"/>
  </r>
  <r>
    <s v="S26233"/>
    <n v="246"/>
    <x v="1"/>
    <s v="CAMBIO DE BANDAS, CAMBIO DE RETENEDORES, CAMBIO DE GRASA Y CAMBIO DE 4 RODAMIENTOS "/>
    <x v="13"/>
    <d v="1899-12-30T09:30:00"/>
    <d v="1899-12-30T14:00:00"/>
    <d v="2021-05-10T00:00:00"/>
    <x v="37"/>
    <d v="2021-05-11T00:00:00"/>
    <d v="2021-05-11T00:00:00"/>
    <d v="1899-12-30T07:30:00"/>
    <d v="1899-12-30T15:05:00"/>
    <x v="138"/>
    <s v="ALBERTO BARRIOS"/>
    <x v="1"/>
    <s v="MECANICA DE PATIO"/>
    <x v="1"/>
    <x v="1"/>
    <n v="2"/>
    <n v="1"/>
    <d v="1899-12-30T21:30:23"/>
    <d v="1899-12-31T09:29:31"/>
    <n v="1"/>
    <d v="1899-12-30T00:00:00"/>
    <d v="1899-12-31T09:29:31"/>
    <n v="12"/>
    <x v="4"/>
    <x v="8"/>
    <s v="5-19"/>
    <d v="1899-12-30T05:35:29"/>
    <n v="0"/>
    <n v="1"/>
    <x v="5"/>
  </r>
  <r>
    <s v="S26233"/>
    <n v="246"/>
    <x v="1"/>
    <s v="GRADUACION DE FRENOS"/>
    <x v="13"/>
    <d v="1899-12-30T09:30:00"/>
    <d v="1899-12-30T14:00:00"/>
    <d v="2021-05-10T00:00:00"/>
    <x v="37"/>
    <d v="2021-05-12T00:00:00"/>
    <d v="2021-05-12T00:00:00"/>
    <d v="1899-12-30T07:30:00"/>
    <d v="1899-12-30T08:00:00"/>
    <x v="25"/>
    <s v="ALBERTO BARRIOS"/>
    <x v="1"/>
    <s v="MECANICA DE PATIO"/>
    <x v="0"/>
    <x v="1"/>
    <n v="2"/>
    <n v="1"/>
    <d v="1899-12-30T21:30:23"/>
    <d v="1899-12-31T09:29:31"/>
    <n v="1"/>
    <d v="1899-12-30T00:00:00"/>
    <d v="1899-12-31T09:29:31"/>
    <n v="12"/>
    <x v="4"/>
    <x v="8"/>
    <s v="5-19"/>
    <d v="1899-12-30T00:30:00"/>
    <n v="0"/>
    <n v="1"/>
    <x v="5"/>
  </r>
  <r>
    <s v="TLN039"/>
    <n v="246"/>
    <x v="1"/>
    <s v="REPARACION DE ARNES DE FRENO DE MOTOR"/>
    <x v="3"/>
    <d v="1899-12-30T09:30:00"/>
    <d v="1899-12-30T14:00:00"/>
    <d v="2021-05-10T00:00:00"/>
    <x v="37"/>
    <d v="2021-05-12T00:00:00"/>
    <d v="2021-05-12T00:00:00"/>
    <d v="1899-12-30T13:20:00"/>
    <d v="1899-12-30T15:00:00"/>
    <x v="12"/>
    <s v="ALBERTO BARRIOS"/>
    <x v="0"/>
    <s v="ELECTRICO"/>
    <x v="0"/>
    <x v="1"/>
    <n v="2"/>
    <n v="1"/>
    <d v="1899-12-30T21:30:23"/>
    <d v="1899-12-31T09:29:31"/>
    <n v="1"/>
    <d v="1899-12-30T00:00:00"/>
    <d v="1899-12-31T09:29:31"/>
    <n v="12"/>
    <x v="4"/>
    <x v="8"/>
    <s v="5-19"/>
    <d v="1899-12-30T01:40:00"/>
    <n v="0"/>
    <n v="1"/>
    <x v="5"/>
  </r>
  <r>
    <s v="TLN039"/>
    <n v="246"/>
    <x v="0"/>
    <s v="CAMBIO DE ARNES FRENO DE MOTOR POR UNO NUEVO, REPARACION DE SISTEMA DE MOTOR "/>
    <x v="3"/>
    <d v="1899-12-30T09:30:00"/>
    <d v="1899-12-30T14:00:00"/>
    <d v="2021-05-10T00:00:00"/>
    <x v="37"/>
    <d v="2021-05-12T00:00:00"/>
    <d v="2021-05-12T00:00:00"/>
    <d v="1899-12-30T13:20:00"/>
    <d v="1899-12-30T14:00:00"/>
    <x v="45"/>
    <s v="ALBERTO BARRIOS"/>
    <x v="0"/>
    <s v="MOTORES"/>
    <x v="1"/>
    <x v="1"/>
    <n v="2"/>
    <n v="1"/>
    <d v="1899-12-30T21:30:23"/>
    <d v="1899-12-31T09:29:31"/>
    <n v="1"/>
    <d v="1899-12-30T00:00:00"/>
    <d v="1899-12-31T09:29:31"/>
    <n v="12"/>
    <x v="4"/>
    <x v="8"/>
    <s v="5-19"/>
    <d v="1899-12-30T00:40:00"/>
    <n v="0"/>
    <n v="1"/>
    <x v="5"/>
  </r>
  <r>
    <s v="TDK250"/>
    <n v="247"/>
    <x v="0"/>
    <s v="COMPLETAR NIVEL DE ACEITE, SE CORRIGIO FUGA POR FILTRO DE ACEITE"/>
    <x v="3"/>
    <d v="1899-12-30T09:30:00"/>
    <d v="1899-12-30T10:20:00"/>
    <d v="2021-05-10T00:00:00"/>
    <x v="36"/>
    <d v="2021-05-10T00:00:00"/>
    <d v="2021-05-10T00:00:00"/>
    <d v="1899-12-30T09:30:00"/>
    <d v="1899-12-30T10:20:00"/>
    <x v="17"/>
    <s v="CARLOS BARROS"/>
    <x v="0"/>
    <s v="MECANICA DE PATIO"/>
    <x v="1"/>
    <x v="2"/>
    <n v="0"/>
    <n v="1"/>
    <d v="1899-12-30T00:50:00"/>
    <d v="1899-12-30T00:50:00"/>
    <n v="1"/>
    <d v="1899-12-30T00:00:00"/>
    <d v="1899-12-30T00:50:00"/>
    <n v="10"/>
    <x v="4"/>
    <x v="8"/>
    <s v="5-19"/>
    <d v="1899-12-30T00:50:00"/>
    <n v="0"/>
    <n v="1"/>
    <x v="5"/>
  </r>
  <r>
    <s v="UYU045"/>
    <n v="248"/>
    <x v="1"/>
    <s v="ARREGLO DE VARILLA DE CLUTCH"/>
    <x v="34"/>
    <d v="1899-12-30T15:00:00"/>
    <d v="1899-12-30T15:45:00"/>
    <d v="2021-05-10T00:00:00"/>
    <x v="36"/>
    <d v="2021-05-10T00:00:00"/>
    <d v="2021-05-10T00:00:00"/>
    <d v="1899-12-30T15:00:00"/>
    <d v="1899-12-30T15:45:00"/>
    <x v="17"/>
    <s v="LUIS MARTELO"/>
    <x v="0"/>
    <s v="CAJAS Y TRANSMISIONES"/>
    <x v="1"/>
    <x v="3"/>
    <n v="0"/>
    <n v="1"/>
    <d v="1899-12-30T00:45:00"/>
    <d v="1899-12-30T00:45:00"/>
    <n v="0"/>
    <d v="1899-12-30T05:15:00"/>
    <d v="1899-12-30T06:00:00"/>
    <n v="10"/>
    <x v="4"/>
    <x v="8"/>
    <s v="5-19"/>
    <d v="1899-12-30T00:45:00"/>
    <n v="0"/>
    <n v="1"/>
    <x v="5"/>
  </r>
  <r>
    <s v="UYU045"/>
    <n v="248"/>
    <x v="0"/>
    <s v="SOLDADURA A BARRA DE CLUTCH"/>
    <x v="34"/>
    <d v="1899-12-30T15:00:00"/>
    <d v="1899-12-30T15:45:00"/>
    <d v="2021-05-10T00:00:00"/>
    <x v="36"/>
    <d v="2021-05-10T00:00:00"/>
    <d v="2021-05-10T00:00:00"/>
    <d v="1899-12-30T15:00:00"/>
    <d v="1899-12-30T15:45:00"/>
    <x v="13"/>
    <s v="LUIS MARTELO"/>
    <x v="0"/>
    <s v="SOLDADURA"/>
    <x v="0"/>
    <x v="3"/>
    <n v="0"/>
    <n v="1"/>
    <d v="1899-12-30T00:45:00"/>
    <d v="1899-12-30T00:45:00"/>
    <n v="0"/>
    <d v="1899-12-30T05:15:00"/>
    <d v="1899-12-30T06:00:00"/>
    <n v="10"/>
    <x v="4"/>
    <x v="8"/>
    <s v="5-19"/>
    <d v="1899-12-30T00:45:00"/>
    <n v="0"/>
    <n v="1"/>
    <x v="5"/>
  </r>
  <r>
    <s v="TFR853"/>
    <n v="249"/>
    <x v="1"/>
    <s v="AJUSTE DE MANGUERAS"/>
    <x v="3"/>
    <d v="1899-12-30T07:30:00"/>
    <d v="1899-12-30T10:14:00"/>
    <d v="2021-05-11T00:00:00"/>
    <x v="28"/>
    <d v="2021-05-11T00:00:00"/>
    <d v="2021-05-11T00:00:00"/>
    <d v="1899-12-30T07:40:00"/>
    <d v="1899-12-30T07:50:00"/>
    <x v="0"/>
    <s v="G. SANCHEZ"/>
    <x v="1"/>
    <s v="MOTOR"/>
    <x v="0"/>
    <x v="5"/>
    <n v="0"/>
    <n v="1"/>
    <d v="1899-12-30T02:44:00"/>
    <d v="1899-12-30T02:44:00"/>
    <n v="1"/>
    <d v="1899-12-30T00:00:00"/>
    <d v="1899-12-30T02:44:00"/>
    <n v="11"/>
    <x v="4"/>
    <x v="8"/>
    <s v="5-19"/>
    <d v="1899-12-30T00:10:00"/>
    <n v="0"/>
    <n v="1"/>
    <x v="5"/>
  </r>
  <r>
    <s v="TFR853"/>
    <n v="249"/>
    <x v="1"/>
    <s v="CAMBIO DE DIAFRAGMA T30"/>
    <x v="39"/>
    <d v="1899-12-30T07:30:00"/>
    <d v="1899-12-30T10:14:00"/>
    <d v="2021-05-11T00:00:00"/>
    <x v="28"/>
    <d v="2021-05-11T00:00:00"/>
    <d v="2021-05-11T00:00:00"/>
    <d v="1899-12-30T07:40:00"/>
    <d v="1899-12-30T08:30:00"/>
    <x v="6"/>
    <s v="G. SANCHEZ"/>
    <x v="0"/>
    <s v="AIRE"/>
    <x v="1"/>
    <x v="5"/>
    <n v="0"/>
    <n v="1"/>
    <d v="1899-12-30T02:44:00"/>
    <d v="1899-12-30T02:44:00"/>
    <n v="1"/>
    <d v="1899-12-30T00:00:00"/>
    <d v="1899-12-30T02:44:00"/>
    <n v="11"/>
    <x v="4"/>
    <x v="8"/>
    <s v="5-19"/>
    <d v="1899-12-30T00:50:00"/>
    <n v="0"/>
    <n v="1"/>
    <x v="5"/>
  </r>
  <r>
    <s v="TFR853"/>
    <n v="249"/>
    <x v="0"/>
    <s v="ENGRASE"/>
    <x v="6"/>
    <d v="1899-12-30T07:30:00"/>
    <d v="1899-12-30T10:14:00"/>
    <d v="2021-05-11T00:00:00"/>
    <x v="28"/>
    <d v="2021-05-11T00:00:00"/>
    <d v="2021-05-11T00:00:00"/>
    <d v="1899-12-30T09:30:00"/>
    <d v="1899-12-30T10:14:00"/>
    <x v="10"/>
    <s v="G. SANCHEZ"/>
    <x v="1"/>
    <s v="MECANICA DE PATIO"/>
    <x v="0"/>
    <x v="5"/>
    <n v="0"/>
    <n v="1"/>
    <d v="1899-12-30T02:44:00"/>
    <d v="1899-12-30T02:44:00"/>
    <n v="1"/>
    <d v="1899-12-30T00:00:00"/>
    <d v="1899-12-30T02:44:00"/>
    <n v="11"/>
    <x v="4"/>
    <x v="8"/>
    <s v="5-19"/>
    <d v="1899-12-30T00:44:00"/>
    <n v="0"/>
    <n v="1"/>
    <x v="5"/>
  </r>
  <r>
    <s v="SJK634"/>
    <n v="250"/>
    <x v="1"/>
    <s v="ENGRASE GENERAL, CAMBIO DE DOS GRASERAS, REVISION DE NIVEL CAJA Y TRANSMISIONES"/>
    <x v="1"/>
    <d v="1899-12-30T08:03:00"/>
    <d v="1899-12-30T11:16:00"/>
    <d v="2021-05-11T00:00:00"/>
    <x v="28"/>
    <d v="2021-05-11T00:00:00"/>
    <d v="2021-05-11T00:00:00"/>
    <d v="1899-12-30T08:05:00"/>
    <d v="1899-12-30T09:12:00"/>
    <x v="10"/>
    <s v="JOSE VALENCIA"/>
    <x v="1"/>
    <s v="MECANICA DE PATIO"/>
    <x v="0"/>
    <x v="0"/>
    <n v="0"/>
    <n v="1"/>
    <d v="1899-12-30T03:13:00"/>
    <d v="1899-12-30T03:13:00"/>
    <n v="1"/>
    <d v="1899-12-30T00:00:00"/>
    <d v="1899-12-30T03:13:00"/>
    <n v="11"/>
    <x v="4"/>
    <x v="8"/>
    <s v="5-19"/>
    <d v="1899-12-30T01:07:00"/>
    <n v="0"/>
    <n v="1"/>
    <x v="5"/>
  </r>
  <r>
    <s v="SJK634"/>
    <n v="250"/>
    <x v="0"/>
    <s v="CAMBIO DE RODAMIENTOS Y RETENEDOR POSICION 2"/>
    <x v="13"/>
    <d v="1899-12-30T08:03:00"/>
    <d v="1899-12-30T11:16:00"/>
    <d v="2021-05-11T00:00:00"/>
    <x v="28"/>
    <d v="2021-05-11T00:00:00"/>
    <d v="2021-05-11T00:00:00"/>
    <d v="1899-12-30T09:30:00"/>
    <d v="1899-12-30T11:15:00"/>
    <x v="5"/>
    <s v="JOSE VALENCIA"/>
    <x v="0"/>
    <s v="MECANICA DE PATIO"/>
    <x v="1"/>
    <x v="0"/>
    <n v="0"/>
    <n v="1"/>
    <d v="1899-12-30T03:13:00"/>
    <d v="1899-12-30T03:13:00"/>
    <n v="1"/>
    <d v="1899-12-30T00:00:00"/>
    <d v="1899-12-30T03:13:00"/>
    <n v="11"/>
    <x v="4"/>
    <x v="8"/>
    <s v="5-19"/>
    <d v="1899-12-30T01:45:00"/>
    <n v="0"/>
    <n v="1"/>
    <x v="5"/>
  </r>
  <r>
    <s v="SJK631"/>
    <n v="251"/>
    <x v="0"/>
    <s v="INSTALACION DE EXPLORADORAS, ARREGLO DE LAMPARAS FRONTALES, CAMBIO DE COMANDO DIRECCIONAL"/>
    <x v="1"/>
    <d v="1899-12-30T08:21:00"/>
    <d v="1899-12-30T14:31:00"/>
    <d v="2021-05-11T00:00:00"/>
    <x v="28"/>
    <d v="2021-05-11T00:00:00"/>
    <d v="2021-05-11T00:00:00"/>
    <d v="1899-12-30T08:21:00"/>
    <d v="1899-12-30T14:31:00"/>
    <x v="12"/>
    <s v="YOMAR OÑATE"/>
    <x v="0"/>
    <s v="ELECTRICO"/>
    <x v="0"/>
    <x v="0"/>
    <n v="0"/>
    <n v="1"/>
    <d v="1899-12-30T04:10:29"/>
    <d v="1899-12-30T05:10:00"/>
    <n v="1"/>
    <d v="1899-12-30T00:00:00"/>
    <d v="1899-12-30T05:10:00"/>
    <n v="11"/>
    <x v="4"/>
    <x v="8"/>
    <s v="5-19"/>
    <d v="1899-12-30T04:10:29"/>
    <n v="0"/>
    <n v="1"/>
    <x v="5"/>
  </r>
  <r>
    <s v="S20485"/>
    <n v="252"/>
    <x v="1"/>
    <s v="REPARACION VALVULA DE LEVANTA EJE"/>
    <x v="18"/>
    <d v="1899-12-30T08:40:00"/>
    <d v="1899-12-30T10:30:00"/>
    <d v="2021-05-11T00:00:00"/>
    <x v="28"/>
    <d v="2021-05-11T00:00:00"/>
    <d v="2021-05-11T00:00:00"/>
    <d v="1899-12-30T08:40:00"/>
    <d v="1899-12-30T10:00:00"/>
    <x v="6"/>
    <s v="ELIECER MONSALVO"/>
    <x v="0"/>
    <s v="AIRE"/>
    <x v="14"/>
    <x v="3"/>
    <n v="0"/>
    <n v="1"/>
    <d v="1899-12-30T01:50:00"/>
    <d v="1899-12-30T01:50:00"/>
    <n v="1"/>
    <d v="1899-12-30T00:00:00"/>
    <d v="1899-12-30T01:50:00"/>
    <n v="11"/>
    <x v="4"/>
    <x v="8"/>
    <s v="5-19"/>
    <d v="1899-12-30T01:20:00"/>
    <n v="0"/>
    <n v="1"/>
    <x v="5"/>
  </r>
  <r>
    <s v="S20485"/>
    <n v="252"/>
    <x v="0"/>
    <s v="CAMBIO DE ANILLO DE MANGUERA DE VALVULA DE VENTEO"/>
    <x v="40"/>
    <d v="1899-12-30T08:40:00"/>
    <d v="1899-12-30T10:30:00"/>
    <d v="2021-05-11T00:00:00"/>
    <x v="28"/>
    <d v="2021-05-11T00:00:00"/>
    <d v="2021-05-11T00:00:00"/>
    <d v="1899-12-30T09:30:00"/>
    <d v="1899-12-30T10:20:00"/>
    <x v="0"/>
    <s v="ELIECER MONSALVO"/>
    <x v="0"/>
    <s v="AIRE"/>
    <x v="0"/>
    <x v="3"/>
    <n v="0"/>
    <n v="1"/>
    <d v="1899-12-30T01:50:00"/>
    <d v="1899-12-30T01:50:00"/>
    <n v="1"/>
    <d v="1899-12-30T00:00:00"/>
    <d v="1899-12-30T01:50:00"/>
    <n v="11"/>
    <x v="4"/>
    <x v="8"/>
    <s v="5-19"/>
    <d v="1899-12-30T00:50:00"/>
    <n v="0"/>
    <n v="1"/>
    <x v="5"/>
  </r>
  <r>
    <s v="TFR044"/>
    <n v="253"/>
    <x v="1"/>
    <s v="CAMBIO DE SOPORTE DE MOTOR DELANTERO"/>
    <x v="3"/>
    <d v="1899-12-30T08:45:00"/>
    <d v="1899-12-30T13:50:00"/>
    <d v="2021-05-11T00:00:00"/>
    <x v="38"/>
    <d v="2021-05-11T00:00:00"/>
    <d v="2021-05-11T00:00:00"/>
    <d v="1899-12-30T08:45:00"/>
    <d v="1899-12-30T10:20:00"/>
    <x v="17"/>
    <s v="JORGE GOMEZ"/>
    <x v="1"/>
    <s v="MECANICA DE PATIO"/>
    <x v="1"/>
    <x v="1"/>
    <n v="2"/>
    <n v="1"/>
    <d v="1899-12-30T22:05:23"/>
    <d v="1899-12-31T10:04:31"/>
    <n v="1"/>
    <d v="1899-12-30T00:00:00"/>
    <d v="1899-12-31T10:04:31"/>
    <n v="13"/>
    <x v="4"/>
    <x v="8"/>
    <s v="5-19"/>
    <d v="1899-12-30T01:35:00"/>
    <n v="0"/>
    <n v="1"/>
    <x v="5"/>
  </r>
  <r>
    <s v="TFR044"/>
    <n v="253"/>
    <x v="1"/>
    <s v="CAMBIO DE ACEITE Y FILTRACION DE MOTOR"/>
    <x v="3"/>
    <d v="1899-12-30T08:45:00"/>
    <d v="1899-12-30T13:50:00"/>
    <d v="2021-05-11T00:00:00"/>
    <x v="38"/>
    <d v="2021-05-11T00:00:00"/>
    <d v="2021-05-11T00:00:00"/>
    <d v="1899-12-30T12:50:00"/>
    <d v="1899-12-30T13:55:00"/>
    <x v="10"/>
    <s v="JORGE GOMEZ"/>
    <x v="1"/>
    <s v="MECANICA DE PATIO"/>
    <x v="1"/>
    <x v="1"/>
    <n v="2"/>
    <n v="1"/>
    <d v="1899-12-30T22:05:23"/>
    <d v="1899-12-31T10:04:31"/>
    <n v="1"/>
    <d v="1899-12-30T00:00:00"/>
    <d v="1899-12-31T10:04:31"/>
    <n v="13"/>
    <x v="4"/>
    <x v="8"/>
    <s v="5-19"/>
    <d v="1899-12-30T01:05:00"/>
    <n v="0"/>
    <n v="1"/>
    <x v="5"/>
  </r>
  <r>
    <s v="TFR044"/>
    <n v="253"/>
    <x v="1"/>
    <s v="REVISION DE CLUTCH Y CALIBRACION DE CLUTCH"/>
    <x v="4"/>
    <d v="1899-12-30T08:45:00"/>
    <d v="1899-12-30T13:50:00"/>
    <d v="2021-05-11T00:00:00"/>
    <x v="38"/>
    <d v="2021-05-11T00:00:00"/>
    <d v="2021-05-11T00:00:00"/>
    <d v="1899-12-30T13:30:00"/>
    <d v="1899-12-30T14:00:00"/>
    <x v="17"/>
    <s v="JORGE GOMEZ"/>
    <x v="1"/>
    <s v="CAJAS Y TRANSMISIONES"/>
    <x v="1"/>
    <x v="1"/>
    <n v="2"/>
    <n v="1"/>
    <d v="1899-12-30T22:05:23"/>
    <d v="1899-12-31T10:04:31"/>
    <n v="1"/>
    <d v="1899-12-30T00:00:00"/>
    <d v="1899-12-31T10:04:31"/>
    <n v="13"/>
    <x v="4"/>
    <x v="8"/>
    <s v="5-19"/>
    <d v="1899-12-30T00:30:00"/>
    <n v="0"/>
    <n v="1"/>
    <x v="5"/>
  </r>
  <r>
    <s v="TFR044"/>
    <n v="253"/>
    <x v="1"/>
    <s v="CAMBIO DE BANDAS UTLIMO TROQUE, RODAJAS Y RESORTES"/>
    <x v="13"/>
    <d v="1899-12-30T08:45:00"/>
    <d v="1899-12-30T13:50:00"/>
    <d v="2021-05-11T00:00:00"/>
    <x v="38"/>
    <d v="2021-05-12T00:00:00"/>
    <d v="2021-05-12T00:00:00"/>
    <d v="1899-12-30T07:30:00"/>
    <d v="1899-12-30T13:27:00"/>
    <x v="150"/>
    <s v="JORGE GOMEZ"/>
    <x v="1"/>
    <s v="MECANICA DE PATIO"/>
    <x v="0"/>
    <x v="1"/>
    <n v="2"/>
    <n v="1"/>
    <d v="1899-12-30T22:05:23"/>
    <d v="1899-12-31T10:04:31"/>
    <n v="1"/>
    <d v="1899-12-30T00:00:00"/>
    <d v="1899-12-31T10:04:31"/>
    <n v="13"/>
    <x v="4"/>
    <x v="8"/>
    <s v="5-19"/>
    <d v="1899-12-30T03:57:29"/>
    <n v="0"/>
    <n v="1"/>
    <x v="5"/>
  </r>
  <r>
    <s v="TFR044"/>
    <n v="253"/>
    <x v="1"/>
    <s v="DESMONTE DE ALETAS DE SOPORTE DE H DE  QUINTA RUEDAY H PARA CAMBIO "/>
    <x v="41"/>
    <d v="1899-12-30T08:45:00"/>
    <d v="1899-12-30T13:50:00"/>
    <d v="2021-05-11T00:00:00"/>
    <x v="38"/>
    <d v="2021-05-12T00:00:00"/>
    <d v="2021-05-12T00:00:00"/>
    <d v="1899-12-30T13:30:00"/>
    <d v="1899-12-30T15:30:00"/>
    <x v="151"/>
    <s v="JORGE GOMEZ"/>
    <x v="1"/>
    <s v="MECANICA DE PATIO"/>
    <x v="0"/>
    <x v="1"/>
    <n v="2"/>
    <n v="1"/>
    <d v="1899-12-30T22:05:23"/>
    <d v="1899-12-31T10:04:31"/>
    <n v="1"/>
    <d v="1899-12-30T00:00:00"/>
    <d v="1899-12-31T10:04:31"/>
    <n v="13"/>
    <x v="4"/>
    <x v="8"/>
    <s v="5-19"/>
    <d v="1899-12-30T02:00:00"/>
    <n v="0"/>
    <n v="1"/>
    <x v="5"/>
  </r>
  <r>
    <s v="TFR044"/>
    <n v="253"/>
    <x v="1"/>
    <s v="MONTAJE DE ALETAS DE SOPORTE H Y CAMBIO DE TORNILLOS"/>
    <x v="41"/>
    <d v="1899-12-30T08:45:00"/>
    <d v="1899-12-30T13:50:00"/>
    <d v="2021-05-11T00:00:00"/>
    <x v="38"/>
    <d v="2021-05-13T00:00:00"/>
    <d v="2021-05-13T00:00:00"/>
    <d v="1899-12-30T08:00:00"/>
    <d v="1899-12-30T10:10:00"/>
    <x v="10"/>
    <s v="JORGE GOMEZ"/>
    <x v="1"/>
    <s v="MECANICA DE PATIO"/>
    <x v="0"/>
    <x v="1"/>
    <n v="2"/>
    <n v="1"/>
    <d v="1899-12-30T22:05:23"/>
    <d v="1899-12-31T10:04:31"/>
    <n v="1"/>
    <d v="1899-12-30T00:00:00"/>
    <d v="1899-12-31T10:04:31"/>
    <n v="13"/>
    <x v="4"/>
    <x v="8"/>
    <s v="5-19"/>
    <d v="1899-12-30T02:10:00"/>
    <n v="0"/>
    <n v="1"/>
    <x v="5"/>
  </r>
  <r>
    <s v="S17402"/>
    <n v="253"/>
    <x v="1"/>
    <s v="SOLDADURA A LA MESA DEL VOLCO"/>
    <x v="42"/>
    <d v="1899-12-30T08:45:00"/>
    <d v="1899-12-30T13:50:00"/>
    <d v="2021-05-11T00:00:00"/>
    <x v="38"/>
    <d v="2021-05-13T00:00:00"/>
    <d v="2021-05-13T00:00:00"/>
    <d v="1899-12-30T08:30:00"/>
    <d v="1899-12-30T11:04:00"/>
    <x v="13"/>
    <s v="JORGE GOMEZ"/>
    <x v="1"/>
    <s v="SOLDADURA"/>
    <x v="0"/>
    <x v="1"/>
    <n v="2"/>
    <n v="1"/>
    <d v="1899-12-30T22:05:23"/>
    <d v="1899-12-31T10:04:31"/>
    <n v="1"/>
    <d v="1899-12-30T00:00:00"/>
    <d v="1899-12-31T10:04:31"/>
    <n v="13"/>
    <x v="4"/>
    <x v="8"/>
    <s v="5-19"/>
    <d v="1899-12-30T02:34:00"/>
    <n v="0"/>
    <n v="1"/>
    <x v="5"/>
  </r>
  <r>
    <s v="S17402"/>
    <n v="253"/>
    <x v="1"/>
    <s v="REVISION FUGA DE AIRE"/>
    <x v="19"/>
    <d v="1899-12-30T08:45:00"/>
    <d v="1899-12-30T13:50:00"/>
    <d v="2021-05-11T00:00:00"/>
    <x v="38"/>
    <d v="2021-05-13T00:00:00"/>
    <d v="2021-05-13T00:00:00"/>
    <d v="1899-12-30T12:30:00"/>
    <d v="1899-12-30T13:50:00"/>
    <x v="6"/>
    <s v="JORGE GOMEZ"/>
    <x v="1"/>
    <s v="AIRE"/>
    <x v="0"/>
    <x v="1"/>
    <n v="2"/>
    <n v="1"/>
    <d v="1899-12-30T22:05:23"/>
    <d v="1899-12-31T10:04:31"/>
    <n v="1"/>
    <d v="1899-12-30T00:00:00"/>
    <d v="1899-12-31T10:04:31"/>
    <n v="13"/>
    <x v="4"/>
    <x v="8"/>
    <s v="5-19"/>
    <d v="1899-12-30T01:20:00"/>
    <n v="0"/>
    <n v="1"/>
    <x v="5"/>
  </r>
  <r>
    <s v="TFQ009"/>
    <n v="254"/>
    <x v="0"/>
    <s v="ENGRASE GENERAL"/>
    <x v="6"/>
    <d v="1899-12-30T10:00:00"/>
    <d v="1899-12-30T10:40:00"/>
    <d v="2021-05-11T00:00:00"/>
    <x v="28"/>
    <d v="2021-05-11T00:00:00"/>
    <d v="2021-05-11T00:00:00"/>
    <d v="1899-12-30T10:15:00"/>
    <d v="1899-12-30T10:40:00"/>
    <x v="10"/>
    <s v="JAIRO GALLARDO"/>
    <x v="1"/>
    <s v="MECANICA DE PATIO"/>
    <x v="0"/>
    <x v="2"/>
    <n v="0"/>
    <n v="1"/>
    <d v="1899-12-30T00:40:00"/>
    <d v="1899-12-30T00:40:00"/>
    <n v="1"/>
    <d v="1899-12-30T00:00:00"/>
    <d v="1899-12-30T00:40:00"/>
    <n v="11"/>
    <x v="4"/>
    <x v="8"/>
    <s v="5-19"/>
    <d v="1899-12-30T00:25:00"/>
    <n v="0"/>
    <n v="1"/>
    <x v="5"/>
  </r>
  <r>
    <s v="TFR045"/>
    <n v="255"/>
    <x v="1"/>
    <s v="FABRICACION DE OREJAS DE SOPORTE DE BARRA EN V"/>
    <x v="4"/>
    <d v="1899-12-30T08:00:00"/>
    <d v="1899-12-30T17:27:00"/>
    <d v="2021-05-11T00:00:00"/>
    <x v="39"/>
    <d v="2021-05-11T00:00:00"/>
    <d v="2021-05-11T00:00:00"/>
    <d v="1899-12-30T08:00:00"/>
    <d v="1899-12-30T14:30:00"/>
    <x v="7"/>
    <s v="ROBERTO MENDOZA"/>
    <x v="0"/>
    <s v="SOLDADURA"/>
    <x v="0"/>
    <x v="1"/>
    <n v="3"/>
    <n v="1"/>
    <d v="1899-12-31T10:57:17"/>
    <d v="1900-01-01T04:26:02"/>
    <n v="0"/>
    <d v="1899-12-30T03:33:00"/>
    <d v="1900-01-01T07:59:02"/>
    <n v="14"/>
    <x v="4"/>
    <x v="8"/>
    <s v="5-19"/>
    <d v="1899-12-30T04:30:29"/>
    <n v="0"/>
    <n v="1"/>
    <x v="5"/>
  </r>
  <r>
    <s v="TFR045"/>
    <n v="255"/>
    <x v="1"/>
    <s v="CORREGIR FUGA DE AIRE EN PERA FULLER"/>
    <x v="1"/>
    <d v="1899-12-30T08:00:00"/>
    <d v="1899-12-30T17:27:00"/>
    <d v="2021-05-11T00:00:00"/>
    <x v="39"/>
    <d v="2021-05-11T00:00:00"/>
    <d v="2021-05-11T00:00:00"/>
    <d v="1899-12-30T14:30:00"/>
    <d v="1899-12-30T14:50:00"/>
    <x v="6"/>
    <s v="ROBERTO MENDOZA"/>
    <x v="0"/>
    <s v="AIRE"/>
    <x v="0"/>
    <x v="1"/>
    <n v="3"/>
    <n v="1"/>
    <d v="1899-12-31T10:57:17"/>
    <d v="1900-01-01T04:26:02"/>
    <n v="0"/>
    <d v="1899-12-30T03:33:00"/>
    <d v="1900-01-01T07:59:02"/>
    <n v="14"/>
    <x v="4"/>
    <x v="8"/>
    <s v="5-19"/>
    <d v="1899-12-30T00:20:00"/>
    <n v="0"/>
    <n v="1"/>
    <x v="5"/>
  </r>
  <r>
    <s v="TFR045"/>
    <n v="255"/>
    <x v="1"/>
    <s v="POLISHADO"/>
    <x v="1"/>
    <d v="1899-12-30T08:00:00"/>
    <d v="1899-12-30T17:27:00"/>
    <d v="2021-05-11T00:00:00"/>
    <x v="39"/>
    <d v="2021-05-12T00:00:00"/>
    <d v="2021-05-12T00:00:00"/>
    <d v="1899-12-30T07:30:00"/>
    <d v="1899-12-30T15:30:00"/>
    <x v="9"/>
    <s v="ROBERTO MENDOZA"/>
    <x v="0"/>
    <s v="LATONERIA Y PINTURA"/>
    <x v="0"/>
    <x v="1"/>
    <n v="3"/>
    <n v="1"/>
    <d v="1899-12-31T10:57:17"/>
    <d v="1900-01-01T04:26:02"/>
    <n v="0"/>
    <d v="1899-12-30T03:33:00"/>
    <d v="1900-01-01T07:59:02"/>
    <n v="14"/>
    <x v="4"/>
    <x v="8"/>
    <s v="5-19"/>
    <d v="1899-12-30T06:00:29"/>
    <n v="0"/>
    <n v="1"/>
    <x v="5"/>
  </r>
  <r>
    <s v="TFR045"/>
    <n v="255"/>
    <x v="1"/>
    <s v="MONTAJE DE SOPORTE DE BARRA EN V"/>
    <x v="4"/>
    <d v="1899-12-30T08:00:00"/>
    <d v="1899-12-30T17:27:00"/>
    <d v="2021-05-11T00:00:00"/>
    <x v="39"/>
    <d v="2021-05-12T00:00:00"/>
    <d v="2021-05-12T00:00:00"/>
    <d v="1899-12-30T07:30:00"/>
    <d v="1899-12-30T15:30:00"/>
    <x v="149"/>
    <s v="ROBERTO MENDOZA"/>
    <x v="0"/>
    <s v="SOLDADURA"/>
    <x v="0"/>
    <x v="1"/>
    <n v="3"/>
    <n v="1"/>
    <d v="1899-12-31T10:57:17"/>
    <d v="1900-01-01T04:26:02"/>
    <n v="0"/>
    <d v="1899-12-30T03:33:00"/>
    <d v="1900-01-01T07:59:02"/>
    <n v="14"/>
    <x v="4"/>
    <x v="8"/>
    <s v="5-19"/>
    <d v="1899-12-30T06:00:29"/>
    <n v="0"/>
    <n v="1"/>
    <x v="5"/>
  </r>
  <r>
    <s v="TFR045"/>
    <n v="255"/>
    <x v="1"/>
    <s v="SOLDADURA A LA BASE DE BARRA EN V"/>
    <x v="4"/>
    <d v="1899-12-30T08:00:00"/>
    <d v="1899-12-30T17:27:00"/>
    <d v="2021-05-11T00:00:00"/>
    <x v="39"/>
    <d v="2021-05-13T00:00:00"/>
    <d v="2021-05-13T00:00:00"/>
    <d v="1899-12-30T07:50:00"/>
    <d v="1899-12-30T09:30:00"/>
    <x v="149"/>
    <s v="ROBERTO MENDOZA"/>
    <x v="0"/>
    <s v="SOLDADURA"/>
    <x v="0"/>
    <x v="1"/>
    <n v="3"/>
    <n v="1"/>
    <d v="1899-12-31T10:57:17"/>
    <d v="1900-01-01T04:26:02"/>
    <n v="0"/>
    <d v="1899-12-30T03:33:00"/>
    <d v="1900-01-01T07:59:02"/>
    <n v="14"/>
    <x v="4"/>
    <x v="8"/>
    <s v="5-19"/>
    <d v="1899-12-30T01:40:00"/>
    <n v="0"/>
    <n v="1"/>
    <x v="5"/>
  </r>
  <r>
    <s v="TFR045"/>
    <n v="255"/>
    <x v="1"/>
    <s v="MONTAJE DE BARRA EN V"/>
    <x v="4"/>
    <d v="1899-12-30T08:00:00"/>
    <d v="1899-12-30T17:27:00"/>
    <d v="2021-05-11T00:00:00"/>
    <x v="39"/>
    <d v="2021-05-13T00:00:00"/>
    <d v="2021-05-13T00:00:00"/>
    <d v="1899-12-30T10:30:00"/>
    <d v="1899-12-30T11:30:00"/>
    <x v="148"/>
    <s v="ROBERTO MENDOZA"/>
    <x v="0"/>
    <s v="SOLDADURA"/>
    <x v="0"/>
    <x v="1"/>
    <n v="3"/>
    <n v="1"/>
    <d v="1899-12-31T10:57:17"/>
    <d v="1900-01-01T04:26:02"/>
    <n v="0"/>
    <d v="1899-12-30T03:33:00"/>
    <d v="1900-01-01T07:59:02"/>
    <n v="14"/>
    <x v="4"/>
    <x v="8"/>
    <s v="5-19"/>
    <d v="1899-12-30T01:00:00"/>
    <n v="0"/>
    <n v="1"/>
    <x v="5"/>
  </r>
  <r>
    <s v="S26234"/>
    <n v="255"/>
    <x v="1"/>
    <s v="SOLDADURA A REFUERZO DE DEFENSA TRASERA "/>
    <x v="43"/>
    <d v="1899-12-30T08:00:00"/>
    <d v="1899-12-30T17:27:00"/>
    <d v="2021-05-11T00:00:00"/>
    <x v="39"/>
    <d v="2021-05-14T00:00:00"/>
    <d v="2021-05-14T00:00:00"/>
    <d v="1899-12-30T07:30:00"/>
    <d v="1899-12-30T10:50:00"/>
    <x v="13"/>
    <s v="ROBERTO MENDOZA"/>
    <x v="0"/>
    <s v="SOLDADURA"/>
    <x v="0"/>
    <x v="1"/>
    <n v="3"/>
    <n v="1"/>
    <d v="1899-12-31T10:57:17"/>
    <d v="1900-01-01T04:26:02"/>
    <n v="0"/>
    <d v="1899-12-30T03:33:00"/>
    <d v="1900-01-01T07:59:02"/>
    <n v="14"/>
    <x v="4"/>
    <x v="8"/>
    <s v="5-19"/>
    <d v="1899-12-30T03:20:00"/>
    <n v="0"/>
    <n v="1"/>
    <x v="5"/>
  </r>
  <r>
    <s v="TFR045"/>
    <n v="255"/>
    <x v="1"/>
    <s v="CAMBIO DE UNIDADES FRONTALES Y CAMBIO DE LICUADORA"/>
    <x v="1"/>
    <d v="1899-12-30T08:00:00"/>
    <d v="1899-12-30T17:27:00"/>
    <d v="2021-05-11T00:00:00"/>
    <x v="39"/>
    <d v="2021-05-14T00:00:00"/>
    <d v="2021-05-14T00:00:00"/>
    <d v="1899-12-30T09:45:00"/>
    <d v="1899-12-30T11:20:00"/>
    <x v="12"/>
    <s v="ROBERTO MENDOZA"/>
    <x v="0"/>
    <s v="ELECTRICO"/>
    <x v="0"/>
    <x v="1"/>
    <n v="3"/>
    <n v="1"/>
    <d v="1899-12-31T10:57:17"/>
    <d v="1900-01-01T04:26:02"/>
    <n v="0"/>
    <d v="1899-12-30T03:33:00"/>
    <d v="1900-01-01T07:59:02"/>
    <n v="14"/>
    <x v="4"/>
    <x v="8"/>
    <s v="5-19"/>
    <d v="1899-12-30T01:35:00"/>
    <n v="0"/>
    <n v="1"/>
    <x v="5"/>
  </r>
  <r>
    <s v="TFR045"/>
    <n v="255"/>
    <x v="1"/>
    <s v="CORRECCION FUGA DE AIRE BAJO LA CABINA"/>
    <x v="11"/>
    <d v="1899-12-30T08:00:00"/>
    <d v="1899-12-30T17:27:00"/>
    <d v="2021-05-11T00:00:00"/>
    <x v="39"/>
    <d v="2021-05-14T00:00:00"/>
    <d v="2021-05-14T00:00:00"/>
    <d v="1899-12-30T09:50:00"/>
    <d v="1899-12-30T10:08:00"/>
    <x v="6"/>
    <s v="ROBERTO MENDOZA"/>
    <x v="0"/>
    <s v="AIRE"/>
    <x v="0"/>
    <x v="1"/>
    <n v="3"/>
    <n v="1"/>
    <d v="1899-12-31T10:57:17"/>
    <d v="1900-01-01T04:26:02"/>
    <n v="0"/>
    <d v="1899-12-30T03:33:00"/>
    <d v="1900-01-01T07:59:02"/>
    <n v="14"/>
    <x v="4"/>
    <x v="8"/>
    <s v="5-19"/>
    <d v="1899-12-30T00:18:00"/>
    <n v="0"/>
    <n v="1"/>
    <x v="5"/>
  </r>
  <r>
    <s v="TFR045"/>
    <n v="255"/>
    <x v="1"/>
    <s v="ENGRASE GENERAL"/>
    <x v="6"/>
    <d v="1899-12-30T08:00:00"/>
    <d v="1899-12-30T17:27:00"/>
    <d v="2021-05-11T00:00:00"/>
    <x v="39"/>
    <d v="2021-05-14T00:00:00"/>
    <d v="2021-05-14T00:00:00"/>
    <d v="1899-12-30T14:40:00"/>
    <d v="1899-12-30T15:00:00"/>
    <x v="6"/>
    <s v="ROBERTO MENDOZA"/>
    <x v="1"/>
    <s v="MECANICA DE PATIO"/>
    <x v="0"/>
    <x v="1"/>
    <n v="3"/>
    <n v="1"/>
    <d v="1899-12-31T10:57:17"/>
    <d v="1900-01-01T04:26:02"/>
    <n v="0"/>
    <d v="1899-12-30T03:33:00"/>
    <d v="1900-01-01T07:59:02"/>
    <n v="14"/>
    <x v="4"/>
    <x v="8"/>
    <s v="5-19"/>
    <d v="1899-12-30T00:20:00"/>
    <n v="0"/>
    <n v="1"/>
    <x v="5"/>
  </r>
  <r>
    <s v="S26234"/>
    <n v="255"/>
    <x v="1"/>
    <s v="CAMBIO DE 4 CAMARAS T30"/>
    <x v="19"/>
    <d v="1899-12-30T08:00:00"/>
    <d v="1899-12-30T17:27:00"/>
    <d v="2021-05-11T00:00:00"/>
    <x v="39"/>
    <d v="2021-05-14T00:00:00"/>
    <d v="2021-05-14T00:00:00"/>
    <d v="1899-12-30T15:40:00"/>
    <d v="1899-12-30T17:27:00"/>
    <x v="6"/>
    <s v="ROBERTO MENDOZA"/>
    <x v="0"/>
    <s v="AIRE"/>
    <x v="0"/>
    <x v="1"/>
    <n v="3"/>
    <n v="1"/>
    <d v="1899-12-31T10:57:17"/>
    <d v="1900-01-01T04:26:02"/>
    <n v="0"/>
    <d v="1899-12-30T03:33:00"/>
    <d v="1900-01-01T07:59:02"/>
    <n v="14"/>
    <x v="4"/>
    <x v="8"/>
    <s v="5-19"/>
    <d v="1899-12-30T01:47:00"/>
    <n v="0"/>
    <n v="1"/>
    <x v="5"/>
  </r>
  <r>
    <s v="TFU069"/>
    <n v="256"/>
    <x v="1"/>
    <s v="REPARACION DE RODILLO ACELERADOR"/>
    <x v="1"/>
    <d v="1899-12-30T08:00:00"/>
    <d v="1899-12-30T12:00:00"/>
    <d v="2021-05-11T00:00:00"/>
    <x v="37"/>
    <d v="2021-05-11T00:00:00"/>
    <d v="2021-05-11T00:00:00"/>
    <d v="1899-12-30T10:30:00"/>
    <d v="1899-12-30T11:30:00"/>
    <x v="0"/>
    <s v="EFRAIN VARGAS"/>
    <x v="0"/>
    <s v="MECANICA DE PATIO"/>
    <x v="0"/>
    <x v="1"/>
    <n v="1"/>
    <n v="1"/>
    <d v="1899-12-30T10:30:58"/>
    <d v="1899-12-30T16:00:58"/>
    <n v="1"/>
    <d v="1899-12-30T00:00:00"/>
    <d v="1899-12-30T16:00:58"/>
    <n v="12"/>
    <x v="4"/>
    <x v="8"/>
    <s v="5-19"/>
    <d v="1899-12-30T01:00:00"/>
    <n v="0"/>
    <n v="1"/>
    <x v="5"/>
  </r>
  <r>
    <s v="TFU069"/>
    <n v="256"/>
    <x v="1"/>
    <s v="AJUSTE DE CARDAN Y CRUCETAS"/>
    <x v="4"/>
    <d v="1899-12-30T08:00:00"/>
    <d v="1899-12-30T12:00:00"/>
    <d v="2021-05-11T00:00:00"/>
    <x v="37"/>
    <d v="2021-05-11T00:00:00"/>
    <d v="2021-05-11T00:00:00"/>
    <d v="1899-12-30T10:20:00"/>
    <d v="1899-12-30T13:09:00"/>
    <x v="17"/>
    <s v="EFRAIN VARGAS"/>
    <x v="1"/>
    <s v="CAJAS Y TRANSMISIONES"/>
    <x v="0"/>
    <x v="1"/>
    <n v="1"/>
    <n v="1"/>
    <d v="1899-12-30T10:30:58"/>
    <d v="1899-12-30T16:00:58"/>
    <n v="1"/>
    <d v="1899-12-30T00:00:00"/>
    <d v="1899-12-30T16:00:58"/>
    <n v="12"/>
    <x v="4"/>
    <x v="8"/>
    <s v="5-19"/>
    <d v="1899-12-30T02:49:00"/>
    <n v="0"/>
    <n v="1"/>
    <x v="5"/>
  </r>
  <r>
    <s v="TFU069"/>
    <n v="256"/>
    <x v="1"/>
    <s v="COMPLETAR NIVEL DE ACEITE A LA BOTELLA DE LA DIRECCION, CAMBIO DE SELLO EN LA BOTELLA DE LA DIRECCION"/>
    <x v="3"/>
    <d v="1899-12-30T08:00:00"/>
    <d v="1899-12-30T12:00:00"/>
    <d v="2021-05-11T00:00:00"/>
    <x v="37"/>
    <d v="2021-05-11T00:00:00"/>
    <d v="2021-05-11T00:00:00"/>
    <d v="1899-12-30T11:50:00"/>
    <d v="1899-12-30T14:30:00"/>
    <x v="6"/>
    <s v="EFRAIN VARGAS"/>
    <x v="0"/>
    <s v="MOTORES"/>
    <x v="0"/>
    <x v="1"/>
    <n v="1"/>
    <n v="1"/>
    <d v="1899-12-30T10:30:58"/>
    <d v="1899-12-30T16:00:58"/>
    <n v="1"/>
    <d v="1899-12-30T00:00:00"/>
    <d v="1899-12-30T16:00:58"/>
    <n v="12"/>
    <x v="4"/>
    <x v="8"/>
    <s v="5-19"/>
    <d v="1899-12-30T02:40:00"/>
    <n v="0"/>
    <n v="1"/>
    <x v="5"/>
  </r>
  <r>
    <s v="TFU069"/>
    <n v="256"/>
    <x v="1"/>
    <s v="CAMBIO DE BASE DELA SILLA SE DESMONTO LA BASE"/>
    <x v="1"/>
    <d v="1899-12-30T08:00:00"/>
    <d v="1899-12-30T12:00:00"/>
    <d v="2021-05-11T00:00:00"/>
    <x v="37"/>
    <d v="2021-05-12T00:00:00"/>
    <d v="2021-05-12T00:00:00"/>
    <d v="1899-12-30T07:30:00"/>
    <d v="1899-12-30T08:40:00"/>
    <x v="45"/>
    <s v="EFRAIN VARGAS"/>
    <x v="0"/>
    <s v="MOTORES"/>
    <x v="0"/>
    <x v="1"/>
    <n v="1"/>
    <n v="1"/>
    <d v="1899-12-30T10:30:58"/>
    <d v="1899-12-30T16:00:58"/>
    <n v="1"/>
    <d v="1899-12-30T00:00:00"/>
    <d v="1899-12-30T16:00:58"/>
    <n v="12"/>
    <x v="4"/>
    <x v="8"/>
    <s v="5-19"/>
    <d v="1899-12-30T01:10:00"/>
    <n v="0"/>
    <n v="1"/>
    <x v="5"/>
  </r>
  <r>
    <s v="TFU069"/>
    <n v="256"/>
    <x v="1"/>
    <s v="INSPECCION DE QUINTA RUEDA"/>
    <x v="5"/>
    <d v="1899-12-30T08:00:00"/>
    <d v="1899-12-30T12:00:00"/>
    <d v="2021-05-11T00:00:00"/>
    <x v="37"/>
    <d v="2021-05-12T00:00:00"/>
    <d v="2021-05-12T00:00:00"/>
    <d v="1899-12-30T07:30:00"/>
    <d v="1899-12-30T09:30:00"/>
    <x v="116"/>
    <s v="EFRAIN VARGAS"/>
    <x v="1"/>
    <s v="MECANICA DE PATIO"/>
    <x v="0"/>
    <x v="1"/>
    <n v="1"/>
    <n v="1"/>
    <d v="1899-12-30T10:30:58"/>
    <d v="1899-12-30T16:00:58"/>
    <n v="1"/>
    <d v="1899-12-30T00:00:00"/>
    <d v="1899-12-30T16:00:58"/>
    <n v="12"/>
    <x v="4"/>
    <x v="8"/>
    <s v="5-19"/>
    <d v="1899-12-30T02:00:00"/>
    <n v="0"/>
    <n v="1"/>
    <x v="5"/>
  </r>
  <r>
    <s v="TFU069"/>
    <n v="256"/>
    <x v="1"/>
    <s v="SOLDADURA A BASE DE SILLA"/>
    <x v="1"/>
    <d v="1899-12-30T08:00:00"/>
    <d v="1899-12-30T12:00:00"/>
    <d v="2021-05-11T00:00:00"/>
    <x v="37"/>
    <d v="2021-05-12T00:00:00"/>
    <d v="2021-05-12T00:00:00"/>
    <d v="1899-12-30T07:30:00"/>
    <d v="1899-12-30T08:30:00"/>
    <x v="13"/>
    <s v="EFRAIN VARGAS"/>
    <x v="0"/>
    <s v="SOLDADURA"/>
    <x v="0"/>
    <x v="1"/>
    <n v="1"/>
    <n v="1"/>
    <d v="1899-12-30T10:30:58"/>
    <d v="1899-12-30T16:00:58"/>
    <n v="1"/>
    <d v="1899-12-30T00:00:00"/>
    <d v="1899-12-30T16:00:58"/>
    <n v="12"/>
    <x v="4"/>
    <x v="8"/>
    <s v="5-19"/>
    <d v="1899-12-30T01:00:00"/>
    <n v="0"/>
    <n v="1"/>
    <x v="5"/>
  </r>
  <r>
    <s v="S26235"/>
    <n v="256"/>
    <x v="0"/>
    <s v="DESMONTE DE CAMPANA CAMBIO DE BANDAS, INSPECCION DE RETENEDORES, INSPECCION DE GRASA CAMBIO DE BANDAS, MONTAJE DE LLANTAS GRADUACION DE FRENOS."/>
    <x v="22"/>
    <d v="1899-12-30T08:00:00"/>
    <d v="1899-12-30T12:00:00"/>
    <d v="2021-05-11T00:00:00"/>
    <x v="37"/>
    <d v="2021-05-12T00:00:00"/>
    <d v="2021-05-12T00:00:00"/>
    <d v="1899-12-30T07:30:00"/>
    <d v="1899-12-30T15:10:00"/>
    <x v="138"/>
    <s v="EFRAIN VARGAS"/>
    <x v="1"/>
    <s v="MECANICA DE PATIO"/>
    <x v="0"/>
    <x v="1"/>
    <n v="1"/>
    <n v="1"/>
    <d v="1899-12-30T10:30:58"/>
    <d v="1899-12-30T16:00:58"/>
    <n v="1"/>
    <d v="1899-12-30T00:00:00"/>
    <d v="1899-12-30T16:00:58"/>
    <n v="12"/>
    <x v="4"/>
    <x v="8"/>
    <s v="5-19"/>
    <d v="1899-12-30T05:40:29"/>
    <n v="0"/>
    <n v="1"/>
    <x v="5"/>
  </r>
  <r>
    <s v="TDL769"/>
    <n v="257"/>
    <x v="1"/>
    <s v="ESCANER Y LIMPIEZA DE SENSOR"/>
    <x v="3"/>
    <d v="1899-12-30T10:00:00"/>
    <d v="1899-12-30T09:00:00"/>
    <d v="2021-05-11T00:00:00"/>
    <x v="38"/>
    <d v="2021-05-11T00:00:00"/>
    <d v="2021-05-11T00:00:00"/>
    <d v="1899-12-30T10:20:00"/>
    <d v="1899-12-30T10:40:00"/>
    <x v="21"/>
    <s v="OSCAR SALAS"/>
    <x v="1"/>
    <s v="ELECTRICO"/>
    <x v="0"/>
    <x v="1"/>
    <n v="2"/>
    <n v="1"/>
    <d v="1899-12-30T16:00:23"/>
    <d v="1899-12-31T03:59:31"/>
    <n v="1"/>
    <d v="1899-12-30T00:00:00"/>
    <d v="1899-12-31T03:59:31"/>
    <n v="13"/>
    <x v="4"/>
    <x v="8"/>
    <s v="5-19"/>
    <d v="1899-12-30T00:20:00"/>
    <n v="0"/>
    <n v="1"/>
    <x v="5"/>
  </r>
  <r>
    <s v="TDL769"/>
    <n v="257"/>
    <x v="1"/>
    <s v="CAMBIO DE UNIDADES FRONTALES"/>
    <x v="1"/>
    <d v="1899-12-30T10:00:00"/>
    <d v="1899-12-30T09:00:00"/>
    <d v="2021-05-11T00:00:00"/>
    <x v="38"/>
    <d v="2021-05-11T00:00:00"/>
    <d v="2021-05-11T00:00:00"/>
    <d v="1899-12-30T14:31:00"/>
    <d v="1899-12-30T15:00:00"/>
    <x v="12"/>
    <s v="OSCAR SALAS"/>
    <x v="1"/>
    <s v="ELECTRICO"/>
    <x v="0"/>
    <x v="1"/>
    <n v="2"/>
    <n v="1"/>
    <d v="1899-12-30T16:00:23"/>
    <d v="1899-12-31T03:59:31"/>
    <n v="1"/>
    <d v="1899-12-30T00:00:00"/>
    <d v="1899-12-31T03:59:31"/>
    <n v="13"/>
    <x v="4"/>
    <x v="8"/>
    <s v="5-19"/>
    <d v="1899-12-30T00:29:00"/>
    <n v="0"/>
    <n v="1"/>
    <x v="5"/>
  </r>
  <r>
    <s v="TDL769"/>
    <n v="257"/>
    <x v="1"/>
    <s v="POLISHADOS"/>
    <x v="1"/>
    <d v="1899-12-30T10:00:00"/>
    <d v="1899-12-30T09:00:00"/>
    <d v="2021-05-11T00:00:00"/>
    <x v="38"/>
    <d v="2021-05-12T00:00:00"/>
    <d v="2021-05-12T00:00:00"/>
    <d v="1899-12-30T09:00:00"/>
    <d v="1899-12-30T15:13:00"/>
    <x v="28"/>
    <s v="OSCAR SALAS"/>
    <x v="1"/>
    <s v="LATONERIA Y PINTURA"/>
    <x v="0"/>
    <x v="1"/>
    <n v="2"/>
    <n v="1"/>
    <d v="1899-12-30T16:00:23"/>
    <d v="1899-12-31T03:59:31"/>
    <n v="1"/>
    <d v="1899-12-30T00:00:00"/>
    <d v="1899-12-31T03:59:31"/>
    <n v="13"/>
    <x v="4"/>
    <x v="8"/>
    <s v="5-19"/>
    <d v="1899-12-30T04:13:29"/>
    <n v="0"/>
    <n v="1"/>
    <x v="5"/>
  </r>
  <r>
    <s v="TDL769"/>
    <n v="257"/>
    <x v="1"/>
    <s v="AJUSTE DE AMORTIGUADORES"/>
    <x v="2"/>
    <d v="1899-12-30T10:00:00"/>
    <d v="1899-12-30T09:00:00"/>
    <d v="2021-05-11T00:00:00"/>
    <x v="38"/>
    <d v="2021-05-12T00:00:00"/>
    <d v="2021-05-12T00:00:00"/>
    <d v="1899-12-30T14:30:00"/>
    <d v="1899-12-30T15:30:00"/>
    <x v="0"/>
    <s v="OSCAR SALAS"/>
    <x v="0"/>
    <s v="MECANICA DE PATIO"/>
    <x v="0"/>
    <x v="1"/>
    <n v="2"/>
    <n v="1"/>
    <d v="1899-12-30T16:00:23"/>
    <d v="1899-12-31T03:59:31"/>
    <n v="1"/>
    <d v="1899-12-30T00:00:00"/>
    <d v="1899-12-31T03:59:31"/>
    <n v="13"/>
    <x v="4"/>
    <x v="8"/>
    <s v="5-19"/>
    <d v="1899-12-30T01:00:00"/>
    <n v="0"/>
    <n v="1"/>
    <x v="5"/>
  </r>
  <r>
    <s v="TDL769"/>
    <n v="257"/>
    <x v="1"/>
    <s v="ADAPTACION DE B60 1/2 E INSERTO DE 1/2 POR ORTURA MANGUERA MANOS TRAILER"/>
    <x v="1"/>
    <d v="1899-12-30T10:00:00"/>
    <d v="1899-12-30T09:00:00"/>
    <d v="2021-05-11T00:00:00"/>
    <x v="38"/>
    <d v="2021-05-12T00:00:00"/>
    <d v="2021-05-12T00:00:00"/>
    <d v="1899-12-30T14:30:00"/>
    <d v="1899-12-30T14:40:00"/>
    <x v="1"/>
    <s v="OSCAR SALAS"/>
    <x v="0"/>
    <s v="AIRE"/>
    <x v="0"/>
    <x v="1"/>
    <n v="2"/>
    <n v="1"/>
    <d v="1899-12-30T16:00:23"/>
    <d v="1899-12-31T03:59:31"/>
    <n v="1"/>
    <d v="1899-12-30T00:00:00"/>
    <d v="1899-12-31T03:59:31"/>
    <n v="13"/>
    <x v="4"/>
    <x v="8"/>
    <s v="5-19"/>
    <d v="1899-12-30T00:10:00"/>
    <n v="0"/>
    <n v="1"/>
    <x v="5"/>
  </r>
  <r>
    <s v="TDL769"/>
    <n v="257"/>
    <x v="0"/>
    <s v="CAMBIO DE AMORTIGUADORES DELANTEROS Y POSTURA DE DOS TORNILLOS 5/8 * 1 1/2"/>
    <x v="21"/>
    <d v="1899-12-30T10:00:00"/>
    <d v="1899-12-30T09:00:00"/>
    <d v="2021-05-11T00:00:00"/>
    <x v="38"/>
    <d v="2021-05-13T00:00:00"/>
    <d v="2021-05-13T00:00:00"/>
    <d v="1899-12-30T07:30:00"/>
    <d v="1899-12-30T08:50:00"/>
    <x v="37"/>
    <s v="OSCAR SALAS"/>
    <x v="1"/>
    <s v="MECANICA DE PATIO"/>
    <x v="0"/>
    <x v="1"/>
    <n v="2"/>
    <n v="1"/>
    <d v="1899-12-30T16:00:23"/>
    <d v="1899-12-31T03:59:31"/>
    <n v="1"/>
    <d v="1899-12-30T00:00:00"/>
    <d v="1899-12-31T03:59:31"/>
    <n v="13"/>
    <x v="4"/>
    <x v="8"/>
    <s v="5-19"/>
    <d v="1899-12-30T01:20:00"/>
    <n v="0"/>
    <n v="1"/>
    <x v="5"/>
  </r>
  <r>
    <s v="S26295"/>
    <n v="258"/>
    <x v="1"/>
    <s v="ESCANER DE VEHICULO"/>
    <x v="44"/>
    <d v="1899-12-30T08:00:00"/>
    <d v="1899-12-30T14:00:00"/>
    <d v="2021-05-11T00:00:00"/>
    <x v="40"/>
    <d v="2021-05-12T00:00:00"/>
    <d v="2021-05-12T00:00:00"/>
    <d v="1899-12-30T08:00:00"/>
    <d v="1899-12-30T08:30:00"/>
    <x v="21"/>
    <s v="FABIO MOZO"/>
    <x v="0"/>
    <s v="MOTORES"/>
    <x v="1"/>
    <x v="1"/>
    <n v="9"/>
    <n v="1"/>
    <d v="1900-01-02T10:29:43"/>
    <d v="1900-01-04T12:56:09"/>
    <n v="1"/>
    <d v="1899-12-30T00:00:00"/>
    <d v="1900-01-04T12:56:09"/>
    <n v="20"/>
    <x v="4"/>
    <x v="9"/>
    <s v="5-20"/>
    <d v="1899-12-30T00:30:00"/>
    <n v="0"/>
    <n v="1"/>
    <x v="5"/>
  </r>
  <r>
    <s v="TFU055"/>
    <n v="258"/>
    <x v="1"/>
    <s v="CORRECION FUGAS DE AIRE, MANTENIMIENTO VALVULAS DE LIBERACION EN EL TABLERO"/>
    <x v="1"/>
    <d v="1899-12-30T08:00:00"/>
    <d v="1899-12-30T14:00:00"/>
    <d v="2021-05-11T00:00:00"/>
    <x v="40"/>
    <d v="2021-05-12T00:00:00"/>
    <d v="2021-05-12T00:00:00"/>
    <d v="1899-12-30T07:30:00"/>
    <d v="1899-12-30T10:30:00"/>
    <x v="6"/>
    <s v="FABIO MOZO"/>
    <x v="0"/>
    <s v="AIRE"/>
    <x v="1"/>
    <x v="1"/>
    <n v="9"/>
    <n v="1"/>
    <d v="1900-01-02T10:29:43"/>
    <d v="1900-01-04T12:56:09"/>
    <n v="1"/>
    <d v="1899-12-30T00:00:00"/>
    <d v="1900-01-04T12:56:09"/>
    <n v="20"/>
    <x v="4"/>
    <x v="9"/>
    <s v="5-20"/>
    <d v="1899-12-30T03:00:00"/>
    <n v="0"/>
    <n v="1"/>
    <x v="5"/>
  </r>
  <r>
    <s v="TFU055"/>
    <n v="258"/>
    <x v="1"/>
    <s v="CAMBIO DE ARNES DE CONECTOR DE ACTUADORES"/>
    <x v="3"/>
    <d v="1899-12-30T08:00:00"/>
    <d v="1899-12-30T14:00:00"/>
    <d v="2021-05-11T00:00:00"/>
    <x v="40"/>
    <d v="2021-05-12T00:00:00"/>
    <d v="2021-05-12T00:00:00"/>
    <d v="1899-12-30T10:07:00"/>
    <d v="1899-12-30T11:20:00"/>
    <x v="12"/>
    <s v="FABIO MOZO"/>
    <x v="1"/>
    <s v="ELECTRICO"/>
    <x v="0"/>
    <x v="1"/>
    <n v="9"/>
    <n v="1"/>
    <d v="1900-01-02T10:29:43"/>
    <d v="1900-01-04T12:56:09"/>
    <n v="1"/>
    <d v="1899-12-30T00:00:00"/>
    <d v="1900-01-04T12:56:09"/>
    <n v="20"/>
    <x v="4"/>
    <x v="9"/>
    <s v="5-20"/>
    <d v="1899-12-30T01:13:00"/>
    <n v="0"/>
    <n v="1"/>
    <x v="5"/>
  </r>
  <r>
    <s v="TFU055"/>
    <n v="258"/>
    <x v="1"/>
    <s v="DESMONTE DE ALETAS DE SOPORTE DE PUENTE H Y LAS DOS H"/>
    <x v="45"/>
    <d v="1899-12-30T08:00:00"/>
    <d v="1899-12-30T14:00:00"/>
    <d v="2021-05-11T00:00:00"/>
    <x v="40"/>
    <d v="2021-05-12T00:00:00"/>
    <d v="2021-05-12T00:00:00"/>
    <d v="1899-12-30T11:40:00"/>
    <d v="1899-12-30T15:00:00"/>
    <x v="23"/>
    <s v="FABIO MOZO"/>
    <x v="1"/>
    <s v="MECANICA DE PATIO"/>
    <x v="0"/>
    <x v="1"/>
    <n v="9"/>
    <n v="1"/>
    <d v="1900-01-02T10:29:43"/>
    <d v="1900-01-04T12:56:09"/>
    <n v="1"/>
    <d v="1899-12-30T00:00:00"/>
    <d v="1900-01-04T12:56:09"/>
    <n v="20"/>
    <x v="4"/>
    <x v="9"/>
    <s v="5-20"/>
    <d v="1899-12-30T03:20:00"/>
    <n v="0"/>
    <n v="1"/>
    <x v="5"/>
  </r>
  <r>
    <s v="TFU055"/>
    <n v="258"/>
    <x v="1"/>
    <s v="REPARACION DE ARNES EXTERNO Y MONTAJE"/>
    <x v="3"/>
    <d v="1899-12-30T08:00:00"/>
    <d v="1899-12-30T14:00:00"/>
    <d v="2021-05-11T00:00:00"/>
    <x v="40"/>
    <d v="2021-05-12T00:00:00"/>
    <d v="2021-05-12T00:00:00"/>
    <d v="1899-12-30T14:00:00"/>
    <d v="1899-12-30T15:30:00"/>
    <x v="12"/>
    <s v="FABIO MOZO"/>
    <x v="1"/>
    <s v="ELECTRICO"/>
    <x v="0"/>
    <x v="1"/>
    <n v="9"/>
    <n v="1"/>
    <d v="1900-01-02T10:29:43"/>
    <d v="1900-01-04T12:56:09"/>
    <n v="1"/>
    <d v="1899-12-30T00:00:00"/>
    <d v="1900-01-04T12:56:09"/>
    <n v="20"/>
    <x v="4"/>
    <x v="9"/>
    <s v="5-20"/>
    <d v="1899-12-30T01:30:00"/>
    <n v="0"/>
    <n v="1"/>
    <x v="5"/>
  </r>
  <r>
    <s v="TFU055"/>
    <n v="258"/>
    <x v="1"/>
    <s v="REPARACION DE ARNES EXTERNO Y MONTAJE"/>
    <x v="3"/>
    <d v="1899-12-30T08:00:00"/>
    <d v="1899-12-30T14:00:00"/>
    <d v="2021-05-11T00:00:00"/>
    <x v="40"/>
    <d v="2021-05-13T00:00:00"/>
    <d v="2021-05-13T00:00:00"/>
    <d v="1899-12-30T07:30:00"/>
    <d v="1899-12-30T16:30:00"/>
    <x v="12"/>
    <s v="FABIO MOZO"/>
    <x v="1"/>
    <s v="ELECTRICO"/>
    <x v="0"/>
    <x v="1"/>
    <n v="9"/>
    <n v="1"/>
    <d v="1900-01-02T10:29:43"/>
    <d v="1900-01-04T12:56:09"/>
    <n v="1"/>
    <d v="1899-12-30T00:00:00"/>
    <d v="1900-01-04T12:56:09"/>
    <n v="20"/>
    <x v="4"/>
    <x v="9"/>
    <s v="5-20"/>
    <d v="1899-12-30T07:00:29"/>
    <n v="0"/>
    <n v="1"/>
    <x v="5"/>
  </r>
  <r>
    <s v="TFU055"/>
    <n v="258"/>
    <x v="1"/>
    <s v=" CAMBIO DE PUNTA DE EXHOSTO"/>
    <x v="1"/>
    <d v="1899-12-30T08:00:00"/>
    <d v="1899-12-30T14:00:00"/>
    <d v="2021-05-11T00:00:00"/>
    <x v="40"/>
    <d v="2021-05-13T00:00:00"/>
    <d v="2021-05-13T00:00:00"/>
    <d v="1899-12-30T09:00:00"/>
    <d v="1899-12-30T11:10:00"/>
    <x v="28"/>
    <s v="FABIO MOZO"/>
    <x v="1"/>
    <s v="MECANICA DE PATIO"/>
    <x v="0"/>
    <x v="1"/>
    <n v="9"/>
    <n v="1"/>
    <d v="1900-01-02T10:29:43"/>
    <d v="1900-01-04T12:56:09"/>
    <n v="1"/>
    <d v="1899-12-30T00:00:00"/>
    <d v="1900-01-04T12:56:09"/>
    <n v="20"/>
    <x v="4"/>
    <x v="9"/>
    <s v="5-20"/>
    <d v="1899-12-30T02:10:00"/>
    <n v="0"/>
    <n v="1"/>
    <x v="5"/>
  </r>
  <r>
    <s v="TFU055"/>
    <n v="258"/>
    <x v="1"/>
    <s v="CORTE DE REMACHE DE CHASIS"/>
    <x v="46"/>
    <d v="1899-12-30T08:00:00"/>
    <d v="1899-12-30T14:00:00"/>
    <d v="2021-05-11T00:00:00"/>
    <x v="40"/>
    <d v="2021-05-13T00:00:00"/>
    <d v="2021-05-13T00:00:00"/>
    <d v="1899-12-30T14:30:00"/>
    <d v="1899-12-30T16:30:00"/>
    <x v="13"/>
    <s v="FABIO MOZO"/>
    <x v="1"/>
    <s v="SOLDADURA"/>
    <x v="0"/>
    <x v="1"/>
    <n v="9"/>
    <n v="1"/>
    <d v="1900-01-02T10:29:43"/>
    <d v="1900-01-04T12:56:09"/>
    <n v="1"/>
    <d v="1899-12-30T00:00:00"/>
    <d v="1900-01-04T12:56:09"/>
    <n v="20"/>
    <x v="4"/>
    <x v="9"/>
    <s v="5-20"/>
    <d v="1899-12-30T02:00:00"/>
    <n v="0"/>
    <n v="1"/>
    <x v="5"/>
  </r>
  <r>
    <s v="TFU055"/>
    <n v="258"/>
    <x v="1"/>
    <s v="DESMONTE DE LLANTAS PARA PERFORACION DE CHASIS PARA CORTE DE TORNILLO Y MUESCAS A LA BASE DEL CHASIS"/>
    <x v="46"/>
    <d v="1899-12-30T08:00:00"/>
    <d v="1899-12-30T14:00:00"/>
    <d v="2021-05-11T00:00:00"/>
    <x v="40"/>
    <d v="2021-05-13T00:00:00"/>
    <d v="2021-05-13T00:00:00"/>
    <d v="1899-12-30T07:30:00"/>
    <d v="1899-12-30T17:30:00"/>
    <x v="25"/>
    <s v="FABIO MOZO"/>
    <x v="1"/>
    <s v="MECANICA DE PATIO"/>
    <x v="0"/>
    <x v="1"/>
    <n v="9"/>
    <n v="1"/>
    <d v="1900-01-02T10:29:43"/>
    <d v="1900-01-04T12:56:09"/>
    <n v="1"/>
    <d v="1899-12-30T00:00:00"/>
    <d v="1900-01-04T12:56:09"/>
    <n v="20"/>
    <x v="4"/>
    <x v="9"/>
    <s v="5-20"/>
    <d v="1899-12-30T08:00:29"/>
    <n v="0"/>
    <n v="1"/>
    <x v="5"/>
  </r>
  <r>
    <s v="TFU055"/>
    <n v="258"/>
    <x v="1"/>
    <s v="POSTURA DE ALETAS NUEVAS Y AJUSTE DE PUENTES "/>
    <x v="46"/>
    <d v="1899-12-30T08:00:00"/>
    <d v="1899-12-30T14:00:00"/>
    <d v="2021-05-11T00:00:00"/>
    <x v="40"/>
    <d v="2021-05-13T00:00:00"/>
    <d v="2021-05-13T00:00:00"/>
    <d v="1899-12-30T10:50:00"/>
    <d v="1899-12-30T12:00:00"/>
    <x v="13"/>
    <s v="FABIO MOZO"/>
    <x v="1"/>
    <s v="SOLDADURA"/>
    <x v="0"/>
    <x v="1"/>
    <n v="9"/>
    <n v="1"/>
    <d v="1900-01-02T10:29:43"/>
    <d v="1900-01-04T12:56:09"/>
    <n v="1"/>
    <d v="1899-12-30T00:00:00"/>
    <d v="1900-01-04T12:56:09"/>
    <n v="20"/>
    <x v="4"/>
    <x v="9"/>
    <s v="5-20"/>
    <d v="1899-12-30T01:10:00"/>
    <n v="0"/>
    <n v="1"/>
    <x v="5"/>
  </r>
  <r>
    <s v="TFU055"/>
    <n v="258"/>
    <x v="1"/>
    <s v="REPARACION DE CHASIS PARA CAMBIO DE H Y SOPORTES"/>
    <x v="46"/>
    <d v="1899-12-30T08:00:00"/>
    <d v="1899-12-30T14:00:00"/>
    <d v="2021-05-11T00:00:00"/>
    <x v="40"/>
    <d v="2021-05-14T00:00:00"/>
    <d v="2021-05-14T00:00:00"/>
    <d v="1899-12-30T07:30:00"/>
    <d v="1899-12-30T17:30:00"/>
    <x v="25"/>
    <s v="FABIO MOZO"/>
    <x v="1"/>
    <s v="MECANICA DE PATIO"/>
    <x v="0"/>
    <x v="1"/>
    <n v="9"/>
    <n v="1"/>
    <d v="1900-01-02T10:29:43"/>
    <d v="1900-01-04T12:56:09"/>
    <n v="1"/>
    <d v="1899-12-30T00:00:00"/>
    <d v="1900-01-04T12:56:09"/>
    <n v="20"/>
    <x v="4"/>
    <x v="9"/>
    <s v="5-20"/>
    <d v="1899-12-30T08:00:29"/>
    <n v="0"/>
    <n v="1"/>
    <x v="5"/>
  </r>
  <r>
    <s v="TFU055"/>
    <n v="258"/>
    <x v="1"/>
    <s v="DESMONTE DE BOMBONA DE SUSPENSION  Y CONEXIONES DE AIRE"/>
    <x v="46"/>
    <d v="1899-12-30T08:00:00"/>
    <d v="1899-12-30T14:00:00"/>
    <d v="2021-05-11T00:00:00"/>
    <x v="40"/>
    <d v="2021-05-14T00:00:00"/>
    <d v="2021-05-14T00:00:00"/>
    <d v="1899-12-30T15:30:00"/>
    <d v="1899-12-30T17:30:00"/>
    <x v="152"/>
    <s v="FABIO MOZO"/>
    <x v="1"/>
    <s v="AIRE"/>
    <x v="0"/>
    <x v="1"/>
    <n v="9"/>
    <n v="1"/>
    <d v="1900-01-02T10:29:43"/>
    <d v="1900-01-04T12:56:09"/>
    <n v="1"/>
    <d v="1899-12-30T00:00:00"/>
    <d v="1900-01-04T12:56:09"/>
    <n v="20"/>
    <x v="4"/>
    <x v="9"/>
    <s v="5-20"/>
    <d v="1899-12-30T02:00:00"/>
    <n v="0"/>
    <n v="1"/>
    <x v="5"/>
  </r>
  <r>
    <s v="TDL767"/>
    <n v="259"/>
    <x v="1"/>
    <s v="DESMONTE DE DEFENSA PARA ENDEREZAR Y PINTAR"/>
    <x v="43"/>
    <d v="1899-12-30T09:00:00"/>
    <d v="1899-12-30T12:00:00"/>
    <d v="2021-05-11T00:00:00"/>
    <x v="38"/>
    <d v="2021-05-11T00:00:00"/>
    <d v="2021-05-11T00:00:00"/>
    <d v="1899-12-30T10:00:00"/>
    <d v="1899-12-30T15:10:00"/>
    <x v="9"/>
    <s v="OSCAR QUINAYAS"/>
    <x v="0"/>
    <s v="LATONERIA Y PINTURA"/>
    <x v="0"/>
    <x v="1"/>
    <n v="2"/>
    <n v="1"/>
    <d v="1899-12-30T20:00:23"/>
    <d v="1899-12-31T07:59:31"/>
    <n v="1"/>
    <d v="1899-12-30T00:00:00"/>
    <d v="1899-12-31T07:59:31"/>
    <n v="13"/>
    <x v="4"/>
    <x v="8"/>
    <s v="5-19"/>
    <d v="1899-12-30T03:10:29"/>
    <n v="0"/>
    <n v="1"/>
    <x v="5"/>
  </r>
  <r>
    <s v="TDL767"/>
    <n v="259"/>
    <x v="1"/>
    <s v="SOLDADURA DE GUARDAPOLVO"/>
    <x v="1"/>
    <d v="1899-12-30T09:00:00"/>
    <d v="1899-12-30T12:00:00"/>
    <d v="2021-05-11T00:00:00"/>
    <x v="38"/>
    <d v="2021-05-11T00:00:00"/>
    <d v="2021-05-11T00:00:00"/>
    <d v="1899-12-30T11:06:00"/>
    <d v="1899-12-30T14:22:00"/>
    <x v="13"/>
    <s v="OSCAR QUINAYAS"/>
    <x v="0"/>
    <s v="SOLDADURA"/>
    <x v="0"/>
    <x v="1"/>
    <n v="2"/>
    <n v="1"/>
    <d v="1899-12-30T20:00:23"/>
    <d v="1899-12-31T07:59:31"/>
    <n v="1"/>
    <d v="1899-12-30T00:00:00"/>
    <d v="1899-12-31T07:59:31"/>
    <n v="13"/>
    <x v="4"/>
    <x v="8"/>
    <s v="5-19"/>
    <d v="1899-12-30T03:16:00"/>
    <n v="0"/>
    <n v="1"/>
    <x v="5"/>
  </r>
  <r>
    <s v="TDL767"/>
    <n v="259"/>
    <x v="1"/>
    <s v="ESCANER DE VEHICULO"/>
    <x v="3"/>
    <d v="1899-12-30T09:00:00"/>
    <d v="1899-12-30T12:00:00"/>
    <d v="2021-05-11T00:00:00"/>
    <x v="38"/>
    <d v="2021-05-11T00:00:00"/>
    <d v="2021-05-11T00:00:00"/>
    <d v="1899-12-30T11:10:00"/>
    <d v="1899-12-30T11:30:00"/>
    <x v="21"/>
    <s v="OSCAR QUINAYAS"/>
    <x v="0"/>
    <s v="MOTORES"/>
    <x v="1"/>
    <x v="1"/>
    <n v="2"/>
    <n v="1"/>
    <d v="1899-12-30T20:00:23"/>
    <d v="1899-12-31T07:59:31"/>
    <n v="1"/>
    <d v="1899-12-30T00:00:00"/>
    <d v="1899-12-31T07:59:31"/>
    <n v="13"/>
    <x v="4"/>
    <x v="8"/>
    <s v="5-19"/>
    <d v="1899-12-30T00:20:00"/>
    <n v="0"/>
    <n v="1"/>
    <x v="5"/>
  </r>
  <r>
    <s v="TDL767"/>
    <n v="259"/>
    <x v="1"/>
    <s v="MANTENIMIENTO FRENO DE MOTOR, CALIBRACION GENERAL"/>
    <x v="3"/>
    <d v="1899-12-30T09:00:00"/>
    <d v="1899-12-30T12:00:00"/>
    <d v="2021-05-11T00:00:00"/>
    <x v="38"/>
    <d v="2021-05-12T00:00:00"/>
    <d v="2021-05-12T00:00:00"/>
    <d v="1899-12-30T07:30:00"/>
    <d v="1899-12-30T13:00:00"/>
    <x v="45"/>
    <s v="OSCAR QUINAYAS"/>
    <x v="0"/>
    <s v="MOTORES"/>
    <x v="1"/>
    <x v="1"/>
    <n v="2"/>
    <n v="1"/>
    <d v="1899-12-30T20:00:23"/>
    <d v="1899-12-31T07:59:31"/>
    <n v="1"/>
    <d v="1899-12-30T00:00:00"/>
    <d v="1899-12-31T07:59:31"/>
    <n v="13"/>
    <x v="4"/>
    <x v="8"/>
    <s v="5-19"/>
    <d v="1899-12-30T03:30:29"/>
    <n v="0"/>
    <n v="1"/>
    <x v="5"/>
  </r>
  <r>
    <s v="TDL767"/>
    <n v="259"/>
    <x v="1"/>
    <s v="INSPECCION QUINTA RUEDA"/>
    <x v="5"/>
    <d v="1899-12-30T09:00:00"/>
    <d v="1899-12-30T12:00:00"/>
    <d v="2021-05-11T00:00:00"/>
    <x v="38"/>
    <d v="2021-05-12T00:00:00"/>
    <d v="2021-05-12T00:00:00"/>
    <d v="1899-12-30T09:30:00"/>
    <d v="1899-12-30T10:20:00"/>
    <x v="116"/>
    <s v="OSCAR QUINAYAS"/>
    <x v="1"/>
    <s v="MECANICA DE PATIO"/>
    <x v="0"/>
    <x v="1"/>
    <n v="2"/>
    <n v="1"/>
    <d v="1899-12-30T20:00:23"/>
    <d v="1899-12-31T07:59:31"/>
    <n v="1"/>
    <d v="1899-12-30T00:00:00"/>
    <d v="1899-12-31T07:59:31"/>
    <n v="13"/>
    <x v="4"/>
    <x v="8"/>
    <s v="5-19"/>
    <d v="1899-12-30T00:50:00"/>
    <n v="0"/>
    <n v="1"/>
    <x v="5"/>
  </r>
  <r>
    <s v="TDL767"/>
    <n v="259"/>
    <x v="1"/>
    <s v="SOLDADURA DE QUINTA RUEDA"/>
    <x v="5"/>
    <d v="1899-12-30T09:00:00"/>
    <d v="1899-12-30T12:00:00"/>
    <d v="2021-05-11T00:00:00"/>
    <x v="38"/>
    <d v="2021-05-13T00:00:00"/>
    <d v="2021-05-13T00:00:00"/>
    <d v="1899-12-30T07:00:00"/>
    <d v="1899-12-30T10:55:00"/>
    <x v="13"/>
    <s v="OSCAR QUINAYAS"/>
    <x v="0"/>
    <s v="MECANICA DE PATIO"/>
    <x v="0"/>
    <x v="1"/>
    <n v="2"/>
    <n v="1"/>
    <d v="1899-12-30T20:00:23"/>
    <d v="1899-12-31T07:59:31"/>
    <n v="1"/>
    <d v="1899-12-30T00:00:00"/>
    <d v="1899-12-31T07:59:31"/>
    <n v="13"/>
    <x v="4"/>
    <x v="8"/>
    <s v="5-19"/>
    <d v="1899-12-30T03:55:00"/>
    <n v="0"/>
    <n v="1"/>
    <x v="5"/>
  </r>
  <r>
    <s v="TDL767"/>
    <n v="259"/>
    <x v="1"/>
    <s v="CAMBIO DE AMORTIGUADORES TRASEROS"/>
    <x v="17"/>
    <d v="1899-12-30T09:00:00"/>
    <d v="1899-12-30T12:00:00"/>
    <d v="2021-05-11T00:00:00"/>
    <x v="38"/>
    <d v="2021-05-13T00:00:00"/>
    <d v="2021-05-13T00:00:00"/>
    <d v="1899-12-30T08:00:00"/>
    <d v="1899-12-30T09:40:00"/>
    <x v="153"/>
    <s v="OSCAR QUINAYAS"/>
    <x v="0"/>
    <s v="MECANICA DE PATIO"/>
    <x v="0"/>
    <x v="1"/>
    <n v="2"/>
    <n v="1"/>
    <d v="1899-12-30T20:00:23"/>
    <d v="1899-12-31T07:59:31"/>
    <n v="1"/>
    <d v="1899-12-30T00:00:00"/>
    <d v="1899-12-31T07:59:31"/>
    <n v="13"/>
    <x v="4"/>
    <x v="8"/>
    <s v="5-19"/>
    <d v="1899-12-30T01:40:00"/>
    <n v="0"/>
    <n v="1"/>
    <x v="5"/>
  </r>
  <r>
    <s v="TDL767"/>
    <n v="259"/>
    <x v="1"/>
    <s v="MONTAJE DE QUINTA RUEDA"/>
    <x v="5"/>
    <d v="1899-12-30T09:00:00"/>
    <d v="1899-12-30T12:00:00"/>
    <d v="2021-05-11T00:00:00"/>
    <x v="38"/>
    <d v="2021-05-13T00:00:00"/>
    <d v="2021-05-13T00:00:00"/>
    <d v="1899-12-30T09:20:00"/>
    <d v="1899-12-30T10:00:00"/>
    <x v="0"/>
    <s v="OSCAR QUINAYAS"/>
    <x v="1"/>
    <s v="QUINTA RUEDA"/>
    <x v="0"/>
    <x v="1"/>
    <n v="2"/>
    <n v="1"/>
    <d v="1899-12-30T20:00:23"/>
    <d v="1899-12-31T07:59:31"/>
    <n v="1"/>
    <d v="1899-12-30T00:00:00"/>
    <d v="1899-12-31T07:59:31"/>
    <n v="13"/>
    <x v="4"/>
    <x v="8"/>
    <s v="5-19"/>
    <d v="1899-12-30T00:40:00"/>
    <n v="0"/>
    <n v="1"/>
    <x v="5"/>
  </r>
  <r>
    <s v="TDL767"/>
    <n v="259"/>
    <x v="0"/>
    <s v="ENGRASE GENERAL"/>
    <x v="1"/>
    <d v="1899-12-30T09:00:00"/>
    <d v="1899-12-30T12:00:00"/>
    <d v="2021-05-11T00:00:00"/>
    <x v="38"/>
    <d v="2021-05-13T00:00:00"/>
    <d v="2021-05-13T00:00:00"/>
    <d v="1899-12-30T11:20:00"/>
    <d v="1899-12-30T11:40:00"/>
    <x v="25"/>
    <s v="OSCAR QUINAYAS"/>
    <x v="1"/>
    <s v="MECANICA DE PATIO"/>
    <x v="0"/>
    <x v="1"/>
    <n v="2"/>
    <n v="1"/>
    <d v="1899-12-30T20:00:23"/>
    <d v="1899-12-31T07:59:31"/>
    <n v="1"/>
    <d v="1899-12-30T00:00:00"/>
    <d v="1899-12-31T07:59:31"/>
    <n v="13"/>
    <x v="4"/>
    <x v="8"/>
    <s v="5-19"/>
    <d v="1899-12-30T00:20:00"/>
    <n v="0"/>
    <n v="1"/>
    <x v="5"/>
  </r>
  <r>
    <s v="S26308"/>
    <n v="260"/>
    <x v="1"/>
    <s v="CORREGIR PROBLEMAS DE FRENADO DEL TRAILER, SE COLOCO VALVULA DE RETENCION EN TANQUE DE AIRE"/>
    <x v="19"/>
    <d v="1899-12-30T10:00:00"/>
    <d v="1899-12-30T12:00:00"/>
    <d v="2021-05-11T00:00:00"/>
    <x v="28"/>
    <d v="2021-05-11T00:00:00"/>
    <d v="2021-05-11T00:00:00"/>
    <d v="1899-12-30T10:00:00"/>
    <d v="1899-12-30T11:05:00"/>
    <x v="6"/>
    <s v="JHON CANTILLO"/>
    <x v="0"/>
    <s v="AIRE"/>
    <x v="0"/>
    <x v="1"/>
    <n v="0"/>
    <n v="1"/>
    <d v="1899-12-30T02:00:00"/>
    <d v="1899-12-30T02:00:00"/>
    <n v="1"/>
    <d v="1899-12-30T00:00:00"/>
    <d v="1899-12-30T02:00:00"/>
    <n v="11"/>
    <x v="4"/>
    <x v="8"/>
    <s v="5-19"/>
    <d v="1899-12-30T01:05:00"/>
    <n v="0"/>
    <n v="1"/>
    <x v="5"/>
  </r>
  <r>
    <s v="TFU068"/>
    <n v="260"/>
    <x v="1"/>
    <s v="INSPECCION DE VENTILADOR DE FUN CLUTCH"/>
    <x v="3"/>
    <d v="1899-12-30T10:00:00"/>
    <d v="1899-12-30T12:00:00"/>
    <d v="2021-05-11T00:00:00"/>
    <x v="28"/>
    <d v="2021-05-11T00:00:00"/>
    <d v="2021-05-11T00:00:00"/>
    <d v="1899-12-30T11:10:00"/>
    <d v="1899-12-30T11:40:00"/>
    <x v="0"/>
    <s v="JHON CANTILLO"/>
    <x v="1"/>
    <s v="MECANICA DE PATIO"/>
    <x v="1"/>
    <x v="1"/>
    <n v="0"/>
    <n v="1"/>
    <d v="1899-12-30T02:00:00"/>
    <d v="1899-12-30T02:00:00"/>
    <n v="1"/>
    <d v="1899-12-30T00:00:00"/>
    <d v="1899-12-30T02:00:00"/>
    <n v="11"/>
    <x v="4"/>
    <x v="8"/>
    <s v="5-19"/>
    <d v="1899-12-30T00:30:00"/>
    <n v="0"/>
    <n v="1"/>
    <x v="5"/>
  </r>
  <r>
    <s v="TFU068"/>
    <n v="260"/>
    <x v="0"/>
    <s v="AJUSTE DE VENTILADOR"/>
    <x v="3"/>
    <d v="1899-12-30T10:00:00"/>
    <d v="1899-12-30T12:00:00"/>
    <d v="2021-05-11T00:00:00"/>
    <x v="28"/>
    <d v="2021-05-11T00:00:00"/>
    <d v="2021-05-11T00:00:00"/>
    <d v="1899-12-30T11:40:00"/>
    <d v="1899-12-30T12:00:00"/>
    <x v="45"/>
    <s v="JHON CANTILLO"/>
    <x v="1"/>
    <s v="MOTORES"/>
    <x v="1"/>
    <x v="1"/>
    <n v="0"/>
    <n v="1"/>
    <d v="1899-12-30T02:00:00"/>
    <d v="1899-12-30T02:00:00"/>
    <n v="1"/>
    <d v="1899-12-30T00:00:00"/>
    <d v="1899-12-30T02:00:00"/>
    <n v="11"/>
    <x v="4"/>
    <x v="8"/>
    <s v="5-19"/>
    <d v="1899-12-30T00:20:00"/>
    <n v="0"/>
    <n v="1"/>
    <x v="5"/>
  </r>
  <r>
    <s v="TLN040"/>
    <n v="261"/>
    <x v="1"/>
    <s v="COMPLETAR NIVEL DE REFRIGERANTE"/>
    <x v="3"/>
    <d v="1899-12-30T08:00:00"/>
    <d v="1899-12-30T12:40:00"/>
    <d v="2021-05-11T00:00:00"/>
    <x v="28"/>
    <d v="2021-05-11T00:00:00"/>
    <d v="2021-05-11T00:00:00"/>
    <d v="1899-12-30T12:15:00"/>
    <d v="1899-12-30T12:40:00"/>
    <x v="0"/>
    <s v="LUIS FREYLE"/>
    <x v="1"/>
    <s v="MOTORES"/>
    <x v="1"/>
    <x v="1"/>
    <n v="0"/>
    <n v="1"/>
    <d v="1899-12-30T04:40:00"/>
    <d v="1899-12-30T04:40:00"/>
    <n v="1"/>
    <d v="1899-12-30T00:00:00"/>
    <d v="1899-12-30T04:40:00"/>
    <n v="11"/>
    <x v="4"/>
    <x v="8"/>
    <s v="5-19"/>
    <d v="1899-12-30T00:25:00"/>
    <n v="0"/>
    <n v="1"/>
    <x v="5"/>
  </r>
  <r>
    <s v="TLN040"/>
    <n v="261"/>
    <x v="1"/>
    <s v="SOLDADURA A BASE DE SILLA"/>
    <x v="1"/>
    <d v="1899-12-30T08:00:00"/>
    <d v="1899-12-30T12:40:00"/>
    <d v="2021-05-11T00:00:00"/>
    <x v="28"/>
    <d v="2021-05-11T00:00:00"/>
    <d v="2021-05-11T00:00:00"/>
    <d v="1899-12-30T08:00:00"/>
    <d v="1899-12-30T12:00:00"/>
    <x v="5"/>
    <s v="LUIS FREYLE"/>
    <x v="0"/>
    <s v="SOLDADURA"/>
    <x v="0"/>
    <x v="1"/>
    <n v="0"/>
    <n v="1"/>
    <d v="1899-12-30T04:40:00"/>
    <d v="1899-12-30T04:40:00"/>
    <n v="1"/>
    <d v="1899-12-30T00:00:00"/>
    <d v="1899-12-30T04:40:00"/>
    <n v="11"/>
    <x v="4"/>
    <x v="8"/>
    <s v="5-19"/>
    <d v="1899-12-30T04:00:00"/>
    <n v="0"/>
    <n v="1"/>
    <x v="5"/>
  </r>
  <r>
    <s v="TLN040"/>
    <n v="261"/>
    <x v="0"/>
    <s v="DESMONTE DE BOMBA DE FRENO PARA CAMBIO DE EMPAQUETADURA Y  CAMBIO DE PERA LUZ DIA"/>
    <x v="3"/>
    <d v="1899-12-30T08:00:00"/>
    <d v="1899-12-30T12:40:00"/>
    <d v="2021-05-11T00:00:00"/>
    <x v="28"/>
    <d v="2021-05-11T00:00:00"/>
    <d v="2021-05-11T00:00:00"/>
    <d v="1899-12-30T08:00:00"/>
    <d v="1899-12-30T12:00:00"/>
    <x v="5"/>
    <s v="LUIS FREYLE"/>
    <x v="1"/>
    <s v="AIRE"/>
    <x v="1"/>
    <x v="1"/>
    <n v="0"/>
    <n v="1"/>
    <d v="1899-12-30T04:40:00"/>
    <d v="1899-12-30T04:40:00"/>
    <n v="1"/>
    <d v="1899-12-30T00:00:00"/>
    <d v="1899-12-30T04:40:00"/>
    <n v="11"/>
    <x v="4"/>
    <x v="8"/>
    <s v="5-19"/>
    <d v="1899-12-30T04:00:00"/>
    <n v="0"/>
    <n v="1"/>
    <x v="5"/>
  </r>
  <r>
    <s v="TFU077"/>
    <n v="262"/>
    <x v="1"/>
    <s v="CAMBIO DE SILLA  DE COPILOTO"/>
    <x v="1"/>
    <d v="1899-12-30T13:58:00"/>
    <d v="1899-12-30T15:30:00"/>
    <d v="2021-05-11T00:00:00"/>
    <x v="37"/>
    <d v="2021-05-11T00:00:00"/>
    <d v="2021-05-11T00:00:00"/>
    <d v="1899-12-30T14:10:00"/>
    <d v="1899-12-30T15:00:00"/>
    <x v="28"/>
    <s v="JOSE DOMINGUEZ"/>
    <x v="1"/>
    <s v="LATONERIA Y PINTURA"/>
    <x v="0"/>
    <x v="1"/>
    <n v="1"/>
    <n v="1"/>
    <d v="1899-12-30T08:02:58"/>
    <d v="1899-12-30T13:32:58"/>
    <n v="1"/>
    <d v="1899-12-30T00:00:00"/>
    <d v="1899-12-30T13:32:58"/>
    <n v="12"/>
    <x v="4"/>
    <x v="8"/>
    <s v="5-19"/>
    <d v="1899-12-30T00:50:00"/>
    <n v="0"/>
    <n v="1"/>
    <x v="5"/>
  </r>
  <r>
    <s v="TFU077"/>
    <n v="262"/>
    <x v="1"/>
    <s v="CAMBIO DE CAJA DE HUMO "/>
    <x v="1"/>
    <d v="1899-12-30T13:58:00"/>
    <d v="1899-12-30T15:30:00"/>
    <d v="2021-05-11T00:00:00"/>
    <x v="37"/>
    <d v="2021-05-11T00:00:00"/>
    <d v="2021-05-11T00:00:00"/>
    <d v="1899-12-30T14:10:00"/>
    <d v="1899-12-30T15:00:00"/>
    <x v="17"/>
    <s v="JOSE DOMINGUEZ"/>
    <x v="0"/>
    <s v="CABINA"/>
    <x v="0"/>
    <x v="1"/>
    <n v="1"/>
    <n v="1"/>
    <d v="1899-12-30T08:02:58"/>
    <d v="1899-12-30T13:32:58"/>
    <n v="1"/>
    <d v="1899-12-30T00:00:00"/>
    <d v="1899-12-30T13:32:58"/>
    <n v="12"/>
    <x v="4"/>
    <x v="8"/>
    <s v="5-19"/>
    <d v="1899-12-30T00:50:00"/>
    <n v="0"/>
    <n v="1"/>
    <x v="5"/>
  </r>
  <r>
    <s v="TFU077"/>
    <n v="262"/>
    <x v="1"/>
    <s v="MONTAJE DE EXHOSTO Y PUNTA DE EXHOSTO, CAMBIO DE ABRAZADERAS"/>
    <x v="1"/>
    <d v="1899-12-30T13:58:00"/>
    <d v="1899-12-30T15:30:00"/>
    <d v="2021-05-11T00:00:00"/>
    <x v="37"/>
    <d v="2021-05-12T00:00:00"/>
    <d v="2021-05-12T00:00:00"/>
    <d v="1899-12-30T07:40:00"/>
    <d v="1899-12-30T11:50:00"/>
    <x v="154"/>
    <s v="JOSE DOMINGUEZ"/>
    <x v="0"/>
    <s v="CABINA"/>
    <x v="0"/>
    <x v="1"/>
    <n v="1"/>
    <n v="1"/>
    <d v="1899-12-30T08:02:58"/>
    <d v="1899-12-30T13:32:58"/>
    <n v="1"/>
    <d v="1899-12-30T00:00:00"/>
    <d v="1899-12-30T13:32:58"/>
    <n v="12"/>
    <x v="4"/>
    <x v="8"/>
    <s v="5-19"/>
    <d v="1899-12-30T04:10:00"/>
    <n v="0"/>
    <n v="1"/>
    <x v="5"/>
  </r>
  <r>
    <s v="TFU077"/>
    <n v="262"/>
    <x v="1"/>
    <s v="SOLDADURA A CHASIS EXPULSION DE TORNILLOS"/>
    <x v="46"/>
    <d v="1899-12-30T13:58:00"/>
    <d v="1899-12-30T15:30:00"/>
    <d v="2021-05-11T00:00:00"/>
    <x v="37"/>
    <d v="2021-05-12T00:00:00"/>
    <d v="2021-05-12T00:00:00"/>
    <d v="1899-12-30T09:10:00"/>
    <d v="1899-12-30T11:40:00"/>
    <x v="13"/>
    <s v="JOSE DOMINGUEZ"/>
    <x v="0"/>
    <s v="SOLDADURA"/>
    <x v="0"/>
    <x v="1"/>
    <n v="1"/>
    <n v="1"/>
    <d v="1899-12-30T08:02:58"/>
    <d v="1899-12-30T13:32:58"/>
    <n v="1"/>
    <d v="1899-12-30T00:00:00"/>
    <d v="1899-12-30T13:32:58"/>
    <n v="12"/>
    <x v="4"/>
    <x v="8"/>
    <s v="5-19"/>
    <d v="1899-12-30T02:30:00"/>
    <n v="0"/>
    <n v="1"/>
    <x v="5"/>
  </r>
  <r>
    <s v="TFU077"/>
    <n v="262"/>
    <x v="1"/>
    <s v="CAMBIO DE ESPARRAGOS, EMPAQUE EJE 8 HUECOS"/>
    <x v="13"/>
    <d v="1899-12-30T13:58:00"/>
    <d v="1899-12-30T15:30:00"/>
    <d v="2021-05-11T00:00:00"/>
    <x v="37"/>
    <d v="2021-05-12T00:00:00"/>
    <d v="2021-05-12T00:00:00"/>
    <d v="1899-12-30T08:10:00"/>
    <d v="1899-12-30T14:00:00"/>
    <x v="0"/>
    <s v="JOSE DOMINGUEZ"/>
    <x v="0"/>
    <s v="MECANICA DE PATIO"/>
    <x v="0"/>
    <x v="1"/>
    <n v="1"/>
    <n v="1"/>
    <d v="1899-12-30T08:02:58"/>
    <d v="1899-12-30T13:32:58"/>
    <n v="1"/>
    <d v="1899-12-30T00:00:00"/>
    <d v="1899-12-30T13:32:58"/>
    <n v="12"/>
    <x v="4"/>
    <x v="8"/>
    <s v="5-19"/>
    <d v="1899-12-30T03:50:29"/>
    <n v="0"/>
    <n v="1"/>
    <x v="5"/>
  </r>
  <r>
    <s v="S26300"/>
    <n v="262"/>
    <x v="1"/>
    <s v="CAMBIO DE MANGUERAS DE FRENO "/>
    <x v="3"/>
    <d v="1899-12-30T13:58:00"/>
    <d v="1899-12-30T15:30:00"/>
    <d v="2021-05-11T00:00:00"/>
    <x v="37"/>
    <d v="2021-05-12T00:00:00"/>
    <d v="2021-05-12T00:00:00"/>
    <d v="1899-12-30T13:30:00"/>
    <d v="1899-12-30T15:30:00"/>
    <x v="6"/>
    <s v="JOSE DOMINGUEZ"/>
    <x v="0"/>
    <s v="AIRE"/>
    <x v="0"/>
    <x v="1"/>
    <n v="1"/>
    <n v="1"/>
    <d v="1899-12-30T08:02:58"/>
    <d v="1899-12-30T13:32:58"/>
    <n v="1"/>
    <d v="1899-12-30T00:00:00"/>
    <d v="1899-12-30T13:32:58"/>
    <n v="12"/>
    <x v="4"/>
    <x v="8"/>
    <s v="5-19"/>
    <d v="1899-12-30T02:00:00"/>
    <n v="0"/>
    <n v="1"/>
    <x v="5"/>
  </r>
  <r>
    <s v="TFU077"/>
    <n v="262"/>
    <x v="0"/>
    <s v="CAMBIO DE EXPLORADORA "/>
    <x v="1"/>
    <d v="1899-12-30T13:58:00"/>
    <d v="1899-12-30T15:30:00"/>
    <d v="2021-05-11T00:00:00"/>
    <x v="37"/>
    <d v="2021-05-12T00:00:00"/>
    <d v="2021-05-12T00:00:00"/>
    <d v="1899-12-30T15:00:00"/>
    <d v="1899-12-30T15:30:00"/>
    <x v="12"/>
    <s v="JOSE DOMINGUEZ"/>
    <x v="0"/>
    <s v="ELECTRICO"/>
    <x v="0"/>
    <x v="1"/>
    <n v="1"/>
    <n v="1"/>
    <d v="1899-12-30T08:02:58"/>
    <d v="1899-12-30T13:32:58"/>
    <n v="1"/>
    <d v="1899-12-30T00:00:00"/>
    <d v="1899-12-30T13:32:58"/>
    <n v="12"/>
    <x v="4"/>
    <x v="8"/>
    <s v="5-19"/>
    <d v="1899-12-30T00:30:00"/>
    <n v="0"/>
    <n v="1"/>
    <x v="5"/>
  </r>
  <r>
    <s v="SJK694"/>
    <n v="263"/>
    <x v="1"/>
    <s v="CAMBIO DE RETENEDOR DE DIVISOR Y AJUSTE DE CRUCETA"/>
    <x v="4"/>
    <d v="1899-12-30T07:30:00"/>
    <d v="1899-12-30T12:30:00"/>
    <d v="2021-05-12T00:00:00"/>
    <x v="37"/>
    <d v="2021-05-12T00:00:00"/>
    <d v="2021-05-12T00:00:00"/>
    <d v="1899-12-30T07:30:00"/>
    <d v="1899-12-30T07:40:00"/>
    <x v="17"/>
    <s v="EDINSON PRADA"/>
    <x v="1"/>
    <s v="CAJA Y TRANSMISIONES "/>
    <x v="1"/>
    <x v="3"/>
    <n v="0"/>
    <n v="1"/>
    <d v="1899-12-30T03:00:29"/>
    <d v="1899-12-30T04:00:00"/>
    <n v="1"/>
    <d v="1899-12-30T00:00:00"/>
    <d v="1899-12-30T04:00:00"/>
    <n v="12"/>
    <x v="4"/>
    <x v="8"/>
    <s v="5-19"/>
    <d v="1899-12-30T00:10:00"/>
    <n v="0"/>
    <n v="1"/>
    <x v="5"/>
  </r>
  <r>
    <s v="SJK694"/>
    <n v="263"/>
    <x v="1"/>
    <s v="ENGRASE GENERAL CABEZOTE Y TANQUE"/>
    <x v="6"/>
    <d v="1899-12-30T07:30:00"/>
    <d v="1899-12-30T12:30:00"/>
    <d v="2021-05-12T00:00:00"/>
    <x v="37"/>
    <d v="2021-05-12T00:00:00"/>
    <d v="2021-05-12T00:00:00"/>
    <d v="1899-12-30T07:30:00"/>
    <d v="1899-12-30T08:00:00"/>
    <x v="10"/>
    <s v="EDINSON PRADA"/>
    <x v="1"/>
    <s v="MECANICA DE PATIO"/>
    <x v="0"/>
    <x v="3"/>
    <n v="0"/>
    <n v="1"/>
    <d v="1899-12-30T03:00:29"/>
    <d v="1899-12-30T04:00:00"/>
    <n v="1"/>
    <d v="1899-12-30T00:00:00"/>
    <d v="1899-12-30T04:00:00"/>
    <n v="12"/>
    <x v="4"/>
    <x v="8"/>
    <s v="5-19"/>
    <d v="1899-12-30T00:30:00"/>
    <n v="0"/>
    <n v="1"/>
    <x v="5"/>
  </r>
  <r>
    <s v="SJK694"/>
    <n v="263"/>
    <x v="1"/>
    <s v="CONTINUA CON EL CAMBIO DE RETENEDOR "/>
    <x v="4"/>
    <d v="1899-12-30T07:30:00"/>
    <d v="1899-12-30T12:30:00"/>
    <d v="2021-05-12T00:00:00"/>
    <x v="37"/>
    <d v="2021-05-12T00:00:00"/>
    <d v="2021-05-12T00:00:00"/>
    <d v="1899-12-30T08:30:00"/>
    <d v="1899-12-30T10:54:00"/>
    <x v="17"/>
    <s v="EDINSON PRADA"/>
    <x v="1"/>
    <s v="CAJAS Y TRANSMISIONES"/>
    <x v="1"/>
    <x v="3"/>
    <n v="0"/>
    <n v="1"/>
    <d v="1899-12-30T03:00:29"/>
    <d v="1899-12-30T04:00:00"/>
    <n v="1"/>
    <d v="1899-12-30T00:00:00"/>
    <d v="1899-12-30T04:00:00"/>
    <n v="12"/>
    <x v="4"/>
    <x v="8"/>
    <s v="5-19"/>
    <d v="1899-12-30T02:24:00"/>
    <n v="0"/>
    <n v="1"/>
    <x v="5"/>
  </r>
  <r>
    <s v="SJK694"/>
    <n v="263"/>
    <x v="0"/>
    <s v="CAMBIO DE CAMARA DE SEGURIDAD"/>
    <x v="11"/>
    <d v="1899-12-30T07:30:00"/>
    <d v="1899-12-30T12:30:00"/>
    <d v="2021-05-12T00:00:00"/>
    <x v="37"/>
    <d v="2021-05-12T00:00:00"/>
    <d v="2021-05-12T00:00:00"/>
    <d v="1899-12-30T11:00:00"/>
    <d v="1899-12-30T11:50:00"/>
    <x v="1"/>
    <s v="EDINSON PRADA"/>
    <x v="1"/>
    <s v="AIRE"/>
    <x v="0"/>
    <x v="3"/>
    <n v="0"/>
    <n v="1"/>
    <d v="1899-12-30T03:00:29"/>
    <d v="1899-12-30T04:00:00"/>
    <n v="1"/>
    <d v="1899-12-30T00:00:00"/>
    <d v="1899-12-30T04:00:00"/>
    <n v="12"/>
    <x v="4"/>
    <x v="8"/>
    <s v="5-19"/>
    <d v="1899-12-30T00:50:00"/>
    <n v="0"/>
    <n v="1"/>
    <x v="5"/>
  </r>
  <r>
    <s v="TDL909"/>
    <n v="264"/>
    <x v="1"/>
    <s v="CAMBIO DE UNIDAD SELLADA Y CAMBIO DE DOS EXPLORADORAS"/>
    <x v="1"/>
    <d v="1899-12-30T08:30:00"/>
    <d v="1899-12-30T15:30:00"/>
    <d v="2021-05-12T00:00:00"/>
    <x v="37"/>
    <d v="2021-05-12T00:00:00"/>
    <d v="2021-05-12T00:00:00"/>
    <d v="1899-12-30T08:30:00"/>
    <d v="1899-12-30T10:07:00"/>
    <x v="12"/>
    <s v="JAVIER CASTRO"/>
    <x v="1"/>
    <s v="ELESTRICO"/>
    <x v="0"/>
    <x v="2"/>
    <n v="0"/>
    <n v="1"/>
    <d v="1899-12-30T05:00:29"/>
    <d v="1899-12-30T06:00:00"/>
    <n v="0"/>
    <d v="1899-12-30T05:30:00"/>
    <d v="1899-12-30T11:30:00"/>
    <n v="12"/>
    <x v="4"/>
    <x v="8"/>
    <s v="5-19"/>
    <d v="1899-12-30T01:37:00"/>
    <n v="0"/>
    <n v="1"/>
    <x v="5"/>
  </r>
  <r>
    <s v="TDL909"/>
    <n v="264"/>
    <x v="1"/>
    <s v="DESMONTE Y MONTE DE LLANTAS CAMPANAS Y BOSIN PARA CAMBIO DE RODAMIENTOS, RETENEDOR Y EMPAQUE EJE 8 HUECOS, AJUSTE DE CAPSULA DE VIGA TANDEN SE ESTABA SALIENDO, SE LE QUITARON LOS TORNILLOS PARA ACOMODAR Y SE DIO AJUSTE"/>
    <x v="22"/>
    <d v="1899-12-30T08:30:00"/>
    <d v="1899-12-30T15:30:00"/>
    <d v="2021-05-12T00:00:00"/>
    <x v="37"/>
    <d v="2021-05-12T00:00:00"/>
    <d v="2021-05-12T00:00:00"/>
    <d v="1899-12-30T12:30:00"/>
    <d v="1899-12-30T15:30:00"/>
    <x v="25"/>
    <s v="JAVIER CASTRO"/>
    <x v="1"/>
    <s v="MECANICA DE PATIO"/>
    <x v="1"/>
    <x v="2"/>
    <n v="0"/>
    <n v="1"/>
    <d v="1899-12-30T05:00:29"/>
    <d v="1899-12-30T06:00:00"/>
    <n v="0"/>
    <d v="1899-12-30T05:30:00"/>
    <d v="1899-12-30T11:30:00"/>
    <n v="12"/>
    <x v="4"/>
    <x v="8"/>
    <s v="5-19"/>
    <d v="1899-12-30T03:00:00"/>
    <n v="0"/>
    <n v="1"/>
    <x v="5"/>
  </r>
  <r>
    <s v="S26235"/>
    <n v="264"/>
    <x v="0"/>
    <s v="DEMSONTE Y MONTE DE LLANTAS Y CAMPANAS PARA CAMBIO DE RODAJAS"/>
    <x v="22"/>
    <d v="1899-12-30T08:30:00"/>
    <d v="1899-12-30T15:30:00"/>
    <d v="2021-05-12T00:00:00"/>
    <x v="37"/>
    <d v="2021-05-12T00:00:00"/>
    <d v="2021-05-12T00:00:00"/>
    <d v="1899-12-30T12:00:00"/>
    <d v="1899-12-30T12:30:00"/>
    <x v="138"/>
    <s v="JAVIER CASTRO"/>
    <x v="1"/>
    <s v="MECANICA DE PATIO"/>
    <x v="1"/>
    <x v="2"/>
    <n v="0"/>
    <n v="1"/>
    <d v="1899-12-30T05:00:29"/>
    <d v="1899-12-30T06:00:00"/>
    <n v="0"/>
    <d v="1899-12-30T05:30:00"/>
    <d v="1899-12-30T11:30:00"/>
    <n v="12"/>
    <x v="4"/>
    <x v="8"/>
    <s v="5-19"/>
    <d v="1899-12-30T00:30:00"/>
    <n v="0"/>
    <n v="1"/>
    <x v="5"/>
  </r>
  <r>
    <s v="S26311"/>
    <n v="265"/>
    <x v="1"/>
    <s v="CAMBIO DE CAMARA T30, REVISION DE FUGA Y CAMBIO DE VALVULA CHILLONA, ADAPTACION DE GRIFO A TANQUE DE ALIMENTACION DE AIRE"/>
    <x v="19"/>
    <d v="1899-12-30T08:30:00"/>
    <d v="1899-12-30T15:00:00"/>
    <d v="2021-05-12T00:00:00"/>
    <x v="37"/>
    <d v="2021-05-12T00:00:00"/>
    <d v="2021-05-12T00:00:00"/>
    <d v="1899-12-30T09:00:00"/>
    <d v="1899-12-30T10:50:00"/>
    <x v="1"/>
    <s v="ALEX RODRIGUEZ"/>
    <x v="0"/>
    <s v="AIRE"/>
    <x v="0"/>
    <x v="1"/>
    <n v="0"/>
    <n v="1"/>
    <d v="1899-12-30T04:30:29"/>
    <d v="1899-12-30T05:30:00"/>
    <n v="1"/>
    <d v="1899-12-30T00:00:00"/>
    <d v="1899-12-30T05:30:00"/>
    <n v="12"/>
    <x v="4"/>
    <x v="8"/>
    <s v="5-19"/>
    <d v="1899-12-30T01:50:00"/>
    <n v="0"/>
    <n v="1"/>
    <x v="5"/>
  </r>
  <r>
    <s v="TDL770"/>
    <n v="265"/>
    <x v="1"/>
    <s v="ESCANEO DE VEHICULO"/>
    <x v="1"/>
    <d v="1899-12-30T08:30:00"/>
    <d v="1899-12-30T15:00:00"/>
    <d v="2021-05-12T00:00:00"/>
    <x v="37"/>
    <d v="2021-05-12T00:00:00"/>
    <d v="2021-05-12T00:00:00"/>
    <d v="1899-12-30T12:00:00"/>
    <d v="1899-12-30T14:00:00"/>
    <x v="21"/>
    <s v="ALEX RODRIGUEZ"/>
    <x v="0"/>
    <s v="MOTOR"/>
    <x v="1"/>
    <x v="1"/>
    <n v="0"/>
    <n v="1"/>
    <d v="1899-12-30T04:30:29"/>
    <d v="1899-12-30T05:30:00"/>
    <n v="1"/>
    <d v="1899-12-30T00:00:00"/>
    <d v="1899-12-30T05:30:00"/>
    <n v="12"/>
    <x v="4"/>
    <x v="8"/>
    <s v="5-19"/>
    <d v="1899-12-30T02:00:00"/>
    <n v="0"/>
    <n v="1"/>
    <x v="5"/>
  </r>
  <r>
    <s v="TDL770"/>
    <n v="265"/>
    <x v="0"/>
    <s v="CAMBIO DE SENSOR DE CIGÜEÑAL, ADAPTACION DE B60 1/2 POR FUGA EN MANGUERA MANITOS"/>
    <x v="3"/>
    <d v="1899-12-30T08:30:00"/>
    <d v="1899-12-30T15:00:00"/>
    <d v="2021-05-12T00:00:00"/>
    <x v="37"/>
    <d v="2021-05-12T00:00:00"/>
    <d v="2021-05-12T00:00:00"/>
    <d v="1899-12-30T12:00:00"/>
    <d v="1899-12-30T14:30:00"/>
    <x v="1"/>
    <s v="ALEX RODRIGUEZ"/>
    <x v="0"/>
    <s v="MOTOR"/>
    <x v="0"/>
    <x v="1"/>
    <n v="0"/>
    <n v="1"/>
    <d v="1899-12-30T04:30:29"/>
    <d v="1899-12-30T05:30:00"/>
    <n v="1"/>
    <d v="1899-12-30T00:00:00"/>
    <d v="1899-12-30T05:30:00"/>
    <n v="12"/>
    <x v="4"/>
    <x v="8"/>
    <s v="5-19"/>
    <d v="1899-12-30T02:30:00"/>
    <n v="0"/>
    <n v="1"/>
    <x v="5"/>
  </r>
  <r>
    <s v="TFU065"/>
    <n v="266"/>
    <x v="1"/>
    <s v="REPARACION DE RADIADOR"/>
    <x v="3"/>
    <d v="1899-12-30T07:00:00"/>
    <d v="1899-12-30T16:30:00"/>
    <d v="2021-05-12T00:00:00"/>
    <x v="41"/>
    <d v="2021-05-13T00:00:00"/>
    <d v="2021-05-14T00:00:00"/>
    <d v="1899-12-30T08:00:00"/>
    <d v="1899-12-30T15:00:00"/>
    <x v="155"/>
    <s v="RUBEN GUZMAN"/>
    <x v="0"/>
    <s v="RADIADOR"/>
    <x v="1"/>
    <x v="1"/>
    <n v="3"/>
    <n v="1"/>
    <d v="1899-12-31T11:00:17"/>
    <d v="1900-01-01T04:29:02"/>
    <n v="0"/>
    <d v="1899-12-30T04:30:00"/>
    <d v="1900-01-01T08:59:02"/>
    <n v="15"/>
    <x v="4"/>
    <x v="8"/>
    <s v="5-19"/>
    <d v="1899-12-30T13:30:58"/>
    <n v="1"/>
    <n v="1"/>
    <x v="5"/>
  </r>
  <r>
    <s v="TFU065"/>
    <n v="266"/>
    <x v="1"/>
    <s v="CAMBIO DE SOPORTES DE MOTOR, DESMONTE DE LLANTAS PARA CAMBIO DE BANDAS ULTIMO TROQUE, CAMBIO DE PERNOS RIN DISCO Y MONTAJE DE LLANTAS"/>
    <x v="47"/>
    <d v="1899-12-30T07:00:00"/>
    <d v="1899-12-30T16:30:00"/>
    <d v="2021-05-12T00:00:00"/>
    <x v="41"/>
    <d v="2021-05-15T00:00:00"/>
    <d v="2021-05-15T00:00:00"/>
    <d v="1899-12-30T07:30:00"/>
    <d v="1899-12-30T16:30:00"/>
    <x v="25"/>
    <s v="RUBEN GUZMAN"/>
    <x v="1"/>
    <s v="MECANICA DE PATIO"/>
    <x v="1"/>
    <x v="1"/>
    <n v="3"/>
    <n v="1"/>
    <d v="1899-12-31T11:00:17"/>
    <d v="1900-01-01T04:29:02"/>
    <n v="0"/>
    <d v="1899-12-30T04:30:00"/>
    <d v="1900-01-01T08:59:02"/>
    <n v="15"/>
    <x v="4"/>
    <x v="8"/>
    <s v="5-19"/>
    <d v="1899-12-30T07:00:29"/>
    <n v="0"/>
    <n v="1"/>
    <x v="5"/>
  </r>
  <r>
    <s v="TFU065"/>
    <n v="266"/>
    <x v="1"/>
    <s v="CAMBIO DE FILTRO DE TRAMPA Y ESCANER DE VEHICULO"/>
    <x v="3"/>
    <d v="1899-12-30T07:00:00"/>
    <d v="1899-12-30T16:30:00"/>
    <d v="2021-05-12T00:00:00"/>
    <x v="41"/>
    <d v="2021-05-15T00:00:00"/>
    <d v="2021-05-15T00:00:00"/>
    <d v="1899-12-30T09:30:00"/>
    <d v="1899-12-30T10:30:00"/>
    <x v="156"/>
    <s v="RUBEN GUZMAN"/>
    <x v="0"/>
    <s v="MOTORES"/>
    <x v="0"/>
    <x v="1"/>
    <n v="3"/>
    <n v="1"/>
    <d v="1899-12-31T11:00:17"/>
    <d v="1900-01-01T04:29:02"/>
    <n v="0"/>
    <d v="1899-12-30T04:30:00"/>
    <d v="1900-01-01T08:59:02"/>
    <n v="15"/>
    <x v="4"/>
    <x v="8"/>
    <s v="5-19"/>
    <d v="1899-12-30T01:00:00"/>
    <n v="0"/>
    <n v="1"/>
    <x v="5"/>
  </r>
  <r>
    <s v="TFU065"/>
    <n v="266"/>
    <x v="0"/>
    <s v="CAMBIO DE VARILLA NIVELADOR Y MANGUERA DE AIRE, CAMBIO DE SENSOR DE ADMISION"/>
    <x v="14"/>
    <d v="1899-12-30T07:00:00"/>
    <d v="1899-12-30T16:30:00"/>
    <d v="2021-05-12T00:00:00"/>
    <x v="41"/>
    <d v="2021-05-15T00:00:00"/>
    <d v="2021-05-15T00:00:00"/>
    <d v="1899-12-30T10:59:00"/>
    <d v="1899-12-30T11:40:00"/>
    <x v="89"/>
    <s v="RUBEN GUZMAN"/>
    <x v="0"/>
    <s v="AIRE_x000a_MOTORES"/>
    <x v="0"/>
    <x v="1"/>
    <n v="3"/>
    <n v="1"/>
    <d v="1899-12-31T11:00:17"/>
    <d v="1900-01-01T04:29:02"/>
    <n v="0"/>
    <d v="1899-12-30T04:30:00"/>
    <d v="1900-01-01T08:59:02"/>
    <n v="15"/>
    <x v="4"/>
    <x v="8"/>
    <s v="5-19"/>
    <d v="1899-12-30T00:41:00"/>
    <n v="0"/>
    <n v="1"/>
    <x v="5"/>
  </r>
  <r>
    <s v="TFU058"/>
    <n v="267"/>
    <x v="0"/>
    <s v="ENGRASE DEL VEHICULO"/>
    <x v="1"/>
    <d v="1899-12-30T09:00:00"/>
    <d v="1899-12-30T10:00:00"/>
    <d v="2021-05-12T00:00:00"/>
    <x v="37"/>
    <d v="2021-05-12T00:00:00"/>
    <d v="2021-05-12T00:00:00"/>
    <d v="1899-12-30T09:00:00"/>
    <d v="1899-12-30T10:00:00"/>
    <x v="10"/>
    <s v="SAMUEL DELGADO"/>
    <x v="1"/>
    <s v="MECANICA DE PATIO"/>
    <x v="0"/>
    <x v="0"/>
    <n v="0"/>
    <n v="1"/>
    <d v="1899-12-30T01:00:00"/>
    <d v="1899-12-30T01:00:00"/>
    <n v="1"/>
    <d v="1899-12-30T00:00:00"/>
    <d v="1899-12-30T01:00:00"/>
    <n v="12"/>
    <x v="4"/>
    <x v="8"/>
    <s v="5-19"/>
    <d v="1899-12-30T01:00:00"/>
    <n v="0"/>
    <n v="1"/>
    <x v="5"/>
  </r>
  <r>
    <s v="UQS510"/>
    <n v="268"/>
    <x v="1"/>
    <s v="DESMONTE DE CAJA PARA CAMBIO DE RETENEDOR DE CIGÜEÑAL"/>
    <x v="3"/>
    <d v="1899-12-30T09:00:00"/>
    <d v="1899-12-30T13:40:00"/>
    <d v="2021-05-12T00:00:00"/>
    <x v="41"/>
    <d v="2021-05-12T00:00:00"/>
    <d v="2021-05-12T00:00:00"/>
    <d v="1899-12-30T11:50:00"/>
    <d v="1899-12-30T15:30:00"/>
    <x v="17"/>
    <s v="ALEXANDER RICO"/>
    <x v="1"/>
    <s v="CAJAS Y TRANSMISIONES"/>
    <x v="1"/>
    <x v="3"/>
    <n v="3"/>
    <n v="1"/>
    <d v="1899-12-31T06:10:17"/>
    <d v="1899-12-31T23:39:02"/>
    <n v="1"/>
    <d v="1899-12-30T00:00:00"/>
    <d v="1899-12-31T23:39:02"/>
    <n v="15"/>
    <x v="4"/>
    <x v="8"/>
    <s v="5-19"/>
    <d v="1899-12-30T03:40:00"/>
    <n v="0"/>
    <n v="1"/>
    <x v="5"/>
  </r>
  <r>
    <s v="UQS510"/>
    <n v="268"/>
    <x v="1"/>
    <s v="DEMSONTE DE CARE VACA PARA ENVIAR A REPARAR POR FISURA, Y SE LAVO"/>
    <x v="3"/>
    <d v="1899-12-30T09:00:00"/>
    <d v="1899-12-30T13:40:00"/>
    <d v="2021-05-12T00:00:00"/>
    <x v="41"/>
    <d v="2021-05-13T00:00:00"/>
    <d v="2021-05-13T00:00:00"/>
    <d v="1899-12-30T07:30:00"/>
    <d v="1899-12-30T12:00:00"/>
    <x v="157"/>
    <s v="ALEXANDER RICO"/>
    <x v="1"/>
    <s v="CAJAS Y TRANSMISIONES"/>
    <x v="1"/>
    <x v="3"/>
    <n v="3"/>
    <n v="1"/>
    <d v="1899-12-31T06:10:17"/>
    <d v="1899-12-31T23:39:02"/>
    <n v="1"/>
    <d v="1899-12-30T00:00:00"/>
    <d v="1899-12-31T23:39:02"/>
    <n v="15"/>
    <x v="4"/>
    <x v="8"/>
    <s v="5-19"/>
    <d v="1899-12-30T04:30:00"/>
    <n v="0"/>
    <n v="1"/>
    <x v="5"/>
  </r>
  <r>
    <s v="UQS510"/>
    <n v="268"/>
    <x v="1"/>
    <s v="CAMBIO DE DOS ESTOP DELANTEROS Y LUCES DIRECCIONALES"/>
    <x v="1"/>
    <d v="1899-12-30T09:00:00"/>
    <d v="1899-12-30T13:40:00"/>
    <d v="2021-05-12T00:00:00"/>
    <x v="41"/>
    <d v="2021-05-12T00:00:00"/>
    <d v="2021-05-12T00:00:00"/>
    <d v="1899-12-30T11:20:00"/>
    <d v="1899-12-30T13:20:00"/>
    <x v="12"/>
    <s v="ALEXANDER RICO"/>
    <x v="1"/>
    <s v="ELECTRICO"/>
    <x v="0"/>
    <x v="3"/>
    <n v="3"/>
    <n v="1"/>
    <d v="1899-12-31T06:10:17"/>
    <d v="1899-12-31T23:39:02"/>
    <n v="1"/>
    <d v="1899-12-30T00:00:00"/>
    <d v="1899-12-31T23:39:02"/>
    <n v="15"/>
    <x v="4"/>
    <x v="8"/>
    <s v="5-19"/>
    <d v="1899-12-30T02:00:00"/>
    <n v="0"/>
    <n v="1"/>
    <x v="5"/>
  </r>
  <r>
    <s v="UQS510"/>
    <n v="268"/>
    <x v="1"/>
    <s v="POLISHADO DE VEHICULO"/>
    <x v="1"/>
    <d v="1899-12-30T09:00:00"/>
    <d v="1899-12-30T13:40:00"/>
    <d v="2021-05-12T00:00:00"/>
    <x v="41"/>
    <d v="2021-05-12T00:00:00"/>
    <d v="2021-05-12T00:00:00"/>
    <d v="1899-12-30T08:06:00"/>
    <d v="1899-12-30T16:30:00"/>
    <x v="28"/>
    <s v="ALEXANDER RICO"/>
    <x v="1"/>
    <s v="LATONERIA Y PINTURA"/>
    <x v="0"/>
    <x v="3"/>
    <n v="3"/>
    <n v="1"/>
    <d v="1899-12-31T06:10:17"/>
    <d v="1899-12-31T23:39:02"/>
    <n v="1"/>
    <d v="1899-12-30T00:00:00"/>
    <d v="1899-12-31T23:39:02"/>
    <n v="15"/>
    <x v="4"/>
    <x v="8"/>
    <s v="5-19"/>
    <d v="1899-12-30T06:24:29"/>
    <n v="0"/>
    <n v="1"/>
    <x v="5"/>
  </r>
  <r>
    <s v="S20489"/>
    <n v="268"/>
    <x v="1"/>
    <s v="REVISION DE AIRE GENERAL, REPARACION DE MANGUERAS, VALVULAS, CAMBIO DE DIAFRAGMAS, CAMBIO DE VALVULAS CHILLONAS"/>
    <x v="19"/>
    <d v="1899-12-30T09:00:00"/>
    <d v="1899-12-30T13:40:00"/>
    <d v="2021-05-12T00:00:00"/>
    <x v="41"/>
    <d v="2021-05-13T00:00:00"/>
    <d v="2021-05-13T00:00:00"/>
    <d v="1899-12-30T08:30:00"/>
    <d v="1899-12-30T16:40:00"/>
    <x v="1"/>
    <s v="ALEXANDER RICO"/>
    <x v="1"/>
    <s v="AIRE"/>
    <x v="0"/>
    <x v="3"/>
    <n v="3"/>
    <n v="1"/>
    <d v="1899-12-31T06:10:17"/>
    <d v="1899-12-31T23:39:02"/>
    <n v="1"/>
    <d v="1899-12-30T00:00:00"/>
    <d v="1899-12-31T23:39:02"/>
    <n v="15"/>
    <x v="4"/>
    <x v="8"/>
    <s v="5-19"/>
    <d v="1899-12-30T06:10:29"/>
    <n v="0"/>
    <n v="1"/>
    <x v="5"/>
  </r>
  <r>
    <s v="S20489"/>
    <n v="268"/>
    <x v="1"/>
    <s v="CAMBIO DE BANDAS, CAMBIO DE RODAJAS, CAMBIO DE BOSINES Y PERNOS, RODAMIENTOS POSICION 9,10, 11 Y 12"/>
    <x v="13"/>
    <d v="1899-12-30T09:00:00"/>
    <d v="1899-12-30T13:40:00"/>
    <d v="2021-05-12T00:00:00"/>
    <x v="41"/>
    <d v="2021-05-13T00:00:00"/>
    <d v="2021-05-13T00:00:00"/>
    <d v="1899-12-30T10:00:00"/>
    <d v="1899-12-30T17:30:00"/>
    <x v="23"/>
    <s v="ALEXANDER RICO"/>
    <x v="1"/>
    <s v="MECANICA DE PATIO"/>
    <x v="1"/>
    <x v="3"/>
    <n v="3"/>
    <n v="1"/>
    <d v="1899-12-31T06:10:17"/>
    <d v="1899-12-31T23:39:02"/>
    <n v="1"/>
    <d v="1899-12-30T00:00:00"/>
    <d v="1899-12-31T23:39:02"/>
    <n v="15"/>
    <x v="4"/>
    <x v="8"/>
    <s v="5-19"/>
    <d v="1899-12-30T05:30:29"/>
    <n v="0"/>
    <n v="1"/>
    <x v="5"/>
  </r>
  <r>
    <s v="S20489"/>
    <n v="268"/>
    <x v="1"/>
    <s v="CAMBIO DE CAMPANAS, GRADUACION DE FRENOS"/>
    <x v="13"/>
    <d v="1899-12-30T09:00:00"/>
    <d v="1899-12-30T13:40:00"/>
    <d v="2021-05-12T00:00:00"/>
    <x v="41"/>
    <d v="2021-05-14T00:00:00"/>
    <d v="2021-05-14T00:00:00"/>
    <d v="1899-12-30T07:30:00"/>
    <d v="1899-12-30T10:30:00"/>
    <x v="23"/>
    <s v="ALEXANDER RICO"/>
    <x v="1"/>
    <s v="MECANICA DE PATIO"/>
    <x v="1"/>
    <x v="3"/>
    <n v="3"/>
    <n v="1"/>
    <d v="1899-12-31T06:10:17"/>
    <d v="1899-12-31T23:39:02"/>
    <n v="1"/>
    <d v="1899-12-30T00:00:00"/>
    <d v="1899-12-31T23:39:02"/>
    <n v="15"/>
    <x v="4"/>
    <x v="8"/>
    <s v="5-19"/>
    <d v="1899-12-30T03:00:00"/>
    <n v="0"/>
    <n v="1"/>
    <x v="5"/>
  </r>
  <r>
    <s v="UQS510"/>
    <n v="268"/>
    <x v="1"/>
    <s v="MONTAJE DE CAREVACA"/>
    <x v="3"/>
    <d v="1899-12-30T09:00:00"/>
    <d v="1899-12-30T13:40:00"/>
    <d v="2021-05-12T00:00:00"/>
    <x v="41"/>
    <d v="2021-05-14T00:00:00"/>
    <d v="2021-05-14T00:00:00"/>
    <d v="1899-12-30T14:30:00"/>
    <d v="1899-12-30T17:30:00"/>
    <x v="17"/>
    <s v="ALEXANDER RICO"/>
    <x v="1"/>
    <s v="CAJAS Y TRANSMISIONES"/>
    <x v="1"/>
    <x v="3"/>
    <n v="3"/>
    <n v="1"/>
    <d v="1899-12-31T06:10:17"/>
    <d v="1899-12-31T23:39:02"/>
    <n v="1"/>
    <d v="1899-12-30T00:00:00"/>
    <d v="1899-12-31T23:39:02"/>
    <n v="15"/>
    <x v="4"/>
    <x v="8"/>
    <s v="5-19"/>
    <d v="1899-12-30T03:00:00"/>
    <n v="0"/>
    <n v="1"/>
    <x v="5"/>
  </r>
  <r>
    <s v="UQS510"/>
    <n v="268"/>
    <x v="1"/>
    <s v="CAMBIO DE RETENEDOR DE CIGÜEÑAL, MONTAJE DE KIT DE CLUTCH, MONTAJE DE CAJA"/>
    <x v="3"/>
    <d v="1899-12-30T09:00:00"/>
    <d v="1899-12-30T13:40:00"/>
    <d v="2021-05-12T00:00:00"/>
    <x v="41"/>
    <d v="2021-05-15T00:00:00"/>
    <d v="2021-05-15T00:00:00"/>
    <d v="1899-12-30T09:30:00"/>
    <d v="1899-12-30T13:00:00"/>
    <x v="157"/>
    <s v="ALEXANDER RICO"/>
    <x v="1"/>
    <s v="CAJAS Y TRANSMISIONES"/>
    <x v="1"/>
    <x v="3"/>
    <n v="3"/>
    <n v="1"/>
    <d v="1899-12-31T06:10:17"/>
    <d v="1899-12-31T23:39:02"/>
    <n v="1"/>
    <d v="1899-12-30T00:00:00"/>
    <d v="1899-12-31T23:39:02"/>
    <n v="15"/>
    <x v="4"/>
    <x v="8"/>
    <s v="5-19"/>
    <d v="1899-12-30T03:30:00"/>
    <n v="0"/>
    <n v="1"/>
    <x v="5"/>
  </r>
  <r>
    <s v="UQS510"/>
    <n v="268"/>
    <x v="0"/>
    <s v="CORRECCION FUGA DE AIRE, CAMBIO DE VALVULA RETENCION DE LA SILLA"/>
    <x v="1"/>
    <d v="1899-12-30T09:00:00"/>
    <d v="1899-12-30T13:40:00"/>
    <d v="2021-05-12T00:00:00"/>
    <x v="41"/>
    <d v="2021-05-15T00:00:00"/>
    <d v="2021-05-15T00:00:00"/>
    <d v="1899-12-30T13:00:00"/>
    <d v="1899-12-30T13:40:00"/>
    <x v="1"/>
    <s v="ALEXANDER RICO"/>
    <x v="1"/>
    <s v="AIRE"/>
    <x v="1"/>
    <x v="3"/>
    <n v="3"/>
    <n v="1"/>
    <d v="1899-12-31T06:10:17"/>
    <d v="1899-12-31T23:39:02"/>
    <n v="1"/>
    <d v="1899-12-30T00:00:00"/>
    <d v="1899-12-31T23:39:02"/>
    <n v="15"/>
    <x v="4"/>
    <x v="8"/>
    <s v="5-19"/>
    <d v="1899-12-30T00:40:00"/>
    <n v="0"/>
    <n v="1"/>
    <x v="5"/>
  </r>
  <r>
    <s v="SJL014"/>
    <n v="269"/>
    <x v="1"/>
    <s v="CAMBIO DE VALVULA NIVELADORA DEL CABEZOTE"/>
    <x v="1"/>
    <d v="1899-12-30T10:20:00"/>
    <d v="1899-12-30T12:20:00"/>
    <d v="2021-05-12T00:00:00"/>
    <x v="37"/>
    <d v="2021-05-12T00:00:00"/>
    <d v="2021-05-12T00:00:00"/>
    <d v="1899-12-30T10:30:00"/>
    <d v="1899-12-30T12:00:00"/>
    <x v="6"/>
    <s v="PEDRO BOHORQUEZ"/>
    <x v="1"/>
    <s v="AIRE"/>
    <x v="0"/>
    <x v="3"/>
    <n v="0"/>
    <n v="1"/>
    <d v="1899-12-30T02:00:00"/>
    <d v="1899-12-30T02:00:00"/>
    <n v="1"/>
    <d v="1899-12-30T00:00:00"/>
    <d v="1899-12-30T02:00:00"/>
    <n v="12"/>
    <x v="4"/>
    <x v="8"/>
    <s v="5-19"/>
    <d v="1899-12-30T01:30:00"/>
    <n v="0"/>
    <n v="1"/>
    <x v="5"/>
  </r>
  <r>
    <s v="SJL014"/>
    <n v="269"/>
    <x v="1"/>
    <s v="CAMBIO DE ACEITE Y FILTRACION  DE MOTOR"/>
    <x v="3"/>
    <d v="1899-12-30T10:20:00"/>
    <d v="1899-12-30T12:20:00"/>
    <d v="2021-05-12T00:00:00"/>
    <x v="37"/>
    <d v="2021-05-12T00:00:00"/>
    <d v="2021-05-12T00:00:00"/>
    <d v="1899-12-30T10:30:00"/>
    <d v="1899-12-30T11:40:00"/>
    <x v="10"/>
    <s v="PEDRO BOHORQUEZ"/>
    <x v="1"/>
    <s v="MECANICA DE PATIO"/>
    <x v="1"/>
    <x v="3"/>
    <n v="0"/>
    <n v="1"/>
    <d v="1899-12-30T02:00:00"/>
    <d v="1899-12-30T02:00:00"/>
    <n v="1"/>
    <d v="1899-12-30T00:00:00"/>
    <d v="1899-12-30T02:00:00"/>
    <n v="12"/>
    <x v="4"/>
    <x v="8"/>
    <s v="5-19"/>
    <d v="1899-12-30T01:10:00"/>
    <n v="0"/>
    <n v="1"/>
    <x v="5"/>
  </r>
  <r>
    <s v="S20491"/>
    <n v="269"/>
    <x v="0"/>
    <s v="CAMBIO DE DIAFRAGMA EN VALVULA DE DESCARGUE"/>
    <x v="18"/>
    <d v="1899-12-30T10:20:00"/>
    <d v="1899-12-30T12:20:00"/>
    <d v="2021-05-12T00:00:00"/>
    <x v="37"/>
    <d v="2021-05-12T00:00:00"/>
    <d v="2021-05-12T00:00:00"/>
    <d v="1899-12-30T12:00:00"/>
    <d v="1899-12-30T12:20:00"/>
    <x v="6"/>
    <s v="PEDRO BOHORQUEZ"/>
    <x v="1"/>
    <s v="AIRE"/>
    <x v="0"/>
    <x v="3"/>
    <n v="0"/>
    <n v="1"/>
    <d v="1899-12-30T02:00:00"/>
    <d v="1899-12-30T02:00:00"/>
    <n v="1"/>
    <d v="1899-12-30T00:00:00"/>
    <d v="1899-12-30T02:00:00"/>
    <n v="12"/>
    <x v="4"/>
    <x v="8"/>
    <s v="5-19"/>
    <d v="1899-12-30T00:20:00"/>
    <n v="0"/>
    <n v="1"/>
    <x v="5"/>
  </r>
  <r>
    <s v="SJK691"/>
    <n v="270"/>
    <x v="1"/>
    <s v="MANTENIMIENTO A SECADOR DE AIRE, CORRECCION DE FUGAS ED AIRE Y REVISION BOMBA PEDAL DE FRENO, CAMBIO DE VALVULA NIVELADORA DE CABINBA, CORREGIR FUGAS POR VALVULA NIVELADORA "/>
    <x v="48"/>
    <d v="1899-12-30T07:00:00"/>
    <d v="1899-12-30T16:20:00"/>
    <d v="2021-05-13T00:00:00"/>
    <x v="38"/>
    <d v="2021-05-13T00:00:00"/>
    <d v="2021-05-13T00:00:00"/>
    <d v="1899-12-30T07:30:00"/>
    <d v="1899-12-30T16:00:00"/>
    <x v="6"/>
    <s v="FABIO GUEVARA"/>
    <x v="1"/>
    <s v="AIRE"/>
    <x v="0"/>
    <x v="3"/>
    <n v="0"/>
    <n v="1"/>
    <d v="1899-12-30T09:20:00"/>
    <d v="1899-12-30T08:20:00"/>
    <n v="0"/>
    <d v="1899-12-30T04:40:00"/>
    <d v="1899-12-30T13:00:00"/>
    <n v="13"/>
    <x v="4"/>
    <x v="8"/>
    <s v="5-19"/>
    <d v="1899-12-30T06:30:29"/>
    <n v="0"/>
    <n v="1"/>
    <x v="5"/>
  </r>
  <r>
    <s v="SJK691"/>
    <n v="270"/>
    <x v="1"/>
    <s v="CAMBIO DE GANCHO CAPO"/>
    <x v="1"/>
    <d v="1899-12-30T07:00:00"/>
    <d v="1899-12-30T16:20:00"/>
    <d v="2021-05-13T00:00:00"/>
    <x v="38"/>
    <d v="2021-05-13T00:00:00"/>
    <d v="2021-05-13T00:00:00"/>
    <d v="1899-12-30T09:15:00"/>
    <d v="1899-12-30T10:00:00"/>
    <x v="28"/>
    <s v="FABIO GUEVARA"/>
    <x v="0"/>
    <s v="LATONERIA Y PINTURA"/>
    <x v="0"/>
    <x v="3"/>
    <n v="0"/>
    <n v="1"/>
    <d v="1899-12-30T07:20:29"/>
    <d v="1899-12-30T08:20:00"/>
    <n v="0"/>
    <d v="1899-12-30T04:40:00"/>
    <d v="1899-12-30T13:00:00"/>
    <n v="13"/>
    <x v="4"/>
    <x v="8"/>
    <s v="5-19"/>
    <d v="1899-12-30T00:45:00"/>
    <n v="0"/>
    <n v="1"/>
    <x v="5"/>
  </r>
  <r>
    <s v="SJK691"/>
    <n v="270"/>
    <x v="0"/>
    <s v="PORTA CONO Y ANGULOS PARA LA PARRILLA, SOLDADURA A TROQUES"/>
    <x v="1"/>
    <d v="1899-12-30T07:00:00"/>
    <d v="1899-12-30T16:20:00"/>
    <d v="2021-05-13T00:00:00"/>
    <x v="38"/>
    <d v="2021-05-13T00:00:00"/>
    <d v="2021-05-13T00:00:00"/>
    <d v="1899-12-30T11:00:00"/>
    <d v="1899-12-30T14:20:00"/>
    <x v="13"/>
    <s v="FABIO GUEVARA"/>
    <x v="0"/>
    <s v="SOLDADURA"/>
    <x v="0"/>
    <x v="3"/>
    <n v="0"/>
    <n v="1"/>
    <d v="1899-12-30T07:20:29"/>
    <d v="1899-12-30T08:20:00"/>
    <n v="0"/>
    <d v="1899-12-30T04:40:00"/>
    <d v="1899-12-30T13:00:00"/>
    <n v="13"/>
    <x v="4"/>
    <x v="8"/>
    <s v="5-19"/>
    <d v="1899-12-30T03:20:00"/>
    <n v="0"/>
    <n v="1"/>
    <x v="5"/>
  </r>
  <r>
    <s v="TDK248"/>
    <n v="271"/>
    <x v="1"/>
    <s v="CAMBIO DE MEDIA LUNA POR DETERIORO"/>
    <x v="1"/>
    <d v="1899-12-30T07:00:00"/>
    <d v="1899-12-30T08:06:00"/>
    <d v="2021-05-13T00:00:00"/>
    <x v="38"/>
    <d v="2021-05-13T00:00:00"/>
    <d v="2021-05-13T00:00:00"/>
    <d v="1899-12-30T07:30:00"/>
    <d v="1899-12-30T08:06:00"/>
    <x v="28"/>
    <m/>
    <x v="1"/>
    <s v="LATONERIA Y PINTURA"/>
    <x v="0"/>
    <x v="2"/>
    <n v="0"/>
    <n v="1"/>
    <d v="1899-12-30T01:06:00"/>
    <d v="1899-12-30T01:06:00"/>
    <n v="1"/>
    <d v="1899-12-30T00:00:00"/>
    <d v="1899-12-30T01:06:00"/>
    <n v="13"/>
    <x v="4"/>
    <x v="8"/>
    <s v="5-19"/>
    <d v="1899-12-30T00:36:00"/>
    <n v="0"/>
    <n v="1"/>
    <x v="5"/>
  </r>
  <r>
    <s v="TDK248"/>
    <n v="271"/>
    <x v="0"/>
    <s v="ENGRASE DE QUINTA RUEDA"/>
    <x v="5"/>
    <d v="1899-12-30T07:00:00"/>
    <d v="1899-12-30T08:06:00"/>
    <d v="2021-05-13T00:00:00"/>
    <x v="38"/>
    <d v="2021-05-13T00:00:00"/>
    <d v="2021-05-13T00:00:00"/>
    <d v="1899-12-30T07:30:00"/>
    <d v="1899-12-30T07:45:00"/>
    <x v="10"/>
    <m/>
    <x v="1"/>
    <s v="MECANICA DE PATIO"/>
    <x v="0"/>
    <x v="2"/>
    <n v="0"/>
    <n v="1"/>
    <d v="1899-12-30T01:06:00"/>
    <d v="1899-12-30T01:06:00"/>
    <n v="1"/>
    <d v="1899-12-30T00:00:00"/>
    <d v="1899-12-30T01:06:00"/>
    <n v="13"/>
    <x v="4"/>
    <x v="8"/>
    <s v="5-19"/>
    <d v="1899-12-30T00:15:00"/>
    <n v="0"/>
    <n v="1"/>
    <x v="5"/>
  </r>
  <r>
    <s v="WLP813"/>
    <n v="272"/>
    <x v="1"/>
    <s v="GRADUACION DE FRENOS"/>
    <x v="13"/>
    <d v="1899-12-30T09:00:00"/>
    <d v="1899-12-30T17:00:00"/>
    <d v="2021-05-13T00:00:00"/>
    <x v="38"/>
    <d v="2021-05-13T00:00:00"/>
    <d v="2021-05-13T00:00:00"/>
    <d v="1899-12-30T10:10:00"/>
    <d v="1899-12-30T10:38:00"/>
    <x v="10"/>
    <s v="NEIDER IBARRA"/>
    <x v="1"/>
    <s v="MECANICA DE PATIO"/>
    <x v="0"/>
    <x v="3"/>
    <n v="0"/>
    <n v="1"/>
    <d v="1899-12-30T06:00:29"/>
    <d v="1899-12-30T07:00:00"/>
    <n v="0"/>
    <d v="1899-12-30T04:00:00"/>
    <d v="1899-12-30T11:00:00"/>
    <n v="13"/>
    <x v="4"/>
    <x v="8"/>
    <s v="5-19"/>
    <d v="1899-12-30T00:28:00"/>
    <n v="0"/>
    <n v="1"/>
    <x v="5"/>
  </r>
  <r>
    <s v="WLP813"/>
    <n v="272"/>
    <x v="1"/>
    <s v="CAMBIOD E BOMBILLO DE FAROLA DELANTERA Y CAMBIO DE CONECTOR"/>
    <x v="1"/>
    <d v="1899-12-30T09:00:00"/>
    <d v="1899-12-30T17:00:00"/>
    <d v="2021-05-13T00:00:00"/>
    <x v="38"/>
    <d v="2021-05-13T00:00:00"/>
    <d v="2021-05-13T00:00:00"/>
    <d v="1899-12-30T10:40:00"/>
    <d v="1899-12-30T11:30:00"/>
    <x v="21"/>
    <s v="NEIDER IBARRA"/>
    <x v="0"/>
    <s v="ELECTRICO"/>
    <x v="0"/>
    <x v="3"/>
    <n v="0"/>
    <n v="1"/>
    <d v="1899-12-30T06:00:29"/>
    <d v="1899-12-30T07:00:00"/>
    <n v="0"/>
    <d v="1899-12-30T04:00:00"/>
    <d v="1899-12-30T11:00:00"/>
    <n v="13"/>
    <x v="4"/>
    <x v="8"/>
    <s v="5-19"/>
    <d v="1899-12-30T00:50:00"/>
    <n v="0"/>
    <n v="1"/>
    <x v="5"/>
  </r>
  <r>
    <s v="WLP813"/>
    <n v="272"/>
    <x v="1"/>
    <s v="INSPECCION DE QUINTA RUEDA"/>
    <x v="5"/>
    <d v="1899-12-30T09:00:00"/>
    <d v="1899-12-30T17:00:00"/>
    <d v="2021-05-13T00:00:00"/>
    <x v="38"/>
    <d v="2021-05-13T00:00:00"/>
    <d v="2021-05-13T00:00:00"/>
    <d v="1899-12-30T14:30:00"/>
    <d v="1899-12-30T16:51:00"/>
    <x v="116"/>
    <s v="NEIDER IBARRA"/>
    <x v="1"/>
    <s v="MECANICA DE PATIO"/>
    <x v="0"/>
    <x v="3"/>
    <n v="0"/>
    <n v="1"/>
    <d v="1899-12-30T06:00:29"/>
    <d v="1899-12-30T07:00:00"/>
    <n v="0"/>
    <d v="1899-12-30T04:00:00"/>
    <d v="1899-12-30T11:00:00"/>
    <n v="13"/>
    <x v="4"/>
    <x v="8"/>
    <s v="5-19"/>
    <d v="1899-12-30T02:21:00"/>
    <n v="0"/>
    <n v="1"/>
    <x v="5"/>
  </r>
  <r>
    <s v="WLP813"/>
    <n v="272"/>
    <x v="1"/>
    <s v="CAMBIO DE DISCO DE TEFLON"/>
    <x v="5"/>
    <d v="1899-12-30T09:00:00"/>
    <d v="1899-12-30T17:00:00"/>
    <d v="2021-05-13T00:00:00"/>
    <x v="38"/>
    <d v="2021-05-13T00:00:00"/>
    <d v="2021-05-13T00:00:00"/>
    <d v="1899-12-30T15:00:00"/>
    <d v="1899-12-30T16:51:00"/>
    <x v="86"/>
    <s v="NEIDER IBARRA"/>
    <x v="1"/>
    <s v="MECANICA DE PATIO"/>
    <x v="0"/>
    <x v="3"/>
    <n v="0"/>
    <n v="1"/>
    <d v="1899-12-30T06:00:29"/>
    <d v="1899-12-30T07:00:00"/>
    <n v="0"/>
    <d v="1899-12-30T04:00:00"/>
    <d v="1899-12-30T11:00:00"/>
    <n v="13"/>
    <x v="4"/>
    <x v="8"/>
    <s v="5-19"/>
    <d v="1899-12-30T01:51:00"/>
    <n v="0"/>
    <n v="1"/>
    <x v="5"/>
  </r>
  <r>
    <s v="WLP813"/>
    <n v="272"/>
    <x v="1"/>
    <s v="SOLDADURA DE QUINTA RUEDA"/>
    <x v="5"/>
    <d v="1899-12-30T09:00:00"/>
    <d v="1899-12-30T17:00:00"/>
    <d v="2021-05-13T00:00:00"/>
    <x v="38"/>
    <d v="2021-05-13T00:00:00"/>
    <d v="2021-05-13T00:00:00"/>
    <d v="1899-12-30T15:30:00"/>
    <d v="1899-12-30T16:20:00"/>
    <x v="158"/>
    <s v="NEIDER IBARRA"/>
    <x v="0"/>
    <s v="MECANICA DE PATIO"/>
    <x v="0"/>
    <x v="3"/>
    <n v="0"/>
    <n v="1"/>
    <d v="1899-12-30T06:00:29"/>
    <d v="1899-12-30T07:00:00"/>
    <n v="0"/>
    <d v="1899-12-30T04:00:00"/>
    <d v="1899-12-30T11:00:00"/>
    <n v="13"/>
    <x v="4"/>
    <x v="8"/>
    <s v="5-19"/>
    <d v="1899-12-30T00:50:00"/>
    <n v="0"/>
    <n v="1"/>
    <x v="5"/>
  </r>
  <r>
    <s v="WLP813"/>
    <n v="272"/>
    <x v="1"/>
    <s v="CALENTAR BASE"/>
    <x v="5"/>
    <d v="1899-12-30T09:00:00"/>
    <d v="1899-12-30T17:00:00"/>
    <d v="2021-05-13T00:00:00"/>
    <x v="38"/>
    <d v="2021-05-13T00:00:00"/>
    <d v="2021-05-13T00:00:00"/>
    <d v="1899-12-30T16:30:00"/>
    <d v="1899-12-30T16:40:00"/>
    <x v="13"/>
    <s v="NEIDER IBARRA"/>
    <x v="0"/>
    <s v="SOLDADURA"/>
    <x v="0"/>
    <x v="3"/>
    <n v="0"/>
    <n v="1"/>
    <d v="1899-12-30T06:00:29"/>
    <d v="1899-12-30T07:00:00"/>
    <n v="0"/>
    <d v="1899-12-30T04:00:00"/>
    <d v="1899-12-30T11:00:00"/>
    <n v="13"/>
    <x v="4"/>
    <x v="8"/>
    <s v="5-19"/>
    <d v="1899-12-30T00:10:00"/>
    <n v="0"/>
    <n v="1"/>
    <x v="5"/>
  </r>
  <r>
    <s v="WLP813"/>
    <n v="272"/>
    <x v="0"/>
    <s v="CAMBIO DE KIT DE MORDAZA Y MONTAJE DE QUINTA RUEDA"/>
    <x v="5"/>
    <d v="1899-12-30T09:00:00"/>
    <d v="1899-12-30T17:00:00"/>
    <d v="2021-05-13T00:00:00"/>
    <x v="38"/>
    <d v="2021-05-13T00:00:00"/>
    <d v="2021-05-13T00:00:00"/>
    <d v="1899-12-30T15:50:00"/>
    <d v="1899-12-30T16:51:00"/>
    <x v="25"/>
    <s v="NEIDER IBARRA"/>
    <x v="1"/>
    <s v="MECANICA DE PATIO"/>
    <x v="0"/>
    <x v="3"/>
    <n v="0"/>
    <n v="1"/>
    <d v="1899-12-30T06:00:29"/>
    <d v="1899-12-30T07:00:00"/>
    <n v="0"/>
    <d v="1899-12-30T04:00:00"/>
    <d v="1899-12-30T11:00:00"/>
    <n v="13"/>
    <x v="4"/>
    <x v="8"/>
    <s v="5-19"/>
    <d v="1899-12-30T01:01:00"/>
    <n v="0"/>
    <n v="1"/>
    <x v="5"/>
  </r>
  <r>
    <s v="TFU066"/>
    <n v="273"/>
    <x v="1"/>
    <s v="CAMBIO DE ACEITE ENGRASE Y FILTRACION"/>
    <x v="3"/>
    <d v="1899-12-30T08:30:00"/>
    <d v="1899-12-30T10:30:00"/>
    <d v="2021-05-13T00:00:00"/>
    <x v="41"/>
    <d v="2021-05-13T00:00:00"/>
    <d v="2021-05-13T00:00:00"/>
    <d v="1899-12-30T08:50:00"/>
    <d v="1899-12-30T10:50:00"/>
    <x v="10"/>
    <s v="MIGUEL APREZA"/>
    <x v="1"/>
    <s v="MECANICA DE PATIO"/>
    <x v="1"/>
    <x v="1"/>
    <n v="2"/>
    <n v="1"/>
    <d v="1899-12-30T19:00:23"/>
    <d v="1899-12-31T06:59:31"/>
    <n v="1"/>
    <d v="1899-12-30T00:00:00"/>
    <d v="1899-12-31T06:59:31"/>
    <n v="15"/>
    <x v="4"/>
    <x v="8"/>
    <s v="5-19"/>
    <d v="1899-12-30T02:00:00"/>
    <n v="0"/>
    <n v="1"/>
    <x v="5"/>
  </r>
  <r>
    <s v="TFU066"/>
    <n v="273"/>
    <x v="1"/>
    <s v="ARREGLO Y RECONSTRUCCION EN FIBRA DE VIDRIO AL CAPO"/>
    <x v="1"/>
    <d v="1899-12-30T08:30:00"/>
    <d v="1899-12-30T10:30:00"/>
    <d v="2021-05-13T00:00:00"/>
    <x v="41"/>
    <d v="2021-05-13T00:00:00"/>
    <d v="2021-05-13T00:00:00"/>
    <d v="1899-12-30T15:10:00"/>
    <d v="1899-12-30T17:30:00"/>
    <x v="9"/>
    <s v="MIGUEL APREZA"/>
    <x v="0"/>
    <s v="LATONERIA Y PINTURA"/>
    <x v="0"/>
    <x v="1"/>
    <n v="2"/>
    <n v="1"/>
    <d v="1899-12-30T19:00:23"/>
    <d v="1899-12-31T06:59:31"/>
    <n v="1"/>
    <d v="1899-12-30T00:00:00"/>
    <d v="1899-12-31T06:59:31"/>
    <n v="15"/>
    <x v="4"/>
    <x v="8"/>
    <s v="5-19"/>
    <d v="1899-12-30T02:20:00"/>
    <n v="0"/>
    <n v="1"/>
    <x v="5"/>
  </r>
  <r>
    <s v="TFU066"/>
    <n v="273"/>
    <x v="1"/>
    <s v="ARREGLO Y RECONSTRUCCION EN FIBRA DE VIDRIO AL CAPO"/>
    <x v="1"/>
    <d v="1899-12-30T08:30:00"/>
    <d v="1899-12-30T10:30:00"/>
    <d v="2021-05-13T00:00:00"/>
    <x v="41"/>
    <d v="2021-05-14T00:00:00"/>
    <d v="2021-05-14T00:00:00"/>
    <d v="1899-12-30T07:30:00"/>
    <d v="1899-12-30T16:00:00"/>
    <x v="9"/>
    <s v="MIGUEL APREZA"/>
    <x v="0"/>
    <s v="LATONERIA Y PINTURA"/>
    <x v="0"/>
    <x v="1"/>
    <n v="2"/>
    <n v="1"/>
    <d v="1899-12-30T19:00:23"/>
    <d v="1899-12-31T06:59:31"/>
    <n v="1"/>
    <d v="1899-12-30T00:00:00"/>
    <d v="1899-12-31T06:59:31"/>
    <n v="15"/>
    <x v="4"/>
    <x v="8"/>
    <s v="5-19"/>
    <d v="1899-12-30T06:30:29"/>
    <n v="0"/>
    <n v="1"/>
    <x v="5"/>
  </r>
  <r>
    <s v="TFU066"/>
    <n v="273"/>
    <x v="1"/>
    <s v="INSOECCION CABLE 7 VIAS"/>
    <x v="1"/>
    <d v="1899-12-30T08:30:00"/>
    <d v="1899-12-30T10:30:00"/>
    <d v="2021-05-13T00:00:00"/>
    <x v="41"/>
    <d v="2021-05-14T00:00:00"/>
    <d v="2021-05-14T00:00:00"/>
    <d v="1899-12-30T07:30:00"/>
    <d v="1899-12-30T08:00:00"/>
    <x v="12"/>
    <s v="MIGUEL APREZA"/>
    <x v="1"/>
    <s v="ELECTRICO"/>
    <x v="0"/>
    <x v="1"/>
    <n v="2"/>
    <n v="1"/>
    <d v="1899-12-30T19:00:23"/>
    <d v="1899-12-31T06:59:31"/>
    <n v="1"/>
    <d v="1899-12-30T00:00:00"/>
    <d v="1899-12-31T06:59:31"/>
    <n v="15"/>
    <x v="4"/>
    <x v="8"/>
    <s v="5-19"/>
    <d v="1899-12-30T00:30:00"/>
    <n v="0"/>
    <n v="1"/>
    <x v="5"/>
  </r>
  <r>
    <s v="TFU066"/>
    <n v="273"/>
    <x v="1"/>
    <s v="CORRECCION DE FUGAS DE AIRE, CAMBIO DE B69 3/8*1/4"/>
    <x v="1"/>
    <d v="1899-12-30T08:30:00"/>
    <d v="1899-12-30T10:30:00"/>
    <d v="2021-05-13T00:00:00"/>
    <x v="41"/>
    <d v="2021-05-13T00:00:00"/>
    <d v="2021-05-13T00:00:00"/>
    <d v="1899-12-30T16:40:00"/>
    <d v="1899-12-30T17:10:00"/>
    <x v="1"/>
    <s v="MIGUEL APREZA"/>
    <x v="1"/>
    <s v="AIRE"/>
    <x v="1"/>
    <x v="1"/>
    <n v="2"/>
    <n v="1"/>
    <d v="1899-12-30T19:00:23"/>
    <d v="1899-12-31T06:59:31"/>
    <n v="1"/>
    <d v="1899-12-30T00:00:00"/>
    <d v="1899-12-31T06:59:31"/>
    <n v="15"/>
    <x v="4"/>
    <x v="8"/>
    <s v="5-19"/>
    <d v="1899-12-30T00:30:00"/>
    <n v="0"/>
    <n v="1"/>
    <x v="5"/>
  </r>
  <r>
    <s v="TFU066"/>
    <n v="273"/>
    <x v="0"/>
    <s v="CAMBIO DE SOPORTES DE MOTOR"/>
    <x v="3"/>
    <d v="1899-12-30T08:30:00"/>
    <d v="1899-12-30T10:30:00"/>
    <d v="2021-05-13T00:00:00"/>
    <x v="41"/>
    <d v="2021-05-15T00:00:00"/>
    <d v="2021-05-15T00:00:00"/>
    <d v="1899-12-30T07:30:00"/>
    <d v="1899-12-30T10:30:00"/>
    <x v="17"/>
    <s v="MIGUEL APREZA"/>
    <x v="1"/>
    <s v="MECANICA DE PATIO"/>
    <x v="1"/>
    <x v="1"/>
    <n v="2"/>
    <n v="1"/>
    <d v="1899-12-30T19:00:23"/>
    <d v="1899-12-31T06:59:31"/>
    <n v="1"/>
    <d v="1899-12-30T00:00:00"/>
    <d v="1899-12-31T06:59:31"/>
    <n v="15"/>
    <x v="4"/>
    <x v="8"/>
    <s v="5-19"/>
    <d v="1899-12-30T03:00:00"/>
    <n v="0"/>
    <n v="1"/>
    <x v="5"/>
  </r>
  <r>
    <s v="TFU057"/>
    <n v="274"/>
    <x v="1"/>
    <s v="ENGRASE GENERAL TRAILER Y CABEZOTE"/>
    <x v="6"/>
    <d v="1899-12-30T09:00:00"/>
    <d v="1899-12-30T12:00:00"/>
    <d v="2021-05-13T00:00:00"/>
    <x v="38"/>
    <d v="2021-05-13T00:00:00"/>
    <d v="2021-05-13T00:00:00"/>
    <d v="1899-12-30T10:50:00"/>
    <d v="1899-12-30T11:00:00"/>
    <x v="25"/>
    <s v="YOLMER TRONCOSO"/>
    <x v="0"/>
    <s v="MECANICA DE PATIO"/>
    <x v="0"/>
    <x v="1"/>
    <n v="0"/>
    <n v="1"/>
    <d v="1899-12-30T03:00:00"/>
    <d v="1899-12-30T03:00:00"/>
    <n v="1"/>
    <d v="1899-12-30T00:00:00"/>
    <d v="1899-12-30T03:00:00"/>
    <n v="13"/>
    <x v="4"/>
    <x v="8"/>
    <s v="5-19"/>
    <d v="1899-12-30T00:10:00"/>
    <n v="0"/>
    <n v="1"/>
    <x v="5"/>
  </r>
  <r>
    <s v="TFU057"/>
    <n v="274"/>
    <x v="0"/>
    <s v="REVISIOND E SENSOR DE PRESION DE ACEITE"/>
    <x v="3"/>
    <d v="1899-12-30T09:00:00"/>
    <d v="1899-12-30T12:00:00"/>
    <d v="2021-05-13T00:00:00"/>
    <x v="38"/>
    <d v="2021-05-13T00:00:00"/>
    <d v="2021-05-13T00:00:00"/>
    <d v="1899-12-30T11:00:00"/>
    <d v="1899-12-30T11:18:00"/>
    <x v="21"/>
    <s v="YOLMER TRONCOSO"/>
    <x v="0"/>
    <s v="MOTORES"/>
    <x v="1"/>
    <x v="1"/>
    <n v="0"/>
    <n v="1"/>
    <d v="1899-12-30T03:00:00"/>
    <d v="1899-12-30T03:00:00"/>
    <n v="1"/>
    <d v="1899-12-30T00:00:00"/>
    <d v="1899-12-30T03:00:00"/>
    <n v="13"/>
    <x v="4"/>
    <x v="8"/>
    <s v="5-19"/>
    <d v="1899-12-30T00:18:00"/>
    <n v="0"/>
    <n v="1"/>
    <x v="5"/>
  </r>
  <r>
    <s v="TFQ990"/>
    <n v="275"/>
    <x v="1"/>
    <s v="DESMONTE DE LLANTAS AJUSTE DE ESPLIDER"/>
    <x v="13"/>
    <d v="1899-12-30T09:26:00"/>
    <d v="1899-12-30T15:30:00"/>
    <d v="2021-05-13T00:00:00"/>
    <x v="39"/>
    <d v="2021-05-14T00:00:00"/>
    <d v="2021-05-14T00:00:00"/>
    <d v="1899-12-30T10:45:00"/>
    <d v="1899-12-30T15:30:00"/>
    <x v="23"/>
    <s v="JOSE MARTINEZ"/>
    <x v="0"/>
    <s v="MECANICA DE PATIO"/>
    <x v="1"/>
    <x v="1"/>
    <n v="1"/>
    <n v="1"/>
    <d v="1899-12-30T12:34:58"/>
    <d v="1899-12-30T18:04:58"/>
    <n v="1"/>
    <d v="1899-12-30T00:00:00"/>
    <d v="1899-12-30T18:04:58"/>
    <n v="14"/>
    <x v="4"/>
    <x v="8"/>
    <s v="5-19"/>
    <d v="1899-12-30T04:45:00"/>
    <n v="0"/>
    <n v="1"/>
    <x v="5"/>
  </r>
  <r>
    <s v="TFQ990"/>
    <n v="275"/>
    <x v="1"/>
    <s v="REALIZACION DE PORTA CONOS"/>
    <x v="1"/>
    <d v="1899-12-30T09:26:00"/>
    <d v="1899-12-30T15:30:00"/>
    <d v="2021-05-13T00:00:00"/>
    <x v="39"/>
    <d v="2021-05-14T00:00:00"/>
    <d v="2021-05-14T00:00:00"/>
    <d v="1899-12-30T14:10:00"/>
    <d v="1899-12-30T15:00:00"/>
    <x v="13"/>
    <s v="JOSE MARTINEZ"/>
    <x v="0"/>
    <s v="SOLDADURA"/>
    <x v="0"/>
    <x v="1"/>
    <n v="1"/>
    <n v="1"/>
    <d v="1899-12-30T12:34:58"/>
    <d v="1899-12-30T18:04:58"/>
    <n v="1"/>
    <d v="1899-12-30T00:00:00"/>
    <d v="1899-12-30T18:04:58"/>
    <n v="14"/>
    <x v="4"/>
    <x v="8"/>
    <s v="5-19"/>
    <d v="1899-12-30T00:50:00"/>
    <n v="0"/>
    <n v="1"/>
    <x v="5"/>
  </r>
  <r>
    <s v="TFQ990"/>
    <n v="275"/>
    <x v="0"/>
    <s v="INSPECCION DE FRENOS Y DE TUERCA DE LA DIRECCION"/>
    <x v="13"/>
    <d v="1899-12-30T09:26:00"/>
    <d v="1899-12-30T15:30:00"/>
    <d v="2021-05-13T00:00:00"/>
    <x v="39"/>
    <d v="2021-05-14T00:00:00"/>
    <d v="2021-05-14T00:00:00"/>
    <d v="1899-12-30T10:50:00"/>
    <d v="1899-12-30T11:30:00"/>
    <x v="0"/>
    <s v="JOSE MARTINEZ"/>
    <x v="0"/>
    <s v="MECANICA DE PATIO"/>
    <x v="0"/>
    <x v="1"/>
    <n v="1"/>
    <n v="1"/>
    <d v="1899-12-30T12:34:58"/>
    <d v="1899-12-30T18:04:58"/>
    <n v="1"/>
    <d v="1899-12-30T00:00:00"/>
    <d v="1899-12-30T18:04:58"/>
    <n v="14"/>
    <x v="4"/>
    <x v="8"/>
    <s v="5-19"/>
    <d v="1899-12-30T00:40:00"/>
    <n v="0"/>
    <n v="1"/>
    <x v="5"/>
  </r>
  <r>
    <s v="UQS508"/>
    <n v="276"/>
    <x v="1"/>
    <s v="INSPECCION DE QUINTA RUEDA"/>
    <x v="5"/>
    <d v="1899-12-30T09:28:00"/>
    <d v="1899-12-30T17:04:00"/>
    <d v="2021-05-13T00:00:00"/>
    <x v="38"/>
    <d v="2021-05-13T00:00:00"/>
    <d v="2021-05-13T00:00:00"/>
    <d v="1899-12-30T10:30:00"/>
    <d v="1899-12-30T16:50:00"/>
    <x v="142"/>
    <s v="CRISTIAN MERCADO"/>
    <x v="1"/>
    <s v="MECANICA DE PATIO"/>
    <x v="0"/>
    <x v="3"/>
    <n v="0"/>
    <n v="1"/>
    <d v="1899-12-30T05:36:29"/>
    <d v="1899-12-30T06:36:00"/>
    <n v="0"/>
    <d v="1899-12-30T03:56:00"/>
    <d v="1899-12-30T10:32:00"/>
    <n v="13"/>
    <x v="4"/>
    <x v="8"/>
    <s v="5-19"/>
    <d v="1899-12-30T04:20:29"/>
    <n v="0"/>
    <n v="1"/>
    <x v="5"/>
  </r>
  <r>
    <s v="UQS508"/>
    <n v="276"/>
    <x v="1"/>
    <s v="REPARACION DE LA BASE DE LA SILLA"/>
    <x v="1"/>
    <d v="1899-12-30T09:28:00"/>
    <d v="1899-12-30T17:04:00"/>
    <d v="2021-05-13T00:00:00"/>
    <x v="38"/>
    <d v="2021-05-13T00:00:00"/>
    <d v="2021-05-13T00:00:00"/>
    <d v="1899-12-30T09:40:00"/>
    <d v="1899-12-30T11:00:00"/>
    <x v="28"/>
    <s v="CRISTIAN MERCADO"/>
    <x v="0"/>
    <s v="LATONERIA Y PINTURA"/>
    <x v="0"/>
    <x v="3"/>
    <n v="0"/>
    <n v="1"/>
    <d v="1899-12-30T05:36:29"/>
    <d v="1899-12-30T06:36:00"/>
    <n v="0"/>
    <d v="1899-12-30T03:56:00"/>
    <d v="1899-12-30T10:32:00"/>
    <n v="13"/>
    <x v="4"/>
    <x v="8"/>
    <s v="5-19"/>
    <d v="1899-12-30T01:20:00"/>
    <n v="0"/>
    <n v="1"/>
    <x v="5"/>
  </r>
  <r>
    <s v="UQS508"/>
    <n v="276"/>
    <x v="1"/>
    <s v="RELLENAR BUJE DE PUERTA"/>
    <x v="1"/>
    <d v="1899-12-30T09:28:00"/>
    <d v="1899-12-30T17:04:00"/>
    <d v="2021-05-13T00:00:00"/>
    <x v="38"/>
    <d v="2021-05-13T00:00:00"/>
    <d v="2021-05-13T00:00:00"/>
    <d v="1899-12-30T10:00:00"/>
    <d v="1899-12-30T10:30:00"/>
    <x v="7"/>
    <s v="CRISTIAN MERCADO"/>
    <x v="0"/>
    <s v="SOLDADURA"/>
    <x v="0"/>
    <x v="3"/>
    <n v="0"/>
    <n v="1"/>
    <d v="1899-12-30T05:36:29"/>
    <d v="1899-12-30T06:36:00"/>
    <n v="0"/>
    <d v="1899-12-30T03:56:00"/>
    <d v="1899-12-30T10:32:00"/>
    <n v="13"/>
    <x v="4"/>
    <x v="8"/>
    <s v="5-19"/>
    <d v="1899-12-30T00:30:00"/>
    <n v="0"/>
    <n v="1"/>
    <x v="5"/>
  </r>
  <r>
    <s v="UQS508"/>
    <n v="276"/>
    <x v="0"/>
    <s v="CAMBIO DE RACHES"/>
    <x v="13"/>
    <d v="1899-12-30T09:28:00"/>
    <d v="1899-12-30T17:04:00"/>
    <d v="2021-05-13T00:00:00"/>
    <x v="38"/>
    <d v="2021-05-13T00:00:00"/>
    <d v="2021-05-13T00:00:00"/>
    <d v="1899-12-30T11:20:00"/>
    <d v="1899-12-30T16:50:00"/>
    <x v="0"/>
    <s v="CRISTIAN MERCADO"/>
    <x v="1"/>
    <s v="MECANICA DE PATIO"/>
    <x v="0"/>
    <x v="3"/>
    <n v="0"/>
    <n v="1"/>
    <d v="1899-12-30T05:36:29"/>
    <d v="1899-12-30T06:36:00"/>
    <n v="0"/>
    <d v="1899-12-30T03:56:00"/>
    <d v="1899-12-30T10:32:00"/>
    <n v="13"/>
    <x v="4"/>
    <x v="8"/>
    <s v="5-19"/>
    <d v="1899-12-30T03:30:29"/>
    <n v="0"/>
    <n v="1"/>
    <x v="5"/>
  </r>
  <r>
    <s v="TFU064"/>
    <n v="277"/>
    <x v="1"/>
    <s v="DESARME DE CAJA PARA CAMBIO DE KIT DE CLUTCH"/>
    <x v="4"/>
    <d v="1899-12-30T14:00:00"/>
    <d v="1899-12-30T17:00:00"/>
    <d v="2021-05-13T00:00:00"/>
    <x v="39"/>
    <d v="2021-05-13T00:00:00"/>
    <d v="2021-05-13T00:00:00"/>
    <d v="1899-12-30T14:00:00"/>
    <d v="1899-12-30T18:30:00"/>
    <x v="144"/>
    <s v="FREDY ORTIZ"/>
    <x v="0"/>
    <s v="CAJAS Y TRANSMISIONES"/>
    <x v="1"/>
    <x v="1"/>
    <n v="1"/>
    <n v="1"/>
    <d v="1899-12-30T09:30:58"/>
    <d v="1899-12-30T15:00:58"/>
    <n v="0"/>
    <d v="1899-12-30T04:00:00"/>
    <d v="1899-12-30T19:00:58"/>
    <n v="14"/>
    <x v="4"/>
    <x v="8"/>
    <s v="5-19"/>
    <d v="1899-12-30T04:30:00"/>
    <n v="0"/>
    <n v="1"/>
    <x v="5"/>
  </r>
  <r>
    <s v="TFU064"/>
    <n v="277"/>
    <x v="1"/>
    <s v="MONTAJE DE CAJA, CAMBIO DE SOPORTE DE MOTOR TRASERO LADO DERECHO"/>
    <x v="1"/>
    <d v="1899-12-30T14:00:00"/>
    <d v="1899-12-30T17:00:00"/>
    <d v="2021-05-13T00:00:00"/>
    <x v="39"/>
    <d v="2021-05-13T00:00:00"/>
    <d v="2021-05-13T00:00:00"/>
    <d v="1899-12-30T07:30:00"/>
    <d v="1899-12-30T14:30:00"/>
    <x v="144"/>
    <s v="FREDY ORTIZ"/>
    <x v="0"/>
    <s v="CAJAS Y TRANSMISIONES"/>
    <x v="1"/>
    <x v="1"/>
    <n v="1"/>
    <n v="1"/>
    <d v="1899-12-30T09:30:58"/>
    <d v="1899-12-30T15:00:58"/>
    <n v="0"/>
    <d v="1899-12-30T04:00:00"/>
    <d v="1899-12-30T19:00:58"/>
    <n v="14"/>
    <x v="4"/>
    <x v="8"/>
    <s v="5-19"/>
    <d v="1899-12-30T05:00:29"/>
    <n v="0"/>
    <n v="1"/>
    <x v="5"/>
  </r>
  <r>
    <s v="TFU064"/>
    <n v="277"/>
    <x v="0"/>
    <s v="ARREGLO DE LUCES MEDIAS CAMBIO DE SOLENOIDE DE ENCENDIDO"/>
    <x v="1"/>
    <d v="1899-12-30T14:00:00"/>
    <d v="1899-12-30T17:00:00"/>
    <d v="2021-05-13T00:00:00"/>
    <x v="39"/>
    <d v="2021-05-14T00:00:00"/>
    <d v="2021-05-14T00:00:00"/>
    <d v="1899-12-30T11:20:00"/>
    <d v="1899-12-30T16:15:00"/>
    <x v="12"/>
    <s v="FREDY ORTIZ"/>
    <x v="0"/>
    <s v="ELECTRICO"/>
    <x v="0"/>
    <x v="1"/>
    <n v="1"/>
    <n v="1"/>
    <d v="1899-12-30T09:30:58"/>
    <d v="1899-12-30T15:00:58"/>
    <n v="0"/>
    <d v="1899-12-30T04:00:00"/>
    <d v="1899-12-30T19:00:58"/>
    <n v="14"/>
    <x v="4"/>
    <x v="8"/>
    <s v="5-19"/>
    <d v="1899-12-30T04:55:00"/>
    <n v="0"/>
    <n v="1"/>
    <x v="5"/>
  </r>
  <r>
    <s v="S26320"/>
    <n v="278"/>
    <x v="1"/>
    <s v="CAMBIO DE BANDAS, DESMONTE DE LLANTAS, EMPASTE DE BANDAS CAMBIO DE RODAJAS Y GRADUACIONDE FRENOS"/>
    <x v="13"/>
    <d v="1899-12-30T10:40:00"/>
    <d v="1899-12-30T17:30:00"/>
    <d v="2021-05-13T00:00:00"/>
    <x v="39"/>
    <d v="2021-05-13T00:00:00"/>
    <d v="2021-05-13T00:00:00"/>
    <d v="1899-12-30T10:40:00"/>
    <d v="1899-12-30T16:10:00"/>
    <x v="2"/>
    <s v="LUIDY RUIZ"/>
    <x v="1"/>
    <s v="MECANICA DE PATIO"/>
    <x v="0"/>
    <x v="1"/>
    <n v="1"/>
    <n v="1"/>
    <d v="1899-12-30T13:20:58"/>
    <d v="1899-12-30T18:50:58"/>
    <n v="0"/>
    <d v="1899-12-30T03:30:00"/>
    <d v="1899-12-30T22:20:58"/>
    <n v="14"/>
    <x v="4"/>
    <x v="8"/>
    <s v="5-19"/>
    <d v="1899-12-30T03:30:29"/>
    <n v="0"/>
    <n v="1"/>
    <x v="5"/>
  </r>
  <r>
    <s v="TFQ012"/>
    <n v="278"/>
    <x v="1"/>
    <s v="ENGRASE"/>
    <x v="6"/>
    <d v="1899-12-30T10:40:00"/>
    <d v="1899-12-30T17:30:00"/>
    <d v="2021-05-13T00:00:00"/>
    <x v="39"/>
    <d v="2021-05-13T00:00:00"/>
    <d v="2021-05-13T00:00:00"/>
    <d v="1899-12-30T16:23:00"/>
    <d v="1899-12-30T17:00:00"/>
    <x v="10"/>
    <s v="LUIDY RUIZ"/>
    <x v="1"/>
    <s v="MECANICA DE PATIO"/>
    <x v="0"/>
    <x v="1"/>
    <n v="1"/>
    <n v="1"/>
    <d v="1899-12-30T13:20:58"/>
    <d v="1899-12-30T18:50:58"/>
    <n v="0"/>
    <d v="1899-12-30T03:30:00"/>
    <d v="1899-12-30T22:20:58"/>
    <n v="14"/>
    <x v="4"/>
    <x v="8"/>
    <s v="5-19"/>
    <d v="1899-12-30T00:37:00"/>
    <n v="0"/>
    <n v="1"/>
    <x v="5"/>
  </r>
  <r>
    <s v="TFQ012"/>
    <n v="278"/>
    <x v="0"/>
    <s v="CAMBIO DE ESPUMA DEL VOLCO"/>
    <x v="49"/>
    <d v="1899-12-30T10:40:00"/>
    <d v="1899-12-30T17:30:00"/>
    <d v="2021-05-13T00:00:00"/>
    <x v="39"/>
    <d v="2021-05-14T00:00:00"/>
    <d v="2021-05-14T00:00:00"/>
    <d v="1899-12-30T16:40:00"/>
    <d v="1899-12-30T17:30:00"/>
    <x v="28"/>
    <s v="LUIDY RUIZ"/>
    <x v="0"/>
    <s v="LATONERIA Y PINTURA"/>
    <x v="0"/>
    <x v="1"/>
    <n v="1"/>
    <n v="1"/>
    <d v="1899-12-30T13:20:58"/>
    <d v="1899-12-30T18:50:58"/>
    <n v="0"/>
    <d v="1899-12-30T03:30:00"/>
    <d v="1899-12-30T22:20:58"/>
    <n v="14"/>
    <x v="4"/>
    <x v="8"/>
    <s v="5-19"/>
    <d v="1899-12-30T00:50:00"/>
    <n v="0"/>
    <n v="1"/>
    <x v="5"/>
  </r>
  <r>
    <s v="SJK632"/>
    <n v="279"/>
    <x v="0"/>
    <s v="POSTURA DE CABLE 7 VIAS Y SE ASEGURO POR ROBO"/>
    <x v="1"/>
    <d v="1899-12-30T14:00:00"/>
    <d v="1899-12-30T14:30:00"/>
    <d v="2021-05-13T00:00:00"/>
    <x v="38"/>
    <d v="2021-05-13T00:00:00"/>
    <d v="2021-05-13T00:00:00"/>
    <d v="1899-12-30T14:00:00"/>
    <d v="1899-12-30T14:30:00"/>
    <x v="12"/>
    <s v="ARTURO JAIME"/>
    <x v="0"/>
    <s v="ELECTRICO"/>
    <x v="0"/>
    <x v="0"/>
    <n v="0"/>
    <n v="1"/>
    <d v="1899-12-30T00:30:00"/>
    <d v="1899-12-30T00:30:00"/>
    <n v="1"/>
    <d v="1899-12-30T00:00:00"/>
    <d v="1899-12-30T00:30:00"/>
    <n v="13"/>
    <x v="4"/>
    <x v="8"/>
    <s v="5-19"/>
    <d v="1899-12-30T00:30:00"/>
    <n v="0"/>
    <n v="1"/>
    <x v="5"/>
  </r>
  <r>
    <s v="TFU074"/>
    <n v="280"/>
    <x v="0"/>
    <s v="REVISION DE NIVEL Y COMPLETAR NIVEL DE ACEITE"/>
    <x v="3"/>
    <d v="1899-12-30T10:40:00"/>
    <d v="1899-12-30T11:20:00"/>
    <d v="2021-05-13T00:00:00"/>
    <x v="38"/>
    <d v="2021-05-13T00:00:00"/>
    <d v="2021-05-13T00:00:00"/>
    <d v="1899-12-30T10:40:00"/>
    <d v="1899-12-30T11:20:00"/>
    <x v="10"/>
    <s v="NICOLAS ESQUEDA"/>
    <x v="1"/>
    <s v="MECANICA DE PATIO"/>
    <x v="1"/>
    <x v="1"/>
    <n v="0"/>
    <n v="1"/>
    <d v="1899-12-30T00:40:00"/>
    <d v="1899-12-30T00:40:00"/>
    <n v="1"/>
    <d v="1899-12-30T00:00:00"/>
    <d v="1899-12-30T00:40:00"/>
    <n v="13"/>
    <x v="4"/>
    <x v="8"/>
    <s v="5-19"/>
    <d v="1899-12-30T00:40:00"/>
    <n v="0"/>
    <n v="1"/>
    <x v="5"/>
  </r>
  <r>
    <s v="TDL851"/>
    <n v="281"/>
    <x v="1"/>
    <s v="INSPECCION DE QUINTA RUEDA"/>
    <x v="5"/>
    <d v="1899-12-30T14:00:00"/>
    <d v="1899-12-30T11:46:00"/>
    <d v="2021-05-13T00:00:00"/>
    <x v="41"/>
    <d v="2021-05-13T00:00:00"/>
    <d v="2021-05-13T00:00:00"/>
    <d v="1899-12-30T14:00:00"/>
    <d v="1899-12-30T16:00:00"/>
    <x v="116"/>
    <s v="ROBINSON TORREGROSA"/>
    <x v="1"/>
    <s v="MECANICA DE PATIO"/>
    <x v="0"/>
    <x v="1"/>
    <n v="2"/>
    <n v="1"/>
    <d v="1899-12-30T14:46:23"/>
    <d v="1899-12-31T02:45:31"/>
    <n v="1"/>
    <d v="1899-12-30T00:00:00"/>
    <d v="1899-12-31T02:45:31"/>
    <n v="15"/>
    <x v="4"/>
    <x v="8"/>
    <s v="5-19"/>
    <d v="1899-12-30T02:00:00"/>
    <n v="0"/>
    <n v="1"/>
    <x v="5"/>
  </r>
  <r>
    <s v="TDL851"/>
    <n v="281"/>
    <x v="1"/>
    <s v="POLISHADO DEL VEHICULO"/>
    <x v="1"/>
    <d v="1899-12-30T14:00:00"/>
    <d v="1899-12-30T11:46:00"/>
    <d v="2021-05-13T00:00:00"/>
    <x v="41"/>
    <d v="2021-05-13T00:00:00"/>
    <d v="2021-05-13T00:00:00"/>
    <d v="1899-12-30T16:50:00"/>
    <d v="1899-12-30T17:30:00"/>
    <x v="28"/>
    <s v="ROBINSON TORREGROSA"/>
    <x v="1"/>
    <s v="LATONERIA Y PINTURA"/>
    <x v="0"/>
    <x v="1"/>
    <n v="2"/>
    <n v="1"/>
    <d v="1899-12-30T14:46:23"/>
    <d v="1899-12-31T02:45:31"/>
    <n v="1"/>
    <d v="1899-12-30T00:00:00"/>
    <d v="1899-12-31T02:45:31"/>
    <n v="15"/>
    <x v="4"/>
    <x v="8"/>
    <s v="5-19"/>
    <d v="1899-12-30T00:40:00"/>
    <n v="0"/>
    <n v="1"/>
    <x v="5"/>
  </r>
  <r>
    <s v="TDL851"/>
    <n v="281"/>
    <x v="1"/>
    <s v="POLISHADO DEL VEHICULO"/>
    <x v="1"/>
    <d v="1899-12-30T14:00:00"/>
    <d v="1899-12-30T11:46:00"/>
    <d v="2021-05-13T00:00:00"/>
    <x v="41"/>
    <d v="2021-05-14T00:00:00"/>
    <d v="2021-05-14T00:00:00"/>
    <d v="1899-12-30T07:30:00"/>
    <d v="1899-12-30T16:15:00"/>
    <x v="28"/>
    <s v="ROBINSON TORREGROSA"/>
    <x v="1"/>
    <s v="LATONERIA Y PINTURA"/>
    <x v="0"/>
    <x v="1"/>
    <n v="2"/>
    <n v="1"/>
    <d v="1899-12-30T14:46:23"/>
    <d v="1899-12-31T02:45:31"/>
    <n v="1"/>
    <d v="1899-12-30T00:00:00"/>
    <d v="1899-12-31T02:45:31"/>
    <n v="15"/>
    <x v="4"/>
    <x v="8"/>
    <s v="5-19"/>
    <d v="1899-12-30T06:45:29"/>
    <n v="0"/>
    <n v="1"/>
    <x v="5"/>
  </r>
  <r>
    <s v="TDL851"/>
    <n v="281"/>
    <x v="1"/>
    <s v="REPARACION DE SECADOR"/>
    <x v="1"/>
    <d v="1899-12-30T14:00:00"/>
    <d v="1899-12-30T11:46:00"/>
    <d v="2021-05-13T00:00:00"/>
    <x v="41"/>
    <d v="2021-05-14T00:00:00"/>
    <d v="2021-05-14T00:00:00"/>
    <d v="1899-12-30T08:00:00"/>
    <d v="1899-12-30T09:45:00"/>
    <x v="12"/>
    <s v="ROBINSON TORREGROSA"/>
    <x v="0"/>
    <s v="AIRE"/>
    <x v="1"/>
    <x v="1"/>
    <n v="2"/>
    <n v="1"/>
    <d v="1899-12-30T14:46:23"/>
    <d v="1899-12-31T02:45:31"/>
    <n v="1"/>
    <d v="1899-12-30T00:00:00"/>
    <d v="1899-12-31T02:45:31"/>
    <n v="15"/>
    <x v="4"/>
    <x v="8"/>
    <s v="5-19"/>
    <d v="1899-12-30T01:45:00"/>
    <n v="0"/>
    <n v="1"/>
    <x v="5"/>
  </r>
  <r>
    <s v="S26307"/>
    <n v="281"/>
    <x v="1"/>
    <s v="REVISION DE LUCES"/>
    <x v="0"/>
    <d v="1899-12-30T14:00:00"/>
    <d v="1899-12-30T11:46:00"/>
    <d v="2021-05-13T00:00:00"/>
    <x v="41"/>
    <d v="2021-05-15T00:00:00"/>
    <d v="2021-05-15T00:00:00"/>
    <d v="1899-12-30T09:27:00"/>
    <d v="1899-12-30T11:46:00"/>
    <x v="1"/>
    <s v="ROBINSON TORREGROSA"/>
    <x v="1"/>
    <s v="ELECTRICO"/>
    <x v="0"/>
    <x v="1"/>
    <n v="2"/>
    <n v="1"/>
    <d v="1899-12-30T14:46:23"/>
    <d v="1899-12-31T02:45:31"/>
    <n v="1"/>
    <d v="1899-12-30T00:00:00"/>
    <d v="1899-12-31T02:45:31"/>
    <n v="15"/>
    <x v="4"/>
    <x v="8"/>
    <s v="5-19"/>
    <d v="1899-12-30T02:19:00"/>
    <n v="0"/>
    <n v="1"/>
    <x v="5"/>
  </r>
  <r>
    <s v="S26204"/>
    <n v="282"/>
    <x v="0"/>
    <s v="INSTALACION DE STOPS"/>
    <x v="1"/>
    <d v="1899-12-30T16:47:00"/>
    <d v="1899-12-30T18:30:00"/>
    <d v="2021-05-13T00:00:00"/>
    <x v="38"/>
    <d v="2021-05-13T00:00:00"/>
    <d v="2021-05-13T00:00:00"/>
    <d v="1899-12-30T16:47:00"/>
    <d v="1899-12-30T18:30:00"/>
    <x v="12"/>
    <s v="JUAN VIVANCO"/>
    <x v="1"/>
    <s v="ELECTRICO"/>
    <x v="0"/>
    <x v="1"/>
    <n v="0"/>
    <n v="1"/>
    <d v="1899-12-30T01:43:00"/>
    <d v="1899-12-30T01:43:00"/>
    <n v="0"/>
    <d v="1899-12-30T02:30:00"/>
    <d v="1899-12-30T04:13:00"/>
    <n v="13"/>
    <x v="4"/>
    <x v="8"/>
    <s v="5-19"/>
    <d v="1899-12-30T01:43:00"/>
    <n v="0"/>
    <n v="1"/>
    <x v="5"/>
  </r>
  <r>
    <s v="TDL770"/>
    <n v="283"/>
    <x v="0"/>
    <s v="CAMBIO DE LA CAÑA DE LA DIRECCION"/>
    <x v="3"/>
    <d v="1899-12-30T07:00:00"/>
    <d v="1899-12-30T09:00:00"/>
    <d v="2021-05-14T00:00:00"/>
    <x v="39"/>
    <d v="2021-05-14T00:00:00"/>
    <d v="2021-05-14T00:00:00"/>
    <d v="1899-12-30T07:15:00"/>
    <d v="1899-12-30T09:00:00"/>
    <x v="6"/>
    <s v="ALEX RODRIGUEZ"/>
    <x v="1"/>
    <s v="MECANICA DE PATIO"/>
    <x v="0"/>
    <x v="1"/>
    <n v="0"/>
    <n v="1"/>
    <d v="1899-12-30T02:00:00"/>
    <d v="1899-12-30T02:00:00"/>
    <n v="1"/>
    <d v="1899-12-30T00:00:00"/>
    <d v="1899-12-30T02:00:00"/>
    <n v="14"/>
    <x v="4"/>
    <x v="8"/>
    <s v="5-19"/>
    <d v="1899-12-30T01:45:00"/>
    <n v="0"/>
    <n v="1"/>
    <x v="5"/>
  </r>
  <r>
    <s v="R59146"/>
    <n v="284"/>
    <x v="0"/>
    <s v="CORRECION DE FUGAS DE AIRE, REVISION POR VALVULA LEVANTAEJE"/>
    <x v="19"/>
    <d v="1899-12-30T09:00:00"/>
    <d v="1899-12-30T09:50:00"/>
    <d v="2021-05-14T00:00:00"/>
    <x v="39"/>
    <d v="2021-05-14T00:00:00"/>
    <d v="2021-05-14T00:00:00"/>
    <d v="1899-12-30T09:00:00"/>
    <d v="1899-12-30T09:50:00"/>
    <x v="6"/>
    <s v="CARLOS ARRIETA"/>
    <x v="0"/>
    <s v="AIRE"/>
    <x v="0"/>
    <x v="2"/>
    <n v="0"/>
    <n v="1"/>
    <d v="1899-12-30T00:50:00"/>
    <d v="1899-12-30T00:50:00"/>
    <n v="1"/>
    <d v="1899-12-30T00:00:00"/>
    <d v="1899-12-30T00:50:00"/>
    <n v="14"/>
    <x v="4"/>
    <x v="8"/>
    <s v="5-19"/>
    <d v="1899-12-30T00:50:00"/>
    <n v="0"/>
    <n v="1"/>
    <x v="5"/>
  </r>
  <r>
    <s v="TFU075"/>
    <n v="285"/>
    <x v="1"/>
    <s v="ENGRASE GENERAL"/>
    <x v="6"/>
    <d v="1899-12-30T10:00:00"/>
    <d v="1899-12-30T12:00:00"/>
    <d v="2021-05-14T00:00:00"/>
    <x v="39"/>
    <d v="2021-05-14T00:00:00"/>
    <d v="2021-05-14T00:00:00"/>
    <d v="1899-12-30T10:20:00"/>
    <d v="1899-12-30T11:00:00"/>
    <x v="10"/>
    <s v="SERGIO MEJIA"/>
    <x v="1"/>
    <s v="MECANICA DE PATIO"/>
    <x v="0"/>
    <x v="3"/>
    <n v="0"/>
    <n v="1"/>
    <d v="1899-12-30T02:00:00"/>
    <d v="1899-12-30T02:00:00"/>
    <n v="1"/>
    <d v="1899-12-30T00:00:00"/>
    <d v="1899-12-30T02:00:00"/>
    <n v="14"/>
    <x v="4"/>
    <x v="8"/>
    <s v="5-19"/>
    <d v="1899-12-30T00:40:00"/>
    <n v="0"/>
    <n v="1"/>
    <x v="5"/>
  </r>
  <r>
    <s v="TFU075"/>
    <n v="285"/>
    <x v="0"/>
    <s v="CAMBIO DE GUAYA DELINEA DE VIDA DERECHA"/>
    <x v="28"/>
    <d v="1899-12-30T10:00:00"/>
    <d v="1899-12-30T12:00:00"/>
    <d v="2021-05-14T00:00:00"/>
    <x v="39"/>
    <d v="2021-05-14T00:00:00"/>
    <d v="2021-05-14T00:00:00"/>
    <d v="1899-12-30T11:30:00"/>
    <d v="1899-12-30T12:00:00"/>
    <x v="0"/>
    <s v="SERGIO MEJIA"/>
    <x v="0"/>
    <s v="MECANICA DE PATIO"/>
    <x v="0"/>
    <x v="3"/>
    <n v="0"/>
    <n v="1"/>
    <d v="1899-12-30T02:00:00"/>
    <d v="1899-12-30T02:00:00"/>
    <n v="1"/>
    <d v="1899-12-30T00:00:00"/>
    <d v="1899-12-30T02:00:00"/>
    <n v="14"/>
    <x v="4"/>
    <x v="8"/>
    <s v="5-19"/>
    <d v="1899-12-30T00:30:00"/>
    <n v="0"/>
    <n v="1"/>
    <x v="5"/>
  </r>
  <r>
    <s v="UYV097"/>
    <n v="286"/>
    <x v="0"/>
    <s v="MANTENIMIENTO DE AIRE ACONDICIONADO, CAMBIO DE COMPRESOR POR GARANTIA"/>
    <x v="3"/>
    <d v="1899-12-30T08:30:00"/>
    <d v="1899-12-30T13:21:00"/>
    <d v="2021-05-14T00:00:00"/>
    <x v="39"/>
    <d v="2021-05-14T00:00:00"/>
    <d v="2021-05-14T00:00:00"/>
    <d v="1899-12-30T10:00:00"/>
    <d v="1899-12-30T13:21:00"/>
    <x v="87"/>
    <s v="ROGER CUELLO"/>
    <x v="0"/>
    <s v="AIRE ACONDICIONADO"/>
    <x v="1"/>
    <x v="3"/>
    <n v="0"/>
    <n v="1"/>
    <d v="1899-12-30T04:51:00"/>
    <d v="1899-12-30T04:51:00"/>
    <n v="1"/>
    <d v="1899-12-30T00:00:00"/>
    <d v="1899-12-30T04:51:00"/>
    <n v="14"/>
    <x v="4"/>
    <x v="8"/>
    <s v="5-19"/>
    <d v="1899-12-30T03:21:00"/>
    <n v="0"/>
    <n v="1"/>
    <x v="5"/>
  </r>
  <r>
    <s v="TFU062"/>
    <n v="287"/>
    <x v="1"/>
    <s v="CORRECCION DE FUGA DE ACPM POR LOS 2 ACTUADORES"/>
    <x v="3"/>
    <d v="1899-12-30T07:00:00"/>
    <d v="1899-12-30T17:30:00"/>
    <d v="2021-05-14T00:00:00"/>
    <x v="39"/>
    <d v="2021-05-14T00:00:00"/>
    <d v="2021-05-14T00:00:00"/>
    <d v="1899-12-30T10:00:00"/>
    <d v="1899-12-30T11:00:00"/>
    <x v="45"/>
    <s v="FABIAN CARREÑO"/>
    <x v="0"/>
    <s v="MOTORES"/>
    <x v="1"/>
    <x v="1"/>
    <n v="0"/>
    <n v="1"/>
    <d v="1899-12-30T08:30:29"/>
    <d v="1899-12-30T09:30:00"/>
    <n v="0"/>
    <d v="1899-12-30T03:30:00"/>
    <d v="1899-12-30T13:00:00"/>
    <n v="14"/>
    <x v="4"/>
    <x v="8"/>
    <s v="5-19"/>
    <d v="1899-12-30T01:00:00"/>
    <n v="0"/>
    <n v="1"/>
    <x v="5"/>
  </r>
  <r>
    <s v="TFU062"/>
    <n v="287"/>
    <x v="1"/>
    <s v="CORRECCION DE FUGAS DE AIRE Y ACONDICIONAMIENTO DE ALTURA DE BOMBONAS DE SUSPENSION"/>
    <x v="17"/>
    <d v="1899-12-30T07:00:00"/>
    <d v="1899-12-30T17:30:00"/>
    <d v="2021-05-14T00:00:00"/>
    <x v="39"/>
    <d v="2021-05-14T00:00:00"/>
    <d v="2021-05-14T00:00:00"/>
    <d v="1899-12-30T10:00:00"/>
    <d v="1899-12-30T12:00:00"/>
    <x v="6"/>
    <s v="FABIAN CARREÑO"/>
    <x v="0"/>
    <s v="AIRE"/>
    <x v="0"/>
    <x v="1"/>
    <n v="0"/>
    <n v="1"/>
    <d v="1899-12-30T08:30:29"/>
    <d v="1899-12-30T09:30:00"/>
    <n v="0"/>
    <d v="1899-12-30T03:30:00"/>
    <d v="1899-12-30T13:00:00"/>
    <n v="14"/>
    <x v="4"/>
    <x v="8"/>
    <s v="5-19"/>
    <d v="1899-12-30T02:00:00"/>
    <n v="0"/>
    <n v="1"/>
    <x v="5"/>
  </r>
  <r>
    <s v="TFU062"/>
    <n v="287"/>
    <x v="0"/>
    <s v="REVISION DE ELEVAVIDRIO "/>
    <x v="1"/>
    <d v="1899-12-30T07:00:00"/>
    <d v="1899-12-30T17:30:00"/>
    <d v="2021-05-14T00:00:00"/>
    <x v="39"/>
    <d v="2021-05-14T00:00:00"/>
    <d v="2021-05-14T00:00:00"/>
    <d v="1899-12-30T15:00:00"/>
    <d v="1899-12-30T15:40:00"/>
    <x v="159"/>
    <s v="FABIAN CARREÑO"/>
    <x v="0"/>
    <s v="ELECTRICO"/>
    <x v="1"/>
    <x v="1"/>
    <n v="0"/>
    <n v="1"/>
    <d v="1899-12-30T08:30:29"/>
    <d v="1899-12-30T09:30:00"/>
    <n v="0"/>
    <d v="1899-12-30T03:30:00"/>
    <d v="1899-12-30T13:00:00"/>
    <n v="14"/>
    <x v="4"/>
    <x v="8"/>
    <s v="5-19"/>
    <d v="1899-12-30T00:40:00"/>
    <n v="0"/>
    <n v="1"/>
    <x v="5"/>
  </r>
  <r>
    <s v="TDL768"/>
    <n v="288"/>
    <x v="0"/>
    <s v="ENGRASE AJUSTE DE CAÑAS DE DIRECCION CAMBIO DE LA GRASERA DE LA CAÑA, CAMBIO DE LAS 4 GRASERAS DE LOS ESPLINDER COMPLETAR HIDRAULICO"/>
    <x v="32"/>
    <d v="1899-12-30T07:30:00"/>
    <d v="1899-12-30T10:20:00"/>
    <d v="2021-05-13T00:00:00"/>
    <x v="38"/>
    <d v="2021-05-13T00:00:00"/>
    <d v="2021-05-13T00:00:00"/>
    <d v="1899-12-30T07:30:00"/>
    <d v="1899-12-30T10:20:00"/>
    <x v="10"/>
    <s v="JUAN CORREA"/>
    <x v="1"/>
    <s v="MECANICA DE PATIO"/>
    <x v="1"/>
    <x v="1"/>
    <n v="0"/>
    <n v="1"/>
    <d v="1899-12-30T02:50:00"/>
    <d v="1899-12-30T02:50:00"/>
    <n v="1"/>
    <d v="1899-12-30T00:00:00"/>
    <d v="1899-12-30T02:50:00"/>
    <n v="13"/>
    <x v="4"/>
    <x v="8"/>
    <s v="5-19"/>
    <d v="1899-12-30T02:50:00"/>
    <n v="0"/>
    <n v="1"/>
    <x v="5"/>
  </r>
  <r>
    <s v="TFQ007"/>
    <n v="289"/>
    <x v="0"/>
    <s v="MANTENIMIENTO AIRE ACONDICIONADO POR GARANTIA"/>
    <x v="1"/>
    <d v="1899-12-30T09:30:00"/>
    <d v="1899-12-30T10:30:00"/>
    <d v="2021-05-14T00:00:00"/>
    <x v="39"/>
    <d v="2021-05-14T00:00:00"/>
    <d v="2021-05-14T00:00:00"/>
    <d v="1899-12-30T09:30:00"/>
    <d v="1899-12-30T10:30:00"/>
    <x v="87"/>
    <s v="CARLOS PEREZ"/>
    <x v="0"/>
    <s v="AIRE ACONDICIONADO"/>
    <x v="1"/>
    <x v="1"/>
    <n v="0"/>
    <n v="1"/>
    <d v="1899-12-30T01:00:00"/>
    <d v="1899-12-30T01:00:00"/>
    <n v="1"/>
    <d v="1899-12-30T00:00:00"/>
    <d v="1899-12-30T01:00:00"/>
    <n v="14"/>
    <x v="4"/>
    <x v="8"/>
    <s v="5-19"/>
    <d v="1899-12-30T01:00:00"/>
    <n v="0"/>
    <n v="1"/>
    <x v="5"/>
  </r>
  <r>
    <s v="TFU071"/>
    <n v="290"/>
    <x v="1"/>
    <s v="INSPECCION DE CHASIS CAMBIO DE ALETA IZQUIERDA Y CORBATIN"/>
    <x v="46"/>
    <d v="1899-12-30T11:00:00"/>
    <d v="1899-12-30T10:00:00"/>
    <d v="2021-05-14T00:00:00"/>
    <x v="41"/>
    <d v="2021-05-14T00:00:00"/>
    <d v="2021-05-14T00:00:00"/>
    <d v="1899-12-30T11:30:00"/>
    <d v="1899-12-30T17:30:00"/>
    <x v="10"/>
    <s v="LEONARDO CARO"/>
    <x v="1"/>
    <s v="MECANICA DE PATIO"/>
    <x v="0"/>
    <x v="1"/>
    <n v="1"/>
    <n v="1"/>
    <d v="1899-12-30T05:30:58"/>
    <d v="1899-12-30T11:00:58"/>
    <n v="1"/>
    <d v="1899-12-30T00:00:00"/>
    <d v="1899-12-30T11:00:58"/>
    <n v="15"/>
    <x v="4"/>
    <x v="8"/>
    <s v="5-19"/>
    <d v="1899-12-30T04:00:29"/>
    <n v="0"/>
    <n v="1"/>
    <x v="5"/>
  </r>
  <r>
    <s v="TFU071"/>
    <n v="290"/>
    <x v="1"/>
    <s v="MANTENIMIENTO A ACTUADORES"/>
    <x v="3"/>
    <d v="1899-12-30T11:00:00"/>
    <d v="1899-12-30T10:00:00"/>
    <d v="2021-05-14T00:00:00"/>
    <x v="41"/>
    <d v="2021-05-14T00:00:00"/>
    <d v="2021-05-14T00:00:00"/>
    <d v="1899-12-30T14:40:00"/>
    <d v="1899-12-30T15:40:00"/>
    <x v="45"/>
    <s v="LEONARDO CARO"/>
    <x v="0"/>
    <s v="MOTORES"/>
    <x v="1"/>
    <x v="1"/>
    <n v="1"/>
    <n v="1"/>
    <d v="1899-12-30T05:30:58"/>
    <d v="1899-12-30T11:00:58"/>
    <n v="1"/>
    <d v="1899-12-30T00:00:00"/>
    <d v="1899-12-30T11:00:58"/>
    <n v="15"/>
    <x v="4"/>
    <x v="8"/>
    <s v="5-19"/>
    <d v="1899-12-30T01:00:00"/>
    <n v="0"/>
    <n v="1"/>
    <x v="5"/>
  </r>
  <r>
    <s v="TFU071"/>
    <n v="290"/>
    <x v="1"/>
    <s v="ESCANER"/>
    <x v="3"/>
    <d v="1899-12-30T11:00:00"/>
    <d v="1899-12-30T10:00:00"/>
    <d v="2021-05-14T00:00:00"/>
    <x v="41"/>
    <d v="2021-05-14T00:00:00"/>
    <d v="2021-05-14T00:00:00"/>
    <d v="1899-12-30T11:00:00"/>
    <d v="1899-12-30T12:05:00"/>
    <x v="21"/>
    <s v="LEONARDO CARO"/>
    <x v="1"/>
    <s v="MOTORES"/>
    <x v="1"/>
    <x v="1"/>
    <n v="1"/>
    <n v="1"/>
    <d v="1899-12-30T05:30:58"/>
    <d v="1899-12-30T11:00:58"/>
    <n v="1"/>
    <d v="1899-12-30T00:00:00"/>
    <d v="1899-12-30T11:00:58"/>
    <n v="15"/>
    <x v="4"/>
    <x v="8"/>
    <s v="5-19"/>
    <d v="1899-12-30T01:05:00"/>
    <n v="0"/>
    <n v="1"/>
    <x v="5"/>
  </r>
  <r>
    <s v="TFU071"/>
    <n v="290"/>
    <x v="1"/>
    <s v="ENDERAZADO DE CHASIS"/>
    <x v="46"/>
    <d v="1899-12-30T11:00:00"/>
    <d v="1899-12-30T10:00:00"/>
    <d v="2021-05-14T00:00:00"/>
    <x v="41"/>
    <d v="2021-05-14T00:00:00"/>
    <d v="2021-05-14T00:00:00"/>
    <d v="1899-12-30T15:30:00"/>
    <d v="1899-12-30T16:30:00"/>
    <x v="7"/>
    <s v="LEONARDO CARO"/>
    <x v="0"/>
    <s v="SOLDADURA"/>
    <x v="0"/>
    <x v="1"/>
    <n v="1"/>
    <n v="1"/>
    <d v="1899-12-30T05:30:58"/>
    <d v="1899-12-30T11:00:58"/>
    <n v="1"/>
    <d v="1899-12-30T00:00:00"/>
    <d v="1899-12-30T11:00:58"/>
    <n v="15"/>
    <x v="4"/>
    <x v="8"/>
    <s v="5-19"/>
    <d v="1899-12-30T01:00:00"/>
    <n v="0"/>
    <n v="1"/>
    <x v="5"/>
  </r>
  <r>
    <s v="TFU071"/>
    <n v="290"/>
    <x v="0"/>
    <s v="ACONDICIONAR BUJE DE BARRA TENSORA"/>
    <x v="46"/>
    <d v="1899-12-30T11:00:00"/>
    <d v="1899-12-30T10:00:00"/>
    <d v="2021-05-14T00:00:00"/>
    <x v="41"/>
    <d v="2021-05-15T00:00:00"/>
    <d v="2021-05-15T00:00:00"/>
    <d v="1899-12-30T07:30:00"/>
    <d v="1899-12-30T10:00:00"/>
    <x v="10"/>
    <s v="LEONARDO CARO"/>
    <x v="1"/>
    <s v="MECANICA DE PATIO"/>
    <x v="0"/>
    <x v="1"/>
    <n v="1"/>
    <n v="1"/>
    <d v="1899-12-30T05:30:58"/>
    <d v="1899-12-30T11:00:58"/>
    <n v="1"/>
    <d v="1899-12-30T00:00:00"/>
    <d v="1899-12-30T11:00:58"/>
    <n v="15"/>
    <x v="4"/>
    <x v="8"/>
    <s v="5-19"/>
    <d v="1899-12-30T02:30:00"/>
    <n v="0"/>
    <n v="1"/>
    <x v="5"/>
  </r>
  <r>
    <s v="TFR851"/>
    <n v="291"/>
    <x v="1"/>
    <s v="ENGRASE GENERAL"/>
    <x v="6"/>
    <d v="1899-12-30T10:10:00"/>
    <d v="1899-12-30T15:00:00"/>
    <d v="2021-05-14T00:00:00"/>
    <x v="39"/>
    <d v="2021-05-14T00:00:00"/>
    <d v="2021-05-14T00:00:00"/>
    <d v="1899-12-30T11:00:00"/>
    <d v="1899-12-30T11:40:00"/>
    <x v="10"/>
    <m/>
    <x v="1"/>
    <s v="MECANICA DE PATIO"/>
    <x v="0"/>
    <x v="5"/>
    <n v="0"/>
    <n v="1"/>
    <d v="1899-12-30T04:50:00"/>
    <d v="1899-12-30T04:50:00"/>
    <n v="1"/>
    <d v="1899-12-30T00:00:00"/>
    <d v="1899-12-30T04:50:00"/>
    <n v="14"/>
    <x v="4"/>
    <x v="8"/>
    <s v="5-19"/>
    <d v="1899-12-30T00:40:00"/>
    <n v="0"/>
    <n v="1"/>
    <x v="5"/>
  </r>
  <r>
    <s v="TFR851"/>
    <n v="291"/>
    <x v="0"/>
    <s v="SOLDADURA Y CAMBIO DE POSICION DEL TIRO DEL ZORRO"/>
    <x v="50"/>
    <d v="1899-12-30T10:10:00"/>
    <d v="1899-12-30T15:00:00"/>
    <d v="2021-05-14T00:00:00"/>
    <x v="39"/>
    <d v="2021-05-14T00:00:00"/>
    <d v="2021-05-14T00:00:00"/>
    <d v="1899-12-30T11:00:00"/>
    <d v="1899-12-30T15:00:00"/>
    <x v="7"/>
    <m/>
    <x v="0"/>
    <s v="SOLDADURA"/>
    <x v="0"/>
    <x v="5"/>
    <n v="0"/>
    <n v="1"/>
    <d v="1899-12-30T04:50:00"/>
    <d v="1899-12-30T04:50:00"/>
    <n v="1"/>
    <d v="1899-12-30T00:00:00"/>
    <d v="1899-12-30T04:50:00"/>
    <n v="14"/>
    <x v="4"/>
    <x v="8"/>
    <s v="5-19"/>
    <d v="1899-12-30T04:00:00"/>
    <n v="0"/>
    <n v="1"/>
    <x v="5"/>
  </r>
  <r>
    <s v="TFU067"/>
    <n v="292"/>
    <x v="0"/>
    <s v="CAMBIO DE COMPRESOR DE AIRE ACONDICIONADO"/>
    <x v="3"/>
    <d v="1899-12-30T14:00:00"/>
    <d v="1899-12-30T14:30:00"/>
    <d v="2021-05-14T00:00:00"/>
    <x v="39"/>
    <d v="2021-05-14T00:00:00"/>
    <d v="2021-05-14T00:00:00"/>
    <d v="1899-12-30T11:00:00"/>
    <d v="1899-12-30T14:30:00"/>
    <x v="87"/>
    <s v="ABSALON PUENTES"/>
    <x v="0"/>
    <s v="AIRE ACONDICIONADO"/>
    <x v="1"/>
    <x v="1"/>
    <n v="0"/>
    <n v="1"/>
    <d v="1899-12-30T00:30:00"/>
    <d v="1899-12-30T00:30:00"/>
    <n v="1"/>
    <d v="1899-12-30T00:00:00"/>
    <d v="1899-12-30T00:30:00"/>
    <n v="14"/>
    <x v="4"/>
    <x v="8"/>
    <s v="5-19"/>
    <d v="1899-12-30T03:30:00"/>
    <n v="0"/>
    <n v="1"/>
    <x v="5"/>
  </r>
  <r>
    <s v="WHO629"/>
    <n v="293"/>
    <x v="0"/>
    <s v="REPARACION DE FLAUTA DE AGUA, COMPLETAR NIVEL DE REFRIGERANTE"/>
    <x v="3"/>
    <d v="1899-12-30T14:00:00"/>
    <d v="1899-12-30T16:15:00"/>
    <d v="2021-05-14T00:00:00"/>
    <x v="39"/>
    <d v="2021-05-14T00:00:00"/>
    <d v="2021-05-14T00:00:00"/>
    <d v="1899-12-30T14:30:00"/>
    <d v="1899-12-30T16:15:00"/>
    <x v="1"/>
    <s v="JUAN GONZALEZ"/>
    <x v="0"/>
    <s v="MOTORES"/>
    <x v="1"/>
    <x v="3"/>
    <n v="0"/>
    <n v="1"/>
    <d v="1899-12-30T02:15:00"/>
    <d v="1899-12-30T02:15:00"/>
    <n v="0"/>
    <d v="1899-12-30T04:45:00"/>
    <d v="1899-12-30T07:00:00"/>
    <n v="14"/>
    <x v="4"/>
    <x v="8"/>
    <s v="5-19"/>
    <d v="1899-12-30T01:45:00"/>
    <n v="0"/>
    <n v="1"/>
    <x v="5"/>
  </r>
  <r>
    <s v="SWK335"/>
    <n v="294"/>
    <x v="1"/>
    <s v="ENGRASE"/>
    <x v="6"/>
    <d v="1899-12-30T14:00:00"/>
    <d v="1899-12-30T15:40:00"/>
    <d v="2021-05-14T00:00:00"/>
    <x v="39"/>
    <d v="2021-05-14T00:00:00"/>
    <d v="2021-05-14T00:00:00"/>
    <d v="1899-12-30T15:20:00"/>
    <d v="1899-12-30T15:40:00"/>
    <x v="10"/>
    <s v="CARLOS ROA"/>
    <x v="1"/>
    <s v="MECANICA DE PATIO"/>
    <x v="0"/>
    <x v="3"/>
    <n v="0"/>
    <n v="1"/>
    <d v="1899-12-30T01:40:00"/>
    <d v="1899-12-30T01:40:00"/>
    <n v="0"/>
    <d v="1899-12-30T05:20:00"/>
    <d v="1899-12-30T07:00:00"/>
    <n v="14"/>
    <x v="4"/>
    <x v="8"/>
    <s v="5-19"/>
    <d v="1899-12-30T00:20:00"/>
    <n v="0"/>
    <n v="1"/>
    <x v="5"/>
  </r>
  <r>
    <s v="SWK335"/>
    <n v="294"/>
    <x v="0"/>
    <s v="AJUSTE DE CRUCETA"/>
    <x v="4"/>
    <d v="1899-12-30T14:00:00"/>
    <d v="1899-12-30T15:40:00"/>
    <d v="2021-05-14T00:00:00"/>
    <x v="39"/>
    <d v="2021-05-14T00:00:00"/>
    <d v="2021-05-14T00:00:00"/>
    <d v="1899-12-30T15:20:00"/>
    <d v="1899-12-30T16:00:00"/>
    <x v="1"/>
    <s v="CARLOS ROA"/>
    <x v="1"/>
    <s v="CAJASY TRANSMISIONES"/>
    <x v="0"/>
    <x v="3"/>
    <n v="0"/>
    <n v="1"/>
    <d v="1899-12-30T01:40:00"/>
    <d v="1899-12-30T01:40:00"/>
    <n v="0"/>
    <d v="1899-12-30T05:20:00"/>
    <d v="1899-12-30T07:00:00"/>
    <n v="14"/>
    <x v="4"/>
    <x v="8"/>
    <s v="5-19"/>
    <d v="1899-12-30T00:40:00"/>
    <n v="0"/>
    <n v="1"/>
    <x v="5"/>
  </r>
  <r>
    <s v="S20490"/>
    <n v="295"/>
    <x v="1"/>
    <s v="SOLDADURA DE BALANCIN Y POSTURA DE CHAPETA NUEVA, GATEO DE TANQUE"/>
    <x v="31"/>
    <d v="1899-12-30T15:00:00"/>
    <d v="1899-12-30T17:30:00"/>
    <d v="2021-05-14T00:00:00"/>
    <x v="39"/>
    <d v="2021-05-14T00:00:00"/>
    <d v="2021-05-14T00:00:00"/>
    <d v="1899-12-30T15:00:00"/>
    <d v="1899-12-30T16:15:00"/>
    <x v="160"/>
    <s v="LEONARDO ORDOÑEZ"/>
    <x v="0"/>
    <s v="SOLDADURA"/>
    <x v="0"/>
    <x v="3"/>
    <n v="0"/>
    <n v="1"/>
    <d v="1899-12-30T02:30:00"/>
    <d v="1899-12-30T02:30:00"/>
    <n v="0"/>
    <d v="1899-12-30T03:30:00"/>
    <d v="1899-12-30T06:00:00"/>
    <n v="14"/>
    <x v="4"/>
    <x v="8"/>
    <s v="5-19"/>
    <d v="1899-12-30T01:15:00"/>
    <n v="0"/>
    <n v="1"/>
    <x v="5"/>
  </r>
  <r>
    <s v="UQS509"/>
    <n v="295"/>
    <x v="0"/>
    <s v="REVISION DE FUGAS DE AIRE "/>
    <x v="1"/>
    <d v="1899-12-30T15:00:00"/>
    <d v="1899-12-30T17:30:00"/>
    <d v="2021-05-14T00:00:00"/>
    <x v="39"/>
    <d v="2021-05-14T00:00:00"/>
    <d v="2021-05-14T00:00:00"/>
    <d v="1899-12-30T16:30:00"/>
    <d v="1899-12-30T17:30:00"/>
    <x v="1"/>
    <s v="LEONARDO ORDOÑEZ"/>
    <x v="0"/>
    <s v="AIRE"/>
    <x v="0"/>
    <x v="3"/>
    <n v="0"/>
    <n v="1"/>
    <d v="1899-12-30T02:30:00"/>
    <d v="1899-12-30T02:30:00"/>
    <n v="0"/>
    <d v="1899-12-30T03:30:00"/>
    <d v="1899-12-30T06:00:00"/>
    <n v="14"/>
    <x v="4"/>
    <x v="8"/>
    <s v="5-19"/>
    <d v="1899-12-30T01:00:00"/>
    <n v="0"/>
    <n v="1"/>
    <x v="5"/>
  </r>
  <r>
    <s v="SJK634"/>
    <n v="296"/>
    <x v="1"/>
    <s v="INSPECCION DE QUINTA RUEDA"/>
    <x v="5"/>
    <d v="1899-12-30T15:50:00"/>
    <d v="1899-12-30T17:30:00"/>
    <d v="2021-05-14T00:00:00"/>
    <x v="39"/>
    <d v="2021-05-14T00:00:00"/>
    <d v="2021-05-14T00:00:00"/>
    <d v="1899-12-30T16:15:00"/>
    <d v="1899-12-30T16:40:00"/>
    <x v="116"/>
    <s v="JOSE VALENCIA"/>
    <x v="1"/>
    <s v="MECANICA DE PATIO"/>
    <x v="0"/>
    <x v="0"/>
    <n v="0"/>
    <n v="1"/>
    <d v="1899-12-30T01:40:00"/>
    <d v="1899-12-30T01:40:00"/>
    <n v="0"/>
    <d v="1899-12-30T03:30:00"/>
    <d v="1899-12-30T05:10:00"/>
    <n v="14"/>
    <x v="4"/>
    <x v="8"/>
    <s v="5-19"/>
    <d v="1899-12-30T00:25:00"/>
    <n v="0"/>
    <n v="1"/>
    <x v="5"/>
  </r>
  <r>
    <s v="SJK634"/>
    <n v="296"/>
    <x v="1"/>
    <s v="CAMBIO DE MEDIA LUNA "/>
    <x v="1"/>
    <d v="1899-12-30T15:50:00"/>
    <d v="1899-12-30T17:30:00"/>
    <d v="2021-05-14T00:00:00"/>
    <x v="39"/>
    <d v="2021-05-14T00:00:00"/>
    <d v="2021-05-14T00:00:00"/>
    <d v="1899-12-30T16:20:00"/>
    <d v="1899-12-30T17:00:00"/>
    <x v="28"/>
    <s v="JOSE VALENCIA"/>
    <x v="1"/>
    <s v="LATONERIA Y PINTURA"/>
    <x v="0"/>
    <x v="0"/>
    <n v="0"/>
    <n v="1"/>
    <d v="1899-12-30T01:40:00"/>
    <d v="1899-12-30T01:40:00"/>
    <n v="0"/>
    <d v="1899-12-30T03:30:00"/>
    <d v="1899-12-30T05:10:00"/>
    <n v="14"/>
    <x v="4"/>
    <x v="8"/>
    <s v="5-19"/>
    <d v="1899-12-30T00:40:00"/>
    <n v="0"/>
    <n v="1"/>
    <x v="5"/>
  </r>
  <r>
    <s v="SJK634"/>
    <n v="296"/>
    <x v="0"/>
    <s v="REPARACION DE PORTA REPUESTOS "/>
    <x v="1"/>
    <d v="1899-12-30T15:50:00"/>
    <d v="1899-12-30T17:30:00"/>
    <d v="2021-05-14T00:00:00"/>
    <x v="39"/>
    <d v="2021-05-14T00:00:00"/>
    <d v="2021-05-14T00:00:00"/>
    <d v="1899-12-30T16:30:00"/>
    <d v="1899-12-30T17:30:00"/>
    <x v="7"/>
    <s v="JOSE VALENCIA"/>
    <x v="0"/>
    <s v="SOLDADURA"/>
    <x v="0"/>
    <x v="0"/>
    <n v="0"/>
    <n v="1"/>
    <d v="1899-12-30T01:40:00"/>
    <d v="1899-12-30T01:40:00"/>
    <n v="0"/>
    <d v="1899-12-30T03:30:00"/>
    <d v="1899-12-30T05:10:00"/>
    <n v="14"/>
    <x v="4"/>
    <x v="8"/>
    <s v="5-19"/>
    <d v="1899-12-30T01:00:00"/>
    <n v="0"/>
    <n v="1"/>
    <x v="5"/>
  </r>
  <r>
    <s v="SJK639"/>
    <n v="297"/>
    <x v="1"/>
    <s v="CORRECCION DEL SISTEMA LIMPIAVIDRIOS"/>
    <x v="1"/>
    <d v="1899-12-30T16:00:00"/>
    <d v="1899-12-30T17:30:00"/>
    <d v="2021-05-14T00:00:00"/>
    <x v="39"/>
    <d v="2021-05-14T00:00:00"/>
    <d v="2021-05-14T00:00:00"/>
    <d v="1899-12-30T16:20:00"/>
    <d v="1899-12-30T17:30:00"/>
    <x v="12"/>
    <s v="SAMUEL MEDINA"/>
    <x v="0"/>
    <s v="ELECTRICO"/>
    <x v="1"/>
    <x v="2"/>
    <n v="0"/>
    <n v="1"/>
    <d v="1899-12-30T01:30:00"/>
    <d v="1899-12-30T01:30:00"/>
    <n v="0"/>
    <d v="1899-12-30T03:30:00"/>
    <d v="1899-12-30T05:00:00"/>
    <n v="14"/>
    <x v="4"/>
    <x v="8"/>
    <s v="5-19"/>
    <d v="1899-12-30T01:10:00"/>
    <n v="0"/>
    <n v="1"/>
    <x v="5"/>
  </r>
  <r>
    <s v="SJK639"/>
    <n v="297"/>
    <x v="0"/>
    <s v="AJUSTE DEL MULTIPLE DE ESCAPE"/>
    <x v="3"/>
    <d v="1899-12-30T16:00:00"/>
    <d v="1899-12-30T17:30:00"/>
    <d v="2021-05-14T00:00:00"/>
    <x v="39"/>
    <d v="2021-05-14T00:00:00"/>
    <d v="2021-05-14T00:00:00"/>
    <d v="1899-12-30T17:00:00"/>
    <d v="1899-12-30T17:30:00"/>
    <x v="45"/>
    <s v="SAMUEL MEDINA"/>
    <x v="0"/>
    <s v="MOTORES"/>
    <x v="1"/>
    <x v="2"/>
    <n v="0"/>
    <n v="1"/>
    <d v="1899-12-30T01:30:00"/>
    <d v="1899-12-30T01:30:00"/>
    <n v="0"/>
    <d v="1899-12-30T03:30:00"/>
    <d v="1899-12-30T05:00:00"/>
    <n v="14"/>
    <x v="4"/>
    <x v="8"/>
    <s v="5-19"/>
    <d v="1899-12-30T00:30:00"/>
    <n v="0"/>
    <n v="1"/>
    <x v="5"/>
  </r>
  <r>
    <s v="TFQ999"/>
    <n v="298"/>
    <x v="0"/>
    <s v="CAMBIO DE MEDIA LUNA"/>
    <x v="1"/>
    <d v="1899-12-30T17:12:00"/>
    <d v="1899-12-30T17:30:00"/>
    <d v="2021-05-14T00:00:00"/>
    <x v="39"/>
    <d v="2021-05-14T00:00:00"/>
    <d v="2021-05-14T00:00:00"/>
    <d v="1899-12-30T17:12:00"/>
    <d v="1899-12-30T17:30:00"/>
    <x v="28"/>
    <s v="ALEXANDER DIAZ"/>
    <x v="1"/>
    <s v="LATONERIA Y PINTURA"/>
    <x v="0"/>
    <x v="2"/>
    <n v="0"/>
    <n v="1"/>
    <d v="1899-12-30T00:18:00"/>
    <d v="1899-12-30T00:18:00"/>
    <n v="0"/>
    <d v="1899-12-30T03:30:00"/>
    <d v="1899-12-30T03:48:00"/>
    <n v="14"/>
    <x v="4"/>
    <x v="8"/>
    <s v="5-19"/>
    <d v="1899-12-30T00:18:00"/>
    <n v="0"/>
    <n v="1"/>
    <x v="5"/>
  </r>
  <r>
    <s v="TFQ990"/>
    <n v="299"/>
    <x v="0"/>
    <s v="CORRECCION FUGAS DE AIRE POR LA CABINA"/>
    <x v="1"/>
    <d v="1899-12-30T11:00:00"/>
    <d v="1899-12-30T12:45:00"/>
    <d v="2021-05-15T00:00:00"/>
    <x v="41"/>
    <d v="2021-05-15T00:00:00"/>
    <d v="2021-05-15T00:00:00"/>
    <d v="1899-12-30T10:15:00"/>
    <d v="1899-12-30T12:45:00"/>
    <x v="6"/>
    <s v="JOSE MARTINEZ"/>
    <x v="0"/>
    <s v="AIRE"/>
    <x v="1"/>
    <x v="1"/>
    <n v="0"/>
    <n v="1"/>
    <d v="1899-12-30T01:45:00"/>
    <d v="1899-12-30T01:45:00"/>
    <n v="1"/>
    <d v="1899-12-30T00:00:00"/>
    <d v="1899-12-30T01:45:00"/>
    <n v="15"/>
    <x v="4"/>
    <x v="8"/>
    <s v="5-19"/>
    <d v="1899-12-30T02:30:00"/>
    <n v="0"/>
    <n v="1"/>
    <x v="5"/>
  </r>
  <r>
    <s v="TFR045"/>
    <n v="300"/>
    <x v="0"/>
    <s v="CAMBIO DE MANGUERA DE FRENO DE AIRE"/>
    <x v="3"/>
    <d v="1899-12-30T10:00:00"/>
    <d v="1899-12-30T11:00:00"/>
    <d v="2021-05-15T00:00:00"/>
    <x v="41"/>
    <d v="2021-05-15T00:00:00"/>
    <d v="2021-05-15T00:00:00"/>
    <d v="1899-12-30T10:00:00"/>
    <d v="1899-12-30T11:00:00"/>
    <x v="6"/>
    <s v="ROBERTO MENDOZA"/>
    <x v="0"/>
    <s v="AIRE"/>
    <x v="0"/>
    <x v="1"/>
    <n v="0"/>
    <n v="1"/>
    <d v="1899-12-30T01:00:00"/>
    <d v="1899-12-30T01:00:00"/>
    <n v="1"/>
    <d v="1899-12-30T00:00:00"/>
    <d v="1899-12-30T01:00:00"/>
    <n v="15"/>
    <x v="4"/>
    <x v="8"/>
    <s v="5-19"/>
    <d v="1899-12-30T01:00:00"/>
    <n v="0"/>
    <n v="1"/>
    <x v="5"/>
  </r>
  <r>
    <s v="TDL763"/>
    <n v="301"/>
    <x v="1"/>
    <s v="CAMBIO DE MANGUERA DE INTERCULER"/>
    <x v="3"/>
    <d v="1899-12-30T07:30:00"/>
    <d v="1899-12-30T10:00:00"/>
    <d v="2021-05-15T00:00:00"/>
    <x v="41"/>
    <d v="2021-05-15T00:00:00"/>
    <d v="2021-05-15T00:00:00"/>
    <d v="1899-12-30T07:30:00"/>
    <d v="1899-12-30T09:00:00"/>
    <x v="23"/>
    <s v="JORGE BALLESTEROS"/>
    <x v="0"/>
    <s v="MOTORES"/>
    <x v="0"/>
    <x v="1"/>
    <n v="0"/>
    <n v="1"/>
    <d v="1899-12-30T02:30:00"/>
    <d v="1899-12-30T02:30:00"/>
    <n v="1"/>
    <d v="1899-12-30T00:00:00"/>
    <d v="1899-12-30T02:30:00"/>
    <n v="15"/>
    <x v="4"/>
    <x v="8"/>
    <s v="5-19"/>
    <d v="1899-12-30T01:30:00"/>
    <n v="0"/>
    <n v="1"/>
    <x v="5"/>
  </r>
  <r>
    <s v="TDL763"/>
    <n v="301"/>
    <x v="1"/>
    <s v="CORRECCION FUGA DE HIDRAULICO POR BOTELLA Y CAMBIO DE MANGUERA DE HIDRAULICO"/>
    <x v="3"/>
    <d v="1899-12-30T07:30:00"/>
    <d v="1899-12-30T10:00:00"/>
    <d v="2021-05-15T00:00:00"/>
    <x v="41"/>
    <d v="2021-05-15T00:00:00"/>
    <d v="2021-05-15T00:00:00"/>
    <d v="1899-12-30T07:30:00"/>
    <d v="1899-12-30T10:00:00"/>
    <x v="6"/>
    <s v="JORGE BALLESTEROS"/>
    <x v="0"/>
    <s v="MOTORES"/>
    <x v="0"/>
    <x v="1"/>
    <n v="0"/>
    <n v="1"/>
    <d v="1899-12-30T02:30:00"/>
    <d v="1899-12-30T02:30:00"/>
    <n v="1"/>
    <d v="1899-12-30T00:00:00"/>
    <d v="1899-12-30T02:30:00"/>
    <n v="15"/>
    <x v="4"/>
    <x v="8"/>
    <s v="5-19"/>
    <d v="1899-12-30T02:30:00"/>
    <n v="0"/>
    <n v="1"/>
    <x v="5"/>
  </r>
  <r>
    <s v="S26297"/>
    <n v="301"/>
    <x v="1"/>
    <s v="CORREGIR FUGA DE GRASA POR TAPAS"/>
    <x v="13"/>
    <d v="1899-12-30T07:30:00"/>
    <d v="1899-12-30T10:00:00"/>
    <d v="2021-05-15T00:00:00"/>
    <x v="41"/>
    <d v="2021-05-15T00:00:00"/>
    <d v="2021-05-15T00:00:00"/>
    <d v="1899-12-30T08:30:00"/>
    <d v="1899-12-30T09:30:00"/>
    <x v="0"/>
    <s v="JORGE BALLESTEROS"/>
    <x v="0"/>
    <s v="MECANICA DE PATIO"/>
    <x v="0"/>
    <x v="1"/>
    <n v="0"/>
    <n v="1"/>
    <d v="1899-12-30T02:30:00"/>
    <d v="1899-12-30T02:30:00"/>
    <n v="1"/>
    <d v="1899-12-30T00:00:00"/>
    <d v="1899-12-30T02:30:00"/>
    <n v="15"/>
    <x v="4"/>
    <x v="8"/>
    <s v="5-19"/>
    <d v="1899-12-30T01:00:00"/>
    <n v="0"/>
    <n v="1"/>
    <x v="5"/>
  </r>
  <r>
    <s v="TDL763"/>
    <n v="301"/>
    <x v="0"/>
    <s v="POLISHADA"/>
    <x v="1"/>
    <d v="1899-12-30T07:30:00"/>
    <d v="1899-12-30T10:00:00"/>
    <d v="2021-05-15T00:00:00"/>
    <x v="41"/>
    <d v="2021-05-15T00:00:00"/>
    <d v="2021-05-15T00:00:00"/>
    <d v="1899-12-30T08:30:00"/>
    <d v="1899-12-30T10:00:00"/>
    <x v="28"/>
    <s v="JORGE BALLESTEROS"/>
    <x v="1"/>
    <s v="LATONERIA Y PINTURA"/>
    <x v="0"/>
    <x v="1"/>
    <n v="0"/>
    <n v="1"/>
    <d v="1899-12-30T02:30:00"/>
    <d v="1899-12-30T02:30:00"/>
    <n v="1"/>
    <d v="1899-12-30T00:00:00"/>
    <d v="1899-12-30T02:30:00"/>
    <n v="15"/>
    <x v="4"/>
    <x v="8"/>
    <s v="5-19"/>
    <d v="1899-12-30T01:30:00"/>
    <n v="0"/>
    <n v="1"/>
    <x v="5"/>
  </r>
  <r>
    <s v="UQS508"/>
    <n v="302"/>
    <x v="0"/>
    <s v="AJUSTE DE RACHES Y GRADUACION DE FRENOS"/>
    <x v="13"/>
    <d v="1899-12-30T08:00:00"/>
    <d v="1899-12-30T09:00:00"/>
    <d v="2021-05-15T00:00:00"/>
    <x v="41"/>
    <d v="2021-05-15T00:00:00"/>
    <d v="2021-05-15T00:00:00"/>
    <d v="1899-12-30T08:00:00"/>
    <d v="1899-12-30T09:00:00"/>
    <x v="0"/>
    <s v="CRISTIAN MERCADO"/>
    <x v="1"/>
    <s v="MECANICA DE PATIO"/>
    <x v="0"/>
    <x v="3"/>
    <n v="0"/>
    <n v="1"/>
    <d v="1899-12-30T01:00:00"/>
    <d v="1899-12-30T01:00:00"/>
    <n v="1"/>
    <d v="1899-12-30T00:00:00"/>
    <d v="1899-12-30T01:00:00"/>
    <n v="15"/>
    <x v="4"/>
    <x v="8"/>
    <s v="5-19"/>
    <d v="1899-12-30T01:00:00"/>
    <n v="0"/>
    <n v="1"/>
    <x v="5"/>
  </r>
  <r>
    <s v="UQS518"/>
    <n v="303"/>
    <x v="0"/>
    <s v="CAMBIO DE TAPA CUBO"/>
    <x v="22"/>
    <d v="1899-12-30T09:00:00"/>
    <d v="1899-12-30T09:40:00"/>
    <d v="2021-05-15T00:00:00"/>
    <x v="41"/>
    <d v="2021-05-15T00:00:00"/>
    <d v="2021-05-15T00:00:00"/>
    <d v="1899-12-30T09:00:00"/>
    <d v="1899-12-30T09:40:00"/>
    <x v="0"/>
    <s v="LARRINZON CORREA"/>
    <x v="1"/>
    <s v="MECANICA DE PATIO"/>
    <x v="0"/>
    <x v="3"/>
    <n v="0"/>
    <n v="1"/>
    <d v="1899-12-30T00:40:00"/>
    <d v="1899-12-30T00:40:00"/>
    <n v="1"/>
    <d v="1899-12-30T00:00:00"/>
    <d v="1899-12-30T00:40:00"/>
    <n v="15"/>
    <x v="4"/>
    <x v="8"/>
    <s v="5-19"/>
    <d v="1899-12-30T00:40:00"/>
    <n v="0"/>
    <n v="1"/>
    <x v="5"/>
  </r>
  <r>
    <s v="R63206"/>
    <n v="304"/>
    <x v="0"/>
    <s v="CAMBIO DE BALANCIN Y HOJAS DE MUELLE "/>
    <x v="31"/>
    <d v="1899-12-30T08:00:00"/>
    <d v="1899-12-30T11:00:00"/>
    <d v="2021-05-15T00:00:00"/>
    <x v="41"/>
    <d v="2021-05-15T00:00:00"/>
    <d v="2021-05-15T00:00:00"/>
    <d v="1899-12-30T08:00:00"/>
    <d v="1899-12-30T11:00:00"/>
    <x v="5"/>
    <s v="JOHAN AVENDAÑO"/>
    <x v="0"/>
    <s v="MECANICA DE PATIO"/>
    <x v="0"/>
    <x v="3"/>
    <n v="0"/>
    <n v="1"/>
    <d v="1899-12-30T03:00:00"/>
    <d v="1899-12-30T03:00:00"/>
    <n v="1"/>
    <d v="1899-12-30T00:00:00"/>
    <d v="1899-12-30T03:00:00"/>
    <n v="15"/>
    <x v="4"/>
    <x v="8"/>
    <s v="5-19"/>
    <d v="1899-12-30T03:00:00"/>
    <n v="0"/>
    <n v="1"/>
    <x v="5"/>
  </r>
  <r>
    <s v="TFQ011"/>
    <n v="305"/>
    <x v="0"/>
    <s v="CAMBIO DE BOMBONA DE SUSPENSION POR ROTURA"/>
    <x v="31"/>
    <d v="1899-12-30T12:30:00"/>
    <d v="1899-12-30T13:04:00"/>
    <d v="2021-05-15T00:00:00"/>
    <x v="41"/>
    <d v="2021-05-15T00:00:00"/>
    <d v="2021-05-15T00:00:00"/>
    <d v="1899-12-30T12:30:00"/>
    <d v="1899-12-30T13:04:00"/>
    <x v="1"/>
    <s v="HERNANDO RUBIANO"/>
    <x v="0"/>
    <s v="AIRE"/>
    <x v="0"/>
    <x v="0"/>
    <n v="0"/>
    <n v="1"/>
    <d v="1899-12-30T00:34:00"/>
    <d v="1899-12-30T00:34:00"/>
    <n v="1"/>
    <d v="1899-12-30T00:00:00"/>
    <d v="1899-12-30T00:34:00"/>
    <n v="15"/>
    <x v="4"/>
    <x v="8"/>
    <s v="5-19"/>
    <d v="1899-12-30T00:34:00"/>
    <n v="0"/>
    <n v="1"/>
    <x v="5"/>
  </r>
  <r>
    <s v="SJK634"/>
    <n v="306"/>
    <x v="1"/>
    <s v="ADAPTACION DE EXPLORADORAS, CAMBIO DE BASE Y ESTOP TRASEROS"/>
    <x v="43"/>
    <d v="1899-12-30T07:30:00"/>
    <d v="1899-12-30T12:00:00"/>
    <d v="2021-05-15T00:00:00"/>
    <x v="41"/>
    <d v="2021-05-15T00:00:00"/>
    <d v="2021-05-15T00:00:00"/>
    <d v="1899-12-30T07:30:00"/>
    <d v="1899-12-30T12:00:00"/>
    <x v="12"/>
    <s v="JOSE VALENCIA"/>
    <x v="1"/>
    <s v="ELECTRICO"/>
    <x v="0"/>
    <x v="0"/>
    <n v="0"/>
    <n v="1"/>
    <d v="1899-12-30T04:30:00"/>
    <d v="1899-12-30T04:30:00"/>
    <n v="1"/>
    <d v="1899-12-30T00:00:00"/>
    <d v="1899-12-30T04:30:00"/>
    <n v="15"/>
    <x v="4"/>
    <x v="8"/>
    <s v="5-19"/>
    <d v="1899-12-30T04:30:00"/>
    <n v="0"/>
    <n v="1"/>
    <x v="5"/>
  </r>
  <r>
    <s v="SJK634"/>
    <n v="306"/>
    <x v="0"/>
    <s v="FABRICACION DE BASE DE PORTA STOP"/>
    <x v="43"/>
    <d v="1899-12-30T07:30:00"/>
    <d v="1899-12-30T12:00:00"/>
    <d v="2021-05-15T00:00:00"/>
    <x v="41"/>
    <d v="2021-05-15T00:00:00"/>
    <d v="2021-05-15T00:00:00"/>
    <d v="1899-12-30T07:30:00"/>
    <d v="1899-12-30T10:00:00"/>
    <x v="7"/>
    <s v="JOSE VALENCIA"/>
    <x v="1"/>
    <s v="SOLDADURA"/>
    <x v="0"/>
    <x v="0"/>
    <n v="0"/>
    <n v="1"/>
    <d v="1899-12-30T04:30:00"/>
    <d v="1899-12-30T04:30:00"/>
    <n v="1"/>
    <d v="1899-12-30T00:00:00"/>
    <d v="1899-12-30T04:30:00"/>
    <n v="15"/>
    <x v="4"/>
    <x v="8"/>
    <s v="5-19"/>
    <d v="1899-12-30T02:30:00"/>
    <n v="0"/>
    <n v="1"/>
    <x v="5"/>
  </r>
  <r>
    <s v="SJK631"/>
    <n v="307"/>
    <x v="1"/>
    <s v="CAMBIO DE BOMBILLOS FRONTAL, ARREGLO DE FUSIBLERA, ARREGLO DE ARNES DE LUCES Y CAMBIO DE FUSIBLE EN MAL ESTADO, CAMBIO DE SWITCHE DE ENCENDIDO"/>
    <x v="51"/>
    <d v="1899-12-30T07:30:00"/>
    <d v="1899-12-30T16:00:00"/>
    <d v="2021-05-18T00:00:00"/>
    <x v="42"/>
    <d v="2021-05-18T00:00:00"/>
    <d v="2021-05-18T00:00:00"/>
    <d v="1899-12-30T07:00:00"/>
    <d v="1899-12-30T16:00:00"/>
    <x v="12"/>
    <s v="YOMAR OÑATE"/>
    <x v="0"/>
    <s v="ELECTRICO "/>
    <x v="0"/>
    <x v="0"/>
    <n v="0"/>
    <n v="1"/>
    <d v="1899-12-30T06:30:29"/>
    <d v="1899-12-30T07:30:00"/>
    <n v="0"/>
    <d v="1899-12-30T05:00:00"/>
    <d v="1899-12-30T12:30:00"/>
    <n v="18"/>
    <x v="4"/>
    <x v="9"/>
    <s v="5-20"/>
    <d v="1899-12-30T07:00:29"/>
    <n v="0"/>
    <n v="1"/>
    <x v="7"/>
  </r>
  <r>
    <s v="SJK631"/>
    <n v="307"/>
    <x v="0"/>
    <s v="VUELVE POR SUMINISTRO DE CARGA DE BATERIA "/>
    <x v="51"/>
    <d v="1899-12-30T07:30:00"/>
    <d v="1899-12-30T16:00:00"/>
    <d v="2021-05-18T00:00:00"/>
    <x v="42"/>
    <d v="2021-05-19T00:00:00"/>
    <d v="2021-05-19T00:00:00"/>
    <d v="1899-12-30T07:00:00"/>
    <d v="1899-12-30T11:00:00"/>
    <x v="12"/>
    <s v="YOMAR OÑATE"/>
    <x v="0"/>
    <s v="ELECTRICO "/>
    <x v="0"/>
    <x v="0"/>
    <n v="0"/>
    <n v="1"/>
    <d v="1899-12-30T06:30:29"/>
    <d v="1899-12-30T07:30:00"/>
    <n v="0"/>
    <d v="1899-12-30T05:00:00"/>
    <d v="1899-12-30T12:30:00"/>
    <n v="18"/>
    <x v="4"/>
    <x v="9"/>
    <s v="5-20"/>
    <d v="1899-12-30T04:00:00"/>
    <n v="0"/>
    <n v="1"/>
    <x v="7"/>
  </r>
  <r>
    <s v="TDL768"/>
    <n v="308"/>
    <x v="1"/>
    <s v="ESCANER Y CAMBIO DE PARAMETROS"/>
    <x v="3"/>
    <d v="1899-12-30T07:30:00"/>
    <d v="1899-12-30T18:40:00"/>
    <d v="2021-05-18T00:00:00"/>
    <x v="40"/>
    <d v="2021-05-18T00:00:00"/>
    <d v="2021-05-18T00:00:00"/>
    <d v="1899-12-30T10:30:00"/>
    <d v="1899-12-30T11:40:00"/>
    <x v="82"/>
    <s v="FABIAN CARREÑO"/>
    <x v="0"/>
    <s v="ESCANER"/>
    <x v="7"/>
    <x v="1"/>
    <n v="2"/>
    <n v="1"/>
    <d v="1899-12-31T04:10:23"/>
    <d v="1899-12-31T16:09:31"/>
    <n v="0"/>
    <d v="1899-12-30T02:20:00"/>
    <d v="1899-12-31T18:29:31"/>
    <n v="20"/>
    <x v="4"/>
    <x v="9"/>
    <s v="5-20"/>
    <d v="1899-12-30T01:10:00"/>
    <n v="0"/>
    <n v="1"/>
    <x v="7"/>
  </r>
  <r>
    <s v="TDL768"/>
    <n v="308"/>
    <x v="1"/>
    <s v="TOMAR TIRMPO DE MOTOR, MTTO DE CAÑAS DE LOS BALANCINES, CAMBIO DE ARNES DE SENSORES Y LIMPIEZA DE SENSORES, "/>
    <x v="3"/>
    <d v="1899-12-30T07:30:00"/>
    <d v="1899-12-30T18:40:00"/>
    <d v="2021-05-18T00:00:00"/>
    <x v="40"/>
    <d v="2021-05-19T00:00:00"/>
    <d v="2021-05-19T00:00:00"/>
    <d v="1899-12-30T07:30:00"/>
    <d v="1899-12-30T17:30:00"/>
    <x v="161"/>
    <s v="FABIAN CARREÑO"/>
    <x v="0"/>
    <s v="ESCANER"/>
    <x v="7"/>
    <x v="1"/>
    <n v="2"/>
    <n v="1"/>
    <d v="1899-12-31T04:10:23"/>
    <d v="1899-12-31T16:09:31"/>
    <n v="0"/>
    <d v="1899-12-30T02:20:00"/>
    <d v="1899-12-31T18:29:31"/>
    <n v="20"/>
    <x v="4"/>
    <x v="9"/>
    <s v="5-20"/>
    <d v="1899-12-30T08:00:29"/>
    <n v="0"/>
    <n v="1"/>
    <x v="7"/>
  </r>
  <r>
    <s v="TDL768"/>
    <n v="308"/>
    <x v="1"/>
    <s v="ARREGLO DE ARNES BOMBA DE ARRASTRE"/>
    <x v="3"/>
    <d v="1899-12-30T07:30:00"/>
    <d v="1899-12-30T18:40:00"/>
    <d v="2021-05-18T00:00:00"/>
    <x v="40"/>
    <d v="2021-05-19T00:00:00"/>
    <d v="2021-05-19T00:00:00"/>
    <d v="1899-12-30T16:50:00"/>
    <d v="1899-12-30T17:30:00"/>
    <x v="12"/>
    <s v="FABIAN CARREÑO"/>
    <x v="0"/>
    <s v="ESCANER"/>
    <x v="7"/>
    <x v="1"/>
    <n v="2"/>
    <n v="1"/>
    <d v="1899-12-31T04:10:23"/>
    <d v="1899-12-31T16:09:31"/>
    <n v="0"/>
    <d v="1899-12-30T02:20:00"/>
    <d v="1899-12-31T18:29:31"/>
    <n v="20"/>
    <x v="4"/>
    <x v="9"/>
    <s v="5-20"/>
    <d v="1899-12-30T00:40:00"/>
    <n v="0"/>
    <n v="1"/>
    <x v="7"/>
  </r>
  <r>
    <s v="TDL768"/>
    <n v="308"/>
    <x v="1"/>
    <s v="DESMONTE DE PIÑONERA PARA CORRECION DE TIEMPO POR RUIDO EXTRAÑO, ASENTAMIENTO DE BALANCINES DE FRENO (SE DETIENE POR RESPUESTOS)"/>
    <x v="3"/>
    <d v="1899-12-30T07:30:00"/>
    <d v="1899-12-30T18:40:00"/>
    <d v="2021-05-18T00:00:00"/>
    <x v="40"/>
    <d v="2021-05-20T00:00:00"/>
    <d v="2021-05-20T00:00:00"/>
    <d v="1899-12-30T07:30:00"/>
    <d v="1899-12-30T12:00:00"/>
    <x v="162"/>
    <s v="FABIAN CARREÑO"/>
    <x v="0"/>
    <s v="ESCANER"/>
    <x v="7"/>
    <x v="1"/>
    <n v="2"/>
    <n v="1"/>
    <d v="1899-12-31T04:10:23"/>
    <d v="1899-12-31T16:09:31"/>
    <n v="0"/>
    <d v="1899-12-30T02:20:00"/>
    <d v="1899-12-31T18:29:31"/>
    <n v="20"/>
    <x v="4"/>
    <x v="9"/>
    <s v="5-20"/>
    <d v="1899-12-30T04:30:00"/>
    <n v="0"/>
    <n v="1"/>
    <x v="7"/>
  </r>
  <r>
    <s v="TDL768"/>
    <n v="308"/>
    <x v="1"/>
    <s v="DESMONTE DE PIÑONERA PARA CORRECION DE TIEMPO POR RUIDO EXTRAÑO, ASENTAMIENTO DE BALANCINES DE FRENO (REINICIA ACTIVIDAD)"/>
    <x v="3"/>
    <d v="1899-12-30T07:30:00"/>
    <d v="1899-12-30T18:40:00"/>
    <d v="2021-05-18T00:00:00"/>
    <x v="40"/>
    <d v="2021-05-20T00:00:00"/>
    <d v="2021-05-20T00:00:00"/>
    <d v="1899-12-30T16:00:00"/>
    <d v="1899-12-30T18:30:00"/>
    <x v="162"/>
    <s v="FABIAN CARREÑO"/>
    <x v="0"/>
    <s v="ESCANER"/>
    <x v="7"/>
    <x v="1"/>
    <n v="2"/>
    <n v="1"/>
    <d v="1899-12-31T04:10:23"/>
    <d v="1899-12-31T16:09:31"/>
    <n v="0"/>
    <d v="1899-12-30T02:20:00"/>
    <d v="1899-12-31T18:29:31"/>
    <n v="20"/>
    <x v="4"/>
    <x v="9"/>
    <s v="5-20"/>
    <d v="1899-12-30T02:30:00"/>
    <n v="0"/>
    <n v="1"/>
    <x v="7"/>
  </r>
  <r>
    <s v="TDL768"/>
    <n v="308"/>
    <x v="1"/>
    <s v=" MONTAJE DE FLAUTA DE INYECTORES ,"/>
    <x v="3"/>
    <d v="1899-12-30T07:30:00"/>
    <d v="1899-12-30T18:40:00"/>
    <d v="2021-05-18T00:00:00"/>
    <x v="40"/>
    <d v="2021-05-20T00:00:00"/>
    <d v="2021-05-20T00:00:00"/>
    <d v="1899-12-30T16:00:00"/>
    <d v="1899-12-30T17:30:00"/>
    <x v="163"/>
    <s v="FABIAN CARREÑO"/>
    <x v="0"/>
    <s v="ESCANER"/>
    <x v="7"/>
    <x v="1"/>
    <n v="2"/>
    <n v="1"/>
    <d v="1899-12-31T04:10:23"/>
    <d v="1899-12-31T16:09:31"/>
    <n v="0"/>
    <d v="1899-12-30T02:20:00"/>
    <d v="1899-12-31T18:29:31"/>
    <n v="20"/>
    <x v="4"/>
    <x v="9"/>
    <s v="5-20"/>
    <d v="1899-12-30T01:30:00"/>
    <n v="0"/>
    <n v="1"/>
    <x v="7"/>
  </r>
  <r>
    <s v="TDL768"/>
    <n v="308"/>
    <x v="1"/>
    <s v=" CAMBIO DE FUSIBLES DE LA COMPUTADORA ARREGLO DE ARNES DE BOMBA DE COMBUSTIBLE"/>
    <x v="3"/>
    <d v="1899-12-30T07:30:00"/>
    <d v="1899-12-30T18:40:00"/>
    <d v="2021-05-18T00:00:00"/>
    <x v="40"/>
    <d v="2021-05-20T00:00:00"/>
    <d v="2021-05-20T00:00:00"/>
    <d v="1899-12-30T16:30:00"/>
    <d v="1899-12-30T17:30:00"/>
    <x v="12"/>
    <s v="FABIAN CARREÑO"/>
    <x v="0"/>
    <s v="ESCANER"/>
    <x v="7"/>
    <x v="1"/>
    <n v="2"/>
    <n v="1"/>
    <d v="1899-12-31T04:10:23"/>
    <d v="1899-12-31T16:09:31"/>
    <n v="0"/>
    <d v="1899-12-30T02:20:00"/>
    <d v="1899-12-31T18:29:31"/>
    <n v="20"/>
    <x v="4"/>
    <x v="9"/>
    <s v="5-20"/>
    <d v="1899-12-30T01:00:00"/>
    <n v="0"/>
    <n v="1"/>
    <x v="7"/>
  </r>
  <r>
    <s v="TDL768"/>
    <n v="308"/>
    <x v="0"/>
    <s v="ESCANER"/>
    <x v="3"/>
    <d v="1899-12-30T07:30:00"/>
    <d v="1899-12-30T18:40:00"/>
    <d v="2021-05-18T00:00:00"/>
    <x v="40"/>
    <d v="2021-05-20T00:00:00"/>
    <d v="2021-05-20T00:00:00"/>
    <d v="1899-12-30T16:40:00"/>
    <d v="1899-12-30T17:30:00"/>
    <x v="12"/>
    <s v="FABIAN CARREÑO"/>
    <x v="0"/>
    <s v="ESCANER"/>
    <x v="7"/>
    <x v="1"/>
    <n v="2"/>
    <n v="1"/>
    <d v="1899-12-31T04:10:23"/>
    <d v="1899-12-31T16:09:31"/>
    <n v="0"/>
    <d v="1899-12-30T02:20:00"/>
    <d v="1899-12-31T18:29:31"/>
    <n v="20"/>
    <x v="4"/>
    <x v="9"/>
    <s v="5-20"/>
    <d v="1899-12-30T00:50:00"/>
    <n v="0"/>
    <n v="1"/>
    <x v="7"/>
  </r>
  <r>
    <s v="UYZ627"/>
    <n v="309"/>
    <x v="0"/>
    <s v="DESMONTE DE BASE DE FUN CLUTCH"/>
    <x v="3"/>
    <d v="1899-12-30T07:30:00"/>
    <d v="1899-12-30T18:40:00"/>
    <d v="2021-05-18T00:00:00"/>
    <x v="40"/>
    <d v="2021-05-18T00:00:00"/>
    <d v="2021-05-18T00:00:00"/>
    <d v="1899-12-30T08:00:00"/>
    <d v="1899-12-30T18:00:00"/>
    <x v="1"/>
    <m/>
    <x v="0"/>
    <s v="MOTORES                                     "/>
    <x v="1"/>
    <x v="2"/>
    <n v="2"/>
    <n v="1"/>
    <d v="1899-12-31T04:10:23"/>
    <d v="1899-12-31T16:09:31"/>
    <n v="0"/>
    <d v="1899-12-30T02:20:00"/>
    <d v="1899-12-31T18:29:31"/>
    <n v="20"/>
    <x v="4"/>
    <x v="9"/>
    <s v="5-20"/>
    <d v="1899-12-30T08:00:29"/>
    <n v="0"/>
    <n v="1"/>
    <x v="7"/>
  </r>
  <r>
    <s v="TFU070"/>
    <n v="310"/>
    <x v="1"/>
    <s v="MTTO A FRENO DE MOTOR Y CALIBRACION DE VALVULAS DE MOTOR, "/>
    <x v="3"/>
    <d v="1899-12-30T07:30:00"/>
    <d v="1899-12-30T18:40:00"/>
    <d v="2021-05-18T00:00:00"/>
    <x v="43"/>
    <d v="2021-05-18T00:00:00"/>
    <d v="2021-05-18T00:00:00"/>
    <d v="1899-12-30T07:30:00"/>
    <d v="1899-12-30T16:36:00"/>
    <x v="161"/>
    <m/>
    <x v="0"/>
    <s v="MOTORES                                           "/>
    <x v="1"/>
    <x v="1"/>
    <n v="1"/>
    <n v="1"/>
    <d v="1899-12-30T21:40:00"/>
    <d v="1899-12-31T03:10:00"/>
    <n v="0"/>
    <d v="1899-12-30T02:20:00"/>
    <d v="1899-12-31T05:30:00"/>
    <n v="19"/>
    <x v="4"/>
    <x v="9"/>
    <s v="5-20"/>
    <d v="1899-12-30T07:06:29"/>
    <n v="0"/>
    <n v="1"/>
    <x v="7"/>
  </r>
  <r>
    <s v="TFU070"/>
    <n v="310"/>
    <x v="0"/>
    <s v="ESCANER "/>
    <x v="3"/>
    <d v="1899-12-30T07:30:00"/>
    <d v="1899-12-30T18:40:00"/>
    <d v="2021-05-18T00:00:00"/>
    <x v="43"/>
    <d v="2021-05-18T00:00:00"/>
    <d v="2021-05-18T00:00:00"/>
    <d v="1899-12-30T16:41:00"/>
    <d v="1899-12-30T17:36:00"/>
    <x v="82"/>
    <m/>
    <x v="0"/>
    <s v="ESCANER   "/>
    <x v="1"/>
    <x v="1"/>
    <n v="1"/>
    <n v="1"/>
    <d v="1899-12-30T21:40:00"/>
    <d v="1899-12-31T03:10:00"/>
    <n v="0"/>
    <d v="1899-12-30T02:20:00"/>
    <d v="1899-12-31T05:30:00"/>
    <n v="19"/>
    <x v="4"/>
    <x v="9"/>
    <s v="5-20"/>
    <d v="1899-12-30T00:55:00"/>
    <n v="0"/>
    <n v="1"/>
    <x v="7"/>
  </r>
  <r>
    <s v="UQS510"/>
    <n v="311"/>
    <x v="1"/>
    <s v="REVISION DE CAJA Y NIVELES DE VALVULINA Y CAMBIO DE VALVULINA SINTETICA "/>
    <x v="4"/>
    <d v="1899-12-30T10:00:00"/>
    <d v="1899-12-30T10:53:00"/>
    <d v="2021-05-18T00:00:00"/>
    <x v="42"/>
    <d v="2021-05-18T00:00:00"/>
    <d v="2021-05-18T00:00:00"/>
    <d v="1899-12-30T07:30:00"/>
    <d v="1899-12-30T10:50:00"/>
    <x v="164"/>
    <s v="ALEXANDER RICO"/>
    <x v="0"/>
    <s v="CAJA Y TRANSMISIONES              "/>
    <x v="6"/>
    <x v="3"/>
    <n v="0"/>
    <n v="1"/>
    <d v="1899-12-30T00:53:00"/>
    <d v="1899-12-30T00:53:00"/>
    <n v="1"/>
    <d v="1899-12-30T00:00:00"/>
    <d v="1899-12-30T00:53:00"/>
    <n v="18"/>
    <x v="4"/>
    <x v="9"/>
    <s v="5-20"/>
    <d v="1899-12-30T03:20:00"/>
    <n v="0"/>
    <n v="1"/>
    <x v="7"/>
  </r>
  <r>
    <s v="UQS510"/>
    <n v="311"/>
    <x v="0"/>
    <s v="COMPLETAR NIVEL DE ACEITE Y ENGRASE"/>
    <x v="52"/>
    <d v="1899-12-30T10:00:00"/>
    <d v="1899-12-30T10:53:00"/>
    <d v="2021-05-18T00:00:00"/>
    <x v="42"/>
    <d v="2021-05-18T00:00:00"/>
    <d v="2021-05-18T00:00:00"/>
    <d v="1899-12-30T07:30:00"/>
    <d v="1899-12-30T09:00:00"/>
    <x v="83"/>
    <s v="ALEXANDER RICO"/>
    <x v="0"/>
    <s v="MECANICA DE PATIO "/>
    <x v="0"/>
    <x v="3"/>
    <n v="0"/>
    <n v="1"/>
    <d v="1899-12-30T00:53:00"/>
    <d v="1899-12-30T00:53:00"/>
    <n v="1"/>
    <d v="1899-12-30T00:00:00"/>
    <d v="1899-12-30T00:53:00"/>
    <n v="18"/>
    <x v="4"/>
    <x v="9"/>
    <s v="5-20"/>
    <d v="1899-12-30T01:30:00"/>
    <n v="0"/>
    <n v="1"/>
    <x v="7"/>
  </r>
  <r>
    <s v="WLP795"/>
    <n v="312"/>
    <x v="1"/>
    <s v="CAMBIO DE PUNTA EXHOSTO  PTE POR REPUESTOS "/>
    <x v="51"/>
    <d v="1899-12-30T08:30:00"/>
    <d v="1899-12-30T16:00:00"/>
    <d v="2021-05-18T00:00:00"/>
    <x v="43"/>
    <d v="2021-05-18T00:00:00"/>
    <d v="2021-05-18T00:00:00"/>
    <d v="1899-12-30T09:00:00"/>
    <d v="1899-12-30T09:30:00"/>
    <x v="0"/>
    <s v="JOHAN AVENDAÑO"/>
    <x v="0"/>
    <s v="MECANICA DE PATIO "/>
    <x v="0"/>
    <x v="3"/>
    <n v="1"/>
    <n v="1"/>
    <d v="1899-12-30T14:00:58"/>
    <d v="1899-12-30T19:30:58"/>
    <n v="0"/>
    <d v="1899-12-30T05:00:00"/>
    <d v="1899-12-31T00:30:58"/>
    <n v="19"/>
    <x v="4"/>
    <x v="9"/>
    <s v="5-20"/>
    <d v="1899-12-30T00:30:00"/>
    <n v="0"/>
    <n v="1"/>
    <x v="7"/>
  </r>
  <r>
    <s v="WLP795"/>
    <n v="312"/>
    <x v="1"/>
    <s v="REINICIA CAMBIO DE PUNTA EXHOSTO  "/>
    <x v="51"/>
    <d v="1899-12-30T08:30:00"/>
    <d v="1899-12-30T16:00:00"/>
    <d v="2021-05-18T00:00:00"/>
    <x v="43"/>
    <d v="2021-05-18T00:00:00"/>
    <d v="2021-05-18T00:00:00"/>
    <d v="1899-12-30T14:50:00"/>
    <d v="1899-12-30T15:50:00"/>
    <x v="0"/>
    <s v="JOHAN AVENDAÑO"/>
    <x v="0"/>
    <s v="MECANICA DE PATIO "/>
    <x v="0"/>
    <x v="3"/>
    <n v="1"/>
    <n v="1"/>
    <d v="1899-12-30T14:00:58"/>
    <d v="1899-12-30T19:30:58"/>
    <n v="0"/>
    <d v="1899-12-30T05:00:00"/>
    <d v="1899-12-31T00:30:58"/>
    <n v="19"/>
    <x v="4"/>
    <x v="9"/>
    <s v="5-20"/>
    <d v="1899-12-30T01:00:00"/>
    <n v="0"/>
    <n v="1"/>
    <x v="7"/>
  </r>
  <r>
    <s v="WLP795"/>
    <n v="312"/>
    <x v="0"/>
    <s v="DESMONTE DE LLANTAS PARA CAMBIO DE RETENEDOR, EMPAQUE EJE 8 HUECOS POSICION 7Y8, LIMPIEZA DE CAMPANAS, BOSINES Y BANDAS, SE COMPLETO 1/4 DE VALVULINA, GRADUACION DE FRENOS "/>
    <x v="51"/>
    <d v="1899-12-30T08:30:00"/>
    <d v="1899-12-30T16:00:00"/>
    <d v="2021-05-18T00:00:00"/>
    <x v="43"/>
    <d v="2021-05-19T00:00:00"/>
    <d v="2021-05-19T00:00:00"/>
    <d v="1899-12-30T11:20:00"/>
    <d v="1899-12-30T15:50:00"/>
    <x v="165"/>
    <s v="JOHAN AVENDAÑO"/>
    <x v="0"/>
    <s v="MECANICA DE PATIO "/>
    <x v="0"/>
    <x v="3"/>
    <n v="1"/>
    <n v="1"/>
    <d v="1899-12-30T14:00:58"/>
    <d v="1899-12-30T19:30:58"/>
    <n v="0"/>
    <d v="1899-12-30T05:00:00"/>
    <d v="1899-12-31T00:30:58"/>
    <n v="19"/>
    <x v="4"/>
    <x v="9"/>
    <s v="5-20"/>
    <d v="1899-12-30T04:30:00"/>
    <n v="0"/>
    <n v="1"/>
    <x v="7"/>
  </r>
  <r>
    <s v="SJK639"/>
    <n v="313"/>
    <x v="0"/>
    <s v="MTTO A AIRE ACONDICIONADO POR GARANTIA "/>
    <x v="51"/>
    <d v="1899-12-30T08:00:00"/>
    <d v="1899-12-30T12:00:00"/>
    <d v="2021-05-18T00:00:00"/>
    <x v="42"/>
    <d v="2021-05-18T00:00:00"/>
    <d v="2021-05-18T00:00:00"/>
    <d v="1899-12-30T09:00:00"/>
    <d v="1899-12-30T12:00:00"/>
    <x v="166"/>
    <s v="SAMUEL MEDINA"/>
    <x v="1"/>
    <s v="AIRE ACONDICIONADO "/>
    <x v="0"/>
    <x v="2"/>
    <n v="0"/>
    <n v="1"/>
    <d v="1899-12-30T04:00:00"/>
    <d v="1899-12-30T04:00:00"/>
    <n v="1"/>
    <d v="1899-12-30T00:00:00"/>
    <d v="1899-12-30T04:00:00"/>
    <n v="18"/>
    <x v="4"/>
    <x v="9"/>
    <s v="5-20"/>
    <d v="1899-12-30T03:00:00"/>
    <n v="0"/>
    <n v="1"/>
    <x v="7"/>
  </r>
  <r>
    <s v="SJK825"/>
    <n v="314"/>
    <x v="0"/>
    <s v="RECARGA DE BATERIA Y REVISION DE ENCENDIDO"/>
    <x v="51"/>
    <d v="1899-12-30T08:30:00"/>
    <d v="1899-12-30T09:29:00"/>
    <d v="2021-05-18T00:00:00"/>
    <x v="42"/>
    <d v="2021-05-18T00:00:00"/>
    <d v="2021-05-18T00:00:00"/>
    <d v="1899-12-30T08:30:00"/>
    <d v="1899-12-30T09:20:00"/>
    <x v="82"/>
    <m/>
    <x v="0"/>
    <s v="ELECTRICO "/>
    <x v="0"/>
    <x v="2"/>
    <n v="0"/>
    <n v="1"/>
    <d v="1899-12-30T00:59:00"/>
    <d v="1899-12-30T00:59:00"/>
    <n v="1"/>
    <d v="1899-12-30T00:00:00"/>
    <d v="1899-12-30T00:59:00"/>
    <n v="18"/>
    <x v="4"/>
    <x v="9"/>
    <s v="5-20"/>
    <d v="1899-12-30T00:50:00"/>
    <n v="0"/>
    <n v="1"/>
    <x v="7"/>
  </r>
  <r>
    <s v="UYU045"/>
    <n v="315"/>
    <x v="1"/>
    <s v="REPARACION DEL ENFRIADOR DE ACEITE Y MONTAJE DEL MISMO"/>
    <x v="51"/>
    <d v="1899-12-30T10:20:00"/>
    <d v="1899-12-30T04:00:00"/>
    <d v="2021-05-18T00:00:00"/>
    <x v="43"/>
    <d v="2021-05-18T00:00:00"/>
    <d v="2021-05-18T00:00:00"/>
    <d v="1899-12-30T15:40:00"/>
    <d v="1899-12-30T18:11:00"/>
    <x v="167"/>
    <s v="LUIS MARTELO"/>
    <x v="0"/>
    <s v="MOTORES                       MECANICA DE PATIO      SOLDADURA                           "/>
    <x v="1"/>
    <x v="3"/>
    <n v="1"/>
    <n v="1"/>
    <d v="1899-12-30T00:10:58"/>
    <d v="1899-12-30T05:40:58"/>
    <n v="1"/>
    <d v="1899-12-30T00:00:00"/>
    <d v="1899-12-30T05:40:58"/>
    <n v="19"/>
    <x v="4"/>
    <x v="9"/>
    <s v="5-20"/>
    <d v="1899-12-30T02:31:00"/>
    <n v="0"/>
    <n v="1"/>
    <x v="7"/>
  </r>
  <r>
    <s v="UYU045"/>
    <n v="315"/>
    <x v="1"/>
    <s v="INSPECCION DE 5TA RUEDA,"/>
    <x v="51"/>
    <d v="1899-12-30T10:20:00"/>
    <d v="1899-12-30T04:00:00"/>
    <d v="2021-05-18T00:00:00"/>
    <x v="43"/>
    <d v="2021-05-19T00:00:00"/>
    <d v="2021-05-19T00:00:00"/>
    <d v="1899-12-30T09:00:00"/>
    <d v="1899-12-30T14:00:00"/>
    <x v="168"/>
    <s v="LUIS MARTELO"/>
    <x v="0"/>
    <s v=" MECANICA DE PATIO                    "/>
    <x v="0"/>
    <x v="3"/>
    <n v="1"/>
    <n v="1"/>
    <d v="1899-12-30T00:10:58"/>
    <d v="1899-12-30T05:40:58"/>
    <n v="1"/>
    <d v="1899-12-30T00:00:00"/>
    <d v="1899-12-30T05:40:58"/>
    <n v="19"/>
    <x v="4"/>
    <x v="9"/>
    <s v="5-20"/>
    <d v="1899-12-30T03:00:29"/>
    <n v="0"/>
    <n v="1"/>
    <x v="7"/>
  </r>
  <r>
    <s v="UYU045"/>
    <n v="315"/>
    <x v="0"/>
    <s v=" SOLDADURA A 5TA RUEDA "/>
    <x v="51"/>
    <d v="1899-12-30T10:20:00"/>
    <d v="1899-12-30T04:00:00"/>
    <d v="2021-05-18T00:00:00"/>
    <x v="43"/>
    <d v="2021-05-19T00:00:00"/>
    <d v="2021-05-19T00:00:00"/>
    <d v="1899-12-30T14:20:00"/>
    <d v="1899-12-30T15:30:00"/>
    <x v="7"/>
    <s v="LUIS MARTELO"/>
    <x v="0"/>
    <s v=" SOLDADURA                           "/>
    <x v="0"/>
    <x v="3"/>
    <n v="1"/>
    <n v="1"/>
    <d v="1899-12-30T00:10:58"/>
    <d v="1899-12-30T05:40:58"/>
    <n v="1"/>
    <d v="1899-12-30T00:00:00"/>
    <d v="1899-12-30T05:40:58"/>
    <n v="19"/>
    <x v="4"/>
    <x v="9"/>
    <s v="5-20"/>
    <d v="1899-12-30T01:10:00"/>
    <n v="0"/>
    <n v="1"/>
    <x v="7"/>
  </r>
  <r>
    <s v="SJK693"/>
    <n v="316"/>
    <x v="1"/>
    <s v="CAMBIO DE ACEITE Y FILTRACION Y ENGRASE "/>
    <x v="3"/>
    <d v="1899-12-30T02:45:00"/>
    <d v="1899-12-30T17:00:00"/>
    <d v="2021-05-18T00:00:00"/>
    <x v="42"/>
    <d v="2021-05-18T00:00:00"/>
    <d v="2021-05-19T00:00:00"/>
    <d v="1899-12-30T15:20:00"/>
    <d v="1899-12-30T17:10:00"/>
    <x v="169"/>
    <s v="OSCAR RODRIGUEZ"/>
    <x v="1"/>
    <s v="MECANICA DE PATIO    "/>
    <x v="15"/>
    <x v="2"/>
    <n v="0"/>
    <n v="1"/>
    <d v="1899-12-30T12:15:29"/>
    <d v="1899-12-30T13:15:00"/>
    <n v="0"/>
    <d v="1899-12-30T04:00:00"/>
    <d v="1899-12-30T17:15:00"/>
    <n v="18"/>
    <x v="4"/>
    <x v="9"/>
    <s v="5-20"/>
    <d v="1899-12-30T08:20:58"/>
    <n v="1"/>
    <n v="1"/>
    <x v="7"/>
  </r>
  <r>
    <s v="SJK693"/>
    <n v="316"/>
    <x v="1"/>
    <s v="REVISION DEL SISTEMA ELEVAVIDRIOS"/>
    <x v="1"/>
    <d v="1899-12-30T02:45:00"/>
    <d v="1899-12-30T17:00:00"/>
    <d v="2021-05-18T00:00:00"/>
    <x v="43"/>
    <d v="2021-05-19T00:00:00"/>
    <d v="2021-05-19T00:00:00"/>
    <d v="1899-12-30T15:00:00"/>
    <d v="1899-12-30T15:30:00"/>
    <x v="12"/>
    <s v="OSCAR RODRIGUEZ"/>
    <x v="1"/>
    <s v="ELECTRICO "/>
    <x v="15"/>
    <x v="2"/>
    <n v="1"/>
    <n v="1"/>
    <d v="1899-12-31T00:45:00"/>
    <d v="1899-12-31T06:15:00"/>
    <n v="0"/>
    <d v="1899-12-30T04:00:00"/>
    <d v="1899-12-31T10:15:00"/>
    <n v="19"/>
    <x v="4"/>
    <x v="9"/>
    <s v="5-20"/>
    <d v="1899-12-30T00:30:00"/>
    <n v="0"/>
    <n v="1"/>
    <x v="7"/>
  </r>
  <r>
    <s v="SJK693"/>
    <n v="316"/>
    <x v="1"/>
    <s v="REVISION DEL SISTEMA ELEVAVIDRIOS"/>
    <x v="1"/>
    <d v="1899-12-30T02:45:00"/>
    <d v="1899-12-30T17:00:00"/>
    <d v="2021-05-18T00:00:00"/>
    <x v="43"/>
    <d v="2021-05-19T00:00:00"/>
    <d v="2021-05-19T00:00:00"/>
    <d v="1899-12-30T15:00:00"/>
    <d v="1899-12-30T15:30:00"/>
    <x v="12"/>
    <s v="OSCAR RODRIGUEZ"/>
    <x v="1"/>
    <s v="ELECTRICO "/>
    <x v="15"/>
    <x v="2"/>
    <n v="1"/>
    <n v="1"/>
    <d v="1899-12-31T00:45:00"/>
    <d v="1899-12-31T06:15:00"/>
    <n v="0"/>
    <d v="1899-12-30T04:00:00"/>
    <d v="1899-12-31T10:15:00"/>
    <n v="19"/>
    <x v="4"/>
    <x v="9"/>
    <s v="5-20"/>
    <d v="1899-12-30T00:30:00"/>
    <n v="0"/>
    <n v="1"/>
    <x v="7"/>
  </r>
  <r>
    <s v="SJK693"/>
    <n v="316"/>
    <x v="1"/>
    <s v="POSTURA DE SWTCHE DE ELEVAVIDRIO"/>
    <x v="1"/>
    <d v="1899-12-30T02:45:00"/>
    <d v="1899-12-30T17:00:00"/>
    <d v="2021-05-18T00:00:00"/>
    <x v="43"/>
    <d v="2021-05-19T00:00:00"/>
    <d v="2021-05-19T00:00:00"/>
    <d v="1899-12-30T10:00:00"/>
    <d v="1899-12-30T10:20:00"/>
    <x v="0"/>
    <s v="OSCAR RODRIGUEZ"/>
    <x v="1"/>
    <s v="ELECTRICO "/>
    <x v="15"/>
    <x v="2"/>
    <n v="1"/>
    <n v="1"/>
    <d v="1899-12-31T00:45:00"/>
    <d v="1899-12-31T06:15:00"/>
    <n v="0"/>
    <d v="1899-12-30T04:00:00"/>
    <d v="1899-12-31T10:15:00"/>
    <n v="19"/>
    <x v="4"/>
    <x v="9"/>
    <s v="5-20"/>
    <d v="1899-12-30T00:20:00"/>
    <n v="0"/>
    <n v="1"/>
    <x v="7"/>
  </r>
  <r>
    <s v="SJK693"/>
    <n v="316"/>
    <x v="0"/>
    <s v="INSPECCION DE 5TA RUEDA "/>
    <x v="46"/>
    <d v="1899-12-30T02:45:00"/>
    <d v="1899-12-30T17:00:00"/>
    <d v="2021-05-18T00:00:00"/>
    <x v="43"/>
    <d v="2021-05-19T00:00:00"/>
    <d v="2021-05-19T00:00:00"/>
    <d v="1899-12-30T13:45:00"/>
    <d v="1899-12-30T14:00:00"/>
    <x v="170"/>
    <s v="OSCAR RODRIGUEZ"/>
    <x v="1"/>
    <s v="ELECTRICO "/>
    <x v="15"/>
    <x v="2"/>
    <n v="1"/>
    <n v="1"/>
    <d v="1899-12-31T00:45:00"/>
    <d v="1899-12-31T06:15:00"/>
    <n v="0"/>
    <d v="1899-12-30T04:00:00"/>
    <d v="1899-12-31T10:15:00"/>
    <n v="19"/>
    <x v="4"/>
    <x v="9"/>
    <s v="5-20"/>
    <d v="1899-12-30T00:15:00"/>
    <n v="0"/>
    <n v="1"/>
    <x v="7"/>
  </r>
  <r>
    <s v="UQS506"/>
    <n v="317"/>
    <x v="1"/>
    <s v="CAMBIO DE ACEITE Y FILTRACION Y ENGRASE "/>
    <x v="3"/>
    <d v="1899-12-30T01:00:00"/>
    <d v="1899-12-30T16:50:00"/>
    <d v="2021-05-18T00:00:00"/>
    <x v="42"/>
    <d v="2021-05-18T00:00:00"/>
    <d v="2021-05-18T00:00:00"/>
    <d v="1899-12-30T14:00:00"/>
    <d v="1899-12-30T15:20:00"/>
    <x v="169"/>
    <s v="JOHN RODRIGUEZ"/>
    <x v="1"/>
    <s v="MECANICA DE PATIO    "/>
    <x v="12"/>
    <x v="3"/>
    <n v="0"/>
    <n v="1"/>
    <d v="1899-12-30T13:50:29"/>
    <d v="1899-12-30T14:50:00"/>
    <n v="0"/>
    <d v="1899-12-30T04:10:00"/>
    <d v="1899-12-30T19:00:00"/>
    <n v="18"/>
    <x v="4"/>
    <x v="9"/>
    <s v="5-20"/>
    <d v="1899-12-30T01:20:00"/>
    <n v="0"/>
    <n v="1"/>
    <x v="7"/>
  </r>
  <r>
    <s v="UQS506"/>
    <n v="317"/>
    <x v="0"/>
    <s v="CAMBIO DE CODO Y PUNTA DE EXHOSTO "/>
    <x v="1"/>
    <d v="1899-12-30T01:00:00"/>
    <d v="1899-12-30T16:50:00"/>
    <d v="2021-05-18T00:00:00"/>
    <x v="42"/>
    <d v="2021-05-18T00:00:00"/>
    <d v="2021-05-18T00:00:00"/>
    <d v="1899-12-30T14:10:00"/>
    <d v="1899-12-30T16:40:00"/>
    <x v="171"/>
    <s v="JOHN RODRIGUEZ"/>
    <x v="1"/>
    <s v="MECANICA DE PATIO    "/>
    <x v="12"/>
    <x v="3"/>
    <n v="0"/>
    <n v="1"/>
    <d v="1899-12-30T13:50:29"/>
    <d v="1899-12-30T14:50:00"/>
    <n v="0"/>
    <d v="1899-12-30T04:10:00"/>
    <d v="1899-12-30T19:00:00"/>
    <n v="18"/>
    <x v="4"/>
    <x v="9"/>
    <s v="5-20"/>
    <d v="1899-12-30T02:30:00"/>
    <n v="0"/>
    <n v="1"/>
    <x v="7"/>
  </r>
  <r>
    <s v="TZV233"/>
    <n v="318"/>
    <x v="1"/>
    <s v="TAPIZADO Y PINTUIRA DE PULIURETANO INTERNA"/>
    <x v="1"/>
    <d v="1899-12-30T10:00:00"/>
    <d v="1899-12-30T07:30:00"/>
    <d v="2021-05-18T00:00:00"/>
    <x v="43"/>
    <d v="2021-05-18T00:00:00"/>
    <d v="2021-05-18T00:00:00"/>
    <d v="1899-12-30T10:00:00"/>
    <d v="1899-12-30T16:30:00"/>
    <x v="172"/>
    <m/>
    <x v="1"/>
    <s v="PINTURA Y LATONERIA "/>
    <x v="6"/>
    <x v="6"/>
    <n v="1"/>
    <n v="1"/>
    <d v="1899-12-30T04:00:58"/>
    <d v="1899-12-30T09:30:58"/>
    <n v="1"/>
    <d v="1899-12-30T00:00:00"/>
    <d v="1899-12-30T09:30:58"/>
    <n v="19"/>
    <x v="4"/>
    <x v="9"/>
    <s v="5-20"/>
    <d v="1899-12-30T04:30:29"/>
    <n v="0"/>
    <n v="1"/>
    <x v="7"/>
  </r>
  <r>
    <s v="TZV233"/>
    <n v="318"/>
    <x v="0"/>
    <s v="COLABORACION DE DESARME PARATAPIZADO Y PINTUIRA DE PULIURETANO INTERNA"/>
    <x v="1"/>
    <d v="1899-12-30T10:00:00"/>
    <d v="1899-12-30T07:30:00"/>
    <d v="2021-05-18T00:00:00"/>
    <x v="43"/>
    <d v="2021-05-18T00:00:00"/>
    <d v="2021-05-18T00:00:00"/>
    <d v="1899-12-30T10:40:00"/>
    <d v="1899-12-30T11:30:00"/>
    <x v="6"/>
    <m/>
    <x v="1"/>
    <s v="PINTURA Y LATONERIA "/>
    <x v="0"/>
    <x v="6"/>
    <n v="1"/>
    <n v="1"/>
    <d v="1899-12-30T04:00:58"/>
    <d v="1899-12-30T09:30:58"/>
    <n v="1"/>
    <d v="1899-12-30T00:00:00"/>
    <d v="1899-12-30T09:30:58"/>
    <n v="19"/>
    <x v="4"/>
    <x v="9"/>
    <s v="5-20"/>
    <d v="1899-12-30T00:50:00"/>
    <n v="0"/>
    <n v="1"/>
    <x v="7"/>
  </r>
  <r>
    <s v="R60300"/>
    <n v="319"/>
    <x v="1"/>
    <s v="REVISION DE BOMBONA "/>
    <x v="42"/>
    <d v="1899-12-30T16:00:00"/>
    <d v="1899-12-30T17:30:00"/>
    <d v="2021-05-18T00:00:00"/>
    <x v="43"/>
    <d v="2021-05-18T00:00:00"/>
    <d v="2021-05-18T00:00:00"/>
    <d v="1899-12-30T16:40:00"/>
    <d v="1899-12-30T17:15:00"/>
    <x v="0"/>
    <s v="NEIDER IBARRA"/>
    <x v="0"/>
    <s v="MECANICA DE PATIO "/>
    <x v="0"/>
    <x v="3"/>
    <n v="1"/>
    <n v="1"/>
    <d v="1899-12-30T08:00:58"/>
    <d v="1899-12-30T13:30:58"/>
    <n v="0"/>
    <d v="1899-12-30T03:30:00"/>
    <d v="1899-12-30T17:00:58"/>
    <n v="19"/>
    <x v="4"/>
    <x v="9"/>
    <s v="5-20"/>
    <d v="1899-12-30T00:35:00"/>
    <n v="0"/>
    <n v="1"/>
    <x v="7"/>
  </r>
  <r>
    <s v="R60300"/>
    <n v="319"/>
    <x v="1"/>
    <s v="CAMBIO DE BOMBONA DE SUSPENSION"/>
    <x v="42"/>
    <d v="1899-12-30T16:00:00"/>
    <d v="1899-12-30T17:30:00"/>
    <d v="2021-05-18T00:00:00"/>
    <x v="43"/>
    <d v="2021-05-18T00:00:00"/>
    <d v="2021-05-18T00:00:00"/>
    <d v="1899-12-30T16:15:00"/>
    <d v="1899-12-30T17:15:00"/>
    <x v="6"/>
    <s v="NEIDER IBARRA"/>
    <x v="0"/>
    <s v="MECANICA DE PATIO "/>
    <x v="0"/>
    <x v="3"/>
    <n v="1"/>
    <n v="1"/>
    <d v="1899-12-30T08:00:58"/>
    <d v="1899-12-30T13:30:58"/>
    <n v="0"/>
    <d v="1899-12-30T03:30:00"/>
    <d v="1899-12-30T17:00:58"/>
    <n v="19"/>
    <x v="4"/>
    <x v="9"/>
    <s v="5-20"/>
    <d v="1899-12-30T01:00:00"/>
    <n v="0"/>
    <n v="1"/>
    <x v="7"/>
  </r>
  <r>
    <s v="WLP813"/>
    <n v="319"/>
    <x v="0"/>
    <s v="CAMBIO DE BOMBONA DE SUSPENSIÓN DE CABINA, "/>
    <x v="1"/>
    <d v="1899-12-30T16:00:00"/>
    <d v="1899-12-30T17:30:00"/>
    <d v="2021-05-18T00:00:00"/>
    <x v="43"/>
    <d v="2021-05-19T00:00:00"/>
    <d v="2021-05-19T00:00:00"/>
    <d v="1899-12-30T11:00:00"/>
    <d v="1899-12-30T12:00:00"/>
    <x v="6"/>
    <s v="NEIDER IBARRA"/>
    <x v="0"/>
    <s v="MECANICA DE PATIO "/>
    <x v="0"/>
    <x v="3"/>
    <n v="1"/>
    <n v="1"/>
    <d v="1899-12-30T08:00:58"/>
    <d v="1899-12-30T13:30:58"/>
    <n v="0"/>
    <d v="1899-12-30T03:30:00"/>
    <d v="1899-12-30T17:00:58"/>
    <n v="19"/>
    <x v="4"/>
    <x v="9"/>
    <s v="5-20"/>
    <d v="1899-12-30T01:00:00"/>
    <n v="0"/>
    <n v="1"/>
    <x v="7"/>
  </r>
  <r>
    <s v="TFR853"/>
    <n v="320"/>
    <x v="2"/>
    <s v="CAMBIO DE RACOR PARTIDO EN MANGUERA DE FRENO"/>
    <x v="53"/>
    <d v="1899-12-30T16:03:00"/>
    <d v="1899-12-30T17:20:00"/>
    <d v="2021-05-18T00:00:00"/>
    <x v="42"/>
    <d v="2021-05-18T00:00:00"/>
    <d v="2021-05-18T00:00:00"/>
    <d v="1899-12-30T16:40:00"/>
    <d v="1899-12-30T17:20:00"/>
    <x v="6"/>
    <s v="GERMAN SANCHEZ"/>
    <x v="0"/>
    <s v="AIRE "/>
    <x v="0"/>
    <x v="5"/>
    <n v="0"/>
    <n v="1"/>
    <d v="1899-12-30T01:17:00"/>
    <d v="1899-12-30T01:17:00"/>
    <n v="1"/>
    <d v="1899-12-30T00:00:00"/>
    <d v="1899-12-30T01:17:00"/>
    <n v="18"/>
    <x v="4"/>
    <x v="9"/>
    <s v="5-20"/>
    <d v="1899-12-30T00:40:00"/>
    <n v="0"/>
    <n v="1"/>
    <x v="7"/>
  </r>
  <r>
    <s v="SJK691"/>
    <n v="321"/>
    <x v="1"/>
    <s v="POLICHADO"/>
    <x v="51"/>
    <d v="1899-12-30T16:30:00"/>
    <d v="1899-12-30T12:00:00"/>
    <d v="2021-05-18T00:00:00"/>
    <x v="44"/>
    <d v="2021-05-18T00:00:00"/>
    <d v="2021-05-18T00:00:00"/>
    <d v="1899-12-30T11:18:00"/>
    <d v="1899-12-30T17:30:00"/>
    <x v="115"/>
    <s v="FABIO  GUEVARA"/>
    <x v="1"/>
    <s v="LATONERIA Y PINTURA"/>
    <x v="11"/>
    <x v="3"/>
    <n v="3"/>
    <n v="1"/>
    <d v="1899-12-30T21:00:17"/>
    <d v="1899-12-31T14:29:02"/>
    <n v="1"/>
    <d v="1899-12-30T00:00:00"/>
    <d v="1899-12-31T14:29:02"/>
    <n v="21"/>
    <x v="4"/>
    <x v="9"/>
    <s v="5-20"/>
    <d v="1899-12-30T04:12:29"/>
    <n v="0"/>
    <n v="1"/>
    <x v="7"/>
  </r>
  <r>
    <s v="SJK691"/>
    <n v="321"/>
    <x v="1"/>
    <s v="POLICHADO"/>
    <x v="51"/>
    <d v="1899-12-30T16:30:00"/>
    <d v="1899-12-30T12:00:00"/>
    <d v="2021-05-18T00:00:00"/>
    <x v="44"/>
    <d v="2021-05-19T00:00:00"/>
    <d v="2021-05-19T00:00:00"/>
    <d v="1899-12-30T07:30:00"/>
    <d v="1899-12-30T10:30:00"/>
    <x v="115"/>
    <s v="FABIO  GUEVARA"/>
    <x v="1"/>
    <s v="LATONERIA Y PINTURA"/>
    <x v="11"/>
    <x v="3"/>
    <n v="3"/>
    <n v="1"/>
    <d v="1899-12-30T21:00:17"/>
    <d v="1899-12-31T14:29:02"/>
    <n v="1"/>
    <d v="1899-12-30T00:00:00"/>
    <d v="1899-12-31T14:29:02"/>
    <n v="21"/>
    <x v="4"/>
    <x v="9"/>
    <s v="5-20"/>
    <d v="1899-12-30T03:00:00"/>
    <n v="0"/>
    <n v="1"/>
    <x v="7"/>
  </r>
  <r>
    <s v="SJK691"/>
    <n v="321"/>
    <x v="0"/>
    <s v="CORRECCION DE FUGA POR DESFOGUE DE MOTOR"/>
    <x v="51"/>
    <d v="1899-12-30T16:30:00"/>
    <d v="1899-12-30T12:00:00"/>
    <d v="2021-05-18T00:00:00"/>
    <x v="44"/>
    <d v="2021-05-21T00:00:00"/>
    <d v="2021-05-21T00:00:00"/>
    <d v="1899-12-30T08:28:00"/>
    <d v="1899-12-30T10:23:00"/>
    <x v="167"/>
    <s v="FABIO  GUEVARA"/>
    <x v="1"/>
    <s v="MOTORES                                     "/>
    <x v="11"/>
    <x v="3"/>
    <n v="3"/>
    <n v="1"/>
    <d v="1899-12-30T21:00:17"/>
    <d v="1899-12-31T14:29:02"/>
    <n v="1"/>
    <d v="1899-12-30T00:00:00"/>
    <d v="1899-12-31T14:29:02"/>
    <n v="21"/>
    <x v="4"/>
    <x v="9"/>
    <s v="5-20"/>
    <d v="1899-12-30T01:55:00"/>
    <n v="0"/>
    <n v="1"/>
    <x v="7"/>
  </r>
  <r>
    <s v="S67613"/>
    <n v="322"/>
    <x v="1"/>
    <s v="INSTALACION DE STOPS TRASEROS"/>
    <x v="46"/>
    <d v="1899-12-30T15:30:00"/>
    <d v="1899-12-30T17:02:00"/>
    <d v="2021-05-18T00:00:00"/>
    <x v="42"/>
    <d v="2021-05-18T00:00:00"/>
    <d v="2021-05-18T00:00:00"/>
    <d v="1899-12-30T15:30:00"/>
    <d v="1899-12-30T17:02:00"/>
    <x v="12"/>
    <m/>
    <x v="0"/>
    <s v="ELECTRICO"/>
    <x v="0"/>
    <x v="0"/>
    <n v="0"/>
    <n v="1"/>
    <d v="1899-12-30T01:32:00"/>
    <d v="1899-12-30T01:32:00"/>
    <n v="0"/>
    <d v="1899-12-30T03:58:00"/>
    <d v="1899-12-30T05:30:00"/>
    <n v="18"/>
    <x v="4"/>
    <x v="9"/>
    <s v="5-20"/>
    <d v="1899-12-30T01:32:00"/>
    <n v="0"/>
    <n v="1"/>
    <x v="7"/>
  </r>
  <r>
    <s v="R62025"/>
    <n v="323"/>
    <x v="1"/>
    <s v="CAMBIO DE GUARDABARROS DE FIBRA TRASERO"/>
    <x v="28"/>
    <d v="1899-12-30T07:00:00"/>
    <d v="1899-12-30T08:54:00"/>
    <d v="2021-05-19T00:00:00"/>
    <x v="43"/>
    <d v="2021-05-19T00:00:00"/>
    <d v="2021-05-19T00:00:00"/>
    <d v="1899-12-30T07:00:00"/>
    <d v="1899-12-30T08:54:00"/>
    <x v="173"/>
    <m/>
    <x v="0"/>
    <s v="PINTURA Y LATONERIA"/>
    <x v="0"/>
    <x v="2"/>
    <n v="0"/>
    <n v="1"/>
    <d v="1899-12-30T01:54:00"/>
    <d v="1899-12-30T01:54:00"/>
    <n v="1"/>
    <d v="1899-12-30T00:00:00"/>
    <d v="1899-12-30T01:54:00"/>
    <n v="19"/>
    <x v="4"/>
    <x v="9"/>
    <s v="5-20"/>
    <d v="1899-12-30T01:54:00"/>
    <n v="0"/>
    <n v="1"/>
    <x v="7"/>
  </r>
  <r>
    <s v="S26296"/>
    <n v="324"/>
    <x v="1"/>
    <s v="CAMBIO DE STOP LATERALES Y ARREGLO DE CABLE 7 VIAS"/>
    <x v="42"/>
    <d v="1899-12-30T07:44:00"/>
    <d v="1899-12-30T12:00:00"/>
    <d v="2021-05-19T00:00:00"/>
    <x v="43"/>
    <d v="2021-05-19T00:00:00"/>
    <d v="2021-05-19T00:00:00"/>
    <d v="1899-12-30T08:00:00"/>
    <d v="1899-12-30T09:00:00"/>
    <x v="82"/>
    <s v="OSCAR QUINAYAS"/>
    <x v="0"/>
    <s v="ELECTRICO"/>
    <x v="0"/>
    <x v="1"/>
    <n v="0"/>
    <n v="1"/>
    <d v="1899-12-30T04:16:00"/>
    <d v="1899-12-30T04:16:00"/>
    <n v="1"/>
    <d v="1899-12-30T00:00:00"/>
    <d v="1899-12-30T04:16:00"/>
    <n v="19"/>
    <x v="4"/>
    <x v="9"/>
    <s v="5-20"/>
    <d v="1899-12-30T01:00:00"/>
    <n v="0"/>
    <n v="1"/>
    <x v="7"/>
  </r>
  <r>
    <s v="S26296"/>
    <n v="324"/>
    <x v="1"/>
    <s v="CAMBIO DE STOP LATERALES Y ARREGLO DE CABLE 7 VIAS"/>
    <x v="42"/>
    <d v="1899-12-30T07:44:00"/>
    <d v="1899-12-30T12:00:00"/>
    <d v="2021-05-19T00:00:00"/>
    <x v="43"/>
    <d v="2021-05-19T00:00:00"/>
    <d v="2021-05-19T00:00:00"/>
    <d v="1899-12-30T10:00:00"/>
    <d v="1899-12-30T11:30:00"/>
    <x v="82"/>
    <s v="OSCAR QUINAYAS"/>
    <x v="0"/>
    <s v="ELECTRICO"/>
    <x v="0"/>
    <x v="1"/>
    <n v="0"/>
    <n v="1"/>
    <d v="1899-12-30T04:16:00"/>
    <d v="1899-12-30T04:16:00"/>
    <n v="1"/>
    <d v="1899-12-30T00:00:00"/>
    <d v="1899-12-30T04:16:00"/>
    <n v="19"/>
    <x v="4"/>
    <x v="9"/>
    <s v="5-20"/>
    <d v="1899-12-30T01:30:00"/>
    <n v="0"/>
    <n v="1"/>
    <x v="7"/>
  </r>
  <r>
    <s v="SJK695"/>
    <n v="325"/>
    <x v="1"/>
    <s v="CAMBIO DE DE ACEITE Y FILTRACION, ENGRASE"/>
    <x v="3"/>
    <d v="1899-12-30T08:00:00"/>
    <d v="1899-12-30T15:00:00"/>
    <d v="2021-05-19T00:00:00"/>
    <x v="40"/>
    <d v="2021-05-19T00:00:00"/>
    <d v="2021-05-19T00:00:00"/>
    <d v="1899-12-30T08:15:00"/>
    <d v="1899-12-30T11:18:00"/>
    <x v="174"/>
    <s v="MAURICIO SUESCUN "/>
    <x v="1"/>
    <s v="MECANICA DE PATIO              "/>
    <x v="0"/>
    <x v="3"/>
    <n v="1"/>
    <n v="1"/>
    <d v="1899-12-30T13:30:58"/>
    <d v="1899-12-30T19:00:58"/>
    <n v="0"/>
    <d v="1899-12-30T06:00:00"/>
    <d v="1899-12-31T01:00:58"/>
    <n v="20"/>
    <x v="4"/>
    <x v="9"/>
    <s v="5-20"/>
    <d v="1899-12-30T03:03:00"/>
    <n v="0"/>
    <n v="1"/>
    <x v="7"/>
  </r>
  <r>
    <s v="SJK695"/>
    <n v="325"/>
    <x v="1"/>
    <s v="POLICHADO"/>
    <x v="1"/>
    <d v="1899-12-30T08:00:00"/>
    <d v="1899-12-30T15:00:00"/>
    <d v="2021-05-19T00:00:00"/>
    <x v="40"/>
    <d v="2021-05-19T00:00:00"/>
    <d v="2021-05-19T00:00:00"/>
    <d v="1899-12-30T09:20:00"/>
    <d v="1899-12-30T11:18:00"/>
    <x v="115"/>
    <s v="MAURICIO SUESCUN "/>
    <x v="1"/>
    <s v="LATONERIA Y PINTURA"/>
    <x v="0"/>
    <x v="3"/>
    <n v="1"/>
    <n v="1"/>
    <d v="1899-12-30T13:30:58"/>
    <d v="1899-12-30T19:00:58"/>
    <n v="0"/>
    <d v="1899-12-30T06:00:00"/>
    <d v="1899-12-31T01:00:58"/>
    <n v="20"/>
    <x v="4"/>
    <x v="9"/>
    <s v="5-20"/>
    <d v="1899-12-30T01:58:00"/>
    <n v="0"/>
    <n v="1"/>
    <x v="7"/>
  </r>
  <r>
    <s v="SJK695"/>
    <n v="325"/>
    <x v="1"/>
    <s v="INSPECCION DEL SISTEMA DE ARRANQUE "/>
    <x v="3"/>
    <d v="1899-12-30T08:00:00"/>
    <d v="1899-12-30T15:00:00"/>
    <d v="2021-05-19T00:00:00"/>
    <x v="40"/>
    <d v="2021-05-19T00:00:00"/>
    <d v="2021-05-19T00:00:00"/>
    <d v="1899-12-30T11:00:00"/>
    <d v="1899-12-30T12:00:00"/>
    <x v="12"/>
    <s v="MAURICIO SUESCUN "/>
    <x v="1"/>
    <s v="ELECTRICO           "/>
    <x v="1"/>
    <x v="3"/>
    <n v="1"/>
    <n v="1"/>
    <d v="1899-12-30T13:30:58"/>
    <d v="1899-12-30T19:00:58"/>
    <n v="0"/>
    <d v="1899-12-30T06:00:00"/>
    <d v="1899-12-31T01:00:58"/>
    <n v="20"/>
    <x v="4"/>
    <x v="9"/>
    <s v="5-20"/>
    <d v="1899-12-30T01:00:00"/>
    <n v="0"/>
    <n v="1"/>
    <x v="7"/>
  </r>
  <r>
    <s v="SJK695"/>
    <n v="325"/>
    <x v="1"/>
    <s v="CAMBIO DE BOMBONA DE SUSPENSION "/>
    <x v="1"/>
    <d v="1899-12-30T08:00:00"/>
    <d v="1899-12-30T15:00:00"/>
    <d v="2021-05-19T00:00:00"/>
    <x v="40"/>
    <d v="2021-05-19T00:00:00"/>
    <d v="2021-05-19T00:00:00"/>
    <d v="1899-12-30T07:30:00"/>
    <d v="1899-12-30T09:00:00"/>
    <x v="54"/>
    <s v="MAURICIO SUESCUN "/>
    <x v="1"/>
    <s v="AIRE"/>
    <x v="0"/>
    <x v="3"/>
    <n v="1"/>
    <n v="1"/>
    <d v="1899-12-30T13:30:58"/>
    <d v="1899-12-30T19:00:58"/>
    <n v="0"/>
    <d v="1899-12-30T06:00:00"/>
    <d v="1899-12-31T01:00:58"/>
    <n v="20"/>
    <x v="4"/>
    <x v="9"/>
    <s v="5-20"/>
    <d v="1899-12-30T01:30:00"/>
    <n v="0"/>
    <n v="1"/>
    <x v="7"/>
  </r>
  <r>
    <s v="SJK695"/>
    <n v="325"/>
    <x v="1"/>
    <s v="REPARACION DEL MOTOR DE ARRANQUE ,"/>
    <x v="1"/>
    <d v="1899-12-30T08:00:00"/>
    <d v="1899-12-30T15:00:00"/>
    <d v="2021-05-19T00:00:00"/>
    <x v="40"/>
    <d v="2021-05-20T00:00:00"/>
    <d v="2021-05-20T00:00:00"/>
    <d v="1899-12-30T07:30:00"/>
    <d v="1899-12-30T11:00:00"/>
    <x v="12"/>
    <s v="MAURICIO SUESCUN "/>
    <x v="1"/>
    <s v="AIRE"/>
    <x v="0"/>
    <x v="3"/>
    <n v="1"/>
    <n v="1"/>
    <d v="1899-12-30T13:30:58"/>
    <d v="1899-12-30T19:00:58"/>
    <n v="0"/>
    <d v="1899-12-30T06:00:00"/>
    <d v="1899-12-31T01:00:58"/>
    <n v="20"/>
    <x v="4"/>
    <x v="9"/>
    <s v="5-20"/>
    <d v="1899-12-30T03:30:00"/>
    <n v="0"/>
    <n v="1"/>
    <x v="7"/>
  </r>
  <r>
    <s v="SJK695"/>
    <n v="325"/>
    <x v="1"/>
    <s v="POLICHADO"/>
    <x v="1"/>
    <d v="1899-12-30T08:00:00"/>
    <d v="1899-12-30T15:00:00"/>
    <d v="2021-05-19T00:00:00"/>
    <x v="40"/>
    <d v="2021-05-20T00:00:00"/>
    <d v="2021-05-20T00:00:00"/>
    <d v="1899-12-30T08:00:00"/>
    <d v="1899-12-30T17:00:00"/>
    <x v="175"/>
    <s v="MAURICIO SUESCUN "/>
    <x v="1"/>
    <s v="AIRE"/>
    <x v="0"/>
    <x v="3"/>
    <n v="1"/>
    <n v="1"/>
    <d v="1899-12-30T13:30:58"/>
    <d v="1899-12-30T19:00:58"/>
    <n v="0"/>
    <d v="1899-12-30T06:00:00"/>
    <d v="1899-12-31T01:00:58"/>
    <n v="20"/>
    <x v="4"/>
    <x v="9"/>
    <s v="5-20"/>
    <d v="1899-12-30T07:00:29"/>
    <n v="0"/>
    <n v="1"/>
    <x v="7"/>
  </r>
  <r>
    <s v="SJK695"/>
    <n v="325"/>
    <x v="1"/>
    <s v="DESMONTE DE LLANTAS PARA CAMBIO DE CAMPANAS , BANDAS Y REMACHADA DE BANDAS Y MONTAJE , CAMBIO DE BUJES TENSORES DE LA BARRA DE TRANSMISION , CALIBRACION DE FRENOS "/>
    <x v="1"/>
    <d v="1899-12-30T08:00:00"/>
    <d v="1899-12-30T15:00:00"/>
    <d v="2021-05-19T00:00:00"/>
    <x v="40"/>
    <d v="2021-05-20T00:00:00"/>
    <d v="2021-05-20T00:00:00"/>
    <d v="1899-12-30T08:00:00"/>
    <d v="1899-12-30T14:40:00"/>
    <x v="176"/>
    <s v="MAURICIO SUESCUN "/>
    <x v="1"/>
    <s v="AIRE"/>
    <x v="0"/>
    <x v="3"/>
    <n v="1"/>
    <n v="1"/>
    <d v="1899-12-30T13:30:58"/>
    <d v="1899-12-30T19:00:58"/>
    <n v="0"/>
    <d v="1899-12-30T06:00:00"/>
    <d v="1899-12-31T01:00:58"/>
    <n v="20"/>
    <x v="4"/>
    <x v="9"/>
    <s v="5-20"/>
    <d v="1899-12-30T04:40:29"/>
    <n v="0"/>
    <n v="1"/>
    <x v="7"/>
  </r>
  <r>
    <s v="S06237"/>
    <n v="325"/>
    <x v="1"/>
    <s v="CAMBIO DE UN BALANCIN DE SEGUNDA, Y CAMBIO DE BUJES DE BALANCIN"/>
    <x v="28"/>
    <d v="1899-12-30T08:00:00"/>
    <d v="1899-12-30T15:00:00"/>
    <d v="2021-05-20T00:00:00"/>
    <x v="40"/>
    <d v="2021-05-20T00:00:00"/>
    <d v="2021-05-20T00:00:00"/>
    <d v="1899-12-30T07:30:00"/>
    <d v="1899-12-30T12:00:00"/>
    <x v="177"/>
    <s v="MAURICIO SUESCUN"/>
    <x v="0"/>
    <s v="MECANICA DE PATIO"/>
    <x v="11"/>
    <x v="3"/>
    <n v="0"/>
    <n v="1"/>
    <d v="1899-12-30T05:00:29"/>
    <d v="1899-12-30T06:00:00"/>
    <n v="0"/>
    <d v="1899-12-30T06:00:00"/>
    <d v="1899-12-30T12:00:00"/>
    <n v="20"/>
    <x v="4"/>
    <x v="9"/>
    <s v="5-20"/>
    <d v="1899-12-30T04:30:00"/>
    <n v="0"/>
    <n v="1"/>
    <x v="7"/>
  </r>
  <r>
    <s v="VAV548"/>
    <n v="326"/>
    <x v="1"/>
    <s v="DESMONTE DE DEFENSA PARA ARREGLO Y MONTAJE"/>
    <x v="12"/>
    <d v="1899-12-30T07:30:00"/>
    <d v="1899-12-30T17:30:00"/>
    <d v="2021-05-18T00:00:00"/>
    <x v="43"/>
    <d v="2021-05-18T00:00:00"/>
    <d v="2021-05-18T00:00:00"/>
    <d v="1899-12-30T07:30:00"/>
    <d v="1899-12-30T17:30:00"/>
    <x v="178"/>
    <s v="VICTOR CABELLO"/>
    <x v="1"/>
    <s v="LATONERIA Y PINTURA"/>
    <x v="11"/>
    <x v="6"/>
    <n v="1"/>
    <n v="1"/>
    <d v="1899-12-30T20:30:00"/>
    <d v="1899-12-31T02:00:00"/>
    <n v="1"/>
    <d v="1899-12-30T00:00:00"/>
    <d v="1899-12-31T02:00:00"/>
    <n v="19"/>
    <x v="4"/>
    <x v="9"/>
    <s v="5-20"/>
    <d v="1899-12-30T08:00:29"/>
    <n v="0"/>
    <n v="1"/>
    <x v="7"/>
  </r>
  <r>
    <s v="VAV548"/>
    <n v="326"/>
    <x v="0"/>
    <s v="DESMONTE DE DEFENSA PARA ARREGLO Y MONTAJE"/>
    <x v="12"/>
    <d v="1899-12-30T07:30:00"/>
    <d v="1899-12-30T17:30:00"/>
    <d v="2021-05-18T00:00:00"/>
    <x v="43"/>
    <d v="2021-05-19T00:00:00"/>
    <d v="2021-05-19T00:00:00"/>
    <d v="1899-12-30T07:30:00"/>
    <d v="1899-12-30T17:30:00"/>
    <x v="178"/>
    <s v="VICTOR CABELLO"/>
    <x v="1"/>
    <s v="LATONERIA Y PINTURA"/>
    <x v="11"/>
    <x v="6"/>
    <n v="1"/>
    <n v="1"/>
    <d v="1899-12-30T20:30:00"/>
    <d v="1899-12-31T02:00:00"/>
    <n v="1"/>
    <d v="1899-12-30T00:00:00"/>
    <d v="1899-12-31T02:00:00"/>
    <n v="19"/>
    <x v="4"/>
    <x v="9"/>
    <s v="5-20"/>
    <d v="1899-12-30T08:00:29"/>
    <n v="0"/>
    <n v="1"/>
    <x v="7"/>
  </r>
  <r>
    <s v="TDK250"/>
    <n v="327"/>
    <x v="1"/>
    <s v="CORRECCION DE FUGAS DE AIRE DEBAJO DE LA CABINA, CAMBIO DE MANGUERA DE ALIEMTACION DE AIRE, "/>
    <x v="3"/>
    <d v="1899-12-30T09:00:00"/>
    <d v="1899-12-30T10:10:00"/>
    <d v="2021-05-19T00:00:00"/>
    <x v="40"/>
    <d v="2021-05-19T00:00:00"/>
    <d v="2021-05-19T00:00:00"/>
    <d v="1899-12-30T09:10:00"/>
    <d v="1899-12-30T11:00:00"/>
    <x v="179"/>
    <s v="CARLOS BARROS"/>
    <x v="0"/>
    <s v="AIRE                                 MOTORES"/>
    <x v="14"/>
    <x v="2"/>
    <n v="1"/>
    <n v="1"/>
    <d v="1899-12-30T07:40:58"/>
    <d v="1899-12-30T13:10:58"/>
    <n v="1"/>
    <d v="1899-12-30T00:00:00"/>
    <d v="1899-12-30T13:10:58"/>
    <n v="20"/>
    <x v="4"/>
    <x v="9"/>
    <s v="5-20"/>
    <d v="1899-12-30T01:50:00"/>
    <n v="0"/>
    <n v="1"/>
    <x v="7"/>
  </r>
  <r>
    <s v="TDK250"/>
    <n v="327"/>
    <x v="1"/>
    <s v="CALIBRACION DE MOTOR, CAMBIO DE BOBINA DE FRENO  MOTOR"/>
    <x v="3"/>
    <d v="1899-12-30T09:00:00"/>
    <d v="1899-12-30T10:10:00"/>
    <d v="2021-05-19T00:00:00"/>
    <x v="40"/>
    <d v="2021-05-19T00:00:00"/>
    <d v="2021-05-19T00:00:00"/>
    <d v="1899-12-30T14:00:00"/>
    <d v="1899-12-30T17:30:00"/>
    <x v="180"/>
    <s v="CARLOS BARROS"/>
    <x v="0"/>
    <s v="AIRE                                 MOTORES"/>
    <x v="14"/>
    <x v="2"/>
    <n v="1"/>
    <n v="1"/>
    <d v="1899-12-30T07:40:58"/>
    <d v="1899-12-30T13:10:58"/>
    <n v="1"/>
    <d v="1899-12-30T00:00:00"/>
    <d v="1899-12-30T13:10:58"/>
    <n v="20"/>
    <x v="4"/>
    <x v="9"/>
    <s v="5-20"/>
    <d v="1899-12-30T03:30:00"/>
    <n v="0"/>
    <n v="1"/>
    <x v="7"/>
  </r>
  <r>
    <s v="R59144"/>
    <n v="327"/>
    <x v="1"/>
    <s v="CAMBIO DE VALVULA DE VENTEO "/>
    <x v="28"/>
    <d v="1899-12-30T09:00:00"/>
    <d v="1899-12-30T10:10:00"/>
    <d v="2021-05-19T00:00:00"/>
    <x v="40"/>
    <d v="2021-05-20T00:00:00"/>
    <d v="2021-05-20T00:00:00"/>
    <d v="1899-12-30T09:12:00"/>
    <d v="1899-12-30T10:00:00"/>
    <x v="0"/>
    <s v="CARLOS BARROS"/>
    <x v="0"/>
    <s v="AIRE                                 MOTORES"/>
    <x v="14"/>
    <x v="2"/>
    <n v="1"/>
    <n v="1"/>
    <d v="1899-12-30T07:40:58"/>
    <d v="1899-12-30T13:10:58"/>
    <n v="1"/>
    <d v="1899-12-30T00:00:00"/>
    <d v="1899-12-30T13:10:58"/>
    <n v="20"/>
    <x v="4"/>
    <x v="9"/>
    <s v="5-20"/>
    <d v="1899-12-30T00:48:00"/>
    <n v="0"/>
    <n v="1"/>
    <x v="7"/>
  </r>
  <r>
    <s v="TDL766"/>
    <n v="328"/>
    <x v="0"/>
    <s v="MTTO DE AIRE ACONDICIONADO: CAMBIO DE KIT BQALINERAS, CUELLO, GAS Y ACEITE"/>
    <x v="51"/>
    <d v="1899-12-30T09:30:00"/>
    <d v="1899-12-30T15:30:00"/>
    <d v="2021-05-19T00:00:00"/>
    <x v="43"/>
    <d v="2021-05-19T00:00:00"/>
    <d v="2021-05-19T00:00:00"/>
    <d v="1899-12-30T11:50:00"/>
    <d v="1899-12-30T15:30:00"/>
    <x v="3"/>
    <s v="ALEXANDER MEJIA"/>
    <x v="0"/>
    <s v="AIRE ACONDICONADO"/>
    <x v="14"/>
    <x v="1"/>
    <n v="0"/>
    <n v="1"/>
    <d v="1899-12-30T04:00:29"/>
    <d v="1899-12-30T05:00:00"/>
    <n v="1"/>
    <d v="1899-12-30T00:00:00"/>
    <d v="1899-12-30T05:00:00"/>
    <n v="19"/>
    <x v="4"/>
    <x v="9"/>
    <s v="5-20"/>
    <d v="1899-12-30T03:40:00"/>
    <n v="0"/>
    <n v="1"/>
    <x v="7"/>
  </r>
  <r>
    <s v="WLP811"/>
    <n v="329"/>
    <x v="1"/>
    <s v="INSPECCION DE 5TA RUEDA, "/>
    <x v="46"/>
    <d v="1899-12-30T09:42:00"/>
    <d v="1899-12-30T12:00:00"/>
    <d v="2021-05-19T00:00:00"/>
    <x v="43"/>
    <d v="2021-05-19T00:00:00"/>
    <d v="2021-05-19T00:00:00"/>
    <d v="1899-12-30T10:00:00"/>
    <d v="1899-12-30T12:00:00"/>
    <x v="181"/>
    <s v="ELIECER MONSALVO"/>
    <x v="0"/>
    <s v="MECANICA DE PATIO   SOLDADURA"/>
    <x v="11"/>
    <x v="3"/>
    <n v="0"/>
    <n v="1"/>
    <d v="1899-12-30T02:18:00"/>
    <d v="1899-12-30T02:18:00"/>
    <n v="1"/>
    <d v="1899-12-30T00:00:00"/>
    <d v="1899-12-30T02:18:00"/>
    <n v="19"/>
    <x v="4"/>
    <x v="9"/>
    <s v="5-20"/>
    <d v="1899-12-30T02:00:00"/>
    <n v="0"/>
    <n v="1"/>
    <x v="7"/>
  </r>
  <r>
    <s v="WLP811"/>
    <n v="329"/>
    <x v="1"/>
    <s v="CAMBIO DE ORING TAPA CHANCLETA, "/>
    <x v="46"/>
    <d v="1899-12-30T09:42:00"/>
    <d v="1899-12-30T12:00:00"/>
    <d v="2021-05-19T00:00:00"/>
    <x v="43"/>
    <d v="2021-05-19T00:00:00"/>
    <d v="2021-05-19T00:00:00"/>
    <d v="1899-12-30T09:40:00"/>
    <d v="1899-12-30T10:10:00"/>
    <x v="0"/>
    <s v="ELIECER MONSALVO"/>
    <x v="0"/>
    <s v="MECANICA DE PATIO   SOLDADURA"/>
    <x v="11"/>
    <x v="3"/>
    <n v="0"/>
    <n v="1"/>
    <d v="1899-12-30T02:18:00"/>
    <d v="1899-12-30T02:18:00"/>
    <n v="1"/>
    <d v="1899-12-30T00:00:00"/>
    <d v="1899-12-30T02:18:00"/>
    <n v="19"/>
    <x v="4"/>
    <x v="9"/>
    <s v="5-20"/>
    <d v="1899-12-30T00:30:00"/>
    <n v="0"/>
    <n v="1"/>
    <x v="7"/>
  </r>
  <r>
    <s v="WLP811"/>
    <n v="329"/>
    <x v="0"/>
    <s v="SOLDADURA A 5TA RUEDA, "/>
    <x v="46"/>
    <d v="1899-12-30T09:42:00"/>
    <d v="1899-12-30T12:00:00"/>
    <d v="2021-05-19T00:00:00"/>
    <x v="43"/>
    <d v="2021-05-19T00:00:00"/>
    <d v="2021-05-19T00:00:00"/>
    <d v="1899-12-30T10:19:00"/>
    <d v="1899-12-30T12:00:00"/>
    <x v="182"/>
    <s v="ELIECER MONSALVO"/>
    <x v="0"/>
    <s v="MECANICA DE PATIO   SOLDADURA"/>
    <x v="11"/>
    <x v="3"/>
    <n v="0"/>
    <n v="1"/>
    <d v="1899-12-30T02:18:00"/>
    <d v="1899-12-30T02:18:00"/>
    <n v="1"/>
    <d v="1899-12-30T00:00:00"/>
    <d v="1899-12-30T02:18:00"/>
    <n v="19"/>
    <x v="4"/>
    <x v="9"/>
    <s v="5-20"/>
    <d v="1899-12-30T01:41:00"/>
    <n v="0"/>
    <n v="1"/>
    <x v="7"/>
  </r>
  <r>
    <s v="SJK634"/>
    <n v="330"/>
    <x v="0"/>
    <s v="REVISION DE LUCES DIRECCIONALES, CAMBIO DE BOMBILLOS LAGRIMA "/>
    <x v="1"/>
    <d v="1899-12-30T08:00:00"/>
    <d v="1899-12-30T10:00:00"/>
    <d v="2021-05-19T00:00:00"/>
    <x v="43"/>
    <d v="2021-05-19T00:00:00"/>
    <d v="2021-05-19T00:00:00"/>
    <d v="1899-12-30T08:00:00"/>
    <d v="1899-12-30T10:00:00"/>
    <x v="82"/>
    <s v="JOSE DAVID VALENCIA"/>
    <x v="0"/>
    <s v="ELECTRICO"/>
    <x v="11"/>
    <x v="0"/>
    <n v="0"/>
    <n v="1"/>
    <d v="1899-12-30T02:00:00"/>
    <d v="1899-12-30T02:00:00"/>
    <n v="1"/>
    <d v="1899-12-30T00:00:00"/>
    <d v="1899-12-30T02:00:00"/>
    <n v="19"/>
    <x v="4"/>
    <x v="9"/>
    <s v="5-20"/>
    <d v="1899-12-30T02:00:00"/>
    <n v="0"/>
    <n v="1"/>
    <x v="7"/>
  </r>
  <r>
    <s v="TFQ989"/>
    <n v="331"/>
    <x v="1"/>
    <s v="CORRECCION DE FUGAS DE AIRE Y CAMBIO DE DIAFRAGMA T30 "/>
    <x v="1"/>
    <d v="1899-12-30T11:33:00"/>
    <d v="1899-12-30T17:20:00"/>
    <d v="2021-05-19T00:00:00"/>
    <x v="43"/>
    <d v="2021-05-19T00:00:00"/>
    <d v="2021-05-19T00:00:00"/>
    <d v="1899-12-30T14:00:00"/>
    <d v="1899-12-30T15:21:00"/>
    <x v="183"/>
    <s v="DIDIER GOMEZ"/>
    <x v="0"/>
    <s v="AIRE                                 "/>
    <x v="12"/>
    <x v="1"/>
    <n v="0"/>
    <n v="1"/>
    <d v="1899-12-30T03:47:29"/>
    <d v="1899-12-30T04:47:00"/>
    <n v="0"/>
    <d v="1899-12-30T03:40:00"/>
    <d v="1899-12-30T08:27:00"/>
    <n v="19"/>
    <x v="4"/>
    <x v="9"/>
    <s v="5-20"/>
    <d v="1899-12-30T01:21:00"/>
    <n v="0"/>
    <n v="1"/>
    <x v="7"/>
  </r>
  <r>
    <s v="TFQ989"/>
    <n v="331"/>
    <x v="1"/>
    <s v="CAMBIO DE LUCES DIRECCIONALES"/>
    <x v="1"/>
    <d v="1899-12-30T11:33:00"/>
    <d v="1899-12-30T17:20:00"/>
    <d v="2021-05-19T00:00:00"/>
    <x v="43"/>
    <d v="2021-05-19T00:00:00"/>
    <d v="2021-05-19T00:00:00"/>
    <d v="1899-12-30T15:30:00"/>
    <d v="1899-12-30T16:15:00"/>
    <x v="12"/>
    <s v="DIDIER GOMEZ"/>
    <x v="0"/>
    <s v="                           ELECTRICO"/>
    <x v="12"/>
    <x v="1"/>
    <n v="0"/>
    <n v="1"/>
    <d v="1899-12-30T03:47:29"/>
    <d v="1899-12-30T04:47:00"/>
    <n v="0"/>
    <d v="1899-12-30T03:40:00"/>
    <d v="1899-12-30T08:27:00"/>
    <n v="19"/>
    <x v="4"/>
    <x v="9"/>
    <s v="5-20"/>
    <d v="1899-12-30T00:45:00"/>
    <n v="0"/>
    <n v="1"/>
    <x v="7"/>
  </r>
  <r>
    <s v="TFQ989"/>
    <n v="331"/>
    <x v="0"/>
    <s v="REVISION DE DIRECCIONALES"/>
    <x v="1"/>
    <d v="1899-12-30T11:33:00"/>
    <d v="1899-12-30T17:20:00"/>
    <d v="2021-05-19T00:00:00"/>
    <x v="43"/>
    <d v="2021-05-19T00:00:00"/>
    <d v="2021-05-19T00:00:00"/>
    <d v="1899-12-30T16:20:00"/>
    <d v="1899-12-30T17:20:00"/>
    <x v="82"/>
    <s v="DIDIER GOMEZ"/>
    <x v="0"/>
    <s v="                                ELECTRICO"/>
    <x v="12"/>
    <x v="1"/>
    <n v="0"/>
    <n v="1"/>
    <d v="1899-12-30T03:47:29"/>
    <d v="1899-12-30T04:47:00"/>
    <n v="0"/>
    <d v="1899-12-30T03:40:00"/>
    <d v="1899-12-30T08:27:00"/>
    <n v="19"/>
    <x v="4"/>
    <x v="9"/>
    <s v="5-20"/>
    <d v="1899-12-30T01:00:00"/>
    <n v="0"/>
    <n v="1"/>
    <x v="7"/>
  </r>
  <r>
    <s v="SJL014"/>
    <n v="332"/>
    <x v="1"/>
    <s v="CAMBIO DE MANGUERA DE MANITAS ,"/>
    <x v="46"/>
    <d v="1899-12-30T11:30:00"/>
    <d v="1899-12-30T18:00:00"/>
    <d v="2021-05-19T00:00:00"/>
    <x v="43"/>
    <d v="2021-05-19T00:00:00"/>
    <d v="2021-05-19T00:00:00"/>
    <d v="1899-12-30T14:00:00"/>
    <d v="1899-12-30T14:30:00"/>
    <x v="184"/>
    <s v="PEDRO BOHORQUEZ"/>
    <x v="0"/>
    <s v="AIRE                             "/>
    <x v="0"/>
    <x v="3"/>
    <n v="0"/>
    <n v="1"/>
    <d v="1899-12-30T04:30:29"/>
    <d v="1899-12-30T05:30:00"/>
    <n v="0"/>
    <d v="1899-12-30T03:00:00"/>
    <d v="1899-12-30T08:30:00"/>
    <n v="19"/>
    <x v="4"/>
    <x v="9"/>
    <s v="5-20"/>
    <d v="1899-12-30T00:30:00"/>
    <n v="0"/>
    <n v="1"/>
    <x v="7"/>
  </r>
  <r>
    <s v="SJL014"/>
    <n v="332"/>
    <x v="1"/>
    <s v=" INSPECCION DE 5TA RUEDA "/>
    <x v="46"/>
    <d v="1899-12-30T11:30:00"/>
    <d v="1899-12-30T18:00:00"/>
    <d v="2021-05-19T00:00:00"/>
    <x v="43"/>
    <d v="2021-05-19T00:00:00"/>
    <d v="2021-05-19T00:00:00"/>
    <d v="1899-12-30T16:30:00"/>
    <d v="1899-12-30T18:30:00"/>
    <x v="185"/>
    <s v="PEDRO BOHORQUEZ"/>
    <x v="0"/>
    <s v="MECANICA DE PATIO "/>
    <x v="2"/>
    <x v="6"/>
    <n v="0"/>
    <n v="1"/>
    <d v="1899-12-30T04:30:29"/>
    <d v="1899-12-30T05:30:00"/>
    <n v="1"/>
    <d v="1899-12-30T00:00:00"/>
    <d v="1899-12-30T05:30:00"/>
    <n v="19"/>
    <x v="4"/>
    <x v="9"/>
    <s v="5-20"/>
    <d v="1899-12-30T00:00:00"/>
    <n v="0"/>
    <n v="0"/>
    <x v="7"/>
  </r>
  <r>
    <s v="S20491"/>
    <n v="332"/>
    <x v="1"/>
    <s v="DESMONTE DE PATAS PARA CAMBIO POR UNA NUEVAS , "/>
    <x v="42"/>
    <d v="1899-12-30T11:30:00"/>
    <d v="1899-12-30T18:00:00"/>
    <d v="2021-05-19T00:00:00"/>
    <x v="43"/>
    <d v="2021-05-19T00:00:00"/>
    <d v="2021-05-19T00:00:00"/>
    <d v="1899-12-30T14:00:00"/>
    <d v="1899-12-30T17:30:00"/>
    <x v="186"/>
    <s v="PEDRO BOHORQUEZ"/>
    <x v="0"/>
    <s v="AIRE                             SOLDADURA"/>
    <x v="0"/>
    <x v="3"/>
    <n v="0"/>
    <n v="1"/>
    <d v="1899-12-30T04:30:29"/>
    <d v="1899-12-30T05:30:00"/>
    <n v="0"/>
    <d v="1899-12-30T03:00:00"/>
    <d v="1899-12-30T08:30:00"/>
    <n v="19"/>
    <x v="4"/>
    <x v="9"/>
    <s v="5-20"/>
    <d v="1899-12-30T03:30:00"/>
    <n v="0"/>
    <n v="1"/>
    <x v="7"/>
  </r>
  <r>
    <s v="S20491"/>
    <n v="332"/>
    <x v="1"/>
    <s v="CORRECION DE FUGAS DE AIRE "/>
    <x v="42"/>
    <d v="1899-12-30T11:30:00"/>
    <d v="1899-12-30T18:00:00"/>
    <d v="2021-05-19T00:00:00"/>
    <x v="43"/>
    <d v="2021-05-19T00:00:00"/>
    <d v="2021-05-19T00:00:00"/>
    <d v="1899-12-30T15:20:00"/>
    <d v="1899-12-30T16:40:00"/>
    <x v="54"/>
    <s v="PEDRO BOHORQUEZ"/>
    <x v="0"/>
    <s v="AIRE                             SOLDADURA"/>
    <x v="0"/>
    <x v="3"/>
    <n v="0"/>
    <n v="1"/>
    <d v="1899-12-30T04:30:29"/>
    <d v="1899-12-30T05:30:00"/>
    <n v="0"/>
    <d v="1899-12-30T03:00:00"/>
    <d v="1899-12-30T08:30:00"/>
    <n v="19"/>
    <x v="4"/>
    <x v="9"/>
    <s v="5-20"/>
    <d v="1899-12-30T01:20:00"/>
    <n v="0"/>
    <n v="1"/>
    <x v="7"/>
  </r>
  <r>
    <s v="TFQ934"/>
    <n v="333"/>
    <x v="1"/>
    <s v="DESMONTE DE TORNILLOS DE BARRA EN V , MONTAJE DE BARRA EN V ( SE DETIENE OPERACIÓN POR REPUESTO)"/>
    <x v="46"/>
    <d v="1899-12-30T14:00:00"/>
    <d v="1899-12-30T17:00:00"/>
    <d v="2021-05-19T00:00:00"/>
    <x v="40"/>
    <d v="2021-05-19T00:00:00"/>
    <d v="2021-05-19T00:00:00"/>
    <d v="1899-12-30T14:00:00"/>
    <d v="1899-12-30T14:30:00"/>
    <x v="187"/>
    <s v="JUAN VIVANCO"/>
    <x v="0"/>
    <s v="MECANICA DE PATIO "/>
    <x v="7"/>
    <x v="1"/>
    <n v="1"/>
    <n v="1"/>
    <d v="1899-12-30T09:30:58"/>
    <d v="1899-12-30T15:00:58"/>
    <n v="0"/>
    <d v="1899-12-30T04:00:00"/>
    <d v="1899-12-30T19:00:58"/>
    <n v="20"/>
    <x v="4"/>
    <x v="9"/>
    <s v="5-20"/>
    <d v="1899-12-30T00:30:00"/>
    <n v="0"/>
    <n v="1"/>
    <x v="7"/>
  </r>
  <r>
    <s v="TFQ934"/>
    <n v="333"/>
    <x v="1"/>
    <s v="DESMONTE DE TORNILLOS DE BARRA EN V , MONTAJE DE BARRA EN V (REINICIA OPERACIÓN)"/>
    <x v="46"/>
    <d v="1899-12-30T14:00:00"/>
    <d v="1899-12-30T17:00:00"/>
    <d v="2021-05-19T00:00:00"/>
    <x v="40"/>
    <d v="2021-05-19T00:00:00"/>
    <d v="2021-05-19T00:00:00"/>
    <d v="1899-12-30T16:30:00"/>
    <d v="1899-12-30T17:30:00"/>
    <x v="187"/>
    <s v="JUAN VIVANCO"/>
    <x v="0"/>
    <s v="MECANICA DE PATIO "/>
    <x v="7"/>
    <x v="1"/>
    <n v="1"/>
    <n v="1"/>
    <d v="1899-12-30T09:30:58"/>
    <d v="1899-12-30T15:00:58"/>
    <n v="0"/>
    <d v="1899-12-30T04:00:00"/>
    <d v="1899-12-30T19:00:58"/>
    <n v="20"/>
    <x v="4"/>
    <x v="9"/>
    <s v="5-20"/>
    <d v="1899-12-30T01:00:00"/>
    <n v="0"/>
    <n v="1"/>
    <x v="7"/>
  </r>
  <r>
    <s v="S26257"/>
    <n v="333"/>
    <x v="1"/>
    <s v="PINTURA A PORTA STOP DEL TRAILER"/>
    <x v="42"/>
    <d v="1899-12-30T14:00:00"/>
    <d v="1899-12-30T17:00:00"/>
    <d v="2021-05-19T00:00:00"/>
    <x v="40"/>
    <d v="2021-05-20T00:00:00"/>
    <d v="2021-05-20T00:00:00"/>
    <d v="1899-12-30T07:30:00"/>
    <d v="1899-12-30T12:00:00"/>
    <x v="178"/>
    <s v="JUAN VIVANCO"/>
    <x v="0"/>
    <s v="LATONERIA Y PINTURA"/>
    <x v="7"/>
    <x v="1"/>
    <n v="1"/>
    <n v="1"/>
    <d v="1899-12-30T09:30:58"/>
    <d v="1899-12-30T15:00:58"/>
    <n v="0"/>
    <d v="1899-12-30T04:00:00"/>
    <d v="1899-12-30T19:00:58"/>
    <n v="20"/>
    <x v="4"/>
    <x v="9"/>
    <s v="5-20"/>
    <d v="1899-12-30T04:30:00"/>
    <n v="0"/>
    <n v="1"/>
    <x v="7"/>
  </r>
  <r>
    <s v="TFU068"/>
    <n v="334"/>
    <x v="1"/>
    <s v="CAMBIO DE ASPA DE MOTORY CAMBIO DEL SENSOR DE PRESION DE ACEITE"/>
    <x v="3"/>
    <d v="1899-12-30T03:00:00"/>
    <d v="1899-12-30T17:00:00"/>
    <d v="2021-05-19T00:00:00"/>
    <x v="43"/>
    <d v="2021-05-19T00:00:00"/>
    <d v="2021-05-19T00:00:00"/>
    <d v="1899-12-30T15:13:00"/>
    <d v="1899-12-30T17:00:00"/>
    <x v="1"/>
    <s v="JOHN CANTILLO"/>
    <x v="1"/>
    <s v="MOTOR"/>
    <x v="7"/>
    <x v="1"/>
    <n v="0"/>
    <n v="1"/>
    <d v="1899-12-30T12:00:29"/>
    <d v="1899-12-30T13:00:00"/>
    <n v="0"/>
    <d v="1899-12-30T04:00:00"/>
    <d v="1899-12-30T17:00:00"/>
    <n v="19"/>
    <x v="4"/>
    <x v="9"/>
    <s v="5-20"/>
    <d v="1899-12-30T01:47:00"/>
    <n v="0"/>
    <n v="1"/>
    <x v="7"/>
  </r>
  <r>
    <s v="TFU068"/>
    <n v="334"/>
    <x v="0"/>
    <s v="INSPECCION DE 5TA RUEDA "/>
    <x v="46"/>
    <d v="1899-12-30T03:00:00"/>
    <d v="1899-12-30T17:00:00"/>
    <d v="2021-05-19T00:00:00"/>
    <x v="43"/>
    <d v="2021-05-19T00:00:00"/>
    <d v="2021-05-19T00:00:00"/>
    <d v="1899-12-30T13:05:00"/>
    <d v="1899-12-30T13:30:00"/>
    <x v="188"/>
    <s v="JOHN CANTILLO"/>
    <x v="1"/>
    <s v="MECANICA DE PATIO "/>
    <x v="7"/>
    <x v="1"/>
    <n v="0"/>
    <n v="1"/>
    <d v="1899-12-30T12:00:29"/>
    <d v="1899-12-30T13:00:00"/>
    <n v="0"/>
    <d v="1899-12-30T04:00:00"/>
    <d v="1899-12-30T17:00:00"/>
    <n v="19"/>
    <x v="4"/>
    <x v="9"/>
    <s v="5-20"/>
    <d v="1899-12-30T00:25:00"/>
    <n v="0"/>
    <n v="1"/>
    <x v="7"/>
  </r>
  <r>
    <s v="SJK641"/>
    <n v="335"/>
    <x v="0"/>
    <s v="INSPECCION DE 5TA RUEDA: CAMBIO DE KIT DE MORDAZAS "/>
    <x v="46"/>
    <d v="1899-12-30T11:13:00"/>
    <d v="1899-12-30T18:30:00"/>
    <d v="2021-05-19T00:00:00"/>
    <x v="43"/>
    <d v="2021-05-19T00:00:00"/>
    <d v="2021-05-19T00:00:00"/>
    <d v="1899-12-30T15:10:00"/>
    <d v="1899-12-30T18:20:00"/>
    <x v="95"/>
    <s v="MANUEL GUERRERO"/>
    <x v="1"/>
    <s v="MECANICA DE PATIO "/>
    <x v="7"/>
    <x v="2"/>
    <n v="0"/>
    <n v="1"/>
    <d v="1899-12-30T05:17:29"/>
    <d v="1899-12-30T06:17:00"/>
    <n v="0"/>
    <d v="1899-12-30T02:30:00"/>
    <d v="1899-12-30T08:47:00"/>
    <n v="19"/>
    <x v="4"/>
    <x v="9"/>
    <s v="5-20"/>
    <d v="1899-12-30T03:10:00"/>
    <n v="0"/>
    <n v="1"/>
    <x v="7"/>
  </r>
  <r>
    <s v="R53820"/>
    <n v="336"/>
    <x v="1"/>
    <s v="CAMBIO DE STOP TRASEROS"/>
    <x v="42"/>
    <d v="1899-12-30T15:40:00"/>
    <d v="1899-12-30T16:47:00"/>
    <d v="2021-05-19T00:00:00"/>
    <x v="43"/>
    <d v="2021-05-19T00:00:00"/>
    <d v="2021-05-19T00:00:00"/>
    <d v="1899-12-30T15:40:00"/>
    <d v="1899-12-30T16:47:00"/>
    <x v="12"/>
    <s v="SERGIO MEJIA"/>
    <x v="0"/>
    <s v="ELECTRICO"/>
    <x v="7"/>
    <x v="1"/>
    <n v="0"/>
    <n v="1"/>
    <d v="1899-12-30T01:07:00"/>
    <d v="1899-12-30T01:07:00"/>
    <n v="0"/>
    <d v="1899-12-30T04:13:00"/>
    <d v="1899-12-30T05:20:00"/>
    <n v="19"/>
    <x v="4"/>
    <x v="9"/>
    <s v="5-20"/>
    <d v="1899-12-30T01:07:00"/>
    <n v="0"/>
    <n v="1"/>
    <x v="7"/>
  </r>
  <r>
    <s v="TLN040"/>
    <n v="337"/>
    <x v="1"/>
    <s v="CAMBIO DE CODO DE EXHOSTO, CAMBIO DE SOPORTES DE CAPO, "/>
    <x v="1"/>
    <d v="1899-12-30T07:30:00"/>
    <d v="1899-12-30T15:30:00"/>
    <d v="2021-05-20T00:00:00"/>
    <x v="40"/>
    <d v="2021-05-20T00:00:00"/>
    <d v="2021-05-20T00:00:00"/>
    <d v="1899-12-30T07:30:00"/>
    <d v="1899-12-30T15:15:00"/>
    <x v="189"/>
    <s v="LUIS FREILER "/>
    <x v="0"/>
    <s v="MECANICA DE PATIO   "/>
    <x v="7"/>
    <x v="1"/>
    <n v="0"/>
    <n v="1"/>
    <d v="1899-12-30T06:00:29"/>
    <d v="1899-12-30T07:00:00"/>
    <n v="1"/>
    <d v="1899-12-30T00:00:00"/>
    <d v="1899-12-30T07:00:00"/>
    <n v="20"/>
    <x v="4"/>
    <x v="9"/>
    <s v="5-20"/>
    <d v="1899-12-30T05:45:29"/>
    <n v="0"/>
    <n v="1"/>
    <x v="7"/>
  </r>
  <r>
    <s v="TLN040"/>
    <n v="337"/>
    <x v="0"/>
    <s v="REVISION DE GOLPE EN LA PARTE DELANTERA Y SUSPENSION DE CABINA "/>
    <x v="1"/>
    <d v="1899-12-30T07:30:00"/>
    <d v="1899-12-30T15:30:00"/>
    <d v="2021-05-20T00:00:00"/>
    <x v="40"/>
    <d v="2021-05-20T00:00:00"/>
    <d v="2021-05-20T00:00:00"/>
    <d v="1899-12-30T07:30:00"/>
    <d v="1899-12-30T09:00:00"/>
    <x v="6"/>
    <s v="LUIS FREILER "/>
    <x v="0"/>
    <s v="AIRE"/>
    <x v="7"/>
    <x v="1"/>
    <n v="0"/>
    <n v="1"/>
    <d v="1899-12-30T06:00:29"/>
    <d v="1899-12-30T07:00:00"/>
    <n v="1"/>
    <d v="1899-12-30T00:00:00"/>
    <d v="1899-12-30T07:00:00"/>
    <n v="20"/>
    <x v="4"/>
    <x v="9"/>
    <s v="5-20"/>
    <d v="1899-12-30T01:30:00"/>
    <n v="0"/>
    <n v="1"/>
    <x v="7"/>
  </r>
  <r>
    <s v="SJK825"/>
    <n v="338"/>
    <x v="0"/>
    <s v="ESCANER Y REVISION DE INSTALACION , CAMBIO DE PARAMETROS , CAMBIO DE ARNES DE SENSORES"/>
    <x v="3"/>
    <d v="1899-12-30T07:47:00"/>
    <d v="1899-12-30T12:00:00"/>
    <d v="2021-05-20T00:00:00"/>
    <x v="40"/>
    <d v="2021-05-20T00:00:00"/>
    <d v="2021-05-20T00:00:00"/>
    <d v="1899-12-30T07:47:00"/>
    <d v="1899-12-30T12:00:00"/>
    <x v="82"/>
    <s v="JEISON PEREZ"/>
    <x v="0"/>
    <s v="ELECTRICO "/>
    <x v="16"/>
    <x v="2"/>
    <n v="0"/>
    <n v="1"/>
    <d v="1899-12-30T04:13:00"/>
    <d v="1899-12-30T04:13:00"/>
    <n v="1"/>
    <d v="1899-12-30T00:00:00"/>
    <d v="1899-12-30T04:13:00"/>
    <n v="20"/>
    <x v="4"/>
    <x v="9"/>
    <s v="5-20"/>
    <d v="1899-12-30T04:13:00"/>
    <n v="0"/>
    <n v="1"/>
    <x v="7"/>
  </r>
  <r>
    <s v="R62457"/>
    <n v="339"/>
    <x v="1"/>
    <s v="CAMBIO DE TAPACHANCLETA "/>
    <x v="28"/>
    <d v="1899-12-30T10:20:00"/>
    <d v="1899-12-30T11:40:00"/>
    <d v="2021-05-20T00:00:00"/>
    <x v="40"/>
    <d v="2021-05-20T00:00:00"/>
    <d v="2021-05-20T00:00:00"/>
    <d v="1899-12-30T10:20:00"/>
    <d v="1899-12-30T11:40:00"/>
    <x v="53"/>
    <m/>
    <x v="1"/>
    <s v="MECANICA DE PATIO "/>
    <x v="7"/>
    <x v="2"/>
    <n v="0"/>
    <n v="1"/>
    <d v="1899-12-30T01:20:00"/>
    <d v="1899-12-30T01:20:00"/>
    <n v="1"/>
    <d v="1899-12-30T00:00:00"/>
    <d v="1899-12-30T01:20:00"/>
    <n v="20"/>
    <x v="4"/>
    <x v="9"/>
    <s v="5-20"/>
    <d v="1899-12-30T01:20:00"/>
    <n v="0"/>
    <n v="1"/>
    <x v="7"/>
  </r>
  <r>
    <s v="TFU056"/>
    <n v="340"/>
    <x v="1"/>
    <s v="ESCANER, "/>
    <x v="3"/>
    <d v="1899-12-30T09:23:00"/>
    <d v="1899-12-30T17:30:00"/>
    <d v="2021-05-20T00:00:00"/>
    <x v="40"/>
    <d v="2021-05-20T00:00:00"/>
    <d v="2021-05-20T00:00:00"/>
    <d v="1899-12-30T14:00:00"/>
    <d v="1899-12-30T16:00:00"/>
    <x v="190"/>
    <s v="RICHARD RODRIGUEZ "/>
    <x v="0"/>
    <s v="MECANICA DE PATIO "/>
    <x v="7"/>
    <x v="2"/>
    <n v="0"/>
    <n v="1"/>
    <d v="1899-12-30T06:07:29"/>
    <d v="1899-12-30T07:07:00"/>
    <n v="0"/>
    <d v="1899-12-30T03:30:00"/>
    <d v="1899-12-30T10:37:00"/>
    <n v="20"/>
    <x v="4"/>
    <x v="9"/>
    <s v="5-20"/>
    <d v="1899-12-30T02:00:00"/>
    <n v="0"/>
    <n v="1"/>
    <x v="7"/>
  </r>
  <r>
    <s v="TFU056"/>
    <n v="340"/>
    <x v="1"/>
    <s v=" CAMBIO DE BALANCIN DELANTERA,"/>
    <x v="3"/>
    <d v="1899-12-30T09:23:00"/>
    <d v="1899-12-30T17:30:00"/>
    <d v="2021-05-20T00:00:00"/>
    <x v="40"/>
    <d v="2021-05-20T00:00:00"/>
    <d v="2021-05-20T00:00:00"/>
    <d v="1899-12-30T14:00:00"/>
    <d v="1899-12-30T17:53:00"/>
    <x v="191"/>
    <s v="RICHARD RODRIGUEZ "/>
    <x v="0"/>
    <s v="MECANICA DE PATIO "/>
    <x v="7"/>
    <x v="2"/>
    <n v="0"/>
    <n v="1"/>
    <d v="1899-12-30T06:07:29"/>
    <d v="1899-12-30T07:07:00"/>
    <n v="0"/>
    <d v="1899-12-30T03:30:00"/>
    <d v="1899-12-30T10:37:00"/>
    <n v="20"/>
    <x v="4"/>
    <x v="9"/>
    <s v="5-20"/>
    <d v="1899-12-30T03:53:00"/>
    <n v="0"/>
    <n v="1"/>
    <x v="7"/>
  </r>
  <r>
    <s v="TFU056"/>
    <n v="340"/>
    <x v="0"/>
    <s v="CAMBIO DE FLAUTA DE BALANCINES "/>
    <x v="3"/>
    <d v="1899-12-30T09:23:00"/>
    <d v="1899-12-30T17:30:00"/>
    <d v="2021-05-20T00:00:00"/>
    <x v="40"/>
    <d v="2021-05-20T00:00:00"/>
    <d v="2021-05-20T00:00:00"/>
    <d v="1899-12-30T14:00:00"/>
    <d v="1899-12-30T16:00:00"/>
    <x v="23"/>
    <s v="RICHARD RODRIGUEZ "/>
    <x v="0"/>
    <s v="MECANICA DE PATIO "/>
    <x v="7"/>
    <x v="2"/>
    <n v="0"/>
    <n v="1"/>
    <d v="1899-12-30T06:07:29"/>
    <d v="1899-12-30T07:07:00"/>
    <n v="0"/>
    <d v="1899-12-30T03:30:00"/>
    <d v="1899-12-30T10:37:00"/>
    <n v="20"/>
    <x v="4"/>
    <x v="9"/>
    <s v="5-20"/>
    <d v="1899-12-30T02:00:00"/>
    <n v="0"/>
    <n v="1"/>
    <x v="7"/>
  </r>
  <r>
    <s v="TFR852"/>
    <n v="341"/>
    <x v="0"/>
    <s v="CAMBIO DE TAPA EJE DELANTERO, COMPLETAR NIVEL DE VALVULINA EN AMBAS TAPAS DEL EJE DELANTERO "/>
    <x v="1"/>
    <d v="1899-12-30T14:30:00"/>
    <d v="1899-12-30T16:30:00"/>
    <d v="2021-05-20T00:00:00"/>
    <x v="40"/>
    <d v="2021-05-20T00:00:00"/>
    <d v="2021-05-20T00:00:00"/>
    <d v="1899-12-30T14:40:00"/>
    <d v="1899-12-30T16:30:00"/>
    <x v="179"/>
    <s v="LUIS OROZCO"/>
    <x v="0"/>
    <s v="MECANICA PATIO "/>
    <x v="7"/>
    <x v="1"/>
    <n v="0"/>
    <n v="1"/>
    <d v="1899-12-30T02:00:00"/>
    <d v="1899-12-30T02:00:00"/>
    <n v="0"/>
    <d v="1899-12-30T04:30:00"/>
    <d v="1899-12-30T06:30:00"/>
    <n v="20"/>
    <x v="4"/>
    <x v="9"/>
    <s v="5-20"/>
    <d v="1899-12-30T01:50:00"/>
    <n v="0"/>
    <n v="1"/>
    <x v="7"/>
  </r>
  <r>
    <s v="T8292"/>
    <n v="342"/>
    <x v="1"/>
    <s v="SOLDADURA A TORRES"/>
    <x v="46"/>
    <d v="1899-12-30T14:00:00"/>
    <d v="1899-12-30T17:30:00"/>
    <d v="2021-05-20T00:00:00"/>
    <x v="40"/>
    <d v="2021-05-20T00:00:00"/>
    <d v="2021-05-20T00:00:00"/>
    <d v="1899-12-30T14:00:00"/>
    <d v="1899-12-30T17:30:00"/>
    <x v="7"/>
    <m/>
    <x v="0"/>
    <s v="MECANICA DE PATIO "/>
    <x v="7"/>
    <x v="6"/>
    <n v="0"/>
    <n v="1"/>
    <d v="1899-12-30T03:30:00"/>
    <d v="1899-12-30T03:30:00"/>
    <n v="1"/>
    <d v="1899-12-30T00:00:00"/>
    <d v="1899-12-30T03:30:00"/>
    <n v="20"/>
    <x v="4"/>
    <x v="9"/>
    <s v="5-20"/>
    <d v="1899-12-30T03:30:00"/>
    <n v="0"/>
    <n v="1"/>
    <x v="7"/>
  </r>
  <r>
    <s v="T8292"/>
    <n v="342"/>
    <x v="0"/>
    <s v="DESMONTE DE LLANTAS , BOSINES, CAMPANAS, BANDAS, CAMARA DE FRENO, TENSORES DE EJE, DESMONTE DE BALANCIN PARA ENDEREZAMIENTO,  SOLDADURA A TORRES"/>
    <x v="46"/>
    <d v="1899-12-30T14:00:00"/>
    <d v="1899-12-30T17:30:00"/>
    <d v="2021-05-20T00:00:00"/>
    <x v="40"/>
    <d v="2021-05-21T00:00:00"/>
    <d v="2021-05-21T00:00:00"/>
    <d v="1899-12-30T07:30:00"/>
    <d v="1899-12-30T12:00:00"/>
    <x v="192"/>
    <m/>
    <x v="0"/>
    <s v="MECANICA DE PATIO "/>
    <x v="7"/>
    <x v="6"/>
    <n v="0"/>
    <n v="1"/>
    <d v="1899-12-30T03:30:00"/>
    <d v="1899-12-30T03:30:00"/>
    <n v="1"/>
    <d v="1899-12-30T00:00:00"/>
    <d v="1899-12-30T03:30:00"/>
    <n v="20"/>
    <x v="4"/>
    <x v="9"/>
    <s v="5-20"/>
    <d v="1899-12-30T04:30:00"/>
    <n v="0"/>
    <n v="1"/>
    <x v="7"/>
  </r>
  <r>
    <s v="TFR248"/>
    <n v="343"/>
    <x v="1"/>
    <s v="INSPECCION  5TA RUEDA , "/>
    <x v="0"/>
    <d v="1899-12-30T17:00:00"/>
    <d v="1899-12-30T18:00:00"/>
    <d v="2021-05-20T00:00:00"/>
    <x v="40"/>
    <d v="2021-05-20T00:00:00"/>
    <d v="2021-05-20T00:00:00"/>
    <d v="1899-12-30T17:00:00"/>
    <d v="1899-12-30T18:00:00"/>
    <x v="193"/>
    <s v="HERNAN AVENDAÑO "/>
    <x v="0"/>
    <s v="MECANICA DE PATIO "/>
    <x v="7"/>
    <x v="3"/>
    <n v="0"/>
    <n v="1"/>
    <d v="1899-12-30T01:00:00"/>
    <d v="1899-12-30T01:00:00"/>
    <n v="0"/>
    <d v="1899-12-30T03:00:00"/>
    <d v="1899-12-30T04:00:00"/>
    <n v="20"/>
    <x v="4"/>
    <x v="9"/>
    <s v="5-20"/>
    <d v="1899-12-30T01:00:00"/>
    <n v="0"/>
    <n v="1"/>
    <x v="7"/>
  </r>
  <r>
    <s v="TFR248"/>
    <n v="343"/>
    <x v="0"/>
    <s v="CAMBIO  DE BOMBILLOS FRONTALES "/>
    <x v="0"/>
    <d v="1899-12-30T17:00:00"/>
    <d v="1899-12-30T18:00:00"/>
    <d v="2021-05-20T00:00:00"/>
    <x v="40"/>
    <d v="2021-05-20T00:00:00"/>
    <d v="2021-05-20T00:00:00"/>
    <d v="1899-12-30T17:10:00"/>
    <d v="1899-12-30T17:30:00"/>
    <x v="105"/>
    <s v="HERNAN AVENDAÑO "/>
    <x v="0"/>
    <s v="MECANICA DE PATIO "/>
    <x v="7"/>
    <x v="3"/>
    <n v="0"/>
    <n v="1"/>
    <d v="1899-12-30T01:00:00"/>
    <d v="1899-12-30T01:00:00"/>
    <n v="0"/>
    <d v="1899-12-30T03:00:00"/>
    <d v="1899-12-30T04:00:00"/>
    <n v="20"/>
    <x v="4"/>
    <x v="9"/>
    <s v="5-20"/>
    <d v="1899-12-30T00:20:00"/>
    <n v="0"/>
    <n v="1"/>
    <x v="7"/>
  </r>
  <r>
    <s v="T8236"/>
    <n v="344"/>
    <x v="0"/>
    <s v="DESARME DE GRAPAS DE MUELLE, AJUSTE DE TENSOR EN SU LUGAR Y CON UNA CADENA Y RACHE SE COLOCO EN SU SITIO PARA SOLDADURA DE TENSOR DE MUELLE, MONTURA DE GRAPA Y TENSOR DE MUELLE"/>
    <x v="0"/>
    <d v="1899-12-30T16:00:00"/>
    <d v="1899-12-30T17:20:00"/>
    <d v="2021-05-20T00:00:00"/>
    <x v="40"/>
    <d v="2021-05-20T00:00:00"/>
    <d v="2021-05-20T00:00:00"/>
    <d v="1899-12-30T16:00:00"/>
    <d v="1899-12-30T17:20:00"/>
    <x v="194"/>
    <m/>
    <x v="0"/>
    <s v="MECANICA DE PATIO "/>
    <x v="7"/>
    <x v="6"/>
    <n v="0"/>
    <n v="1"/>
    <d v="1899-12-30T01:20:00"/>
    <d v="1899-12-30T01:20:00"/>
    <n v="1"/>
    <d v="1899-12-30T00:00:00"/>
    <d v="1899-12-30T01:20:00"/>
    <n v="20"/>
    <x v="4"/>
    <x v="9"/>
    <s v="5-20"/>
    <d v="1899-12-30T01:20:00"/>
    <n v="0"/>
    <n v="1"/>
    <x v="7"/>
  </r>
  <r>
    <s v="TDL769"/>
    <n v="345"/>
    <x v="1"/>
    <s v="CAMBIO DE ACEITE Y FILTRACION,  "/>
    <x v="0"/>
    <d v="1899-12-30T09:00:00"/>
    <d v="1899-12-30T16:30:00"/>
    <d v="2021-05-20T00:00:00"/>
    <x v="40"/>
    <d v="2021-05-20T00:00:00"/>
    <d v="2021-05-20T00:00:00"/>
    <d v="1899-12-30T09:00:00"/>
    <d v="1899-12-30T10:30:00"/>
    <x v="195"/>
    <s v="OSCAR SALAS "/>
    <x v="1"/>
    <s v="MECANICA DE PATIO                       "/>
    <x v="7"/>
    <x v="1"/>
    <n v="0"/>
    <n v="1"/>
    <d v="1899-12-30T05:30:29"/>
    <d v="1899-12-30T06:30:00"/>
    <n v="0"/>
    <d v="1899-12-30T04:30:00"/>
    <d v="1899-12-30T11:00:00"/>
    <n v="20"/>
    <x v="4"/>
    <x v="9"/>
    <s v="5-20"/>
    <d v="1899-12-30T01:30:00"/>
    <n v="0"/>
    <n v="1"/>
    <x v="7"/>
  </r>
  <r>
    <s v="TDL769"/>
    <n v="345"/>
    <x v="1"/>
    <s v="INSPECCION GENERAL"/>
    <x v="0"/>
    <d v="1899-12-30T09:00:00"/>
    <d v="1899-12-30T16:30:00"/>
    <d v="2021-05-20T00:00:00"/>
    <x v="40"/>
    <d v="2021-05-20T00:00:00"/>
    <d v="2021-05-20T00:00:00"/>
    <d v="1899-12-30T13:00:00"/>
    <d v="1899-12-30T14:56:00"/>
    <x v="6"/>
    <s v="OSCAR SALAS "/>
    <x v="1"/>
    <s v="MECANICA DE PATIO     "/>
    <x v="7"/>
    <x v="1"/>
    <n v="0"/>
    <n v="1"/>
    <d v="1899-12-30T05:30:29"/>
    <d v="1899-12-30T06:30:00"/>
    <n v="0"/>
    <d v="1899-12-30T04:30:00"/>
    <d v="1899-12-30T11:00:00"/>
    <n v="20"/>
    <x v="4"/>
    <x v="9"/>
    <s v="5-20"/>
    <d v="1899-12-30T01:56:00"/>
    <n v="0"/>
    <n v="1"/>
    <x v="7"/>
  </r>
  <r>
    <s v="TDL769"/>
    <n v="345"/>
    <x v="0"/>
    <s v="CAMBIO DE EXPLORADORAS ARREGLO DE ARNES DE SENSORES DE TEMPERATURA DE DIFERENCIAL"/>
    <x v="0"/>
    <d v="1899-12-30T09:00:00"/>
    <d v="1899-12-30T16:30:00"/>
    <d v="2021-05-20T00:00:00"/>
    <x v="40"/>
    <d v="2021-05-20T00:00:00"/>
    <d v="2021-05-20T00:00:00"/>
    <d v="1899-12-30T14:00:00"/>
    <d v="1899-12-30T16:28:00"/>
    <x v="12"/>
    <s v="OSCAR SALAS "/>
    <x v="1"/>
    <s v=" ELECTRICO                    "/>
    <x v="7"/>
    <x v="1"/>
    <n v="0"/>
    <n v="1"/>
    <d v="1899-12-30T05:30:29"/>
    <d v="1899-12-30T06:30:00"/>
    <n v="0"/>
    <d v="1899-12-30T04:30:00"/>
    <d v="1899-12-30T11:00:00"/>
    <n v="20"/>
    <x v="4"/>
    <x v="9"/>
    <s v="5-20"/>
    <d v="1899-12-30T02:28:00"/>
    <n v="0"/>
    <n v="1"/>
    <x v="7"/>
  </r>
  <r>
    <s v="WLP811"/>
    <n v="346"/>
    <x v="1"/>
    <s v="REPARACION DEL RETROVISOR Y TAPA DE BATERIA,"/>
    <x v="0"/>
    <d v="1899-12-30T07:40:00"/>
    <d v="1899-12-30T11:00:00"/>
    <d v="2021-05-21T00:00:00"/>
    <x v="44"/>
    <d v="2021-05-21T00:00:00"/>
    <d v="2021-05-21T00:00:00"/>
    <d v="1899-12-30T07:40:00"/>
    <d v="1899-12-30T09:10:00"/>
    <x v="196"/>
    <s v="ELIECER MONSALVO "/>
    <x v="1"/>
    <s v="MECANICA DE PATIO    LATOERIA Y PINTURA"/>
    <x v="7"/>
    <x v="3"/>
    <n v="0"/>
    <n v="1"/>
    <d v="1899-12-30T03:20:00"/>
    <d v="1899-12-30T03:20:00"/>
    <n v="1"/>
    <d v="1899-12-30T00:00:00"/>
    <d v="1899-12-30T03:20:00"/>
    <n v="21"/>
    <x v="4"/>
    <x v="9"/>
    <s v="5-20"/>
    <d v="1899-12-30T01:30:00"/>
    <n v="0"/>
    <n v="1"/>
    <x v="7"/>
  </r>
  <r>
    <s v="WLP811"/>
    <n v="346"/>
    <x v="0"/>
    <s v="ENGRASE GENERAL, CAMBIO DE 1/2 JUEGO DE BANDAS Y RODAJAS Y UNA CAMPANA POSICION 11Y12"/>
    <x v="0"/>
    <d v="1899-12-30T07:40:00"/>
    <d v="1899-12-30T11:00:00"/>
    <d v="2021-05-21T00:00:00"/>
    <x v="44"/>
    <d v="2021-05-21T00:00:00"/>
    <d v="2021-05-21T00:00:00"/>
    <d v="1899-12-30T07:40:00"/>
    <d v="1899-12-30T10:50:00"/>
    <x v="23"/>
    <s v="ELIECER MONSALVO "/>
    <x v="1"/>
    <s v="MECANICA DE PATIO    LATOERIA Y PINTURA"/>
    <x v="7"/>
    <x v="3"/>
    <n v="0"/>
    <n v="1"/>
    <d v="1899-12-30T03:20:00"/>
    <d v="1899-12-30T03:20:00"/>
    <n v="1"/>
    <d v="1899-12-30T00:00:00"/>
    <d v="1899-12-30T03:20:00"/>
    <n v="21"/>
    <x v="4"/>
    <x v="9"/>
    <s v="5-20"/>
    <d v="1899-12-30T03:10:00"/>
    <n v="0"/>
    <n v="1"/>
    <x v="7"/>
  </r>
  <r>
    <s v="JKV585"/>
    <n v="347"/>
    <x v="1"/>
    <s v="ENGRASE "/>
    <x v="0"/>
    <d v="1899-12-30T08:00:00"/>
    <d v="1899-12-30T10:20:00"/>
    <d v="2021-05-21T00:00:00"/>
    <x v="44"/>
    <d v="2021-05-21T00:00:00"/>
    <d v="2021-05-21T00:00:00"/>
    <d v="1899-12-30T09:10:00"/>
    <d v="1899-12-30T17:30:00"/>
    <x v="53"/>
    <s v="MIGUEL LOPEZ"/>
    <x v="1"/>
    <s v="MECANICA DE PATIO"/>
    <x v="0"/>
    <x v="2"/>
    <n v="0"/>
    <n v="1"/>
    <d v="1899-12-30T02:20:00"/>
    <d v="1899-12-30T02:20:00"/>
    <n v="1"/>
    <d v="1899-12-30T00:00:00"/>
    <d v="1899-12-30T02:20:00"/>
    <n v="21"/>
    <x v="4"/>
    <x v="9"/>
    <s v="5-20"/>
    <d v="1899-12-30T06:20:29"/>
    <n v="0"/>
    <n v="1"/>
    <x v="7"/>
  </r>
  <r>
    <s v="JKV585"/>
    <n v="347"/>
    <x v="0"/>
    <s v="INSPECCION DE 5TA RUEDA "/>
    <x v="0"/>
    <d v="1899-12-30T08:00:00"/>
    <d v="1899-12-30T10:20:00"/>
    <d v="2021-05-21T00:00:00"/>
    <x v="44"/>
    <d v="2021-05-21T00:00:00"/>
    <d v="2021-05-21T00:00:00"/>
    <d v="1899-12-30T08:00:00"/>
    <d v="1899-12-30T10:20:00"/>
    <x v="197"/>
    <s v="MIGUEL LOPEZ"/>
    <x v="1"/>
    <s v="MECANICA DE PATIO"/>
    <x v="0"/>
    <x v="2"/>
    <n v="0"/>
    <n v="1"/>
    <d v="1899-12-30T02:20:00"/>
    <d v="1899-12-30T02:20:00"/>
    <n v="1"/>
    <d v="1899-12-30T00:00:00"/>
    <d v="1899-12-30T02:20:00"/>
    <n v="21"/>
    <x v="4"/>
    <x v="9"/>
    <s v="5-20"/>
    <d v="1899-12-30T02:20:00"/>
    <n v="0"/>
    <n v="1"/>
    <x v="7"/>
  </r>
  <r>
    <s v="TDL768"/>
    <n v="348"/>
    <x v="1"/>
    <s v="POLICHADO, CAMBIO DE BASE DE SILLA, DESMONTE DE ESCOPETA "/>
    <x v="0"/>
    <d v="1899-12-30T09:00:00"/>
    <d v="1899-12-30T18:20:00"/>
    <d v="2021-05-21T00:00:00"/>
    <x v="44"/>
    <d v="2021-05-21T00:00:00"/>
    <d v="2021-05-21T00:00:00"/>
    <d v="1899-12-30T09:10:00"/>
    <d v="1899-12-30T17:30:00"/>
    <x v="198"/>
    <s v="JUAN BARROS"/>
    <x v="0"/>
    <s v="MOTORES                                     "/>
    <x v="1"/>
    <x v="1"/>
    <n v="0"/>
    <n v="1"/>
    <d v="1899-12-30T07:20:29"/>
    <d v="1899-12-30T08:20:00"/>
    <n v="0"/>
    <d v="1899-12-30T02:40:00"/>
    <d v="1899-12-30T11:00:00"/>
    <n v="21"/>
    <x v="4"/>
    <x v="9"/>
    <s v="5-20"/>
    <d v="1899-12-30T06:20:29"/>
    <n v="0"/>
    <n v="1"/>
    <x v="7"/>
  </r>
  <r>
    <s v="TDL768"/>
    <n v="348"/>
    <x v="0"/>
    <s v=",REVISION DE MOTOR Y CAMBIO DE TERMOSTATO "/>
    <x v="0"/>
    <d v="1899-12-30T09:00:00"/>
    <d v="1899-12-30T18:20:00"/>
    <d v="2021-05-21T00:00:00"/>
    <x v="44"/>
    <d v="2021-05-21T00:00:00"/>
    <d v="2021-05-21T00:00:00"/>
    <d v="1899-12-30T09:00:00"/>
    <d v="1899-12-30T18:20:00"/>
    <x v="199"/>
    <s v="JUAN BARROS"/>
    <x v="0"/>
    <s v="MOTORES                                     "/>
    <x v="1"/>
    <x v="1"/>
    <n v="0"/>
    <n v="1"/>
    <d v="1899-12-30T07:20:29"/>
    <d v="1899-12-30T08:20:00"/>
    <n v="0"/>
    <d v="1899-12-30T02:40:00"/>
    <d v="1899-12-30T11:00:00"/>
    <n v="21"/>
    <x v="4"/>
    <x v="9"/>
    <s v="5-20"/>
    <d v="1899-12-30T07:20:29"/>
    <n v="0"/>
    <n v="1"/>
    <x v="7"/>
  </r>
  <r>
    <s v="TFR043"/>
    <n v="349"/>
    <x v="1"/>
    <s v="MTTO Y LIMPIEZA DE BATERIAS E INSTALCION DEL MAXTER, "/>
    <x v="0"/>
    <d v="1899-12-30T07:30:00"/>
    <d v="1899-12-30T07:30:00"/>
    <d v="2021-05-21T00:00:00"/>
    <x v="31"/>
    <d v="2021-05-21T00:00:00"/>
    <d v="2021-05-21T00:00:00"/>
    <d v="1899-12-30T07:30:00"/>
    <d v="1899-12-30T10:27:00"/>
    <x v="12"/>
    <s v="CARLOS SARABIA"/>
    <x v="0"/>
    <s v="ELECTRICO "/>
    <x v="1"/>
    <x v="8"/>
    <n v="1"/>
    <n v="1"/>
    <d v="1899-12-30T06:30:58"/>
    <d v="1899-12-30T12:00:58"/>
    <n v="1"/>
    <d v="1899-12-30T00:00:00"/>
    <d v="1899-12-30T12:00:58"/>
    <n v="22"/>
    <x v="4"/>
    <x v="9"/>
    <s v="5-20"/>
    <d v="1899-12-30T02:57:00"/>
    <n v="0"/>
    <n v="1"/>
    <x v="7"/>
  </r>
  <r>
    <s v="TFR043"/>
    <n v="349"/>
    <x v="1"/>
    <s v="ENGRASE"/>
    <x v="0"/>
    <d v="1899-12-30T07:30:00"/>
    <d v="1899-12-30T07:30:00"/>
    <d v="2021-05-21T00:00:00"/>
    <x v="31"/>
    <d v="2021-05-21T00:00:00"/>
    <d v="2021-05-21T00:00:00"/>
    <d v="1899-12-30T14:00:00"/>
    <d v="1899-12-30T14:47:00"/>
    <x v="23"/>
    <s v="CARLOS SARABIA"/>
    <x v="0"/>
    <s v="ELECTRICO "/>
    <x v="1"/>
    <x v="8"/>
    <n v="1"/>
    <n v="1"/>
    <d v="1899-12-30T06:30:58"/>
    <d v="1899-12-30T12:00:58"/>
    <n v="1"/>
    <d v="1899-12-30T00:00:00"/>
    <d v="1899-12-30T12:00:58"/>
    <n v="22"/>
    <x v="4"/>
    <x v="9"/>
    <s v="5-20"/>
    <d v="1899-12-30T00:47:00"/>
    <n v="0"/>
    <n v="1"/>
    <x v="7"/>
  </r>
  <r>
    <s v="R82102"/>
    <n v="349"/>
    <x v="0"/>
    <s v="REVISION Y MANTENIMIENTO A TORNAMEZA"/>
    <x v="0"/>
    <d v="1899-12-30T07:30:00"/>
    <m/>
    <d v="2021-05-21T00:00:00"/>
    <x v="6"/>
    <d v="2021-05-21T00:00:00"/>
    <d v="2021-05-21T00:00:00"/>
    <d v="1899-12-30T16:00:00"/>
    <d v="1899-12-30T17:30:00"/>
    <x v="200"/>
    <s v="CARLOS SARABIA"/>
    <x v="4"/>
    <s v="ELECTRICO "/>
    <x v="1"/>
    <x v="8"/>
    <n v="-44337"/>
    <n v="0"/>
    <d v="1899-12-30T00:00:00"/>
    <d v="1899-12-30T00:00:00"/>
    <n v="1"/>
    <d v="1899-12-30T00:00:00"/>
    <d v="1899-12-30T00:00:00"/>
    <n v="0"/>
    <x v="3"/>
    <x v="3"/>
    <s v="1-52"/>
    <d v="1899-12-30T01:30:00"/>
    <n v="0"/>
    <n v="1"/>
    <x v="7"/>
  </r>
  <r>
    <s v="UQS508"/>
    <n v="350"/>
    <x v="1"/>
    <s v="INSTALACION DE LICUADORA "/>
    <x v="0"/>
    <d v="1899-12-30T09:36:00"/>
    <d v="1899-12-30T15:30:00"/>
    <d v="2021-05-21T00:00:00"/>
    <x v="44"/>
    <d v="2021-05-21T00:00:00"/>
    <d v="2021-05-21T00:00:00"/>
    <d v="1899-12-30T10:30:00"/>
    <d v="1899-12-30T11:30:00"/>
    <x v="12"/>
    <s v="CRISTIAN MERCADO "/>
    <x v="0"/>
    <s v="  CAJA Y TRANSMISIONES "/>
    <x v="1"/>
    <x v="3"/>
    <n v="0"/>
    <n v="1"/>
    <d v="1899-12-30T03:54:29"/>
    <d v="1899-12-30T04:54:00"/>
    <n v="0"/>
    <d v="1899-12-30T05:30:00"/>
    <d v="1899-12-30T10:24:00"/>
    <n v="21"/>
    <x v="4"/>
    <x v="9"/>
    <s v="5-20"/>
    <d v="1899-12-30T01:00:00"/>
    <n v="0"/>
    <n v="1"/>
    <x v="7"/>
  </r>
  <r>
    <s v="UQS508"/>
    <n v="350"/>
    <x v="1"/>
    <s v=" AJUSTE DE CLUTCH Y CAMBIO DE GRADUADOR DE PRESION"/>
    <x v="0"/>
    <d v="1899-12-30T09:36:00"/>
    <d v="1899-12-30T15:30:00"/>
    <d v="2021-05-21T00:00:00"/>
    <x v="44"/>
    <d v="2021-05-21T00:00:00"/>
    <d v="2021-05-21T00:00:00"/>
    <d v="1899-12-30T11:30:00"/>
    <d v="1899-12-30T12:00:00"/>
    <x v="201"/>
    <s v="CRISTIAN MERCADO "/>
    <x v="0"/>
    <s v="ELECTRICO             "/>
    <x v="0"/>
    <x v="3"/>
    <n v="0"/>
    <n v="1"/>
    <d v="1899-12-30T03:54:29"/>
    <d v="1899-12-30T04:54:00"/>
    <n v="0"/>
    <d v="1899-12-30T05:30:00"/>
    <d v="1899-12-30T10:24:00"/>
    <n v="21"/>
    <x v="4"/>
    <x v="9"/>
    <s v="5-20"/>
    <d v="1899-12-30T00:30:00"/>
    <n v="0"/>
    <n v="1"/>
    <x v="7"/>
  </r>
  <r>
    <s v="S06240"/>
    <n v="350"/>
    <x v="1"/>
    <s v="CAMBIO DE VALVULA DIAFRAGAMA "/>
    <x v="0"/>
    <d v="1899-12-30T09:36:00"/>
    <d v="1899-12-30T15:30:00"/>
    <d v="2021-05-21T00:00:00"/>
    <x v="44"/>
    <d v="2021-05-21T00:00:00"/>
    <d v="2021-05-21T00:00:00"/>
    <d v="1899-12-30T11:30:00"/>
    <d v="1899-12-30T12:00:00"/>
    <x v="6"/>
    <s v="CRISTIAN MERCADO "/>
    <x v="0"/>
    <s v="ELECTRICO             "/>
    <x v="0"/>
    <x v="3"/>
    <n v="0"/>
    <n v="1"/>
    <d v="1899-12-30T03:54:29"/>
    <d v="1899-12-30T04:54:00"/>
    <n v="0"/>
    <d v="1899-12-30T05:30:00"/>
    <d v="1899-12-30T10:24:00"/>
    <n v="21"/>
    <x v="4"/>
    <x v="9"/>
    <s v="5-20"/>
    <d v="1899-12-30T00:30:00"/>
    <n v="0"/>
    <n v="1"/>
    <x v="7"/>
  </r>
  <r>
    <s v="UQS508"/>
    <n v="350"/>
    <x v="0"/>
    <s v="CAMBIO DE LUCES MEDIAS"/>
    <x v="0"/>
    <d v="1899-12-30T09:36:00"/>
    <d v="1899-12-30T15:30:00"/>
    <d v="2021-05-21T00:00:00"/>
    <x v="44"/>
    <d v="2021-05-21T00:00:00"/>
    <d v="2021-05-21T00:00:00"/>
    <d v="1899-12-30T11:30:00"/>
    <d v="1899-12-30T12:00:00"/>
    <x v="12"/>
    <s v="CRISTIAN MERCADO "/>
    <x v="0"/>
    <s v="ELECTRICO             "/>
    <x v="0"/>
    <x v="3"/>
    <n v="0"/>
    <n v="1"/>
    <d v="1899-12-30T03:54:29"/>
    <d v="1899-12-30T04:54:00"/>
    <n v="0"/>
    <d v="1899-12-30T05:30:00"/>
    <d v="1899-12-30T10:24:00"/>
    <n v="21"/>
    <x v="4"/>
    <x v="9"/>
    <s v="5-20"/>
    <d v="1899-12-30T00:30:00"/>
    <n v="0"/>
    <n v="1"/>
    <x v="7"/>
  </r>
  <r>
    <s v="WHO643"/>
    <n v="351"/>
    <x v="0"/>
    <s v="CAMBIO DE BOMBONA DE SUSPENSION "/>
    <x v="0"/>
    <d v="1899-12-30T10:20:00"/>
    <d v="1899-12-30T16:20:00"/>
    <d v="2021-05-21T00:00:00"/>
    <x v="44"/>
    <d v="2021-05-21T00:00:00"/>
    <d v="2021-05-21T00:00:00"/>
    <d v="1899-12-30T10:28:00"/>
    <d v="1899-12-30T12:00:00"/>
    <x v="6"/>
    <s v="JESUS CAMELO "/>
    <x v="0"/>
    <s v="AIRE"/>
    <x v="7"/>
    <x v="3"/>
    <n v="0"/>
    <n v="1"/>
    <d v="1899-12-30T04:00:29"/>
    <d v="1899-12-30T05:00:00"/>
    <n v="0"/>
    <d v="1899-12-30T04:40:00"/>
    <d v="1899-12-30T09:40:00"/>
    <n v="21"/>
    <x v="4"/>
    <x v="9"/>
    <s v="5-20"/>
    <d v="1899-12-30T01:32:00"/>
    <n v="0"/>
    <n v="1"/>
    <x v="7"/>
  </r>
  <r>
    <s v="TFU077"/>
    <n v="352"/>
    <x v="1"/>
    <s v="CAMBIO DE ACEITE Y FILTRACION "/>
    <x v="0"/>
    <d v="1899-12-30T10:20:00"/>
    <d v="1899-12-30T12:30:00"/>
    <d v="2021-05-21T00:00:00"/>
    <x v="31"/>
    <d v="2021-05-21T00:00:00"/>
    <d v="2021-05-21T00:00:00"/>
    <d v="1899-12-30T10:50:00"/>
    <d v="1899-12-30T12:00:00"/>
    <x v="169"/>
    <s v="JOSE DOMINGUEZ"/>
    <x v="1"/>
    <s v="MECANICA DE PATIO  "/>
    <x v="1"/>
    <x v="1"/>
    <n v="1"/>
    <n v="1"/>
    <d v="1899-12-30T08:40:58"/>
    <d v="1899-12-30T14:10:58"/>
    <n v="1"/>
    <d v="1899-12-30T00:00:00"/>
    <d v="1899-12-30T14:10:58"/>
    <n v="22"/>
    <x v="4"/>
    <x v="9"/>
    <s v="5-20"/>
    <d v="1899-12-30T01:10:00"/>
    <n v="0"/>
    <n v="1"/>
    <x v="7"/>
  </r>
  <r>
    <s v="TFU077"/>
    <n v="352"/>
    <x v="1"/>
    <s v="CAMBIO DE PERA DE DIFERENCIALY SENSORES, ISNTALACIO 9N DE MAXTER, CAMBIO DE ALARMA REVER Y MTTO A BATERIAS "/>
    <x v="0"/>
    <d v="1899-12-30T10:20:00"/>
    <d v="1899-12-30T12:30:00"/>
    <d v="2021-05-21T00:00:00"/>
    <x v="31"/>
    <d v="2021-05-21T00:00:00"/>
    <d v="2021-05-21T00:00:00"/>
    <d v="1899-12-30T14:00:00"/>
    <d v="1899-12-30T17:46:00"/>
    <x v="12"/>
    <s v="JOSE DOMINGUEZ"/>
    <x v="1"/>
    <s v=" ELECTRICO"/>
    <x v="16"/>
    <x v="1"/>
    <n v="1"/>
    <n v="1"/>
    <d v="1899-12-30T08:40:58"/>
    <d v="1899-12-30T14:10:58"/>
    <n v="1"/>
    <d v="1899-12-30T00:00:00"/>
    <d v="1899-12-30T14:10:58"/>
    <n v="22"/>
    <x v="4"/>
    <x v="9"/>
    <s v="5-20"/>
    <d v="1899-12-30T03:46:00"/>
    <n v="0"/>
    <n v="1"/>
    <x v="7"/>
  </r>
  <r>
    <s v="TFU077"/>
    <n v="352"/>
    <x v="1"/>
    <s v="DESMONTE DE LLANTAS Y CAMPANAS, LAVADO DE PIEZAS, CAMBIO DE 1/2 JUEGO DE BANDAS , CAMBIO DE RETENEDOR, DE RODAMIENTO, EMPAQUE EJE 8 HUECOS, REMACHADA DE BANDAS, CAMBIO , RODAJAS, LEVA DE BUJES DE LEVA  POSICION  9Y10, "/>
    <x v="0"/>
    <d v="1899-12-30T10:20:00"/>
    <d v="1899-12-30T12:30:00"/>
    <d v="2021-05-21T00:00:00"/>
    <x v="31"/>
    <d v="2021-05-21T00:00:00"/>
    <d v="2021-05-21T00:00:00"/>
    <d v="1899-12-30T14:10:00"/>
    <d v="1899-12-30T18:30:00"/>
    <x v="202"/>
    <s v="JOSE DOMINGUEZ"/>
    <x v="1"/>
    <s v="MECANICA DE PATIO  "/>
    <x v="16"/>
    <x v="1"/>
    <n v="1"/>
    <n v="1"/>
    <d v="1899-12-30T08:40:58"/>
    <d v="1899-12-30T14:10:58"/>
    <n v="1"/>
    <d v="1899-12-30T00:00:00"/>
    <d v="1899-12-30T14:10:58"/>
    <n v="22"/>
    <x v="4"/>
    <x v="9"/>
    <s v="5-20"/>
    <d v="1899-12-30T04:20:00"/>
    <n v="0"/>
    <n v="1"/>
    <x v="7"/>
  </r>
  <r>
    <s v="TFU077"/>
    <n v="352"/>
    <x v="0"/>
    <s v="DESMONTE DE LLANTAS Y CAMPANAS, LAVADO DE PIEZAS, CAMBIO DE 1/2 JUEGO DE BANDAS , CAMBIO DE RETENEDOR, REMACHADA DE BANDAS, CAMBIO , RODAJAS, LEVA DE BUJES DE LEVA  POSICION 5,6"/>
    <x v="0"/>
    <d v="1899-12-30T10:20:00"/>
    <d v="1899-12-30T12:30:00"/>
    <d v="2021-05-21T00:00:00"/>
    <x v="31"/>
    <d v="2021-05-21T00:00:00"/>
    <d v="2021-05-21T00:00:00"/>
    <d v="1899-12-30T14:45:00"/>
    <d v="1899-12-30T17:30:00"/>
    <x v="23"/>
    <s v="JOSE DOMINGUEZ"/>
    <x v="1"/>
    <s v="MECANICA DE PATIO  "/>
    <x v="16"/>
    <x v="1"/>
    <n v="1"/>
    <n v="1"/>
    <d v="1899-12-30T08:40:58"/>
    <d v="1899-12-30T14:10:58"/>
    <n v="1"/>
    <d v="1899-12-30T00:00:00"/>
    <d v="1899-12-30T14:10:58"/>
    <n v="22"/>
    <x v="4"/>
    <x v="9"/>
    <s v="5-20"/>
    <d v="1899-12-30T02:45:00"/>
    <n v="0"/>
    <n v="1"/>
    <x v="7"/>
  </r>
  <r>
    <s v="SJK632"/>
    <n v="353"/>
    <x v="1"/>
    <s v="INSPECCION  5TA RUEDA "/>
    <x v="0"/>
    <d v="1899-12-30T10:30:00"/>
    <d v="1899-12-30T11:00:00"/>
    <d v="2021-05-21T00:00:00"/>
    <x v="44"/>
    <d v="2021-05-21T00:00:00"/>
    <d v="2021-05-21T00:00:00"/>
    <d v="1899-12-30T11:23:00"/>
    <d v="1899-12-30T12:00:00"/>
    <x v="12"/>
    <s v="ARTURO ALVAREZ"/>
    <x v="0"/>
    <s v="ELECTRICO "/>
    <x v="0"/>
    <x v="0"/>
    <n v="0"/>
    <n v="1"/>
    <d v="1899-12-30T00:30:00"/>
    <d v="1899-12-30T00:30:00"/>
    <n v="1"/>
    <d v="1899-12-30T00:00:00"/>
    <d v="1899-12-30T00:30:00"/>
    <n v="21"/>
    <x v="4"/>
    <x v="9"/>
    <s v="5-20"/>
    <d v="1899-12-30T00:37:00"/>
    <n v="0"/>
    <n v="1"/>
    <x v="7"/>
  </r>
  <r>
    <s v="SJK632"/>
    <n v="353"/>
    <x v="0"/>
    <s v="SE CONECTO EL NEGATIVO A LA EXPLORADORA"/>
    <x v="0"/>
    <d v="1899-12-30T10:30:00"/>
    <d v="1899-12-30T11:00:00"/>
    <d v="2021-05-21T00:00:00"/>
    <x v="44"/>
    <d v="2021-05-21T00:00:00"/>
    <d v="2021-05-21T00:00:00"/>
    <d v="1899-12-30T10:30:00"/>
    <d v="1899-12-30T11:00:00"/>
    <x v="203"/>
    <s v="ARTURO ALVAREZ"/>
    <x v="0"/>
    <s v="MECANICA DE PATIO  "/>
    <x v="0"/>
    <x v="0"/>
    <n v="0"/>
    <n v="1"/>
    <d v="1899-12-30T00:30:00"/>
    <d v="1899-12-30T00:30:00"/>
    <n v="1"/>
    <d v="1899-12-30T00:00:00"/>
    <d v="1899-12-30T00:30:00"/>
    <n v="21"/>
    <x v="4"/>
    <x v="9"/>
    <s v="5-20"/>
    <d v="1899-12-30T00:30:00"/>
    <n v="0"/>
    <n v="1"/>
    <x v="7"/>
  </r>
  <r>
    <s v="TFU067"/>
    <n v="354"/>
    <x v="1"/>
    <s v="CAMBIO DE RODAJAS "/>
    <x v="0"/>
    <d v="1899-12-30T11:00:00"/>
    <d v="1899-12-30T17:30:00"/>
    <d v="2021-05-21T00:00:00"/>
    <x v="44"/>
    <d v="2021-05-21T00:00:00"/>
    <d v="2021-05-21T00:00:00"/>
    <d v="1899-12-30T11:00:00"/>
    <d v="1899-12-30T12:00:00"/>
    <x v="0"/>
    <s v="OBSALON PUENTES"/>
    <x v="0"/>
    <s v="MECANICA DE PATIO   "/>
    <x v="7"/>
    <x v="1"/>
    <n v="0"/>
    <n v="1"/>
    <d v="1899-12-30T04:30:29"/>
    <d v="1899-12-30T05:30:00"/>
    <n v="0"/>
    <d v="1899-12-30T03:30:00"/>
    <d v="1899-12-30T09:00:00"/>
    <n v="21"/>
    <x v="4"/>
    <x v="9"/>
    <s v="5-20"/>
    <d v="1899-12-30T01:00:00"/>
    <n v="0"/>
    <n v="1"/>
    <x v="7"/>
  </r>
  <r>
    <s v="TFU067"/>
    <n v="354"/>
    <x v="1"/>
    <s v="CAMBIO DE PERA LUZ DIA , MTTO DE SECADOR DE AIRE"/>
    <x v="0"/>
    <d v="1899-12-30T11:00:00"/>
    <d v="1899-12-30T17:30:00"/>
    <d v="2021-05-21T00:00:00"/>
    <x v="44"/>
    <d v="2021-05-21T00:00:00"/>
    <d v="2021-05-21T00:00:00"/>
    <d v="1899-12-30T14:10:00"/>
    <d v="1899-12-30T15:00:00"/>
    <x v="6"/>
    <s v="OBSALON PUENTES"/>
    <x v="0"/>
    <s v="  AIRE "/>
    <x v="7"/>
    <x v="1"/>
    <n v="0"/>
    <n v="1"/>
    <d v="1899-12-30T04:30:29"/>
    <d v="1899-12-30T05:30:00"/>
    <n v="0"/>
    <d v="1899-12-30T03:30:00"/>
    <d v="1899-12-30T09:00:00"/>
    <n v="21"/>
    <x v="4"/>
    <x v="9"/>
    <s v="5-20"/>
    <d v="1899-12-30T00:50:00"/>
    <n v="0"/>
    <n v="1"/>
    <x v="7"/>
  </r>
  <r>
    <s v="R79986"/>
    <n v="354"/>
    <x v="1"/>
    <s v="REPARACION DE BISAGRA DE COMPUERTAS "/>
    <x v="0"/>
    <d v="1899-12-30T11:00:00"/>
    <d v="1899-12-30T17:30:00"/>
    <d v="2021-05-21T00:00:00"/>
    <x v="44"/>
    <d v="2021-05-21T00:00:00"/>
    <d v="2021-05-21T00:00:00"/>
    <d v="1899-12-30T15:25:00"/>
    <d v="1899-12-30T16:00:00"/>
    <x v="204"/>
    <s v="OBSALON PUENTES"/>
    <x v="0"/>
    <s v="MECANICA DE PATIO   SOLDADURA"/>
    <x v="7"/>
    <x v="1"/>
    <n v="0"/>
    <n v="1"/>
    <d v="1899-12-30T04:30:29"/>
    <d v="1899-12-30T05:30:00"/>
    <n v="0"/>
    <d v="1899-12-30T03:30:00"/>
    <d v="1899-12-30T09:00:00"/>
    <n v="21"/>
    <x v="4"/>
    <x v="9"/>
    <s v="5-20"/>
    <d v="1899-12-30T00:35:00"/>
    <n v="0"/>
    <n v="1"/>
    <x v="7"/>
  </r>
  <r>
    <s v="TFQ012"/>
    <n v="355"/>
    <x v="0"/>
    <s v="DESMONTE DE TOMA FUERZA PARA CORREGIR FUGA DE VALVULINA DEL TOMA FUERZADE LA CAJA, CAMBIO DE FLUID 50"/>
    <x v="0"/>
    <d v="1899-12-30T14:00:00"/>
    <d v="1899-12-30T17:40:00"/>
    <d v="2021-05-21T00:00:00"/>
    <x v="44"/>
    <d v="2021-05-21T00:00:00"/>
    <d v="2021-05-21T00:00:00"/>
    <d v="1899-12-30T15:20:00"/>
    <d v="1899-12-30T17:40:00"/>
    <x v="17"/>
    <s v="LUIDIN RUIZ"/>
    <x v="0"/>
    <s v="CAJA Y TRANSMISIONES "/>
    <x v="1"/>
    <x v="1"/>
    <n v="0"/>
    <n v="1"/>
    <d v="1899-12-30T03:40:00"/>
    <d v="1899-12-30T03:40:00"/>
    <n v="0"/>
    <d v="1899-12-30T03:20:00"/>
    <d v="1899-12-30T07:00:00"/>
    <n v="21"/>
    <x v="4"/>
    <x v="9"/>
    <s v="5-20"/>
    <d v="1899-12-30T02:20:00"/>
    <n v="0"/>
    <n v="1"/>
    <x v="7"/>
  </r>
  <r>
    <s v="TFQ007"/>
    <n v="356"/>
    <x v="1"/>
    <s v="INSPECCION DE 5TA RUEDA , "/>
    <x v="0"/>
    <d v="1899-12-30T14:30:00"/>
    <d v="1899-12-30T16:50:00"/>
    <d v="2021-05-21T00:00:00"/>
    <x v="44"/>
    <d v="2021-05-21T00:00:00"/>
    <d v="2021-05-21T00:00:00"/>
    <d v="1899-12-30T14:30:00"/>
    <d v="1899-12-30T16:20:00"/>
    <x v="205"/>
    <s v="CARLOS PEREZ "/>
    <x v="0"/>
    <s v="MECANICA DE PATIO    "/>
    <x v="1"/>
    <x v="1"/>
    <n v="0"/>
    <n v="1"/>
    <d v="1899-12-30T02:20:00"/>
    <d v="1899-12-30T02:20:00"/>
    <n v="0"/>
    <d v="1899-12-30T04:10:00"/>
    <d v="1899-12-30T06:30:00"/>
    <n v="21"/>
    <x v="4"/>
    <x v="9"/>
    <s v="5-20"/>
    <d v="1899-12-30T01:50:00"/>
    <n v="0"/>
    <n v="1"/>
    <x v="7"/>
  </r>
  <r>
    <s v="TFQ007"/>
    <n v="356"/>
    <x v="1"/>
    <s v="CORRECION DE FUGA DE VALVULINA EN TOMA FUERZA DE SISTEMA DE LINEA HUMEDA"/>
    <x v="0"/>
    <d v="1899-12-30T14:30:00"/>
    <d v="1899-12-30T16:50:00"/>
    <d v="2021-05-21T00:00:00"/>
    <x v="44"/>
    <d v="2021-05-21T00:00:00"/>
    <d v="2021-05-21T00:00:00"/>
    <d v="1899-12-30T14:30:00"/>
    <d v="1899-12-30T16:20:00"/>
    <x v="206"/>
    <s v="CARLOS PEREZ "/>
    <x v="0"/>
    <s v="   CAJA Y TRANSMISIONES"/>
    <x v="1"/>
    <x v="1"/>
    <n v="0"/>
    <n v="1"/>
    <d v="1899-12-30T02:20:00"/>
    <d v="1899-12-30T02:20:00"/>
    <n v="0"/>
    <d v="1899-12-30T04:10:00"/>
    <d v="1899-12-30T06:30:00"/>
    <n v="21"/>
    <x v="4"/>
    <x v="9"/>
    <s v="5-20"/>
    <d v="1899-12-30T01:50:00"/>
    <n v="0"/>
    <n v="1"/>
    <x v="7"/>
  </r>
  <r>
    <s v="S26256"/>
    <n v="356"/>
    <x v="1"/>
    <s v="DESMONTE DE GUARDABARRO PARA INSTALACION DE 2 REMANUFACTURADOS"/>
    <x v="0"/>
    <d v="1899-12-30T14:30:00"/>
    <d v="1899-12-30T16:50:00"/>
    <d v="2021-05-21T00:00:00"/>
    <x v="44"/>
    <d v="2021-05-21T00:00:00"/>
    <d v="2021-05-21T00:00:00"/>
    <d v="1899-12-30T15:00:00"/>
    <d v="1899-12-30T16:50:00"/>
    <x v="178"/>
    <s v="CARLOS PEREZ "/>
    <x v="0"/>
    <s v="LATONERIA Y PINTURA"/>
    <x v="1"/>
    <x v="1"/>
    <n v="0"/>
    <n v="1"/>
    <d v="1899-12-30T02:20:00"/>
    <d v="1899-12-30T02:20:00"/>
    <n v="0"/>
    <d v="1899-12-30T04:10:00"/>
    <d v="1899-12-30T06:30:00"/>
    <n v="21"/>
    <x v="4"/>
    <x v="9"/>
    <s v="5-20"/>
    <d v="1899-12-30T01:50:00"/>
    <n v="0"/>
    <n v="1"/>
    <x v="7"/>
  </r>
  <r>
    <s v="TFU056"/>
    <n v="357"/>
    <x v="0"/>
    <s v="ESCANER, CAMBIO DE PARAMETROS , INSTALACION DE PLANTILLANIEVAS, CAMBIO DE SENSOR DE ADMISION , PRUEBA DE RUTA"/>
    <x v="0"/>
    <d v="1899-12-30T14:30:00"/>
    <d v="1899-12-30T16:40:00"/>
    <d v="2021-05-21T00:00:00"/>
    <x v="44"/>
    <d v="2021-05-21T00:00:00"/>
    <d v="2021-05-21T00:00:00"/>
    <d v="1899-12-30T14:30:00"/>
    <d v="1899-12-30T16:40:00"/>
    <x v="21"/>
    <s v="RICHARD RODRIGUEZ"/>
    <x v="0"/>
    <s v="ELECTRICO"/>
    <x v="1"/>
    <x v="1"/>
    <n v="0"/>
    <n v="1"/>
    <d v="1899-12-30T02:10:00"/>
    <d v="1899-12-30T02:10:00"/>
    <n v="0"/>
    <d v="1899-12-30T04:20:00"/>
    <d v="1899-12-30T06:30:00"/>
    <n v="21"/>
    <x v="4"/>
    <x v="9"/>
    <s v="5-20"/>
    <d v="1899-12-30T02:10:00"/>
    <n v="0"/>
    <n v="1"/>
    <x v="7"/>
  </r>
  <r>
    <s v="TFU074"/>
    <n v="358"/>
    <x v="1"/>
    <s v="DESVARE EN PATIO ALTERO"/>
    <x v="0"/>
    <d v="1899-12-30T15:00:00"/>
    <d v="1899-12-30T11:30:00"/>
    <d v="2021-05-21T00:00:00"/>
    <x v="31"/>
    <d v="2021-05-21T00:00:00"/>
    <d v="2021-05-21T00:00:00"/>
    <d v="1899-12-30T10:00:00"/>
    <d v="1899-12-30T14:00:00"/>
    <x v="1"/>
    <s v="JESUS MORA"/>
    <x v="1"/>
    <s v="MOTORES                                     "/>
    <x v="1"/>
    <x v="1"/>
    <n v="1"/>
    <n v="1"/>
    <d v="1899-12-30T03:00:58"/>
    <d v="1899-12-30T08:30:58"/>
    <n v="1"/>
    <d v="1899-12-30T00:00:00"/>
    <d v="1899-12-30T08:30:58"/>
    <n v="22"/>
    <x v="4"/>
    <x v="9"/>
    <s v="5-20"/>
    <d v="1899-12-30T04:00:00"/>
    <n v="0"/>
    <n v="1"/>
    <x v="7"/>
  </r>
  <r>
    <s v="TFU074"/>
    <n v="358"/>
    <x v="1"/>
    <s v="CAMBIO DE ACEITE Y FILTRACION."/>
    <x v="0"/>
    <d v="1899-12-30T15:00:00"/>
    <d v="1899-12-30T11:30:00"/>
    <d v="2021-05-21T00:00:00"/>
    <x v="31"/>
    <d v="2021-05-21T00:00:00"/>
    <d v="2021-05-21T00:00:00"/>
    <d v="1899-12-30T15:30:00"/>
    <d v="1899-12-30T17:20:00"/>
    <x v="6"/>
    <s v="JESUS MORA"/>
    <x v="1"/>
    <s v="MOTORES                                     "/>
    <x v="1"/>
    <x v="1"/>
    <n v="1"/>
    <n v="1"/>
    <d v="1899-12-30T03:00:58"/>
    <d v="1899-12-30T08:30:58"/>
    <n v="1"/>
    <d v="1899-12-30T00:00:00"/>
    <d v="1899-12-30T08:30:58"/>
    <n v="22"/>
    <x v="4"/>
    <x v="9"/>
    <s v="5-20"/>
    <d v="1899-12-30T01:50:00"/>
    <n v="0"/>
    <n v="1"/>
    <x v="7"/>
  </r>
  <r>
    <s v="TFU074"/>
    <n v="358"/>
    <x v="1"/>
    <s v="ESCANER, CAMBIO DE PARAMETROS Y PLANTILLA, SE COLOCAN CLAVE "/>
    <x v="0"/>
    <d v="1899-12-30T15:00:00"/>
    <d v="1899-12-30T11:30:00"/>
    <d v="2021-05-21T00:00:00"/>
    <x v="31"/>
    <d v="2021-05-22T00:00:00"/>
    <d v="2021-05-22T00:00:00"/>
    <d v="1899-12-30T08:00:00"/>
    <d v="1899-12-30T09:50:00"/>
    <x v="21"/>
    <s v="JESUS MORA"/>
    <x v="1"/>
    <s v="MOTORES                                     "/>
    <x v="1"/>
    <x v="1"/>
    <n v="1"/>
    <n v="1"/>
    <d v="1899-12-30T03:00:58"/>
    <d v="1899-12-30T08:30:58"/>
    <n v="1"/>
    <d v="1899-12-30T00:00:00"/>
    <d v="1899-12-30T08:30:58"/>
    <n v="22"/>
    <x v="4"/>
    <x v="9"/>
    <s v="5-20"/>
    <d v="1899-12-30T01:50:00"/>
    <n v="0"/>
    <n v="1"/>
    <x v="7"/>
  </r>
  <r>
    <s v="TFU074"/>
    <n v="358"/>
    <x v="1"/>
    <s v="CORRECCION DE FUGA DE RETORNO DE ACEITE DEL TURBO"/>
    <x v="0"/>
    <d v="1899-12-30T15:00:00"/>
    <d v="1899-12-30T11:30:00"/>
    <d v="2021-05-21T00:00:00"/>
    <x v="31"/>
    <d v="2021-05-22T00:00:00"/>
    <d v="2021-05-22T00:00:00"/>
    <d v="1899-12-30T08:50:00"/>
    <d v="1899-12-30T09:50:00"/>
    <x v="45"/>
    <s v="JESUS MORA"/>
    <x v="0"/>
    <s v="MOTORES                                     "/>
    <x v="1"/>
    <x v="1"/>
    <n v="1"/>
    <n v="1"/>
    <d v="1899-12-30T03:00:58"/>
    <d v="1899-12-30T08:30:58"/>
    <n v="1"/>
    <d v="1899-12-30T00:00:00"/>
    <d v="1899-12-30T08:30:58"/>
    <n v="22"/>
    <x v="4"/>
    <x v="9"/>
    <s v="5-20"/>
    <d v="1899-12-30T01:00:00"/>
    <n v="0"/>
    <n v="1"/>
    <x v="7"/>
  </r>
  <r>
    <s v="TFU074"/>
    <n v="358"/>
    <x v="0"/>
    <s v="AJUSTE DE VINCHA DEL TANQUE Y CAMBIO DE ABRAZADERA DE EXHOSTO"/>
    <x v="0"/>
    <d v="1899-12-30T15:00:00"/>
    <d v="1899-12-30T11:30:00"/>
    <d v="2021-05-21T00:00:00"/>
    <x v="31"/>
    <d v="2021-05-22T00:00:00"/>
    <d v="2021-05-22T00:00:00"/>
    <d v="1899-12-30T09:00:00"/>
    <d v="1899-12-30T11:30:00"/>
    <x v="17"/>
    <s v="JESUS MORA"/>
    <x v="0"/>
    <s v="MOTORES                                     "/>
    <x v="1"/>
    <x v="1"/>
    <n v="1"/>
    <n v="1"/>
    <d v="1899-12-30T03:00:58"/>
    <d v="1899-12-30T08:30:58"/>
    <n v="1"/>
    <d v="1899-12-30T00:00:00"/>
    <d v="1899-12-30T08:30:58"/>
    <n v="22"/>
    <x v="4"/>
    <x v="9"/>
    <s v="5-20"/>
    <d v="1899-12-30T02:30:00"/>
    <n v="0"/>
    <n v="1"/>
    <x v="7"/>
  </r>
  <r>
    <s v="TDL763"/>
    <n v="359"/>
    <x v="1"/>
    <s v="ENGRASE COMPLETAR NIVEL DE ACEITE"/>
    <x v="3"/>
    <d v="1899-12-30T08:00:00"/>
    <d v="1899-12-30T11:00:00"/>
    <d v="2021-05-22T00:00:00"/>
    <x v="31"/>
    <d v="2021-05-22T00:00:00"/>
    <d v="2021-05-22T00:00:00"/>
    <d v="1899-12-30T08:00:00"/>
    <d v="1899-12-30T09:00:00"/>
    <x v="23"/>
    <s v="JORGE BALLESTEROS"/>
    <x v="1"/>
    <s v="MECANICA DE PATIO"/>
    <x v="0"/>
    <x v="1"/>
    <n v="0"/>
    <n v="1"/>
    <d v="1899-12-30T03:00:00"/>
    <d v="1899-12-30T03:00:00"/>
    <n v="1"/>
    <d v="1899-12-30T00:00:00"/>
    <d v="1899-12-30T03:00:00"/>
    <n v="22"/>
    <x v="4"/>
    <x v="9"/>
    <s v="5-20"/>
    <d v="1899-12-30T01:00:00"/>
    <n v="0"/>
    <n v="1"/>
    <x v="7"/>
  </r>
  <r>
    <s v="TDL763"/>
    <n v="359"/>
    <x v="1"/>
    <s v="CAMBIO DE CAMARA DE SEGURIDAD T30 POSICION 9 Y 10"/>
    <x v="13"/>
    <d v="1899-12-30T08:00:00"/>
    <d v="1899-12-30T11:00:00"/>
    <d v="2021-05-22T00:00:00"/>
    <x v="31"/>
    <d v="2021-05-22T00:00:00"/>
    <d v="2021-05-22T00:00:00"/>
    <d v="1899-12-30T09:10:00"/>
    <d v="1899-12-30T10:23:00"/>
    <x v="6"/>
    <s v="JORGE BALLESTEROS"/>
    <x v="0"/>
    <s v="AIRE"/>
    <x v="0"/>
    <x v="1"/>
    <n v="0"/>
    <n v="1"/>
    <d v="1899-12-30T03:00:00"/>
    <d v="1899-12-30T03:00:00"/>
    <n v="1"/>
    <d v="1899-12-30T00:00:00"/>
    <d v="1899-12-30T03:00:00"/>
    <n v="22"/>
    <x v="4"/>
    <x v="9"/>
    <s v="5-20"/>
    <d v="1899-12-30T01:13:00"/>
    <n v="0"/>
    <n v="1"/>
    <x v="7"/>
  </r>
  <r>
    <s v="TDL763"/>
    <n v="359"/>
    <x v="0"/>
    <s v="MANTENIMEINTO ACTUADORES"/>
    <x v="3"/>
    <d v="1899-12-30T08:00:00"/>
    <d v="1899-12-30T11:00:00"/>
    <d v="2021-05-22T00:00:00"/>
    <x v="31"/>
    <d v="2021-05-22T00:00:00"/>
    <d v="2021-05-22T00:00:00"/>
    <d v="1899-12-30T09:50:00"/>
    <d v="1899-12-30T11:00:00"/>
    <x v="15"/>
    <s v="JORGE BALLESTEROS"/>
    <x v="1"/>
    <s v="MOTORES"/>
    <x v="1"/>
    <x v="1"/>
    <n v="0"/>
    <n v="1"/>
    <d v="1899-12-30T03:00:00"/>
    <d v="1899-12-30T03:00:00"/>
    <n v="1"/>
    <d v="1899-12-30T00:00:00"/>
    <d v="1899-12-30T03:00:00"/>
    <n v="22"/>
    <x v="4"/>
    <x v="9"/>
    <s v="5-20"/>
    <d v="1899-12-30T01:10:00"/>
    <n v="0"/>
    <n v="1"/>
    <x v="7"/>
  </r>
  <r>
    <s v="TFQ990"/>
    <n v="360"/>
    <x v="0"/>
    <s v="CAMBIO DE TANQUE DE EXPANSION"/>
    <x v="1"/>
    <d v="1899-12-30T08:30:00"/>
    <d v="1899-12-30T10:00:00"/>
    <d v="2021-05-22T00:00:00"/>
    <x v="31"/>
    <d v="2021-05-22T00:00:00"/>
    <d v="2021-05-22T00:00:00"/>
    <d v="1899-12-30T08:30:00"/>
    <d v="1899-12-30T10:00:00"/>
    <x v="6"/>
    <s v="JOSE MARTINEZ"/>
    <x v="0"/>
    <s v="AIRE"/>
    <x v="0"/>
    <x v="1"/>
    <n v="0"/>
    <n v="1"/>
    <d v="1899-12-30T01:30:00"/>
    <d v="1899-12-30T01:30:00"/>
    <n v="1"/>
    <d v="1899-12-30T00:00:00"/>
    <d v="1899-12-30T01:30:00"/>
    <n v="22"/>
    <x v="4"/>
    <x v="9"/>
    <s v="5-20"/>
    <d v="1899-12-30T01:30:00"/>
    <n v="0"/>
    <n v="1"/>
    <x v="7"/>
  </r>
  <r>
    <s v="TFU057"/>
    <n v="361"/>
    <x v="1"/>
    <s v="CAMBIO DE EMPAQUE EJE 8 HUECOS, CAMBIO DE SEPARADOR TRANSVERSAL PARA MAS ESTABILIDAD"/>
    <x v="13"/>
    <d v="1899-12-30T08:35:00"/>
    <d v="1899-12-30T10:40:00"/>
    <d v="2021-05-22T00:00:00"/>
    <x v="31"/>
    <d v="2021-05-22T00:00:00"/>
    <d v="2021-05-22T00:00:00"/>
    <d v="1899-12-30T08:35:00"/>
    <d v="1899-12-30T10:20:00"/>
    <x v="25"/>
    <s v="YOLMER TRONCOSO"/>
    <x v="0"/>
    <s v="MECANICA DE PATIO"/>
    <x v="1"/>
    <x v="1"/>
    <n v="0"/>
    <n v="1"/>
    <d v="1899-12-30T02:05:00"/>
    <d v="1899-12-30T02:05:00"/>
    <n v="1"/>
    <d v="1899-12-30T00:00:00"/>
    <d v="1899-12-30T02:05:00"/>
    <n v="22"/>
    <x v="4"/>
    <x v="9"/>
    <s v="5-20"/>
    <d v="1899-12-30T01:45:00"/>
    <n v="0"/>
    <n v="1"/>
    <x v="7"/>
  </r>
  <r>
    <s v="TFU057"/>
    <n v="361"/>
    <x v="1"/>
    <s v="POSTURA DE MEDIA LUNA"/>
    <x v="1"/>
    <d v="1899-12-30T08:35:00"/>
    <d v="1899-12-30T10:40:00"/>
    <d v="2021-05-22T00:00:00"/>
    <x v="31"/>
    <d v="2021-05-22T00:00:00"/>
    <d v="2021-05-22T00:00:00"/>
    <d v="1899-12-30T10:00:00"/>
    <d v="1899-12-30T10:30:00"/>
    <x v="0"/>
    <s v="YOLMER TRONCOSO"/>
    <x v="0"/>
    <s v="LATONERIA Y PINTURA"/>
    <x v="0"/>
    <x v="1"/>
    <n v="0"/>
    <n v="1"/>
    <d v="1899-12-30T02:05:00"/>
    <d v="1899-12-30T02:05:00"/>
    <n v="1"/>
    <d v="1899-12-30T00:00:00"/>
    <d v="1899-12-30T02:05:00"/>
    <n v="22"/>
    <x v="4"/>
    <x v="9"/>
    <s v="5-20"/>
    <d v="1899-12-30T00:30:00"/>
    <n v="0"/>
    <n v="1"/>
    <x v="7"/>
  </r>
  <r>
    <s v="TFU057"/>
    <n v="361"/>
    <x v="0"/>
    <s v="ESCANER"/>
    <x v="3"/>
    <d v="1899-12-30T08:35:00"/>
    <d v="1899-12-30T10:40:00"/>
    <d v="2021-05-22T00:00:00"/>
    <x v="31"/>
    <d v="2021-05-22T00:00:00"/>
    <d v="2021-05-22T00:00:00"/>
    <d v="1899-12-30T09:50:00"/>
    <d v="1899-12-30T10:10:00"/>
    <x v="21"/>
    <s v="YOLMER TRONCOSO"/>
    <x v="0"/>
    <s v="MOTORES"/>
    <x v="2"/>
    <x v="1"/>
    <n v="0"/>
    <n v="1"/>
    <d v="1899-12-30T02:05:00"/>
    <d v="1899-12-30T02:05:00"/>
    <n v="1"/>
    <d v="1899-12-30T00:00:00"/>
    <d v="1899-12-30T02:05:00"/>
    <n v="22"/>
    <x v="4"/>
    <x v="9"/>
    <s v="5-20"/>
    <d v="1899-12-30T00:00:00"/>
    <n v="0"/>
    <n v="0"/>
    <x v="7"/>
  </r>
  <r>
    <s v="S67604"/>
    <n v="362"/>
    <x v="1"/>
    <s v="CAMBIO DE STOP TRASERO"/>
    <x v="29"/>
    <d v="1899-12-30T09:00:00"/>
    <d v="1899-12-30T09:31:00"/>
    <d v="2021-05-22T00:00:00"/>
    <x v="31"/>
    <d v="2021-05-22T00:00:00"/>
    <d v="2021-05-22T00:00:00"/>
    <d v="1899-12-30T09:00:00"/>
    <d v="1899-12-30T09:31:00"/>
    <x v="12"/>
    <m/>
    <x v="0"/>
    <s v="ELECTRICO"/>
    <x v="0"/>
    <x v="0"/>
    <n v="0"/>
    <n v="1"/>
    <d v="1899-12-30T00:31:00"/>
    <d v="1899-12-30T00:31:00"/>
    <n v="1"/>
    <d v="1899-12-30T00:00:00"/>
    <d v="1899-12-30T00:31:00"/>
    <n v="22"/>
    <x v="4"/>
    <x v="9"/>
    <s v="5-20"/>
    <d v="1899-12-30T00:31:00"/>
    <n v="0"/>
    <n v="1"/>
    <x v="7"/>
  </r>
  <r>
    <s v="TFR062"/>
    <n v="363"/>
    <x v="1"/>
    <s v="ENGRASE Y REVISION DE NIVELES"/>
    <x v="6"/>
    <d v="1899-12-30T09:50:00"/>
    <d v="1899-12-30T10:45:00"/>
    <d v="2021-05-22T00:00:00"/>
    <x v="31"/>
    <d v="2021-05-22T00:00:00"/>
    <d v="2021-05-22T00:00:00"/>
    <d v="1899-12-30T09:50:00"/>
    <d v="1899-12-30T10:30:00"/>
    <x v="23"/>
    <s v="EDWIN JIMENEZ"/>
    <x v="1"/>
    <s v="MECANICA DE  PATIO"/>
    <x v="0"/>
    <x v="1"/>
    <n v="0"/>
    <n v="1"/>
    <d v="1899-12-30T00:55:00"/>
    <d v="1899-12-30T00:55:00"/>
    <n v="1"/>
    <d v="1899-12-30T00:00:00"/>
    <d v="1899-12-30T00:55:00"/>
    <n v="22"/>
    <x v="4"/>
    <x v="9"/>
    <s v="5-20"/>
    <d v="1899-12-30T00:40:00"/>
    <n v="0"/>
    <n v="1"/>
    <x v="7"/>
  </r>
  <r>
    <s v="TFR062"/>
    <n v="363"/>
    <x v="0"/>
    <s v="COLOCAR CAUCHO EN VARILLA NIVELADORA DE LA SUSPENSION"/>
    <x v="20"/>
    <d v="1899-12-30T09:50:00"/>
    <d v="1899-12-30T10:45:00"/>
    <d v="2021-05-22T00:00:00"/>
    <x v="31"/>
    <d v="2021-05-22T00:00:00"/>
    <d v="2021-05-22T00:00:00"/>
    <d v="1899-12-30T10:30:00"/>
    <d v="1899-12-30T10:45:00"/>
    <x v="6"/>
    <s v="EDWIN JIMENEZ"/>
    <x v="0"/>
    <s v="AIRE"/>
    <x v="0"/>
    <x v="1"/>
    <n v="0"/>
    <n v="1"/>
    <d v="1899-12-30T00:55:00"/>
    <d v="1899-12-30T00:55:00"/>
    <n v="1"/>
    <d v="1899-12-30T00:00:00"/>
    <d v="1899-12-30T00:55:00"/>
    <n v="22"/>
    <x v="4"/>
    <x v="9"/>
    <s v="5-20"/>
    <d v="1899-12-30T00:15:00"/>
    <n v="0"/>
    <n v="1"/>
    <x v="7"/>
  </r>
  <r>
    <s v="TFR044"/>
    <n v="364"/>
    <x v="0"/>
    <s v="REVISION FUGA DE AIRE POR COMANDO DE VOLCO"/>
    <x v="1"/>
    <d v="1899-12-30T11:15:00"/>
    <d v="1899-12-30T12:30:00"/>
    <d v="2021-05-22T00:00:00"/>
    <x v="31"/>
    <d v="2021-05-22T00:00:00"/>
    <d v="2021-05-22T00:00:00"/>
    <d v="1899-12-30T11:15:00"/>
    <d v="1899-12-30T12:30:00"/>
    <x v="6"/>
    <s v="JORGE GOMEZ"/>
    <x v="0"/>
    <s v="AIRE"/>
    <x v="0"/>
    <x v="1"/>
    <n v="0"/>
    <n v="1"/>
    <d v="1899-12-30T01:15:00"/>
    <d v="1899-12-30T01:15:00"/>
    <n v="1"/>
    <d v="1899-12-30T00:00:00"/>
    <d v="1899-12-30T01:15:00"/>
    <n v="22"/>
    <x v="4"/>
    <x v="9"/>
    <s v="5-20"/>
    <d v="1899-12-30T01:15:00"/>
    <n v="0"/>
    <n v="1"/>
    <x v="7"/>
  </r>
  <r>
    <s v="TFU069"/>
    <n v="365"/>
    <x v="1"/>
    <s v="AJUSTE DE CLUTCH Y PRENSA"/>
    <x v="4"/>
    <d v="1899-12-30T11:35:00"/>
    <d v="1899-12-30T12:30:00"/>
    <d v="2021-05-22T00:00:00"/>
    <x v="31"/>
    <d v="2021-05-22T00:00:00"/>
    <d v="2021-05-22T00:00:00"/>
    <d v="1899-12-30T11:40:00"/>
    <d v="1899-12-30T12:10:00"/>
    <x v="17"/>
    <s v="EFRAIN VARGAS"/>
    <x v="1"/>
    <s v="CAJAS Y TRANSMISIONES"/>
    <x v="1"/>
    <x v="1"/>
    <n v="0"/>
    <n v="1"/>
    <d v="1899-12-30T00:55:00"/>
    <d v="1899-12-30T00:55:00"/>
    <n v="1"/>
    <d v="1899-12-30T00:00:00"/>
    <d v="1899-12-30T00:55:00"/>
    <n v="22"/>
    <x v="4"/>
    <x v="9"/>
    <s v="5-20"/>
    <d v="1899-12-30T00:30:00"/>
    <n v="0"/>
    <n v="1"/>
    <x v="7"/>
  </r>
  <r>
    <s v="TFU069"/>
    <n v="365"/>
    <x v="0"/>
    <s v="AJUSTE DE CLUTCH Y PRENSA"/>
    <x v="4"/>
    <d v="1899-12-30T11:35:00"/>
    <d v="1899-12-30T12:30:00"/>
    <d v="2021-05-22T00:00:00"/>
    <x v="31"/>
    <d v="2021-05-22T00:00:00"/>
    <d v="2021-05-22T00:00:00"/>
    <d v="1899-12-30T11:40:00"/>
    <d v="1899-12-30T12:10:00"/>
    <x v="17"/>
    <s v="EFRAIN VARGAS"/>
    <x v="1"/>
    <s v="CAJAS Y TRANSMISIONES"/>
    <x v="1"/>
    <x v="1"/>
    <n v="0"/>
    <n v="1"/>
    <d v="1899-12-30T00:55:00"/>
    <d v="1899-12-30T00:55:00"/>
    <n v="1"/>
    <d v="1899-12-30T00:00:00"/>
    <d v="1899-12-30T00:55:00"/>
    <n v="22"/>
    <x v="4"/>
    <x v="9"/>
    <s v="5-20"/>
    <d v="1899-12-30T00:30:00"/>
    <n v="0"/>
    <n v="1"/>
    <x v="7"/>
  </r>
  <r>
    <s v="R62625"/>
    <n v="366"/>
    <x v="1"/>
    <s v="INSPECCION TANQUE, INSPECCIONO BUJES TENSOR DEL TANQUE"/>
    <x v="9"/>
    <d v="1899-12-30T07:30:00"/>
    <d v="1899-12-30T10:40:00"/>
    <d v="2021-05-24T00:00:00"/>
    <x v="45"/>
    <d v="2021-05-24T00:00:00"/>
    <d v="2021-05-24T00:00:00"/>
    <d v="1899-12-30T07:30:00"/>
    <d v="1899-12-30T07:45:00"/>
    <x v="0"/>
    <s v="CARLOS PERTUZ"/>
    <x v="1"/>
    <s v="MECANICA DE PATIO"/>
    <x v="0"/>
    <x v="3"/>
    <n v="0"/>
    <n v="1"/>
    <d v="1899-12-30T03:10:00"/>
    <d v="1899-12-30T03:10:00"/>
    <n v="1"/>
    <d v="1899-12-30T00:00:00"/>
    <d v="1899-12-30T03:10:00"/>
    <n v="24"/>
    <x v="4"/>
    <x v="10"/>
    <s v="5-21"/>
    <d v="1899-12-30T00:15:00"/>
    <n v="0"/>
    <n v="1"/>
    <x v="8"/>
  </r>
  <r>
    <s v="R62625"/>
    <n v="366"/>
    <x v="1"/>
    <s v="CAMBIO DE 8 BUJES DE TEMPLETE Y PASADORES"/>
    <x v="9"/>
    <d v="1899-12-30T07:30:00"/>
    <d v="1899-12-30T10:40:00"/>
    <d v="2021-05-24T00:00:00"/>
    <x v="45"/>
    <d v="2021-05-24T00:00:00"/>
    <d v="2021-05-24T00:00:00"/>
    <d v="1899-12-30T07:50:00"/>
    <d v="1899-12-30T09:41:00"/>
    <x v="207"/>
    <s v="CARLOS PERTUZ"/>
    <x v="1"/>
    <s v="MECANICA DE PATIO"/>
    <x v="0"/>
    <x v="3"/>
    <n v="0"/>
    <n v="1"/>
    <d v="1899-12-30T03:10:00"/>
    <d v="1899-12-30T03:10:00"/>
    <n v="1"/>
    <d v="1899-12-30T00:00:00"/>
    <d v="1899-12-30T03:10:00"/>
    <n v="24"/>
    <x v="4"/>
    <x v="10"/>
    <s v="5-21"/>
    <d v="1899-12-30T01:51:00"/>
    <n v="0"/>
    <n v="1"/>
    <x v="8"/>
  </r>
  <r>
    <s v="R62625"/>
    <n v="366"/>
    <x v="1"/>
    <s v="CAMBIO DE PIN DE RACHE POSICION 11  Y 12, "/>
    <x v="54"/>
    <d v="1899-12-30T07:30:00"/>
    <d v="1899-12-30T10:40:00"/>
    <d v="2021-05-24T00:00:00"/>
    <x v="45"/>
    <d v="2021-05-24T00:00:00"/>
    <d v="2021-05-24T00:00:00"/>
    <d v="1899-12-30T07:30:00"/>
    <d v="1899-12-30T08:05:00"/>
    <x v="6"/>
    <s v="CARLOS PERTUZ"/>
    <x v="0"/>
    <s v="AIRE"/>
    <x v="1"/>
    <x v="3"/>
    <n v="0"/>
    <n v="1"/>
    <d v="1899-12-30T03:10:00"/>
    <d v="1899-12-30T03:10:00"/>
    <n v="1"/>
    <d v="1899-12-30T00:00:00"/>
    <d v="1899-12-30T03:10:00"/>
    <n v="24"/>
    <x v="4"/>
    <x v="10"/>
    <s v="5-21"/>
    <d v="1899-12-30T00:35:00"/>
    <n v="0"/>
    <n v="1"/>
    <x v="8"/>
  </r>
  <r>
    <s v="R62625"/>
    <n v="366"/>
    <x v="1"/>
    <s v="CAMBIO DE DIAFRAGMA DE VALVULA CHILLONA"/>
    <x v="18"/>
    <d v="1899-12-30T07:30:00"/>
    <d v="1899-12-30T10:40:00"/>
    <d v="2021-05-24T00:00:00"/>
    <x v="45"/>
    <d v="2021-05-24T00:00:00"/>
    <d v="2021-05-24T00:00:00"/>
    <d v="1899-12-30T10:06:00"/>
    <d v="1899-12-30T11:00:00"/>
    <x v="6"/>
    <s v="CARLOS PERTUZ"/>
    <x v="0"/>
    <s v="AIRE"/>
    <x v="1"/>
    <x v="3"/>
    <n v="0"/>
    <n v="1"/>
    <d v="1899-12-30T03:10:00"/>
    <d v="1899-12-30T03:10:00"/>
    <n v="1"/>
    <d v="1899-12-30T00:00:00"/>
    <d v="1899-12-30T03:10:00"/>
    <n v="24"/>
    <x v="4"/>
    <x v="10"/>
    <s v="5-21"/>
    <d v="1899-12-30T00:54:00"/>
    <n v="0"/>
    <n v="1"/>
    <x v="8"/>
  </r>
  <r>
    <s v="WHO644"/>
    <n v="366"/>
    <x v="1"/>
    <s v="POLISHADO DE VEHICULO"/>
    <x v="1"/>
    <d v="1899-12-30T07:30:00"/>
    <d v="1899-12-30T10:40:00"/>
    <d v="2021-05-24T00:00:00"/>
    <x v="45"/>
    <d v="2021-05-24T00:00:00"/>
    <d v="2021-05-24T00:00:00"/>
    <d v="1899-12-30T07:30:00"/>
    <d v="1899-12-30T12:00:00"/>
    <x v="28"/>
    <s v="CARLOS PERTUZ"/>
    <x v="1"/>
    <s v="LATONERIA Y PINTURA"/>
    <x v="0"/>
    <x v="3"/>
    <n v="0"/>
    <n v="1"/>
    <d v="1899-12-30T03:10:00"/>
    <d v="1899-12-30T03:10:00"/>
    <n v="1"/>
    <d v="1899-12-30T00:00:00"/>
    <d v="1899-12-30T03:10:00"/>
    <n v="24"/>
    <x v="4"/>
    <x v="10"/>
    <s v="5-21"/>
    <d v="1899-12-30T04:30:00"/>
    <n v="0"/>
    <n v="1"/>
    <x v="8"/>
  </r>
  <r>
    <s v="WHO644"/>
    <n v="366"/>
    <x v="0"/>
    <s v="CAMBIO DE DIAFRAGMA EN VALVULA DE SEGURIDAD"/>
    <x v="18"/>
    <d v="1899-12-30T07:30:00"/>
    <d v="1899-12-30T10:40:00"/>
    <d v="2021-05-24T00:00:00"/>
    <x v="45"/>
    <d v="2021-05-24T00:00:00"/>
    <d v="2021-05-24T00:00:00"/>
    <d v="1899-12-30T13:00:00"/>
    <d v="1899-12-30T13:40:00"/>
    <x v="6"/>
    <s v="CARLOS PERTUZ"/>
    <x v="0"/>
    <s v="AIRE"/>
    <x v="1"/>
    <x v="3"/>
    <n v="0"/>
    <n v="1"/>
    <d v="1899-12-30T03:10:00"/>
    <d v="1899-12-30T03:10:00"/>
    <n v="1"/>
    <d v="1899-12-30T00:00:00"/>
    <d v="1899-12-30T03:10:00"/>
    <n v="24"/>
    <x v="4"/>
    <x v="10"/>
    <s v="5-21"/>
    <d v="1899-12-30T00:40:00"/>
    <n v="0"/>
    <n v="1"/>
    <x v="8"/>
  </r>
  <r>
    <s v="S67615"/>
    <n v="367"/>
    <x v="1"/>
    <s v="REPARACION DE TORRES"/>
    <x v="13"/>
    <d v="1899-12-30T07:00:00"/>
    <d v="1899-12-30T17:40:00"/>
    <d v="2021-05-24T00:00:00"/>
    <x v="46"/>
    <d v="2021-05-24T00:00:00"/>
    <d v="2021-05-24T00:00:00"/>
    <d v="1899-12-30T07:30:00"/>
    <d v="1899-12-30T12:00:00"/>
    <x v="7"/>
    <m/>
    <x v="0"/>
    <s v="SOLDADURA"/>
    <x v="0"/>
    <x v="0"/>
    <n v="3"/>
    <n v="1"/>
    <d v="1899-12-31T12:10:17"/>
    <d v="1900-01-01T05:39:02"/>
    <n v="0"/>
    <d v="1899-12-30T03:20:00"/>
    <d v="1900-01-01T08:59:02"/>
    <n v="27"/>
    <x v="4"/>
    <x v="10"/>
    <s v="5-21"/>
    <d v="1899-12-30T04:30:00"/>
    <n v="0"/>
    <n v="1"/>
    <x v="8"/>
  </r>
  <r>
    <s v="S67615"/>
    <n v="367"/>
    <x v="1"/>
    <s v="TEMPLETE DE TORRES, REPARACION Y REMANUFACTURACION"/>
    <x v="13"/>
    <d v="1899-12-30T07:00:00"/>
    <d v="1899-12-30T17:40:00"/>
    <d v="2021-05-24T00:00:00"/>
    <x v="46"/>
    <d v="2021-05-24T00:00:00"/>
    <d v="2021-05-24T00:00:00"/>
    <d v="1899-12-30T14:00:00"/>
    <d v="1899-12-30T16:00:00"/>
    <x v="13"/>
    <m/>
    <x v="0"/>
    <s v="SOLDADURA"/>
    <x v="0"/>
    <x v="0"/>
    <n v="3"/>
    <n v="1"/>
    <d v="1899-12-31T12:10:17"/>
    <d v="1900-01-01T05:39:02"/>
    <n v="0"/>
    <d v="1899-12-30T03:20:00"/>
    <d v="1900-01-01T08:59:02"/>
    <n v="27"/>
    <x v="4"/>
    <x v="10"/>
    <s v="5-21"/>
    <d v="1899-12-30T02:00:00"/>
    <n v="0"/>
    <n v="1"/>
    <x v="8"/>
  </r>
  <r>
    <s v="S67615"/>
    <n v="367"/>
    <x v="1"/>
    <s v="MARCACION DE PLAQUETA Y POSTURA DE PLACA"/>
    <x v="46"/>
    <d v="1899-12-30T07:00:00"/>
    <d v="1899-12-30T17:40:00"/>
    <d v="2021-05-24T00:00:00"/>
    <x v="46"/>
    <d v="2021-05-24T00:00:00"/>
    <d v="2021-05-24T00:00:00"/>
    <d v="1899-12-30T14:00:00"/>
    <d v="1899-12-30T15:15:00"/>
    <x v="1"/>
    <m/>
    <x v="1"/>
    <s v="LATONERIA Y PINTURA"/>
    <x v="0"/>
    <x v="0"/>
    <n v="3"/>
    <n v="1"/>
    <d v="1899-12-31T12:10:17"/>
    <d v="1900-01-01T05:39:02"/>
    <n v="0"/>
    <d v="1899-12-30T03:20:00"/>
    <d v="1900-01-01T08:59:02"/>
    <n v="27"/>
    <x v="4"/>
    <x v="10"/>
    <s v="5-21"/>
    <d v="1899-12-30T01:15:00"/>
    <n v="0"/>
    <n v="1"/>
    <x v="8"/>
  </r>
  <r>
    <s v="S67615"/>
    <n v="367"/>
    <x v="1"/>
    <s v="LAVADO DE PIEZA EN EJE PARA MONTAJE DE BOSINES"/>
    <x v="13"/>
    <d v="1899-12-30T07:00:00"/>
    <d v="1899-12-30T17:40:00"/>
    <d v="2021-05-24T00:00:00"/>
    <x v="46"/>
    <d v="2021-05-24T00:00:00"/>
    <d v="2021-05-24T00:00:00"/>
    <d v="1899-12-30T14:00:00"/>
    <d v="1899-12-30T17:30:00"/>
    <x v="25"/>
    <m/>
    <x v="0"/>
    <s v="MECANICA DE PATIO"/>
    <x v="1"/>
    <x v="0"/>
    <n v="3"/>
    <n v="1"/>
    <d v="1899-12-31T12:10:17"/>
    <d v="1900-01-01T05:39:02"/>
    <n v="0"/>
    <d v="1899-12-30T03:20:00"/>
    <d v="1900-01-01T08:59:02"/>
    <n v="27"/>
    <x v="4"/>
    <x v="10"/>
    <s v="5-21"/>
    <d v="1899-12-30T03:30:00"/>
    <n v="0"/>
    <n v="1"/>
    <x v="8"/>
  </r>
  <r>
    <s v="S67615"/>
    <n v="367"/>
    <x v="1"/>
    <s v="MONTAJE DE EJE DELANTERO , BOSINES, RODAMIENTOS, GRASA TEMPLETE, CAMBIO DE BUJES DE TEMPLETE, ARMADO DE SISTEMA DE FRENOS Y RACHES, MONTAJE DE GRAPAS Y CAMPANAS"/>
    <x v="13"/>
    <d v="1899-12-30T07:00:00"/>
    <d v="1899-12-30T17:40:00"/>
    <d v="2021-05-24T00:00:00"/>
    <x v="46"/>
    <d v="2021-05-27T00:00:00"/>
    <d v="2021-05-27T00:00:00"/>
    <d v="1899-12-30T07:30:00"/>
    <d v="1899-12-30T17:40:00"/>
    <x v="25"/>
    <m/>
    <x v="0"/>
    <s v="MECANICA DE PATIO"/>
    <x v="1"/>
    <x v="0"/>
    <n v="3"/>
    <n v="1"/>
    <d v="1899-12-31T12:10:17"/>
    <d v="1900-01-01T05:39:02"/>
    <n v="0"/>
    <d v="1899-12-30T03:20:00"/>
    <d v="1900-01-01T08:59:02"/>
    <n v="27"/>
    <x v="4"/>
    <x v="10"/>
    <s v="5-21"/>
    <d v="1899-12-30T08:10:29"/>
    <n v="0"/>
    <n v="1"/>
    <x v="8"/>
  </r>
  <r>
    <s v="TFQ011"/>
    <n v="368"/>
    <x v="0"/>
    <s v="ARREGLO Y CAMBIO DE ANILLO EN MANGUERAS DE SERVICIO"/>
    <x v="19"/>
    <d v="1899-12-30T07:56:00"/>
    <d v="1899-12-30T09:05:00"/>
    <d v="2021-05-24T00:00:00"/>
    <x v="45"/>
    <d v="2021-05-24T00:00:00"/>
    <d v="2021-05-24T00:00:00"/>
    <d v="1899-12-30T08:05:00"/>
    <d v="1899-12-30T09:05:00"/>
    <x v="6"/>
    <s v="HERNANDO RUBIANO"/>
    <x v="0"/>
    <s v="AIRE"/>
    <x v="0"/>
    <x v="2"/>
    <n v="0"/>
    <n v="1"/>
    <d v="1899-12-30T01:09:00"/>
    <d v="1899-12-30T01:09:00"/>
    <n v="1"/>
    <d v="1899-12-30T00:00:00"/>
    <d v="1899-12-30T01:09:00"/>
    <n v="24"/>
    <x v="4"/>
    <x v="10"/>
    <s v="5-21"/>
    <d v="1899-12-30T01:00:00"/>
    <n v="0"/>
    <n v="1"/>
    <x v="8"/>
  </r>
  <r>
    <s v="TDL909"/>
    <n v="369"/>
    <x v="1"/>
    <s v="CAMBIO PIÑON PARA REPARACION DE SISTEMA ELEVAVIDRIO"/>
    <x v="1"/>
    <d v="1899-12-30T07:40:00"/>
    <d v="1899-12-30T18:30:00"/>
    <d v="2021-05-24T00:00:00"/>
    <x v="45"/>
    <d v="2021-05-24T00:00:00"/>
    <d v="2021-05-24T00:00:00"/>
    <d v="1899-12-30T07:40:00"/>
    <d v="1899-12-30T11:22:00"/>
    <x v="12"/>
    <s v="FRANCISCO CASTRO"/>
    <x v="0"/>
    <s v="ELECTRICO"/>
    <x v="1"/>
    <x v="2"/>
    <n v="0"/>
    <n v="1"/>
    <d v="1899-12-30T08:50:29"/>
    <d v="1899-12-30T09:50:00"/>
    <n v="0"/>
    <d v="1899-12-30T02:30:00"/>
    <d v="1899-12-30T12:20:00"/>
    <n v="24"/>
    <x v="4"/>
    <x v="10"/>
    <s v="5-21"/>
    <d v="1899-12-30T03:42:00"/>
    <n v="0"/>
    <n v="1"/>
    <x v="8"/>
  </r>
  <r>
    <s v="TDL909"/>
    <n v="369"/>
    <x v="1"/>
    <s v="CAMBIO DE VALVULA R-12"/>
    <x v="11"/>
    <d v="1899-12-30T07:40:00"/>
    <d v="1899-12-30T18:30:00"/>
    <d v="2021-05-24T00:00:00"/>
    <x v="45"/>
    <d v="2021-05-24T00:00:00"/>
    <d v="2021-05-24T00:00:00"/>
    <d v="1899-12-30T09:05:00"/>
    <d v="1899-12-30T10:05:00"/>
    <x v="6"/>
    <s v="FRANCISCO CASTRO"/>
    <x v="1"/>
    <s v="AIRE"/>
    <x v="0"/>
    <x v="2"/>
    <n v="0"/>
    <n v="1"/>
    <d v="1899-12-30T08:50:29"/>
    <d v="1899-12-30T09:50:00"/>
    <n v="0"/>
    <d v="1899-12-30T02:30:00"/>
    <d v="1899-12-30T12:20:00"/>
    <n v="24"/>
    <x v="4"/>
    <x v="10"/>
    <s v="5-21"/>
    <d v="1899-12-30T01:00:00"/>
    <n v="0"/>
    <n v="1"/>
    <x v="8"/>
  </r>
  <r>
    <s v="TDL909"/>
    <n v="369"/>
    <x v="0"/>
    <s v="CAMBIO DE COMPRESOR DE AIRE ACONDICIONADO"/>
    <x v="3"/>
    <d v="1899-12-30T07:40:00"/>
    <d v="1899-12-30T18:30:00"/>
    <d v="2021-05-24T00:00:00"/>
    <x v="45"/>
    <d v="2021-05-24T00:00:00"/>
    <d v="2021-05-24T00:00:00"/>
    <d v="1899-12-30T10:30:00"/>
    <d v="1899-12-30T18:30:00"/>
    <x v="87"/>
    <s v="FRANCISCO CASTRO"/>
    <x v="0"/>
    <s v="AIRE ACONDICIONADO"/>
    <x v="1"/>
    <x v="2"/>
    <n v="0"/>
    <n v="1"/>
    <d v="1899-12-30T08:50:29"/>
    <d v="1899-12-30T09:50:00"/>
    <n v="0"/>
    <d v="1899-12-30T02:30:00"/>
    <d v="1899-12-30T12:20:00"/>
    <n v="24"/>
    <x v="4"/>
    <x v="10"/>
    <s v="5-21"/>
    <d v="1899-12-30T06:00:29"/>
    <n v="0"/>
    <n v="1"/>
    <x v="8"/>
  </r>
  <r>
    <s v="S26234"/>
    <n v="370"/>
    <x v="1"/>
    <s v="REVISION DE SISTEMA DE AIRE EN EL TRAILER TODO EN ORDEN EL AIRE SE MANTIENE"/>
    <x v="19"/>
    <d v="1899-12-30T08:30:00"/>
    <d v="1899-12-30T16:40:00"/>
    <d v="2021-05-24T00:00:00"/>
    <x v="46"/>
    <d v="2021-05-24T00:00:00"/>
    <d v="2021-05-24T00:00:00"/>
    <d v="1899-12-30T15:20:00"/>
    <d v="1899-12-30T15:35:00"/>
    <x v="1"/>
    <s v="ROBERTO MENDOZA"/>
    <x v="1"/>
    <s v="AIRE"/>
    <x v="0"/>
    <x v="1"/>
    <n v="3"/>
    <n v="1"/>
    <d v="1899-12-31T09:40:17"/>
    <d v="1900-01-01T03:09:02"/>
    <n v="0"/>
    <d v="1899-12-30T04:20:00"/>
    <d v="1900-01-01T07:29:02"/>
    <n v="27"/>
    <x v="4"/>
    <x v="10"/>
    <s v="5-21"/>
    <d v="1899-12-30T00:15:00"/>
    <n v="0"/>
    <n v="1"/>
    <x v="8"/>
  </r>
  <r>
    <s v="TFR045"/>
    <n v="370"/>
    <x v="1"/>
    <s v="REPARACION DE CAPO CON FIBRA"/>
    <x v="1"/>
    <d v="1899-12-30T08:30:00"/>
    <d v="1899-12-30T16:40:00"/>
    <d v="2021-05-24T00:00:00"/>
    <x v="46"/>
    <d v="2021-05-24T00:00:00"/>
    <d v="2021-05-24T00:00:00"/>
    <d v="1899-12-30T14:00:00"/>
    <d v="1899-12-30T17:30:00"/>
    <x v="9"/>
    <s v="ROBERTO MENDOZA"/>
    <x v="0"/>
    <s v="LATONERIA Y PINTURA"/>
    <x v="0"/>
    <x v="1"/>
    <n v="3"/>
    <n v="1"/>
    <d v="1899-12-31T09:40:17"/>
    <d v="1900-01-01T03:09:02"/>
    <n v="0"/>
    <d v="1899-12-30T04:20:00"/>
    <d v="1900-01-01T07:29:02"/>
    <n v="27"/>
    <x v="4"/>
    <x v="10"/>
    <s v="5-21"/>
    <d v="1899-12-30T03:30:00"/>
    <n v="0"/>
    <n v="1"/>
    <x v="8"/>
  </r>
  <r>
    <s v="TFR045"/>
    <n v="370"/>
    <x v="1"/>
    <s v="REPARACION DE CAPO , SE ALISTO LA SUPERFICIE PARA PINTURA"/>
    <x v="1"/>
    <d v="1899-12-30T08:30:00"/>
    <d v="1899-12-30T16:40:00"/>
    <d v="2021-05-24T00:00:00"/>
    <x v="46"/>
    <d v="2021-05-25T00:00:00"/>
    <d v="2021-05-25T00:00:00"/>
    <d v="1899-12-30T07:30:00"/>
    <d v="1899-12-30T14:15:00"/>
    <x v="9"/>
    <s v="ROBERTO MENDOZA"/>
    <x v="0"/>
    <s v="LATONERIA Y PINTURA"/>
    <x v="0"/>
    <x v="1"/>
    <n v="3"/>
    <n v="1"/>
    <d v="1899-12-31T09:40:17"/>
    <d v="1900-01-01T03:09:02"/>
    <n v="0"/>
    <d v="1899-12-30T04:20:00"/>
    <d v="1900-01-01T07:29:02"/>
    <n v="27"/>
    <x v="4"/>
    <x v="10"/>
    <s v="5-21"/>
    <d v="1899-12-30T04:45:29"/>
    <n v="0"/>
    <n v="1"/>
    <x v="8"/>
  </r>
  <r>
    <s v="TFR045"/>
    <n v="370"/>
    <x v="1"/>
    <s v="CAMBIO DE UNIDADES FRONTALES LADO IZQUIERDO"/>
    <x v="1"/>
    <d v="1899-12-30T08:30:00"/>
    <d v="1899-12-30T16:40:00"/>
    <d v="2021-05-24T00:00:00"/>
    <x v="46"/>
    <d v="2021-05-26T00:00:00"/>
    <d v="2021-05-26T00:00:00"/>
    <d v="1899-12-30T07:20:00"/>
    <d v="1899-12-30T08:50:00"/>
    <x v="12"/>
    <s v="ROBERTO MENDOZA"/>
    <x v="0"/>
    <s v="ELECTRICO"/>
    <x v="0"/>
    <x v="1"/>
    <n v="3"/>
    <n v="1"/>
    <d v="1899-12-31T09:40:17"/>
    <d v="1900-01-01T03:09:02"/>
    <n v="0"/>
    <d v="1899-12-30T04:20:00"/>
    <d v="1900-01-01T07:29:02"/>
    <n v="27"/>
    <x v="4"/>
    <x v="10"/>
    <s v="5-21"/>
    <d v="1899-12-30T01:30:00"/>
    <n v="0"/>
    <n v="1"/>
    <x v="8"/>
  </r>
  <r>
    <s v="TFR045"/>
    <n v="370"/>
    <x v="1"/>
    <s v="CORREGIR FUGA DE AIRE LINEA DE COMPRESOR A GOBERNADOR CAMBIO DE MANGUERA, ADAPTACION DE B62 1/4 DE LINEA DE MANGUERA DE BOMBONA A RELOJ "/>
    <x v="1"/>
    <d v="1899-12-30T08:30:00"/>
    <d v="1899-12-30T16:40:00"/>
    <d v="2021-05-24T00:00:00"/>
    <x v="46"/>
    <d v="2021-05-26T00:00:00"/>
    <d v="2021-05-26T00:00:00"/>
    <d v="1899-12-30T08:40:00"/>
    <d v="1899-12-30T09:35:00"/>
    <x v="1"/>
    <s v="ROBERTO MENDOZA"/>
    <x v="0"/>
    <s v="AIRE"/>
    <x v="1"/>
    <x v="1"/>
    <n v="3"/>
    <n v="1"/>
    <d v="1899-12-31T09:40:17"/>
    <d v="1900-01-01T03:09:02"/>
    <n v="0"/>
    <d v="1899-12-30T04:20:00"/>
    <d v="1900-01-01T07:29:02"/>
    <n v="27"/>
    <x v="4"/>
    <x v="10"/>
    <s v="5-21"/>
    <d v="1899-12-30T00:55:00"/>
    <n v="0"/>
    <n v="1"/>
    <x v="8"/>
  </r>
  <r>
    <s v="TFR045"/>
    <n v="370"/>
    <x v="1"/>
    <s v="REPARACION DE RADIADOR"/>
    <x v="3"/>
    <d v="1899-12-30T08:30:00"/>
    <d v="1899-12-30T16:40:00"/>
    <d v="2021-05-24T00:00:00"/>
    <x v="46"/>
    <d v="2021-05-26T00:00:00"/>
    <d v="2021-05-27T00:00:00"/>
    <d v="1899-12-30T09:40:00"/>
    <d v="1899-12-30T12:00:00"/>
    <x v="155"/>
    <s v="ROBERTO MENDOZA"/>
    <x v="0"/>
    <s v="RADIADOR"/>
    <x v="1"/>
    <x v="1"/>
    <n v="3"/>
    <n v="1"/>
    <d v="1899-12-31T09:40:17"/>
    <d v="1900-01-01T03:09:02"/>
    <n v="0"/>
    <d v="1899-12-30T04:20:00"/>
    <d v="1900-01-01T07:29:02"/>
    <n v="27"/>
    <x v="4"/>
    <x v="10"/>
    <s v="5-21"/>
    <d v="1899-12-30T08:50:58"/>
    <n v="1"/>
    <n v="1"/>
    <x v="8"/>
  </r>
  <r>
    <s v="TFR045"/>
    <n v="370"/>
    <x v="1"/>
    <s v="ENGRASE GENERAL E INSPECCION"/>
    <x v="1"/>
    <d v="1899-12-30T08:30:00"/>
    <d v="1899-12-30T16:40:00"/>
    <d v="2021-05-24T00:00:00"/>
    <x v="46"/>
    <d v="2021-05-27T00:00:00"/>
    <d v="2021-05-27T00:00:00"/>
    <d v="1899-12-30T14:10:00"/>
    <d v="1899-12-30T15:15:00"/>
    <x v="0"/>
    <s v="ROBERTO MENDOZA"/>
    <x v="1"/>
    <s v="MECANICA DE PATIO"/>
    <x v="1"/>
    <x v="1"/>
    <n v="3"/>
    <n v="1"/>
    <d v="1899-12-31T09:40:17"/>
    <d v="1900-01-01T03:09:02"/>
    <n v="0"/>
    <d v="1899-12-30T04:20:00"/>
    <d v="1900-01-01T07:29:02"/>
    <n v="27"/>
    <x v="4"/>
    <x v="10"/>
    <s v="5-21"/>
    <d v="1899-12-30T01:05:00"/>
    <n v="0"/>
    <n v="1"/>
    <x v="8"/>
  </r>
  <r>
    <s v="TFR045"/>
    <n v="370"/>
    <x v="1"/>
    <s v="CAMBIO DE GRIFOS DE TANQUE DE AIRE, CORREGIR FUGA POR TAPON"/>
    <x v="11"/>
    <d v="1899-12-30T08:30:00"/>
    <d v="1899-12-30T16:40:00"/>
    <d v="2021-05-24T00:00:00"/>
    <x v="46"/>
    <d v="2021-05-27T00:00:00"/>
    <d v="2021-05-27T00:00:00"/>
    <d v="1899-12-30T15:37:00"/>
    <d v="1899-12-30T16:25:00"/>
    <x v="6"/>
    <s v="ROBERTO MENDOZA"/>
    <x v="0"/>
    <s v="AIRE"/>
    <x v="1"/>
    <x v="1"/>
    <n v="3"/>
    <n v="1"/>
    <d v="1899-12-31T09:40:17"/>
    <d v="1900-01-01T03:09:02"/>
    <n v="0"/>
    <d v="1899-12-30T04:20:00"/>
    <d v="1900-01-01T07:29:02"/>
    <n v="27"/>
    <x v="4"/>
    <x v="10"/>
    <s v="5-21"/>
    <d v="1899-12-30T00:48:00"/>
    <n v="0"/>
    <n v="1"/>
    <x v="8"/>
  </r>
  <r>
    <s v="S26234"/>
    <n v="370"/>
    <x v="1"/>
    <s v="ENGRASE"/>
    <x v="6"/>
    <d v="1899-12-30T08:30:00"/>
    <d v="1899-12-30T16:40:00"/>
    <d v="2021-05-24T00:00:00"/>
    <x v="46"/>
    <d v="2021-05-27T00:00:00"/>
    <d v="2021-05-27T00:00:00"/>
    <d v="1899-12-30T16:25:00"/>
    <d v="1899-12-30T16:40:00"/>
    <x v="6"/>
    <s v="ROBERTO MENDOZA"/>
    <x v="1"/>
    <s v="MECANICA DE PATIO"/>
    <x v="0"/>
    <x v="1"/>
    <n v="3"/>
    <n v="1"/>
    <d v="1899-12-31T09:40:17"/>
    <d v="1900-01-01T03:09:02"/>
    <n v="0"/>
    <d v="1899-12-30T04:20:00"/>
    <d v="1900-01-01T07:29:02"/>
    <n v="27"/>
    <x v="4"/>
    <x v="10"/>
    <s v="5-21"/>
    <d v="1899-12-30T00:15:00"/>
    <n v="0"/>
    <n v="1"/>
    <x v="8"/>
  </r>
  <r>
    <s v="SJK634"/>
    <n v="371"/>
    <x v="1"/>
    <s v="ENGRASE GENERAL, CAMBIO DE SILLA DE PASAJERO"/>
    <x v="1"/>
    <d v="1899-12-30T09:00:00"/>
    <d v="1899-12-30T11:20:00"/>
    <d v="2021-05-24T00:00:00"/>
    <x v="45"/>
    <d v="2021-05-24T00:00:00"/>
    <d v="2021-05-24T00:00:00"/>
    <d v="1899-12-30T09:00:00"/>
    <d v="1899-12-30T09:30:00"/>
    <x v="23"/>
    <s v="JOSE VALENCIA"/>
    <x v="1"/>
    <s v="MECANICA DE PATIO"/>
    <x v="0"/>
    <x v="0"/>
    <n v="0"/>
    <n v="1"/>
    <d v="1899-12-30T02:20:00"/>
    <d v="1899-12-30T02:20:00"/>
    <n v="1"/>
    <d v="1899-12-30T00:00:00"/>
    <d v="1899-12-30T02:20:00"/>
    <n v="24"/>
    <x v="4"/>
    <x v="10"/>
    <s v="5-21"/>
    <d v="1899-12-30T00:30:00"/>
    <n v="0"/>
    <n v="1"/>
    <x v="8"/>
  </r>
  <r>
    <s v="SJK634"/>
    <n v="371"/>
    <x v="1"/>
    <s v="REPARAR PEDAL DE ACELERADOR, CAMBIO MANGUERAS MANOS TRAILER"/>
    <x v="1"/>
    <d v="1899-12-30T09:00:00"/>
    <d v="1899-12-30T11:20:00"/>
    <d v="2021-05-24T00:00:00"/>
    <x v="45"/>
    <d v="2021-05-24T00:00:00"/>
    <d v="2021-05-24T00:00:00"/>
    <d v="1899-12-30T09:55:00"/>
    <d v="1899-12-30T11:20:00"/>
    <x v="0"/>
    <s v="JOSE VALENCIA"/>
    <x v="1"/>
    <s v="MECANICA DE PATIO"/>
    <x v="1"/>
    <x v="0"/>
    <n v="0"/>
    <n v="1"/>
    <d v="1899-12-30T02:20:00"/>
    <d v="1899-12-30T02:20:00"/>
    <n v="1"/>
    <d v="1899-12-30T00:00:00"/>
    <d v="1899-12-30T02:20:00"/>
    <n v="24"/>
    <x v="4"/>
    <x v="10"/>
    <s v="5-21"/>
    <d v="1899-12-30T01:25:00"/>
    <n v="0"/>
    <n v="1"/>
    <x v="8"/>
  </r>
  <r>
    <s v="TFU057"/>
    <n v="372"/>
    <x v="1"/>
    <s v="REPARACION Y MONTAJE DE LAMPARA, CAMBIO DE BOMBILLO"/>
    <x v="1"/>
    <d v="1899-12-30T08:00:00"/>
    <d v="1899-12-30T09:30:00"/>
    <d v="2021-05-24T00:00:00"/>
    <x v="45"/>
    <d v="2021-05-24T00:00:00"/>
    <d v="2021-05-24T00:00:00"/>
    <d v="1899-12-30T08:45:00"/>
    <d v="1899-12-30T09:20:00"/>
    <x v="0"/>
    <s v="YOLMER TRONCOSO"/>
    <x v="0"/>
    <s v="ELECTRICO"/>
    <x v="1"/>
    <x v="1"/>
    <n v="0"/>
    <n v="1"/>
    <d v="1899-12-30T01:30:00"/>
    <d v="1899-12-30T01:30:00"/>
    <n v="1"/>
    <d v="1899-12-30T00:00:00"/>
    <d v="1899-12-30T01:30:00"/>
    <n v="24"/>
    <x v="4"/>
    <x v="10"/>
    <s v="5-21"/>
    <d v="1899-12-30T00:35:00"/>
    <n v="0"/>
    <n v="1"/>
    <x v="8"/>
  </r>
  <r>
    <s v="TFU057"/>
    <n v="372"/>
    <x v="0"/>
    <s v="REPARACION DE CORTO EN ARNES DE MOTOR AL CONECTOR DEL SENSOR DE PRESION DE ACEITE"/>
    <x v="3"/>
    <d v="1899-12-30T08:00:00"/>
    <d v="1899-12-30T09:30:00"/>
    <d v="2021-05-24T00:00:00"/>
    <x v="45"/>
    <d v="2021-05-24T00:00:00"/>
    <d v="2021-05-24T00:00:00"/>
    <d v="1899-12-30T08:30:00"/>
    <d v="1899-12-30T09:30:00"/>
    <x v="208"/>
    <s v="YOLMER TRONCOSO"/>
    <x v="0"/>
    <s v="MOTORES"/>
    <x v="1"/>
    <x v="1"/>
    <n v="0"/>
    <n v="1"/>
    <d v="1899-12-30T01:30:00"/>
    <d v="1899-12-30T01:30:00"/>
    <n v="1"/>
    <d v="1899-12-30T00:00:00"/>
    <d v="1899-12-30T01:30:00"/>
    <n v="24"/>
    <x v="4"/>
    <x v="10"/>
    <s v="5-21"/>
    <d v="1899-12-30T01:00:00"/>
    <n v="0"/>
    <n v="1"/>
    <x v="8"/>
  </r>
  <r>
    <s v="TFU064"/>
    <n v="373"/>
    <x v="1"/>
    <s v="CAMBIO DE BUJE DE ZANAHORIA, SE DESMONTO LLANTA PARA BAJAR BOMBONA Y AMORTIGUADOR POSICION 9 Y 10, PARA REALIZAR SOLDADURAEN SOPORTE DE BUJE, CAMBIO DE TANQUE DE COMPENSACION Y SE COMPLETO NIVEL DE REFRIGERANTE"/>
    <x v="46"/>
    <d v="1899-12-30T09:42:00"/>
    <d v="1899-12-30T18:00:00"/>
    <d v="2021-05-24T00:00:00"/>
    <x v="47"/>
    <d v="2021-05-24T00:00:00"/>
    <d v="2021-05-24T00:00:00"/>
    <d v="1899-12-30T09:42:00"/>
    <d v="1899-12-30T12:00:00"/>
    <x v="209"/>
    <s v="FREDY ORTIZ"/>
    <x v="1"/>
    <s v="MECANICA DE PATIO"/>
    <x v="0"/>
    <x v="1"/>
    <n v="2"/>
    <n v="1"/>
    <d v="1899-12-31T01:18:23"/>
    <d v="1899-12-31T13:17:31"/>
    <n v="0"/>
    <d v="1899-12-30T03:00:00"/>
    <d v="1899-12-31T16:17:31"/>
    <n v="26"/>
    <x v="4"/>
    <x v="10"/>
    <s v="5-21"/>
    <d v="1899-12-30T02:18:00"/>
    <n v="0"/>
    <n v="1"/>
    <x v="8"/>
  </r>
  <r>
    <s v="TFU064"/>
    <n v="373"/>
    <x v="1"/>
    <s v="REPARACIOND E PINES DE SWITCH DE ENCENDIDO, REVISION DE LUCES Y ARREGLO DE 7 VIAS"/>
    <x v="46"/>
    <d v="1899-12-30T09:42:00"/>
    <d v="1899-12-30T18:00:00"/>
    <d v="2021-05-24T00:00:00"/>
    <x v="47"/>
    <d v="2021-05-24T00:00:00"/>
    <d v="2021-05-24T00:00:00"/>
    <d v="1899-12-30T11:27:00"/>
    <d v="1899-12-30T15:10:00"/>
    <x v="12"/>
    <s v="FREDY ORTIZ"/>
    <x v="1"/>
    <s v="ELECTRICO"/>
    <x v="0"/>
    <x v="1"/>
    <n v="2"/>
    <n v="1"/>
    <d v="1899-12-31T01:18:23"/>
    <d v="1899-12-31T13:17:31"/>
    <n v="0"/>
    <d v="1899-12-30T03:00:00"/>
    <d v="1899-12-31T16:17:31"/>
    <n v="26"/>
    <x v="4"/>
    <x v="10"/>
    <s v="5-21"/>
    <d v="1899-12-30T03:43:00"/>
    <n v="0"/>
    <n v="1"/>
    <x v="8"/>
  </r>
  <r>
    <s v="TFU064"/>
    <n v="373"/>
    <x v="1"/>
    <s v="SOLDADURA A SOPORTE DE BUJE DE ZANAHORIA, REMANUFACTURACION DE PORTA BUJE"/>
    <x v="46"/>
    <d v="1899-12-30T09:42:00"/>
    <d v="1899-12-30T18:00:00"/>
    <d v="2021-05-24T00:00:00"/>
    <x v="47"/>
    <d v="2021-05-24T00:00:00"/>
    <d v="2021-05-24T00:00:00"/>
    <d v="1899-12-30T14:00:00"/>
    <d v="1899-12-30T17:30:00"/>
    <x v="7"/>
    <s v="FREDY ORTIZ"/>
    <x v="1"/>
    <s v="SOLDADURA"/>
    <x v="0"/>
    <x v="1"/>
    <n v="2"/>
    <n v="1"/>
    <d v="1899-12-31T01:18:23"/>
    <d v="1899-12-31T13:17:31"/>
    <n v="0"/>
    <d v="1899-12-30T03:00:00"/>
    <d v="1899-12-31T16:17:31"/>
    <n v="26"/>
    <x v="4"/>
    <x v="10"/>
    <s v="5-21"/>
    <d v="1899-12-30T03:30:00"/>
    <n v="0"/>
    <n v="1"/>
    <x v="8"/>
  </r>
  <r>
    <s v="TFU064"/>
    <n v="373"/>
    <x v="1"/>
    <s v="MONTAJE DE BOMBONA POSICION 9 Y 10, MONTAJE DE BOMBONA Y AMORTIGUADOR, TEMPLETE, TOPE DE CHASIS, MONTAJE DE LLANTAS, DESMONTE DE TENSOR PEQUEÑO PARA REVISION, DESMONTE DE RUEDAS DELANTERAS PARA CAMBIO DE RETENEDOR, RODAJAS Y PERNOS RIN DISCO"/>
    <x v="20"/>
    <d v="1899-12-30T09:42:00"/>
    <d v="1899-12-30T18:00:00"/>
    <d v="2021-05-24T00:00:00"/>
    <x v="47"/>
    <d v="2021-05-25T00:00:00"/>
    <d v="2021-05-25T00:00:00"/>
    <d v="1899-12-30T07:30:00"/>
    <d v="1899-12-30T17:20:00"/>
    <x v="25"/>
    <s v="FREDY ORTIZ"/>
    <x v="1"/>
    <s v="MECANICA DE PATIO"/>
    <x v="0"/>
    <x v="1"/>
    <n v="2"/>
    <n v="1"/>
    <d v="1899-12-31T01:18:23"/>
    <d v="1899-12-31T13:17:31"/>
    <n v="0"/>
    <d v="1899-12-30T03:00:00"/>
    <d v="1899-12-31T16:17:31"/>
    <n v="26"/>
    <x v="4"/>
    <x v="10"/>
    <s v="5-21"/>
    <d v="1899-12-30T07:50:29"/>
    <n v="0"/>
    <n v="1"/>
    <x v="8"/>
  </r>
  <r>
    <s v="TFU064"/>
    <n v="373"/>
    <x v="1"/>
    <s v="AJUSTE DE PERSIANA"/>
    <x v="1"/>
    <d v="1899-12-30T09:42:00"/>
    <d v="1899-12-30T18:00:00"/>
    <d v="2021-05-24T00:00:00"/>
    <x v="47"/>
    <d v="2021-05-26T00:00:00"/>
    <d v="2021-05-26T00:00:00"/>
    <d v="1899-12-30T08:30:00"/>
    <d v="1899-12-30T09:35:00"/>
    <x v="28"/>
    <s v="FREDY ORTIZ"/>
    <x v="1"/>
    <s v="LATONERIA Y PINTURA"/>
    <x v="0"/>
    <x v="1"/>
    <n v="2"/>
    <n v="1"/>
    <d v="1899-12-31T01:18:23"/>
    <d v="1899-12-31T13:17:31"/>
    <n v="0"/>
    <d v="1899-12-30T03:00:00"/>
    <d v="1899-12-31T16:17:31"/>
    <n v="26"/>
    <x v="4"/>
    <x v="10"/>
    <s v="5-21"/>
    <d v="1899-12-30T01:05:00"/>
    <n v="0"/>
    <n v="1"/>
    <x v="8"/>
  </r>
  <r>
    <s v="TFU064"/>
    <n v="373"/>
    <x v="1"/>
    <s v="ENGRASE GENERAL, GRADUACION DE FRENOS, COMPLETAR NIVEL DE ACEITE"/>
    <x v="13"/>
    <d v="1899-12-30T09:42:00"/>
    <d v="1899-12-30T18:00:00"/>
    <d v="2021-05-24T00:00:00"/>
    <x v="47"/>
    <d v="2021-05-26T00:00:00"/>
    <d v="2021-05-26T00:00:00"/>
    <d v="1899-12-30T08:40:00"/>
    <d v="1899-12-30T09:45:00"/>
    <x v="0"/>
    <s v="FREDY ORTIZ"/>
    <x v="1"/>
    <s v="MECANICA DE PATIO"/>
    <x v="1"/>
    <x v="1"/>
    <n v="2"/>
    <n v="1"/>
    <d v="1899-12-31T01:18:23"/>
    <d v="1899-12-31T13:17:31"/>
    <n v="0"/>
    <d v="1899-12-30T03:00:00"/>
    <d v="1899-12-31T16:17:31"/>
    <n v="26"/>
    <x v="4"/>
    <x v="10"/>
    <s v="5-21"/>
    <d v="1899-12-30T01:05:00"/>
    <n v="0"/>
    <n v="1"/>
    <x v="8"/>
  </r>
  <r>
    <s v="TFU064"/>
    <n v="373"/>
    <x v="1"/>
    <s v="CAMBIO DE VALVULA DE RETENCION, REPARACION DE MANGUERA DE AIRE POR DAÑO Y CAMBIO DE PISTON DE GOBERNADOR , CAMBIO DE MANGUERA DE FRENO DE LADO DERECHO"/>
    <x v="11"/>
    <d v="1899-12-30T09:42:00"/>
    <d v="1899-12-30T18:00:00"/>
    <d v="2021-05-24T00:00:00"/>
    <x v="47"/>
    <d v="2021-05-26T00:00:00"/>
    <d v="2021-05-26T00:00:00"/>
    <d v="1899-12-30T09:30:00"/>
    <d v="1899-12-30T10:35:00"/>
    <x v="6"/>
    <s v="FREDY ORTIZ"/>
    <x v="1"/>
    <s v="AIRE"/>
    <x v="1"/>
    <x v="1"/>
    <n v="2"/>
    <n v="1"/>
    <d v="1899-12-31T01:18:23"/>
    <d v="1899-12-31T13:17:31"/>
    <n v="0"/>
    <d v="1899-12-30T03:00:00"/>
    <d v="1899-12-31T16:17:31"/>
    <n v="26"/>
    <x v="4"/>
    <x v="10"/>
    <s v="5-21"/>
    <d v="1899-12-30T01:05:00"/>
    <n v="0"/>
    <n v="1"/>
    <x v="8"/>
  </r>
  <r>
    <s v="S26310"/>
    <n v="373"/>
    <x v="1"/>
    <s v="REPARACION DE TROMPOS SOLDADURA A LAMINA"/>
    <x v="55"/>
    <d v="1899-12-30T09:42:00"/>
    <d v="1899-12-30T18:00:00"/>
    <d v="2021-05-24T00:00:00"/>
    <x v="47"/>
    <d v="2021-05-26T00:00:00"/>
    <d v="2021-05-26T00:00:00"/>
    <d v="1899-12-30T14:00:00"/>
    <d v="1899-12-30T16:40:00"/>
    <x v="149"/>
    <s v="FREDY ORTIZ"/>
    <x v="1"/>
    <s v="SOLDADURA"/>
    <x v="0"/>
    <x v="1"/>
    <n v="2"/>
    <n v="1"/>
    <d v="1899-12-31T01:18:23"/>
    <d v="1899-12-31T13:17:31"/>
    <n v="0"/>
    <d v="1899-12-30T03:00:00"/>
    <d v="1899-12-31T16:17:31"/>
    <n v="26"/>
    <x v="4"/>
    <x v="10"/>
    <s v="5-21"/>
    <d v="1899-12-30T02:40:00"/>
    <n v="0"/>
    <n v="1"/>
    <x v="8"/>
  </r>
  <r>
    <s v="S26310"/>
    <n v="373"/>
    <x v="1"/>
    <s v="CAMBIO DE DOS DIAFRAGMA DE VALVULA DE FRENO"/>
    <x v="19"/>
    <d v="1899-12-30T09:42:00"/>
    <d v="1899-12-30T18:00:00"/>
    <d v="2021-05-24T00:00:00"/>
    <x v="47"/>
    <d v="2021-05-26T00:00:00"/>
    <d v="2021-05-26T00:00:00"/>
    <d v="1899-12-30T15:40:00"/>
    <d v="1899-12-30T16:05:00"/>
    <x v="6"/>
    <s v="FREDY ORTIZ"/>
    <x v="1"/>
    <s v="AIRE"/>
    <x v="1"/>
    <x v="1"/>
    <n v="2"/>
    <n v="1"/>
    <d v="1899-12-31T01:18:23"/>
    <d v="1899-12-31T13:17:31"/>
    <n v="0"/>
    <d v="1899-12-30T03:00:00"/>
    <d v="1899-12-31T16:17:31"/>
    <n v="26"/>
    <x v="4"/>
    <x v="10"/>
    <s v="5-21"/>
    <d v="1899-12-30T00:25:00"/>
    <n v="0"/>
    <n v="1"/>
    <x v="8"/>
  </r>
  <r>
    <s v="TFU064"/>
    <n v="373"/>
    <x v="1"/>
    <s v="CAMBIO DIAFRAGMA DE VALVULA CHILLONA"/>
    <x v="11"/>
    <d v="1899-12-30T09:42:00"/>
    <d v="1899-12-30T18:00:00"/>
    <d v="2021-05-24T00:00:00"/>
    <x v="47"/>
    <d v="2021-05-26T00:00:00"/>
    <d v="2021-05-26T00:00:00"/>
    <d v="1899-12-30T16:05:00"/>
    <d v="1899-12-30T16:15:00"/>
    <x v="6"/>
    <s v="FREDY ORTIZ"/>
    <x v="1"/>
    <s v="AIRE"/>
    <x v="1"/>
    <x v="1"/>
    <n v="2"/>
    <n v="1"/>
    <d v="1899-12-31T01:18:23"/>
    <d v="1899-12-31T13:17:31"/>
    <n v="0"/>
    <d v="1899-12-30T03:00:00"/>
    <d v="1899-12-31T16:17:31"/>
    <n v="26"/>
    <x v="4"/>
    <x v="10"/>
    <s v="5-21"/>
    <d v="1899-12-30T00:10:00"/>
    <n v="0"/>
    <n v="1"/>
    <x v="8"/>
  </r>
  <r>
    <s v="TFU064"/>
    <n v="373"/>
    <x v="0"/>
    <s v="PONER SUPLEMENTO A BARRA TENSORA DE BUJE DE ZANAHORIA"/>
    <x v="46"/>
    <d v="1899-12-30T09:42:00"/>
    <d v="1899-12-30T18:00:00"/>
    <d v="2021-05-24T00:00:00"/>
    <x v="47"/>
    <d v="2021-05-26T00:00:00"/>
    <d v="2021-05-26T00:00:00"/>
    <d v="1899-12-30T16:20:00"/>
    <d v="1899-12-30T18:00:00"/>
    <x v="10"/>
    <s v="FREDY ORTIZ"/>
    <x v="1"/>
    <s v="MECANICA DE PATIO"/>
    <x v="0"/>
    <x v="1"/>
    <n v="2"/>
    <n v="1"/>
    <d v="1899-12-31T01:18:23"/>
    <d v="1899-12-31T13:17:31"/>
    <n v="0"/>
    <d v="1899-12-30T03:00:00"/>
    <d v="1899-12-31T16:17:31"/>
    <n v="26"/>
    <x v="4"/>
    <x v="10"/>
    <s v="5-21"/>
    <d v="1899-12-30T01:40:00"/>
    <n v="0"/>
    <n v="1"/>
    <x v="8"/>
  </r>
  <r>
    <s v="SJK824"/>
    <n v="374"/>
    <x v="1"/>
    <s v="MOVIMIENTO DE VEHICULO Y DESENGANCHE PARA PASAR AL CARCAMO"/>
    <x v="56"/>
    <d v="1899-12-30T09:30:00"/>
    <d v="1899-12-30T17:50:00"/>
    <d v="2021-05-24T00:00:00"/>
    <x v="47"/>
    <d v="2021-05-24T00:00:00"/>
    <d v="2021-05-24T00:00:00"/>
    <d v="1899-12-30T09:30:00"/>
    <d v="1899-12-30T09:50:00"/>
    <x v="0"/>
    <s v="JOSE PABON"/>
    <x v="1"/>
    <s v="MECANICA DE PATIO"/>
    <x v="0"/>
    <x v="3"/>
    <n v="2"/>
    <n v="1"/>
    <d v="1899-12-31T01:20:23"/>
    <d v="1899-12-31T13:19:31"/>
    <n v="0"/>
    <d v="1899-12-30T03:10:00"/>
    <d v="1899-12-31T16:29:31"/>
    <n v="26"/>
    <x v="4"/>
    <x v="10"/>
    <s v="5-21"/>
    <d v="1899-12-30T00:20:00"/>
    <n v="0"/>
    <n v="1"/>
    <x v="8"/>
  </r>
  <r>
    <s v="SJK824"/>
    <n v="374"/>
    <x v="1"/>
    <s v="CAMBIO DE ACEITE Y FILTRACION DE MOTOR"/>
    <x v="3"/>
    <d v="1899-12-30T09:30:00"/>
    <d v="1899-12-30T17:50:00"/>
    <d v="2021-05-24T00:00:00"/>
    <x v="47"/>
    <d v="2021-05-24T00:00:00"/>
    <d v="2021-05-24T00:00:00"/>
    <d v="1899-12-30T09:50:00"/>
    <d v="1899-12-30T12:00:00"/>
    <x v="23"/>
    <s v="JOSE PABON"/>
    <x v="1"/>
    <s v="MECANICA DE PATIO"/>
    <x v="1"/>
    <x v="3"/>
    <n v="2"/>
    <n v="1"/>
    <d v="1899-12-31T01:20:23"/>
    <d v="1899-12-31T13:19:31"/>
    <n v="0"/>
    <d v="1899-12-30T03:10:00"/>
    <d v="1899-12-31T16:29:31"/>
    <n v="26"/>
    <x v="4"/>
    <x v="10"/>
    <s v="5-21"/>
    <d v="1899-12-30T02:10:00"/>
    <n v="0"/>
    <n v="1"/>
    <x v="8"/>
  </r>
  <r>
    <s v="SJK824"/>
    <n v="374"/>
    <x v="1"/>
    <s v="INSPECCION DE VEHICULO GENERAL POR PREVENTIVO "/>
    <x v="56"/>
    <d v="1899-12-30T09:30:00"/>
    <d v="1899-12-30T17:50:00"/>
    <d v="2021-05-24T00:00:00"/>
    <x v="47"/>
    <d v="2021-05-24T00:00:00"/>
    <d v="2021-05-24T00:00:00"/>
    <d v="1899-12-30T15:00:00"/>
    <d v="1899-12-30T16:20:00"/>
    <x v="210"/>
    <s v="JOSE PABON"/>
    <x v="1"/>
    <s v="MECANICA DE PATIO"/>
    <x v="0"/>
    <x v="3"/>
    <n v="2"/>
    <n v="1"/>
    <d v="1899-12-31T01:20:23"/>
    <d v="1899-12-31T13:19:31"/>
    <n v="0"/>
    <d v="1899-12-30T03:10:00"/>
    <d v="1899-12-31T16:29:31"/>
    <n v="26"/>
    <x v="4"/>
    <x v="10"/>
    <s v="5-21"/>
    <d v="1899-12-30T01:20:00"/>
    <n v="0"/>
    <n v="1"/>
    <x v="8"/>
  </r>
  <r>
    <s v="SJK824"/>
    <n v="374"/>
    <x v="1"/>
    <s v="REPARACION DE BOMBA DE AGUA "/>
    <x v="3"/>
    <d v="1899-12-30T09:30:00"/>
    <d v="1899-12-30T17:50:00"/>
    <d v="2021-05-24T00:00:00"/>
    <x v="47"/>
    <d v="2021-05-24T00:00:00"/>
    <d v="2021-05-24T00:00:00"/>
    <d v="1899-12-30T07:30:00"/>
    <d v="1899-12-30T17:30:00"/>
    <x v="45"/>
    <s v="JOSE PABON"/>
    <x v="1"/>
    <s v="MOTORES"/>
    <x v="1"/>
    <x v="3"/>
    <n v="2"/>
    <n v="1"/>
    <d v="1899-12-31T01:20:23"/>
    <d v="1899-12-31T13:19:31"/>
    <n v="0"/>
    <d v="1899-12-30T03:10:00"/>
    <d v="1899-12-31T16:29:31"/>
    <n v="26"/>
    <x v="4"/>
    <x v="10"/>
    <s v="5-21"/>
    <d v="1899-12-30T08:00:29"/>
    <n v="0"/>
    <n v="1"/>
    <x v="8"/>
  </r>
  <r>
    <s v="SJK824"/>
    <n v="374"/>
    <x v="1"/>
    <s v="CAMBIO DE MANGUERA DE LINEA DE GOBERNADOR A COMPRESOR "/>
    <x v="11"/>
    <d v="1899-12-30T09:30:00"/>
    <d v="1899-12-30T17:50:00"/>
    <d v="2021-05-24T00:00:00"/>
    <x v="47"/>
    <d v="2021-05-24T00:00:00"/>
    <d v="2021-05-24T00:00:00"/>
    <d v="1899-12-30T16:05:00"/>
    <d v="1899-12-30T16:15:00"/>
    <x v="1"/>
    <s v="JOSE PABON"/>
    <x v="1"/>
    <s v="AIRE"/>
    <x v="0"/>
    <x v="3"/>
    <n v="2"/>
    <n v="1"/>
    <d v="1899-12-31T01:20:23"/>
    <d v="1899-12-31T13:19:31"/>
    <n v="0"/>
    <d v="1899-12-30T03:10:00"/>
    <d v="1899-12-31T16:29:31"/>
    <n v="26"/>
    <x v="4"/>
    <x v="10"/>
    <s v="5-21"/>
    <d v="1899-12-30T00:10:00"/>
    <n v="0"/>
    <n v="1"/>
    <x v="8"/>
  </r>
  <r>
    <s v="SJK824"/>
    <n v="374"/>
    <x v="1"/>
    <s v="CAMBIO DE BOMBA DE AGUA, CAMBIO DE LLAVES DE PASO DE MANGUERAS DE COMBUSTIBLE, CAMBIO DE PATIN"/>
    <x v="3"/>
    <d v="1899-12-30T09:30:00"/>
    <d v="1899-12-30T17:50:00"/>
    <d v="2021-05-24T00:00:00"/>
    <x v="47"/>
    <d v="2021-05-25T00:00:00"/>
    <d v="2021-05-25T00:00:00"/>
    <d v="1899-12-30T07:30:00"/>
    <d v="1899-12-30T16:40:00"/>
    <x v="45"/>
    <s v="JOSE PABON"/>
    <x v="1"/>
    <s v="MOTORES"/>
    <x v="1"/>
    <x v="3"/>
    <n v="2"/>
    <n v="1"/>
    <d v="1899-12-31T01:20:23"/>
    <d v="1899-12-31T13:19:31"/>
    <n v="0"/>
    <d v="1899-12-30T03:10:00"/>
    <d v="1899-12-31T16:29:31"/>
    <n v="26"/>
    <x v="4"/>
    <x v="10"/>
    <s v="5-21"/>
    <d v="1899-12-30T07:10:29"/>
    <n v="0"/>
    <n v="1"/>
    <x v="8"/>
  </r>
  <r>
    <s v="SJK824"/>
    <n v="374"/>
    <x v="1"/>
    <s v="CAMBIO DE DEPOSITO DE REFRIGERANTE, ENGRASE DE PATINES "/>
    <x v="3"/>
    <d v="1899-12-30T09:30:00"/>
    <d v="1899-12-30T17:50:00"/>
    <d v="2021-05-24T00:00:00"/>
    <x v="47"/>
    <d v="2021-05-25T00:00:00"/>
    <d v="2021-05-25T00:00:00"/>
    <d v="1899-12-30T07:51:00"/>
    <d v="1899-12-30T12:00:00"/>
    <x v="17"/>
    <s v="JOSE PABON"/>
    <x v="1"/>
    <s v="MOTORES"/>
    <x v="1"/>
    <x v="3"/>
    <n v="2"/>
    <n v="1"/>
    <d v="1899-12-31T01:20:23"/>
    <d v="1899-12-31T13:19:31"/>
    <n v="0"/>
    <d v="1899-12-30T03:10:00"/>
    <d v="1899-12-31T16:29:31"/>
    <n v="26"/>
    <x v="4"/>
    <x v="10"/>
    <s v="5-21"/>
    <d v="1899-12-30T04:09:00"/>
    <n v="0"/>
    <n v="1"/>
    <x v="8"/>
  </r>
  <r>
    <s v="R59146"/>
    <n v="374"/>
    <x v="1"/>
    <s v="CAMBIO DE BANDAS POSICION 5,6,7, Y 8 , CAMBIO DE BUJE TENSOR Y TEMPLETE PRIMER TROQUE, MONTAJE DE LLANTAS Y GRADUACION DE FRENOS"/>
    <x v="13"/>
    <d v="1899-12-30T09:30:00"/>
    <d v="1899-12-30T17:50:00"/>
    <d v="2021-05-24T00:00:00"/>
    <x v="47"/>
    <d v="2021-05-25T00:00:00"/>
    <d v="2021-05-25T00:00:00"/>
    <d v="1899-12-30T08:30:00"/>
    <d v="1899-12-30T15:20:00"/>
    <x v="23"/>
    <s v="JOSE PABON"/>
    <x v="1"/>
    <s v="MECANICA DE PATIO"/>
    <x v="1"/>
    <x v="3"/>
    <n v="2"/>
    <n v="1"/>
    <d v="1899-12-31T01:20:23"/>
    <d v="1899-12-31T13:19:31"/>
    <n v="0"/>
    <d v="1899-12-30T03:10:00"/>
    <d v="1899-12-31T16:29:31"/>
    <n v="26"/>
    <x v="4"/>
    <x v="10"/>
    <s v="5-21"/>
    <d v="1899-12-30T04:50:29"/>
    <n v="0"/>
    <n v="1"/>
    <x v="8"/>
  </r>
  <r>
    <s v="SJK824"/>
    <n v="374"/>
    <x v="1"/>
    <s v="REALIZAR PORTA CONOS"/>
    <x v="57"/>
    <d v="1899-12-30T09:30:00"/>
    <d v="1899-12-30T17:50:00"/>
    <d v="2021-05-24T00:00:00"/>
    <x v="47"/>
    <d v="2021-05-25T00:00:00"/>
    <d v="2021-05-25T00:00:00"/>
    <d v="1899-12-30T10:45:00"/>
    <d v="1899-12-30T12:00:00"/>
    <x v="13"/>
    <s v="JOSE PABON"/>
    <x v="1"/>
    <s v="SOLDADURA"/>
    <x v="0"/>
    <x v="3"/>
    <n v="2"/>
    <n v="1"/>
    <d v="1899-12-31T01:20:23"/>
    <d v="1899-12-31T13:19:31"/>
    <n v="0"/>
    <d v="1899-12-30T03:10:00"/>
    <d v="1899-12-31T16:29:31"/>
    <n v="26"/>
    <x v="4"/>
    <x v="10"/>
    <s v="5-21"/>
    <d v="1899-12-30T01:15:00"/>
    <n v="0"/>
    <n v="1"/>
    <x v="8"/>
  </r>
  <r>
    <s v="SJK824"/>
    <n v="374"/>
    <x v="1"/>
    <s v="MANTENIMIENTO AIRE ACONDICIONADO"/>
    <x v="3"/>
    <d v="1899-12-30T09:30:00"/>
    <d v="1899-12-30T17:50:00"/>
    <d v="2021-05-24T00:00:00"/>
    <x v="47"/>
    <d v="2021-05-25T00:00:00"/>
    <d v="2021-05-25T00:00:00"/>
    <d v="1899-12-30T11:00:00"/>
    <d v="1899-12-30T13:30:00"/>
    <x v="87"/>
    <s v="JOSE PABON"/>
    <x v="1"/>
    <s v="AIRE ACONDICIONADO"/>
    <x v="1"/>
    <x v="3"/>
    <n v="2"/>
    <n v="1"/>
    <d v="1899-12-31T01:20:23"/>
    <d v="1899-12-31T13:19:31"/>
    <n v="0"/>
    <d v="1899-12-30T03:10:00"/>
    <d v="1899-12-31T16:29:31"/>
    <n v="26"/>
    <x v="4"/>
    <x v="10"/>
    <s v="5-21"/>
    <d v="1899-12-30T02:30:00"/>
    <n v="0"/>
    <n v="1"/>
    <x v="8"/>
  </r>
  <r>
    <s v="SJK824"/>
    <n v="374"/>
    <x v="1"/>
    <s v="CORTAR TORNILLOS"/>
    <x v="21"/>
    <d v="1899-12-30T09:30:00"/>
    <d v="1899-12-30T17:50:00"/>
    <d v="2021-05-24T00:00:00"/>
    <x v="47"/>
    <d v="2021-05-26T00:00:00"/>
    <d v="2021-05-26T00:00:00"/>
    <d v="1899-12-30T10:30:00"/>
    <d v="1899-12-30T11:25:00"/>
    <x v="13"/>
    <s v="JOSE PABON"/>
    <x v="1"/>
    <s v="SOLDADURA"/>
    <x v="0"/>
    <x v="3"/>
    <n v="2"/>
    <n v="1"/>
    <d v="1899-12-31T01:20:23"/>
    <d v="1899-12-31T13:19:31"/>
    <n v="0"/>
    <d v="1899-12-30T03:10:00"/>
    <d v="1899-12-31T16:29:31"/>
    <n v="26"/>
    <x v="4"/>
    <x v="10"/>
    <s v="5-21"/>
    <d v="1899-12-30T00:55:00"/>
    <n v="0"/>
    <n v="1"/>
    <x v="8"/>
  </r>
  <r>
    <s v="SJK824"/>
    <n v="374"/>
    <x v="0"/>
    <s v="CAMBIO DE AMORTIGUADORES DELANTEROS, CAMBIO DE BUJES DE MUELLES DELANTEROS, SE PUSIERON SUPLEMENTOS A LOS MUELLES, CAMBIO DE PASADORES, GRASERAS Y ENGRASE GENERAL"/>
    <x v="21"/>
    <d v="1899-12-30T09:30:00"/>
    <d v="1899-12-30T17:50:00"/>
    <d v="2021-05-24T00:00:00"/>
    <x v="47"/>
    <d v="2021-05-26T00:00:00"/>
    <d v="2021-05-26T00:00:00"/>
    <d v="1899-12-30T07:30:00"/>
    <d v="1899-12-30T17:50:00"/>
    <x v="211"/>
    <s v="JOSE PABON"/>
    <x v="1"/>
    <s v="MECANICA DE PATIO"/>
    <x v="0"/>
    <x v="3"/>
    <n v="2"/>
    <n v="1"/>
    <d v="1899-12-31T01:20:23"/>
    <d v="1899-12-31T13:19:31"/>
    <n v="0"/>
    <d v="1899-12-30T03:10:00"/>
    <d v="1899-12-31T16:29:31"/>
    <n v="26"/>
    <x v="4"/>
    <x v="10"/>
    <s v="5-21"/>
    <d v="1899-12-30T08:20:29"/>
    <n v="0"/>
    <n v="1"/>
    <x v="8"/>
  </r>
  <r>
    <s v="TFU063"/>
    <n v="375"/>
    <x v="0"/>
    <s v="ADAPTACION DE VALVULA NIVELADORA DE KW, ADAPTACION DE RACORES EN ELECTROVALVULAS DE FUN CLUTCH"/>
    <x v="20"/>
    <d v="1899-12-30T10:25:00"/>
    <d v="1899-12-30T12:00:00"/>
    <d v="2021-05-24T00:00:00"/>
    <x v="45"/>
    <d v="2021-05-24T00:00:00"/>
    <d v="2021-05-24T00:00:00"/>
    <d v="1899-12-30T10:30:00"/>
    <d v="1899-12-30T12:00:00"/>
    <x v="1"/>
    <s v="CARLOS RUIZ"/>
    <x v="1"/>
    <s v="AIRE"/>
    <x v="0"/>
    <x v="1"/>
    <n v="0"/>
    <n v="1"/>
    <d v="1899-12-30T01:35:00"/>
    <d v="1899-12-30T01:35:00"/>
    <n v="1"/>
    <d v="1899-12-30T00:00:00"/>
    <d v="1899-12-30T01:35:00"/>
    <n v="24"/>
    <x v="4"/>
    <x v="10"/>
    <s v="5-21"/>
    <d v="1899-12-30T01:30:00"/>
    <n v="0"/>
    <n v="1"/>
    <x v="8"/>
  </r>
  <r>
    <s v="TFQ993"/>
    <n v="376"/>
    <x v="1"/>
    <s v="INSPECCION DE TUBO DE REFRIGERANTE A RADIADOR"/>
    <x v="3"/>
    <d v="1899-12-30T11:30:00"/>
    <d v="1899-12-30T16:50:00"/>
    <d v="2021-05-24T00:00:00"/>
    <x v="46"/>
    <d v="2021-05-24T00:00:00"/>
    <d v="2021-05-24T00:00:00"/>
    <d v="1899-12-30T14:15:00"/>
    <d v="1899-12-30T14:40:00"/>
    <x v="0"/>
    <s v="JORGE GOMEZ"/>
    <x v="0"/>
    <s v="MOTORES"/>
    <x v="0"/>
    <x v="1"/>
    <n v="3"/>
    <n v="1"/>
    <d v="1899-12-31T06:50:17"/>
    <d v="1900-01-01T00:19:02"/>
    <n v="0"/>
    <d v="1899-12-30T04:10:00"/>
    <d v="1900-01-01T04:29:02"/>
    <n v="27"/>
    <x v="4"/>
    <x v="10"/>
    <s v="5-21"/>
    <d v="1899-12-30T00:25:00"/>
    <n v="0"/>
    <n v="1"/>
    <x v="8"/>
  </r>
  <r>
    <s v="TFQ993"/>
    <n v="376"/>
    <x v="1"/>
    <s v="CAMBIO DE ABRAZADERA Y AJUSTE DE AMORTIGUADOR LADO IZQUIERDO"/>
    <x v="13"/>
    <d v="1899-12-30T11:30:00"/>
    <d v="1899-12-30T16:50:00"/>
    <d v="2021-05-24T00:00:00"/>
    <x v="46"/>
    <d v="2021-05-24T00:00:00"/>
    <d v="2021-05-24T00:00:00"/>
    <d v="1899-12-30T14:45:00"/>
    <d v="1899-12-30T15:40:00"/>
    <x v="23"/>
    <s v="JORGE GOMEZ"/>
    <x v="0"/>
    <s v="MOTORES"/>
    <x v="0"/>
    <x v="1"/>
    <n v="3"/>
    <n v="1"/>
    <d v="1899-12-31T06:50:17"/>
    <d v="1900-01-01T00:19:02"/>
    <n v="0"/>
    <d v="1899-12-30T04:10:00"/>
    <d v="1900-01-01T04:29:02"/>
    <n v="27"/>
    <x v="4"/>
    <x v="10"/>
    <s v="5-21"/>
    <d v="1899-12-30T00:55:00"/>
    <n v="0"/>
    <n v="1"/>
    <x v="8"/>
  </r>
  <r>
    <s v="TFQ993"/>
    <n v="376"/>
    <x v="1"/>
    <s v="CAMBIO DEL EJE DE BRAZO LIMPIABRISAS MANTENIMIENTO A MOTOR, PENDIENTE POR REPUESTO"/>
    <x v="1"/>
    <d v="1899-12-30T11:30:00"/>
    <d v="1899-12-30T16:50:00"/>
    <d v="2021-05-24T00:00:00"/>
    <x v="46"/>
    <d v="2021-05-24T00:00:00"/>
    <d v="2021-05-24T00:00:00"/>
    <d v="1899-12-30T15:12:00"/>
    <d v="1899-12-30T17:00:00"/>
    <x v="12"/>
    <s v="JORGE GOMEZ"/>
    <x v="0"/>
    <s v="ELECTRICO"/>
    <x v="0"/>
    <x v="1"/>
    <n v="3"/>
    <n v="1"/>
    <d v="1899-12-31T06:50:17"/>
    <d v="1900-01-01T00:19:02"/>
    <n v="0"/>
    <d v="1899-12-30T04:10:00"/>
    <d v="1900-01-01T04:29:02"/>
    <n v="27"/>
    <x v="4"/>
    <x v="10"/>
    <s v="5-21"/>
    <d v="1899-12-30T01:48:00"/>
    <n v="0"/>
    <n v="1"/>
    <x v="8"/>
  </r>
  <r>
    <s v="S26255"/>
    <n v="376"/>
    <x v="1"/>
    <s v="ADAPTACION DE MANO DE TRAILER Y RACOR"/>
    <x v="19"/>
    <d v="1899-12-30T11:30:00"/>
    <d v="1899-12-30T16:50:00"/>
    <d v="2021-05-24T00:00:00"/>
    <x v="46"/>
    <d v="2021-05-24T00:00:00"/>
    <d v="2021-05-24T00:00:00"/>
    <d v="1899-12-30T16:20:00"/>
    <d v="1899-12-30T17:20:00"/>
    <x v="1"/>
    <s v="JORGE GOMEZ"/>
    <x v="0"/>
    <s v="AIRE"/>
    <x v="0"/>
    <x v="1"/>
    <n v="3"/>
    <n v="1"/>
    <d v="1899-12-31T06:50:17"/>
    <d v="1900-01-01T00:19:02"/>
    <n v="0"/>
    <d v="1899-12-30T04:10:00"/>
    <d v="1900-01-01T04:29:02"/>
    <n v="27"/>
    <x v="4"/>
    <x v="10"/>
    <s v="5-21"/>
    <d v="1899-12-30T01:00:00"/>
    <n v="0"/>
    <n v="1"/>
    <x v="8"/>
  </r>
  <r>
    <s v="TFQ993"/>
    <n v="376"/>
    <x v="1"/>
    <s v="CAMBIO DE TANQUE SUPERIOR DEL RADIADOR"/>
    <x v="3"/>
    <d v="1899-12-30T11:30:00"/>
    <d v="1899-12-30T16:50:00"/>
    <d v="2021-05-24T00:00:00"/>
    <x v="46"/>
    <d v="2021-05-25T00:00:00"/>
    <d v="2021-05-25T00:00:00"/>
    <d v="1899-12-30T08:00:00"/>
    <d v="1899-12-30T10:00:00"/>
    <x v="155"/>
    <s v="JORGE GOMEZ"/>
    <x v="0"/>
    <s v="RADIADOR"/>
    <x v="1"/>
    <x v="1"/>
    <n v="3"/>
    <n v="1"/>
    <d v="1899-12-31T06:50:17"/>
    <d v="1900-01-01T00:19:02"/>
    <n v="0"/>
    <d v="1899-12-30T04:10:00"/>
    <d v="1900-01-01T04:29:02"/>
    <n v="27"/>
    <x v="4"/>
    <x v="10"/>
    <s v="5-21"/>
    <d v="1899-12-30T02:00:00"/>
    <n v="0"/>
    <n v="1"/>
    <x v="8"/>
  </r>
  <r>
    <s v="TFQ993"/>
    <n v="376"/>
    <x v="1"/>
    <s v="REPARACION DE SISTEMA LIMPIAVIDRIOS"/>
    <x v="1"/>
    <d v="1899-12-30T11:30:00"/>
    <d v="1899-12-30T16:50:00"/>
    <d v="2021-05-24T00:00:00"/>
    <x v="46"/>
    <d v="2021-05-26T00:00:00"/>
    <d v="2021-05-26T00:00:00"/>
    <d v="1899-12-30T15:50:00"/>
    <d v="1899-12-30T17:00:00"/>
    <x v="12"/>
    <s v="JORGE GOMEZ"/>
    <x v="0"/>
    <s v="ELECTRICO"/>
    <x v="0"/>
    <x v="1"/>
    <n v="3"/>
    <n v="1"/>
    <d v="1899-12-31T06:50:17"/>
    <d v="1900-01-01T00:19:02"/>
    <n v="0"/>
    <d v="1899-12-30T04:10:00"/>
    <d v="1900-01-01T04:29:02"/>
    <n v="27"/>
    <x v="4"/>
    <x v="10"/>
    <s v="5-21"/>
    <d v="1899-12-30T01:10:00"/>
    <n v="0"/>
    <n v="1"/>
    <x v="8"/>
  </r>
  <r>
    <s v="TFQ993"/>
    <n v="376"/>
    <x v="1"/>
    <s v="CAMBIO DE BRAZOS PLUMILLAS Y MONTAJE DE CARCASA SISTEMA ELEVAVIDRIOS"/>
    <x v="1"/>
    <d v="1899-12-30T11:30:00"/>
    <d v="1899-12-30T16:50:00"/>
    <d v="2021-05-24T00:00:00"/>
    <x v="46"/>
    <d v="2021-05-27T00:00:00"/>
    <d v="2021-05-27T00:00:00"/>
    <d v="1899-12-30T08:00:00"/>
    <d v="1899-12-30T09:41:00"/>
    <x v="55"/>
    <s v="JORGE GOMEZ"/>
    <x v="0"/>
    <s v="ELECTRICO"/>
    <x v="0"/>
    <x v="1"/>
    <n v="3"/>
    <n v="1"/>
    <d v="1899-12-31T06:50:17"/>
    <d v="1900-01-01T00:19:02"/>
    <n v="0"/>
    <d v="1899-12-30T04:10:00"/>
    <d v="1900-01-01T04:29:02"/>
    <n v="27"/>
    <x v="4"/>
    <x v="10"/>
    <s v="5-21"/>
    <d v="1899-12-30T01:41:00"/>
    <n v="0"/>
    <n v="1"/>
    <x v="8"/>
  </r>
  <r>
    <s v="TFQ993"/>
    <n v="376"/>
    <x v="1"/>
    <s v="POLISHADO, AYUDAR A EDWIN EN EL MONTAJE DE LA CARCASA"/>
    <x v="1"/>
    <d v="1899-12-30T11:30:00"/>
    <d v="1899-12-30T16:50:00"/>
    <d v="2021-05-24T00:00:00"/>
    <x v="46"/>
    <d v="2021-05-27T00:00:00"/>
    <d v="2021-05-27T00:00:00"/>
    <d v="1899-12-30T08:00:00"/>
    <d v="1899-12-30T16:40:00"/>
    <x v="28"/>
    <s v="JORGE GOMEZ"/>
    <x v="1"/>
    <s v="LATONERIA Y PINTURA"/>
    <x v="0"/>
    <x v="1"/>
    <n v="3"/>
    <n v="1"/>
    <d v="1899-12-31T06:50:17"/>
    <d v="1900-01-01T00:19:02"/>
    <n v="0"/>
    <d v="1899-12-30T04:10:00"/>
    <d v="1900-01-01T04:29:02"/>
    <n v="27"/>
    <x v="4"/>
    <x v="10"/>
    <s v="5-21"/>
    <d v="1899-12-30T06:40:29"/>
    <n v="0"/>
    <n v="1"/>
    <x v="8"/>
  </r>
  <r>
    <s v="TFQ993"/>
    <n v="376"/>
    <x v="1"/>
    <s v="MANTENIMIENTO A VALVULA PEDAL DE FRENO Y MANTENIMIENTO A VALVULA R-14, CAMBIO DE EMPAQUETADURA"/>
    <x v="11"/>
    <d v="1899-12-30T11:30:00"/>
    <d v="1899-12-30T16:50:00"/>
    <d v="2021-05-24T00:00:00"/>
    <x v="46"/>
    <d v="2021-05-27T00:00:00"/>
    <d v="2021-05-27T00:00:00"/>
    <d v="1899-12-30T09:42:00"/>
    <d v="1899-12-30T15:36:00"/>
    <x v="6"/>
    <s v="JORGE GOMEZ"/>
    <x v="0"/>
    <s v="AIRE"/>
    <x v="1"/>
    <x v="1"/>
    <n v="3"/>
    <n v="1"/>
    <d v="1899-12-31T06:50:17"/>
    <d v="1900-01-01T00:19:02"/>
    <n v="0"/>
    <d v="1899-12-30T04:10:00"/>
    <d v="1900-01-01T04:29:02"/>
    <n v="27"/>
    <x v="4"/>
    <x v="10"/>
    <s v="5-21"/>
    <d v="1899-12-30T03:54:29"/>
    <n v="0"/>
    <n v="1"/>
    <x v="8"/>
  </r>
  <r>
    <s v="TFQ993"/>
    <n v="376"/>
    <x v="0"/>
    <s v="ENGRASE"/>
    <x v="13"/>
    <d v="1899-12-30T11:30:00"/>
    <d v="1899-12-30T16:50:00"/>
    <d v="2021-05-24T00:00:00"/>
    <x v="46"/>
    <d v="2021-05-27T00:00:00"/>
    <d v="2021-05-27T00:00:00"/>
    <d v="1899-12-30T16:40:00"/>
    <d v="1899-12-30T16:50:00"/>
    <x v="6"/>
    <s v="JORGE GOMEZ"/>
    <x v="1"/>
    <s v="MECANICA DE PATIO"/>
    <x v="0"/>
    <x v="1"/>
    <n v="3"/>
    <n v="1"/>
    <d v="1899-12-31T06:50:17"/>
    <d v="1900-01-01T00:19:02"/>
    <n v="0"/>
    <d v="1899-12-30T04:10:00"/>
    <d v="1900-01-01T04:29:02"/>
    <n v="27"/>
    <x v="4"/>
    <x v="10"/>
    <s v="5-21"/>
    <d v="1899-12-30T00:10:00"/>
    <n v="0"/>
    <n v="1"/>
    <x v="8"/>
  </r>
  <r>
    <s v="S26301"/>
    <n v="377"/>
    <x v="1"/>
    <s v="COLOCAR VALVULA DE DESCARGUE RAPIDO, REVISION DE FRENO PORQUE SE QUEDABA PEGADO, CAMBIO DE DIAFRAGMA VALVULA CHILLONA,  EN CABEZOTE"/>
    <x v="19"/>
    <d v="1899-12-30T14:00:00"/>
    <d v="1899-12-30T17:30:00"/>
    <d v="2021-05-24T00:00:00"/>
    <x v="45"/>
    <d v="2021-05-24T00:00:00"/>
    <d v="2021-05-24T00:00:00"/>
    <d v="1899-12-30T14:12:00"/>
    <d v="1899-12-30T17:30:00"/>
    <x v="6"/>
    <s v="LEONARDO CANO"/>
    <x v="0"/>
    <s v="AIRE"/>
    <x v="0"/>
    <x v="1"/>
    <n v="0"/>
    <n v="1"/>
    <d v="1899-12-30T03:30:00"/>
    <d v="1899-12-30T03:30:00"/>
    <n v="0"/>
    <d v="1899-12-30T03:30:00"/>
    <d v="1899-12-30T07:00:00"/>
    <n v="24"/>
    <x v="4"/>
    <x v="10"/>
    <s v="5-21"/>
    <d v="1899-12-30T03:18:00"/>
    <n v="0"/>
    <n v="1"/>
    <x v="8"/>
  </r>
  <r>
    <s v="TFU071"/>
    <n v="377"/>
    <x v="1"/>
    <s v="REPARACION DE ACTUADOR TERCER PUESTO Y CAMBIO DE BOBINA"/>
    <x v="3"/>
    <d v="1899-12-30T14:00:00"/>
    <d v="1899-12-30T17:30:00"/>
    <d v="2021-05-24T00:00:00"/>
    <x v="45"/>
    <d v="2021-05-24T00:00:00"/>
    <d v="2021-05-24T00:00:00"/>
    <d v="1899-12-30T15:00:00"/>
    <d v="1899-12-30T16:00:00"/>
    <x v="45"/>
    <s v="LEONARDO CANO"/>
    <x v="0"/>
    <s v="MOTORES"/>
    <x v="1"/>
    <x v="1"/>
    <n v="0"/>
    <n v="1"/>
    <d v="1899-12-30T03:30:00"/>
    <d v="1899-12-30T03:30:00"/>
    <n v="0"/>
    <d v="1899-12-30T03:30:00"/>
    <d v="1899-12-30T07:00:00"/>
    <n v="24"/>
    <x v="4"/>
    <x v="10"/>
    <s v="5-21"/>
    <d v="1899-12-30T01:00:00"/>
    <n v="0"/>
    <n v="1"/>
    <x v="8"/>
  </r>
  <r>
    <s v="TFU071"/>
    <n v="377"/>
    <x v="1"/>
    <s v="REPARACION DE CABLE 7 VIAS "/>
    <x v="1"/>
    <d v="1899-12-30T14:00:00"/>
    <d v="1899-12-30T17:30:00"/>
    <d v="2021-05-24T00:00:00"/>
    <x v="45"/>
    <d v="2021-05-24T00:00:00"/>
    <d v="2021-05-24T00:00:00"/>
    <d v="1899-12-30T17:00:00"/>
    <d v="1899-12-30T17:30:00"/>
    <x v="12"/>
    <s v="LEONARDO CANO"/>
    <x v="0"/>
    <s v="ELECTRICO"/>
    <x v="0"/>
    <x v="1"/>
    <n v="0"/>
    <n v="1"/>
    <d v="1899-12-30T03:30:00"/>
    <d v="1899-12-30T03:30:00"/>
    <n v="0"/>
    <d v="1899-12-30T03:30:00"/>
    <d v="1899-12-30T07:00:00"/>
    <n v="24"/>
    <x v="4"/>
    <x v="10"/>
    <s v="5-21"/>
    <d v="1899-12-30T00:30:00"/>
    <n v="0"/>
    <n v="1"/>
    <x v="8"/>
  </r>
  <r>
    <s v="TFU071"/>
    <n v="377"/>
    <x v="0"/>
    <s v="ESCANER DEL VEHICULO, MOSTRO ACTUADOR"/>
    <x v="3"/>
    <d v="1899-12-30T14:00:00"/>
    <d v="1899-12-30T17:30:00"/>
    <d v="2021-05-24T00:00:00"/>
    <x v="45"/>
    <d v="2021-05-24T00:00:00"/>
    <d v="2021-05-24T00:00:00"/>
    <d v="1899-12-30T14:15:00"/>
    <d v="1899-12-30T15:15:00"/>
    <x v="21"/>
    <s v="LEONARDO CANO"/>
    <x v="0"/>
    <s v="MOTORES"/>
    <x v="1"/>
    <x v="1"/>
    <n v="0"/>
    <n v="1"/>
    <d v="1899-12-30T03:30:00"/>
    <d v="1899-12-30T03:30:00"/>
    <n v="0"/>
    <d v="1899-12-30T03:30:00"/>
    <d v="1899-12-30T07:00:00"/>
    <n v="24"/>
    <x v="4"/>
    <x v="10"/>
    <s v="5-21"/>
    <d v="1899-12-30T01:00:00"/>
    <n v="0"/>
    <n v="1"/>
    <x v="8"/>
  </r>
  <r>
    <s v="TFR044"/>
    <n v="378"/>
    <x v="0"/>
    <s v="CONDENAR AIRE DE LA LINEA HUMEDA, DEBE REGRESAR"/>
    <x v="1"/>
    <d v="1899-12-30T12:00:00"/>
    <d v="1899-12-30T12:10:00"/>
    <d v="2021-05-24T00:00:00"/>
    <x v="45"/>
    <d v="2021-05-24T00:00:00"/>
    <d v="2021-05-24T00:00:00"/>
    <d v="1899-12-30T12:00:00"/>
    <d v="1899-12-30T12:10:00"/>
    <x v="1"/>
    <s v="ALVARO PINEDA"/>
    <x v="0"/>
    <s v="AIRE"/>
    <x v="0"/>
    <x v="1"/>
    <n v="0"/>
    <n v="1"/>
    <d v="1899-12-30T00:10:00"/>
    <d v="1899-12-30T00:10:00"/>
    <n v="1"/>
    <d v="1899-12-30T00:00:00"/>
    <d v="1899-12-30T00:10:00"/>
    <n v="24"/>
    <x v="4"/>
    <x v="10"/>
    <s v="5-21"/>
    <d v="1899-12-30T00:10:00"/>
    <n v="0"/>
    <n v="1"/>
    <x v="8"/>
  </r>
  <r>
    <s v="TFR851"/>
    <n v="379"/>
    <x v="1"/>
    <s v="DESMONTE DE CARDAN PARA CAMBIO DE CAUCHO CENTRAL"/>
    <x v="4"/>
    <d v="1899-12-30T14:00:00"/>
    <d v="1899-12-30T17:30:00"/>
    <d v="2021-05-24T00:00:00"/>
    <x v="45"/>
    <d v="2021-05-24T00:00:00"/>
    <d v="2021-05-24T00:00:00"/>
    <d v="1899-12-30T14:00:00"/>
    <d v="1899-12-30T17:15:00"/>
    <x v="17"/>
    <s v="JONHY SORACA"/>
    <x v="0"/>
    <s v="CAJAS Y TRANSMISIONES"/>
    <x v="1"/>
    <x v="5"/>
    <n v="0"/>
    <n v="1"/>
    <d v="1899-12-30T03:30:00"/>
    <d v="1899-12-30T03:30:00"/>
    <n v="1"/>
    <d v="1899-12-30T00:00:00"/>
    <d v="1899-12-30T03:30:00"/>
    <n v="24"/>
    <x v="4"/>
    <x v="10"/>
    <s v="5-21"/>
    <d v="1899-12-30T03:15:00"/>
    <n v="0"/>
    <n v="1"/>
    <x v="8"/>
  </r>
  <r>
    <s v="TFR851"/>
    <n v="379"/>
    <x v="0"/>
    <s v="CAMBIO DE LODERAS, POLISHADO DE VEHICULO"/>
    <x v="1"/>
    <d v="1899-12-30T14:00:00"/>
    <d v="1899-12-30T17:30:00"/>
    <d v="2021-05-24T00:00:00"/>
    <x v="45"/>
    <d v="2021-05-24T00:00:00"/>
    <d v="2021-05-24T00:00:00"/>
    <d v="1899-12-30T14:30:00"/>
    <d v="1899-12-30T17:30:00"/>
    <x v="28"/>
    <s v="JONHY SORACA"/>
    <x v="1"/>
    <s v="LATONERIA Y PINTURA"/>
    <x v="0"/>
    <x v="5"/>
    <n v="0"/>
    <n v="1"/>
    <d v="1899-12-30T03:30:00"/>
    <d v="1899-12-30T03:30:00"/>
    <n v="1"/>
    <d v="1899-12-30T00:00:00"/>
    <d v="1899-12-30T03:30:00"/>
    <n v="24"/>
    <x v="4"/>
    <x v="10"/>
    <s v="5-21"/>
    <d v="1899-12-30T03:00:00"/>
    <n v="0"/>
    <n v="1"/>
    <x v="8"/>
  </r>
  <r>
    <s v="TDL765"/>
    <n v="380"/>
    <x v="1"/>
    <s v="INSPECCION DE TANQUE DE COMPENSACION"/>
    <x v="3"/>
    <d v="1899-12-30T15:25:00"/>
    <d v="1899-12-30T17:30:00"/>
    <d v="2021-05-24T00:00:00"/>
    <x v="45"/>
    <d v="2021-05-24T00:00:00"/>
    <d v="2021-05-24T00:00:00"/>
    <d v="1899-12-30T15:25:00"/>
    <d v="1899-12-30T15:35:00"/>
    <x v="17"/>
    <s v="CARLOS RAMIREZ"/>
    <x v="0"/>
    <s v="MOTORES"/>
    <x v="0"/>
    <x v="1"/>
    <n v="0"/>
    <n v="1"/>
    <d v="1899-12-30T02:05:00"/>
    <d v="1899-12-30T02:05:00"/>
    <n v="0"/>
    <d v="1899-12-30T03:30:00"/>
    <d v="1899-12-30T05:35:00"/>
    <n v="24"/>
    <x v="4"/>
    <x v="10"/>
    <s v="5-21"/>
    <d v="1899-12-30T00:10:00"/>
    <n v="0"/>
    <n v="1"/>
    <x v="8"/>
  </r>
  <r>
    <s v="TDL765"/>
    <n v="380"/>
    <x v="0"/>
    <s v="DESMONTE DE TANQUE DE COMPENSACION PARA REPARACION POR FUGA, CON PEGA TANQUE"/>
    <x v="3"/>
    <d v="1899-12-30T15:25:00"/>
    <d v="1899-12-30T17:30:00"/>
    <d v="2021-05-24T00:00:00"/>
    <x v="45"/>
    <d v="2021-05-24T00:00:00"/>
    <d v="2021-05-24T00:00:00"/>
    <d v="1899-12-30T16:00:00"/>
    <d v="1899-12-30T17:30:00"/>
    <x v="23"/>
    <s v="CARLOS RAMIREZ"/>
    <x v="0"/>
    <s v="MOTORES"/>
    <x v="0"/>
    <x v="1"/>
    <n v="0"/>
    <n v="1"/>
    <d v="1899-12-30T02:05:00"/>
    <d v="1899-12-30T02:05:00"/>
    <n v="0"/>
    <d v="1899-12-30T03:30:00"/>
    <d v="1899-12-30T05:35:00"/>
    <n v="24"/>
    <x v="4"/>
    <x v="10"/>
    <s v="5-21"/>
    <d v="1899-12-30T01:30:00"/>
    <n v="0"/>
    <n v="1"/>
    <x v="8"/>
  </r>
  <r>
    <s v="TDK250"/>
    <n v="381"/>
    <x v="1"/>
    <s v="DESMONTE DE DEPOSITO DE HIDRAULICO"/>
    <x v="3"/>
    <d v="1899-12-30T07:20:00"/>
    <d v="1899-12-30T12:00:00"/>
    <d v="2021-05-25T00:00:00"/>
    <x v="48"/>
    <d v="2021-05-25T00:00:00"/>
    <d v="2021-05-25T00:00:00"/>
    <d v="1899-12-30T07:25:00"/>
    <d v="1899-12-30T07:50:00"/>
    <x v="17"/>
    <s v="CARLOS BARROS"/>
    <x v="0"/>
    <s v="MOTORES"/>
    <x v="0"/>
    <x v="2"/>
    <n v="0"/>
    <n v="1"/>
    <d v="1899-12-30T04:40:00"/>
    <d v="1899-12-30T04:40:00"/>
    <n v="1"/>
    <d v="1899-12-30T00:00:00"/>
    <d v="1899-12-30T04:40:00"/>
    <n v="25"/>
    <x v="4"/>
    <x v="10"/>
    <s v="5-21"/>
    <d v="1899-12-30T00:25:00"/>
    <n v="0"/>
    <n v="1"/>
    <x v="8"/>
  </r>
  <r>
    <s v="TDK250"/>
    <n v="381"/>
    <x v="1"/>
    <s v="SOLDADURA A BASES DEL DEPOSITO DE HIDRAULICO "/>
    <x v="3"/>
    <d v="1899-12-30T07:20:00"/>
    <d v="1899-12-30T12:00:00"/>
    <d v="2021-05-25T00:00:00"/>
    <x v="48"/>
    <d v="2021-05-25T00:00:00"/>
    <d v="2021-05-25T00:00:00"/>
    <d v="1899-12-30T07:50:00"/>
    <d v="1899-12-30T08:35:00"/>
    <x v="7"/>
    <s v="CARLOS BARROS"/>
    <x v="0"/>
    <s v="SOLDADURA"/>
    <x v="0"/>
    <x v="2"/>
    <n v="0"/>
    <n v="1"/>
    <d v="1899-12-30T04:40:00"/>
    <d v="1899-12-30T04:40:00"/>
    <n v="1"/>
    <d v="1899-12-30T00:00:00"/>
    <d v="1899-12-30T04:40:00"/>
    <n v="25"/>
    <x v="4"/>
    <x v="10"/>
    <s v="5-21"/>
    <d v="1899-12-30T00:45:00"/>
    <n v="0"/>
    <n v="1"/>
    <x v="8"/>
  </r>
  <r>
    <s v="TDK250"/>
    <n v="381"/>
    <x v="1"/>
    <s v="MONTAJE DE BOTELLA Y ABRAZADERA DE TANQUE HIDRAULICO"/>
    <x v="3"/>
    <d v="1899-12-30T07:20:00"/>
    <d v="1899-12-30T12:00:00"/>
    <d v="2021-05-25T00:00:00"/>
    <x v="48"/>
    <d v="2021-05-25T00:00:00"/>
    <d v="2021-05-25T00:00:00"/>
    <d v="1899-12-30T08:35:00"/>
    <d v="1899-12-30T09:00:00"/>
    <x v="17"/>
    <s v="CARLOS BARROS"/>
    <x v="0"/>
    <s v="MOTORES"/>
    <x v="0"/>
    <x v="2"/>
    <n v="0"/>
    <n v="1"/>
    <d v="1899-12-30T04:40:00"/>
    <d v="1899-12-30T04:40:00"/>
    <n v="1"/>
    <d v="1899-12-30T00:00:00"/>
    <d v="1899-12-30T04:40:00"/>
    <n v="25"/>
    <x v="4"/>
    <x v="10"/>
    <s v="5-21"/>
    <d v="1899-12-30T00:25:00"/>
    <n v="0"/>
    <n v="1"/>
    <x v="8"/>
  </r>
  <r>
    <s v="TDK250"/>
    <n v="381"/>
    <x v="1"/>
    <s v="DESMONTE Y MONTAJE DE TANQUE DE AIRE IZQUIERDO PARA REPARACION CON SOLDADURA"/>
    <x v="11"/>
    <d v="1899-12-30T07:20:00"/>
    <d v="1899-12-30T12:00:00"/>
    <d v="2021-05-25T00:00:00"/>
    <x v="48"/>
    <d v="2021-05-25T00:00:00"/>
    <d v="2021-05-25T00:00:00"/>
    <d v="1899-12-30T08:46:00"/>
    <d v="1899-12-30T09:30:00"/>
    <x v="6"/>
    <s v="CARLOS BARROS"/>
    <x v="0"/>
    <s v="AIRE"/>
    <x v="1"/>
    <x v="2"/>
    <n v="0"/>
    <n v="1"/>
    <d v="1899-12-30T04:40:00"/>
    <d v="1899-12-30T04:40:00"/>
    <n v="1"/>
    <d v="1899-12-30T00:00:00"/>
    <d v="1899-12-30T04:40:00"/>
    <n v="25"/>
    <x v="4"/>
    <x v="10"/>
    <s v="5-21"/>
    <d v="1899-12-30T00:44:00"/>
    <n v="0"/>
    <n v="1"/>
    <x v="8"/>
  </r>
  <r>
    <s v="TDK250"/>
    <n v="381"/>
    <x v="0"/>
    <s v="POLISHADO"/>
    <x v="1"/>
    <d v="1899-12-30T07:20:00"/>
    <d v="1899-12-30T12:00:00"/>
    <d v="2021-05-25T00:00:00"/>
    <x v="48"/>
    <d v="2021-05-25T00:00:00"/>
    <d v="2021-05-25T00:00:00"/>
    <d v="1899-12-30T07:30:00"/>
    <d v="1899-12-30T12:00:00"/>
    <x v="28"/>
    <s v="CARLOS BARROS"/>
    <x v="1"/>
    <s v="LATONERIA Y PINTURA"/>
    <x v="0"/>
    <x v="2"/>
    <n v="0"/>
    <n v="1"/>
    <d v="1899-12-30T04:40:00"/>
    <d v="1899-12-30T04:40:00"/>
    <n v="1"/>
    <d v="1899-12-30T00:00:00"/>
    <d v="1899-12-30T04:40:00"/>
    <n v="25"/>
    <x v="4"/>
    <x v="10"/>
    <s v="5-21"/>
    <d v="1899-12-30T04:30:00"/>
    <n v="0"/>
    <n v="1"/>
    <x v="8"/>
  </r>
  <r>
    <s v="UYZ627"/>
    <n v="382"/>
    <x v="0"/>
    <s v="REVISION DE MANGUERAS DE AIRE SUELTA POR CHEQUE PEGADO"/>
    <x v="1"/>
    <d v="1899-12-30T07:30:00"/>
    <d v="1899-12-30T08:16:00"/>
    <d v="2021-05-25T00:00:00"/>
    <x v="48"/>
    <d v="2021-05-25T00:00:00"/>
    <d v="2021-05-25T00:00:00"/>
    <d v="1899-12-30T07:30:00"/>
    <d v="1899-12-30T08:16:00"/>
    <x v="6"/>
    <s v="YEIMAN HERNANDEZ"/>
    <x v="0"/>
    <s v="AIRE"/>
    <x v="0"/>
    <x v="2"/>
    <n v="0"/>
    <n v="1"/>
    <d v="1899-12-30T00:46:00"/>
    <d v="1899-12-30T00:46:00"/>
    <n v="1"/>
    <d v="1899-12-30T00:00:00"/>
    <d v="1899-12-30T00:46:00"/>
    <n v="25"/>
    <x v="4"/>
    <x v="10"/>
    <s v="5-21"/>
    <d v="1899-12-30T00:46:00"/>
    <n v="0"/>
    <n v="1"/>
    <x v="8"/>
  </r>
  <r>
    <s v="WLP813"/>
    <n v="383"/>
    <x v="0"/>
    <s v="AJUSTAR PERA FULLER"/>
    <x v="1"/>
    <d v="1899-12-30T08:15:00"/>
    <d v="1899-12-30T08:44:00"/>
    <d v="2021-05-25T00:00:00"/>
    <x v="48"/>
    <d v="2021-05-25T00:00:00"/>
    <d v="2021-05-25T00:00:00"/>
    <d v="1899-12-30T08:17:00"/>
    <d v="1899-12-30T08:44:00"/>
    <x v="6"/>
    <s v="NEIDER IBARRA"/>
    <x v="0"/>
    <s v="AIRE"/>
    <x v="0"/>
    <x v="3"/>
    <n v="0"/>
    <n v="1"/>
    <d v="1899-12-30T00:29:00"/>
    <d v="1899-12-30T00:29:00"/>
    <n v="1"/>
    <d v="1899-12-30T00:00:00"/>
    <d v="1899-12-30T00:29:00"/>
    <n v="25"/>
    <x v="4"/>
    <x v="10"/>
    <s v="5-21"/>
    <d v="1899-12-30T00:27:00"/>
    <n v="0"/>
    <n v="1"/>
    <x v="8"/>
  </r>
  <r>
    <s v="TDL770"/>
    <n v="384"/>
    <x v="1"/>
    <s v="CORRECCION FUGA DE AIRE VALVULA MAXIFRAX, ADAPTACION DE GRIFO DE TANQUE, CAMBIO DE PLUMILLAS, MONTAJE DE BUJE DEL TENSOR DEL RADIADOR, ADAPTACION DE B62 1/2 Y 3/8, RECONSTRUCCION DE ROSCA DE 1/4 MP3 EN TANQUE, AJUSTE DE CACHUCHA Y MTTO A CORNETAS"/>
    <x v="11"/>
    <d v="1899-12-30T08:26:00"/>
    <d v="1899-12-30T18:00:00"/>
    <d v="2021-05-25T00:00:00"/>
    <x v="48"/>
    <d v="2021-05-25T00:00:00"/>
    <d v="2021-05-25T00:00:00"/>
    <d v="1899-12-30T09:30:00"/>
    <d v="1899-12-30T16:00:00"/>
    <x v="1"/>
    <s v="ALEX RODRIGUEZ"/>
    <x v="0"/>
    <s v="AIRE"/>
    <x v="1"/>
    <x v="1"/>
    <n v="0"/>
    <n v="1"/>
    <d v="1899-12-30T07:34:29"/>
    <d v="1899-12-30T08:34:00"/>
    <n v="0"/>
    <d v="1899-12-30T03:00:00"/>
    <d v="1899-12-30T11:34:00"/>
    <n v="25"/>
    <x v="4"/>
    <x v="10"/>
    <s v="5-21"/>
    <d v="1899-12-30T04:30:29"/>
    <n v="0"/>
    <n v="1"/>
    <x v="8"/>
  </r>
  <r>
    <s v="S26311"/>
    <n v="384"/>
    <x v="1"/>
    <s v="CAMBIO DE BANDAS POSICION 1,2,3,4, CAMBIO DE CAMPANAS Y RODAJAS"/>
    <x v="13"/>
    <d v="1899-12-30T08:26:00"/>
    <d v="1899-12-30T18:00:00"/>
    <d v="2021-05-25T00:00:00"/>
    <x v="48"/>
    <d v="2021-05-25T00:00:00"/>
    <d v="2021-05-25T00:00:00"/>
    <d v="1899-12-30T14:00:00"/>
    <d v="1899-12-30T17:00:00"/>
    <x v="10"/>
    <s v="ALEX RODRIGUEZ"/>
    <x v="1"/>
    <s v="MECANICA DE PATIO"/>
    <x v="1"/>
    <x v="1"/>
    <n v="0"/>
    <n v="1"/>
    <d v="1899-12-30T07:34:29"/>
    <d v="1899-12-30T08:34:00"/>
    <n v="0"/>
    <d v="1899-12-30T03:00:00"/>
    <d v="1899-12-30T11:34:00"/>
    <n v="25"/>
    <x v="4"/>
    <x v="10"/>
    <s v="5-21"/>
    <d v="1899-12-30T03:00:00"/>
    <n v="0"/>
    <n v="1"/>
    <x v="8"/>
  </r>
  <r>
    <s v="S26311"/>
    <n v="384"/>
    <x v="1"/>
    <s v="GRADUACION DE FRENOS"/>
    <x v="13"/>
    <d v="1899-12-30T08:26:00"/>
    <d v="1899-12-30T18:00:00"/>
    <d v="2021-05-25T00:00:00"/>
    <x v="48"/>
    <d v="2021-05-25T00:00:00"/>
    <d v="2021-05-25T00:00:00"/>
    <d v="1899-12-30T17:20:00"/>
    <d v="1899-12-30T18:00:00"/>
    <x v="25"/>
    <s v="ALEX RODRIGUEZ"/>
    <x v="1"/>
    <s v="MECANICA DE PATIO"/>
    <x v="0"/>
    <x v="1"/>
    <n v="0"/>
    <n v="1"/>
    <d v="1899-12-30T07:34:29"/>
    <d v="1899-12-30T08:34:00"/>
    <n v="0"/>
    <d v="1899-12-30T03:00:00"/>
    <d v="1899-12-30T11:34:00"/>
    <n v="25"/>
    <x v="4"/>
    <x v="10"/>
    <s v="5-21"/>
    <d v="1899-12-30T00:40:00"/>
    <n v="0"/>
    <n v="1"/>
    <x v="8"/>
  </r>
  <r>
    <s v="TFU065"/>
    <n v="385"/>
    <x v="1"/>
    <s v="MANTENIMIENTO A BOMBA PEDAL DE FRENO, CAMBIO DE CULATACOMPRESOR Y MANTENIMIENTO A VALVULA R-14"/>
    <x v="11"/>
    <d v="1899-12-30T08:26:00"/>
    <d v="1899-12-30T16:05:00"/>
    <d v="2021-05-25T00:00:00"/>
    <x v="47"/>
    <d v="2021-05-25T00:00:00"/>
    <d v="2021-05-25T00:00:00"/>
    <d v="1899-12-30T09:40:00"/>
    <d v="1899-12-30T17:00:00"/>
    <x v="6"/>
    <s v="RUBEN GUZMAN"/>
    <x v="0"/>
    <s v="AIRE"/>
    <x v="1"/>
    <x v="1"/>
    <n v="1"/>
    <n v="1"/>
    <d v="1899-12-30T14:09:58"/>
    <d v="1899-12-30T19:39:58"/>
    <n v="0"/>
    <d v="1899-12-30T04:55:00"/>
    <d v="1899-12-31T00:34:58"/>
    <n v="26"/>
    <x v="4"/>
    <x v="10"/>
    <s v="5-21"/>
    <d v="1899-12-30T05:20:29"/>
    <n v="0"/>
    <n v="1"/>
    <x v="8"/>
  </r>
  <r>
    <s v="TFU065"/>
    <n v="385"/>
    <x v="1"/>
    <s v="REPARACION SISTEMA ELEVAVIDRIO"/>
    <x v="1"/>
    <d v="1899-12-30T08:26:00"/>
    <d v="1899-12-30T16:05:00"/>
    <d v="2021-05-25T00:00:00"/>
    <x v="47"/>
    <d v="2021-05-25T00:00:00"/>
    <d v="2021-05-25T00:00:00"/>
    <d v="1899-12-30T15:00:00"/>
    <d v="1899-12-30T16:30:00"/>
    <x v="12"/>
    <s v="RUBEN GUZMAN"/>
    <x v="0"/>
    <s v="ELECTRICO"/>
    <x v="1"/>
    <x v="1"/>
    <n v="1"/>
    <n v="1"/>
    <d v="1899-12-30T14:09:58"/>
    <d v="1899-12-30T19:39:58"/>
    <n v="0"/>
    <d v="1899-12-30T04:55:00"/>
    <d v="1899-12-31T00:34:58"/>
    <n v="26"/>
    <x v="4"/>
    <x v="10"/>
    <s v="5-21"/>
    <d v="1899-12-30T01:30:00"/>
    <n v="0"/>
    <n v="1"/>
    <x v="8"/>
  </r>
  <r>
    <s v="TFU065"/>
    <n v="385"/>
    <x v="1"/>
    <s v="REVISION DE GOBERNADOR DE AIRE Y SECADOR, CAMBIO DE EMPAQUETADURA GOBERNADOR DE AIRE"/>
    <x v="11"/>
    <d v="1899-12-30T08:26:00"/>
    <d v="1899-12-30T16:05:00"/>
    <d v="2021-05-25T00:00:00"/>
    <x v="47"/>
    <d v="2021-05-25T00:00:00"/>
    <d v="2021-05-25T00:00:00"/>
    <d v="1899-12-30T07:30:00"/>
    <d v="1899-12-30T09:29:00"/>
    <x v="6"/>
    <s v="RUBEN GUZMAN"/>
    <x v="0"/>
    <s v="AIRE"/>
    <x v="1"/>
    <x v="1"/>
    <n v="1"/>
    <n v="1"/>
    <d v="1899-12-30T14:09:58"/>
    <d v="1899-12-30T19:39:58"/>
    <n v="0"/>
    <d v="1899-12-30T04:55:00"/>
    <d v="1899-12-31T00:34:58"/>
    <n v="26"/>
    <x v="4"/>
    <x v="10"/>
    <s v="5-21"/>
    <d v="1899-12-30T01:59:00"/>
    <n v="0"/>
    <n v="1"/>
    <x v="8"/>
  </r>
  <r>
    <s v="S26309"/>
    <n v="385"/>
    <x v="1"/>
    <s v="CAMBIO DE BANDAS POSICION 1,2,3,4,9 Y 10, CAMBIO DE CAMPANAS EJE LIBRE Y MONTAJE DE LLANTAS"/>
    <x v="13"/>
    <d v="1899-12-30T08:26:00"/>
    <d v="1899-12-30T16:05:00"/>
    <d v="2021-05-25T00:00:00"/>
    <x v="47"/>
    <d v="2021-05-26T00:00:00"/>
    <d v="2021-05-26T00:00:00"/>
    <d v="1899-12-30T07:30:00"/>
    <d v="1899-12-30T15:17:00"/>
    <x v="10"/>
    <s v="RUBEN GUZMAN"/>
    <x v="1"/>
    <s v="MECANICA DE PATIO"/>
    <x v="1"/>
    <x v="1"/>
    <n v="1"/>
    <n v="1"/>
    <d v="1899-12-30T14:09:58"/>
    <d v="1899-12-30T19:39:58"/>
    <n v="0"/>
    <d v="1899-12-30T04:55:00"/>
    <d v="1899-12-31T00:34:58"/>
    <n v="26"/>
    <x v="4"/>
    <x v="10"/>
    <s v="5-21"/>
    <d v="1899-12-30T05:47:29"/>
    <n v="0"/>
    <n v="1"/>
    <x v="8"/>
  </r>
  <r>
    <s v="TFU065"/>
    <n v="385"/>
    <x v="1"/>
    <s v="CALIBRACION DE FRENO DE MOTOR, PRUEBA DE BOBINAS Y CAMBIO DE AMORTIGUADORES DELANTEROS"/>
    <x v="3"/>
    <d v="1899-12-30T08:26:00"/>
    <d v="1899-12-30T16:05:00"/>
    <d v="2021-05-25T00:00:00"/>
    <x v="47"/>
    <d v="2021-05-26T00:00:00"/>
    <d v="2021-05-26T00:00:00"/>
    <d v="1899-12-30T09:30:00"/>
    <d v="1899-12-30T16:05:00"/>
    <x v="45"/>
    <s v="RUBEN GUZMAN"/>
    <x v="0"/>
    <s v="MOTORES"/>
    <x v="1"/>
    <x v="1"/>
    <n v="1"/>
    <n v="1"/>
    <d v="1899-12-30T14:09:58"/>
    <d v="1899-12-30T19:39:58"/>
    <n v="0"/>
    <d v="1899-12-30T04:55:00"/>
    <d v="1899-12-31T00:34:58"/>
    <n v="26"/>
    <x v="4"/>
    <x v="10"/>
    <s v="5-21"/>
    <d v="1899-12-30T04:35:29"/>
    <n v="0"/>
    <n v="1"/>
    <x v="8"/>
  </r>
  <r>
    <s v="TFU065"/>
    <n v="385"/>
    <x v="0"/>
    <s v="CAMBIO DE FLAUTA PARTE EXTERIOR SE NECESITAN RACORES"/>
    <x v="11"/>
    <d v="1899-12-30T08:26:00"/>
    <d v="1899-12-30T16:05:00"/>
    <d v="2021-05-25T00:00:00"/>
    <x v="47"/>
    <d v="2021-05-26T00:00:00"/>
    <d v="2021-05-26T00:00:00"/>
    <d v="1899-12-30T11:00:00"/>
    <d v="1899-12-30T12:00:00"/>
    <x v="6"/>
    <s v="RUBEN GUZMAN"/>
    <x v="0"/>
    <s v="AIRE"/>
    <x v="0"/>
    <x v="1"/>
    <n v="1"/>
    <n v="1"/>
    <d v="1899-12-30T14:09:58"/>
    <d v="1899-12-30T19:39:58"/>
    <n v="0"/>
    <d v="1899-12-30T04:55:00"/>
    <d v="1899-12-31T00:34:58"/>
    <n v="26"/>
    <x v="4"/>
    <x v="10"/>
    <s v="5-21"/>
    <d v="1899-12-30T01:00:00"/>
    <n v="0"/>
    <n v="1"/>
    <x v="8"/>
  </r>
  <r>
    <s v="TFR852"/>
    <n v="386"/>
    <x v="1"/>
    <s v="CAMBIO DE ACEITE Y FILTRACION DE MOTOR, ENGRASE E INSPECCION GENERAL DEL VEHICULO"/>
    <x v="3"/>
    <d v="1899-12-30T08:36:00"/>
    <d v="1899-12-30T15:46:00"/>
    <d v="2021-05-25T00:00:00"/>
    <x v="47"/>
    <d v="2021-05-25T00:00:00"/>
    <d v="2021-05-25T00:00:00"/>
    <d v="1899-12-30T08:36:00"/>
    <d v="1899-12-30T12:00:00"/>
    <x v="0"/>
    <s v="LUIS OROZCO"/>
    <x v="1"/>
    <s v="MECANICA DE PATIO"/>
    <x v="1"/>
    <x v="5"/>
    <n v="1"/>
    <n v="1"/>
    <d v="1899-12-30T13:40:58"/>
    <d v="1899-12-30T19:10:58"/>
    <n v="1"/>
    <d v="1899-12-30T00:00:00"/>
    <d v="1899-12-30T19:10:58"/>
    <n v="26"/>
    <x v="4"/>
    <x v="10"/>
    <s v="5-21"/>
    <d v="1899-12-30T03:24:00"/>
    <n v="0"/>
    <n v="1"/>
    <x v="8"/>
  </r>
  <r>
    <s v="TFR852"/>
    <n v="386"/>
    <x v="1"/>
    <s v="CAMBIO DE BUJE DE LA CAÑA DE LA DIRECCION, CAMBIO DE ABRAZADERA DE HIDRAULICO, DESMONTE DE CARCASA DE FILTRO DE AIRE MOTOR PARA ASEGURAR TAPA"/>
    <x v="3"/>
    <d v="1899-12-30T08:36:00"/>
    <d v="1899-12-30T15:46:00"/>
    <d v="2021-05-25T00:00:00"/>
    <x v="47"/>
    <d v="2021-05-25T00:00:00"/>
    <d v="2021-05-25T00:00:00"/>
    <d v="1899-12-30T14:00:00"/>
    <d v="1899-12-30T17:30:00"/>
    <x v="17"/>
    <s v="LUIS OROZCO"/>
    <x v="1"/>
    <s v="MOTORES"/>
    <x v="1"/>
    <x v="5"/>
    <n v="1"/>
    <n v="1"/>
    <d v="1899-12-30T13:40:58"/>
    <d v="1899-12-30T19:10:58"/>
    <n v="1"/>
    <d v="1899-12-30T00:00:00"/>
    <d v="1899-12-30T19:10:58"/>
    <n v="26"/>
    <x v="4"/>
    <x v="10"/>
    <s v="5-21"/>
    <d v="1899-12-30T03:30:00"/>
    <n v="0"/>
    <n v="1"/>
    <x v="8"/>
  </r>
  <r>
    <s v="TFR852"/>
    <n v="386"/>
    <x v="1"/>
    <s v="CAMBIO DE MANGUERA DE BOMBA DE AGUA Y CAMBIO DE AGUA POR REFRIGERANTE"/>
    <x v="3"/>
    <d v="1899-12-30T08:36:00"/>
    <d v="1899-12-30T15:46:00"/>
    <d v="2021-05-25T00:00:00"/>
    <x v="47"/>
    <d v="2021-05-25T00:00:00"/>
    <d v="2021-05-25T00:00:00"/>
    <d v="1899-12-30T16:40:00"/>
    <d v="1899-12-30T17:30:00"/>
    <x v="45"/>
    <s v="LUIS OROZCO"/>
    <x v="1"/>
    <s v="MOTORES"/>
    <x v="1"/>
    <x v="5"/>
    <n v="1"/>
    <n v="1"/>
    <d v="1899-12-30T13:40:58"/>
    <d v="1899-12-30T19:10:58"/>
    <n v="1"/>
    <d v="1899-12-30T00:00:00"/>
    <d v="1899-12-30T19:10:58"/>
    <n v="26"/>
    <x v="4"/>
    <x v="10"/>
    <s v="5-21"/>
    <d v="1899-12-30T00:50:00"/>
    <n v="0"/>
    <n v="1"/>
    <x v="8"/>
  </r>
  <r>
    <s v="TFR852"/>
    <n v="386"/>
    <x v="1"/>
    <s v="INSPECCION DE CARDANES Y CRUCETAS, INSPECCION DE SOPORTES DE MOTOR"/>
    <x v="4"/>
    <d v="1899-12-30T08:36:00"/>
    <d v="1899-12-30T15:46:00"/>
    <d v="2021-05-25T00:00:00"/>
    <x v="47"/>
    <d v="2021-05-26T00:00:00"/>
    <d v="2021-05-26T00:00:00"/>
    <d v="1899-12-30T08:30:00"/>
    <d v="1899-12-30T09:05:00"/>
    <x v="17"/>
    <s v="LUIS OROZCO"/>
    <x v="1"/>
    <s v="CAJAS Y TRANSMISIONES"/>
    <x v="0"/>
    <x v="5"/>
    <n v="1"/>
    <n v="1"/>
    <d v="1899-12-30T13:40:58"/>
    <d v="1899-12-30T19:10:58"/>
    <n v="1"/>
    <d v="1899-12-30T00:00:00"/>
    <d v="1899-12-30T19:10:58"/>
    <n v="26"/>
    <x v="4"/>
    <x v="10"/>
    <s v="5-21"/>
    <d v="1899-12-30T00:35:00"/>
    <n v="0"/>
    <n v="1"/>
    <x v="8"/>
  </r>
  <r>
    <s v="TFR852"/>
    <n v="386"/>
    <x v="1"/>
    <s v="REPARACION DE BASE DE FILTRO DE AIRE"/>
    <x v="3"/>
    <d v="1899-12-30T08:36:00"/>
    <d v="1899-12-30T15:46:00"/>
    <d v="2021-05-25T00:00:00"/>
    <x v="47"/>
    <d v="2021-05-26T00:00:00"/>
    <d v="2021-05-26T00:00:00"/>
    <d v="1899-12-30T09:35:00"/>
    <d v="1899-12-30T13:07:00"/>
    <x v="1"/>
    <s v="LUIS OROZCO"/>
    <x v="1"/>
    <s v="MOTORES"/>
    <x v="0"/>
    <x v="5"/>
    <n v="1"/>
    <n v="1"/>
    <d v="1899-12-30T13:40:58"/>
    <d v="1899-12-30T19:10:58"/>
    <n v="1"/>
    <d v="1899-12-30T00:00:00"/>
    <d v="1899-12-30T19:10:58"/>
    <n v="26"/>
    <x v="4"/>
    <x v="10"/>
    <s v="5-21"/>
    <d v="1899-12-30T03:32:00"/>
    <n v="0"/>
    <n v="1"/>
    <x v="8"/>
  </r>
  <r>
    <s v="TFR852"/>
    <n v="386"/>
    <x v="1"/>
    <s v="MANTENIMIENTO A BATERIAS, INSTALACION DE MAXTER, CAMBIO DE PERA DE REVERSA, REPARACION STOP TRASERO, CAMBIO DE LUCES MEDIAS LATERALES"/>
    <x v="1"/>
    <d v="1899-12-30T08:36:00"/>
    <d v="1899-12-30T15:46:00"/>
    <d v="2021-05-25T00:00:00"/>
    <x v="47"/>
    <d v="2021-05-26T00:00:00"/>
    <d v="2021-05-26T00:00:00"/>
    <d v="1899-12-30T08:50:00"/>
    <d v="1899-12-30T12:00:00"/>
    <x v="12"/>
    <s v="LUIS OROZCO"/>
    <x v="1"/>
    <s v="ELECTRICO"/>
    <x v="0"/>
    <x v="5"/>
    <n v="1"/>
    <n v="1"/>
    <d v="1899-12-30T13:40:58"/>
    <d v="1899-12-30T19:10:58"/>
    <n v="1"/>
    <d v="1899-12-30T00:00:00"/>
    <d v="1899-12-30T19:10:58"/>
    <n v="26"/>
    <x v="4"/>
    <x v="10"/>
    <s v="5-21"/>
    <d v="1899-12-30T03:10:00"/>
    <n v="0"/>
    <n v="1"/>
    <x v="8"/>
  </r>
  <r>
    <s v="TFR852"/>
    <n v="386"/>
    <x v="1"/>
    <s v="REVISION ELECTROVALVULA DE FUN CLUTCH, CAMBIO DE VALVULA DE PURGA "/>
    <x v="3"/>
    <d v="1899-12-30T08:36:00"/>
    <d v="1899-12-30T15:46:00"/>
    <d v="2021-05-25T00:00:00"/>
    <x v="47"/>
    <d v="2021-05-26T00:00:00"/>
    <d v="2021-05-26T00:00:00"/>
    <d v="1899-12-30T10:35:00"/>
    <d v="1899-12-30T11:00:00"/>
    <x v="6"/>
    <s v="LUIS OROZCO"/>
    <x v="1"/>
    <s v="AIRE"/>
    <x v="1"/>
    <x v="5"/>
    <n v="1"/>
    <n v="1"/>
    <d v="1899-12-30T13:40:58"/>
    <d v="1899-12-30T19:10:58"/>
    <n v="1"/>
    <d v="1899-12-30T00:00:00"/>
    <d v="1899-12-30T19:10:58"/>
    <n v="26"/>
    <x v="4"/>
    <x v="10"/>
    <s v="5-21"/>
    <d v="1899-12-30T00:25:00"/>
    <n v="0"/>
    <n v="1"/>
    <x v="8"/>
  </r>
  <r>
    <s v="TFR852"/>
    <n v="386"/>
    <x v="1"/>
    <s v="MANTENIMIENTO DE AIRE ACONDICIONADO "/>
    <x v="3"/>
    <d v="1899-12-30T08:36:00"/>
    <d v="1899-12-30T15:46:00"/>
    <d v="2021-05-25T00:00:00"/>
    <x v="47"/>
    <d v="2021-05-26T00:00:00"/>
    <d v="2021-05-26T00:00:00"/>
    <d v="1899-12-30T09:00:00"/>
    <d v="1899-12-30T11:44:00"/>
    <x v="87"/>
    <s v="LUIS OROZCO"/>
    <x v="1"/>
    <s v="AIRE ACONDICIONADO"/>
    <x v="1"/>
    <x v="5"/>
    <n v="1"/>
    <n v="1"/>
    <d v="1899-12-30T13:40:58"/>
    <d v="1899-12-30T19:10:58"/>
    <n v="1"/>
    <d v="1899-12-30T00:00:00"/>
    <d v="1899-12-30T19:10:58"/>
    <n v="26"/>
    <x v="4"/>
    <x v="10"/>
    <s v="5-21"/>
    <d v="1899-12-30T02:44:00"/>
    <n v="0"/>
    <n v="1"/>
    <x v="8"/>
  </r>
  <r>
    <s v="TFR852"/>
    <n v="386"/>
    <x v="1"/>
    <s v="VOLTEAR TIRO DEL VOLCO ESTABA AL REVES"/>
    <x v="50"/>
    <d v="1899-12-30T08:36:00"/>
    <d v="1899-12-30T15:46:00"/>
    <d v="2021-05-25T00:00:00"/>
    <x v="47"/>
    <d v="2021-05-26T00:00:00"/>
    <d v="2021-05-26T00:00:00"/>
    <d v="1899-12-30T10:00:00"/>
    <d v="1899-12-30T11:10:00"/>
    <x v="7"/>
    <s v="LUIS OROZCO"/>
    <x v="1"/>
    <s v="SOLDADURA"/>
    <x v="0"/>
    <x v="5"/>
    <n v="1"/>
    <n v="1"/>
    <d v="1899-12-30T13:40:58"/>
    <d v="1899-12-30T19:10:58"/>
    <n v="1"/>
    <d v="1899-12-30T00:00:00"/>
    <d v="1899-12-30T19:10:58"/>
    <n v="26"/>
    <x v="4"/>
    <x v="10"/>
    <s v="5-21"/>
    <d v="1899-12-30T01:10:00"/>
    <n v="0"/>
    <n v="1"/>
    <x v="8"/>
  </r>
  <r>
    <s v="S46484"/>
    <n v="386"/>
    <x v="1"/>
    <s v="MANTENIMIENTO A VALVULA RELAY PARA CAMBIO DE EMPAQUETADURA Y DOS CAMARAS T30"/>
    <x v="19"/>
    <d v="1899-12-30T08:36:00"/>
    <d v="1899-12-30T15:46:00"/>
    <d v="2021-05-25T00:00:00"/>
    <x v="47"/>
    <d v="2021-05-26T00:00:00"/>
    <d v="2021-05-26T00:00:00"/>
    <d v="1899-12-30T13:07:00"/>
    <d v="1899-12-30T15:31:00"/>
    <x v="1"/>
    <s v="LUIS OROZCO"/>
    <x v="1"/>
    <s v="AIRE"/>
    <x v="0"/>
    <x v="5"/>
    <n v="1"/>
    <n v="1"/>
    <d v="1899-12-30T13:40:58"/>
    <d v="1899-12-30T19:10:58"/>
    <n v="1"/>
    <d v="1899-12-30T00:00:00"/>
    <d v="1899-12-30T19:10:58"/>
    <n v="26"/>
    <x v="4"/>
    <x v="10"/>
    <s v="5-21"/>
    <d v="1899-12-30T02:24:00"/>
    <n v="0"/>
    <n v="1"/>
    <x v="8"/>
  </r>
  <r>
    <s v="S46484"/>
    <n v="386"/>
    <x v="1"/>
    <s v="REPARACION LUCES DE REVERSA LATERALES Y CAMBIO STOP DIRECCIONAL"/>
    <x v="29"/>
    <d v="1899-12-30T08:36:00"/>
    <d v="1899-12-30T15:46:00"/>
    <d v="2021-05-25T00:00:00"/>
    <x v="47"/>
    <d v="2021-05-26T00:00:00"/>
    <d v="2021-05-26T00:00:00"/>
    <d v="1899-12-30T14:00:00"/>
    <d v="1899-12-30T15:46:00"/>
    <x v="12"/>
    <s v="LUIS OROZCO"/>
    <x v="1"/>
    <s v="ELECTRICO"/>
    <x v="0"/>
    <x v="5"/>
    <n v="1"/>
    <n v="1"/>
    <d v="1899-12-30T13:40:58"/>
    <d v="1899-12-30T19:10:58"/>
    <n v="1"/>
    <d v="1899-12-30T00:00:00"/>
    <d v="1899-12-30T19:10:58"/>
    <n v="26"/>
    <x v="4"/>
    <x v="10"/>
    <s v="5-21"/>
    <d v="1899-12-30T01:46:00"/>
    <n v="0"/>
    <n v="1"/>
    <x v="8"/>
  </r>
  <r>
    <s v="SJK632"/>
    <n v="387"/>
    <x v="1"/>
    <s v="DESMONTE DE ESCAPE, MANGUERAS, RADIADOR, PARTA REPARACION DE MOTOR, SE ENCONTRO ACEITE PUESTO NUMERO 3"/>
    <x v="3"/>
    <d v="1899-12-30T08:00:00"/>
    <d v="1899-12-30T16:06:00"/>
    <d v="2021-05-25T00:00:00"/>
    <x v="49"/>
    <d v="2021-05-25T00:00:00"/>
    <d v="2021-05-25T00:00:00"/>
    <d v="1899-12-30T08:40:00"/>
    <d v="1899-12-30T17:30:00"/>
    <x v="15"/>
    <s v="ARTURO JAIMES"/>
    <x v="1"/>
    <s v="MOTORES"/>
    <x v="1"/>
    <x v="0"/>
    <n v="30"/>
    <n v="1"/>
    <d v="1900-01-09T23:03:42"/>
    <d v="1900-01-16T20:52:05"/>
    <n v="0"/>
    <d v="1899-12-30T04:54:00"/>
    <d v="1900-01-17T01:46:05"/>
    <n v="24"/>
    <x v="5"/>
    <x v="11"/>
    <s v="6-25"/>
    <d v="1899-12-30T06:50:29"/>
    <n v="0"/>
    <n v="1"/>
    <x v="8"/>
  </r>
  <r>
    <s v="SJK632"/>
    <n v="387"/>
    <x v="1"/>
    <s v="DESMONTE DE CULATA Y PISTONES"/>
    <x v="3"/>
    <d v="1899-12-30T08:00:00"/>
    <d v="1899-12-30T16:06:00"/>
    <d v="2021-05-25T00:00:00"/>
    <x v="49"/>
    <d v="2021-05-26T00:00:00"/>
    <d v="2021-05-26T00:00:00"/>
    <d v="1899-12-30T07:30:00"/>
    <d v="1899-12-30T17:30:00"/>
    <x v="15"/>
    <s v="ARTURO JAIMES"/>
    <x v="1"/>
    <s v="MOTORES"/>
    <x v="1"/>
    <x v="0"/>
    <n v="30"/>
    <n v="1"/>
    <d v="1900-01-09T23:03:42"/>
    <d v="1900-01-16T20:52:05"/>
    <n v="0"/>
    <d v="1899-12-30T04:54:00"/>
    <d v="1900-01-17T01:46:05"/>
    <n v="24"/>
    <x v="5"/>
    <x v="11"/>
    <s v="6-25"/>
    <d v="1899-12-30T08:00:29"/>
    <n v="0"/>
    <n v="1"/>
    <x v="8"/>
  </r>
  <r>
    <s v="SJK632"/>
    <n v="387"/>
    <x v="1"/>
    <s v="DESARME DE MOTOR, DESMONTE PISTONES LAVADO DE PIEZAS"/>
    <x v="3"/>
    <d v="1899-12-30T08:00:00"/>
    <d v="1899-12-30T16:06:00"/>
    <d v="2021-05-25T00:00:00"/>
    <x v="49"/>
    <d v="2021-05-27T00:00:00"/>
    <d v="2021-05-27T00:00:00"/>
    <d v="1899-12-30T08:15:00"/>
    <d v="1899-12-30T17:30:00"/>
    <x v="15"/>
    <s v="ARTURO JAIMES"/>
    <x v="1"/>
    <s v="MOTORES"/>
    <x v="1"/>
    <x v="0"/>
    <n v="30"/>
    <n v="1"/>
    <d v="1900-01-09T23:03:42"/>
    <d v="1900-01-16T20:52:05"/>
    <n v="0"/>
    <d v="1899-12-30T04:54:00"/>
    <d v="1900-01-17T01:46:05"/>
    <n v="24"/>
    <x v="5"/>
    <x v="11"/>
    <s v="6-25"/>
    <d v="1899-12-30T07:15:29"/>
    <n v="0"/>
    <n v="1"/>
    <x v="8"/>
  </r>
  <r>
    <s v="SJK632"/>
    <n v="387"/>
    <x v="1"/>
    <s v="ASISTENCIA PARA SACAR PISTONES"/>
    <x v="3"/>
    <d v="1899-12-30T08:00:00"/>
    <d v="1899-12-30T16:06:00"/>
    <d v="2021-05-25T00:00:00"/>
    <x v="49"/>
    <d v="2021-05-27T00:00:00"/>
    <d v="2021-05-27T00:00:00"/>
    <d v="1899-12-30T10:30:00"/>
    <d v="1899-12-30T12:00:00"/>
    <x v="10"/>
    <s v="ARTURO JAIMES"/>
    <x v="1"/>
    <s v="MOTORES"/>
    <x v="1"/>
    <x v="0"/>
    <n v="30"/>
    <n v="1"/>
    <d v="1900-01-09T23:03:42"/>
    <d v="1900-01-16T20:52:05"/>
    <n v="0"/>
    <d v="1899-12-30T04:54:00"/>
    <d v="1900-01-17T01:46:05"/>
    <n v="24"/>
    <x v="5"/>
    <x v="11"/>
    <s v="6-25"/>
    <d v="1899-12-30T01:30:00"/>
    <n v="0"/>
    <n v="1"/>
    <x v="8"/>
  </r>
  <r>
    <s v="SJK632"/>
    <n v="387"/>
    <x v="1"/>
    <s v="SE ENVIO CULATA A RECTIFICAR"/>
    <x v="3"/>
    <d v="1899-12-30T08:00:00"/>
    <d v="1899-12-30T16:06:00"/>
    <d v="2021-05-25T00:00:00"/>
    <x v="49"/>
    <d v="2021-05-28T00:00:00"/>
    <d v="2021-05-28T00:00:00"/>
    <d v="1899-12-30T08:00:00"/>
    <d v="1899-12-30T12:00:00"/>
    <x v="15"/>
    <s v="ARTURO JAIMES"/>
    <x v="1"/>
    <s v="MOTORES"/>
    <x v="1"/>
    <x v="0"/>
    <n v="30"/>
    <n v="1"/>
    <d v="1900-01-09T23:03:42"/>
    <d v="1900-01-16T20:52:05"/>
    <n v="0"/>
    <d v="1899-12-30T04:54:00"/>
    <d v="1900-01-17T01:46:05"/>
    <n v="24"/>
    <x v="5"/>
    <x v="11"/>
    <s v="6-25"/>
    <d v="1899-12-30T04:00:00"/>
    <n v="0"/>
    <n v="1"/>
    <x v="8"/>
  </r>
  <r>
    <s v="SJK632"/>
    <n v="387"/>
    <x v="1"/>
    <s v="LAVADO DE PIEZAS"/>
    <x v="3"/>
    <d v="1899-12-30T08:00:00"/>
    <d v="1899-12-30T16:06:00"/>
    <d v="2021-05-25T00:00:00"/>
    <x v="49"/>
    <d v="2021-05-29T00:00:00"/>
    <d v="2021-05-29T00:00:00"/>
    <d v="1899-12-30T10:00:00"/>
    <d v="1899-12-30T12:00:00"/>
    <x v="15"/>
    <s v="ARTURO JAIMES"/>
    <x v="1"/>
    <s v="MOTORES"/>
    <x v="1"/>
    <x v="0"/>
    <n v="30"/>
    <n v="1"/>
    <d v="1900-01-09T23:03:42"/>
    <d v="1900-01-16T20:52:05"/>
    <n v="0"/>
    <d v="1899-12-30T04:54:00"/>
    <d v="1900-01-17T01:46:05"/>
    <n v="24"/>
    <x v="5"/>
    <x v="11"/>
    <s v="6-25"/>
    <d v="1899-12-30T02:00:00"/>
    <n v="0"/>
    <n v="1"/>
    <x v="8"/>
  </r>
  <r>
    <s v="SJK632"/>
    <n v="387"/>
    <x v="1"/>
    <s v="LIMPIEZA DE PIEZAS ALISTAMIENTO PARA MONTAJE SE TRATAROND E SACAR LAS CAMISAS"/>
    <x v="3"/>
    <d v="1899-12-30T08:00:00"/>
    <d v="1899-12-30T16:06:00"/>
    <d v="2021-05-25T00:00:00"/>
    <x v="49"/>
    <d v="2021-06-12T00:00:00"/>
    <d v="2021-06-12T00:00:00"/>
    <d v="1899-12-30T10:30:00"/>
    <d v="1899-12-30T17:30:00"/>
    <x v="15"/>
    <s v="ARTURO JAIMES"/>
    <x v="1"/>
    <s v="MOTORES"/>
    <x v="1"/>
    <x v="0"/>
    <n v="30"/>
    <n v="1"/>
    <d v="1900-01-09T23:03:42"/>
    <d v="1900-01-16T20:52:05"/>
    <n v="0"/>
    <d v="1899-12-30T04:54:00"/>
    <d v="1900-01-17T01:46:05"/>
    <n v="24"/>
    <x v="5"/>
    <x v="11"/>
    <s v="6-25"/>
    <d v="1899-12-30T05:00:29"/>
    <n v="0"/>
    <n v="1"/>
    <x v="9"/>
  </r>
  <r>
    <s v="SJK632"/>
    <n v="387"/>
    <x v="1"/>
    <s v="FABRICACION DE HERRAMIENTA PARA EXTRACCION DE CAMISAS"/>
    <x v="3"/>
    <d v="1899-12-30T08:00:00"/>
    <d v="1899-12-30T16:06:00"/>
    <d v="2021-05-25T00:00:00"/>
    <x v="49"/>
    <d v="2021-06-15T00:00:00"/>
    <d v="2021-06-15T00:00:00"/>
    <d v="1899-12-30T14:00:00"/>
    <d v="1899-12-30T17:30:00"/>
    <x v="7"/>
    <s v="ARTURO JAIMES"/>
    <x v="1"/>
    <s v="SOLDADURA"/>
    <x v="1"/>
    <x v="0"/>
    <n v="30"/>
    <n v="1"/>
    <d v="1900-01-09T23:03:42"/>
    <d v="1900-01-16T20:52:05"/>
    <n v="0"/>
    <d v="1899-12-30T04:54:00"/>
    <d v="1900-01-17T01:46:05"/>
    <n v="24"/>
    <x v="5"/>
    <x v="11"/>
    <s v="6-25"/>
    <d v="1899-12-30T03:30:00"/>
    <n v="0"/>
    <n v="1"/>
    <x v="10"/>
  </r>
  <r>
    <s v="SJK632"/>
    <n v="387"/>
    <x v="1"/>
    <s v="FABRICACION DE HERRAMIENTA PARA EXTRACCION DE CAMISAS"/>
    <x v="3"/>
    <d v="1899-12-30T08:00:00"/>
    <d v="1899-12-30T16:06:00"/>
    <d v="2021-05-25T00:00:00"/>
    <x v="49"/>
    <d v="2021-06-16T00:00:00"/>
    <d v="2021-06-16T00:00:00"/>
    <d v="1899-12-30T07:30:00"/>
    <d v="1899-12-30T12:00:00"/>
    <x v="7"/>
    <s v="ARTURO JAIMES"/>
    <x v="1"/>
    <s v="SOLDADURA"/>
    <x v="1"/>
    <x v="0"/>
    <n v="30"/>
    <n v="1"/>
    <d v="1900-01-09T23:03:42"/>
    <d v="1900-01-16T20:52:05"/>
    <n v="0"/>
    <d v="1899-12-30T04:54:00"/>
    <d v="1900-01-17T01:46:05"/>
    <n v="24"/>
    <x v="5"/>
    <x v="11"/>
    <s v="6-25"/>
    <d v="1899-12-30T04:30:00"/>
    <n v="0"/>
    <n v="1"/>
    <x v="10"/>
  </r>
  <r>
    <s v="SJK632"/>
    <n v="387"/>
    <x v="1"/>
    <s v="EXTRACCION DE CAMISAS"/>
    <x v="3"/>
    <d v="1899-12-30T08:00:00"/>
    <d v="1899-12-30T16:06:00"/>
    <d v="2021-05-25T00:00:00"/>
    <x v="49"/>
    <d v="2021-06-16T00:00:00"/>
    <d v="2021-06-16T00:00:00"/>
    <d v="1899-12-30T14:00:00"/>
    <d v="1899-12-30T17:30:00"/>
    <x v="15"/>
    <s v="ARTURO JAIMES"/>
    <x v="1"/>
    <s v="MOTORES"/>
    <x v="1"/>
    <x v="0"/>
    <n v="30"/>
    <n v="1"/>
    <d v="1900-01-09T23:03:42"/>
    <d v="1900-01-16T20:52:05"/>
    <n v="0"/>
    <d v="1899-12-30T04:54:00"/>
    <d v="1900-01-17T01:46:05"/>
    <n v="24"/>
    <x v="5"/>
    <x v="11"/>
    <s v="6-25"/>
    <d v="1899-12-30T03:30:00"/>
    <n v="0"/>
    <n v="1"/>
    <x v="10"/>
  </r>
  <r>
    <s v="SJK632"/>
    <n v="387"/>
    <x v="1"/>
    <s v="AYUDA A EXTRAER LAS CAMISAS"/>
    <x v="3"/>
    <d v="1899-12-30T08:00:00"/>
    <d v="1899-12-30T16:06:00"/>
    <d v="2021-05-25T00:00:00"/>
    <x v="49"/>
    <d v="2021-06-16T00:00:00"/>
    <d v="2021-06-16T00:00:00"/>
    <d v="1899-12-30T15:30:00"/>
    <d v="1899-12-30T17:30:00"/>
    <x v="23"/>
    <s v="ARTURO JAIMES"/>
    <x v="1"/>
    <s v="MOTORES"/>
    <x v="1"/>
    <x v="0"/>
    <n v="30"/>
    <n v="1"/>
    <d v="1900-01-09T23:03:42"/>
    <d v="1900-01-16T20:52:05"/>
    <n v="0"/>
    <d v="1899-12-30T04:54:00"/>
    <d v="1900-01-17T01:46:05"/>
    <n v="24"/>
    <x v="5"/>
    <x v="11"/>
    <s v="6-25"/>
    <d v="1899-12-30T02:00:00"/>
    <n v="0"/>
    <n v="1"/>
    <x v="10"/>
  </r>
  <r>
    <s v="SJK632"/>
    <n v="387"/>
    <x v="1"/>
    <s v="MONTAJE DE CAMISAS"/>
    <x v="3"/>
    <d v="1899-12-30T08:00:00"/>
    <d v="1899-12-30T16:06:00"/>
    <d v="2021-05-25T00:00:00"/>
    <x v="49"/>
    <d v="2021-06-19T00:00:00"/>
    <d v="2021-06-19T00:00:00"/>
    <d v="1899-12-30T08:00:00"/>
    <d v="1899-12-30T12:30:00"/>
    <x v="15"/>
    <s v="ARTURO JAIMES"/>
    <x v="1"/>
    <s v="MOTORES"/>
    <x v="1"/>
    <x v="0"/>
    <n v="30"/>
    <n v="1"/>
    <d v="1900-01-09T23:03:42"/>
    <d v="1900-01-16T20:52:05"/>
    <n v="0"/>
    <d v="1899-12-30T04:54:00"/>
    <d v="1900-01-17T01:46:05"/>
    <n v="24"/>
    <x v="5"/>
    <x v="11"/>
    <s v="6-25"/>
    <d v="1899-12-30T04:30:00"/>
    <n v="0"/>
    <n v="1"/>
    <x v="10"/>
  </r>
  <r>
    <s v="SJK632"/>
    <n v="387"/>
    <x v="1"/>
    <s v="POSTURA DE ROSEADORES Y MONTAJE DEL CARTER"/>
    <x v="3"/>
    <d v="1899-12-30T08:00:00"/>
    <d v="1899-12-30T16:06:00"/>
    <d v="2021-05-25T00:00:00"/>
    <x v="49"/>
    <d v="2021-06-21T00:00:00"/>
    <d v="2021-06-21T00:00:00"/>
    <d v="1899-12-30T08:00:00"/>
    <d v="1899-12-30T20:00:00"/>
    <x v="15"/>
    <s v="ARTURO JAIMES"/>
    <x v="1"/>
    <s v="MOTORES"/>
    <x v="1"/>
    <x v="0"/>
    <n v="30"/>
    <n v="1"/>
    <d v="1900-01-09T23:03:42"/>
    <d v="1900-01-16T20:52:05"/>
    <n v="0"/>
    <d v="1899-12-30T04:54:00"/>
    <d v="1900-01-17T01:46:05"/>
    <n v="24"/>
    <x v="5"/>
    <x v="11"/>
    <s v="6-25"/>
    <d v="1899-12-30T10:00:29"/>
    <n v="0"/>
    <n v="1"/>
    <x v="11"/>
  </r>
  <r>
    <s v="SJK632"/>
    <n v="387"/>
    <x v="1"/>
    <s v="MONTAJE DE CULATA"/>
    <x v="3"/>
    <d v="1899-12-30T08:00:00"/>
    <d v="1899-12-30T16:06:00"/>
    <d v="2021-05-25T00:00:00"/>
    <x v="49"/>
    <d v="2021-06-22T00:00:00"/>
    <d v="2021-06-22T00:00:00"/>
    <d v="1899-12-30T08:00:00"/>
    <d v="1899-12-30T18:00:00"/>
    <x v="15"/>
    <s v="ARTURO JAIMES"/>
    <x v="1"/>
    <s v="MOTORES"/>
    <x v="1"/>
    <x v="0"/>
    <n v="30"/>
    <n v="1"/>
    <d v="1900-01-09T23:03:42"/>
    <d v="1900-01-16T20:52:05"/>
    <n v="0"/>
    <d v="1899-12-30T04:54:00"/>
    <d v="1900-01-17T01:46:05"/>
    <n v="24"/>
    <x v="5"/>
    <x v="11"/>
    <s v="6-25"/>
    <d v="1899-12-30T08:00:29"/>
    <n v="0"/>
    <n v="1"/>
    <x v="11"/>
  </r>
  <r>
    <s v="SJK632"/>
    <n v="387"/>
    <x v="1"/>
    <s v="MONTAJE DE TAPAS DE VALVULA, CALIBRACION  MONTAJE DE FILTRACION, CORREA,RADIADOR"/>
    <x v="3"/>
    <d v="1899-12-30T08:00:00"/>
    <d v="1899-12-30T16:06:00"/>
    <d v="2021-05-25T00:00:00"/>
    <x v="49"/>
    <d v="2021-06-23T00:00:00"/>
    <d v="2021-06-23T00:00:00"/>
    <d v="1899-12-30T07:30:00"/>
    <d v="1899-12-30T17:30:00"/>
    <x v="15"/>
    <s v="ARTURO JAIMES"/>
    <x v="1"/>
    <s v="MOTORES"/>
    <x v="1"/>
    <x v="0"/>
    <n v="30"/>
    <n v="1"/>
    <d v="1900-01-09T23:03:42"/>
    <d v="1900-01-16T20:52:05"/>
    <n v="0"/>
    <d v="1899-12-30T04:54:00"/>
    <d v="1900-01-17T01:46:05"/>
    <n v="24"/>
    <x v="5"/>
    <x v="11"/>
    <s v="6-25"/>
    <d v="1899-12-30T08:00:29"/>
    <n v="0"/>
    <n v="1"/>
    <x v="11"/>
  </r>
  <r>
    <s v="SJK632"/>
    <n v="387"/>
    <x v="1"/>
    <s v="INSTALACION DE TODO EL SISTEMA NEUMATICO Y REFRIGERACION, FUN CLUTCH Y RFENO DE AHOGO"/>
    <x v="11"/>
    <d v="1899-12-30T08:00:00"/>
    <d v="1899-12-30T16:06:00"/>
    <d v="2021-05-25T00:00:00"/>
    <x v="49"/>
    <d v="2021-06-23T00:00:00"/>
    <d v="2021-06-23T00:00:00"/>
    <d v="1899-12-30T15:00:00"/>
    <d v="1899-12-30T17:30:00"/>
    <x v="6"/>
    <s v="ARTURO JAIMES"/>
    <x v="1"/>
    <s v="AIRE"/>
    <x v="1"/>
    <x v="0"/>
    <n v="30"/>
    <n v="1"/>
    <d v="1900-01-09T23:03:42"/>
    <d v="1900-01-16T20:52:05"/>
    <n v="0"/>
    <d v="1899-12-30T04:54:00"/>
    <d v="1900-01-17T01:46:05"/>
    <n v="24"/>
    <x v="5"/>
    <x v="11"/>
    <s v="6-25"/>
    <d v="1899-12-30T02:30:00"/>
    <n v="0"/>
    <n v="1"/>
    <x v="11"/>
  </r>
  <r>
    <s v="SJK632"/>
    <n v="387"/>
    <x v="1"/>
    <s v="CAMBIO DE MANGUERAS DE ADMISION Y RADIADOR, PRUEBAS"/>
    <x v="3"/>
    <d v="1899-12-30T08:00:00"/>
    <d v="1899-12-30T16:06:00"/>
    <d v="2021-05-25T00:00:00"/>
    <x v="49"/>
    <d v="2021-06-25T00:00:00"/>
    <d v="2021-06-25T00:00:00"/>
    <d v="1899-12-30T07:30:00"/>
    <d v="1899-12-30T14:00:00"/>
    <x v="15"/>
    <s v="ARTURO JAIMES"/>
    <x v="1"/>
    <s v="MOTORES"/>
    <x v="1"/>
    <x v="0"/>
    <n v="30"/>
    <n v="1"/>
    <d v="1900-01-09T23:03:42"/>
    <d v="1900-01-16T20:52:05"/>
    <n v="0"/>
    <d v="1899-12-30T04:54:00"/>
    <d v="1900-01-17T01:46:05"/>
    <n v="24"/>
    <x v="5"/>
    <x v="11"/>
    <s v="6-25"/>
    <d v="1899-12-30T04:30:29"/>
    <n v="0"/>
    <n v="1"/>
    <x v="11"/>
  </r>
  <r>
    <s v="SJK632"/>
    <n v="387"/>
    <x v="1"/>
    <s v="REPARACION DE LUCES "/>
    <x v="58"/>
    <d v="1899-12-30T08:00:00"/>
    <d v="1899-12-30T16:06:00"/>
    <d v="2021-05-25T00:00:00"/>
    <x v="49"/>
    <d v="2021-06-25T00:00:00"/>
    <d v="2021-06-25T00:00:00"/>
    <d v="1899-12-30T08:00:00"/>
    <d v="1899-12-30T12:00:00"/>
    <x v="21"/>
    <s v="ARTURO JAIMES"/>
    <x v="1"/>
    <s v="ELECTRICO"/>
    <x v="1"/>
    <x v="0"/>
    <n v="30"/>
    <n v="1"/>
    <d v="1900-01-09T23:03:42"/>
    <d v="1900-01-16T20:52:05"/>
    <n v="0"/>
    <d v="1899-12-30T04:54:00"/>
    <d v="1900-01-17T01:46:05"/>
    <n v="24"/>
    <x v="5"/>
    <x v="11"/>
    <s v="6-25"/>
    <d v="1899-12-30T04:00:00"/>
    <n v="0"/>
    <n v="1"/>
    <x v="11"/>
  </r>
  <r>
    <s v="SJK632"/>
    <n v="387"/>
    <x v="1"/>
    <s v="FABRICACION DE ESCOPETAS"/>
    <x v="46"/>
    <d v="1899-12-30T08:00:00"/>
    <d v="1899-12-30T16:06:00"/>
    <d v="2021-05-25T00:00:00"/>
    <x v="49"/>
    <d v="2021-06-25T00:00:00"/>
    <d v="2021-06-25T00:00:00"/>
    <d v="1899-12-30T11:00:00"/>
    <d v="1899-12-30T15:00:00"/>
    <x v="7"/>
    <s v="ARTURO JAIMES"/>
    <x v="1"/>
    <s v="SOLDADURA"/>
    <x v="1"/>
    <x v="0"/>
    <n v="30"/>
    <n v="1"/>
    <d v="1900-01-09T23:03:42"/>
    <d v="1900-01-16T20:52:05"/>
    <n v="0"/>
    <d v="1899-12-30T04:54:00"/>
    <d v="1900-01-17T01:46:05"/>
    <n v="24"/>
    <x v="5"/>
    <x v="11"/>
    <s v="6-25"/>
    <d v="1899-12-30T04:00:00"/>
    <n v="0"/>
    <n v="1"/>
    <x v="11"/>
  </r>
  <r>
    <s v="SJK632"/>
    <n v="387"/>
    <x v="1"/>
    <s v="REVISION FUGA DE AIRE Y CAMBIO DE PERA DE PARQUEO Y ALARMA DE INSUFICIENCIA DE AIRE EN EL YTABLERO"/>
    <x v="11"/>
    <d v="1899-12-30T08:00:00"/>
    <d v="1899-12-30T16:06:00"/>
    <d v="2021-05-25T00:00:00"/>
    <x v="49"/>
    <d v="2021-06-25T00:00:00"/>
    <d v="2021-06-25T00:00:00"/>
    <d v="1899-12-30T14:00:00"/>
    <d v="1899-12-30T16:06:00"/>
    <x v="6"/>
    <s v="ARTURO JAIMES"/>
    <x v="1"/>
    <s v="AIRE"/>
    <x v="1"/>
    <x v="0"/>
    <n v="30"/>
    <n v="1"/>
    <d v="1900-01-09T23:03:42"/>
    <d v="1900-01-16T20:52:05"/>
    <n v="0"/>
    <d v="1899-12-30T04:54:00"/>
    <d v="1900-01-17T01:46:05"/>
    <n v="24"/>
    <x v="5"/>
    <x v="11"/>
    <s v="6-25"/>
    <d v="1899-12-30T02:06:00"/>
    <n v="0"/>
    <n v="1"/>
    <x v="11"/>
  </r>
  <r>
    <s v="TDL766"/>
    <n v="388"/>
    <x v="0"/>
    <s v="CAMBIO DE ORING DEL COMPRESOR"/>
    <x v="3"/>
    <d v="1899-12-30T09:32:00"/>
    <d v="1899-12-30T16:00:00"/>
    <d v="2021-05-25T00:00:00"/>
    <x v="48"/>
    <d v="2021-05-25T00:00:00"/>
    <d v="2021-05-25T00:00:00"/>
    <d v="1899-12-30T09:00:00"/>
    <d v="1899-12-30T11:00:00"/>
    <x v="87"/>
    <s v="ALEXANDER MEJIA"/>
    <x v="0"/>
    <s v="AIRE ACONDICIONADO"/>
    <x v="1"/>
    <x v="1"/>
    <n v="0"/>
    <n v="1"/>
    <d v="1899-12-30T04:28:29"/>
    <d v="1899-12-30T05:28:00"/>
    <n v="1"/>
    <d v="1899-12-30T00:00:00"/>
    <d v="1899-12-30T05:28:00"/>
    <n v="25"/>
    <x v="4"/>
    <x v="10"/>
    <s v="5-21"/>
    <d v="1899-12-30T02:00:00"/>
    <n v="0"/>
    <n v="1"/>
    <x v="8"/>
  </r>
  <r>
    <s v="TFU059"/>
    <n v="389"/>
    <x v="1"/>
    <s v="DESMONTE DE TANQUE DE COMPENSACION Y MANGUERA DE REFRIGERANTE POR FUGAS"/>
    <x v="3"/>
    <d v="1899-12-30T10:40:00"/>
    <d v="1899-12-30T16:20:00"/>
    <d v="2021-05-25T00:00:00"/>
    <x v="46"/>
    <d v="2021-05-26T00:00:00"/>
    <d v="2021-05-26T00:00:00"/>
    <d v="1899-12-30T15:17:00"/>
    <d v="1899-12-30T16:20:00"/>
    <x v="10"/>
    <s v="CESAR GOMEZ"/>
    <x v="0"/>
    <s v="MECANICA DE PATIO"/>
    <x v="0"/>
    <x v="1"/>
    <n v="2"/>
    <n v="1"/>
    <d v="1899-12-30T22:40:23"/>
    <d v="1899-12-31T10:39:31"/>
    <n v="0"/>
    <d v="1899-12-30T04:40:00"/>
    <d v="1899-12-31T15:19:31"/>
    <n v="27"/>
    <x v="4"/>
    <x v="10"/>
    <s v="5-21"/>
    <d v="1899-12-30T01:03:00"/>
    <n v="0"/>
    <n v="1"/>
    <x v="8"/>
  </r>
  <r>
    <s v="TFU059"/>
    <n v="389"/>
    <x v="1"/>
    <s v="REPARACION TANQUE DE COMPENSACION POR HUECOS DE AJUSTE"/>
    <x v="3"/>
    <d v="1899-12-30T10:40:00"/>
    <d v="1899-12-30T16:20:00"/>
    <d v="2021-05-25T00:00:00"/>
    <x v="46"/>
    <d v="2021-05-26T00:00:00"/>
    <d v="2021-05-26T00:00:00"/>
    <d v="1899-12-30T16:00:00"/>
    <d v="1899-12-30T17:15:00"/>
    <x v="28"/>
    <s v="CESAR GOMEZ"/>
    <x v="0"/>
    <s v="LATONERIA Y PINTURA"/>
    <x v="0"/>
    <x v="1"/>
    <n v="2"/>
    <n v="1"/>
    <d v="1899-12-30T22:40:23"/>
    <d v="1899-12-31T10:39:31"/>
    <n v="0"/>
    <d v="1899-12-30T04:40:00"/>
    <d v="1899-12-31T15:19:31"/>
    <n v="27"/>
    <x v="4"/>
    <x v="10"/>
    <s v="5-21"/>
    <d v="1899-12-30T01:15:00"/>
    <n v="0"/>
    <n v="1"/>
    <x v="8"/>
  </r>
  <r>
    <s v="TFU059"/>
    <n v="389"/>
    <x v="1"/>
    <s v="ESCANER DE VEHICULO Y PLANTILLA, CAMBIO DE ASBESTO DE FUN CLUTCH"/>
    <x v="3"/>
    <d v="1899-12-30T10:40:00"/>
    <d v="1899-12-30T16:20:00"/>
    <d v="2021-05-25T00:00:00"/>
    <x v="46"/>
    <d v="2021-05-27T00:00:00"/>
    <d v="2021-05-27T00:00:00"/>
    <d v="1899-12-30T07:30:00"/>
    <d v="1899-12-30T10:17:00"/>
    <x v="45"/>
    <s v="CESAR GOMEZ"/>
    <x v="0"/>
    <s v="MECANICA DE PATIO"/>
    <x v="0"/>
    <x v="1"/>
    <n v="2"/>
    <n v="1"/>
    <d v="1899-12-30T22:40:23"/>
    <d v="1899-12-31T10:39:31"/>
    <n v="0"/>
    <d v="1899-12-30T04:40:00"/>
    <d v="1899-12-31T15:19:31"/>
    <n v="27"/>
    <x v="4"/>
    <x v="10"/>
    <s v="5-21"/>
    <d v="1899-12-30T02:47:00"/>
    <n v="0"/>
    <n v="1"/>
    <x v="8"/>
  </r>
  <r>
    <s v="TFU059"/>
    <n v="389"/>
    <x v="1"/>
    <s v="MONTAJE DE TANQUE DE COMPENSACION, CAMBIO DE MANGUERAS Y REPARACION DE TANQUE CON PEGATANQUE DESPUES DE PUESTO"/>
    <x v="3"/>
    <d v="1899-12-30T10:40:00"/>
    <d v="1899-12-30T16:20:00"/>
    <d v="2021-05-25T00:00:00"/>
    <x v="46"/>
    <d v="2021-05-27T00:00:00"/>
    <d v="2021-05-27T00:00:00"/>
    <d v="1899-12-30T07:30:00"/>
    <d v="1899-12-30T10:30:00"/>
    <x v="10"/>
    <s v="CESAR GOMEZ"/>
    <x v="0"/>
    <s v="MOTORES"/>
    <x v="1"/>
    <x v="1"/>
    <n v="2"/>
    <n v="1"/>
    <d v="1899-12-30T22:40:23"/>
    <d v="1899-12-31T10:39:31"/>
    <n v="0"/>
    <d v="1899-12-30T04:40:00"/>
    <d v="1899-12-31T15:19:31"/>
    <n v="27"/>
    <x v="4"/>
    <x v="10"/>
    <s v="5-21"/>
    <d v="1899-12-30T03:00:00"/>
    <n v="0"/>
    <n v="1"/>
    <x v="8"/>
  </r>
  <r>
    <s v="S26288"/>
    <n v="389"/>
    <x v="1"/>
    <s v="CAMBIO DE LUCES LATERALES, REPARACION DE ARNES DE LUCESTRASERAS Y CABLE 7 VIAS, REPARACION DE CONECTOR HEMBRA DE 7 VIAS"/>
    <x v="29"/>
    <d v="1899-12-30T10:40:00"/>
    <d v="1899-12-30T16:20:00"/>
    <d v="2021-05-25T00:00:00"/>
    <x v="46"/>
    <d v="2021-05-27T00:00:00"/>
    <d v="2021-05-27T00:00:00"/>
    <d v="1899-12-30T09:44:00"/>
    <d v="1899-12-30T16:20:00"/>
    <x v="12"/>
    <s v="CESAR GOMEZ"/>
    <x v="0"/>
    <s v="ELECTRICO"/>
    <x v="1"/>
    <x v="1"/>
    <n v="2"/>
    <n v="1"/>
    <d v="1899-12-30T22:40:23"/>
    <d v="1899-12-31T10:39:31"/>
    <n v="0"/>
    <d v="1899-12-30T04:40:00"/>
    <d v="1899-12-31T15:19:31"/>
    <n v="27"/>
    <x v="4"/>
    <x v="10"/>
    <s v="5-21"/>
    <d v="1899-12-30T04:36:29"/>
    <n v="0"/>
    <n v="1"/>
    <x v="8"/>
  </r>
  <r>
    <s v="TFU079"/>
    <n v="390"/>
    <x v="1"/>
    <s v="PRUEBA DE RUTA HAY QUE BAJAR LA TRANSMISION DELANTERA"/>
    <x v="4"/>
    <d v="1899-12-30T10:40:00"/>
    <d v="1899-12-30T12:10:00"/>
    <d v="2021-05-25T00:00:00"/>
    <x v="50"/>
    <d v="2021-05-26T00:00:00"/>
    <d v="2021-05-26T00:00:00"/>
    <d v="1899-12-30T07:30:00"/>
    <d v="1899-12-30T08:20:00"/>
    <x v="212"/>
    <s v="LUIS HEYES"/>
    <x v="1"/>
    <s v="CAJAS Y TRANSMISIONES"/>
    <x v="1"/>
    <x v="1"/>
    <n v="4"/>
    <n v="1"/>
    <d v="1899-12-31T11:30:12"/>
    <d v="1900-01-01T10:28:33"/>
    <n v="1"/>
    <d v="1899-12-30T00:00:00"/>
    <d v="1900-01-01T10:28:33"/>
    <n v="29"/>
    <x v="4"/>
    <x v="10"/>
    <s v="5-21"/>
    <d v="1899-12-30T00:50:00"/>
    <n v="0"/>
    <n v="1"/>
    <x v="8"/>
  </r>
  <r>
    <s v="TFU079"/>
    <n v="390"/>
    <x v="1"/>
    <s v="DESMONTE DE TRANSMISION DELANTERA"/>
    <x v="4"/>
    <d v="1899-12-30T10:40:00"/>
    <d v="1899-12-30T12:10:00"/>
    <d v="2021-05-25T00:00:00"/>
    <x v="50"/>
    <d v="2021-05-26T00:00:00"/>
    <d v="2021-05-26T00:00:00"/>
    <d v="1899-12-30T09:10:00"/>
    <d v="1899-12-30T17:30:00"/>
    <x v="17"/>
    <s v="LUIS HEYES"/>
    <x v="1"/>
    <s v="CAJAS Y TRANSMISIONES"/>
    <x v="1"/>
    <x v="1"/>
    <n v="4"/>
    <n v="1"/>
    <d v="1899-12-31T11:30:12"/>
    <d v="1900-01-01T10:28:33"/>
    <n v="1"/>
    <d v="1899-12-30T00:00:00"/>
    <d v="1900-01-01T10:28:33"/>
    <n v="29"/>
    <x v="4"/>
    <x v="10"/>
    <s v="5-21"/>
    <d v="1899-12-30T06:20:29"/>
    <n v="0"/>
    <n v="1"/>
    <x v="8"/>
  </r>
  <r>
    <s v="TFU079"/>
    <n v="390"/>
    <x v="1"/>
    <s v="MONTAJE DE TRANSMISION  SE CAMBIARON RODAMIENTOS DEL SPEED Y ARANDELAS,  CAMBIO DE ACEITE DE DIFERENCIALES POR SINTYETICO"/>
    <x v="4"/>
    <d v="1899-12-30T10:40:00"/>
    <d v="1899-12-30T12:10:00"/>
    <d v="2021-05-25T00:00:00"/>
    <x v="50"/>
    <d v="2021-05-27T00:00:00"/>
    <d v="2021-05-27T00:00:00"/>
    <d v="1899-12-30T07:30:00"/>
    <d v="1899-12-30T17:15:00"/>
    <x v="17"/>
    <s v="LUIS HEYES"/>
    <x v="1"/>
    <s v="CAJAS Y TRANSMISIONES"/>
    <x v="1"/>
    <x v="1"/>
    <n v="4"/>
    <n v="1"/>
    <d v="1899-12-31T11:30:12"/>
    <d v="1900-01-01T10:28:33"/>
    <n v="1"/>
    <d v="1899-12-30T00:00:00"/>
    <d v="1900-01-01T10:28:33"/>
    <n v="29"/>
    <x v="4"/>
    <x v="10"/>
    <s v="5-21"/>
    <d v="1899-12-30T07:45:29"/>
    <n v="0"/>
    <n v="1"/>
    <x v="8"/>
  </r>
  <r>
    <s v="TFU079"/>
    <n v="390"/>
    <x v="1"/>
    <s v="REPARACION ARNES DE FRENO DE MOTOR, CALIBRACION GENERAL DE MOTOR"/>
    <x v="44"/>
    <d v="1899-12-30T10:40:00"/>
    <d v="1899-12-30T12:10:00"/>
    <d v="2021-05-25T00:00:00"/>
    <x v="50"/>
    <d v="2021-05-27T00:00:00"/>
    <d v="2021-05-27T00:00:00"/>
    <d v="1899-12-30T10:23:00"/>
    <d v="1899-12-30T16:50:00"/>
    <x v="45"/>
    <s v="LUIS HEYES"/>
    <x v="1"/>
    <s v="MOTORES"/>
    <x v="1"/>
    <x v="1"/>
    <n v="4"/>
    <n v="1"/>
    <d v="1899-12-31T11:30:12"/>
    <d v="1900-01-01T10:28:33"/>
    <n v="1"/>
    <d v="1899-12-30T00:00:00"/>
    <d v="1900-01-01T10:28:33"/>
    <n v="29"/>
    <x v="4"/>
    <x v="10"/>
    <s v="5-21"/>
    <d v="1899-12-30T04:27:29"/>
    <n v="0"/>
    <n v="1"/>
    <x v="8"/>
  </r>
  <r>
    <s v="TFU079"/>
    <n v="390"/>
    <x v="1"/>
    <s v="DESMONTE Y MONTAJE DE TIMON PARA REPARACION"/>
    <x v="1"/>
    <d v="1899-12-30T10:40:00"/>
    <d v="1899-12-30T12:10:00"/>
    <d v="2021-05-25T00:00:00"/>
    <x v="50"/>
    <d v="2021-05-28T00:00:00"/>
    <d v="2021-05-28T00:00:00"/>
    <d v="1899-12-30T07:30:00"/>
    <d v="1899-12-30T08:30:00"/>
    <x v="213"/>
    <s v="LUIS HEYES"/>
    <x v="0"/>
    <s v="SOLDADURA"/>
    <x v="0"/>
    <x v="1"/>
    <n v="4"/>
    <n v="1"/>
    <d v="1899-12-31T11:30:12"/>
    <d v="1900-01-01T10:28:33"/>
    <n v="1"/>
    <d v="1899-12-30T00:00:00"/>
    <d v="1900-01-01T10:28:33"/>
    <n v="29"/>
    <x v="4"/>
    <x v="10"/>
    <s v="5-21"/>
    <d v="1899-12-30T01:00:00"/>
    <n v="0"/>
    <n v="1"/>
    <x v="8"/>
  </r>
  <r>
    <s v="TFU079"/>
    <n v="390"/>
    <x v="1"/>
    <s v="REPARACION DE RADIADOR E INTERCULER"/>
    <x v="59"/>
    <d v="1899-12-30T10:40:00"/>
    <d v="1899-12-30T12:10:00"/>
    <d v="2021-05-25T00:00:00"/>
    <x v="50"/>
    <d v="2021-05-28T00:00:00"/>
    <d v="2021-05-29T00:00:00"/>
    <d v="1899-12-30T09:00:00"/>
    <d v="1899-12-30T10:15:00"/>
    <x v="155"/>
    <s v="LUIS HEYES"/>
    <x v="0"/>
    <s v="RADIADOR"/>
    <x v="1"/>
    <x v="1"/>
    <n v="4"/>
    <n v="1"/>
    <d v="1899-12-31T11:30:12"/>
    <d v="1900-01-01T10:28:33"/>
    <n v="1"/>
    <d v="1899-12-30T00:00:00"/>
    <d v="1900-01-01T10:28:33"/>
    <n v="29"/>
    <x v="4"/>
    <x v="10"/>
    <s v="5-21"/>
    <d v="1899-12-30T07:45:58"/>
    <n v="1"/>
    <n v="1"/>
    <x v="8"/>
  </r>
  <r>
    <s v="TFU079"/>
    <n v="390"/>
    <x v="1"/>
    <s v="PINTURA DE DEFENSA DE TRAILER"/>
    <x v="46"/>
    <d v="1899-12-30T10:40:00"/>
    <d v="1899-12-30T12:10:00"/>
    <d v="2021-05-25T00:00:00"/>
    <x v="50"/>
    <d v="2021-05-29T00:00:00"/>
    <d v="2021-05-29T00:00:00"/>
    <d v="1899-12-30T07:30:00"/>
    <d v="1899-12-30T09:30:00"/>
    <x v="28"/>
    <s v="LUIS HEYES"/>
    <x v="0"/>
    <s v="LATONERIA Y PINTURA"/>
    <x v="0"/>
    <x v="1"/>
    <n v="4"/>
    <n v="1"/>
    <d v="1899-12-31T11:30:12"/>
    <d v="1900-01-01T10:28:33"/>
    <n v="1"/>
    <d v="1899-12-30T00:00:00"/>
    <d v="1900-01-01T10:28:33"/>
    <n v="29"/>
    <x v="4"/>
    <x v="10"/>
    <s v="5-21"/>
    <d v="1899-12-30T02:00:00"/>
    <n v="0"/>
    <n v="1"/>
    <x v="8"/>
  </r>
  <r>
    <s v="TFU079"/>
    <n v="390"/>
    <x v="0"/>
    <s v="CAMBIO DE BOMBILLOS H3 Y DE UNIDAD 3 PATAS FRONTAL"/>
    <x v="1"/>
    <d v="1899-12-30T10:40:00"/>
    <d v="1899-12-30T12:10:00"/>
    <d v="2021-05-25T00:00:00"/>
    <x v="50"/>
    <d v="2021-05-29T00:00:00"/>
    <d v="2021-05-29T00:00:00"/>
    <d v="1899-12-30T10:35:00"/>
    <d v="1899-12-30T11:00:00"/>
    <x v="6"/>
    <s v="LUIS HEYES"/>
    <x v="0"/>
    <s v="ELECTRICO"/>
    <x v="1"/>
    <x v="1"/>
    <n v="4"/>
    <n v="1"/>
    <d v="1899-12-31T11:30:12"/>
    <d v="1900-01-01T10:28:33"/>
    <n v="1"/>
    <d v="1899-12-30T00:00:00"/>
    <d v="1900-01-01T10:28:33"/>
    <n v="29"/>
    <x v="4"/>
    <x v="10"/>
    <s v="5-21"/>
    <d v="1899-12-30T00:25:00"/>
    <n v="0"/>
    <n v="1"/>
    <x v="8"/>
  </r>
  <r>
    <s v="s26289"/>
    <n v="390"/>
    <x v="1"/>
    <s v="ADAPTACION DE VALVULA DE RETENCION DE 3/8"/>
    <x v="19"/>
    <d v="1899-12-30T10:40:00"/>
    <d v="1899-12-30T12:10:00"/>
    <d v="2021-05-25T00:00:00"/>
    <x v="50"/>
    <d v="2021-05-29T00:00:00"/>
    <d v="2021-05-29T00:00:00"/>
    <d v="1899-12-30T11:00:00"/>
    <d v="1899-12-30T12:05:00"/>
    <x v="6"/>
    <s v="LUIS HEYES"/>
    <x v="0"/>
    <s v="AIRE"/>
    <x v="0"/>
    <x v="1"/>
    <n v="4"/>
    <n v="1"/>
    <d v="1899-12-31T11:30:12"/>
    <d v="1900-01-01T10:28:33"/>
    <n v="1"/>
    <d v="1899-12-30T00:00:00"/>
    <d v="1900-01-01T10:28:33"/>
    <n v="29"/>
    <x v="4"/>
    <x v="10"/>
    <s v="5-21"/>
    <d v="1899-12-30T01:05:00"/>
    <n v="0"/>
    <n v="1"/>
    <x v="8"/>
  </r>
  <r>
    <s v="S26289"/>
    <n v="390"/>
    <x v="1"/>
    <s v="REPARACION Y FABRICACION DEFENSA TRASERA"/>
    <x v="46"/>
    <d v="1899-12-30T10:40:00"/>
    <d v="1899-12-30T12:10:00"/>
    <d v="2021-05-25T00:00:00"/>
    <x v="50"/>
    <d v="2021-05-28T00:00:00"/>
    <d v="2021-05-28T00:00:00"/>
    <d v="1899-12-30T08:30:00"/>
    <d v="1899-12-30T17:22:00"/>
    <x v="214"/>
    <s v="LUIS HEYES"/>
    <x v="0"/>
    <s v="SOLDADURA"/>
    <x v="0"/>
    <x v="1"/>
    <n v="4"/>
    <n v="1"/>
    <d v="1899-12-31T11:30:12"/>
    <d v="1900-01-01T10:28:33"/>
    <n v="1"/>
    <d v="1899-12-30T00:00:00"/>
    <d v="1900-01-01T10:28:33"/>
    <n v="29"/>
    <x v="4"/>
    <x v="10"/>
    <s v="5-21"/>
    <d v="1899-12-30T06:52:29"/>
    <n v="0"/>
    <n v="1"/>
    <x v="8"/>
  </r>
  <r>
    <s v="S26289"/>
    <n v="390"/>
    <x v="1"/>
    <s v="PINTURA DEFENSA TRASERA"/>
    <x v="46"/>
    <d v="1899-12-30T10:40:00"/>
    <d v="1899-12-30T12:10:00"/>
    <d v="2021-05-25T00:00:00"/>
    <x v="50"/>
    <d v="2021-05-29T00:00:00"/>
    <d v="2021-05-29T00:00:00"/>
    <d v="1899-12-30T07:30:00"/>
    <d v="1899-12-30T09:30:00"/>
    <x v="28"/>
    <s v="LUIS HEYES"/>
    <x v="0"/>
    <s v="LATONERIA Y PINTURA"/>
    <x v="0"/>
    <x v="1"/>
    <n v="4"/>
    <n v="1"/>
    <d v="1899-12-31T11:30:12"/>
    <d v="1900-01-01T10:28:33"/>
    <n v="1"/>
    <d v="1899-12-30T00:00:00"/>
    <d v="1900-01-01T10:28:33"/>
    <n v="29"/>
    <x v="4"/>
    <x v="10"/>
    <s v="5-21"/>
    <d v="1899-12-30T02:00:00"/>
    <n v="0"/>
    <n v="1"/>
    <x v="8"/>
  </r>
  <r>
    <s v="TFU079"/>
    <n v="390"/>
    <x v="0"/>
    <s v="MANTENIMIENTO A LOS PATINES, CAMBIO DE RODAMIENTOS Y CORREA ADICIONAR REFRIGERANTE"/>
    <x v="3"/>
    <d v="1899-12-30T10:40:00"/>
    <d v="1899-12-30T12:10:00"/>
    <d v="2021-05-25T00:00:00"/>
    <x v="50"/>
    <d v="2021-05-29T00:00:00"/>
    <d v="2021-05-29T00:00:00"/>
    <d v="1899-12-30T11:00:00"/>
    <d v="1899-12-30T12:10:00"/>
    <x v="215"/>
    <s v="LUIS HEYES"/>
    <x v="0"/>
    <s v="MOTORES"/>
    <x v="1"/>
    <x v="1"/>
    <n v="4"/>
    <n v="1"/>
    <d v="1899-12-31T11:30:12"/>
    <d v="1900-01-01T10:28:33"/>
    <n v="1"/>
    <d v="1899-12-30T00:00:00"/>
    <d v="1900-01-01T10:28:33"/>
    <n v="29"/>
    <x v="4"/>
    <x v="10"/>
    <s v="5-21"/>
    <d v="1899-12-30T01:10:00"/>
    <n v="0"/>
    <n v="1"/>
    <x v="8"/>
  </r>
  <r>
    <s v="TFQ008"/>
    <n v="391"/>
    <x v="1"/>
    <s v="INSPECCION FUGAS DE AIRE, CAMBIO DE COJIN DE SILLAS"/>
    <x v="1"/>
    <d v="1899-12-30T10:50:00"/>
    <d v="1899-12-30T18:00:00"/>
    <d v="2021-05-25T00:00:00"/>
    <x v="47"/>
    <d v="2021-05-25T00:00:00"/>
    <d v="2021-05-25T00:00:00"/>
    <d v="1899-12-30T14:26:00"/>
    <d v="1899-12-30T15:40:00"/>
    <x v="6"/>
    <s v="LUIS DAVILA"/>
    <x v="0"/>
    <s v="AIRE"/>
    <x v="0"/>
    <x v="1"/>
    <n v="1"/>
    <n v="1"/>
    <d v="1899-12-30T13:40:58"/>
    <d v="1899-12-30T19:10:58"/>
    <n v="0"/>
    <d v="1899-12-30T03:00:00"/>
    <d v="1899-12-30T22:10:58"/>
    <n v="26"/>
    <x v="4"/>
    <x v="10"/>
    <s v="5-21"/>
    <d v="1899-12-30T01:14:00"/>
    <n v="0"/>
    <n v="1"/>
    <x v="8"/>
  </r>
  <r>
    <s v="S26319"/>
    <n v="391"/>
    <x v="1"/>
    <s v="POSTURA DE ESPUMA PARTE DE ATRÁS DEL VOLCO POR DONDE VA LA COMPUERTA POR FUGA DE PRODUCTO"/>
    <x v="53"/>
    <d v="1899-12-30T10:50:00"/>
    <d v="1899-12-30T18:00:00"/>
    <d v="2021-05-25T00:00:00"/>
    <x v="47"/>
    <d v="2021-05-26T00:00:00"/>
    <d v="2021-05-26T00:00:00"/>
    <d v="1899-12-30T15:30:00"/>
    <d v="1899-12-30T16:00:00"/>
    <x v="28"/>
    <s v="LUIS DAVILA"/>
    <x v="0"/>
    <s v="LATONERIA Y PINTURA"/>
    <x v="0"/>
    <x v="1"/>
    <n v="1"/>
    <n v="1"/>
    <d v="1899-12-30T13:40:58"/>
    <d v="1899-12-30T19:10:58"/>
    <n v="0"/>
    <d v="1899-12-30T03:00:00"/>
    <d v="1899-12-30T22:10:58"/>
    <n v="26"/>
    <x v="4"/>
    <x v="10"/>
    <s v="5-21"/>
    <d v="1899-12-30T00:30:00"/>
    <n v="0"/>
    <n v="1"/>
    <x v="8"/>
  </r>
  <r>
    <s v="TFQ008"/>
    <n v="391"/>
    <x v="0"/>
    <s v="CAMBIO DE BARRA DE DIRECCION LADO IZQUIERDO Y CAMBIO DE TERMINALES"/>
    <x v="13"/>
    <d v="1899-12-30T10:50:00"/>
    <d v="1899-12-30T18:00:00"/>
    <d v="2021-05-25T00:00:00"/>
    <x v="47"/>
    <d v="2021-05-26T00:00:00"/>
    <d v="2021-05-26T00:00:00"/>
    <d v="1899-12-30T16:05:00"/>
    <d v="1899-12-30T18:00:00"/>
    <x v="216"/>
    <s v="LUIS DAVILA"/>
    <x v="0"/>
    <s v="MECANICA DE PATIO"/>
    <x v="0"/>
    <x v="1"/>
    <n v="1"/>
    <n v="1"/>
    <d v="1899-12-30T13:40:58"/>
    <d v="1899-12-30T19:10:58"/>
    <n v="0"/>
    <d v="1899-12-30T03:00:00"/>
    <d v="1899-12-30T22:10:58"/>
    <n v="26"/>
    <x v="4"/>
    <x v="10"/>
    <s v="5-21"/>
    <d v="1899-12-30T01:55:00"/>
    <n v="0"/>
    <n v="1"/>
    <x v="8"/>
  </r>
  <r>
    <s v="TFQ994"/>
    <n v="392"/>
    <x v="0"/>
    <s v="BAJAR Y CAMBIAR BOMBONA DE SILLA Y ADAPTACION DE B69 DE 1/4*1/8"/>
    <x v="1"/>
    <d v="1899-12-30T08:00:00"/>
    <d v="1899-12-30T09:29:00"/>
    <d v="2021-05-25T00:00:00"/>
    <x v="48"/>
    <d v="2021-05-25T00:00:00"/>
    <d v="2021-05-25T00:00:00"/>
    <d v="1899-12-30T08:10:00"/>
    <d v="1899-12-30T09:29:00"/>
    <x v="1"/>
    <s v="LUIS DIAZ"/>
    <x v="0"/>
    <s v="AIRE"/>
    <x v="0"/>
    <x v="1"/>
    <n v="0"/>
    <n v="1"/>
    <d v="1899-12-30T01:29:00"/>
    <d v="1899-12-30T01:29:00"/>
    <n v="1"/>
    <d v="1899-12-30T00:00:00"/>
    <d v="1899-12-30T01:29:00"/>
    <n v="25"/>
    <x v="4"/>
    <x v="10"/>
    <s v="5-21"/>
    <d v="1899-12-30T01:19:00"/>
    <n v="0"/>
    <n v="1"/>
    <x v="8"/>
  </r>
  <r>
    <s v="S20490"/>
    <n v="393"/>
    <x v="1"/>
    <s v="CORRECCION FUGA DE AIRE VALVULA DE DESCARGUE"/>
    <x v="19"/>
    <d v="1899-12-30T07:00:00"/>
    <d v="1899-12-30T09:25:00"/>
    <d v="2021-05-26T00:00:00"/>
    <x v="47"/>
    <d v="2021-05-26T00:00:00"/>
    <d v="2021-05-26T00:00:00"/>
    <d v="1899-12-30T09:05:00"/>
    <d v="1899-12-30T09:25:00"/>
    <x v="0"/>
    <s v="MARTIN ABELLO"/>
    <x v="0"/>
    <s v="AIRE"/>
    <x v="0"/>
    <x v="3"/>
    <n v="0"/>
    <n v="1"/>
    <d v="1899-12-30T02:25:00"/>
    <d v="1899-12-30T02:25:00"/>
    <n v="1"/>
    <d v="1899-12-30T00:00:00"/>
    <d v="1899-12-30T02:25:00"/>
    <n v="26"/>
    <x v="4"/>
    <x v="10"/>
    <s v="5-21"/>
    <d v="1899-12-30T00:20:00"/>
    <n v="0"/>
    <n v="1"/>
    <x v="8"/>
  </r>
  <r>
    <s v="TFU073"/>
    <n v="394"/>
    <x v="1"/>
    <s v="COMPLETAR NIVEL DE REFRIGERANTE, REPARACION DE MANGUERA ROJA DE AIRE QUE VA AL TRAILER"/>
    <x v="0"/>
    <d v="1899-12-30T14:45:00"/>
    <d v="1899-12-30T18:00:00"/>
    <d v="2021-05-25T00:00:00"/>
    <x v="48"/>
    <d v="2021-05-25T00:00:00"/>
    <d v="2021-05-25T00:00:00"/>
    <d v="1899-12-30T14:45:00"/>
    <d v="1899-12-30T15:18:00"/>
    <x v="0"/>
    <s v="FREDY ORTIZ"/>
    <x v="0"/>
    <s v="MECANICA DE PATIO"/>
    <x v="0"/>
    <x v="1"/>
    <n v="0"/>
    <n v="1"/>
    <d v="1899-12-30T03:15:00"/>
    <d v="1899-12-30T03:15:00"/>
    <n v="0"/>
    <d v="1899-12-30T03:00:00"/>
    <d v="1899-12-30T06:15:00"/>
    <n v="25"/>
    <x v="4"/>
    <x v="10"/>
    <s v="5-21"/>
    <d v="1899-12-30T00:33:00"/>
    <n v="0"/>
    <n v="1"/>
    <x v="8"/>
  </r>
  <r>
    <s v="R41329"/>
    <n v="394"/>
    <x v="1"/>
    <s v="CAMBIO DE CAMARA T30 POSICION 3 Y 4"/>
    <x v="19"/>
    <d v="1899-12-30T14:45:00"/>
    <d v="1899-12-30T18:00:00"/>
    <d v="2021-05-25T00:00:00"/>
    <x v="48"/>
    <d v="2021-05-25T00:00:00"/>
    <d v="2021-05-25T00:00:00"/>
    <d v="1899-12-30T17:00:00"/>
    <d v="1899-12-30T18:00:00"/>
    <x v="6"/>
    <s v="FREDY ORTIZ"/>
    <x v="0"/>
    <s v="AIRE"/>
    <x v="0"/>
    <x v="1"/>
    <n v="0"/>
    <n v="1"/>
    <d v="1899-12-30T03:15:00"/>
    <d v="1899-12-30T03:15:00"/>
    <n v="0"/>
    <d v="1899-12-30T03:00:00"/>
    <d v="1899-12-30T06:15:00"/>
    <n v="25"/>
    <x v="4"/>
    <x v="10"/>
    <s v="5-21"/>
    <d v="1899-12-30T01:00:00"/>
    <n v="0"/>
    <n v="1"/>
    <x v="8"/>
  </r>
  <r>
    <s v="TLN039"/>
    <n v="395"/>
    <x v="1"/>
    <s v="CAMBIO DE ACEITE Y FILTRACION DE MOTOR ENGRASE"/>
    <x v="3"/>
    <d v="1899-12-30T14:25:00"/>
    <d v="1899-12-30T18:00:00"/>
    <d v="2021-05-25T00:00:00"/>
    <x v="47"/>
    <d v="2021-05-25T00:00:00"/>
    <d v="2021-05-25T00:00:00"/>
    <d v="1899-12-30T15:20:00"/>
    <d v="1899-12-30T17:00:00"/>
    <x v="23"/>
    <s v="ALBERTO BARRIOS"/>
    <x v="1"/>
    <s v="MECANICA DE PATIO"/>
    <x v="1"/>
    <x v="1"/>
    <n v="1"/>
    <n v="1"/>
    <d v="1899-12-30T10:05:58"/>
    <d v="1899-12-30T15:35:58"/>
    <n v="0"/>
    <d v="1899-12-30T03:00:00"/>
    <d v="1899-12-30T18:35:58"/>
    <n v="26"/>
    <x v="4"/>
    <x v="10"/>
    <s v="5-21"/>
    <d v="1899-12-30T01:40:00"/>
    <n v="0"/>
    <n v="1"/>
    <x v="8"/>
  </r>
  <r>
    <s v="TLN039"/>
    <n v="395"/>
    <x v="1"/>
    <s v="INSPECCION DE VEHICULO CAMBIO DE MANGUERA DE HIDRAULICO, CAMBIO DE ACEITE DE HIDRAULICO CAMBIO DE FILTRO DE AGUA"/>
    <x v="56"/>
    <d v="1899-12-30T14:25:00"/>
    <d v="1899-12-30T18:00:00"/>
    <d v="2021-05-25T00:00:00"/>
    <x v="47"/>
    <d v="2021-05-26T00:00:00"/>
    <d v="2021-05-26T00:00:00"/>
    <d v="1899-12-30T07:30:00"/>
    <d v="1899-12-30T12:00:00"/>
    <x v="0"/>
    <s v="ALBERTO BARRIOS"/>
    <x v="1"/>
    <s v="MECANICA DE PATIO"/>
    <x v="1"/>
    <x v="1"/>
    <n v="1"/>
    <n v="1"/>
    <d v="1899-12-30T10:05:58"/>
    <d v="1899-12-30T15:35:58"/>
    <n v="0"/>
    <d v="1899-12-30T03:00:00"/>
    <d v="1899-12-30T18:35:58"/>
    <n v="26"/>
    <x v="4"/>
    <x v="10"/>
    <s v="5-21"/>
    <d v="1899-12-30T04:30:00"/>
    <n v="0"/>
    <n v="1"/>
    <x v="8"/>
  </r>
  <r>
    <s v="TLN039"/>
    <n v="395"/>
    <x v="1"/>
    <s v="CAMBIO DE MANGUERA DE FRENO LADO DERECHO"/>
    <x v="11"/>
    <d v="1899-12-30T14:25:00"/>
    <d v="1899-12-30T18:00:00"/>
    <d v="2021-05-25T00:00:00"/>
    <x v="47"/>
    <d v="2021-05-26T00:00:00"/>
    <d v="2021-05-26T00:00:00"/>
    <d v="1899-12-30T11:00:00"/>
    <d v="1899-12-30T11:15:00"/>
    <x v="1"/>
    <s v="ALBERTO BARRIOS"/>
    <x v="1"/>
    <s v="AIRE"/>
    <x v="0"/>
    <x v="1"/>
    <n v="1"/>
    <n v="1"/>
    <d v="1899-12-30T10:05:58"/>
    <d v="1899-12-30T15:35:58"/>
    <n v="0"/>
    <d v="1899-12-30T03:00:00"/>
    <d v="1899-12-30T18:35:58"/>
    <n v="26"/>
    <x v="4"/>
    <x v="10"/>
    <s v="5-21"/>
    <d v="1899-12-30T00:15:00"/>
    <n v="0"/>
    <n v="1"/>
    <x v="8"/>
  </r>
  <r>
    <s v="TLN039"/>
    <n v="395"/>
    <x v="1"/>
    <s v="CAMBIO DE ABRAZADERA DE INTERCULER Y TAPA DE TANQUE DE COMPENSACION"/>
    <x v="3"/>
    <d v="1899-12-30T14:25:00"/>
    <d v="1899-12-30T18:00:00"/>
    <d v="2021-05-25T00:00:00"/>
    <x v="47"/>
    <d v="2021-05-26T00:00:00"/>
    <d v="2021-05-26T00:00:00"/>
    <d v="1899-12-30T14:00:00"/>
    <d v="1899-12-30T14:30:00"/>
    <x v="0"/>
    <s v="ALBERTO BARRIOS"/>
    <x v="1"/>
    <s v="MECANICA DE PATIO"/>
    <x v="0"/>
    <x v="1"/>
    <n v="1"/>
    <n v="1"/>
    <d v="1899-12-30T10:05:58"/>
    <d v="1899-12-30T15:35:58"/>
    <n v="0"/>
    <d v="1899-12-30T03:00:00"/>
    <d v="1899-12-30T18:35:58"/>
    <n v="26"/>
    <x v="4"/>
    <x v="10"/>
    <s v="5-21"/>
    <d v="1899-12-30T00:30:00"/>
    <n v="0"/>
    <n v="1"/>
    <x v="8"/>
  </r>
  <r>
    <s v="TLN039"/>
    <n v="395"/>
    <x v="1"/>
    <s v="REPARACION DE MANGUERA EN EL TANQUE DE AIRE"/>
    <x v="11"/>
    <d v="1899-12-30T14:25:00"/>
    <d v="1899-12-30T18:00:00"/>
    <d v="2021-05-25T00:00:00"/>
    <x v="47"/>
    <d v="2021-05-26T00:00:00"/>
    <d v="2021-05-26T00:00:00"/>
    <d v="1899-12-30T16:15:00"/>
    <d v="1899-12-30T16:40:00"/>
    <x v="6"/>
    <s v="ALBERTO BARRIOS"/>
    <x v="1"/>
    <s v="AIRE"/>
    <x v="0"/>
    <x v="1"/>
    <n v="1"/>
    <n v="1"/>
    <d v="1899-12-30T10:05:58"/>
    <d v="1899-12-30T15:35:58"/>
    <n v="0"/>
    <d v="1899-12-30T03:00:00"/>
    <d v="1899-12-30T18:35:58"/>
    <n v="26"/>
    <x v="4"/>
    <x v="10"/>
    <s v="5-21"/>
    <d v="1899-12-30T00:25:00"/>
    <n v="0"/>
    <n v="1"/>
    <x v="8"/>
  </r>
  <r>
    <s v="TLN039"/>
    <n v="395"/>
    <x v="0"/>
    <s v="PROTECCION DE CABLES QUE VAN ARRIBA DEL TURBO, CON CINTA Y TERMOPROTECCION"/>
    <x v="3"/>
    <d v="1899-12-30T14:25:00"/>
    <d v="1899-12-30T18:00:00"/>
    <d v="2021-05-25T00:00:00"/>
    <x v="47"/>
    <d v="2021-05-26T00:00:00"/>
    <d v="2021-05-26T00:00:00"/>
    <d v="1899-12-30T17:10:00"/>
    <d v="1899-12-30T18:00:00"/>
    <x v="12"/>
    <s v="ALBERTO BARRIOS"/>
    <x v="1"/>
    <s v="ELECTRICO"/>
    <x v="0"/>
    <x v="1"/>
    <n v="1"/>
    <n v="1"/>
    <d v="1899-12-30T10:05:58"/>
    <d v="1899-12-30T15:35:58"/>
    <n v="0"/>
    <d v="1899-12-30T03:00:00"/>
    <d v="1899-12-30T18:35:58"/>
    <n v="26"/>
    <x v="4"/>
    <x v="10"/>
    <s v="5-21"/>
    <d v="1899-12-30T00:50:00"/>
    <n v="0"/>
    <n v="1"/>
    <x v="8"/>
  </r>
  <r>
    <s v="SJK825"/>
    <n v="396"/>
    <x v="0"/>
    <s v="CAMBIO DE POSICION DE PLACA TRASERA HACIA DELANTE, Y CAMBIO DE UNIDAD LADO DERECHO INTERNA Y LADO IZQUIERDO EXTERNO"/>
    <x v="1"/>
    <d v="1899-12-30T15:15:00"/>
    <d v="1899-12-30T17:50:00"/>
    <d v="2021-05-25T00:00:00"/>
    <x v="48"/>
    <d v="2021-05-25T00:00:00"/>
    <d v="2021-05-25T00:00:00"/>
    <d v="1899-12-30T16:50:00"/>
    <d v="1899-12-30T17:50:00"/>
    <x v="0"/>
    <s v="JEISON PEREZ"/>
    <x v="0"/>
    <s v="ELECTRICO"/>
    <x v="0"/>
    <x v="2"/>
    <n v="0"/>
    <n v="1"/>
    <d v="1899-12-30T02:35:00"/>
    <d v="1899-12-30T02:35:00"/>
    <n v="0"/>
    <d v="1899-12-30T03:10:00"/>
    <d v="1899-12-30T05:45:00"/>
    <n v="25"/>
    <x v="4"/>
    <x v="10"/>
    <s v="5-21"/>
    <d v="1899-12-30T01:00:00"/>
    <n v="0"/>
    <n v="1"/>
    <x v="8"/>
  </r>
  <r>
    <s v="KNK804"/>
    <n v="397"/>
    <x v="0"/>
    <s v="POSTURA CABLE 7 VIAS"/>
    <x v="1"/>
    <d v="1899-12-30T15:18:00"/>
    <d v="1899-12-30T15:35:00"/>
    <d v="2021-05-25T00:00:00"/>
    <x v="48"/>
    <d v="2021-05-25T00:00:00"/>
    <d v="2021-05-25T00:00:00"/>
    <d v="1899-12-30T15:18:00"/>
    <d v="1899-12-30T15:35:00"/>
    <x v="0"/>
    <s v="DUVIAN ARTEAGA"/>
    <x v="0"/>
    <s v="ELECTRICO"/>
    <x v="0"/>
    <x v="3"/>
    <n v="0"/>
    <n v="1"/>
    <d v="1899-12-30T00:17:00"/>
    <d v="1899-12-30T00:17:00"/>
    <n v="0"/>
    <d v="1899-12-30T05:25:00"/>
    <d v="1899-12-30T05:42:00"/>
    <n v="25"/>
    <x v="4"/>
    <x v="10"/>
    <s v="5-21"/>
    <d v="1899-12-30T00:17:00"/>
    <n v="0"/>
    <n v="1"/>
    <x v="8"/>
  </r>
  <r>
    <s v="SJK631"/>
    <n v="398"/>
    <x v="0"/>
    <s v="CAMBIO DE DIAFRAGMA DE VALVULA DE SEGURIDAD"/>
    <x v="60"/>
    <d v="1899-12-30T15:45:00"/>
    <d v="1899-12-30T16:06:00"/>
    <d v="2021-05-25T00:00:00"/>
    <x v="48"/>
    <d v="2021-05-25T00:00:00"/>
    <d v="2021-05-25T00:00:00"/>
    <d v="1899-12-30T15:45:00"/>
    <d v="1899-12-30T16:06:00"/>
    <x v="6"/>
    <s v="YOMAR OÑATE"/>
    <x v="0"/>
    <s v="AIRE"/>
    <x v="0"/>
    <x v="0"/>
    <n v="0"/>
    <n v="1"/>
    <d v="1899-12-30T00:21:00"/>
    <d v="1899-12-30T00:21:00"/>
    <n v="0"/>
    <d v="1899-12-30T04:54:00"/>
    <d v="1899-12-30T05:15:00"/>
    <n v="25"/>
    <x v="4"/>
    <x v="10"/>
    <s v="5-21"/>
    <d v="1899-12-30T00:21:00"/>
    <n v="0"/>
    <n v="1"/>
    <x v="8"/>
  </r>
  <r>
    <s v="S67616"/>
    <n v="399"/>
    <x v="1"/>
    <s v="INSPECCION DE CHASIS"/>
    <x v="46"/>
    <d v="1899-12-30T16:20:00"/>
    <d v="1899-12-30T17:00:00"/>
    <d v="2021-05-25T00:00:00"/>
    <x v="48"/>
    <d v="2021-05-25T00:00:00"/>
    <d v="2021-05-25T00:00:00"/>
    <d v="1899-12-30T16:20:00"/>
    <d v="1899-12-30T16:30:00"/>
    <x v="0"/>
    <s v="JOSE VALENCIA"/>
    <x v="0"/>
    <s v="ELECTRICO"/>
    <x v="0"/>
    <x v="0"/>
    <n v="0"/>
    <n v="1"/>
    <d v="1899-12-30T00:40:00"/>
    <d v="1899-12-30T00:40:00"/>
    <n v="0"/>
    <d v="1899-12-30T04:00:00"/>
    <d v="1899-12-30T04:40:00"/>
    <n v="25"/>
    <x v="4"/>
    <x v="10"/>
    <s v="5-21"/>
    <d v="1899-12-30T00:10:00"/>
    <n v="0"/>
    <n v="1"/>
    <x v="8"/>
  </r>
  <r>
    <s v="S67616"/>
    <n v="399"/>
    <x v="1"/>
    <s v="POSTURA DE STOP ROJOS Y REPARACION DE CABLE 7 VIAS"/>
    <x v="29"/>
    <d v="1899-12-30T16:20:00"/>
    <d v="1899-12-30T17:00:00"/>
    <d v="2021-05-25T00:00:00"/>
    <x v="48"/>
    <d v="2021-05-25T00:00:00"/>
    <d v="2021-05-25T00:00:00"/>
    <d v="1899-12-30T16:30:00"/>
    <d v="1899-12-30T17:00:00"/>
    <x v="12"/>
    <s v="JOSE VALENCIA"/>
    <x v="0"/>
    <s v="ELECTRICO"/>
    <x v="0"/>
    <x v="0"/>
    <n v="0"/>
    <n v="1"/>
    <d v="1899-12-30T00:40:00"/>
    <d v="1899-12-30T00:40:00"/>
    <n v="0"/>
    <d v="1899-12-30T04:00:00"/>
    <d v="1899-12-30T04:40:00"/>
    <n v="25"/>
    <x v="4"/>
    <x v="10"/>
    <s v="5-21"/>
    <d v="1899-12-30T00:30:00"/>
    <n v="0"/>
    <n v="1"/>
    <x v="8"/>
  </r>
  <r>
    <s v="S26301"/>
    <n v="400"/>
    <x v="0"/>
    <s v="INSPECCION DE LUCES Y CAMBIO DE CABLE 7 VIAS"/>
    <x v="29"/>
    <d v="1899-12-30T17:00:00"/>
    <d v="1899-12-30T18:00:00"/>
    <d v="2021-05-25T00:00:00"/>
    <x v="48"/>
    <d v="2021-05-25T00:00:00"/>
    <d v="2021-05-25T00:00:00"/>
    <d v="1899-12-30T17:00:00"/>
    <d v="1899-12-30T18:00:00"/>
    <x v="12"/>
    <s v="LEONARDO CANO"/>
    <x v="0"/>
    <s v="ELECTRICO"/>
    <x v="0"/>
    <x v="1"/>
    <n v="0"/>
    <n v="1"/>
    <d v="1899-12-30T01:00:00"/>
    <d v="1899-12-30T01:00:00"/>
    <n v="0"/>
    <d v="1899-12-30T03:00:00"/>
    <d v="1899-12-30T04:00:00"/>
    <n v="25"/>
    <x v="4"/>
    <x v="10"/>
    <s v="5-21"/>
    <d v="1899-12-30T01:00:00"/>
    <n v="0"/>
    <n v="1"/>
    <x v="8"/>
  </r>
  <r>
    <s v="SJK695"/>
    <n v="401"/>
    <x v="0"/>
    <s v="CAMBIO DE LAS BALINERAS DE LOS PATINES"/>
    <x v="3"/>
    <d v="1899-12-30T07:00:00"/>
    <d v="1899-12-30T10:40:00"/>
    <d v="2021-05-26T00:00:00"/>
    <x v="47"/>
    <d v="2021-05-26T00:00:00"/>
    <d v="2021-05-26T00:00:00"/>
    <d v="1899-12-30T07:20:00"/>
    <d v="1899-12-30T10:40:00"/>
    <x v="45"/>
    <s v="MAURICIO SUESCUN "/>
    <x v="0"/>
    <s v="MOTORES"/>
    <x v="1"/>
    <x v="3"/>
    <n v="0"/>
    <n v="1"/>
    <d v="1899-12-30T03:40:00"/>
    <d v="1899-12-30T03:40:00"/>
    <n v="1"/>
    <d v="1899-12-30T00:00:00"/>
    <d v="1899-12-30T03:40:00"/>
    <n v="26"/>
    <x v="4"/>
    <x v="10"/>
    <s v="5-21"/>
    <d v="1899-12-30T03:20:00"/>
    <n v="0"/>
    <n v="1"/>
    <x v="8"/>
  </r>
  <r>
    <s v="TDL769"/>
    <n v="402"/>
    <x v="1"/>
    <s v="BAJAR DEFENSA Y ENDEREZAR, PINTURA Y CAMBIO DE BUJES DE CAPO"/>
    <x v="1"/>
    <d v="1899-12-30T09:20:00"/>
    <d v="1899-12-30T10:30:00"/>
    <d v="2021-05-26T00:00:00"/>
    <x v="46"/>
    <d v="2021-05-26T00:00:00"/>
    <d v="2021-05-26T00:00:00"/>
    <d v="1899-12-30T09:35:00"/>
    <d v="1899-12-30T15:30:00"/>
    <x v="28"/>
    <s v="OSCAR SALAS"/>
    <x v="0"/>
    <s v="LATONERIA Y PINTURA"/>
    <x v="0"/>
    <x v="1"/>
    <n v="1"/>
    <n v="1"/>
    <d v="1899-12-30T07:40:58"/>
    <d v="1899-12-30T13:10:58"/>
    <n v="1"/>
    <d v="1899-12-30T00:00:00"/>
    <d v="1899-12-30T13:10:58"/>
    <n v="27"/>
    <x v="4"/>
    <x v="10"/>
    <s v="5-21"/>
    <d v="1899-12-30T03:55:29"/>
    <n v="0"/>
    <n v="1"/>
    <x v="8"/>
  </r>
  <r>
    <s v="TDL769"/>
    <n v="402"/>
    <x v="1"/>
    <s v="CAMBIO DE TAPA CUBO, DESMONTE DE LLANTAS DE RUEDAS DIRECCIONALES PARA CAMBIO DE BANDAS Y PERNOS RIN DISCO, SE ENVIARON BANDAS A PERFORAR"/>
    <x v="13"/>
    <d v="1899-12-30T09:20:00"/>
    <d v="1899-12-30T10:30:00"/>
    <d v="2021-05-26T00:00:00"/>
    <x v="46"/>
    <d v="2021-05-26T00:00:00"/>
    <d v="2021-05-26T00:00:00"/>
    <d v="1899-12-30T14:50:00"/>
    <d v="1899-12-30T17:30:00"/>
    <x v="0"/>
    <s v="OSCAR SALAS"/>
    <x v="0"/>
    <s v="MECANICA DE PATIO"/>
    <x v="1"/>
    <x v="1"/>
    <n v="1"/>
    <n v="1"/>
    <d v="1899-12-30T07:40:58"/>
    <d v="1899-12-30T13:10:58"/>
    <n v="1"/>
    <d v="1899-12-30T00:00:00"/>
    <d v="1899-12-30T13:10:58"/>
    <n v="27"/>
    <x v="4"/>
    <x v="10"/>
    <s v="5-21"/>
    <d v="1899-12-30T02:40:00"/>
    <n v="0"/>
    <n v="1"/>
    <x v="8"/>
  </r>
  <r>
    <s v="TDL769"/>
    <n v="402"/>
    <x v="0"/>
    <s v="CAMBIO DE BANDAS Y CAMPANAS, MONTAJE DE LLANTAS"/>
    <x v="13"/>
    <d v="1899-12-30T09:20:00"/>
    <d v="1899-12-30T10:30:00"/>
    <d v="2021-05-26T00:00:00"/>
    <x v="46"/>
    <d v="2021-05-27T00:00:00"/>
    <d v="2021-05-27T00:00:00"/>
    <d v="1899-12-30T07:30:00"/>
    <d v="1899-12-30T10:30:00"/>
    <x v="0"/>
    <s v="OSCAR SALAS"/>
    <x v="0"/>
    <s v="MECANICA DE PATIO"/>
    <x v="1"/>
    <x v="1"/>
    <n v="1"/>
    <n v="1"/>
    <d v="1899-12-30T07:40:58"/>
    <d v="1899-12-30T13:10:58"/>
    <n v="1"/>
    <d v="1899-12-30T00:00:00"/>
    <d v="1899-12-30T13:10:58"/>
    <n v="27"/>
    <x v="4"/>
    <x v="10"/>
    <s v="5-21"/>
    <d v="1899-12-30T03:00:00"/>
    <n v="0"/>
    <n v="1"/>
    <x v="8"/>
  </r>
  <r>
    <s v="TFQ934"/>
    <n v="403"/>
    <x v="0"/>
    <s v="CAMBIO DE UNIDAD LADO DERECHO EXTERNA"/>
    <x v="1"/>
    <d v="1899-12-30T17:00:00"/>
    <d v="1899-12-30T17:10:00"/>
    <d v="2021-05-26T00:00:00"/>
    <x v="47"/>
    <d v="2021-05-26T00:00:00"/>
    <d v="2021-05-26T00:00:00"/>
    <d v="1899-12-30T17:00:00"/>
    <d v="1899-12-30T17:10:00"/>
    <x v="12"/>
    <s v="JUAN VIVANCO"/>
    <x v="0"/>
    <s v="ELECTRICO"/>
    <x v="0"/>
    <x v="1"/>
    <n v="0"/>
    <n v="1"/>
    <d v="1899-12-30T00:10:00"/>
    <d v="1899-12-30T00:10:00"/>
    <n v="0"/>
    <d v="1899-12-30T03:50:00"/>
    <d v="1899-12-30T04:00:00"/>
    <n v="26"/>
    <x v="4"/>
    <x v="10"/>
    <s v="5-21"/>
    <d v="1899-12-30T00:10:00"/>
    <n v="0"/>
    <n v="1"/>
    <x v="8"/>
  </r>
  <r>
    <s v="S67607"/>
    <n v="404"/>
    <x v="0"/>
    <s v="CAMBIO DE STOP IZQUIERDO Y REVISION DE LUCES"/>
    <x v="29"/>
    <d v="1899-12-30T07:30:00"/>
    <d v="1899-12-30T08:00:00"/>
    <d v="2021-05-27T00:00:00"/>
    <x v="46"/>
    <d v="2021-05-27T00:00:00"/>
    <d v="2021-05-27T00:00:00"/>
    <d v="1899-12-30T07:30:00"/>
    <d v="1899-12-30T08:00:00"/>
    <x v="12"/>
    <m/>
    <x v="0"/>
    <s v="ELECTRICO"/>
    <x v="0"/>
    <x v="0"/>
    <n v="0"/>
    <n v="1"/>
    <d v="1899-12-30T00:30:00"/>
    <d v="1899-12-30T00:30:00"/>
    <n v="1"/>
    <d v="1899-12-30T00:00:00"/>
    <d v="1899-12-30T00:30:00"/>
    <n v="27"/>
    <x v="4"/>
    <x v="10"/>
    <s v="5-21"/>
    <d v="1899-12-30T00:30:00"/>
    <n v="0"/>
    <n v="1"/>
    <x v="8"/>
  </r>
  <r>
    <s v="S67605"/>
    <n v="405"/>
    <x v="1"/>
    <s v="DESMONTE DE MUELLE LADO DERECHO PARA CAMBIO Y SE MONTO"/>
    <x v="13"/>
    <d v="1899-12-30T07:00:00"/>
    <d v="1899-12-30T10:00:00"/>
    <d v="2021-05-27T00:00:00"/>
    <x v="51"/>
    <d v="2021-05-27T00:00:00"/>
    <d v="2021-05-27T00:00:00"/>
    <d v="1899-12-30T14:00:00"/>
    <d v="1899-12-30T16:05:00"/>
    <x v="217"/>
    <m/>
    <x v="0"/>
    <s v="MECANICA DE PATIO"/>
    <x v="0"/>
    <x v="0"/>
    <n v="1"/>
    <n v="1"/>
    <d v="1899-12-30T09:30:58"/>
    <d v="1899-12-30T15:00:58"/>
    <n v="1"/>
    <d v="1899-12-30T00:00:00"/>
    <d v="1899-12-30T15:00:58"/>
    <n v="28"/>
    <x v="4"/>
    <x v="10"/>
    <s v="5-21"/>
    <d v="1899-12-30T02:05:00"/>
    <n v="0"/>
    <n v="1"/>
    <x v="8"/>
  </r>
  <r>
    <s v="S67605"/>
    <n v="405"/>
    <x v="0"/>
    <s v="CAMBIO DE DOS BALANCINES, BUJES Y TORNILLOS"/>
    <x v="13"/>
    <d v="1899-12-30T07:00:00"/>
    <d v="1899-12-30T10:00:00"/>
    <d v="2021-05-27T00:00:00"/>
    <x v="51"/>
    <d v="2021-05-28T00:00:00"/>
    <d v="2021-05-28T00:00:00"/>
    <d v="1899-12-30T07:30:00"/>
    <d v="1899-12-30T10:00:00"/>
    <x v="217"/>
    <m/>
    <x v="0"/>
    <s v="MECANICA DE PATIO"/>
    <x v="0"/>
    <x v="0"/>
    <n v="1"/>
    <n v="1"/>
    <d v="1899-12-30T09:30:58"/>
    <d v="1899-12-30T15:00:58"/>
    <n v="1"/>
    <d v="1899-12-30T00:00:00"/>
    <d v="1899-12-30T15:00:58"/>
    <n v="28"/>
    <x v="4"/>
    <x v="10"/>
    <s v="5-21"/>
    <d v="1899-12-30T02:30:00"/>
    <n v="0"/>
    <n v="1"/>
    <x v="8"/>
  </r>
  <r>
    <s v="WHO629"/>
    <n v="406"/>
    <x v="1"/>
    <s v="CAMBIO DE FLAUTA DE AGUA Y ADICIONAR REFRIGERANTEM ENGRASE Y GRADUACION DE FRENOS"/>
    <x v="3"/>
    <d v="1899-12-30T14:31:00"/>
    <d v="1899-12-30T17:24:00"/>
    <d v="2021-05-27T00:00:00"/>
    <x v="46"/>
    <d v="2021-05-27T00:00:00"/>
    <d v="2021-05-27T00:00:00"/>
    <d v="1899-12-30T16:05:00"/>
    <d v="1899-12-30T17:40:00"/>
    <x v="0"/>
    <s v="JUAN GONZALEZ"/>
    <x v="0"/>
    <s v="MOTORES"/>
    <x v="1"/>
    <x v="3"/>
    <n v="0"/>
    <n v="1"/>
    <d v="1899-12-30T02:53:00"/>
    <d v="1899-12-30T02:53:00"/>
    <n v="0"/>
    <d v="1899-12-30T03:36:00"/>
    <d v="1899-12-30T06:29:00"/>
    <n v="27"/>
    <x v="4"/>
    <x v="10"/>
    <s v="5-21"/>
    <d v="1899-12-30T01:35:00"/>
    <n v="0"/>
    <n v="1"/>
    <x v="8"/>
  </r>
  <r>
    <s v="WHO629"/>
    <n v="406"/>
    <x v="1"/>
    <s v="CAMBIO DE BOMBILLO DIRECCIONAL IZQUIERDO, CAMBIO DE SWITCHE Y ARREGLO DE BOMBILLA"/>
    <x v="1"/>
    <d v="1899-12-30T14:31:00"/>
    <d v="1899-12-30T17:24:00"/>
    <d v="2021-05-27T00:00:00"/>
    <x v="46"/>
    <d v="2021-05-27T00:00:00"/>
    <d v="2021-05-27T00:00:00"/>
    <d v="1899-12-30T16:40:00"/>
    <d v="1899-12-30T17:24:00"/>
    <x v="12"/>
    <s v="JUAN GONZALEZ"/>
    <x v="0"/>
    <s v="ELECTRICO"/>
    <x v="1"/>
    <x v="3"/>
    <n v="0"/>
    <n v="1"/>
    <d v="1899-12-30T02:53:00"/>
    <d v="1899-12-30T02:53:00"/>
    <n v="0"/>
    <d v="1899-12-30T03:36:00"/>
    <d v="1899-12-30T06:29:00"/>
    <n v="27"/>
    <x v="4"/>
    <x v="10"/>
    <s v="5-21"/>
    <d v="1899-12-30T00:44:00"/>
    <n v="0"/>
    <n v="1"/>
    <x v="8"/>
  </r>
  <r>
    <s v="WHO629"/>
    <n v="406"/>
    <x v="0"/>
    <s v="MANTENIMIENTO A BLOWER"/>
    <x v="3"/>
    <d v="1899-12-30T14:31:00"/>
    <d v="1899-12-30T17:24:00"/>
    <d v="2021-05-27T00:00:00"/>
    <x v="46"/>
    <d v="2021-05-27T00:00:00"/>
    <d v="2021-05-27T00:00:00"/>
    <d v="1899-12-30T16:00:00"/>
    <d v="1899-12-30T17:10:00"/>
    <x v="87"/>
    <s v="JUAN GONZALEZ"/>
    <x v="0"/>
    <s v="AIRE ACONDICIONADO"/>
    <x v="1"/>
    <x v="3"/>
    <n v="0"/>
    <n v="1"/>
    <d v="1899-12-30T02:53:00"/>
    <d v="1899-12-30T02:53:00"/>
    <n v="0"/>
    <d v="1899-12-30T03:36:00"/>
    <d v="1899-12-30T06:29:00"/>
    <n v="27"/>
    <x v="4"/>
    <x v="10"/>
    <s v="5-21"/>
    <d v="1899-12-30T01:10:00"/>
    <n v="0"/>
    <n v="1"/>
    <x v="8"/>
  </r>
  <r>
    <s v="UYU045"/>
    <n v="407"/>
    <x v="1"/>
    <s v="ENGRASE GENERAL CABEZOTE Y TRAILER Y GRADUACION DE FRENOS "/>
    <x v="13"/>
    <d v="1899-12-30T14:28:00"/>
    <d v="1899-12-30T17:20:00"/>
    <d v="2021-05-27T00:00:00"/>
    <x v="46"/>
    <d v="2021-05-27T00:00:00"/>
    <d v="2021-05-27T00:00:00"/>
    <d v="1899-12-30T15:15:00"/>
    <d v="1899-12-30T16:05:00"/>
    <x v="0"/>
    <s v="LUIS MARTELO"/>
    <x v="0"/>
    <s v="MECANICA DE PATIO"/>
    <x v="0"/>
    <x v="3"/>
    <n v="0"/>
    <n v="1"/>
    <d v="1899-12-30T02:52:00"/>
    <d v="1899-12-30T02:52:00"/>
    <n v="0"/>
    <d v="1899-12-30T03:40:00"/>
    <d v="1899-12-30T06:32:00"/>
    <n v="27"/>
    <x v="4"/>
    <x v="10"/>
    <s v="5-21"/>
    <d v="1899-12-30T00:50:00"/>
    <n v="0"/>
    <n v="1"/>
    <x v="8"/>
  </r>
  <r>
    <s v="R53821"/>
    <n v="407"/>
    <x v="0"/>
    <s v="CAMBIO DE BALANCIN POSICION 7,8, CAMBIO DE BUJE Y TENSOR,  CAMBIO DE CAMPANA POSICION 11 Y 12"/>
    <x v="13"/>
    <d v="1899-12-30T14:28:00"/>
    <d v="1899-12-30T17:20:00"/>
    <d v="2021-05-27T00:00:00"/>
    <x v="46"/>
    <d v="2021-05-27T00:00:00"/>
    <d v="2021-05-27T00:00:00"/>
    <d v="1899-12-30T16:05:00"/>
    <d v="1899-12-30T17:20:00"/>
    <x v="218"/>
    <s v="LUIS MARTELO"/>
    <x v="0"/>
    <s v="MECANICA DE PATIO"/>
    <x v="0"/>
    <x v="3"/>
    <n v="0"/>
    <n v="1"/>
    <d v="1899-12-30T02:52:00"/>
    <d v="1899-12-30T02:52:00"/>
    <n v="0"/>
    <d v="1899-12-30T03:40:00"/>
    <d v="1899-12-30T06:32:00"/>
    <n v="27"/>
    <x v="4"/>
    <x v="10"/>
    <s v="5-21"/>
    <d v="1899-12-30T01:15:00"/>
    <n v="0"/>
    <n v="1"/>
    <x v="8"/>
  </r>
  <r>
    <s v="TFU068"/>
    <n v="408"/>
    <x v="1"/>
    <s v="ESCANER Y REVISION DE PARAMETROS, SE DEBE CAMBIAR TERMOSTATO"/>
    <x v="3"/>
    <d v="1899-12-30T14:35:00"/>
    <d v="1899-12-30T15:40:00"/>
    <d v="2021-05-27T00:00:00"/>
    <x v="51"/>
    <d v="2021-05-27T00:00:00"/>
    <d v="2021-05-27T00:00:00"/>
    <d v="1899-12-30T16:50:00"/>
    <d v="1899-12-30T17:20:00"/>
    <x v="45"/>
    <s v="JHON CANTILLO"/>
    <x v="0"/>
    <s v="MOTORES"/>
    <x v="1"/>
    <x v="1"/>
    <n v="1"/>
    <n v="1"/>
    <d v="1899-12-30T07:35:58"/>
    <d v="1899-12-30T13:05:58"/>
    <n v="1"/>
    <d v="1899-12-30T00:00:00"/>
    <d v="1899-12-30T13:05:58"/>
    <n v="28"/>
    <x v="4"/>
    <x v="10"/>
    <s v="5-21"/>
    <d v="1899-12-30T00:30:00"/>
    <n v="0"/>
    <n v="1"/>
    <x v="8"/>
  </r>
  <r>
    <s v="TFU068"/>
    <n v="408"/>
    <x v="1"/>
    <s v="CORRECCION DE FUGAS DE AIRE POR EL GOBERNADOR"/>
    <x v="11"/>
    <d v="1899-12-30T14:35:00"/>
    <d v="1899-12-30T15:40:00"/>
    <d v="2021-05-27T00:00:00"/>
    <x v="51"/>
    <d v="2021-05-27T00:00:00"/>
    <d v="2021-05-27T00:00:00"/>
    <d v="1899-12-30T16:50:00"/>
    <d v="1899-12-30T17:29:00"/>
    <x v="6"/>
    <s v="JHON CANTILLO"/>
    <x v="0"/>
    <s v="AIRE"/>
    <x v="1"/>
    <x v="1"/>
    <n v="1"/>
    <n v="1"/>
    <d v="1899-12-30T07:35:58"/>
    <d v="1899-12-30T13:05:58"/>
    <n v="1"/>
    <d v="1899-12-30T00:00:00"/>
    <d v="1899-12-30T13:05:58"/>
    <n v="28"/>
    <x v="4"/>
    <x v="10"/>
    <s v="5-21"/>
    <d v="1899-12-30T00:39:00"/>
    <n v="0"/>
    <n v="1"/>
    <x v="8"/>
  </r>
  <r>
    <s v="TFU068"/>
    <n v="408"/>
    <x v="1"/>
    <s v="POLISHADA DE VEHICULO"/>
    <x v="1"/>
    <d v="1899-12-30T14:35:00"/>
    <d v="1899-12-30T15:40:00"/>
    <d v="2021-05-27T00:00:00"/>
    <x v="51"/>
    <d v="2021-05-28T00:00:00"/>
    <d v="2021-05-28T00:00:00"/>
    <d v="1899-12-30T08:45:00"/>
    <d v="1899-12-30T15:40:00"/>
    <x v="28"/>
    <s v="JHON CANTILLO"/>
    <x v="1"/>
    <s v="LATONERIA Y PINTURA"/>
    <x v="0"/>
    <x v="1"/>
    <n v="1"/>
    <n v="1"/>
    <d v="1899-12-30T07:35:58"/>
    <d v="1899-12-30T13:05:58"/>
    <n v="1"/>
    <d v="1899-12-30T00:00:00"/>
    <d v="1899-12-30T13:05:58"/>
    <n v="28"/>
    <x v="4"/>
    <x v="10"/>
    <s v="5-21"/>
    <d v="1899-12-30T04:55:29"/>
    <n v="0"/>
    <n v="1"/>
    <x v="8"/>
  </r>
  <r>
    <s v="TFU068"/>
    <n v="408"/>
    <x v="1"/>
    <s v="CAMBIO DE TERMOSTATO DE ACEITE"/>
    <x v="3"/>
    <d v="1899-12-30T14:35:00"/>
    <d v="1899-12-30T15:40:00"/>
    <d v="2021-05-27T00:00:00"/>
    <x v="51"/>
    <d v="2021-05-28T00:00:00"/>
    <d v="2021-05-28T00:00:00"/>
    <d v="1899-12-30T07:30:00"/>
    <d v="1899-12-30T11:20:00"/>
    <x v="45"/>
    <s v="JHON CANTILLO"/>
    <x v="0"/>
    <s v="MOTORES"/>
    <x v="1"/>
    <x v="1"/>
    <n v="1"/>
    <n v="1"/>
    <d v="1899-12-30T07:35:58"/>
    <d v="1899-12-30T13:05:58"/>
    <n v="1"/>
    <d v="1899-12-30T00:00:00"/>
    <d v="1899-12-30T13:05:58"/>
    <n v="28"/>
    <x v="4"/>
    <x v="10"/>
    <s v="5-21"/>
    <d v="1899-12-30T03:50:00"/>
    <n v="0"/>
    <n v="1"/>
    <x v="8"/>
  </r>
  <r>
    <s v="TFU068"/>
    <n v="408"/>
    <x v="0"/>
    <s v="ASISTENCIA AL CAMBIO DEL TERMOSTATO Y COMPLETAR NIVEL DE ACEITE"/>
    <x v="3"/>
    <d v="1899-12-30T14:35:00"/>
    <d v="1899-12-30T15:40:00"/>
    <d v="2021-05-27T00:00:00"/>
    <x v="51"/>
    <d v="2021-05-28T00:00:00"/>
    <d v="2021-05-28T00:00:00"/>
    <d v="1899-12-30T10:30:00"/>
    <d v="1899-12-30T11:20:00"/>
    <x v="23"/>
    <s v="JHON CANTILLO"/>
    <x v="0"/>
    <s v="MOTORES"/>
    <x v="1"/>
    <x v="1"/>
    <n v="1"/>
    <n v="1"/>
    <d v="1899-12-30T07:35:58"/>
    <d v="1899-12-30T13:05:58"/>
    <n v="1"/>
    <d v="1899-12-30T00:00:00"/>
    <d v="1899-12-30T13:05:58"/>
    <n v="28"/>
    <x v="4"/>
    <x v="10"/>
    <s v="5-21"/>
    <d v="1899-12-30T00:50:00"/>
    <n v="0"/>
    <n v="1"/>
    <x v="8"/>
  </r>
  <r>
    <s v="TFR045"/>
    <n v="409"/>
    <x v="0"/>
    <s v="CAMBIO DE BALINERA DE PATIN, CAMBIO DE BUJE DE BARRA DE CAMBIO , CAMBIO DE BUJE DE CAÑA DE DIRECCION"/>
    <x v="3"/>
    <d v="1899-12-30T07:30:00"/>
    <d v="1899-12-30T11:20:00"/>
    <d v="2021-05-28T00:00:00"/>
    <x v="51"/>
    <d v="2021-05-28T00:00:00"/>
    <d v="2021-05-28T00:00:00"/>
    <d v="1899-12-30T07:30:00"/>
    <d v="1899-12-30T11:20:00"/>
    <x v="209"/>
    <s v="ROBERTO MENDOZA"/>
    <x v="1"/>
    <s v="MOTORES"/>
    <x v="1"/>
    <x v="1"/>
    <n v="0"/>
    <n v="1"/>
    <d v="1899-12-30T03:50:00"/>
    <d v="1899-12-30T03:50:00"/>
    <n v="1"/>
    <d v="1899-12-30T00:00:00"/>
    <d v="1899-12-30T03:50:00"/>
    <n v="28"/>
    <x v="4"/>
    <x v="10"/>
    <s v="5-21"/>
    <d v="1899-12-30T03:50:00"/>
    <n v="0"/>
    <n v="1"/>
    <x v="8"/>
  </r>
  <r>
    <s v="TFR853"/>
    <n v="410"/>
    <x v="0"/>
    <s v="CAMBIO DE BALINERA DE AIRE ACONDICIONADO, SE FUE SIN LA CORREA LLEGO A LAS 14 Y EL VEHICULO ESTABA CARGADO"/>
    <x v="3"/>
    <d v="1899-12-30T07:30:00"/>
    <d v="1899-12-30T11:00:00"/>
    <d v="2021-05-28T00:00:00"/>
    <x v="51"/>
    <d v="2021-05-28T00:00:00"/>
    <d v="2021-05-28T00:00:00"/>
    <d v="1899-12-30T07:30:00"/>
    <d v="1899-12-30T11:00:00"/>
    <x v="0"/>
    <s v="GERMAN SANCHEZ"/>
    <x v="0"/>
    <s v="MOTORES"/>
    <x v="1"/>
    <x v="5"/>
    <n v="0"/>
    <n v="1"/>
    <d v="1899-12-30T03:30:00"/>
    <d v="1899-12-30T03:30:00"/>
    <n v="1"/>
    <d v="1899-12-30T00:00:00"/>
    <d v="1899-12-30T03:30:00"/>
    <n v="28"/>
    <x v="4"/>
    <x v="10"/>
    <s v="5-21"/>
    <d v="1899-12-30T03:30:00"/>
    <n v="0"/>
    <n v="1"/>
    <x v="8"/>
  </r>
  <r>
    <s v="R82102"/>
    <n v="411"/>
    <x v="1"/>
    <s v="ENGRASE DEL TANQUE"/>
    <x v="6"/>
    <d v="1899-12-30T07:45:00"/>
    <d v="1899-12-30T15:45:00"/>
    <d v="2021-05-28T00:00:00"/>
    <x v="51"/>
    <d v="2021-05-28T00:00:00"/>
    <d v="2021-05-28T00:00:00"/>
    <d v="1899-12-30T07:55:00"/>
    <d v="1899-12-30T08:10:00"/>
    <x v="25"/>
    <s v="CARLOS SARAVIA"/>
    <x v="1"/>
    <s v="MECANICA DE PATIO"/>
    <x v="0"/>
    <x v="2"/>
    <n v="0"/>
    <n v="1"/>
    <d v="1899-12-30T06:00:29"/>
    <d v="1899-12-30T07:00:00"/>
    <n v="0"/>
    <d v="1899-12-30T05:15:00"/>
    <d v="1899-12-30T12:15:00"/>
    <n v="28"/>
    <x v="4"/>
    <x v="10"/>
    <s v="5-21"/>
    <d v="1899-12-30T00:15:00"/>
    <n v="0"/>
    <n v="1"/>
    <x v="8"/>
  </r>
  <r>
    <s v="R82102"/>
    <n v="411"/>
    <x v="1"/>
    <s v="DESMONTE DE DOS VALVULAS RELAY SEALCO 110/2000 PARA CAMBIO DE EMPAQUETADURA Y CAMBIO DE UNA VALVULA, CAMBIO DE 4 DIAFRAGMAS T30 POSICION 33,4,5,6,9 Y 10"/>
    <x v="19"/>
    <d v="1899-12-30T07:45:00"/>
    <d v="1899-12-30T15:45:00"/>
    <d v="2021-05-28T00:00:00"/>
    <x v="51"/>
    <d v="2021-05-28T00:00:00"/>
    <d v="2021-05-28T00:00:00"/>
    <d v="1899-12-30T09:10:00"/>
    <d v="1899-12-30T12:45:00"/>
    <x v="1"/>
    <s v="CARLOS SARAVIA"/>
    <x v="0"/>
    <s v="AIRE"/>
    <x v="0"/>
    <x v="2"/>
    <n v="0"/>
    <n v="1"/>
    <d v="1899-12-30T06:00:29"/>
    <d v="1899-12-30T07:00:00"/>
    <n v="0"/>
    <d v="1899-12-30T05:15:00"/>
    <d v="1899-12-30T12:15:00"/>
    <n v="28"/>
    <x v="4"/>
    <x v="10"/>
    <s v="5-21"/>
    <d v="1899-12-30T03:35:00"/>
    <n v="0"/>
    <n v="1"/>
    <x v="8"/>
  </r>
  <r>
    <s v="TFR043"/>
    <n v="411"/>
    <x v="0"/>
    <s v="CORRECCION FUGA DE AIRE BAJO LA CABINA, ADAPTACION DE B62 5/8, 1/2 Y 3/8"/>
    <x v="11"/>
    <d v="1899-12-30T07:45:00"/>
    <d v="1899-12-30T15:45:00"/>
    <d v="2021-05-28T00:00:00"/>
    <x v="51"/>
    <d v="2021-05-28T00:00:00"/>
    <d v="2021-05-28T00:00:00"/>
    <d v="1899-12-30T13:15:00"/>
    <d v="1899-12-30T15:45:00"/>
    <x v="1"/>
    <s v="CARLOS SARAVIA"/>
    <x v="0"/>
    <s v="AIRE"/>
    <x v="1"/>
    <x v="2"/>
    <n v="0"/>
    <n v="1"/>
    <d v="1899-12-30T06:00:29"/>
    <d v="1899-12-30T07:00:00"/>
    <n v="0"/>
    <d v="1899-12-30T05:15:00"/>
    <d v="1899-12-30T12:15:00"/>
    <n v="28"/>
    <x v="4"/>
    <x v="10"/>
    <s v="5-21"/>
    <d v="1899-12-30T02:30:00"/>
    <n v="0"/>
    <n v="1"/>
    <x v="8"/>
  </r>
  <r>
    <s v="TDL768"/>
    <n v="412"/>
    <x v="1"/>
    <s v="REVISION DE FUGA DE AIRE POR FLAUTAS DENTRO DE LA CABINA CAMBIO PERA LUZ DIA, CAMBIO DE UNA FLAUTA EN EL MIYARE"/>
    <x v="11"/>
    <d v="1899-12-30T08:30:00"/>
    <d v="1899-12-30T17:00:00"/>
    <d v="2021-05-28T00:00:00"/>
    <x v="52"/>
    <d v="2021-05-28T00:00:00"/>
    <d v="2021-05-28T00:00:00"/>
    <d v="1899-12-30T08:35:00"/>
    <d v="1899-12-30T10:24:00"/>
    <x v="6"/>
    <s v="JUAN CORREA"/>
    <x v="0"/>
    <s v="AIRE"/>
    <x v="1"/>
    <x v="1"/>
    <n v="4"/>
    <n v="1"/>
    <d v="1899-12-31T18:30:12"/>
    <d v="1900-01-01T17:28:33"/>
    <n v="0"/>
    <d v="1899-12-30T04:00:00"/>
    <d v="1900-01-01T21:28:33"/>
    <n v="1"/>
    <x v="5"/>
    <x v="12"/>
    <s v="6-22"/>
    <d v="1899-12-30T01:49:00"/>
    <n v="0"/>
    <n v="1"/>
    <x v="8"/>
  </r>
  <r>
    <s v="TDL768"/>
    <n v="412"/>
    <x v="1"/>
    <s v="CAMBIO DE ARNES DE FRENO DE MOTOR"/>
    <x v="44"/>
    <d v="1899-12-30T08:30:00"/>
    <d v="1899-12-30T17:00:00"/>
    <d v="2021-05-28T00:00:00"/>
    <x v="52"/>
    <d v="2021-05-28T00:00:00"/>
    <d v="2021-05-28T00:00:00"/>
    <d v="1899-12-30T16:00:00"/>
    <d v="1899-12-30T17:06:00"/>
    <x v="219"/>
    <s v="JUAN CORREA"/>
    <x v="1"/>
    <m/>
    <x v="2"/>
    <x v="6"/>
    <n v="4"/>
    <n v="1"/>
    <d v="1899-12-31T18:30:12"/>
    <d v="1900-01-01T17:28:33"/>
    <n v="1"/>
    <d v="1899-12-30T00:00:00"/>
    <d v="1900-01-01T17:28:33"/>
    <n v="1"/>
    <x v="5"/>
    <x v="12"/>
    <s v="6-22"/>
    <d v="1899-12-30T00:00:00"/>
    <n v="0"/>
    <n v="0"/>
    <x v="8"/>
  </r>
  <r>
    <s v="TDL768"/>
    <n v="412"/>
    <x v="1"/>
    <s v="REPARACION DE RADIADOR E INTERCOOLER"/>
    <x v="59"/>
    <d v="1899-12-30T08:30:00"/>
    <d v="1899-12-30T17:00:00"/>
    <d v="2021-05-28T00:00:00"/>
    <x v="52"/>
    <d v="2021-05-29T00:00:00"/>
    <d v="2021-05-31T00:00:00"/>
    <d v="1899-12-30T08:00:00"/>
    <d v="1899-12-30T16:00:00"/>
    <x v="220"/>
    <s v="JUAN CORREA"/>
    <x v="0"/>
    <s v="RADIADOR"/>
    <x v="1"/>
    <x v="1"/>
    <n v="4"/>
    <n v="1"/>
    <d v="1899-12-31T18:30:12"/>
    <d v="1900-01-01T17:28:33"/>
    <n v="0"/>
    <d v="1899-12-30T04:00:00"/>
    <d v="1900-01-01T21:28:33"/>
    <n v="1"/>
    <x v="5"/>
    <x v="12"/>
    <s v="6-22"/>
    <d v="1899-12-31T01:00:23"/>
    <n v="2"/>
    <n v="1"/>
    <x v="12"/>
  </r>
  <r>
    <s v="TDL768"/>
    <n v="412"/>
    <x v="1"/>
    <s v="INSPECCION DE BUJES DE MUELLES DELANTEROS, SE BLOQUEA VEHICULO Y QUITAN BABEROS PARA DESMONTE DE MUELLES DELANTEROS"/>
    <x v="20"/>
    <d v="1899-12-30T08:30:00"/>
    <d v="1899-12-30T17:00:00"/>
    <d v="2021-05-28T00:00:00"/>
    <x v="52"/>
    <d v="2021-05-31T00:00:00"/>
    <d v="2021-05-31T00:00:00"/>
    <d v="1899-12-30T16:15:00"/>
    <d v="1899-12-30T17:30:00"/>
    <x v="221"/>
    <s v="JUAN CORREA"/>
    <x v="1"/>
    <s v="MECANICA DE PATIO"/>
    <x v="0"/>
    <x v="1"/>
    <n v="4"/>
    <n v="1"/>
    <d v="1899-12-31T18:30:12"/>
    <d v="1900-01-01T03:42:00"/>
    <n v="0"/>
    <d v="1899-12-30T04:00:00"/>
    <d v="1899-12-31T17:53:12"/>
    <n v="1"/>
    <x v="5"/>
    <x v="12"/>
    <s v="6-22"/>
    <d v="1899-12-30T01:15:00"/>
    <n v="0"/>
    <n v="1"/>
    <x v="12"/>
  </r>
  <r>
    <s v="TDL768"/>
    <n v="412"/>
    <x v="1"/>
    <s v="CAMBIO DE BUJES DE MUELLE AJUSTE DE LAS 4 TUERCAS DE LAS VIGAS, CAMBIO DE BRAZO PICKMAN AL DEPOSITO DE HIDRAULICO SE SUBIO UN POCO POR ROSE A MANGUERA PRINCIPAL, MONTAJE DE MUELLES Y AJUSTE DE LOS MISMOS"/>
    <x v="20"/>
    <d v="1899-12-30T08:30:00"/>
    <d v="1899-12-30T17:00:00"/>
    <d v="2021-05-28T00:00:00"/>
    <x v="52"/>
    <d v="2021-06-01T00:00:00"/>
    <d v="2021-06-01T00:00:00"/>
    <d v="1899-12-30T07:30:00"/>
    <d v="1899-12-30T16:45:00"/>
    <x v="221"/>
    <s v="JUAN CORREA"/>
    <x v="1"/>
    <s v="MECANICA DE PATIO"/>
    <x v="0"/>
    <x v="1"/>
    <n v="4"/>
    <n v="1"/>
    <d v="1899-12-31T18:30:12"/>
    <d v="1900-01-01T17:28:33"/>
    <n v="0"/>
    <d v="1899-12-30T04:00:00"/>
    <d v="1900-01-01T21:28:33"/>
    <n v="1"/>
    <x v="5"/>
    <x v="12"/>
    <s v="6-22"/>
    <d v="1899-12-30T07:15:29"/>
    <n v="0"/>
    <n v="1"/>
    <x v="12"/>
  </r>
  <r>
    <s v="TDL768"/>
    <n v="412"/>
    <x v="0"/>
    <s v="REVISION DE AIRE ACONDICIONADO, EL EJE TIENE JUEGO Y BOTA ELGAS POR EL COMPRESOR, SE CAMBIO CUELLO DE COMPRESOR"/>
    <x v="61"/>
    <d v="1899-12-30T08:30:00"/>
    <d v="1899-12-30T17:00:00"/>
    <d v="2021-05-28T00:00:00"/>
    <x v="52"/>
    <d v="2021-06-01T00:00:00"/>
    <d v="2021-06-01T00:00:00"/>
    <d v="1899-12-30T11:20:00"/>
    <d v="1899-12-30T15:30:00"/>
    <x v="87"/>
    <s v="JUAN CORREA"/>
    <x v="0"/>
    <s v="AIRE ACONDICIONADO"/>
    <x v="1"/>
    <x v="1"/>
    <n v="4"/>
    <n v="1"/>
    <d v="1899-12-31T18:30:12"/>
    <d v="1900-01-01T17:28:33"/>
    <n v="0"/>
    <d v="1899-12-30T04:00:00"/>
    <d v="1900-01-01T21:28:33"/>
    <n v="1"/>
    <x v="5"/>
    <x v="12"/>
    <s v="6-22"/>
    <d v="1899-12-30T04:10:00"/>
    <n v="0"/>
    <n v="1"/>
    <x v="12"/>
  </r>
  <r>
    <s v="UQS510"/>
    <n v="413"/>
    <x v="0"/>
    <s v="CAMBIO DIAFRAGMA T30 POSICION 5 Y6"/>
    <x v="11"/>
    <d v="1899-12-30T08:00:00"/>
    <d v="1899-12-30T09:10:00"/>
    <d v="2021-05-28T00:00:00"/>
    <x v="51"/>
    <d v="2021-05-28T00:00:00"/>
    <d v="2021-05-28T00:00:00"/>
    <d v="1899-12-30T08:00:00"/>
    <d v="1899-12-30T09:10:00"/>
    <x v="1"/>
    <s v="ALEXANDER RICO"/>
    <x v="0"/>
    <s v="AIRE"/>
    <x v="0"/>
    <x v="3"/>
    <n v="0"/>
    <n v="1"/>
    <d v="1899-12-30T01:10:00"/>
    <d v="1899-12-30T01:10:00"/>
    <n v="1"/>
    <d v="1899-12-30T00:00:00"/>
    <d v="1899-12-30T01:10:00"/>
    <n v="28"/>
    <x v="4"/>
    <x v="10"/>
    <s v="5-21"/>
    <d v="1899-12-30T01:10:00"/>
    <n v="0"/>
    <n v="1"/>
    <x v="8"/>
  </r>
  <r>
    <s v="SJK695"/>
    <n v="414"/>
    <x v="0"/>
    <s v="CAMBIO DE BOMBONA DE SUSPENSION "/>
    <x v="11"/>
    <d v="1899-12-30T08:55:00"/>
    <d v="1899-12-30T09:40:00"/>
    <d v="2021-05-28T00:00:00"/>
    <x v="51"/>
    <d v="2021-05-28T00:00:00"/>
    <d v="2021-05-28T00:00:00"/>
    <d v="1899-12-30T09:00:00"/>
    <d v="1899-12-30T09:40:00"/>
    <x v="0"/>
    <s v="MAURICIO SUESCUN "/>
    <x v="0"/>
    <s v="AIRE"/>
    <x v="0"/>
    <x v="3"/>
    <n v="0"/>
    <n v="1"/>
    <d v="1899-12-30T00:45:00"/>
    <d v="1899-12-30T00:45:00"/>
    <n v="1"/>
    <d v="1899-12-30T00:00:00"/>
    <d v="1899-12-30T00:45:00"/>
    <n v="28"/>
    <x v="4"/>
    <x v="10"/>
    <s v="5-21"/>
    <d v="1899-12-30T00:40:00"/>
    <n v="0"/>
    <n v="1"/>
    <x v="8"/>
  </r>
  <r>
    <s v="TFU077"/>
    <n v="415"/>
    <x v="0"/>
    <s v="CAMBIO DE BOMBONA DE SUSPENSION DE CABINAN Y ARREGLO DE MANGUERA MANOS TRAILER PARTIDA"/>
    <x v="11"/>
    <d v="1899-12-30T10:24:00"/>
    <d v="1899-12-30T12:10:00"/>
    <d v="2021-05-28T00:00:00"/>
    <x v="51"/>
    <d v="2021-05-28T00:00:00"/>
    <d v="2021-05-28T00:00:00"/>
    <d v="1899-12-30T10:24:00"/>
    <d v="1899-12-30T12:10:00"/>
    <x v="6"/>
    <s v="JOSE DOMINGUEZ"/>
    <x v="0"/>
    <s v="AIRE"/>
    <x v="0"/>
    <x v="1"/>
    <n v="0"/>
    <n v="1"/>
    <d v="1899-12-30T01:46:00"/>
    <d v="1899-12-30T01:46:00"/>
    <n v="1"/>
    <d v="1899-12-30T00:00:00"/>
    <d v="1899-12-30T01:46:00"/>
    <n v="28"/>
    <x v="4"/>
    <x v="10"/>
    <s v="5-21"/>
    <d v="1899-12-30T01:46:00"/>
    <n v="0"/>
    <n v="1"/>
    <x v="8"/>
  </r>
  <r>
    <s v="TFQ007"/>
    <n v="416"/>
    <x v="1"/>
    <s v="DESMONTE DE MANGUERA TOMA FUERZA VOLCO, SE MONTO MANGUERA  Y SE AJUSTO, AJUSTE DE PROTECTOR DE EXHOSTO PTE HIDRAULICO DEL VOLCO"/>
    <x v="11"/>
    <d v="1899-12-30T09:47:00"/>
    <d v="1899-12-30T16:40:00"/>
    <d v="2021-05-28T00:00:00"/>
    <x v="51"/>
    <d v="2021-05-28T00:00:00"/>
    <d v="2021-05-28T00:00:00"/>
    <d v="1899-12-30T09:48:00"/>
    <d v="1899-12-30T16:40:00"/>
    <x v="37"/>
    <s v="CARLOS PEREZ"/>
    <x v="0"/>
    <s v="MECANICA DE PATIO"/>
    <x v="0"/>
    <x v="1"/>
    <n v="0"/>
    <n v="1"/>
    <d v="1899-12-30T04:53:29"/>
    <d v="1899-12-30T05:53:00"/>
    <n v="0"/>
    <d v="1899-12-30T04:20:00"/>
    <d v="1899-12-30T10:13:00"/>
    <n v="28"/>
    <x v="4"/>
    <x v="10"/>
    <s v="5-21"/>
    <d v="1899-12-30T04:52:29"/>
    <n v="0"/>
    <n v="1"/>
    <x v="8"/>
  </r>
  <r>
    <s v="TFQ007"/>
    <n v="416"/>
    <x v="0"/>
    <s v="ADICIONAR HIDRAULICO PARA EL DEPOSITO DE LEVANTAR EL VOLCO"/>
    <x v="0"/>
    <d v="1899-12-30T08:00:00"/>
    <d v="1899-12-30T08:30:00"/>
    <d v="2021-05-29T00:00:00"/>
    <x v="50"/>
    <d v="2021-05-29T00:00:00"/>
    <d v="2021-05-29T00:00:00"/>
    <d v="1899-12-30T08:00:00"/>
    <d v="1899-12-30T08:30:00"/>
    <x v="0"/>
    <s v="CARLOS PEREZ"/>
    <x v="0"/>
    <s v="MECANICA DE PATIO"/>
    <x v="0"/>
    <x v="1"/>
    <n v="0"/>
    <n v="1"/>
    <d v="1899-12-30T00:30:00"/>
    <d v="1899-12-30T00:30:00"/>
    <n v="1"/>
    <d v="1899-12-30T00:00:00"/>
    <d v="1899-12-30T00:30:00"/>
    <n v="29"/>
    <x v="4"/>
    <x v="10"/>
    <s v="5-21"/>
    <d v="1899-12-30T00:30:00"/>
    <n v="0"/>
    <n v="1"/>
    <x v="8"/>
  </r>
  <r>
    <s v="TFU055"/>
    <n v="417"/>
    <x v="1"/>
    <s v="INSPECCION DE VEHICULO POR FRENARSE, SE GRADUAR RACHES "/>
    <x v="11"/>
    <d v="1899-12-30T10:45:00"/>
    <d v="1899-12-30T14:45:00"/>
    <d v="2021-05-28T00:00:00"/>
    <x v="51"/>
    <d v="2021-05-28T00:00:00"/>
    <d v="2021-05-28T00:00:00"/>
    <d v="1899-12-30T10:45:00"/>
    <d v="1899-12-30T11:40:00"/>
    <x v="0"/>
    <m/>
    <x v="0"/>
    <s v="AIRE"/>
    <x v="0"/>
    <x v="1"/>
    <n v="0"/>
    <n v="1"/>
    <d v="1899-12-30T04:00:00"/>
    <d v="1899-12-30T04:00:00"/>
    <n v="1"/>
    <d v="1899-12-30T00:00:00"/>
    <d v="1899-12-30T04:00:00"/>
    <n v="28"/>
    <x v="4"/>
    <x v="10"/>
    <s v="5-21"/>
    <d v="1899-12-30T00:55:00"/>
    <n v="0"/>
    <n v="1"/>
    <x v="8"/>
  </r>
  <r>
    <s v="TFU055"/>
    <n v="417"/>
    <x v="0"/>
    <s v="CAMBIO DE CAMARA T30, REVISION SISTEMA NEUMATICO, CAMBIO DE MANGUERA DE FRENO"/>
    <x v="11"/>
    <d v="1899-12-30T10:45:00"/>
    <d v="1899-12-30T14:45:00"/>
    <d v="2021-05-28T00:00:00"/>
    <x v="51"/>
    <d v="2021-05-28T00:00:00"/>
    <d v="2021-05-28T00:00:00"/>
    <d v="1899-12-30T11:40:00"/>
    <d v="1899-12-30T14:45:00"/>
    <x v="6"/>
    <m/>
    <x v="0"/>
    <s v="AIRE"/>
    <x v="0"/>
    <x v="1"/>
    <n v="0"/>
    <n v="1"/>
    <d v="1899-12-30T04:00:00"/>
    <d v="1899-12-30T04:00:00"/>
    <n v="1"/>
    <d v="1899-12-30T00:00:00"/>
    <d v="1899-12-30T04:00:00"/>
    <n v="28"/>
    <x v="4"/>
    <x v="10"/>
    <s v="5-21"/>
    <d v="1899-12-30T03:05:00"/>
    <n v="0"/>
    <n v="1"/>
    <x v="8"/>
  </r>
  <r>
    <s v="TFU058"/>
    <n v="418"/>
    <x v="1"/>
    <s v="CAMBIO DE  FLEXIBLE DE EXHOSTO Y ABRAZADERAS, CAMBIO DE FILTRO DE AGUA"/>
    <x v="3"/>
    <d v="1899-12-30T14:00:00"/>
    <d v="1899-12-30T13:00:00"/>
    <d v="2021-05-28T00:00:00"/>
    <x v="50"/>
    <d v="2021-05-28T00:00:00"/>
    <d v="2021-05-28T00:00:00"/>
    <d v="1899-12-30T14:00:00"/>
    <d v="1899-12-30T16:30:00"/>
    <x v="222"/>
    <s v="SAMUEL DELGADO"/>
    <x v="0"/>
    <s v="MECANICA DE PATIO"/>
    <x v="1"/>
    <x v="0"/>
    <n v="1"/>
    <n v="1"/>
    <d v="1899-12-30T05:30:58"/>
    <d v="1899-12-30T11:00:58"/>
    <n v="1"/>
    <d v="1899-12-30T00:00:00"/>
    <d v="1899-12-30T11:00:58"/>
    <n v="29"/>
    <x v="4"/>
    <x v="10"/>
    <s v="5-21"/>
    <d v="1899-12-30T02:30:00"/>
    <n v="0"/>
    <n v="1"/>
    <x v="8"/>
  </r>
  <r>
    <s v="TFU058"/>
    <n v="418"/>
    <x v="1"/>
    <s v="DESMONTE DE TURBO PARA REPARACION,"/>
    <x v="3"/>
    <d v="1899-12-30T14:00:00"/>
    <d v="1899-12-30T13:00:00"/>
    <d v="2021-05-28T00:00:00"/>
    <x v="50"/>
    <d v="2021-05-29T00:00:00"/>
    <d v="2021-05-29T00:00:00"/>
    <d v="1899-12-30T14:45:00"/>
    <d v="1899-12-30T15:10:00"/>
    <x v="45"/>
    <s v="SAMUEL DELGADO"/>
    <x v="0"/>
    <s v="MECANICA DE PATIO"/>
    <x v="1"/>
    <x v="0"/>
    <n v="1"/>
    <n v="1"/>
    <d v="1899-12-30T05:30:58"/>
    <d v="1899-12-30T11:00:58"/>
    <n v="1"/>
    <d v="1899-12-30T00:00:00"/>
    <d v="1899-12-30T11:00:58"/>
    <n v="29"/>
    <x v="4"/>
    <x v="10"/>
    <s v="5-21"/>
    <d v="1899-12-30T00:25:00"/>
    <n v="0"/>
    <n v="1"/>
    <x v="8"/>
  </r>
  <r>
    <s v="TFU058"/>
    <n v="418"/>
    <x v="1"/>
    <s v="REPARAR TAPA DE BATERIA"/>
    <x v="46"/>
    <d v="1899-12-30T14:00:00"/>
    <d v="1899-12-30T13:00:00"/>
    <d v="2021-05-28T00:00:00"/>
    <x v="50"/>
    <d v="2021-05-28T00:00:00"/>
    <d v="2021-05-28T00:00:00"/>
    <d v="1899-12-30T16:00:00"/>
    <d v="1899-12-30T17:30:00"/>
    <x v="28"/>
    <s v="SAMUEL DELGADO"/>
    <x v="0"/>
    <s v="LATONERIA Y PINTURA"/>
    <x v="0"/>
    <x v="0"/>
    <n v="1"/>
    <n v="1"/>
    <d v="1899-12-30T05:30:58"/>
    <d v="1899-12-30T11:00:58"/>
    <n v="1"/>
    <d v="1899-12-30T00:00:00"/>
    <d v="1899-12-30T11:00:58"/>
    <n v="29"/>
    <x v="4"/>
    <x v="10"/>
    <s v="5-21"/>
    <d v="1899-12-30T01:30:00"/>
    <n v="0"/>
    <n v="1"/>
    <x v="8"/>
  </r>
  <r>
    <s v="TFU058"/>
    <n v="418"/>
    <x v="0"/>
    <s v="REPARACION DE TURBO, MONTAJE DE TURBO Y DE TUBO QUE CONECTA A LA CAJA DE HUMO, ENGRASE DE QUINTA RUEDA"/>
    <x v="3"/>
    <d v="1899-12-30T14:00:00"/>
    <d v="1899-12-30T13:00:00"/>
    <d v="2021-05-28T00:00:00"/>
    <x v="50"/>
    <d v="2021-05-29T00:00:00"/>
    <d v="2021-05-29T00:00:00"/>
    <d v="1899-12-30T10:30:00"/>
    <d v="1899-12-30T13:00:00"/>
    <x v="223"/>
    <s v="SAMUEL DELGADO"/>
    <x v="0"/>
    <s v="MOTORES"/>
    <x v="1"/>
    <x v="0"/>
    <n v="1"/>
    <n v="1"/>
    <d v="1899-12-30T05:30:58"/>
    <d v="1899-12-30T11:00:58"/>
    <n v="1"/>
    <d v="1899-12-30T00:00:00"/>
    <d v="1899-12-30T11:00:58"/>
    <n v="29"/>
    <x v="4"/>
    <x v="10"/>
    <s v="5-21"/>
    <d v="1899-12-30T02:30:00"/>
    <n v="0"/>
    <n v="1"/>
    <x v="8"/>
  </r>
  <r>
    <s v="UQS506"/>
    <n v="419"/>
    <x v="0"/>
    <s v="CAMBIO DE BOMBONA DE AIRE POSICION 5 Y 6 POR FUGA ROTURA"/>
    <x v="20"/>
    <d v="1899-12-30T14:30:00"/>
    <d v="1899-12-30T15:14:00"/>
    <d v="2021-05-28T00:00:00"/>
    <x v="51"/>
    <d v="2021-05-28T00:00:00"/>
    <d v="2021-05-28T00:00:00"/>
    <d v="1899-12-30T14:30:00"/>
    <d v="1899-12-30T15:14:00"/>
    <x v="0"/>
    <s v="JAIR RODRIGUEZ"/>
    <x v="0"/>
    <s v="AIRE"/>
    <x v="0"/>
    <x v="3"/>
    <n v="0"/>
    <n v="1"/>
    <d v="1899-12-30T00:44:00"/>
    <d v="1899-12-30T00:44:00"/>
    <n v="0"/>
    <d v="1899-12-30T05:46:00"/>
    <d v="1899-12-30T06:30:00"/>
    <n v="28"/>
    <x v="4"/>
    <x v="10"/>
    <s v="5-21"/>
    <d v="1899-12-30T00:44:00"/>
    <n v="0"/>
    <n v="1"/>
    <x v="8"/>
  </r>
  <r>
    <s v="TFQ012"/>
    <n v="420"/>
    <x v="0"/>
    <s v="GRADUACION DE FRENOS Y COMPLETAR NIVEL DE ACEITE"/>
    <x v="13"/>
    <d v="1899-12-30T15:15:00"/>
    <d v="1899-12-30T16:30:00"/>
    <d v="2021-05-28T00:00:00"/>
    <x v="51"/>
    <d v="2021-05-28T00:00:00"/>
    <d v="2021-05-28T00:00:00"/>
    <d v="1899-12-30T16:30:00"/>
    <d v="1899-12-30T17:02:00"/>
    <x v="0"/>
    <m/>
    <x v="1"/>
    <s v="MECANICA DE PATIO"/>
    <x v="0"/>
    <x v="1"/>
    <n v="0"/>
    <n v="1"/>
    <d v="1899-12-30T01:15:00"/>
    <d v="1899-12-30T01:15:00"/>
    <n v="0"/>
    <d v="1899-12-30T04:30:00"/>
    <d v="1899-12-30T05:45:00"/>
    <n v="28"/>
    <x v="4"/>
    <x v="10"/>
    <s v="5-21"/>
    <d v="1899-12-30T00:32:00"/>
    <n v="0"/>
    <n v="1"/>
    <x v="8"/>
  </r>
  <r>
    <s v="TFU062"/>
    <n v="421"/>
    <x v="0"/>
    <s v="REPARACION ARNES DE CONECTOR DE ACTUADORES"/>
    <x v="3"/>
    <d v="1899-12-30T07:30:00"/>
    <d v="1899-12-30T14:30:00"/>
    <d v="2021-05-28T00:00:00"/>
    <x v="51"/>
    <d v="2021-05-28T00:00:00"/>
    <d v="2021-05-28T00:00:00"/>
    <d v="1899-12-30T07:30:00"/>
    <d v="1899-12-30T14:30:00"/>
    <x v="12"/>
    <s v="EDWIN JIMENEZ"/>
    <x v="1"/>
    <s v="ELECTRICO"/>
    <x v="0"/>
    <x v="1"/>
    <n v="0"/>
    <n v="1"/>
    <d v="1899-12-30T05:00:29"/>
    <d v="1899-12-30T06:00:00"/>
    <n v="1"/>
    <d v="1899-12-30T00:00:00"/>
    <d v="1899-12-30T06:00:00"/>
    <n v="28"/>
    <x v="4"/>
    <x v="10"/>
    <s v="5-21"/>
    <d v="1899-12-30T05:00:29"/>
    <n v="0"/>
    <n v="1"/>
    <x v="8"/>
  </r>
  <r>
    <s v="TZV233"/>
    <n v="422"/>
    <x v="0"/>
    <s v="MONTAJE DE EXPLORADORAS, CAMBIO DE LUCES LATERALES Y REVISION DE LUCES MEDIAS TRASERA"/>
    <x v="58"/>
    <d v="1899-12-30T14:30:00"/>
    <d v="1899-12-30T17:40:00"/>
    <d v="2021-05-28T00:00:00"/>
    <x v="51"/>
    <d v="2021-05-28T00:00:00"/>
    <d v="2021-05-28T00:00:00"/>
    <d v="1899-12-30T14:30:00"/>
    <d v="1899-12-30T17:40:00"/>
    <x v="224"/>
    <s v="JHON AREVALO"/>
    <x v="1"/>
    <s v="ELECTRICO"/>
    <x v="0"/>
    <x v="4"/>
    <n v="0"/>
    <n v="1"/>
    <d v="1899-12-30T03:10:00"/>
    <d v="1899-12-30T03:10:00"/>
    <n v="1"/>
    <d v="1899-12-30T00:00:00"/>
    <d v="1899-12-30T03:10:00"/>
    <n v="28"/>
    <x v="4"/>
    <x v="10"/>
    <s v="5-21"/>
    <d v="1899-12-30T03:10:00"/>
    <n v="0"/>
    <n v="1"/>
    <x v="8"/>
  </r>
  <r>
    <s v="SJK638"/>
    <n v="423"/>
    <x v="0"/>
    <s v="Desmonte de caja válvula para mantenimiento y reparación, cambio_x000a_de empaquetadura"/>
    <x v="0"/>
    <d v="1899-12-30T08:00:00"/>
    <d v="1899-12-30T12:00:00"/>
    <d v="2021-05-18T00:00:00"/>
    <x v="43"/>
    <m/>
    <m/>
    <m/>
    <m/>
    <x v="225"/>
    <s v="YONAT DAVID CANTILLO"/>
    <x v="0"/>
    <s v="MOTOR"/>
    <x v="0"/>
    <x v="4"/>
    <n v="1"/>
    <n v="1"/>
    <d v="1899-12-30T10:30:58"/>
    <d v="1899-12-30T16:00:58"/>
    <n v="1"/>
    <d v="1899-12-30T00:00:00"/>
    <d v="1899-12-30T16:00:58"/>
    <n v="19"/>
    <x v="4"/>
    <x v="9"/>
    <s v="5-20"/>
    <d v="1899-12-30T00:00:00"/>
    <n v="0"/>
    <n v="1"/>
    <x v="0"/>
  </r>
  <r>
    <s v="SJK640"/>
    <n v="424"/>
    <x v="0"/>
    <s v="MANO DE OBRA: Cambio de empaquetadura del fan clutch. CTP suministra repuesto marca borg warner a través de Necarepuestos."/>
    <x v="0"/>
    <d v="1899-12-30T08:00:00"/>
    <d v="1899-12-30T00:00:00"/>
    <d v="2021-05-18T00:00:00"/>
    <x v="43"/>
    <m/>
    <m/>
    <m/>
    <m/>
    <x v="225"/>
    <s v="EDWIN ELIBETH AGUILAR GOMEZ"/>
    <x v="0"/>
    <s v="MOTOR"/>
    <x v="0"/>
    <x v="4"/>
    <n v="1"/>
    <n v="1"/>
    <n v="-6.1833333333333379E-2"/>
    <d v="1899-12-30T04:00:58"/>
    <n v="1"/>
    <d v="1899-12-30T00:00:00"/>
    <d v="1899-12-30T04:00:58"/>
    <n v="19"/>
    <x v="4"/>
    <x v="9"/>
    <s v="5-20"/>
    <d v="1899-12-30T00:00:00"/>
    <n v="0"/>
    <n v="1"/>
    <x v="0"/>
  </r>
  <r>
    <s v="TFU076 - R67015"/>
    <n v="425"/>
    <x v="0"/>
    <s v="MANO DE OBRA: Desmonte y cambio de espejo luna y plumillas limpia para brisas, desmonte y cambio de soportes de radiador equipo, Cambiar gancho del conjunto capot por daño_x000a_REPUESTOS: Suministro filtro aire motor primario P3518, Suministro cauchos manos trailer, Suministro de espejo luna. Marca KTC, Suministro de Plumilla limpia brisa 22'' X unidad_x000a_Suministro de caucho soporte radiador, Suministro e instalación de mangueras de servicio azul y roja, Suministro gancho capot inter Eagle, Suministro de Aceite DELVAC Esp Mobil 15W40 X galón (Exento de IVA)"/>
    <x v="0"/>
    <d v="1899-12-30T08:00:00"/>
    <d v="1899-12-30T11:00:00"/>
    <d v="2021-05-18T00:00:00"/>
    <x v="43"/>
    <m/>
    <m/>
    <m/>
    <m/>
    <x v="145"/>
    <s v="FABIO TERAN"/>
    <x v="0"/>
    <s v="MECANICA DE PATIO, MOTOR"/>
    <x v="0"/>
    <x v="4"/>
    <n v="1"/>
    <n v="1"/>
    <d v="1899-12-30T09:30:58"/>
    <d v="1899-12-30T15:00:58"/>
    <n v="1"/>
    <d v="1899-12-30T00:00:00"/>
    <d v="1899-12-30T15:00:58"/>
    <n v="19"/>
    <x v="4"/>
    <x v="9"/>
    <s v="5-20"/>
    <d v="1899-12-30T00:00:00"/>
    <n v="0"/>
    <n v="1"/>
    <x v="0"/>
  </r>
  <r>
    <s v="TDL914 - R59059"/>
    <n v="426"/>
    <x v="0"/>
    <s v="Servicio de desmontaje y montaje de caja para cambio de embrague."/>
    <x v="0"/>
    <d v="1899-12-30T08:00:00"/>
    <d v="1899-12-30T18:00:00"/>
    <d v="2021-05-18T00:00:00"/>
    <x v="43"/>
    <m/>
    <m/>
    <m/>
    <m/>
    <x v="226"/>
    <s v="JOSE PARRA"/>
    <x v="1"/>
    <s v="CAJAS Y TRANSMISIONES"/>
    <x v="0"/>
    <x v="4"/>
    <n v="1"/>
    <n v="1"/>
    <d v="1899-12-30T20:30:00"/>
    <d v="1899-12-31T02:00:00"/>
    <n v="1"/>
    <d v="1899-12-30T00:00:00"/>
    <d v="1899-12-31T02:00:00"/>
    <n v="19"/>
    <x v="4"/>
    <x v="9"/>
    <s v="5-20"/>
    <d v="1899-12-30T00:00:00"/>
    <n v="0"/>
    <n v="1"/>
    <x v="0"/>
  </r>
  <r>
    <s v="TDL914 - R59059"/>
    <n v="427"/>
    <x v="0"/>
    <s v="Desmonte y monte rueda trailer pos. 11-12, 13-14, 19-20 y 21-22 para cambio de asbestos_x000a_Pulir campanas de ruedas trailer, Servicio de remachada bandas, engrase general trailer, desmonte de leva frenos para revisión y cambio de bujes."/>
    <x v="0"/>
    <d v="1899-12-30T08:00:00"/>
    <d v="1899-12-30T09:00:00"/>
    <d v="2021-05-18T00:00:00"/>
    <x v="43"/>
    <m/>
    <m/>
    <m/>
    <m/>
    <x v="145"/>
    <s v="JOSE PARRA"/>
    <x v="1"/>
    <s v="MECANICA DE PATIO"/>
    <x v="0"/>
    <x v="4"/>
    <n v="1"/>
    <n v="1"/>
    <d v="1899-12-30T07:30:58"/>
    <d v="1899-12-30T13:00:58"/>
    <n v="1"/>
    <d v="1899-12-30T00:00:00"/>
    <d v="1899-12-30T13:00:58"/>
    <n v="19"/>
    <x v="4"/>
    <x v="9"/>
    <s v="5-20"/>
    <d v="1899-12-30T00:00:00"/>
    <n v="0"/>
    <n v="1"/>
    <x v="0"/>
  </r>
  <r>
    <s v="TDL911 - R62026"/>
    <n v="428"/>
    <x v="0"/>
    <s v="MANO DE OBRA: Desmontaje y montaje de vigas tándem de suspensión. Servicio de prensa para Inserción de bujes punta Viga y bujes centro de viga. REPUESTOS: Suministro Kit completo centro de Viga. Marca Sampa. Suministro de Buje punta de Viga. Marca Hendrickson"/>
    <x v="0"/>
    <d v="1899-12-30T08:00:00"/>
    <d v="1899-12-30T08:00:00"/>
    <d v="2021-05-17T00:00:00"/>
    <x v="42"/>
    <m/>
    <m/>
    <m/>
    <m/>
    <x v="145"/>
    <s v="OSCAR BLADIMIR CALZADA"/>
    <x v="1"/>
    <s v="MECANICA DE PATIO"/>
    <x v="0"/>
    <x v="4"/>
    <n v="1"/>
    <n v="1"/>
    <d v="1899-12-30T06:30:58"/>
    <d v="1899-12-30T12:00:58"/>
    <n v="1"/>
    <d v="1899-12-30T00:00:00"/>
    <d v="1899-12-30T12:00:58"/>
    <n v="18"/>
    <x v="4"/>
    <x v="9"/>
    <s v="5-20"/>
    <d v="1899-12-30T00:00:00"/>
    <n v="0"/>
    <n v="1"/>
    <x v="0"/>
  </r>
  <r>
    <s v="TFU062"/>
    <n v="429"/>
    <x v="1"/>
    <s v="REPARACION DE ARRANQUE Y CAMBIO DE PERA DE REVERSA"/>
    <x v="3"/>
    <d v="1899-12-30T07:10:00"/>
    <d v="1899-12-30T13:15:00"/>
    <d v="2021-05-29T00:00:00"/>
    <x v="50"/>
    <d v="2021-05-29T00:00:00"/>
    <d v="2021-05-29T00:00:00"/>
    <d v="1899-12-30T07:30:00"/>
    <d v="1899-12-30T13:15:00"/>
    <x v="12"/>
    <s v="EDWIN JIMENEZ"/>
    <x v="0"/>
    <s v="ELECTRICO"/>
    <x v="1"/>
    <x v="1"/>
    <n v="0"/>
    <n v="1"/>
    <d v="1899-12-30T04:05:29"/>
    <d v="1899-12-30T05:05:00"/>
    <n v="1"/>
    <d v="1899-12-30T00:00:00"/>
    <d v="1899-12-30T05:05:00"/>
    <n v="29"/>
    <x v="4"/>
    <x v="10"/>
    <s v="5-21"/>
    <d v="1899-12-30T03:45:29"/>
    <n v="0"/>
    <n v="1"/>
    <x v="8"/>
  </r>
  <r>
    <s v="TFU062"/>
    <n v="429"/>
    <x v="1"/>
    <s v="AJUSTAR MUELLE DELANTERO"/>
    <x v="13"/>
    <d v="1899-12-30T07:10:00"/>
    <d v="1899-12-30T13:15:00"/>
    <d v="2021-05-29T00:00:00"/>
    <x v="50"/>
    <d v="2021-05-29T00:00:00"/>
    <d v="2021-05-29T00:00:00"/>
    <d v="1899-12-30T07:30:00"/>
    <d v="1899-12-30T08:15:00"/>
    <x v="25"/>
    <s v="EDWIN JIMENEZ"/>
    <x v="0"/>
    <s v="MECANICA DE PATIO"/>
    <x v="0"/>
    <x v="1"/>
    <n v="0"/>
    <n v="1"/>
    <d v="1899-12-30T04:05:29"/>
    <d v="1899-12-30T05:05:00"/>
    <n v="1"/>
    <d v="1899-12-30T00:00:00"/>
    <d v="1899-12-30T05:05:00"/>
    <n v="29"/>
    <x v="4"/>
    <x v="10"/>
    <s v="5-21"/>
    <d v="1899-12-30T00:45:00"/>
    <n v="0"/>
    <n v="1"/>
    <x v="8"/>
  </r>
  <r>
    <s v="TFU062"/>
    <n v="429"/>
    <x v="1"/>
    <s v="CORREGIR FUGA MANGUERA PARTIDA Y REPARACION VARILLA DE SUSPENSION"/>
    <x v="20"/>
    <d v="1899-12-30T07:10:00"/>
    <d v="1899-12-30T13:15:00"/>
    <d v="2021-05-29T00:00:00"/>
    <x v="50"/>
    <d v="2021-05-29T00:00:00"/>
    <d v="2021-05-29T00:00:00"/>
    <d v="1899-12-30T07:30:00"/>
    <d v="1899-12-30T08:30:00"/>
    <x v="6"/>
    <s v="EDWIN JIMENEZ"/>
    <x v="0"/>
    <s v="AIRE"/>
    <x v="0"/>
    <x v="1"/>
    <n v="0"/>
    <n v="1"/>
    <d v="1899-12-30T04:05:29"/>
    <d v="1899-12-30T05:05:00"/>
    <n v="1"/>
    <d v="1899-12-30T00:00:00"/>
    <d v="1899-12-30T05:05:00"/>
    <n v="29"/>
    <x v="4"/>
    <x v="10"/>
    <s v="5-21"/>
    <d v="1899-12-30T01:00:00"/>
    <n v="0"/>
    <n v="1"/>
    <x v="8"/>
  </r>
  <r>
    <s v="TFU062"/>
    <n v="429"/>
    <x v="1"/>
    <s v="REPARACION BOMBA DE AENGRANE"/>
    <x v="3"/>
    <d v="1899-12-30T07:10:00"/>
    <d v="1899-12-30T13:15:00"/>
    <d v="2021-05-29T00:00:00"/>
    <x v="50"/>
    <d v="2021-05-29T00:00:00"/>
    <d v="2021-05-29T00:00:00"/>
    <d v="1899-12-30T07:30:00"/>
    <d v="1899-12-30T10:10:00"/>
    <x v="45"/>
    <s v="EDWIN JIMENEZ"/>
    <x v="0"/>
    <s v="MOTORES"/>
    <x v="1"/>
    <x v="1"/>
    <n v="0"/>
    <n v="1"/>
    <d v="1899-12-30T04:05:29"/>
    <d v="1899-12-30T05:05:00"/>
    <n v="1"/>
    <d v="1899-12-30T00:00:00"/>
    <d v="1899-12-30T05:05:00"/>
    <n v="29"/>
    <x v="4"/>
    <x v="10"/>
    <s v="5-21"/>
    <d v="1899-12-30T02:40:00"/>
    <n v="0"/>
    <n v="1"/>
    <x v="8"/>
  </r>
  <r>
    <s v="TFU062"/>
    <n v="429"/>
    <x v="0"/>
    <s v="POSTURA DE BARRA DE RADIADOR"/>
    <x v="59"/>
    <d v="1899-12-30T07:10:00"/>
    <d v="1899-12-30T13:15:00"/>
    <d v="2021-05-29T00:00:00"/>
    <x v="50"/>
    <d v="2021-05-29T00:00:00"/>
    <d v="2021-05-29T00:00:00"/>
    <d v="1899-12-30T11:45:00"/>
    <d v="1899-12-30T12:00:00"/>
    <x v="25"/>
    <s v="EDWIN JIMENEZ"/>
    <x v="0"/>
    <s v="MECANICA DE PATIO"/>
    <x v="0"/>
    <x v="1"/>
    <n v="0"/>
    <n v="1"/>
    <d v="1899-12-30T04:05:29"/>
    <d v="1899-12-30T05:05:00"/>
    <n v="1"/>
    <d v="1899-12-30T00:00:00"/>
    <d v="1899-12-30T05:05:00"/>
    <n v="29"/>
    <x v="4"/>
    <x v="10"/>
    <s v="5-21"/>
    <d v="1899-12-30T00:15:00"/>
    <n v="0"/>
    <n v="1"/>
    <x v="8"/>
  </r>
  <r>
    <s v="R53821"/>
    <n v="430"/>
    <x v="0"/>
    <s v="CAMBIO DE RODAJAS TROQUE DEL MEDIO Y GRADUACION DE FRENOS"/>
    <x v="13"/>
    <d v="1899-12-30T07:30:00"/>
    <d v="1899-12-30T08:52:00"/>
    <d v="2021-05-29T00:00:00"/>
    <x v="50"/>
    <d v="2021-05-29T00:00:00"/>
    <d v="2021-05-29T00:00:00"/>
    <d v="1899-12-30T07:30:00"/>
    <d v="1899-12-30T08:52:00"/>
    <x v="23"/>
    <s v="ROGER CUELLO"/>
    <x v="0"/>
    <s v="MECANICA DE PATIO"/>
    <x v="1"/>
    <x v="3"/>
    <n v="0"/>
    <n v="1"/>
    <d v="1899-12-30T01:22:00"/>
    <d v="1899-12-30T01:22:00"/>
    <n v="1"/>
    <d v="1899-12-30T00:00:00"/>
    <d v="1899-12-30T01:22:00"/>
    <n v="29"/>
    <x v="4"/>
    <x v="10"/>
    <s v="5-21"/>
    <d v="1899-12-30T01:22:00"/>
    <n v="0"/>
    <n v="1"/>
    <x v="8"/>
  </r>
  <r>
    <s v="UQS516"/>
    <n v="431"/>
    <x v="1"/>
    <s v="CAMBIO DE BOMBONA POSICION 5 Y 6 Y ENGRASE"/>
    <x v="20"/>
    <d v="1899-12-30T08:00:00"/>
    <d v="1899-12-30T10:45:00"/>
    <d v="2021-05-29T00:00:00"/>
    <x v="50"/>
    <d v="2021-05-29T00:00:00"/>
    <d v="2021-05-29T00:00:00"/>
    <d v="1899-12-30T08:00:00"/>
    <d v="1899-12-30T09:10:00"/>
    <x v="0"/>
    <s v="ROBERTO LOZANO"/>
    <x v="0"/>
    <s v="AIRE"/>
    <x v="0"/>
    <x v="3"/>
    <n v="0"/>
    <n v="1"/>
    <d v="1899-12-30T02:45:00"/>
    <d v="1899-12-30T02:45:00"/>
    <n v="1"/>
    <d v="1899-12-30T00:00:00"/>
    <d v="1899-12-30T02:45:00"/>
    <n v="29"/>
    <x v="4"/>
    <x v="10"/>
    <s v="5-21"/>
    <d v="1899-12-30T01:10:00"/>
    <n v="0"/>
    <n v="1"/>
    <x v="8"/>
  </r>
  <r>
    <s v="UQS516"/>
    <n v="431"/>
    <x v="0"/>
    <s v="AJUSTE DE CRUCETA Y POSTURA DE GRASERA SE CAMBIARON CHAPETAS"/>
    <x v="4"/>
    <d v="1899-12-30T08:00:00"/>
    <d v="1899-12-30T10:45:00"/>
    <d v="2021-05-29T00:00:00"/>
    <x v="50"/>
    <d v="2021-05-29T00:00:00"/>
    <d v="2021-05-29T00:00:00"/>
    <d v="1899-12-30T10:00:00"/>
    <d v="1899-12-30T10:45:00"/>
    <x v="227"/>
    <s v="ROBERTO LOZANO"/>
    <x v="0"/>
    <s v="CAJAS Y TRANSMISIONES"/>
    <x v="0"/>
    <x v="3"/>
    <n v="0"/>
    <n v="1"/>
    <d v="1899-12-30T02:45:00"/>
    <d v="1899-12-30T02:45:00"/>
    <n v="1"/>
    <d v="1899-12-30T00:00:00"/>
    <d v="1899-12-30T02:45:00"/>
    <n v="29"/>
    <x v="4"/>
    <x v="10"/>
    <s v="5-21"/>
    <d v="1899-12-30T00:45:00"/>
    <n v="0"/>
    <n v="1"/>
    <x v="8"/>
  </r>
  <r>
    <s v="TFU056"/>
    <n v="432"/>
    <x v="1"/>
    <s v="ESCANER Y REVISION DE CODIGOS, ACTUADOR MALO"/>
    <x v="3"/>
    <d v="1899-12-30T08:30:00"/>
    <d v="1899-12-30T11:40:00"/>
    <d v="2021-05-29T00:00:00"/>
    <x v="50"/>
    <d v="2021-05-29T00:00:00"/>
    <d v="2021-05-29T00:00:00"/>
    <d v="1899-12-30T08:30:00"/>
    <d v="1899-12-30T09:45:00"/>
    <x v="15"/>
    <s v="RICHARD "/>
    <x v="0"/>
    <s v="MOTORES"/>
    <x v="1"/>
    <x v="1"/>
    <n v="0"/>
    <n v="1"/>
    <d v="1899-12-30T03:10:00"/>
    <d v="1899-12-30T03:10:00"/>
    <n v="1"/>
    <d v="1899-12-30T00:00:00"/>
    <d v="1899-12-30T03:10:00"/>
    <n v="29"/>
    <x v="4"/>
    <x v="10"/>
    <s v="5-21"/>
    <d v="1899-12-30T01:15:00"/>
    <n v="0"/>
    <n v="1"/>
    <x v="8"/>
  </r>
  <r>
    <s v="TFU056"/>
    <n v="432"/>
    <x v="0"/>
    <s v="CAMBIO DE PIEZA DE LEVA, DESMONTE Y MONTAJE"/>
    <x v="13"/>
    <d v="1899-12-30T08:30:00"/>
    <d v="1899-12-30T11:40:00"/>
    <d v="2021-05-29T00:00:00"/>
    <x v="50"/>
    <d v="2021-05-29T00:00:00"/>
    <d v="2021-05-29T00:00:00"/>
    <d v="1899-12-30T09:50:00"/>
    <d v="1899-12-30T11:40:00"/>
    <x v="25"/>
    <s v="RICHARD "/>
    <x v="0"/>
    <s v="MECANICA DE PATIO"/>
    <x v="0"/>
    <x v="1"/>
    <n v="0"/>
    <n v="1"/>
    <d v="1899-12-30T03:10:00"/>
    <d v="1899-12-30T03:10:00"/>
    <n v="1"/>
    <d v="1899-12-30T00:00:00"/>
    <d v="1899-12-30T03:10:00"/>
    <n v="29"/>
    <x v="4"/>
    <x v="10"/>
    <s v="5-21"/>
    <d v="1899-12-30T01:50:00"/>
    <n v="0"/>
    <n v="1"/>
    <x v="8"/>
  </r>
  <r>
    <s v="UQS508"/>
    <n v="433"/>
    <x v="0"/>
    <s v="CAMBIO DE CHAPAS DE PUERTA"/>
    <x v="1"/>
    <d v="1899-12-30T09:55:00"/>
    <d v="1899-12-30T10:40:00"/>
    <d v="2021-05-29T00:00:00"/>
    <x v="50"/>
    <d v="2021-05-29T00:00:00"/>
    <d v="2021-05-29T00:00:00"/>
    <d v="1899-12-30T09:55:00"/>
    <d v="1899-12-30T10:40:00"/>
    <x v="115"/>
    <s v="CRISTIAN MERCADO"/>
    <x v="0"/>
    <s v="LATONERIA Y PINTURA"/>
    <x v="0"/>
    <x v="3"/>
    <n v="0"/>
    <n v="1"/>
    <d v="1899-12-30T00:45:00"/>
    <d v="1899-12-30T00:45:00"/>
    <n v="1"/>
    <d v="1899-12-30T00:00:00"/>
    <d v="1899-12-30T00:45:00"/>
    <n v="29"/>
    <x v="4"/>
    <x v="10"/>
    <s v="5-21"/>
    <d v="1899-12-30T00:45:00"/>
    <n v="0"/>
    <n v="1"/>
    <x v="8"/>
  </r>
  <r>
    <s v="R62427"/>
    <n v="434"/>
    <x v="0"/>
    <s v="CAMBIO DE DIAFRAGMA T30 EN CAMARA POSICION 1 Y 2"/>
    <x v="31"/>
    <d v="1899-12-30T09:55:00"/>
    <d v="1899-12-30T10:15:00"/>
    <d v="2021-05-29T00:00:00"/>
    <x v="50"/>
    <d v="2021-05-29T00:00:00"/>
    <d v="2021-05-29T00:00:00"/>
    <d v="1899-12-30T09:55:00"/>
    <d v="1899-12-30T10:15:00"/>
    <x v="6"/>
    <s v="DUVIAN ARTEAGA"/>
    <x v="0"/>
    <s v="AIRE"/>
    <x v="1"/>
    <x v="3"/>
    <n v="0"/>
    <n v="1"/>
    <d v="1899-12-30T00:20:00"/>
    <d v="1899-12-30T00:20:00"/>
    <n v="1"/>
    <d v="1899-12-30T00:00:00"/>
    <d v="1899-12-30T00:20:00"/>
    <n v="29"/>
    <x v="4"/>
    <x v="10"/>
    <s v="5-21"/>
    <d v="1899-12-30T00:20:00"/>
    <n v="0"/>
    <n v="1"/>
    <x v="8"/>
  </r>
  <r>
    <s v="S26325"/>
    <n v="435"/>
    <x v="1"/>
    <s v="REPARACION BOMPER TRASERO"/>
    <x v="46"/>
    <d v="1899-12-30T08:00:00"/>
    <d v="1899-12-30T12:30:00"/>
    <d v="2021-05-29T00:00:00"/>
    <x v="50"/>
    <d v="2021-05-29T00:00:00"/>
    <d v="2021-05-29T00:00:00"/>
    <d v="1899-12-30T08:00:00"/>
    <d v="1899-12-30T11:15:00"/>
    <x v="7"/>
    <s v="LUIS FREYLE"/>
    <x v="0"/>
    <s v="SOLDADURA"/>
    <x v="0"/>
    <x v="1"/>
    <n v="0"/>
    <n v="1"/>
    <d v="1899-12-30T04:30:00"/>
    <d v="1899-12-30T04:30:00"/>
    <n v="1"/>
    <d v="1899-12-30T00:00:00"/>
    <d v="1899-12-30T04:30:00"/>
    <n v="29"/>
    <x v="4"/>
    <x v="10"/>
    <s v="5-21"/>
    <d v="1899-12-30T03:15:00"/>
    <n v="0"/>
    <n v="1"/>
    <x v="8"/>
  </r>
  <r>
    <s v="S26325"/>
    <n v="435"/>
    <x v="0"/>
    <s v="PINTURA Y SEÑALIZACION DE BOMPER"/>
    <x v="46"/>
    <d v="1899-12-30T08:00:00"/>
    <d v="1899-12-30T12:30:00"/>
    <d v="2021-05-29T00:00:00"/>
    <x v="50"/>
    <d v="2021-05-29T00:00:00"/>
    <d v="2021-05-29T00:00:00"/>
    <d v="1899-12-30T09:30:00"/>
    <d v="1899-12-30T12:30:00"/>
    <x v="115"/>
    <s v="LUIS FREYLE"/>
    <x v="0"/>
    <s v="LATONERIA Y PINTURA"/>
    <x v="0"/>
    <x v="1"/>
    <n v="0"/>
    <n v="1"/>
    <d v="1899-12-30T04:30:00"/>
    <d v="1899-12-30T04:30:00"/>
    <n v="1"/>
    <d v="1899-12-30T00:00:00"/>
    <d v="1899-12-30T04:30:00"/>
    <n v="29"/>
    <x v="4"/>
    <x v="10"/>
    <s v="5-21"/>
    <d v="1899-12-30T03:00:00"/>
    <n v="0"/>
    <n v="1"/>
    <x v="8"/>
  </r>
  <r>
    <s v="TFU057"/>
    <n v="436"/>
    <x v="0"/>
    <s v="REPARACION DE PORTA REPUESTOS "/>
    <x v="46"/>
    <d v="1899-12-30T10:20:00"/>
    <d v="1899-12-30T12:00:00"/>
    <d v="2021-05-29T00:00:00"/>
    <x v="50"/>
    <d v="2021-05-29T00:00:00"/>
    <d v="2021-05-29T00:00:00"/>
    <d v="1899-12-30T11:15:00"/>
    <d v="1899-12-30T12:00:00"/>
    <x v="7"/>
    <s v="YOLMER TRONCOSO"/>
    <x v="0"/>
    <s v="SOLDADURA"/>
    <x v="0"/>
    <x v="1"/>
    <n v="0"/>
    <n v="1"/>
    <d v="1899-12-30T01:40:00"/>
    <d v="1899-12-30T01:40:00"/>
    <n v="1"/>
    <d v="1899-12-30T00:00:00"/>
    <d v="1899-12-30T01:40:00"/>
    <n v="29"/>
    <x v="4"/>
    <x v="10"/>
    <s v="5-21"/>
    <d v="1899-12-30T00:45:00"/>
    <n v="0"/>
    <n v="1"/>
    <x v="8"/>
  </r>
  <r>
    <s v="SJK634"/>
    <n v="437"/>
    <x v="0"/>
    <s v="DESMONTE DE EJE CARDAN PARA AJUSTE DE CRUCETA"/>
    <x v="4"/>
    <d v="1899-12-30T07:55:00"/>
    <d v="1899-12-30T08:04:00"/>
    <d v="2021-05-31T00:00:00"/>
    <x v="53"/>
    <d v="2021-05-31T00:00:00"/>
    <d v="2021-05-31T00:00:00"/>
    <d v="1899-12-30T07:55:00"/>
    <d v="1899-12-30T08:40:00"/>
    <x v="228"/>
    <s v="JOSE VALENCIA"/>
    <x v="0"/>
    <s v="CAJAS Y TRANSMISIONES"/>
    <x v="0"/>
    <x v="0"/>
    <n v="0"/>
    <n v="1"/>
    <d v="1899-12-30T00:09:00"/>
    <d v="1899-12-30T00:09:00"/>
    <n v="1"/>
    <d v="1899-12-30T00:00:00"/>
    <d v="1899-12-30T00:09:00"/>
    <n v="31"/>
    <x v="4"/>
    <x v="12"/>
    <s v="5-22"/>
    <d v="1899-12-30T00:45:00"/>
    <n v="0"/>
    <n v="1"/>
    <x v="12"/>
  </r>
  <r>
    <s v="TFU058"/>
    <n v="438"/>
    <x v="0"/>
    <s v="CAMBIO DE BOMBILLO DIRECCIONAL IZQUIERDO, CAMBIO DE PERA LUZ DIA Y REVISION DE LUCES EN GENERAL"/>
    <x v="1"/>
    <d v="1899-12-30T07:00:00"/>
    <d v="1899-12-30T08:40:00"/>
    <d v="2021-05-31T00:00:00"/>
    <x v="53"/>
    <d v="2021-05-31T00:00:00"/>
    <d v="2021-05-31T00:00:00"/>
    <d v="1899-12-30T07:20:00"/>
    <d v="1899-12-30T08:40:00"/>
    <x v="12"/>
    <s v="SAMUEL DELGADO"/>
    <x v="0"/>
    <s v="ELECTRICO"/>
    <x v="1"/>
    <x v="0"/>
    <n v="0"/>
    <n v="1"/>
    <d v="1899-12-30T01:40:00"/>
    <d v="1899-12-30T01:40:00"/>
    <n v="1"/>
    <d v="1899-12-30T00:00:00"/>
    <d v="1899-12-30T01:40:00"/>
    <n v="31"/>
    <x v="4"/>
    <x v="12"/>
    <s v="5-22"/>
    <d v="1899-12-30T01:20:00"/>
    <n v="0"/>
    <n v="1"/>
    <x v="12"/>
  </r>
  <r>
    <s v="TFU074"/>
    <n v="439"/>
    <x v="1"/>
    <s v="REPARACION DE CAPO"/>
    <x v="1"/>
    <d v="1899-12-30T07:00:00"/>
    <d v="1899-12-30T17:30:00"/>
    <d v="2021-05-31T00:00:00"/>
    <x v="52"/>
    <d v="2021-05-31T00:00:00"/>
    <d v="2021-05-31T00:00:00"/>
    <d v="1899-12-30T07:00:00"/>
    <d v="1899-12-30T17:30:00"/>
    <x v="9"/>
    <s v="JESUS MORA"/>
    <x v="0"/>
    <s v="LATONERIA Y PINTURA"/>
    <x v="0"/>
    <x v="1"/>
    <n v="1"/>
    <n v="1"/>
    <d v="1899-12-30T21:00:00"/>
    <d v="1899-12-31T02:30:00"/>
    <n v="0"/>
    <d v="1899-12-30T03:30:00"/>
    <d v="1899-12-31T06:00:00"/>
    <n v="1"/>
    <x v="5"/>
    <x v="12"/>
    <s v="6-22"/>
    <d v="1899-12-30T08:30:29"/>
    <n v="0"/>
    <n v="1"/>
    <x v="12"/>
  </r>
  <r>
    <s v="TFU074"/>
    <n v="439"/>
    <x v="1"/>
    <s v="INSPECCION DE VEHICULO SE DETECTA FALLA EN ALTERNADOR Y FUGAS DE AIRE, VEHICULO COGE AIRE EN EL SISTEMA SE RECOMIENDA CAMBIO DE MANGUERAS"/>
    <x v="3"/>
    <d v="1899-12-30T07:00:00"/>
    <d v="1899-12-30T17:30:00"/>
    <d v="2021-05-31T00:00:00"/>
    <x v="52"/>
    <d v="2021-05-31T00:00:00"/>
    <d v="2021-05-31T00:00:00"/>
    <d v="1899-12-30T08:20:00"/>
    <d v="1899-12-30T10:00:00"/>
    <x v="1"/>
    <s v="JESUS MORA"/>
    <x v="0"/>
    <s v="MOTORES"/>
    <x v="1"/>
    <x v="1"/>
    <n v="1"/>
    <n v="1"/>
    <d v="1899-12-30T21:00:00"/>
    <d v="1899-12-31T02:30:00"/>
    <n v="0"/>
    <d v="1899-12-30T03:30:00"/>
    <d v="1899-12-31T06:00:00"/>
    <n v="1"/>
    <x v="5"/>
    <x v="12"/>
    <s v="6-22"/>
    <d v="1899-12-30T01:40:00"/>
    <n v="0"/>
    <n v="1"/>
    <x v="12"/>
  </r>
  <r>
    <s v="TFU074"/>
    <n v="439"/>
    <x v="1"/>
    <s v="DESMONTE DE ALTERNADOR PARA REPARACION"/>
    <x v="3"/>
    <d v="1899-12-30T07:00:00"/>
    <d v="1899-12-30T17:30:00"/>
    <d v="2021-05-31T00:00:00"/>
    <x v="52"/>
    <d v="2021-05-31T00:00:00"/>
    <d v="2021-05-31T00:00:00"/>
    <d v="1899-12-30T08:55:00"/>
    <d v="1899-12-30T10:30:00"/>
    <x v="12"/>
    <s v="JESUS MORA"/>
    <x v="1"/>
    <s v="ELECTRICO"/>
    <x v="1"/>
    <x v="1"/>
    <n v="1"/>
    <n v="1"/>
    <d v="1899-12-30T21:00:00"/>
    <d v="1899-12-31T02:30:00"/>
    <n v="0"/>
    <d v="1899-12-30T03:30:00"/>
    <d v="1899-12-31T06:00:00"/>
    <n v="1"/>
    <x v="5"/>
    <x v="12"/>
    <s v="6-22"/>
    <d v="1899-12-30T01:35:00"/>
    <n v="0"/>
    <n v="1"/>
    <x v="12"/>
  </r>
  <r>
    <s v="TFU074"/>
    <n v="439"/>
    <x v="1"/>
    <s v="MONTAJE DE ALTERNADOR"/>
    <x v="3"/>
    <d v="1899-12-30T07:00:00"/>
    <d v="1899-12-30T17:30:00"/>
    <d v="2021-05-31T00:00:00"/>
    <x v="52"/>
    <d v="2021-05-31T00:00:00"/>
    <d v="2021-05-31T00:00:00"/>
    <d v="1899-12-30T15:20:00"/>
    <d v="1899-12-30T16:25:00"/>
    <x v="12"/>
    <s v="JESUS MORA"/>
    <x v="1"/>
    <s v="ELECTRICO"/>
    <x v="1"/>
    <x v="1"/>
    <n v="1"/>
    <n v="1"/>
    <d v="1899-12-30T21:00:00"/>
    <d v="1899-12-31T02:30:00"/>
    <n v="0"/>
    <d v="1899-12-30T03:30:00"/>
    <d v="1899-12-31T06:00:00"/>
    <n v="1"/>
    <x v="5"/>
    <x v="12"/>
    <s v="6-22"/>
    <d v="1899-12-30T01:05:00"/>
    <n v="0"/>
    <n v="1"/>
    <x v="12"/>
  </r>
  <r>
    <s v="TFU074"/>
    <n v="439"/>
    <x v="1"/>
    <s v="REPARACION DE CAPO PENDIENTE PINTURA"/>
    <x v="1"/>
    <d v="1899-12-30T07:00:00"/>
    <d v="1899-12-30T17:30:00"/>
    <d v="2021-05-31T00:00:00"/>
    <x v="52"/>
    <d v="2021-06-01T00:00:00"/>
    <d v="2021-06-01T00:00:00"/>
    <d v="1899-12-30T07:30:00"/>
    <d v="1899-12-30T15:00:00"/>
    <x v="9"/>
    <s v="JESUS MORA"/>
    <x v="0"/>
    <s v="LATONERIA Y PINTURA"/>
    <x v="0"/>
    <x v="1"/>
    <n v="1"/>
    <n v="1"/>
    <d v="1899-12-30T21:00:00"/>
    <d v="1899-12-31T02:30:00"/>
    <n v="0"/>
    <d v="1899-12-30T03:30:00"/>
    <d v="1899-12-31T06:00:00"/>
    <n v="1"/>
    <x v="5"/>
    <x v="12"/>
    <s v="6-22"/>
    <d v="1899-12-30T05:30:29"/>
    <n v="0"/>
    <n v="1"/>
    <x v="12"/>
  </r>
  <r>
    <s v="TFU074"/>
    <n v="439"/>
    <x v="0"/>
    <s v="ADAPTACION DE RACORES PARA CORREGIR FUGA EN ALIMENTACION DE FUN CLUTCH Y DE TANQUE PRINCIPAL DE AIRE"/>
    <x v="3"/>
    <d v="1899-12-30T07:00:00"/>
    <d v="1899-12-30T17:30:00"/>
    <d v="2021-05-31T00:00:00"/>
    <x v="52"/>
    <d v="2021-06-01T00:00:00"/>
    <d v="2021-06-01T00:00:00"/>
    <d v="1899-12-30T12:30:00"/>
    <d v="1899-12-30T17:30:00"/>
    <x v="1"/>
    <s v="JESUS MORA"/>
    <x v="0"/>
    <s v="AIRE"/>
    <x v="1"/>
    <x v="1"/>
    <n v="1"/>
    <n v="1"/>
    <d v="1899-12-30T21:00:00"/>
    <d v="1899-12-31T02:30:00"/>
    <n v="0"/>
    <d v="1899-12-30T03:30:00"/>
    <d v="1899-12-31T06:00:00"/>
    <n v="1"/>
    <x v="5"/>
    <x v="12"/>
    <s v="6-22"/>
    <d v="1899-12-30T03:00:29"/>
    <n v="0"/>
    <n v="1"/>
    <x v="12"/>
  </r>
  <r>
    <s v="TDL764"/>
    <n v="440"/>
    <x v="1"/>
    <s v="REVISION Y REPARACION DE INTERCOOLER"/>
    <x v="59"/>
    <d v="1899-12-30T07:55:00"/>
    <d v="1899-12-30T16:00:00"/>
    <d v="2021-05-31T00:00:00"/>
    <x v="52"/>
    <d v="2021-05-31T00:00:00"/>
    <d v="2021-06-01T00:00:00"/>
    <d v="1899-12-30T08:00:00"/>
    <d v="1899-12-30T08:45:00"/>
    <x v="220"/>
    <s v="FABIAN CARREÑO"/>
    <x v="0"/>
    <s v="MOTORES"/>
    <x v="1"/>
    <x v="1"/>
    <n v="1"/>
    <n v="1"/>
    <d v="1899-12-30T18:35:00"/>
    <d v="1899-12-31T00:05:00"/>
    <n v="1"/>
    <d v="1899-12-30T00:00:00"/>
    <d v="1899-12-31T00:05:00"/>
    <n v="1"/>
    <x v="5"/>
    <x v="12"/>
    <s v="6-22"/>
    <d v="1899-12-30T07:15:58"/>
    <n v="1"/>
    <n v="1"/>
    <x v="12"/>
  </r>
  <r>
    <s v="TDL764"/>
    <n v="440"/>
    <x v="1"/>
    <s v="CAMBIO DE 4 MANGUERAS DE INTERCOOLER SE IDENTIFICA PASO DE ACEITE POR EL TURBO, COMPLETAR NIVEL DE ACEITE, "/>
    <x v="3"/>
    <d v="1899-12-30T07:55:00"/>
    <d v="1899-12-30T16:00:00"/>
    <d v="2021-05-31T00:00:00"/>
    <x v="52"/>
    <d v="2021-06-01T00:00:00"/>
    <d v="2021-06-01T00:00:00"/>
    <d v="1899-12-30T09:50:00"/>
    <d v="1899-12-30T10:56:00"/>
    <x v="23"/>
    <s v="FABIAN CARREÑO"/>
    <x v="0"/>
    <s v="MOTORES"/>
    <x v="0"/>
    <x v="1"/>
    <n v="1"/>
    <n v="1"/>
    <d v="1899-12-30T18:35:00"/>
    <d v="1899-12-31T00:05:00"/>
    <n v="1"/>
    <d v="1899-12-30T00:00:00"/>
    <d v="1899-12-31T00:05:00"/>
    <n v="1"/>
    <x v="5"/>
    <x v="12"/>
    <s v="6-22"/>
    <d v="1899-12-30T01:06:00"/>
    <n v="0"/>
    <n v="1"/>
    <x v="12"/>
  </r>
  <r>
    <s v="TDL764"/>
    <n v="440"/>
    <x v="0"/>
    <s v="CAMBIO DE TURBO Y MONTAJE DE MANGUERA"/>
    <x v="3"/>
    <d v="1899-12-30T07:55:00"/>
    <d v="1899-12-30T16:00:00"/>
    <d v="2021-05-31T00:00:00"/>
    <x v="52"/>
    <d v="2021-06-01T00:00:00"/>
    <d v="2021-06-01T00:00:00"/>
    <d v="1899-12-30T14:00:00"/>
    <d v="1899-12-30T16:00:00"/>
    <x v="15"/>
    <s v="FABIAN CARREÑO"/>
    <x v="0"/>
    <s v="MOTORES"/>
    <x v="1"/>
    <x v="1"/>
    <n v="1"/>
    <n v="1"/>
    <d v="1899-12-30T18:35:00"/>
    <d v="1899-12-31T00:05:00"/>
    <n v="1"/>
    <d v="1899-12-30T00:00:00"/>
    <d v="1899-12-31T00:05:00"/>
    <n v="1"/>
    <x v="5"/>
    <x v="12"/>
    <s v="6-22"/>
    <d v="1899-12-30T02:00:00"/>
    <n v="0"/>
    <n v="1"/>
    <x v="12"/>
  </r>
  <r>
    <s v="S46483"/>
    <n v="441"/>
    <x v="1"/>
    <s v="DESMONTE DE MANGUERA DE HIDRAULICO PARA ENVIAR A FABRICAR"/>
    <x v="62"/>
    <d v="1899-12-30T08:00:00"/>
    <d v="1899-12-30T14:30:00"/>
    <d v="2021-05-31T00:00:00"/>
    <x v="53"/>
    <d v="2021-05-31T00:00:00"/>
    <d v="2021-05-31T00:00:00"/>
    <d v="1899-12-30T08:00:00"/>
    <d v="1899-12-30T08:50:00"/>
    <x v="0"/>
    <s v="JONHY SORACA"/>
    <x v="0"/>
    <s v="MECANICA DE PATIO"/>
    <x v="0"/>
    <x v="5"/>
    <n v="0"/>
    <n v="1"/>
    <d v="1899-12-30T04:30:29"/>
    <d v="1899-12-30T05:30:00"/>
    <n v="1"/>
    <d v="1899-12-30T00:00:00"/>
    <d v="1899-12-30T05:30:00"/>
    <n v="31"/>
    <x v="4"/>
    <x v="12"/>
    <s v="5-22"/>
    <d v="1899-12-30T00:50:00"/>
    <n v="0"/>
    <n v="1"/>
    <x v="12"/>
  </r>
  <r>
    <s v="S46483"/>
    <n v="441"/>
    <x v="1"/>
    <s v="POSTURA DE MANGUERA DE HIDRAULICO DEL ZORRO"/>
    <x v="62"/>
    <d v="1899-12-30T08:00:00"/>
    <d v="1899-12-30T14:30:00"/>
    <d v="2021-05-31T00:00:00"/>
    <x v="53"/>
    <d v="2021-05-31T00:00:00"/>
    <d v="2021-05-31T00:00:00"/>
    <d v="1899-12-30T14:05:00"/>
    <d v="1899-12-30T14:30:00"/>
    <x v="0"/>
    <s v="JONHY SORACA"/>
    <x v="0"/>
    <s v="MECANICA DE PATIO"/>
    <x v="0"/>
    <x v="5"/>
    <n v="0"/>
    <n v="1"/>
    <d v="1899-12-30T04:30:29"/>
    <d v="1899-12-30T05:30:00"/>
    <n v="1"/>
    <d v="1899-12-30T00:00:00"/>
    <d v="1899-12-30T05:30:00"/>
    <n v="31"/>
    <x v="4"/>
    <x v="12"/>
    <s v="5-22"/>
    <d v="1899-12-30T00:25:00"/>
    <n v="0"/>
    <n v="1"/>
    <x v="12"/>
  </r>
  <r>
    <s v="TFU075"/>
    <n v="442"/>
    <x v="0"/>
    <s v="CAMBIO DE FILTRO DE AGUA Y CAMBIO DE BUJES DE CABINA, ENGRASE GENERAL Y COMPLETAR NIVEL DE ACEITE"/>
    <x v="1"/>
    <d v="1899-12-30T08:05:00"/>
    <d v="1899-12-30T15:03:00"/>
    <d v="2021-05-31T00:00:00"/>
    <x v="53"/>
    <d v="2021-05-31T00:00:00"/>
    <d v="2021-05-31T00:00:00"/>
    <d v="1899-12-30T09:20:00"/>
    <d v="1899-12-30T15:03:00"/>
    <x v="10"/>
    <s v="SERGIO MEJIA"/>
    <x v="0"/>
    <s v="MECANICA DE PATIO"/>
    <x v="1"/>
    <x v="3"/>
    <n v="0"/>
    <n v="1"/>
    <d v="1899-12-30T04:58:29"/>
    <d v="1899-12-30T05:58:00"/>
    <n v="0"/>
    <d v="1899-12-30T05:57:00"/>
    <d v="1899-12-30T11:55:00"/>
    <n v="31"/>
    <x v="4"/>
    <x v="12"/>
    <s v="5-22"/>
    <d v="1899-12-30T03:43:29"/>
    <n v="0"/>
    <n v="1"/>
    <x v="12"/>
  </r>
  <r>
    <s v="UYU045"/>
    <n v="443"/>
    <x v="1"/>
    <s v="COMPLETAR NIVEL DE ACEITE DE MOTOR Y REFRIGERANTE"/>
    <x v="3"/>
    <d v="1899-12-30T08:50:00"/>
    <d v="1899-12-30T14:50:00"/>
    <d v="2021-05-31T00:00:00"/>
    <x v="53"/>
    <d v="2021-05-31T00:00:00"/>
    <d v="2021-05-31T00:00:00"/>
    <d v="1899-12-30T08:50:00"/>
    <d v="1899-12-30T09:10:00"/>
    <x v="0"/>
    <s v="LUIS MARTELO"/>
    <x v="1"/>
    <s v="MECANICA DE PATIO"/>
    <x v="1"/>
    <x v="3"/>
    <n v="0"/>
    <n v="1"/>
    <d v="1899-12-30T04:00:29"/>
    <d v="1899-12-30T05:00:00"/>
    <n v="0"/>
    <d v="1899-12-30T06:10:00"/>
    <d v="1899-12-30T11:10:00"/>
    <n v="31"/>
    <x v="4"/>
    <x v="12"/>
    <s v="5-22"/>
    <d v="1899-12-30T00:20:00"/>
    <n v="0"/>
    <n v="1"/>
    <x v="12"/>
  </r>
  <r>
    <s v="UYU045"/>
    <n v="443"/>
    <x v="0"/>
    <s v="REPARACION DE ELEVAVIDRIO IZQUIERDO, SE CAMBIO PIÑON"/>
    <x v="1"/>
    <d v="1899-12-30T08:50:00"/>
    <d v="1899-12-30T14:50:00"/>
    <d v="2021-05-31T00:00:00"/>
    <x v="53"/>
    <d v="2021-05-31T00:00:00"/>
    <d v="2021-05-31T00:00:00"/>
    <d v="1899-12-30T11:00:00"/>
    <d v="1899-12-30T14:50:00"/>
    <x v="229"/>
    <s v="LUIS MARTELO"/>
    <x v="0"/>
    <s v="ELECTRICO"/>
    <x v="1"/>
    <x v="3"/>
    <n v="0"/>
    <n v="1"/>
    <d v="1899-12-30T04:00:29"/>
    <d v="1899-12-30T05:00:00"/>
    <n v="0"/>
    <d v="1899-12-30T06:10:00"/>
    <d v="1899-12-30T11:10:00"/>
    <n v="31"/>
    <x v="4"/>
    <x v="12"/>
    <s v="5-22"/>
    <d v="1899-12-30T03:50:00"/>
    <n v="0"/>
    <n v="1"/>
    <x v="12"/>
  </r>
  <r>
    <s v="SJK825"/>
    <n v="444"/>
    <x v="1"/>
    <s v="GRADUACION DE CLUTCH"/>
    <x v="4"/>
    <d v="1899-12-30T08:55:00"/>
    <d v="1899-12-30T10:00:00"/>
    <d v="2021-05-31T00:00:00"/>
    <x v="53"/>
    <d v="2021-05-31T00:00:00"/>
    <d v="2021-05-31T00:00:00"/>
    <d v="1899-12-30T08:55:00"/>
    <d v="1899-12-30T09:10:00"/>
    <x v="23"/>
    <s v="JEISON PEREZ"/>
    <x v="1"/>
    <s v="CAJAS Y TRANSMISIONES"/>
    <x v="1"/>
    <x v="2"/>
    <n v="0"/>
    <n v="1"/>
    <d v="1899-12-30T01:05:00"/>
    <d v="1899-12-30T01:05:00"/>
    <n v="1"/>
    <d v="1899-12-30T00:00:00"/>
    <d v="1899-12-30T01:05:00"/>
    <n v="31"/>
    <x v="4"/>
    <x v="12"/>
    <s v="5-22"/>
    <d v="1899-12-30T00:15:00"/>
    <n v="0"/>
    <n v="1"/>
    <x v="12"/>
  </r>
  <r>
    <s v="SJK825"/>
    <n v="444"/>
    <x v="0"/>
    <s v="CAMBIO DE BOMBONA DE SILLA, ADAPTACION DE RACORES"/>
    <x v="1"/>
    <d v="1899-12-30T08:55:00"/>
    <d v="1899-12-30T10:00:00"/>
    <d v="2021-05-31T00:00:00"/>
    <x v="53"/>
    <d v="2021-05-31T00:00:00"/>
    <d v="2021-05-31T00:00:00"/>
    <d v="1899-12-30T09:10:00"/>
    <d v="1899-12-30T10:00:00"/>
    <x v="28"/>
    <s v="JEISON PEREZ"/>
    <x v="0"/>
    <s v="AIRE"/>
    <x v="1"/>
    <x v="2"/>
    <n v="0"/>
    <n v="1"/>
    <d v="1899-12-30T01:05:00"/>
    <d v="1899-12-30T01:05:00"/>
    <n v="1"/>
    <d v="1899-12-30T00:00:00"/>
    <d v="1899-12-30T01:05:00"/>
    <n v="31"/>
    <x v="4"/>
    <x v="12"/>
    <s v="5-22"/>
    <d v="1899-12-30T00:50:00"/>
    <n v="0"/>
    <n v="1"/>
    <x v="12"/>
  </r>
  <r>
    <s v="R84419"/>
    <n v="445"/>
    <x v="1"/>
    <s v="GRADUACION DE FRENOS Y ADAPTACION DE RESORTES"/>
    <x v="13"/>
    <d v="1899-12-30T09:40:00"/>
    <d v="1899-12-30T10:45:00"/>
    <d v="2021-05-31T00:00:00"/>
    <x v="53"/>
    <d v="2021-05-31T00:00:00"/>
    <d v="2021-05-31T00:00:00"/>
    <d v="1899-12-30T09:40:00"/>
    <d v="1899-12-30T10:00:00"/>
    <x v="0"/>
    <s v="SAMUEL DELGADO"/>
    <x v="0"/>
    <s v="MECANICA DE PATIO"/>
    <x v="0"/>
    <x v="0"/>
    <n v="0"/>
    <n v="1"/>
    <d v="1899-12-30T01:05:00"/>
    <d v="1899-12-30T01:05:00"/>
    <n v="1"/>
    <d v="1899-12-30T00:00:00"/>
    <d v="1899-12-30T01:05:00"/>
    <n v="31"/>
    <x v="4"/>
    <x v="12"/>
    <s v="5-22"/>
    <d v="1899-12-30T00:20:00"/>
    <n v="0"/>
    <n v="1"/>
    <x v="12"/>
  </r>
  <r>
    <s v="TFU058"/>
    <n v="445"/>
    <x v="0"/>
    <s v="CAMBIO DE EMPAQUE DE VALVULA TPT POR FUGAS"/>
    <x v="3"/>
    <d v="1899-12-30T09:40:00"/>
    <d v="1899-12-30T10:45:00"/>
    <d v="2021-05-31T00:00:00"/>
    <x v="53"/>
    <d v="2021-05-31T00:00:00"/>
    <d v="2021-05-31T00:00:00"/>
    <d v="1899-12-30T10:00:00"/>
    <d v="1899-12-30T10:45:00"/>
    <x v="1"/>
    <s v="SAMUEL DELGADO"/>
    <x v="0"/>
    <s v="AIRE"/>
    <x v="1"/>
    <x v="0"/>
    <n v="0"/>
    <n v="1"/>
    <d v="1899-12-30T01:05:00"/>
    <d v="1899-12-30T01:05:00"/>
    <n v="1"/>
    <d v="1899-12-30T00:00:00"/>
    <d v="1899-12-30T01:05:00"/>
    <n v="31"/>
    <x v="4"/>
    <x v="12"/>
    <s v="5-22"/>
    <d v="1899-12-30T00:45:00"/>
    <n v="0"/>
    <n v="1"/>
    <x v="12"/>
  </r>
  <r>
    <s v="UQS505"/>
    <n v="446"/>
    <x v="1"/>
    <s v="REPARACION DE ROSCA DE BOCA DEL TANQUE DE ACPM IZQUIERDO"/>
    <x v="24"/>
    <d v="1899-12-30T10:00:00"/>
    <d v="1899-12-30T18:00:00"/>
    <d v="2021-05-31T00:00:00"/>
    <x v="53"/>
    <d v="2021-05-31T00:00:00"/>
    <d v="2021-05-31T00:00:00"/>
    <d v="1899-12-30T10:10:00"/>
    <d v="1899-12-30T10:30:00"/>
    <x v="0"/>
    <s v="JHON MUÑOZ"/>
    <x v="0"/>
    <s v="MECANICA DE PATIO"/>
    <x v="0"/>
    <x v="3"/>
    <n v="0"/>
    <n v="1"/>
    <d v="1899-12-30T06:00:29"/>
    <d v="1899-12-30T07:00:00"/>
    <n v="0"/>
    <d v="1899-12-30T03:00:00"/>
    <d v="1899-12-30T10:00:00"/>
    <n v="31"/>
    <x v="4"/>
    <x v="12"/>
    <s v="5-22"/>
    <d v="1899-12-30T00:20:00"/>
    <n v="0"/>
    <n v="1"/>
    <x v="12"/>
  </r>
  <r>
    <s v="UQS505"/>
    <n v="446"/>
    <x v="1"/>
    <s v="CAMBIO DE LODERAS"/>
    <x v="46"/>
    <d v="1899-12-30T10:00:00"/>
    <d v="1899-12-30T18:00:00"/>
    <d v="2021-05-31T00:00:00"/>
    <x v="53"/>
    <d v="2021-05-31T00:00:00"/>
    <d v="2021-05-31T00:00:00"/>
    <d v="1899-12-30T10:30:00"/>
    <d v="1899-12-30T11:00:00"/>
    <x v="28"/>
    <s v="JHON MUÑOZ"/>
    <x v="1"/>
    <s v="LATONERIA Y PINTURA"/>
    <x v="0"/>
    <x v="3"/>
    <n v="0"/>
    <n v="1"/>
    <d v="1899-12-30T06:00:29"/>
    <d v="1899-12-30T07:00:00"/>
    <n v="0"/>
    <d v="1899-12-30T03:00:00"/>
    <d v="1899-12-30T10:00:00"/>
    <n v="31"/>
    <x v="4"/>
    <x v="12"/>
    <s v="5-22"/>
    <d v="1899-12-30T00:30:00"/>
    <n v="0"/>
    <n v="1"/>
    <x v="12"/>
  </r>
  <r>
    <s v="UQS505"/>
    <n v="446"/>
    <x v="0"/>
    <s v="MANTENIMIENTO DE AIRE ACONDICIONADO, CAMBIO DE MANGUERA"/>
    <x v="61"/>
    <d v="1899-12-30T10:00:00"/>
    <d v="1899-12-30T18:00:00"/>
    <d v="2021-05-31T00:00:00"/>
    <x v="53"/>
    <d v="2021-05-31T00:00:00"/>
    <d v="2021-05-31T00:00:00"/>
    <d v="1899-12-30T14:30:00"/>
    <d v="1899-12-30T18:00:00"/>
    <x v="87"/>
    <s v="JHON MUÑOZ"/>
    <x v="1"/>
    <s v="AIRE ACONDICIONADO"/>
    <x v="1"/>
    <x v="3"/>
    <n v="0"/>
    <n v="1"/>
    <d v="1899-12-30T06:00:29"/>
    <d v="1899-12-30T07:00:00"/>
    <n v="0"/>
    <d v="1899-12-30T03:00:00"/>
    <d v="1899-12-30T10:00:00"/>
    <n v="31"/>
    <x v="4"/>
    <x v="12"/>
    <s v="5-22"/>
    <d v="1899-12-30T03:30:00"/>
    <n v="0"/>
    <n v="1"/>
    <x v="12"/>
  </r>
  <r>
    <s v="TZV233"/>
    <n v="447"/>
    <x v="1"/>
    <s v="DESMONTE DE MUELLE DELANTERO, NO ERA EL REPUESTO"/>
    <x v="20"/>
    <d v="1899-12-30T14:25:00"/>
    <d v="1899-12-30T08:55:00"/>
    <d v="2021-05-31T00:00:00"/>
    <x v="54"/>
    <d v="2021-05-31T00:00:00"/>
    <d v="2021-05-31T00:00:00"/>
    <d v="1899-12-30T14:25:00"/>
    <d v="1899-12-30T15:22:00"/>
    <x v="211"/>
    <s v="JHON AREVALO"/>
    <x v="0"/>
    <s v="MECANICA DE PATIO"/>
    <x v="0"/>
    <x v="9"/>
    <n v="2"/>
    <n v="1"/>
    <d v="1899-12-30T11:30:23"/>
    <d v="1899-12-30T23:29:31"/>
    <n v="1"/>
    <d v="1899-12-30T00:00:00"/>
    <d v="1899-12-30T23:29:31"/>
    <n v="2"/>
    <x v="5"/>
    <x v="12"/>
    <s v="6-22"/>
    <d v="1899-12-30T00:57:00"/>
    <n v="0"/>
    <n v="1"/>
    <x v="12"/>
  </r>
  <r>
    <s v="TZV233"/>
    <n v="447"/>
    <x v="1"/>
    <s v="MONTAJE DE MUELLE LADO DERECHO SE CAMBIARON BUJES"/>
    <x v="20"/>
    <d v="1899-12-30T14:25:00"/>
    <d v="1899-12-30T08:55:00"/>
    <d v="2021-05-31T00:00:00"/>
    <x v="54"/>
    <d v="2021-06-01T00:00:00"/>
    <d v="2021-06-01T00:00:00"/>
    <d v="1899-12-30T16:45:00"/>
    <d v="1899-12-30T17:30:00"/>
    <x v="211"/>
    <s v="JHON AREVALO"/>
    <x v="0"/>
    <s v="MECANICA DE PATIO"/>
    <x v="0"/>
    <x v="9"/>
    <n v="2"/>
    <n v="1"/>
    <d v="1899-12-30T11:30:23"/>
    <d v="1899-12-30T23:29:31"/>
    <n v="1"/>
    <d v="1899-12-30T00:00:00"/>
    <d v="1899-12-30T23:29:31"/>
    <n v="2"/>
    <x v="5"/>
    <x v="12"/>
    <s v="6-22"/>
    <d v="1899-12-30T00:45:00"/>
    <n v="0"/>
    <n v="1"/>
    <x v="12"/>
  </r>
  <r>
    <s v="TZV233"/>
    <n v="447"/>
    <x v="1"/>
    <s v="MONTAJE DE MUELLE LADO IZQUIERDO SE CAMBIARON BUJES, PENDIENTE HAY QUE CAMBIAR MUELLES"/>
    <x v="20"/>
    <d v="1899-12-30T14:25:00"/>
    <d v="1899-12-30T08:55:00"/>
    <d v="2021-05-31T00:00:00"/>
    <x v="54"/>
    <d v="2021-06-02T00:00:00"/>
    <d v="2021-06-02T00:00:00"/>
    <d v="1899-12-30T07:30:00"/>
    <d v="1899-12-30T08:55:00"/>
    <x v="211"/>
    <s v="JHON AREVALO"/>
    <x v="0"/>
    <s v="MECANICA DE PATIO"/>
    <x v="0"/>
    <x v="9"/>
    <n v="2"/>
    <n v="1"/>
    <d v="1899-12-30T11:30:23"/>
    <d v="1899-12-30T23:29:31"/>
    <n v="1"/>
    <d v="1899-12-30T00:00:00"/>
    <d v="1899-12-30T23:29:31"/>
    <n v="2"/>
    <x v="5"/>
    <x v="12"/>
    <s v="6-22"/>
    <d v="1899-12-30T01:25:00"/>
    <n v="0"/>
    <n v="1"/>
    <x v="12"/>
  </r>
  <r>
    <s v="WHO644"/>
    <n v="448"/>
    <x v="1"/>
    <s v="CAMBIO DE BOMBILLOS DE LUCES FRONTALES"/>
    <x v="1"/>
    <d v="1899-12-30T14:49:00"/>
    <d v="1899-12-30T16:10:00"/>
    <d v="2021-05-31T00:00:00"/>
    <x v="53"/>
    <d v="2021-05-31T00:00:00"/>
    <d v="2021-05-31T00:00:00"/>
    <d v="1899-12-30T14:50:00"/>
    <d v="1899-12-30T15:20:00"/>
    <x v="12"/>
    <s v="CARLOS PERTUZ"/>
    <x v="0"/>
    <s v="ELECTRICO"/>
    <x v="1"/>
    <x v="3"/>
    <n v="0"/>
    <n v="1"/>
    <d v="1899-12-30T01:21:00"/>
    <d v="1899-12-30T01:21:00"/>
    <n v="0"/>
    <d v="1899-12-30T04:50:00"/>
    <d v="1899-12-30T06:11:00"/>
    <n v="31"/>
    <x v="4"/>
    <x v="12"/>
    <s v="5-22"/>
    <d v="1899-12-30T00:30:00"/>
    <n v="0"/>
    <n v="1"/>
    <x v="12"/>
  </r>
  <r>
    <s v="WHO644"/>
    <n v="448"/>
    <x v="0"/>
    <s v="ENGRASE Y GRADUACION DE FRENOS"/>
    <x v="13"/>
    <d v="1899-12-30T14:49:00"/>
    <d v="1899-12-30T16:10:00"/>
    <d v="2021-05-31T00:00:00"/>
    <x v="53"/>
    <d v="2021-05-31T00:00:00"/>
    <d v="2021-05-31T00:00:00"/>
    <d v="1899-12-30T15:20:00"/>
    <d v="1899-12-30T16:10:00"/>
    <x v="10"/>
    <s v="CARLOS PERTUZ"/>
    <x v="0"/>
    <s v="MECANICA DE PATIO"/>
    <x v="0"/>
    <x v="3"/>
    <n v="0"/>
    <n v="1"/>
    <d v="1899-12-30T01:21:00"/>
    <d v="1899-12-30T01:21:00"/>
    <n v="0"/>
    <d v="1899-12-30T04:50:00"/>
    <d v="1899-12-30T06:11:00"/>
    <n v="31"/>
    <x v="4"/>
    <x v="12"/>
    <s v="5-22"/>
    <d v="1899-12-30T00:50:00"/>
    <n v="0"/>
    <n v="1"/>
    <x v="12"/>
  </r>
  <r>
    <s v="R66012"/>
    <n v="449"/>
    <x v="1"/>
    <s v="DESARME DE SUSPENSION PARA CAMBIO DE BUJES DE BALANCIN, DESMONTE DE BANDAS"/>
    <x v="13"/>
    <d v="1899-12-30T07:00:00"/>
    <d v="1899-12-30T10:00:00"/>
    <d v="2021-06-01T00:00:00"/>
    <x v="55"/>
    <d v="2021-06-01T00:00:00"/>
    <d v="2021-06-01T00:00:00"/>
    <d v="1899-12-30T07:00:00"/>
    <d v="1899-12-30T12:00:00"/>
    <x v="230"/>
    <s v="DUVIAN ARTEAGA"/>
    <x v="1"/>
    <s v="MECANICA DE PATIO"/>
    <x v="1"/>
    <x v="3"/>
    <n v="3"/>
    <n v="1"/>
    <d v="1899-12-31T04:30:17"/>
    <d v="1899-12-31T21:59:02"/>
    <n v="1"/>
    <d v="1899-12-30T00:00:00"/>
    <d v="1899-12-31T21:59:02"/>
    <n v="4"/>
    <x v="5"/>
    <x v="12"/>
    <s v="6-22"/>
    <d v="1899-12-30T03:00:29"/>
    <n v="0"/>
    <n v="1"/>
    <x v="12"/>
  </r>
  <r>
    <s v="R66012"/>
    <n v="449"/>
    <x v="1"/>
    <s v="CAMBIO DE PASADORES DE TEMPLETE Y DE BALANCIN"/>
    <x v="13"/>
    <d v="1899-12-30T07:00:00"/>
    <d v="1899-12-30T10:00:00"/>
    <d v="2021-06-01T00:00:00"/>
    <x v="55"/>
    <d v="2021-06-01T00:00:00"/>
    <d v="2021-06-01T00:00:00"/>
    <d v="1899-12-30T15:30:00"/>
    <d v="1899-12-30T17:30:00"/>
    <x v="230"/>
    <s v="DUVIAN ARTEAGA"/>
    <x v="1"/>
    <s v="MECANICA DE PATIO"/>
    <x v="1"/>
    <x v="3"/>
    <n v="3"/>
    <n v="1"/>
    <d v="1899-12-31T04:30:17"/>
    <d v="1899-12-31T21:59:02"/>
    <n v="1"/>
    <d v="1899-12-30T00:00:00"/>
    <d v="1899-12-31T21:59:02"/>
    <n v="4"/>
    <x v="5"/>
    <x v="12"/>
    <s v="6-22"/>
    <d v="1899-12-30T02:00:00"/>
    <n v="0"/>
    <n v="1"/>
    <x v="12"/>
  </r>
  <r>
    <s v="R66012"/>
    <n v="449"/>
    <x v="1"/>
    <s v="SOLDADURA A LOS PASADORES DE TEMPLETE"/>
    <x v="13"/>
    <d v="1899-12-30T07:00:00"/>
    <d v="1899-12-30T10:00:00"/>
    <d v="2021-06-01T00:00:00"/>
    <x v="55"/>
    <d v="2021-06-01T00:00:00"/>
    <d v="2021-06-01T00:00:00"/>
    <d v="1899-12-30T16:00:00"/>
    <d v="1899-12-30T16:30:00"/>
    <x v="7"/>
    <s v="DUVIAN ARTEAGA"/>
    <x v="1"/>
    <s v="SOLDADURA"/>
    <x v="1"/>
    <x v="3"/>
    <n v="3"/>
    <n v="1"/>
    <d v="1899-12-31T04:30:17"/>
    <d v="1899-12-31T21:59:02"/>
    <n v="1"/>
    <d v="1899-12-30T00:00:00"/>
    <d v="1899-12-31T21:59:02"/>
    <n v="4"/>
    <x v="5"/>
    <x v="12"/>
    <s v="6-22"/>
    <d v="1899-12-30T00:30:00"/>
    <n v="0"/>
    <n v="1"/>
    <x v="12"/>
  </r>
  <r>
    <s v="R66012"/>
    <n v="449"/>
    <x v="1"/>
    <s v="DESMONTE DE BOSINES PARA CAMBIO DE GRASA Y REVISION DE RODAMIENTO, CAMBIO DE LOS RODAMIENTOS Y LOS RETENEDORES, SE CAMBIARON PASADORES Y BUJES DE TEMPLETE Y BALANCIN, CAMBIO DE SEIS TORNILLOS PASADORES."/>
    <x v="13"/>
    <d v="1899-12-30T07:00:00"/>
    <d v="1899-12-30T10:00:00"/>
    <d v="2021-06-01T00:00:00"/>
    <x v="55"/>
    <d v="2021-06-02T00:00:00"/>
    <d v="2021-06-02T00:00:00"/>
    <d v="1899-12-30T07:30:00"/>
    <d v="1899-12-30T17:30:00"/>
    <x v="231"/>
    <s v="DUVIAN ARTEAGA"/>
    <x v="1"/>
    <s v="MECANICA DE PATIO"/>
    <x v="1"/>
    <x v="3"/>
    <n v="3"/>
    <n v="1"/>
    <d v="1899-12-31T04:30:17"/>
    <d v="1899-12-31T21:59:02"/>
    <n v="1"/>
    <d v="1899-12-30T00:00:00"/>
    <d v="1899-12-31T21:59:02"/>
    <n v="4"/>
    <x v="5"/>
    <x v="12"/>
    <s v="6-22"/>
    <d v="1899-12-30T08:00:29"/>
    <n v="0"/>
    <n v="1"/>
    <x v="12"/>
  </r>
  <r>
    <s v="R66012"/>
    <n v="449"/>
    <x v="1"/>
    <s v="REMACHADA DE BANDAS DE FRENO Y MONTAJE, CAMBIO DE 5 CAMPANAS, CAMBIO DE 8 GRAPAS MUELLES, CAMBIO DE TRES JUEGOS DE BANDAS"/>
    <x v="13"/>
    <d v="1899-12-30T07:00:00"/>
    <d v="1899-12-30T10:00:00"/>
    <d v="2021-06-01T00:00:00"/>
    <x v="55"/>
    <d v="2021-06-03T00:00:00"/>
    <d v="2021-06-03T00:00:00"/>
    <d v="1899-12-30T07:30:00"/>
    <d v="1899-12-30T17:30:00"/>
    <x v="231"/>
    <s v="DUVIAN ARTEAGA"/>
    <x v="1"/>
    <s v="MECANICA DE PATIO"/>
    <x v="1"/>
    <x v="3"/>
    <n v="3"/>
    <n v="1"/>
    <d v="1899-12-31T04:30:17"/>
    <d v="1899-12-31T21:59:02"/>
    <n v="1"/>
    <d v="1899-12-30T00:00:00"/>
    <d v="1899-12-31T21:59:02"/>
    <n v="4"/>
    <x v="5"/>
    <x v="12"/>
    <s v="6-22"/>
    <d v="1899-12-30T08:00:29"/>
    <n v="0"/>
    <n v="1"/>
    <x v="12"/>
  </r>
  <r>
    <s v="R66012"/>
    <n v="449"/>
    <x v="1"/>
    <s v="AJUSTE DE GRAPAS, ALINEACION Y ENGRASE, INGRESO AL TANQUE PARA INSPECCION DE ROMPEOLAS, SE LLEVO A REPARAR TRAILERS DEL CARIBE"/>
    <x v="13"/>
    <d v="1899-12-30T07:00:00"/>
    <d v="1899-12-30T10:00:00"/>
    <d v="2021-06-01T00:00:00"/>
    <x v="55"/>
    <d v="2021-06-04T00:00:00"/>
    <d v="2021-06-04T00:00:00"/>
    <d v="1899-12-30T07:30:00"/>
    <d v="1899-12-30T10:00:00"/>
    <x v="232"/>
    <s v="DUVIAN ARTEAGA"/>
    <x v="1"/>
    <s v="MECANICA DE PATIO"/>
    <x v="1"/>
    <x v="3"/>
    <n v="3"/>
    <n v="1"/>
    <d v="1899-12-31T04:30:17"/>
    <d v="1899-12-31T21:59:02"/>
    <n v="1"/>
    <d v="1899-12-30T00:00:00"/>
    <d v="1899-12-31T21:59:02"/>
    <n v="4"/>
    <x v="5"/>
    <x v="12"/>
    <s v="6-22"/>
    <d v="1899-12-30T02:30:00"/>
    <n v="0"/>
    <n v="1"/>
    <x v="12"/>
  </r>
  <r>
    <s v="SJK691"/>
    <n v="450"/>
    <x v="0"/>
    <s v="MANTENIMIENTO A FUN CLUTCH POR ESCAPE DE AIRE SE CAMBIO EMPAQUETADURA "/>
    <x v="3"/>
    <d v="1899-12-30T07:00:00"/>
    <d v="1899-12-30T12:10:00"/>
    <d v="2021-06-01T00:00:00"/>
    <x v="52"/>
    <d v="2021-06-01T00:00:00"/>
    <d v="2021-06-01T00:00:00"/>
    <d v="1899-12-30T07:40:00"/>
    <d v="1899-12-30T12:10:00"/>
    <x v="1"/>
    <s v="FABIO GUEVARA"/>
    <x v="0"/>
    <s v="AIRE"/>
    <x v="1"/>
    <x v="3"/>
    <n v="0"/>
    <n v="1"/>
    <d v="1899-12-30T03:10:29"/>
    <d v="1899-12-30T04:10:00"/>
    <n v="1"/>
    <d v="1899-12-30T00:00:00"/>
    <d v="1899-12-30T04:10:00"/>
    <n v="1"/>
    <x v="5"/>
    <x v="12"/>
    <s v="6-22"/>
    <d v="1899-12-30T04:30:00"/>
    <n v="0"/>
    <n v="1"/>
    <x v="12"/>
  </r>
  <r>
    <s v="TDL909"/>
    <n v="451"/>
    <x v="0"/>
    <s v="CAMBIO DE MANGUERA AZUL DE MANOS TRAILER"/>
    <x v="11"/>
    <d v="1899-12-30T07:40:00"/>
    <d v="1899-12-30T08:00:00"/>
    <d v="2021-06-01T00:00:00"/>
    <x v="52"/>
    <d v="2021-06-01T00:00:00"/>
    <d v="2021-06-01T00:00:00"/>
    <d v="1899-12-30T07:40:00"/>
    <d v="1899-12-30T08:00:00"/>
    <x v="10"/>
    <s v="FRANCISCO CASTRO"/>
    <x v="0"/>
    <s v="AIRE"/>
    <x v="0"/>
    <x v="2"/>
    <n v="0"/>
    <n v="1"/>
    <d v="1899-12-30T00:20:00"/>
    <d v="1899-12-30T00:20:00"/>
    <n v="1"/>
    <d v="1899-12-30T00:00:00"/>
    <d v="1899-12-30T00:20:00"/>
    <n v="1"/>
    <x v="5"/>
    <x v="12"/>
    <s v="6-22"/>
    <d v="1899-12-30T00:20:00"/>
    <n v="0"/>
    <n v="1"/>
    <x v="12"/>
  </r>
  <r>
    <s v="TDL766"/>
    <n v="452"/>
    <x v="1"/>
    <s v="REPARACION DE RADIADOR"/>
    <x v="59"/>
    <d v="1899-12-30T08:30:00"/>
    <d v="1899-12-30T16:00:00"/>
    <d v="2021-06-01T00:00:00"/>
    <x v="54"/>
    <d v="2021-06-01T00:00:00"/>
    <d v="2021-06-02T00:00:00"/>
    <d v="1899-12-30T09:00:00"/>
    <d v="1899-12-30T16:00:00"/>
    <x v="220"/>
    <s v="ALEXANDER MEJIA"/>
    <x v="0"/>
    <s v="RADIADOR"/>
    <x v="1"/>
    <x v="1"/>
    <n v="1"/>
    <n v="1"/>
    <d v="1899-12-30T14:00:58"/>
    <d v="1899-12-30T19:30:58"/>
    <n v="1"/>
    <d v="1899-12-30T00:00:00"/>
    <d v="1899-12-30T19:30:58"/>
    <n v="2"/>
    <x v="5"/>
    <x v="12"/>
    <s v="6-22"/>
    <d v="1899-12-30T13:30:58"/>
    <n v="1"/>
    <n v="1"/>
    <x v="12"/>
  </r>
  <r>
    <s v="S26293"/>
    <n v="452"/>
    <x v="0"/>
    <s v="REPARACION DE CARROCERIA"/>
    <x v="55"/>
    <d v="1899-12-30T08:30:00"/>
    <d v="1899-12-30T16:00:00"/>
    <d v="2021-06-01T00:00:00"/>
    <x v="54"/>
    <d v="2021-06-01T00:00:00"/>
    <d v="2021-06-02T00:00:00"/>
    <d v="1899-12-30T08:30:00"/>
    <d v="1899-12-30T16:00:00"/>
    <x v="233"/>
    <s v="ALEXANDER MEJIA"/>
    <x v="0"/>
    <s v="LATONERIA Y PINTURA"/>
    <x v="0"/>
    <x v="1"/>
    <n v="1"/>
    <n v="1"/>
    <d v="1899-12-30T14:00:58"/>
    <d v="1899-12-30T19:30:58"/>
    <n v="1"/>
    <d v="1899-12-30T00:00:00"/>
    <d v="1899-12-30T19:30:58"/>
    <n v="2"/>
    <x v="5"/>
    <x v="12"/>
    <s v="6-22"/>
    <d v="1899-12-30T14:00:58"/>
    <n v="1"/>
    <n v="1"/>
    <x v="12"/>
  </r>
  <r>
    <s v="TFR044"/>
    <n v="453"/>
    <x v="1"/>
    <s v="ORGANIZACIÓN DE SISTEMA DE MANDOS DEL LEVANTA EJE, SE ENCUENTRAN CABLES INVERTIDOS QUE ESFUERZAN LA BOMBA Y SE IDENTIFICA CALENTAMIENTO"/>
    <x v="1"/>
    <d v="1899-12-30T08:36:00"/>
    <d v="1899-12-30T11:30:00"/>
    <d v="2021-06-01T00:00:00"/>
    <x v="55"/>
    <d v="2021-06-01T00:00:00"/>
    <d v="2021-06-01T00:00:00"/>
    <d v="1899-12-30T08:36:00"/>
    <d v="1899-12-30T11:07:00"/>
    <x v="5"/>
    <s v="ALVARO PINEDA"/>
    <x v="0"/>
    <s v="AIRE"/>
    <x v="1"/>
    <x v="1"/>
    <n v="3"/>
    <n v="1"/>
    <d v="1899-12-31T04:24:17"/>
    <d v="1899-12-31T21:53:02"/>
    <n v="1"/>
    <d v="1899-12-30T00:00:00"/>
    <d v="1899-12-31T21:53:02"/>
    <n v="4"/>
    <x v="5"/>
    <x v="12"/>
    <s v="6-22"/>
    <d v="1899-12-30T02:31:00"/>
    <n v="0"/>
    <n v="1"/>
    <x v="12"/>
  </r>
  <r>
    <s v="TFR044"/>
    <n v="453"/>
    <x v="1"/>
    <s v="REVISION DE BOMBA DE LEVANTAR VOLCO, HAY QUE DESMONTARLA"/>
    <x v="1"/>
    <d v="1899-12-30T08:36:00"/>
    <d v="1899-12-30T11:30:00"/>
    <d v="2021-06-01T00:00:00"/>
    <x v="55"/>
    <d v="2021-06-02T00:00:00"/>
    <d v="2021-06-02T00:00:00"/>
    <d v="1899-12-30T08:30:00"/>
    <d v="1899-12-30T11:02:00"/>
    <x v="1"/>
    <s v="ALVARO PINEDA"/>
    <x v="0"/>
    <s v="AIRE"/>
    <x v="1"/>
    <x v="1"/>
    <n v="3"/>
    <n v="1"/>
    <d v="1899-12-31T04:24:17"/>
    <d v="1899-12-31T21:53:02"/>
    <n v="1"/>
    <d v="1899-12-30T00:00:00"/>
    <d v="1899-12-31T21:53:02"/>
    <n v="4"/>
    <x v="5"/>
    <x v="12"/>
    <s v="6-22"/>
    <d v="1899-12-30T02:32:00"/>
    <n v="0"/>
    <n v="1"/>
    <x v="12"/>
  </r>
  <r>
    <s v="TFR044"/>
    <n v="453"/>
    <x v="1"/>
    <s v="DESMONTE DE BOMBA DE LEVANTE DE LA LINEA HUMEDA PARA ENVIAR A REPARAR"/>
    <x v="1"/>
    <d v="1899-12-30T08:36:00"/>
    <d v="1899-12-30T11:30:00"/>
    <d v="2021-06-01T00:00:00"/>
    <x v="55"/>
    <d v="2021-06-02T00:00:00"/>
    <d v="2021-06-02T00:00:00"/>
    <d v="1899-12-30T15:00:00"/>
    <d v="1899-12-30T15:43:00"/>
    <x v="1"/>
    <s v="ALVARO PINEDA"/>
    <x v="0"/>
    <s v="AIRE"/>
    <x v="1"/>
    <x v="1"/>
    <n v="3"/>
    <n v="1"/>
    <d v="1899-12-31T04:24:17"/>
    <d v="1899-12-31T21:53:02"/>
    <n v="1"/>
    <d v="1899-12-30T00:00:00"/>
    <d v="1899-12-31T21:53:02"/>
    <n v="4"/>
    <x v="5"/>
    <x v="12"/>
    <s v="6-22"/>
    <d v="1899-12-30T00:43:00"/>
    <n v="0"/>
    <n v="1"/>
    <x v="12"/>
  </r>
  <r>
    <s v="TFR044"/>
    <n v="453"/>
    <x v="1"/>
    <s v="LUCES MEDIAS TRASERAS, FRONTALES Y CAMBIO DE SEMAFOROS"/>
    <x v="58"/>
    <d v="1899-12-30T08:36:00"/>
    <d v="1899-12-30T11:30:00"/>
    <d v="2021-06-01T00:00:00"/>
    <x v="55"/>
    <d v="2021-06-03T00:00:00"/>
    <d v="2021-06-03T00:00:00"/>
    <d v="1899-12-30T08:00:00"/>
    <d v="1899-12-30T10:30:00"/>
    <x v="12"/>
    <s v="ALVARO PINEDA"/>
    <x v="0"/>
    <s v="ELECTRICO"/>
    <x v="0"/>
    <x v="1"/>
    <n v="3"/>
    <n v="1"/>
    <d v="1899-12-31T04:24:17"/>
    <d v="1899-12-31T21:53:02"/>
    <n v="1"/>
    <d v="1899-12-30T00:00:00"/>
    <d v="1899-12-31T21:53:02"/>
    <n v="4"/>
    <x v="5"/>
    <x v="12"/>
    <s v="6-22"/>
    <d v="1899-12-30T02:30:00"/>
    <n v="0"/>
    <n v="1"/>
    <x v="12"/>
  </r>
  <r>
    <s v="TFR044"/>
    <n v="453"/>
    <x v="1"/>
    <s v="POLISHADA"/>
    <x v="1"/>
    <d v="1899-12-30T08:36:00"/>
    <d v="1899-12-30T11:30:00"/>
    <d v="2021-06-01T00:00:00"/>
    <x v="55"/>
    <d v="2021-06-04T00:00:00"/>
    <d v="2021-06-04T00:00:00"/>
    <d v="1899-12-30T14:00:00"/>
    <d v="1899-12-30T17:30:00"/>
    <x v="28"/>
    <s v="ALVARO PINEDA"/>
    <x v="1"/>
    <s v="LATONERIA Y PINTURA"/>
    <x v="0"/>
    <x v="1"/>
    <n v="3"/>
    <n v="1"/>
    <d v="1899-12-31T04:24:17"/>
    <d v="1899-12-31T21:53:02"/>
    <n v="1"/>
    <d v="1899-12-30T00:00:00"/>
    <d v="1899-12-31T21:53:02"/>
    <n v="4"/>
    <x v="5"/>
    <x v="12"/>
    <s v="6-22"/>
    <d v="1899-12-30T03:30:00"/>
    <n v="0"/>
    <n v="1"/>
    <x v="12"/>
  </r>
  <r>
    <s v="TFR044"/>
    <n v="453"/>
    <x v="0"/>
    <s v="POLISHADA"/>
    <x v="1"/>
    <d v="1899-12-30T08:36:00"/>
    <d v="1899-12-30T11:30:00"/>
    <d v="2021-06-01T00:00:00"/>
    <x v="55"/>
    <d v="2021-06-04T00:00:00"/>
    <d v="2021-06-04T00:00:00"/>
    <d v="1899-12-30T07:30:00"/>
    <d v="1899-12-30T11:30:00"/>
    <x v="28"/>
    <s v="ALVARO PINEDA"/>
    <x v="1"/>
    <s v="LATONERIA Y PINTURA"/>
    <x v="1"/>
    <x v="1"/>
    <n v="3"/>
    <n v="1"/>
    <d v="1899-12-31T04:24:17"/>
    <d v="1899-12-31T21:53:02"/>
    <n v="1"/>
    <d v="1899-12-30T00:00:00"/>
    <d v="1899-12-31T21:53:02"/>
    <n v="4"/>
    <x v="5"/>
    <x v="12"/>
    <s v="6-22"/>
    <d v="1899-12-30T04:00:00"/>
    <n v="0"/>
    <n v="1"/>
    <x v="12"/>
  </r>
  <r>
    <s v="WLP813"/>
    <n v="454"/>
    <x v="1"/>
    <s v="POLISHAR UN TANQUE"/>
    <x v="1"/>
    <d v="1899-12-30T07:00:00"/>
    <d v="1899-12-30T09:15:00"/>
    <d v="2021-06-01T00:00:00"/>
    <x v="52"/>
    <d v="2021-06-01T00:00:00"/>
    <d v="2021-06-01T00:00:00"/>
    <d v="1899-12-30T07:30:00"/>
    <d v="1899-12-30T09:15:00"/>
    <x v="28"/>
    <s v="NEIDER IBARRA"/>
    <x v="1"/>
    <s v="LATONERIA Y PINTURA"/>
    <x v="0"/>
    <x v="3"/>
    <n v="0"/>
    <n v="1"/>
    <d v="1899-12-30T02:15:00"/>
    <d v="1899-12-30T02:15:00"/>
    <n v="1"/>
    <d v="1899-12-30T00:00:00"/>
    <d v="1899-12-30T02:15:00"/>
    <n v="1"/>
    <x v="5"/>
    <x v="12"/>
    <s v="6-22"/>
    <d v="1899-12-30T01:45:00"/>
    <n v="0"/>
    <n v="1"/>
    <x v="12"/>
  </r>
  <r>
    <s v="WLP813"/>
    <n v="454"/>
    <x v="0"/>
    <s v="REVISION DE LUCES EN EL TRAILER"/>
    <x v="27"/>
    <d v="1899-12-30T07:00:00"/>
    <d v="1899-12-30T09:15:00"/>
    <d v="2021-06-01T00:00:00"/>
    <x v="52"/>
    <d v="2021-06-01T00:00:00"/>
    <d v="2021-06-01T00:00:00"/>
    <d v="1899-12-30T07:30:00"/>
    <d v="1899-12-30T08:30:00"/>
    <x v="12"/>
    <s v="NEIDER IBARRA"/>
    <x v="1"/>
    <s v="ELECTRICO"/>
    <x v="0"/>
    <x v="3"/>
    <n v="0"/>
    <n v="1"/>
    <d v="1899-12-30T02:15:00"/>
    <d v="1899-12-30T02:15:00"/>
    <n v="1"/>
    <d v="1899-12-30T00:00:00"/>
    <d v="1899-12-30T02:15:00"/>
    <n v="1"/>
    <x v="5"/>
    <x v="12"/>
    <s v="6-22"/>
    <d v="1899-12-30T01:00:00"/>
    <n v="0"/>
    <n v="1"/>
    <x v="12"/>
  </r>
  <r>
    <s v="TFU055"/>
    <n v="455"/>
    <x v="1"/>
    <s v="ARMAR SELENOIDE, SE ESCANEA VEHICULO, SE BORRARON CODIGOS, CORRECCION DE CABLES EN BATERIA, CAMBIO DE SELENOIDE."/>
    <x v="44"/>
    <d v="1899-12-30T08:30:00"/>
    <d v="1899-12-30T16:40:00"/>
    <d v="2021-06-01T00:00:00"/>
    <x v="52"/>
    <d v="2021-06-01T00:00:00"/>
    <d v="2021-06-01T00:00:00"/>
    <d v="1899-12-30T08:30:00"/>
    <d v="1899-12-30T11:50:00"/>
    <x v="15"/>
    <s v="NICOLAS ESQUEDA"/>
    <x v="0"/>
    <s v="MOTORES"/>
    <x v="1"/>
    <x v="1"/>
    <n v="0"/>
    <n v="1"/>
    <d v="1899-12-30T06:10:29"/>
    <d v="1899-12-30T07:10:00"/>
    <n v="0"/>
    <d v="1899-12-30T04:20:00"/>
    <d v="1899-12-30T11:30:00"/>
    <n v="1"/>
    <x v="5"/>
    <x v="12"/>
    <s v="6-22"/>
    <d v="1899-12-30T03:20:00"/>
    <n v="0"/>
    <n v="1"/>
    <x v="12"/>
  </r>
  <r>
    <s v="TFU055"/>
    <n v="455"/>
    <x v="1"/>
    <s v="CAMBIO DE PERA ROJA Y COMPLETAR NIVEL DE GAS"/>
    <x v="61"/>
    <d v="1899-12-30T08:30:00"/>
    <d v="1899-12-30T16:40:00"/>
    <d v="2021-06-01T00:00:00"/>
    <x v="52"/>
    <d v="2021-06-01T00:00:00"/>
    <d v="2021-06-01T00:00:00"/>
    <d v="1899-12-30T09:05:00"/>
    <d v="1899-12-30T10:50:00"/>
    <x v="87"/>
    <s v="NICOLAS ESQUEDA"/>
    <x v="0"/>
    <s v="AIRE ACONDICIONADO"/>
    <x v="0"/>
    <x v="1"/>
    <n v="0"/>
    <n v="1"/>
    <d v="1899-12-30T06:10:29"/>
    <d v="1899-12-30T07:10:00"/>
    <n v="0"/>
    <d v="1899-12-30T04:20:00"/>
    <d v="1899-12-30T11:30:00"/>
    <n v="1"/>
    <x v="5"/>
    <x v="12"/>
    <s v="6-22"/>
    <d v="1899-12-30T01:45:00"/>
    <n v="0"/>
    <n v="1"/>
    <x v="12"/>
  </r>
  <r>
    <s v="TFU055"/>
    <n v="455"/>
    <x v="0"/>
    <s v="CORREGIR SISTEMA DE ARRANQUE Y SE CAMBIO SWITCHE DE ENCENDIDO"/>
    <x v="1"/>
    <d v="1899-12-30T08:30:00"/>
    <d v="1899-12-30T16:40:00"/>
    <d v="2021-06-01T00:00:00"/>
    <x v="52"/>
    <d v="2021-06-01T00:00:00"/>
    <d v="2021-06-01T00:00:00"/>
    <d v="1899-12-30T11:30:00"/>
    <d v="1899-12-30T16:40:00"/>
    <x v="12"/>
    <s v="NICOLAS ESQUEDA"/>
    <x v="0"/>
    <s v="ELECTRICO"/>
    <x v="0"/>
    <x v="1"/>
    <n v="0"/>
    <n v="1"/>
    <d v="1899-12-30T06:10:29"/>
    <d v="1899-12-30T07:10:00"/>
    <n v="0"/>
    <d v="1899-12-30T04:20:00"/>
    <d v="1899-12-30T11:30:00"/>
    <n v="1"/>
    <x v="5"/>
    <x v="12"/>
    <s v="6-22"/>
    <d v="1899-12-30T03:10:29"/>
    <n v="0"/>
    <n v="1"/>
    <x v="12"/>
  </r>
  <r>
    <s v="SJK824"/>
    <n v="456"/>
    <x v="0"/>
    <s v="CAMBIO DE LAMPARAS FRONTALES E INSPECCION DE LUCES "/>
    <x v="1"/>
    <d v="1899-12-30T08:50:00"/>
    <d v="1899-12-30T10:30:00"/>
    <d v="2021-06-01T00:00:00"/>
    <x v="52"/>
    <d v="2021-06-01T00:00:00"/>
    <d v="2021-06-01T00:00:00"/>
    <d v="1899-12-30T08:53:00"/>
    <d v="1899-12-30T10:30:00"/>
    <x v="12"/>
    <s v="JOSE PABON"/>
    <x v="1"/>
    <s v="ELECTRICO"/>
    <x v="0"/>
    <x v="2"/>
    <n v="0"/>
    <n v="1"/>
    <d v="1899-12-30T01:40:00"/>
    <d v="1899-12-30T01:40:00"/>
    <n v="1"/>
    <d v="1899-12-30T00:00:00"/>
    <d v="1899-12-30T01:40:00"/>
    <n v="1"/>
    <x v="5"/>
    <x v="12"/>
    <s v="6-22"/>
    <d v="1899-12-30T01:37:00"/>
    <n v="0"/>
    <n v="1"/>
    <x v="12"/>
  </r>
  <r>
    <s v="UQS518"/>
    <n v="457"/>
    <x v="1"/>
    <s v="INSPECCION DE LUCES SE IDENTIFICA APAGON DE LAS MISMAS SIN APAGAR EL VEHICULO"/>
    <x v="1"/>
    <d v="1899-12-30T09:00:00"/>
    <d v="1899-12-30T16:01:00"/>
    <d v="2021-06-01T00:00:00"/>
    <x v="54"/>
    <d v="2021-06-01T00:00:00"/>
    <d v="2021-06-01T00:00:00"/>
    <d v="1899-12-30T10:30:00"/>
    <d v="1899-12-30T11:30:00"/>
    <x v="12"/>
    <s v="LARRINZON CORREA"/>
    <x v="0"/>
    <s v="ELECTRICO"/>
    <x v="1"/>
    <x v="3"/>
    <n v="1"/>
    <n v="1"/>
    <d v="1899-12-30T13:31:58"/>
    <d v="1899-12-30T19:01:58"/>
    <n v="0"/>
    <d v="1899-12-30T04:59:00"/>
    <d v="1899-12-31T00:00:58"/>
    <n v="2"/>
    <x v="5"/>
    <x v="12"/>
    <s v="6-22"/>
    <d v="1899-12-30T01:00:00"/>
    <n v="0"/>
    <n v="1"/>
    <x v="12"/>
  </r>
  <r>
    <s v="R56587"/>
    <n v="457"/>
    <x v="1"/>
    <s v="CAMBIO DE BALANCION POSICION 7 Y 8, CAMBIO DE PASADOR DE BALANCIN Y CAMBIO DE BUJES"/>
    <x v="31"/>
    <d v="1899-12-30T09:00:00"/>
    <d v="1899-12-30T16:01:00"/>
    <d v="2021-06-01T00:00:00"/>
    <x v="54"/>
    <d v="2021-06-01T00:00:00"/>
    <d v="2021-06-01T00:00:00"/>
    <d v="1899-12-30T14:00:00"/>
    <d v="1899-12-30T15:30:00"/>
    <x v="234"/>
    <s v="LARRINZON CORREA"/>
    <x v="0"/>
    <s v="MECANICA DE PATIO"/>
    <x v="0"/>
    <x v="3"/>
    <n v="1"/>
    <n v="1"/>
    <d v="1899-12-30T13:31:58"/>
    <d v="1899-12-30T19:01:58"/>
    <n v="0"/>
    <d v="1899-12-30T04:59:00"/>
    <d v="1899-12-31T00:00:58"/>
    <n v="2"/>
    <x v="5"/>
    <x v="12"/>
    <s v="6-22"/>
    <d v="1899-12-30T01:30:00"/>
    <n v="0"/>
    <n v="1"/>
    <x v="12"/>
  </r>
  <r>
    <s v="UQS518"/>
    <n v="457"/>
    <x v="1"/>
    <s v="CORREGIR CORTO EN MODULO DE LUCES, CAMBIO DE 2 UNIDADES POR UNOS DE SEGUNDA"/>
    <x v="27"/>
    <d v="1899-12-30T09:00:00"/>
    <d v="1899-12-30T16:01:00"/>
    <d v="2021-06-01T00:00:00"/>
    <x v="54"/>
    <d v="2021-06-02T00:00:00"/>
    <d v="2021-06-02T00:00:00"/>
    <d v="1899-12-30T07:30:00"/>
    <d v="1899-12-30T09:30:00"/>
    <x v="12"/>
    <s v="LARRINZON CORREA"/>
    <x v="0"/>
    <s v="ELECTRICO"/>
    <x v="1"/>
    <x v="3"/>
    <n v="1"/>
    <n v="1"/>
    <d v="1899-12-30T13:31:58"/>
    <d v="1899-12-30T19:01:58"/>
    <n v="0"/>
    <d v="1899-12-30T04:59:00"/>
    <d v="1899-12-31T00:00:58"/>
    <n v="2"/>
    <x v="5"/>
    <x v="12"/>
    <s v="6-22"/>
    <d v="1899-12-30T02:00:00"/>
    <n v="0"/>
    <n v="1"/>
    <x v="12"/>
  </r>
  <r>
    <s v="UQS518"/>
    <n v="457"/>
    <x v="0"/>
    <s v="POLISHADO DE VEHICULO"/>
    <x v="1"/>
    <d v="1899-12-30T09:00:00"/>
    <d v="1899-12-30T16:01:00"/>
    <d v="2021-06-01T00:00:00"/>
    <x v="54"/>
    <d v="2021-06-02T00:00:00"/>
    <d v="2021-06-02T00:00:00"/>
    <d v="1899-12-30T07:30:00"/>
    <d v="1899-12-30T16:01:00"/>
    <x v="28"/>
    <s v="LARRINZON CORREA"/>
    <x v="1"/>
    <s v="LATONERIA Y PINTURA"/>
    <x v="0"/>
    <x v="3"/>
    <n v="1"/>
    <n v="1"/>
    <d v="1899-12-30T13:31:58"/>
    <d v="1899-12-30T19:01:58"/>
    <n v="0"/>
    <d v="1899-12-30T04:59:00"/>
    <d v="1899-12-31T00:00:58"/>
    <n v="2"/>
    <x v="5"/>
    <x v="12"/>
    <s v="6-22"/>
    <d v="1899-12-30T06:31:29"/>
    <n v="0"/>
    <n v="1"/>
    <x v="12"/>
  </r>
  <r>
    <s v="TDL851"/>
    <n v="458"/>
    <x v="1"/>
    <s v="CAMBIO DE DISCO DE TEFLON POR FIN DE CICLO"/>
    <x v="5"/>
    <d v="1899-12-30T14:00:00"/>
    <d v="1899-12-30T17:30:00"/>
    <d v="2021-06-01T00:00:00"/>
    <x v="52"/>
    <d v="2021-06-01T00:00:00"/>
    <d v="2021-06-01T00:00:00"/>
    <d v="1899-12-30T16:50:00"/>
    <d v="1899-12-30T17:10:00"/>
    <x v="10"/>
    <s v="ROBINSON TORREGROSA"/>
    <x v="1"/>
    <s v="MECANICA DE PATIO"/>
    <x v="0"/>
    <x v="1"/>
    <n v="0"/>
    <n v="1"/>
    <d v="1899-12-30T03:30:00"/>
    <d v="1899-12-30T03:30:00"/>
    <n v="0"/>
    <d v="1899-12-30T03:30:00"/>
    <d v="1899-12-30T07:00:00"/>
    <n v="1"/>
    <x v="5"/>
    <x v="12"/>
    <s v="6-22"/>
    <d v="1899-12-30T00:20:00"/>
    <n v="0"/>
    <n v="1"/>
    <x v="12"/>
  </r>
  <r>
    <s v="TDL851"/>
    <n v="458"/>
    <x v="0"/>
    <s v="CAMBIO DE EXPLORADORAS Y REPARACION DE LUZ DE TRABAJO DEL TRAILER"/>
    <x v="58"/>
    <d v="1899-12-30T14:00:00"/>
    <d v="1899-12-30T17:30:00"/>
    <d v="2021-06-01T00:00:00"/>
    <x v="52"/>
    <d v="2021-06-01T00:00:00"/>
    <d v="2021-06-01T00:00:00"/>
    <d v="1899-12-30T16:40:00"/>
    <d v="1899-12-30T17:30:00"/>
    <x v="12"/>
    <s v="ARGEMIRO ARAQUE"/>
    <x v="0"/>
    <s v="ELECTRICO"/>
    <x v="0"/>
    <x v="1"/>
    <n v="0"/>
    <n v="1"/>
    <d v="1899-12-30T03:30:00"/>
    <d v="1899-12-30T03:30:00"/>
    <n v="0"/>
    <d v="1899-12-30T03:30:00"/>
    <d v="1899-12-30T07:00:00"/>
    <n v="1"/>
    <x v="5"/>
    <x v="12"/>
    <s v="6-22"/>
    <d v="1899-12-30T00:50:00"/>
    <n v="0"/>
    <n v="1"/>
    <x v="12"/>
  </r>
  <r>
    <s v="TFQ989"/>
    <n v="459"/>
    <x v="1"/>
    <s v="CAMBIO DE SELLO DE AIRE ACONDICIONADO"/>
    <x v="61"/>
    <d v="1899-12-30T15:30:00"/>
    <d v="1899-12-30T11:23:00"/>
    <d v="2021-06-01T00:00:00"/>
    <x v="55"/>
    <d v="2021-06-01T00:00:00"/>
    <d v="2021-06-01T00:00:00"/>
    <d v="1899-12-30T15:30:00"/>
    <d v="1899-12-30T17:00:00"/>
    <x v="87"/>
    <s v="DIDIER GOMEZ"/>
    <x v="0"/>
    <s v="AIRE ACONDICIONADO"/>
    <x v="1"/>
    <x v="1"/>
    <n v="3"/>
    <n v="1"/>
    <d v="1899-12-30T21:23:17"/>
    <d v="1899-12-31T14:52:02"/>
    <n v="1"/>
    <d v="1899-12-30T00:00:00"/>
    <d v="1899-12-31T14:52:02"/>
    <n v="4"/>
    <x v="5"/>
    <x v="12"/>
    <s v="6-22"/>
    <d v="1899-12-30T01:30:00"/>
    <n v="0"/>
    <n v="1"/>
    <x v="12"/>
  </r>
  <r>
    <s v="TFQ989"/>
    <n v="459"/>
    <x v="1"/>
    <s v="DESMONTE DE TANQUE LADO DERECHO SE SACO ACPM PARA ENVIAR A LAVAR Y A REPARAR, POSTURA DE CAUCHOS DE PROTECCION EN LOS ZUNCHOS"/>
    <x v="24"/>
    <d v="1899-12-30T15:30:00"/>
    <d v="1899-12-30T11:23:00"/>
    <d v="2021-06-01T00:00:00"/>
    <x v="55"/>
    <d v="2021-06-02T00:00:00"/>
    <d v="2021-06-02T00:00:00"/>
    <d v="1899-12-30T09:00:00"/>
    <d v="1899-12-30T15:50:00"/>
    <x v="23"/>
    <s v="DIDIER GOMEZ"/>
    <x v="0"/>
    <s v="MECANICA DE PATIO"/>
    <x v="0"/>
    <x v="1"/>
    <n v="3"/>
    <n v="1"/>
    <d v="1899-12-30T21:23:17"/>
    <d v="1899-12-31T14:52:02"/>
    <n v="1"/>
    <d v="1899-12-30T00:00:00"/>
    <d v="1899-12-31T14:52:02"/>
    <n v="4"/>
    <x v="5"/>
    <x v="12"/>
    <s v="6-22"/>
    <d v="1899-12-30T04:50:29"/>
    <n v="0"/>
    <n v="1"/>
    <x v="12"/>
  </r>
  <r>
    <s v="TFQ989"/>
    <n v="459"/>
    <x v="1"/>
    <s v="MONTAJE DE TANQUE DERECHO Y SE HUBICO HACIA ATRÁS, AJUSTE DE TANQUE IZQUIERDO, SE BAJO TOMA FUERZA PARA CAMBIO DE EMPAQUE DE LA TAPA Y CAMBIO DE RETENEDOR"/>
    <x v="24"/>
    <d v="1899-12-30T07:30:00"/>
    <d v="1899-12-30T11:23:00"/>
    <d v="2021-06-01T00:00:00"/>
    <x v="55"/>
    <d v="2021-06-03T00:00:00"/>
    <d v="2021-06-03T00:00:00"/>
    <d v="1899-12-30T07:30:00"/>
    <d v="1899-12-30T16:00:00"/>
    <x v="23"/>
    <s v="DIDIER GOMEZ"/>
    <x v="0"/>
    <s v="MECANICA DE PATIO"/>
    <x v="0"/>
    <x v="1"/>
    <n v="3"/>
    <n v="1"/>
    <d v="1899-12-31T05:23:17"/>
    <d v="1899-12-31T22:52:02"/>
    <n v="1"/>
    <d v="1899-12-30T00:00:00"/>
    <d v="1899-12-31T22:52:02"/>
    <n v="4"/>
    <x v="5"/>
    <x v="12"/>
    <s v="6-22"/>
    <d v="1899-12-30T06:30:29"/>
    <n v="0"/>
    <n v="1"/>
    <x v="12"/>
  </r>
  <r>
    <s v="TFQ989"/>
    <n v="459"/>
    <x v="0"/>
    <s v="CAMBIO DE TORNILLO DE CHAVETAS DE LA CRUCETA DE LA CAJA Y CAMBIO DE VALVULINA , CAMBIO DE LAS DOS CRUCETAS DEL CARDAN PEQUEÑO 170"/>
    <x v="4"/>
    <d v="1899-12-30T07:30:00"/>
    <d v="1899-12-30T11:23:00"/>
    <d v="2021-06-01T00:00:00"/>
    <x v="55"/>
    <d v="2021-06-04T00:00:00"/>
    <d v="2021-06-04T00:00:00"/>
    <d v="1899-12-30T07:30:00"/>
    <d v="1899-12-30T11:23:00"/>
    <x v="235"/>
    <s v="DIDIER GOMEZ"/>
    <x v="1"/>
    <s v="CAJAS Y TRANSMISIONES"/>
    <x v="1"/>
    <x v="1"/>
    <n v="3"/>
    <n v="1"/>
    <d v="1899-12-31T05:23:17"/>
    <d v="1899-12-31T22:52:02"/>
    <n v="1"/>
    <d v="1899-12-30T00:00:00"/>
    <d v="1899-12-31T22:52:02"/>
    <n v="4"/>
    <x v="5"/>
    <x v="12"/>
    <s v="6-22"/>
    <d v="1899-12-30T03:53:00"/>
    <n v="0"/>
    <n v="1"/>
    <x v="12"/>
  </r>
  <r>
    <s v="TDL765"/>
    <n v="460"/>
    <x v="1"/>
    <s v="FABRICACIÓN DE MUELLE AUXILIAR CAJA"/>
    <x v="46"/>
    <d v="1899-12-30T14:00:00"/>
    <d v="1899-12-30T17:30:00"/>
    <d v="2021-06-01T00:00:00"/>
    <x v="52"/>
    <d v="2021-06-01T00:00:00"/>
    <d v="2021-06-01T00:00:00"/>
    <d v="1899-12-30T14:00:00"/>
    <d v="1899-12-30T16:00:00"/>
    <x v="7"/>
    <s v="CARLOS RAMIREZ"/>
    <x v="0"/>
    <s v="ME+R1256:V1256"/>
    <x v="0"/>
    <x v="1"/>
    <n v="0"/>
    <n v="1"/>
    <d v="1899-12-30T03:30:00"/>
    <d v="1899-12-30T03:30:00"/>
    <n v="0"/>
    <d v="1899-12-30T03:30:00"/>
    <d v="1899-12-30T07:00:00"/>
    <n v="1"/>
    <x v="5"/>
    <x v="12"/>
    <s v="6-22"/>
    <d v="1899-12-30T02:00:00"/>
    <n v="0"/>
    <n v="1"/>
    <x v="12"/>
  </r>
  <r>
    <s v="S26298"/>
    <n v="460"/>
    <x v="1"/>
    <s v="MANTENIMIENTO A VALVULA CHILLONA PARA CAMBIO DE DIAFRAGMA, REPARAR CAMARA T30  POSICION 3,4 ; CAMBIO DE MANGUERA DE HIDRAULICO Y SE COMPLETO EL ACEITE."/>
    <x v="19"/>
    <d v="1899-12-30T14:00:00"/>
    <d v="1899-12-30T17:30:00"/>
    <d v="2021-06-01T00:00:00"/>
    <x v="52"/>
    <d v="2021-06-01T00:00:00"/>
    <d v="2021-06-01T00:00:00"/>
    <d v="1899-12-30T16:00:00"/>
    <d v="1899-12-30T17:05:00"/>
    <x v="1"/>
    <s v="CARLOS RAMIREZ"/>
    <x v="0"/>
    <s v="AIRE"/>
    <x v="0"/>
    <x v="1"/>
    <n v="0"/>
    <n v="1"/>
    <d v="1899-12-30T03:30:00"/>
    <d v="1899-12-30T03:30:00"/>
    <n v="0"/>
    <d v="1899-12-30T03:30:00"/>
    <d v="1899-12-30T07:00:00"/>
    <n v="1"/>
    <x v="5"/>
    <x v="12"/>
    <s v="6-22"/>
    <d v="1899-12-30T01:05:00"/>
    <n v="0"/>
    <n v="1"/>
    <x v="12"/>
  </r>
  <r>
    <s v="TDL765"/>
    <n v="460"/>
    <x v="0"/>
    <s v="AJUSTE DE TUERCA DEL BUJE DE ZANAHORIA"/>
    <x v="46"/>
    <d v="1899-12-30T14:00:00"/>
    <d v="1899-12-30T17:30:00"/>
    <d v="2021-06-01T00:00:00"/>
    <x v="52"/>
    <d v="2021-06-01T00:00:00"/>
    <d v="2021-06-01T00:00:00"/>
    <d v="1899-12-30T17:10:00"/>
    <d v="1899-12-30T17:30:00"/>
    <x v="10"/>
    <s v="CARLOS RAMIREZ"/>
    <x v="1"/>
    <s v="MECANICA DE PATIO"/>
    <x v="0"/>
    <x v="1"/>
    <n v="0"/>
    <n v="1"/>
    <d v="1899-12-30T03:30:00"/>
    <d v="1899-12-30T03:30:00"/>
    <n v="0"/>
    <d v="1899-12-30T03:30:00"/>
    <d v="1899-12-30T07:00:00"/>
    <n v="1"/>
    <x v="5"/>
    <x v="12"/>
    <s v="6-22"/>
    <d v="1899-12-30T00:20:00"/>
    <n v="0"/>
    <n v="1"/>
    <x v="12"/>
  </r>
  <r>
    <s v="JKV585"/>
    <n v="461"/>
    <x v="0"/>
    <s v="POLISHADO DE CABEZOTE Y RINES"/>
    <x v="1"/>
    <d v="1899-12-30T14:00:00"/>
    <d v="1899-12-30T17:30:00"/>
    <d v="2021-06-01T00:00:00"/>
    <x v="52"/>
    <d v="2021-06-01T00:00:00"/>
    <d v="2021-06-01T00:00:00"/>
    <d v="1899-12-30T14:00:00"/>
    <d v="1899-12-30T17:30:00"/>
    <x v="28"/>
    <s v="MIGUEL LOPEZ"/>
    <x v="1"/>
    <s v="LATONERIA Y PINTURA"/>
    <x v="0"/>
    <x v="3"/>
    <n v="0"/>
    <n v="1"/>
    <d v="1899-12-30T03:30:00"/>
    <d v="1899-12-30T03:30:00"/>
    <n v="0"/>
    <d v="1899-12-30T03:30:00"/>
    <d v="1899-12-30T07:00:00"/>
    <n v="1"/>
    <x v="5"/>
    <x v="12"/>
    <s v="6-22"/>
    <d v="1899-12-30T03:30:00"/>
    <n v="0"/>
    <n v="1"/>
    <x v="12"/>
  </r>
  <r>
    <s v="TFQ990"/>
    <n v="462"/>
    <x v="1"/>
    <s v="REPARACION DE RADIADOR"/>
    <x v="59"/>
    <d v="1899-12-30T11:00:00"/>
    <d v="1899-12-30T16:50:00"/>
    <d v="2021-06-01T00:00:00"/>
    <x v="54"/>
    <d v="2021-06-01T00:00:00"/>
    <d v="2021-06-02T00:00:00"/>
    <d v="1899-12-30T11:00:00"/>
    <d v="1899-12-30T10:00:00"/>
    <x v="155"/>
    <s v="JOSE MARTINEZ"/>
    <x v="0"/>
    <s v="RADIADOR"/>
    <x v="1"/>
    <x v="1"/>
    <n v="1"/>
    <n v="1"/>
    <d v="1899-12-30T12:20:58"/>
    <d v="1899-12-30T17:50:58"/>
    <n v="0"/>
    <d v="1899-12-30T04:10:00"/>
    <d v="1899-12-30T22:00:58"/>
    <n v="2"/>
    <x v="5"/>
    <x v="12"/>
    <s v="6-22"/>
    <d v="1899-12-30T05:30:58"/>
    <n v="1"/>
    <n v="1"/>
    <x v="12"/>
  </r>
  <r>
    <s v="TFQ990"/>
    <n v="462"/>
    <x v="1"/>
    <s v="CAMBIO DE UNIDADES FRONTALES E INPSECCION DE LUCES EN GENERAL"/>
    <x v="58"/>
    <d v="1899-12-30T11:00:00"/>
    <d v="1899-12-30T16:50:00"/>
    <d v="2021-06-01T00:00:00"/>
    <x v="54"/>
    <d v="2021-06-02T00:00:00"/>
    <d v="2021-06-02T00:00:00"/>
    <d v="1899-12-30T14:00:00"/>
    <d v="1899-12-30T15:00:00"/>
    <x v="12"/>
    <s v="JOSE MARTINEZ"/>
    <x v="0"/>
    <s v="ELECTRICO"/>
    <x v="0"/>
    <x v="1"/>
    <n v="1"/>
    <n v="1"/>
    <d v="1899-12-30T12:20:58"/>
    <d v="1899-12-30T17:50:58"/>
    <n v="0"/>
    <d v="1899-12-30T04:10:00"/>
    <d v="1899-12-30T22:00:58"/>
    <n v="2"/>
    <x v="5"/>
    <x v="12"/>
    <s v="6-22"/>
    <d v="1899-12-30T01:00:00"/>
    <n v="0"/>
    <n v="1"/>
    <x v="12"/>
  </r>
  <r>
    <s v="TFQ990"/>
    <n v="462"/>
    <x v="0"/>
    <s v="DESMONTE Y MONTAJE DE CARDAN PARA CAMBIO DE TUERCA DE YOKI Y CORRECCION DE VIBRACION EN CARDANES"/>
    <x v="4"/>
    <d v="1899-12-30T11:00:00"/>
    <d v="1899-12-30T16:50:00"/>
    <d v="2021-06-01T00:00:00"/>
    <x v="54"/>
    <d v="2021-06-02T00:00:00"/>
    <d v="2021-06-02T00:00:00"/>
    <d v="1899-12-30T14:50:00"/>
    <d v="1899-12-30T16:50:00"/>
    <x v="17"/>
    <s v="JOSE MARTINEZ"/>
    <x v="0"/>
    <s v="CAJAS Y TRANSMISIONES"/>
    <x v="1"/>
    <x v="1"/>
    <n v="1"/>
    <n v="1"/>
    <d v="1899-12-30T12:20:58"/>
    <d v="1899-12-30T17:50:58"/>
    <n v="0"/>
    <d v="1899-12-30T04:10:00"/>
    <d v="1899-12-30T22:00:58"/>
    <n v="2"/>
    <x v="5"/>
    <x v="12"/>
    <s v="6-22"/>
    <d v="1899-12-30T02:00:00"/>
    <n v="0"/>
    <n v="1"/>
    <x v="12"/>
  </r>
  <r>
    <s v="TFU066"/>
    <n v="463"/>
    <x v="1"/>
    <s v="DESMONTE Y MONTAJE DE TUBERIA DEL DESCARGUE DEL TURBO PARA CORRECCION DE FUGA DE ACEITE Y AJUSTE DEL GATO DEL CAPO CALIBRACION DE CLUTCH"/>
    <x v="3"/>
    <d v="1899-12-30T07:00:00"/>
    <d v="1899-12-30T15:30:00"/>
    <d v="2021-06-02T00:00:00"/>
    <x v="54"/>
    <d v="2021-06-02T00:00:00"/>
    <d v="2021-06-02T00:00:00"/>
    <d v="1899-12-30T10:30:00"/>
    <d v="1899-12-30T14:43:00"/>
    <x v="17"/>
    <s v="MIGUEL APREZA"/>
    <x v="0"/>
    <s v="MOTORES"/>
    <x v="1"/>
    <x v="1"/>
    <n v="0"/>
    <n v="1"/>
    <d v="1899-12-30T06:30:29"/>
    <d v="1899-12-30T07:30:00"/>
    <n v="1"/>
    <d v="1899-12-30T00:00:00"/>
    <d v="1899-12-30T07:30:00"/>
    <n v="2"/>
    <x v="5"/>
    <x v="12"/>
    <s v="6-22"/>
    <d v="1899-12-30T04:13:00"/>
    <n v="0"/>
    <n v="1"/>
    <x v="12"/>
  </r>
  <r>
    <s v="TFU066"/>
    <n v="463"/>
    <x v="1"/>
    <s v="ENGRASE GENERAL"/>
    <x v="6"/>
    <d v="1899-12-30T07:00:00"/>
    <d v="1899-12-30T15:30:00"/>
    <d v="2021-06-02T00:00:00"/>
    <x v="54"/>
    <d v="2021-06-02T00:00:00"/>
    <d v="2021-06-02T00:00:00"/>
    <d v="1899-12-30T10:30:00"/>
    <d v="1899-12-30T10:50:00"/>
    <x v="0"/>
    <s v="MIGUEL APREZA"/>
    <x v="1"/>
    <s v="MECANICA DE PATIO"/>
    <x v="0"/>
    <x v="1"/>
    <n v="0"/>
    <n v="1"/>
    <d v="1899-12-30T06:30:29"/>
    <d v="1899-12-30T07:30:00"/>
    <n v="1"/>
    <d v="1899-12-30T00:00:00"/>
    <d v="1899-12-30T07:30:00"/>
    <n v="2"/>
    <x v="5"/>
    <x v="12"/>
    <s v="6-22"/>
    <d v="1899-12-30T00:20:00"/>
    <n v="0"/>
    <n v="1"/>
    <x v="12"/>
  </r>
  <r>
    <s v="S26287"/>
    <n v="463"/>
    <x v="0"/>
    <s v="ENGRASE GENERAL"/>
    <x v="6"/>
    <d v="1899-12-30T07:00:00"/>
    <d v="1899-12-30T15:30:00"/>
    <d v="2021-06-02T00:00:00"/>
    <x v="54"/>
    <d v="2021-06-02T00:00:00"/>
    <d v="2021-06-02T00:00:00"/>
    <d v="1899-12-30T14:50:00"/>
    <d v="1899-12-30T15:30:00"/>
    <x v="0"/>
    <s v="MIGUEL APREZA"/>
    <x v="1"/>
    <s v="MECANICA DE PATIO"/>
    <x v="0"/>
    <x v="1"/>
    <n v="0"/>
    <n v="1"/>
    <d v="1899-12-30T06:30:29"/>
    <d v="1899-12-30T07:30:00"/>
    <n v="1"/>
    <d v="1899-12-30T00:00:00"/>
    <d v="1899-12-30T07:30:00"/>
    <n v="2"/>
    <x v="5"/>
    <x v="12"/>
    <s v="6-22"/>
    <d v="1899-12-30T00:40:00"/>
    <n v="0"/>
    <n v="1"/>
    <x v="12"/>
  </r>
  <r>
    <s v="TFQ994"/>
    <n v="464"/>
    <x v="1"/>
    <s v="CAMBIO DE SELENOIDE AUXILIAR DE ARRANQUE"/>
    <x v="58"/>
    <d v="1899-12-30T07:00:00"/>
    <d v="1899-12-30T17:30:00"/>
    <d v="2021-06-02T00:00:00"/>
    <x v="56"/>
    <d v="2021-06-02T00:00:00"/>
    <d v="2021-06-02T00:00:00"/>
    <d v="1899-12-30T11:30:00"/>
    <d v="1899-12-30T12:00:00"/>
    <x v="12"/>
    <s v="LUIS DIAZ"/>
    <x v="0"/>
    <s v="ELECTRICO"/>
    <x v="0"/>
    <x v="1"/>
    <n v="1"/>
    <n v="1"/>
    <d v="1899-12-30T21:00:00"/>
    <d v="1899-12-31T02:30:00"/>
    <n v="0"/>
    <d v="1899-12-30T03:30:00"/>
    <d v="1899-12-31T06:00:00"/>
    <n v="3"/>
    <x v="5"/>
    <x v="12"/>
    <s v="6-22"/>
    <d v="1899-12-30T00:30:00"/>
    <n v="0"/>
    <n v="1"/>
    <x v="12"/>
  </r>
  <r>
    <s v="S26295"/>
    <n v="464"/>
    <x v="1"/>
    <s v="DESMONTE DE VALVULA RELAY PARA MANTENIMIENTO"/>
    <x v="19"/>
    <d v="1899-12-30T07:00:00"/>
    <d v="1899-12-30T17:30:00"/>
    <d v="2021-06-02T00:00:00"/>
    <x v="56"/>
    <d v="2021-06-02T00:00:00"/>
    <d v="2021-06-02T00:00:00"/>
    <d v="1899-12-30T14:00:00"/>
    <d v="1899-12-30T15:00:00"/>
    <x v="1"/>
    <s v="LUIS DIAZ"/>
    <x v="0"/>
    <s v="AIRE"/>
    <x v="0"/>
    <x v="1"/>
    <n v="1"/>
    <n v="1"/>
    <d v="1899-12-30T21:00:00"/>
    <d v="1899-12-31T02:30:00"/>
    <n v="0"/>
    <d v="1899-12-30T03:30:00"/>
    <d v="1899-12-31T06:00:00"/>
    <n v="3"/>
    <x v="5"/>
    <x v="12"/>
    <s v="6-22"/>
    <d v="1899-12-30T01:00:00"/>
    <n v="0"/>
    <n v="1"/>
    <x v="12"/>
  </r>
  <r>
    <s v="TFQ994"/>
    <n v="464"/>
    <x v="1"/>
    <s v="CORRECCION DE FUGA DE ACEITE POR TAPA VALVULA"/>
    <x v="3"/>
    <d v="1899-12-30T07:00:00"/>
    <d v="1899-12-30T17:30:00"/>
    <d v="2021-06-02T00:00:00"/>
    <x v="56"/>
    <d v="2021-06-02T00:00:00"/>
    <d v="2021-06-02T00:00:00"/>
    <d v="1899-12-30T17:00:00"/>
    <d v="1899-12-30T18:00:00"/>
    <x v="1"/>
    <s v="LUIS DIAZ"/>
    <x v="0"/>
    <s v="MOTORES"/>
    <x v="1"/>
    <x v="1"/>
    <n v="1"/>
    <n v="1"/>
    <d v="1899-12-30T21:00:00"/>
    <d v="1899-12-31T02:30:00"/>
    <n v="0"/>
    <d v="1899-12-30T03:30:00"/>
    <d v="1899-12-31T06:00:00"/>
    <n v="3"/>
    <x v="5"/>
    <x v="12"/>
    <s v="6-22"/>
    <d v="1899-12-30T01:00:00"/>
    <n v="0"/>
    <n v="1"/>
    <x v="12"/>
  </r>
  <r>
    <s v="TFQ994"/>
    <n v="464"/>
    <x v="1"/>
    <s v="DESMONTE DE INTERCOOLER Y PRUEBA DE HIDROSTATICA DESMONTE Y MONTE DEL TURBO Y MULTIPLE SE LLEVO INTERCOOLER A REPARAR EN EL RADIADOR Y AL LLEGAR SE ARMARON LAS PIEZAS, EL RADIADOR Y EL TURBO."/>
    <x v="3"/>
    <d v="1899-12-30T07:00:00"/>
    <d v="1899-12-30T17:30:00"/>
    <d v="2021-06-02T00:00:00"/>
    <x v="56"/>
    <d v="2021-06-03T00:00:00"/>
    <d v="2021-06-03T00:00:00"/>
    <d v="1899-12-30T08:00:00"/>
    <d v="1899-12-30T17:30:00"/>
    <x v="15"/>
    <s v="LUIS DIAZ"/>
    <x v="0"/>
    <s v="MOTORES"/>
    <x v="1"/>
    <x v="1"/>
    <n v="1"/>
    <n v="1"/>
    <d v="1899-12-30T21:00:00"/>
    <d v="1899-12-31T02:30:00"/>
    <n v="0"/>
    <d v="1899-12-30T03:30:00"/>
    <d v="1899-12-31T06:00:00"/>
    <n v="3"/>
    <x v="5"/>
    <x v="12"/>
    <s v="6-22"/>
    <d v="1899-12-30T07:30:29"/>
    <n v="0"/>
    <n v="1"/>
    <x v="12"/>
  </r>
  <r>
    <s v="TFQ994"/>
    <n v="464"/>
    <x v="0"/>
    <s v="CAMBIO DE DOS MANGUERAS, TUBO DE INTERCOOLER Y ABRAZADERAS"/>
    <x v="3"/>
    <d v="1899-12-30T07:00:00"/>
    <d v="1899-12-30T17:30:00"/>
    <d v="2021-06-02T00:00:00"/>
    <x v="56"/>
    <d v="2021-06-03T00:00:00"/>
    <d v="2021-06-03T00:00:00"/>
    <d v="1899-12-30T15:40:00"/>
    <d v="1899-12-30T17:30:00"/>
    <x v="17"/>
    <s v="LUIS DIAZ"/>
    <x v="0"/>
    <s v="MOTORES"/>
    <x v="1"/>
    <x v="1"/>
    <n v="1"/>
    <n v="1"/>
    <d v="1899-12-30T21:00:00"/>
    <d v="1899-12-31T02:30:00"/>
    <n v="0"/>
    <d v="1899-12-30T03:30:00"/>
    <d v="1899-12-31T06:00:00"/>
    <n v="3"/>
    <x v="5"/>
    <x v="12"/>
    <s v="6-22"/>
    <d v="1899-12-30T01:50:00"/>
    <n v="0"/>
    <n v="1"/>
    <x v="12"/>
  </r>
  <r>
    <s v="TFU063"/>
    <n v="465"/>
    <x v="1"/>
    <s v="ENGRASE GENERAL CABEZOTE Y TRAILER, CAMBIO DE MANGUERA DE LA GRASERA DEL CLUTCH, CAMBIO DE GRASERA DE  CRUCETA, SE COMPLETO NIVEL DE ACEITE DIFERENCIALES, GRADUACION DE FRENOS."/>
    <x v="6"/>
    <d v="1899-12-30T07:00:00"/>
    <d v="1899-12-30T17:30:00"/>
    <d v="2021-06-02T00:00:00"/>
    <x v="54"/>
    <d v="2021-06-02T00:00:00"/>
    <d v="2021-06-02T00:00:00"/>
    <d v="1899-12-30T08:00:00"/>
    <d v="1899-12-30T14:40:00"/>
    <x v="0"/>
    <s v="CARLOS RUIZ"/>
    <x v="0"/>
    <s v="MECANICA DE PATIO"/>
    <x v="0"/>
    <x v="1"/>
    <n v="0"/>
    <n v="1"/>
    <d v="1899-12-30T08:30:29"/>
    <d v="1899-12-30T09:30:00"/>
    <n v="0"/>
    <d v="1899-12-30T03:30:00"/>
    <d v="1899-12-30T13:00:00"/>
    <n v="2"/>
    <x v="5"/>
    <x v="12"/>
    <s v="6-22"/>
    <d v="1899-12-30T04:40:29"/>
    <n v="0"/>
    <n v="1"/>
    <x v="12"/>
  </r>
  <r>
    <s v="TFU063"/>
    <n v="465"/>
    <x v="1"/>
    <s v="BAJAR VALVULA RELAY R-14 Y ADAPTACION DE RACOR DE 5/8*1/2 POR FUGA EN SECADOR"/>
    <x v="11"/>
    <d v="1899-12-30T07:00:00"/>
    <d v="1899-12-30T17:30:00"/>
    <d v="2021-06-02T00:00:00"/>
    <x v="54"/>
    <d v="2021-06-02T00:00:00"/>
    <d v="2021-06-02T00:00:00"/>
    <d v="1899-12-30T12:00:00"/>
    <d v="1899-12-30T14:00:00"/>
    <x v="1"/>
    <s v="CARLOS RUIZ"/>
    <x v="0"/>
    <s v="AIRE"/>
    <x v="1"/>
    <x v="1"/>
    <n v="0"/>
    <n v="1"/>
    <d v="1899-12-30T08:30:29"/>
    <d v="1899-12-30T09:30:00"/>
    <n v="0"/>
    <d v="1899-12-30T03:30:00"/>
    <d v="1899-12-30T13:00:00"/>
    <n v="2"/>
    <x v="5"/>
    <x v="12"/>
    <s v="6-22"/>
    <d v="1899-12-30T02:00:00"/>
    <n v="0"/>
    <n v="1"/>
    <x v="12"/>
  </r>
  <r>
    <s v="TFU063"/>
    <n v="465"/>
    <x v="0"/>
    <s v="CAMBIO DE UN JUEGO DE BANDAS EJE LIBRE, CAMBIO DE CAMPANAS."/>
    <x v="13"/>
    <d v="1899-12-30T07:00:00"/>
    <d v="1899-12-30T17:30:00"/>
    <d v="2021-06-02T00:00:00"/>
    <x v="54"/>
    <d v="2021-06-02T00:00:00"/>
    <d v="2021-06-02T00:00:00"/>
    <d v="1899-12-30T15:50:00"/>
    <d v="1899-12-30T17:30:00"/>
    <x v="23"/>
    <s v="CARLOS RUIZ"/>
    <x v="1"/>
    <s v="MECANICA DE PATIO"/>
    <x v="1"/>
    <x v="1"/>
    <n v="0"/>
    <n v="1"/>
    <d v="1899-12-30T08:30:29"/>
    <d v="1899-12-30T09:30:00"/>
    <n v="0"/>
    <d v="1899-12-30T03:30:00"/>
    <d v="1899-12-30T13:00:00"/>
    <n v="2"/>
    <x v="5"/>
    <x v="12"/>
    <s v="6-22"/>
    <d v="1899-12-30T01:40:00"/>
    <n v="0"/>
    <n v="1"/>
    <x v="12"/>
  </r>
  <r>
    <s v="R80871"/>
    <n v="466"/>
    <x v="0"/>
    <s v="ARREGLO DE LUCES TRASERAS DEL TRAILER"/>
    <x v="27"/>
    <d v="1899-12-30T09:15:00"/>
    <d v="1899-12-30T09:48:00"/>
    <d v="2021-06-02T00:00:00"/>
    <x v="54"/>
    <d v="2021-06-02T00:00:00"/>
    <d v="2021-06-02T00:00:00"/>
    <d v="1899-12-30T09:30:00"/>
    <d v="1899-12-30T09:48:00"/>
    <x v="12"/>
    <s v="JEISON PEREZ"/>
    <x v="0"/>
    <s v="ELECTRICO"/>
    <x v="0"/>
    <x v="1"/>
    <n v="0"/>
    <n v="1"/>
    <d v="1899-12-30T00:33:00"/>
    <d v="1899-12-30T00:33:00"/>
    <n v="1"/>
    <d v="1899-12-30T00:00:00"/>
    <d v="1899-12-30T00:33:00"/>
    <n v="2"/>
    <x v="5"/>
    <x v="12"/>
    <s v="6-22"/>
    <d v="1899-12-30T00:18:00"/>
    <n v="0"/>
    <n v="1"/>
    <x v="12"/>
  </r>
  <r>
    <s v="TFU069"/>
    <n v="467"/>
    <x v="1"/>
    <s v="DESMONTE DE CAJA Y KIT DE CLUTCH PARA REPARACION DEL KIT"/>
    <x v="4"/>
    <d v="1899-12-30T07:00:00"/>
    <d v="1899-12-30T17:30:00"/>
    <d v="2021-06-02T00:00:00"/>
    <x v="55"/>
    <d v="2021-06-02T00:00:00"/>
    <d v="2021-06-02T00:00:00"/>
    <d v="1899-12-30T07:30:00"/>
    <d v="1899-12-30T10:30:00"/>
    <x v="17"/>
    <s v="EFRAIN VARGAS"/>
    <x v="1"/>
    <s v="CAJAS Y TRANSMISIONES"/>
    <x v="1"/>
    <x v="1"/>
    <n v="2"/>
    <n v="1"/>
    <d v="1899-12-31T03:30:23"/>
    <d v="1899-12-31T15:29:31"/>
    <n v="0"/>
    <d v="1899-12-30T03:30:00"/>
    <d v="1899-12-31T18:59:31"/>
    <n v="4"/>
    <x v="5"/>
    <x v="12"/>
    <s v="6-22"/>
    <d v="1899-12-30T03:00:00"/>
    <n v="0"/>
    <n v="1"/>
    <x v="12"/>
  </r>
  <r>
    <s v="S26235"/>
    <n v="467"/>
    <x v="1"/>
    <s v="REPARACION DE PISO Y SOLDADURA DE LOS PARALES"/>
    <x v="46"/>
    <d v="1899-12-30T07:00:00"/>
    <d v="1899-12-30T17:30:00"/>
    <d v="2021-06-02T00:00:00"/>
    <x v="55"/>
    <d v="2021-06-02T00:00:00"/>
    <d v="2021-06-02T00:00:00"/>
    <d v="1899-12-30T07:30:00"/>
    <d v="1899-12-30T10:30:00"/>
    <x v="7"/>
    <s v="EFRAIN VARGAS"/>
    <x v="0"/>
    <s v="SOLDADURA"/>
    <x v="0"/>
    <x v="1"/>
    <n v="2"/>
    <n v="1"/>
    <d v="1899-12-31T03:30:23"/>
    <d v="1899-12-31T15:29:31"/>
    <n v="0"/>
    <d v="1899-12-30T03:30:00"/>
    <d v="1899-12-31T18:59:31"/>
    <n v="4"/>
    <x v="5"/>
    <x v="12"/>
    <s v="6-22"/>
    <d v="1899-12-30T03:00:00"/>
    <n v="0"/>
    <n v="1"/>
    <x v="12"/>
  </r>
  <r>
    <s v="TFU069"/>
    <n v="467"/>
    <x v="1"/>
    <s v="MONTAJE DE CAJA Y KIT DE CLUTCH, INSPECCION DE SOPORTES DE MOTOR, CABINA Y CAJA"/>
    <x v="4"/>
    <d v="1899-12-30T07:00:00"/>
    <d v="1899-12-30T17:30:00"/>
    <d v="2021-06-02T00:00:00"/>
    <x v="55"/>
    <d v="2021-06-03T00:00:00"/>
    <d v="2021-06-03T00:00:00"/>
    <d v="1899-12-30T07:30:00"/>
    <d v="1899-12-30T15:40:00"/>
    <x v="17"/>
    <s v="EFRAIN VARGAS"/>
    <x v="1"/>
    <s v="CAJAS Y TRANSMISIONES"/>
    <x v="1"/>
    <x v="1"/>
    <n v="2"/>
    <n v="1"/>
    <d v="1899-12-31T03:30:23"/>
    <d v="1899-12-31T15:29:31"/>
    <n v="0"/>
    <d v="1899-12-30T03:30:00"/>
    <d v="1899-12-31T18:59:31"/>
    <n v="4"/>
    <x v="5"/>
    <x v="12"/>
    <s v="6-22"/>
    <d v="1899-12-30T06:10:29"/>
    <n v="0"/>
    <n v="1"/>
    <x v="12"/>
  </r>
  <r>
    <s v="TFU069"/>
    <n v="467"/>
    <x v="1"/>
    <s v="POLISHADO DE VEHICULO"/>
    <x v="1"/>
    <d v="1899-12-30T07:00:00"/>
    <d v="1899-12-30T17:30:00"/>
    <d v="2021-06-02T00:00:00"/>
    <x v="55"/>
    <d v="2021-06-04T00:00:00"/>
    <d v="2021-06-04T00:00:00"/>
    <d v="1899-12-30T07:30:00"/>
    <d v="1899-12-30T17:00:00"/>
    <x v="9"/>
    <s v="EFRAIN VARGAS"/>
    <x v="1"/>
    <s v="LATONERIA Y PINTURA"/>
    <x v="0"/>
    <x v="1"/>
    <n v="2"/>
    <n v="1"/>
    <d v="1899-12-31T03:30:23"/>
    <d v="1899-12-31T15:29:31"/>
    <n v="0"/>
    <d v="1899-12-30T03:30:00"/>
    <d v="1899-12-31T18:59:31"/>
    <n v="4"/>
    <x v="5"/>
    <x v="12"/>
    <s v="6-22"/>
    <d v="1899-12-30T07:30:29"/>
    <n v="0"/>
    <n v="1"/>
    <x v="12"/>
  </r>
  <r>
    <s v="TFU069"/>
    <n v="467"/>
    <x v="1"/>
    <s v="CAMBIO DE BANDAS POSICION 3,4,7,8,9 Y 10, CAMBIO DE 2 LEVAS"/>
    <x v="13"/>
    <d v="1899-12-30T07:00:00"/>
    <d v="1899-12-30T17:30:00"/>
    <d v="2021-06-02T00:00:00"/>
    <x v="55"/>
    <d v="2021-06-04T00:00:00"/>
    <d v="2021-06-04T00:00:00"/>
    <d v="1899-12-30T07:30:00"/>
    <d v="1899-12-30T17:30:00"/>
    <x v="23"/>
    <s v="EFRAIN VARGAS"/>
    <x v="1"/>
    <s v="MECANICA DE PATIO"/>
    <x v="1"/>
    <x v="1"/>
    <n v="2"/>
    <n v="1"/>
    <d v="1899-12-31T03:30:23"/>
    <d v="1899-12-31T15:29:31"/>
    <n v="0"/>
    <d v="1899-12-30T03:30:00"/>
    <d v="1899-12-31T18:59:31"/>
    <n v="4"/>
    <x v="5"/>
    <x v="12"/>
    <s v="6-22"/>
    <d v="1899-12-30T08:00:29"/>
    <n v="0"/>
    <n v="1"/>
    <x v="12"/>
  </r>
  <r>
    <s v="TFU069"/>
    <n v="467"/>
    <x v="0"/>
    <s v="INSPECCION, CAMBIO DE TAPA TANQUE COMPENSADOR"/>
    <x v="3"/>
    <d v="1899-12-30T07:00:00"/>
    <d v="1899-12-30T17:30:00"/>
    <d v="2021-06-02T00:00:00"/>
    <x v="55"/>
    <d v="2021-06-04T00:00:00"/>
    <d v="2021-06-04T00:00:00"/>
    <d v="1899-12-30T15:00:00"/>
    <d v="1899-12-30T16:30:00"/>
    <x v="0"/>
    <s v="EFRAIN VARGAS"/>
    <x v="1"/>
    <s v="MECANICA DE PATIO"/>
    <x v="1"/>
    <x v="1"/>
    <n v="2"/>
    <n v="1"/>
    <d v="1899-12-31T03:30:23"/>
    <d v="1899-12-31T15:29:31"/>
    <n v="0"/>
    <d v="1899-12-30T03:30:00"/>
    <d v="1899-12-31T18:59:31"/>
    <n v="4"/>
    <x v="5"/>
    <x v="12"/>
    <s v="6-22"/>
    <d v="1899-12-30T01:30:00"/>
    <n v="0"/>
    <n v="1"/>
    <x v="12"/>
  </r>
  <r>
    <s v="TFU071"/>
    <n v="468"/>
    <x v="1"/>
    <s v="ENGRASE GENERAL CABEZOTE Y TRAILER"/>
    <x v="6"/>
    <d v="1899-12-30T10:27:00"/>
    <d v="1899-12-30T18:30:00"/>
    <d v="2021-06-02T00:00:00"/>
    <x v="56"/>
    <d v="2021-06-02T00:00:00"/>
    <d v="2021-06-02T00:00:00"/>
    <d v="1899-12-30T15:40:00"/>
    <d v="1899-12-30T16:15:00"/>
    <x v="0"/>
    <s v="LEONARDO CANO"/>
    <x v="1"/>
    <s v="MECANICA DE PATIO"/>
    <x v="0"/>
    <x v="1"/>
    <n v="1"/>
    <n v="1"/>
    <d v="1899-12-30T18:33:00"/>
    <d v="1899-12-31T00:03:00"/>
    <n v="0"/>
    <d v="1899-12-30T02:30:00"/>
    <d v="1899-12-31T02:33:00"/>
    <n v="3"/>
    <x v="5"/>
    <x v="12"/>
    <s v="6-22"/>
    <d v="1899-12-30T00:35:00"/>
    <n v="0"/>
    <n v="1"/>
    <x v="12"/>
  </r>
  <r>
    <s v="TFU071"/>
    <n v="468"/>
    <x v="1"/>
    <s v="ESCANEAR VEHICULO, CAMBIO DE ARNES DE CONECTORES"/>
    <x v="3"/>
    <d v="1899-12-30T10:27:00"/>
    <d v="1899-12-30T18:30:00"/>
    <d v="2021-06-02T00:00:00"/>
    <x v="56"/>
    <d v="2021-06-02T00:00:00"/>
    <d v="2021-06-02T00:00:00"/>
    <d v="1899-12-30T16:30:00"/>
    <d v="1899-12-30T17:30:00"/>
    <x v="236"/>
    <s v="LEONARDO CANO"/>
    <x v="0"/>
    <s v="ELECTRICO"/>
    <x v="1"/>
    <x v="1"/>
    <n v="1"/>
    <n v="1"/>
    <d v="1899-12-30T18:33:00"/>
    <d v="1899-12-31T00:03:00"/>
    <n v="0"/>
    <d v="1899-12-30T02:30:00"/>
    <d v="1899-12-31T02:33:00"/>
    <n v="3"/>
    <x v="5"/>
    <x v="12"/>
    <s v="6-22"/>
    <d v="1899-12-30T01:00:00"/>
    <n v="0"/>
    <n v="1"/>
    <x v="12"/>
  </r>
  <r>
    <s v="TFU071"/>
    <n v="468"/>
    <x v="1"/>
    <s v="MANTENIMIENTO A VALVULA DE CONTROL DE RANDON, MANTENIMIENTO A VALVULA RELAY"/>
    <x v="19"/>
    <d v="1899-12-30T10:27:00"/>
    <d v="1899-12-30T18:30:00"/>
    <d v="2021-06-02T00:00:00"/>
    <x v="56"/>
    <d v="2021-06-03T00:00:00"/>
    <d v="2021-06-03T00:00:00"/>
    <d v="1899-12-30T08:00:00"/>
    <d v="1899-12-30T15:00:00"/>
    <x v="1"/>
    <s v="LEONARDO CANO"/>
    <x v="0"/>
    <s v="AIRE"/>
    <x v="1"/>
    <x v="1"/>
    <n v="1"/>
    <n v="1"/>
    <d v="1899-12-30T18:33:00"/>
    <d v="1899-12-31T00:03:00"/>
    <n v="0"/>
    <d v="1899-12-30T02:30:00"/>
    <d v="1899-12-31T02:33:00"/>
    <n v="3"/>
    <x v="5"/>
    <x v="12"/>
    <s v="6-22"/>
    <d v="1899-12-30T05:00:29"/>
    <n v="0"/>
    <n v="1"/>
    <x v="12"/>
  </r>
  <r>
    <s v="S26301"/>
    <n v="468"/>
    <x v="0"/>
    <s v="DESMONTE Y REPARACION DE SECADOR PARA CAMBIO DE FILTRO Y VALVULA DE PURGA, CAMBIO DE MANGUERA MANOS TRAILER"/>
    <x v="11"/>
    <d v="1899-12-30T10:27:00"/>
    <d v="1899-12-30T18:30:00"/>
    <d v="2021-06-02T00:00:00"/>
    <x v="56"/>
    <d v="2021-06-03T00:00:00"/>
    <d v="2021-06-03T00:00:00"/>
    <d v="1899-12-30T15:00:00"/>
    <d v="1899-12-30T18:30:00"/>
    <x v="1"/>
    <s v="LEONARDO CANO"/>
    <x v="0"/>
    <s v="AIRE"/>
    <x v="1"/>
    <x v="1"/>
    <n v="1"/>
    <n v="1"/>
    <d v="1899-12-30T18:33:00"/>
    <d v="1899-12-31T00:03:00"/>
    <n v="0"/>
    <d v="1899-12-30T02:30:00"/>
    <d v="1899-12-31T02:33:00"/>
    <n v="3"/>
    <x v="5"/>
    <x v="12"/>
    <s v="6-22"/>
    <d v="1899-12-30T03:30:00"/>
    <n v="0"/>
    <n v="1"/>
    <x v="12"/>
  </r>
  <r>
    <s v="TDL764"/>
    <n v="469"/>
    <x v="1"/>
    <s v="INSPECCION DE FUGA DE AIRE DEBAJO DE LA CABINA SE ENCUENTRA FUGA DE AIRE EN TANQUE NO SE PUEDE BAJAR VEHICULO VA SALIENDO DE VIAJE"/>
    <x v="11"/>
    <d v="1899-12-30T11:07:00"/>
    <d v="1899-12-30T11:45:00"/>
    <d v="2021-06-02T00:00:00"/>
    <x v="54"/>
    <d v="2021-06-02T00:00:00"/>
    <d v="2021-06-02T00:00:00"/>
    <d v="1899-12-30T11:07:00"/>
    <d v="1899-12-30T11:45:00"/>
    <x v="1"/>
    <s v="FABIAN CARREÑO"/>
    <x v="0"/>
    <s v="AIRE"/>
    <x v="1"/>
    <x v="1"/>
    <n v="0"/>
    <n v="1"/>
    <d v="1899-12-30T00:38:00"/>
    <d v="1899-12-30T00:38:00"/>
    <n v="1"/>
    <d v="1899-12-30T00:00:00"/>
    <d v="1899-12-30T00:38:00"/>
    <n v="2"/>
    <x v="5"/>
    <x v="12"/>
    <s v="6-22"/>
    <d v="1899-12-30T00:38:00"/>
    <n v="0"/>
    <n v="1"/>
    <x v="12"/>
  </r>
  <r>
    <s v="TDL764"/>
    <n v="469"/>
    <x v="0"/>
    <s v="ADICION DE REFRIGERANTE, SE SACA AGUA PARA HECHAR EL LIQUIDO"/>
    <x v="3"/>
    <d v="1899-12-30T11:07:00"/>
    <d v="1899-12-30T11:45:00"/>
    <d v="2021-06-02T00:00:00"/>
    <x v="54"/>
    <d v="2021-06-02T00:00:00"/>
    <d v="2021-06-02T00:00:00"/>
    <d v="1899-12-30T11:07:00"/>
    <d v="1899-12-30T11:45:00"/>
    <x v="23"/>
    <s v="FABIAN CARREÑO"/>
    <x v="1"/>
    <s v="MECANICA DE PATIO"/>
    <x v="1"/>
    <x v="1"/>
    <n v="0"/>
    <n v="1"/>
    <d v="1899-12-30T00:38:00"/>
    <d v="1899-12-30T00:38:00"/>
    <n v="1"/>
    <d v="1899-12-30T00:00:00"/>
    <d v="1899-12-30T00:38:00"/>
    <n v="2"/>
    <x v="5"/>
    <x v="12"/>
    <s v="6-22"/>
    <d v="1899-12-30T00:38:00"/>
    <n v="0"/>
    <n v="1"/>
    <x v="12"/>
  </r>
  <r>
    <s v="UQS516"/>
    <n v="470"/>
    <x v="1"/>
    <s v="POLISHADA DE VEHICULO"/>
    <x v="1"/>
    <d v="1899-12-30T07:00:00"/>
    <d v="1899-12-30T12:00:00"/>
    <d v="2021-06-03T00:00:00"/>
    <x v="56"/>
    <d v="2021-06-03T00:00:00"/>
    <d v="2021-06-03T00:00:00"/>
    <d v="1899-12-30T07:30:00"/>
    <d v="1899-12-30T12:00:00"/>
    <x v="115"/>
    <s v="ROBERTO LOZANO"/>
    <x v="1"/>
    <s v="LATONERIA Y PINTURA"/>
    <x v="0"/>
    <x v="3"/>
    <n v="0"/>
    <n v="1"/>
    <d v="1899-12-30T03:00:29"/>
    <d v="1899-12-30T04:00:00"/>
    <n v="1"/>
    <d v="1899-12-30T00:00:00"/>
    <d v="1899-12-30T04:00:00"/>
    <n v="3"/>
    <x v="5"/>
    <x v="12"/>
    <s v="6-22"/>
    <d v="1899-12-30T04:30:00"/>
    <n v="0"/>
    <n v="1"/>
    <x v="12"/>
  </r>
  <r>
    <s v="S06239"/>
    <n v="470"/>
    <x v="0"/>
    <s v="CAMBIO DE CAMARA DE SEGURIDAD T30 "/>
    <x v="19"/>
    <d v="1899-12-30T07:00:00"/>
    <d v="1899-12-30T12:00:00"/>
    <d v="2021-06-03T00:00:00"/>
    <x v="56"/>
    <d v="2021-06-03T00:00:00"/>
    <d v="2021-06-03T00:00:00"/>
    <d v="1899-12-30T11:00:00"/>
    <d v="1899-12-30T11:30:00"/>
    <x v="1"/>
    <s v="ROBERTO LOZANO"/>
    <x v="0"/>
    <s v="AIRE"/>
    <x v="1"/>
    <x v="3"/>
    <n v="0"/>
    <n v="1"/>
    <d v="1899-12-30T03:00:29"/>
    <d v="1899-12-30T04:00:00"/>
    <n v="1"/>
    <d v="1899-12-30T00:00:00"/>
    <d v="1899-12-30T04:00:00"/>
    <n v="3"/>
    <x v="5"/>
    <x v="12"/>
    <s v="6-22"/>
    <d v="1899-12-30T00:30:00"/>
    <n v="0"/>
    <n v="1"/>
    <x v="12"/>
  </r>
  <r>
    <s v="SJK631"/>
    <n v="471"/>
    <x v="0"/>
    <s v="COMPLETAR NIVEL DE ACEITE Y ENGRASE GENERAL"/>
    <x v="3"/>
    <d v="1899-12-30T08:30:00"/>
    <d v="1899-12-30T09:40:00"/>
    <d v="2021-06-03T00:00:00"/>
    <x v="56"/>
    <d v="2021-06-03T00:00:00"/>
    <d v="2021-06-03T00:00:00"/>
    <d v="1899-12-30T08:30:00"/>
    <d v="1899-12-30T09:40:00"/>
    <x v="0"/>
    <s v="YOMAR OÑATE"/>
    <x v="1"/>
    <s v="MECANICA DE PATIO"/>
    <x v="1"/>
    <x v="0"/>
    <n v="0"/>
    <n v="1"/>
    <d v="1899-12-30T01:10:00"/>
    <d v="1899-12-30T01:10:00"/>
    <n v="1"/>
    <d v="1899-12-30T00:00:00"/>
    <d v="1899-12-30T01:10:00"/>
    <n v="3"/>
    <x v="5"/>
    <x v="12"/>
    <s v="6-22"/>
    <d v="1899-12-30T01:10:00"/>
    <n v="0"/>
    <n v="1"/>
    <x v="12"/>
  </r>
  <r>
    <s v="TDL767"/>
    <n v="472"/>
    <x v="1"/>
    <s v="ENGRASE GENERAL"/>
    <x v="6"/>
    <d v="1899-12-30T10:03:00"/>
    <d v="1899-12-30T17:10:00"/>
    <d v="2021-06-03T00:00:00"/>
    <x v="56"/>
    <d v="2021-06-03T00:00:00"/>
    <d v="2021-06-03T00:00:00"/>
    <d v="1899-12-30T11:30:00"/>
    <d v="1899-12-30T12:00:00"/>
    <x v="0"/>
    <s v="OSCAR QUINAYAS"/>
    <x v="1"/>
    <s v="MECANICA DE PATIO"/>
    <x v="0"/>
    <x v="1"/>
    <n v="0"/>
    <n v="1"/>
    <d v="1899-12-30T05:07:29"/>
    <d v="1899-12-30T06:07:00"/>
    <n v="0"/>
    <d v="1899-12-30T03:50:00"/>
    <d v="1899-12-30T09:57:00"/>
    <n v="3"/>
    <x v="5"/>
    <x v="12"/>
    <s v="6-22"/>
    <d v="1899-12-30T00:30:00"/>
    <n v="0"/>
    <n v="1"/>
    <x v="12"/>
  </r>
  <r>
    <s v="TDL767"/>
    <n v="472"/>
    <x v="1"/>
    <s v="INSPECCION DE CABLE 7 VIAS, CAMBIO DE SELENOIDE DE ENCENDIDO Y CAMBIO DEL SWITCH DE ENCENDIDO"/>
    <x v="58"/>
    <d v="1899-12-30T10:03:00"/>
    <d v="1899-12-30T17:10:00"/>
    <d v="2021-06-03T00:00:00"/>
    <x v="56"/>
    <d v="2021-06-03T00:00:00"/>
    <d v="2021-06-03T00:00:00"/>
    <d v="1899-12-30T10:30:00"/>
    <d v="1899-12-30T17:30:00"/>
    <x v="12"/>
    <s v="OSCAR QUINAYAS"/>
    <x v="0"/>
    <s v="ELECTRICO"/>
    <x v="1"/>
    <x v="1"/>
    <n v="0"/>
    <n v="1"/>
    <d v="1899-12-30T05:07:29"/>
    <d v="1899-12-30T06:07:00"/>
    <n v="0"/>
    <d v="1899-12-30T03:50:00"/>
    <d v="1899-12-30T09:57:00"/>
    <n v="3"/>
    <x v="5"/>
    <x v="12"/>
    <s v="6-22"/>
    <d v="1899-12-30T05:00:29"/>
    <n v="0"/>
    <n v="1"/>
    <x v="12"/>
  </r>
  <r>
    <s v="TDL767"/>
    <n v="472"/>
    <x v="1"/>
    <s v="FABRICACION DE PIEZAS DE BOMPER TRASERO, CAMBIO DE BOMPER"/>
    <x v="46"/>
    <d v="1899-12-30T10:03:00"/>
    <d v="1899-12-30T17:10:00"/>
    <d v="2021-06-03T00:00:00"/>
    <x v="56"/>
    <d v="2021-06-03T00:00:00"/>
    <d v="2021-06-03T00:00:00"/>
    <d v="1899-12-30T07:00:00"/>
    <d v="1899-12-30T17:30:00"/>
    <x v="7"/>
    <s v="OSCAR QUINAYAS"/>
    <x v="1"/>
    <s v="SOLDADURA"/>
    <x v="0"/>
    <x v="1"/>
    <n v="0"/>
    <n v="1"/>
    <d v="1899-12-30T05:07:29"/>
    <d v="1899-12-30T06:07:00"/>
    <n v="0"/>
    <d v="1899-12-30T03:50:00"/>
    <d v="1899-12-30T09:57:00"/>
    <n v="3"/>
    <x v="5"/>
    <x v="12"/>
    <s v="6-22"/>
    <d v="1899-12-30T08:30:29"/>
    <n v="0"/>
    <n v="1"/>
    <x v="12"/>
  </r>
  <r>
    <s v="TDL767"/>
    <n v="472"/>
    <x v="1"/>
    <s v="CAMBIO DE 7 ESPARRAGOS Y EMPAQUE EJE 8 HUECOS UN TROQUE 5 Y 6"/>
    <x v="13"/>
    <d v="1899-12-30T10:03:00"/>
    <d v="1899-12-30T17:10:00"/>
    <d v="2021-06-03T00:00:00"/>
    <x v="56"/>
    <d v="2021-06-03T00:00:00"/>
    <d v="2021-06-03T00:00:00"/>
    <d v="1899-12-30T14:45:00"/>
    <d v="1899-12-30T16:40:00"/>
    <x v="10"/>
    <s v="OSCAR QUINAYAS"/>
    <x v="0"/>
    <s v="MECANICA DE PATIO"/>
    <x v="0"/>
    <x v="1"/>
    <n v="0"/>
    <n v="1"/>
    <d v="1899-12-30T05:07:29"/>
    <d v="1899-12-30T06:07:00"/>
    <n v="0"/>
    <d v="1899-12-30T03:50:00"/>
    <d v="1899-12-30T09:57:00"/>
    <n v="3"/>
    <x v="5"/>
    <x v="12"/>
    <s v="6-22"/>
    <d v="1899-12-30T01:55:00"/>
    <n v="0"/>
    <n v="1"/>
    <x v="12"/>
  </r>
  <r>
    <s v="TDL767"/>
    <n v="472"/>
    <x v="0"/>
    <s v="CAMBIO DE UN JUEGO DE BANDAS POSICION 3,4,9 Y 10"/>
    <x v="13"/>
    <d v="1899-12-30T10:03:00"/>
    <d v="1899-12-30T17:10:00"/>
    <d v="2021-06-03T00:00:00"/>
    <x v="56"/>
    <d v="2021-06-03T00:00:00"/>
    <d v="2021-06-03T00:00:00"/>
    <d v="1899-12-30T16:00:00"/>
    <d v="1899-12-30T17:10:00"/>
    <x v="14"/>
    <s v="OSCAR QUINAYAS"/>
    <x v="1"/>
    <s v="MECANICA DE PATIO"/>
    <x v="1"/>
    <x v="1"/>
    <n v="0"/>
    <n v="1"/>
    <d v="1899-12-30T05:07:29"/>
    <d v="1899-12-30T06:07:00"/>
    <n v="0"/>
    <d v="1899-12-30T03:50:00"/>
    <d v="1899-12-30T09:57:00"/>
    <n v="3"/>
    <x v="5"/>
    <x v="12"/>
    <s v="6-22"/>
    <d v="1899-12-30T01:10:00"/>
    <n v="0"/>
    <n v="1"/>
    <x v="12"/>
  </r>
  <r>
    <s v="UQS505"/>
    <n v="473"/>
    <x v="0"/>
    <s v="ENGRASE GENERAL"/>
    <x v="6"/>
    <d v="1899-12-30T11:00:00"/>
    <d v="1899-12-30T11:30:00"/>
    <d v="2021-06-03T00:00:00"/>
    <x v="56"/>
    <d v="2021-06-03T00:00:00"/>
    <d v="2021-06-03T00:00:00"/>
    <d v="1899-12-30T11:00:00"/>
    <d v="1899-12-30T11:30:00"/>
    <x v="0"/>
    <s v="JHON MUÑOZ"/>
    <x v="1"/>
    <s v="MECANICA DE PATIO"/>
    <x v="0"/>
    <x v="3"/>
    <n v="0"/>
    <n v="1"/>
    <d v="1899-12-30T00:30:00"/>
    <d v="1899-12-30T00:30:00"/>
    <n v="1"/>
    <d v="1899-12-30T00:00:00"/>
    <d v="1899-12-30T00:30:00"/>
    <n v="3"/>
    <x v="5"/>
    <x v="12"/>
    <s v="6-22"/>
    <d v="1899-12-30T00:30:00"/>
    <n v="0"/>
    <n v="1"/>
    <x v="12"/>
  </r>
  <r>
    <s v="S67607"/>
    <n v="474"/>
    <x v="1"/>
    <s v="DESMONTE DE BOSIN CAMPANA, PARA DESVARE, SE CAMBIO BOSIN POR UNO DE SEGUNDA TAPA CUBO Y SE PASARON LOS RODAMIENTOS"/>
    <x v="13"/>
    <d v="1899-12-30T14:00:00"/>
    <d v="1899-12-30T16:00:00"/>
    <d v="2021-06-03T00:00:00"/>
    <x v="56"/>
    <d v="2021-06-03T00:00:00"/>
    <d v="2021-06-03T00:00:00"/>
    <d v="1899-12-30T14:00:00"/>
    <d v="1899-12-30T16:00:00"/>
    <x v="37"/>
    <m/>
    <x v="0"/>
    <s v="MECANICA DE PATIO"/>
    <x v="1"/>
    <x v="0"/>
    <n v="0"/>
    <n v="1"/>
    <d v="1899-12-30T02:00:00"/>
    <d v="1899-12-30T02:00:00"/>
    <n v="0"/>
    <d v="1899-12-30T05:00:00"/>
    <d v="1899-12-30T07:00:00"/>
    <n v="3"/>
    <x v="5"/>
    <x v="12"/>
    <s v="6-22"/>
    <d v="1899-12-30T02:00:00"/>
    <n v="0"/>
    <n v="1"/>
    <x v="12"/>
  </r>
  <r>
    <s v="TDL908 - R62456"/>
    <n v="475"/>
    <x v="0"/>
    <s v="Corrección fuga aire por manguera, instalación de acoples, Desmonte y cambio de recamara freno pos. 9-10. Suministra CTP."/>
    <x v="11"/>
    <d v="1899-12-30T07:00:00"/>
    <d v="1899-12-30T11:00:00"/>
    <d v="2021-05-31T00:00:00"/>
    <x v="53"/>
    <d v="2021-05-31T00:00:00"/>
    <d v="2021-05-31T00:00:00"/>
    <d v="1899-12-30T07:00:00"/>
    <d v="1899-12-30T11:00:00"/>
    <x v="145"/>
    <s v="ISMAEL MORENO"/>
    <x v="0"/>
    <s v="AIRE"/>
    <x v="0"/>
    <x v="4"/>
    <n v="0"/>
    <n v="1"/>
    <d v="1899-12-30T04:00:00"/>
    <d v="1899-12-30T04:00:00"/>
    <n v="1"/>
    <d v="1899-12-30T00:00:00"/>
    <d v="1899-12-30T04:00:00"/>
    <n v="31"/>
    <x v="4"/>
    <x v="12"/>
    <s v="5-22"/>
    <d v="1899-12-30T04:00:00"/>
    <n v="0"/>
    <n v="1"/>
    <x v="12"/>
  </r>
  <r>
    <s v="TFU076 - R67015"/>
    <n v="476"/>
    <x v="0"/>
    <s v=" Revisión electroválvula_x000a_Varilla de las bombonas y cuadrar válvula_x000a_Botones de la silla_x000a_Instalaciones eléctricas y revisión de fallas, bomba de levanté, electroválvula_x000a_Instalación de batería, queda una para reparar el borne, conexiones sueltas en, pito, arranqué._x000a_Inspección, desmonte de ventilador para desmonte de fanclutch_x000a_(cambio de empaquetadura y reparación). Fanclutch Borg Warner"/>
    <x v="11"/>
    <d v="1899-12-30T07:00:00"/>
    <d v="1899-12-30T08:00:00"/>
    <d v="2021-05-31T00:00:00"/>
    <x v="53"/>
    <d v="2021-05-31T00:00:00"/>
    <d v="2021-05-31T00:00:00"/>
    <d v="1899-12-30T07:00:00"/>
    <d v="1899-12-30T08:00:00"/>
    <x v="225"/>
    <s v="FABIO TERAN"/>
    <x v="0"/>
    <s v="ELECTRICO, AIRE"/>
    <x v="0"/>
    <x v="4"/>
    <n v="0"/>
    <n v="1"/>
    <d v="1899-12-30T01:00:00"/>
    <d v="1899-12-30T01:00:00"/>
    <n v="1"/>
    <d v="1899-12-30T00:00:00"/>
    <d v="1899-12-30T01:00:00"/>
    <n v="31"/>
    <x v="4"/>
    <x v="12"/>
    <s v="5-22"/>
    <d v="1899-12-30T01:00:00"/>
    <n v="0"/>
    <n v="1"/>
    <x v="12"/>
  </r>
  <r>
    <s v="TFT610 - R59143"/>
    <n v="477"/>
    <x v="0"/>
    <s v="Instalación de recámara de aire, hojas de muelles, construcción de buje templete, pito de reverso._x000a_Desmonte de muelle pos. 11-12 para cambio de hoja 9na, muelle_x000a_pos. 19-20 cambio hoja principal, segunda y tercera partidas. Desmonte y cambio de camara freno pos. 21.22. Retiro, fabricación y Soldura oreja de barra de tensora eje trailer pos._x000a_11-12 (incluye materiales). Inspección, desmonte y cambio de pito reversa equipo."/>
    <x v="17"/>
    <d v="1899-12-30T06:00:00"/>
    <d v="1899-12-30T17:50:00"/>
    <d v="2021-05-31T00:00:00"/>
    <x v="53"/>
    <d v="2021-05-31T00:00:00"/>
    <d v="2021-05-31T00:00:00"/>
    <d v="1899-12-30T06:00:00"/>
    <d v="1899-12-30T17:50:00"/>
    <x v="145"/>
    <s v="JOSE PAEZ"/>
    <x v="0"/>
    <s v="SOLDADURA, ELECTRICO, MECANICA DE PATIO, AIRE"/>
    <x v="0"/>
    <x v="4"/>
    <n v="0"/>
    <n v="1"/>
    <d v="1899-12-30T09:50:29"/>
    <d v="1899-12-30T10:50:00"/>
    <n v="1"/>
    <d v="1899-12-30T00:00:00"/>
    <d v="1899-12-30T10:50:00"/>
    <n v="31"/>
    <x v="4"/>
    <x v="12"/>
    <s v="5-22"/>
    <d v="1899-12-30T09:50:29"/>
    <n v="0"/>
    <n v="1"/>
    <x v="12"/>
  </r>
  <r>
    <s v="TDL918 - R62024"/>
    <n v="478"/>
    <x v="0"/>
    <s v="Cambio de correa compresor Ac de equipo . Desmontaje y montaje muelle tandem para cambio de hoja tercera por daño. Desmonte y monte quinta rueda para cambio de mordazas y cambio de bujes (Kit mordaza suministrado por construproyec). Cambio de gancho capot. Reparar fisuras, biscelar y aplicacion soldadura a quinta Rueda en multiples partes. REPUESTOS: Suministro de Tensor Correo compresor ISX. Marca DAYCO. Suministro de correa 6PK1740 . Suministro de hoja tercera muelle. Marca Imal. Suministro de tornillo central 1/2 X 8''. Suministro de gancho capot."/>
    <x v="11"/>
    <d v="1899-12-30T07:00:00"/>
    <d v="1899-12-30T18:00:00"/>
    <d v="2021-05-31T00:00:00"/>
    <x v="53"/>
    <d v="2021-05-31T00:00:00"/>
    <d v="2021-05-31T00:00:00"/>
    <d v="1899-12-30T07:00:00"/>
    <d v="1899-12-30T18:00:00"/>
    <x v="145"/>
    <s v="JOHAN RATIVA"/>
    <x v="0"/>
    <s v="MECANICA DE PATIO"/>
    <x v="0"/>
    <x v="4"/>
    <n v="0"/>
    <n v="1"/>
    <d v="1899-12-30T09:00:29"/>
    <d v="1899-12-30T10:00:00"/>
    <n v="1"/>
    <d v="1899-12-30T00:00:00"/>
    <d v="1899-12-30T10:00:00"/>
    <n v="31"/>
    <x v="4"/>
    <x v="12"/>
    <s v="5-22"/>
    <d v="1899-12-30T09:00:29"/>
    <n v="0"/>
    <n v="1"/>
    <x v="12"/>
  </r>
  <r>
    <s v="TDK251-R59057"/>
    <n v="479"/>
    <x v="0"/>
    <s v="Desmonte y monte ruedas tandem para cambio de rodajas frenos, Desmonte y cambio de polea acanalada de correa compresor. Inspección luces, cambio de semaforos capot por daño y reparación cambio cableado de alimentación reventado"/>
    <x v="13"/>
    <d v="1899-12-30T07:00:00"/>
    <d v="1899-12-30T17:00:00"/>
    <d v="2021-06-02T00:00:00"/>
    <x v="54"/>
    <d v="2021-06-02T00:00:00"/>
    <d v="2021-06-02T00:00:00"/>
    <d v="1899-12-30T07:00:00"/>
    <d v="1899-12-30T17:00:00"/>
    <x v="145"/>
    <s v="JONNY REYES"/>
    <x v="0"/>
    <s v="MECANICA DE PATIO, ELECTRICO"/>
    <x v="0"/>
    <x v="4"/>
    <n v="0"/>
    <n v="1"/>
    <d v="1899-12-30T08:00:29"/>
    <d v="1899-12-30T09:00:00"/>
    <n v="1"/>
    <d v="1899-12-30T00:00:00"/>
    <d v="1899-12-30T09:00:00"/>
    <n v="2"/>
    <x v="5"/>
    <x v="12"/>
    <s v="6-22"/>
    <d v="1899-12-30T08:00:29"/>
    <n v="0"/>
    <n v="1"/>
    <x v="12"/>
  </r>
  <r>
    <s v="TFQ994"/>
    <n v="480"/>
    <x v="0"/>
    <s v="CAMBIO DE MANGUERA DE FRENO DE SEGURIDAD POR ROTURA"/>
    <x v="19"/>
    <d v="1899-12-30T07:40:00"/>
    <d v="1899-12-30T08:45:00"/>
    <d v="2021-06-04T00:00:00"/>
    <x v="55"/>
    <d v="2021-06-04T00:00:00"/>
    <d v="2021-06-04T00:00:00"/>
    <d v="1899-12-30T07:40:00"/>
    <d v="1899-12-30T08:45:00"/>
    <x v="1"/>
    <s v="LUIS DIAZ"/>
    <x v="0"/>
    <s v="AIRE"/>
    <x v="0"/>
    <x v="1"/>
    <n v="0"/>
    <n v="1"/>
    <d v="1899-12-30T01:05:00"/>
    <d v="1899-12-30T01:05:00"/>
    <n v="1"/>
    <d v="1899-12-30T00:00:00"/>
    <d v="1899-12-30T01:05:00"/>
    <n v="4"/>
    <x v="5"/>
    <x v="12"/>
    <s v="6-22"/>
    <d v="1899-12-30T01:05:00"/>
    <n v="0"/>
    <n v="1"/>
    <x v="12"/>
  </r>
  <r>
    <s v="TFU068"/>
    <n v="481"/>
    <x v="1"/>
    <s v="ESCANER"/>
    <x v="3"/>
    <d v="1899-12-30T07:00:00"/>
    <d v="1899-12-30T17:30:00"/>
    <d v="2021-06-04T00:00:00"/>
    <x v="55"/>
    <d v="2021-06-04T00:00:00"/>
    <d v="2021-06-04T00:00:00"/>
    <d v="1899-12-30T09:05:00"/>
    <d v="1899-12-30T10:00:00"/>
    <x v="39"/>
    <s v="JHON CANTILLO"/>
    <x v="0"/>
    <s v="MOTORES"/>
    <x v="1"/>
    <x v="1"/>
    <n v="0"/>
    <n v="1"/>
    <d v="1899-12-30T08:30:29"/>
    <d v="1899-12-30T09:30:00"/>
    <n v="0"/>
    <d v="1899-12-30T03:30:00"/>
    <d v="1899-12-30T13:00:00"/>
    <n v="4"/>
    <x v="5"/>
    <x v="12"/>
    <s v="6-22"/>
    <d v="1899-12-30T00:55:00"/>
    <n v="0"/>
    <n v="1"/>
    <x v="12"/>
  </r>
  <r>
    <s v="TFU068"/>
    <n v="481"/>
    <x v="1"/>
    <s v="DESMONTE Y MONTAJE DE CARDAN MACHO DE LA CAJA PARA ARREGLO Y CRUCETA"/>
    <x v="4"/>
    <d v="1899-12-30T07:00:00"/>
    <d v="1899-12-30T17:30:00"/>
    <d v="2021-06-04T00:00:00"/>
    <x v="55"/>
    <d v="2021-06-04T00:00:00"/>
    <d v="2021-06-04T00:00:00"/>
    <d v="1899-12-30T15:00:00"/>
    <d v="1899-12-30T17:30:00"/>
    <x v="17"/>
    <s v="JHON CANTILLO"/>
    <x v="0"/>
    <s v="CAJAS Y TRANSMISIONES"/>
    <x v="0"/>
    <x v="1"/>
    <n v="0"/>
    <n v="1"/>
    <d v="1899-12-30T08:30:29"/>
    <d v="1899-12-30T09:30:00"/>
    <n v="0"/>
    <d v="1899-12-30T03:30:00"/>
    <d v="1899-12-30T13:00:00"/>
    <n v="4"/>
    <x v="5"/>
    <x v="12"/>
    <s v="6-22"/>
    <d v="1899-12-30T02:30:00"/>
    <n v="0"/>
    <n v="1"/>
    <x v="12"/>
  </r>
  <r>
    <s v="TFU068"/>
    <n v="481"/>
    <x v="0"/>
    <s v="REVISION DE FRENO DE MOTOR"/>
    <x v="3"/>
    <d v="1899-12-30T07:00:00"/>
    <d v="1899-12-30T17:30:00"/>
    <d v="2021-06-04T00:00:00"/>
    <x v="55"/>
    <d v="2021-06-04T00:00:00"/>
    <d v="2021-06-04T00:00:00"/>
    <d v="1899-12-30T15:30:00"/>
    <d v="1899-12-30T17:30:00"/>
    <x v="45"/>
    <s v="JHON CANTILLO"/>
    <x v="0"/>
    <s v="MOTORES"/>
    <x v="1"/>
    <x v="1"/>
    <n v="0"/>
    <n v="1"/>
    <d v="1899-12-30T08:30:29"/>
    <d v="1899-12-30T09:30:00"/>
    <n v="0"/>
    <d v="1899-12-30T03:30:00"/>
    <d v="1899-12-30T13:00:00"/>
    <n v="4"/>
    <x v="5"/>
    <x v="12"/>
    <s v="6-22"/>
    <d v="1899-12-30T02:00:00"/>
    <n v="0"/>
    <n v="1"/>
    <x v="12"/>
  </r>
  <r>
    <s v="UYV097"/>
    <n v="482"/>
    <x v="0"/>
    <s v="MONTURA DE CABLE 7 VIAS Y AJUSTE TAPA DE LAS BATERIAS"/>
    <x v="58"/>
    <d v="1899-12-30T10:15:00"/>
    <d v="1899-12-30T11:30:00"/>
    <d v="2021-06-04T00:00:00"/>
    <x v="55"/>
    <d v="2021-06-04T00:00:00"/>
    <d v="2021-06-04T00:00:00"/>
    <d v="1899-12-30T10:15:00"/>
    <d v="1899-12-30T11:30:00"/>
    <x v="45"/>
    <s v="CARLOS ROA"/>
    <x v="0"/>
    <s v="ELECTRICO"/>
    <x v="0"/>
    <x v="3"/>
    <n v="0"/>
    <n v="1"/>
    <d v="1899-12-30T01:15:00"/>
    <d v="1899-12-30T01:15:00"/>
    <n v="1"/>
    <d v="1899-12-30T00:00:00"/>
    <d v="1899-12-30T01:15:00"/>
    <n v="4"/>
    <x v="5"/>
    <x v="12"/>
    <s v="6-22"/>
    <d v="1899-12-30T01:15:00"/>
    <n v="0"/>
    <n v="1"/>
    <x v="12"/>
  </r>
  <r>
    <s v="SJK691"/>
    <n v="483"/>
    <x v="1"/>
    <s v="CAMBIO DE BATERIAS"/>
    <x v="58"/>
    <d v="1899-12-30T09:10:00"/>
    <d v="1899-12-30T14:30:00"/>
    <d v="2021-06-04T00:00:00"/>
    <x v="55"/>
    <d v="2021-06-04T00:00:00"/>
    <d v="2021-06-04T00:00:00"/>
    <d v="1899-12-30T09:10:00"/>
    <d v="1899-12-30T12:00:00"/>
    <x v="12"/>
    <s v="FABIO GUEVARA"/>
    <x v="1"/>
    <s v="ELECTRICO"/>
    <x v="0"/>
    <x v="3"/>
    <n v="0"/>
    <n v="1"/>
    <d v="1899-12-30T03:20:29"/>
    <d v="1899-12-30T04:20:00"/>
    <n v="0"/>
    <d v="1899-12-30T06:30:00"/>
    <d v="1899-12-30T10:50:00"/>
    <n v="4"/>
    <x v="5"/>
    <x v="12"/>
    <s v="6-22"/>
    <d v="1899-12-30T02:50:00"/>
    <n v="0"/>
    <n v="1"/>
    <x v="12"/>
  </r>
  <r>
    <s v="SJK691"/>
    <n v="483"/>
    <x v="0"/>
    <s v="ENGRASE"/>
    <x v="6"/>
    <d v="1899-12-30T09:10:00"/>
    <d v="1899-12-30T14:30:00"/>
    <d v="2021-06-04T00:00:00"/>
    <x v="55"/>
    <d v="2021-06-04T00:00:00"/>
    <d v="2021-06-04T00:00:00"/>
    <d v="1899-12-30T14:00:00"/>
    <d v="1899-12-30T14:30:00"/>
    <x v="10"/>
    <s v="FABIO GUEVARA"/>
    <x v="1"/>
    <s v="MECANICA DE PATIO"/>
    <x v="0"/>
    <x v="3"/>
    <n v="0"/>
    <n v="1"/>
    <d v="1899-12-30T03:20:29"/>
    <d v="1899-12-30T04:20:00"/>
    <n v="0"/>
    <d v="1899-12-30T06:30:00"/>
    <d v="1899-12-30T10:50:00"/>
    <n v="4"/>
    <x v="5"/>
    <x v="12"/>
    <s v="6-22"/>
    <d v="1899-12-30T00:30:00"/>
    <n v="0"/>
    <n v="1"/>
    <x v="12"/>
  </r>
  <r>
    <s v="TDL770"/>
    <n v="484"/>
    <x v="1"/>
    <s v="CORRECCION DE FUGA DE ACIETE POR ARNES DE FRENO DE MOTOR"/>
    <x v="3"/>
    <d v="1899-12-30T09:50:00"/>
    <d v="1899-12-30T17:30:00"/>
    <d v="2021-06-04T00:00:00"/>
    <x v="55"/>
    <d v="2021-06-04T00:00:00"/>
    <d v="2021-06-04T00:00:00"/>
    <d v="1899-12-30T11:30:00"/>
    <d v="1899-12-30T15:30:00"/>
    <x v="45"/>
    <s v="ALEX RODRIGUEZ"/>
    <x v="0"/>
    <s v="MOTORES"/>
    <x v="1"/>
    <x v="1"/>
    <n v="0"/>
    <n v="1"/>
    <d v="1899-12-30T05:40:29"/>
    <d v="1899-12-30T06:40:00"/>
    <n v="0"/>
    <d v="1899-12-30T03:30:00"/>
    <d v="1899-12-30T10:10:00"/>
    <n v="4"/>
    <x v="5"/>
    <x v="12"/>
    <s v="6-22"/>
    <d v="1899-12-30T04:00:00"/>
    <n v="0"/>
    <n v="1"/>
    <x v="12"/>
  </r>
  <r>
    <s v="S26311"/>
    <n v="484"/>
    <x v="0"/>
    <s v="CAMBIO DE CAMARA T30 "/>
    <x v="19"/>
    <d v="1899-12-30T09:50:00"/>
    <d v="1899-12-30T17:30:00"/>
    <d v="2021-06-04T00:00:00"/>
    <x v="55"/>
    <d v="2021-06-04T00:00:00"/>
    <d v="2021-06-04T00:00:00"/>
    <d v="1899-12-30T11:00:00"/>
    <d v="1899-12-30T12:30:00"/>
    <x v="1"/>
    <s v="ALEX RODRIGUEZ"/>
    <x v="0"/>
    <s v="AIRE"/>
    <x v="0"/>
    <x v="1"/>
    <n v="0"/>
    <n v="1"/>
    <d v="1899-12-30T05:40:29"/>
    <d v="1899-12-30T06:40:00"/>
    <n v="0"/>
    <d v="1899-12-30T03:30:00"/>
    <d v="1899-12-30T10:10:00"/>
    <n v="4"/>
    <x v="5"/>
    <x v="12"/>
    <s v="6-22"/>
    <d v="1899-12-30T01:30:00"/>
    <n v="0"/>
    <n v="1"/>
    <x v="12"/>
  </r>
  <r>
    <s v="S06240"/>
    <n v="485"/>
    <x v="1"/>
    <s v="DESMONTE DE LEVANTAEJE PARA REPARACION"/>
    <x v="19"/>
    <d v="1899-12-30T07:00:00"/>
    <d v="1899-12-30T11:00:00"/>
    <d v="2021-06-04T00:00:00"/>
    <x v="57"/>
    <d v="2021-06-04T00:00:00"/>
    <d v="2021-06-04T00:00:00"/>
    <d v="1899-12-30T10:30:00"/>
    <d v="1899-12-30T12:30:00"/>
    <x v="1"/>
    <s v="CRISTIAN MERCADO"/>
    <x v="0"/>
    <s v="AIRE"/>
    <x v="0"/>
    <x v="3"/>
    <n v="1"/>
    <n v="1"/>
    <d v="1899-12-30T10:30:58"/>
    <d v="1899-12-30T16:00:58"/>
    <n v="1"/>
    <d v="1899-12-30T00:00:00"/>
    <d v="1899-12-30T16:00:58"/>
    <n v="5"/>
    <x v="5"/>
    <x v="12"/>
    <s v="6-22"/>
    <d v="1899-12-30T02:00:00"/>
    <n v="0"/>
    <n v="1"/>
    <x v="12"/>
  </r>
  <r>
    <s v="S06240"/>
    <n v="485"/>
    <x v="1"/>
    <s v="REFUERZO PARA LEVANTA EJE"/>
    <x v="19"/>
    <d v="1899-12-30T07:00:00"/>
    <d v="1899-12-30T11:00:00"/>
    <d v="2021-06-04T00:00:00"/>
    <x v="57"/>
    <d v="2021-06-04T00:00:00"/>
    <d v="2021-06-04T00:00:00"/>
    <d v="1899-12-30T08:00:00"/>
    <d v="1899-12-30T17:30:00"/>
    <x v="7"/>
    <s v="CRISTIAN MERCADO"/>
    <x v="0"/>
    <s v="SOLDADURA"/>
    <x v="0"/>
    <x v="3"/>
    <n v="1"/>
    <n v="1"/>
    <d v="1899-12-30T10:30:58"/>
    <d v="1899-12-30T16:00:58"/>
    <n v="1"/>
    <d v="1899-12-30T00:00:00"/>
    <d v="1899-12-30T16:00:58"/>
    <n v="5"/>
    <x v="5"/>
    <x v="12"/>
    <s v="6-22"/>
    <d v="1899-12-30T07:30:29"/>
    <n v="0"/>
    <n v="1"/>
    <x v="12"/>
  </r>
  <r>
    <s v="UQS508"/>
    <n v="485"/>
    <x v="1"/>
    <s v="REPARACION DE CAPO"/>
    <x v="1"/>
    <d v="1899-12-30T07:00:00"/>
    <d v="1899-12-30T11:00:00"/>
    <d v="2021-06-04T00:00:00"/>
    <x v="57"/>
    <d v="2021-06-04T00:00:00"/>
    <d v="2021-06-04T00:00:00"/>
    <d v="1899-12-30T08:00:00"/>
    <d v="1899-12-30T17:30:00"/>
    <x v="9"/>
    <s v="CRISTIAN MERCADO"/>
    <x v="0"/>
    <s v="LATONERIA Y PINTURA"/>
    <x v="0"/>
    <x v="3"/>
    <n v="1"/>
    <n v="1"/>
    <d v="1899-12-30T10:30:58"/>
    <d v="1899-12-30T16:00:58"/>
    <n v="1"/>
    <d v="1899-12-30T00:00:00"/>
    <d v="1899-12-30T16:00:58"/>
    <n v="5"/>
    <x v="5"/>
    <x v="12"/>
    <s v="6-22"/>
    <d v="1899-12-30T07:30:29"/>
    <n v="0"/>
    <n v="1"/>
    <x v="12"/>
  </r>
  <r>
    <s v="S06240"/>
    <n v="485"/>
    <x v="1"/>
    <s v="MONTAJE DE LEVANTA EJE Y CAMBIO DE GRAPA"/>
    <x v="19"/>
    <d v="1899-12-30T07:00:00"/>
    <d v="1899-12-30T11:00:00"/>
    <d v="2021-06-04T00:00:00"/>
    <x v="57"/>
    <d v="2021-06-05T00:00:00"/>
    <d v="2021-06-05T00:00:00"/>
    <d v="1899-12-30T07:30:00"/>
    <d v="1899-12-30T10:00:00"/>
    <x v="1"/>
    <s v="CRISTIAN MERCADO"/>
    <x v="0"/>
    <s v="AIRE"/>
    <x v="0"/>
    <x v="3"/>
    <n v="1"/>
    <n v="1"/>
    <d v="1899-12-30T10:30:58"/>
    <d v="1899-12-30T16:00:58"/>
    <n v="1"/>
    <d v="1899-12-30T00:00:00"/>
    <d v="1899-12-30T16:00:58"/>
    <n v="5"/>
    <x v="5"/>
    <x v="12"/>
    <s v="6-22"/>
    <d v="1899-12-30T02:30:00"/>
    <n v="0"/>
    <n v="1"/>
    <x v="12"/>
  </r>
  <r>
    <s v="UQS508"/>
    <n v="485"/>
    <x v="1"/>
    <s v="CAMBIO DE FILTRO PETER"/>
    <x v="3"/>
    <d v="1899-12-30T07:00:00"/>
    <d v="1899-12-30T11:00:00"/>
    <d v="2021-06-04T00:00:00"/>
    <x v="57"/>
    <d v="2021-06-05T00:00:00"/>
    <d v="2021-06-05T00:00:00"/>
    <d v="1899-12-30T10:20:00"/>
    <d v="1899-12-30T11:00:00"/>
    <x v="15"/>
    <s v="CRISTIAN MERCADO"/>
    <x v="1"/>
    <s v="MOTORES"/>
    <x v="1"/>
    <x v="3"/>
    <n v="1"/>
    <n v="1"/>
    <d v="1899-12-30T10:30:58"/>
    <d v="1899-12-30T16:00:58"/>
    <n v="1"/>
    <d v="1899-12-30T00:00:00"/>
    <d v="1899-12-30T16:00:58"/>
    <n v="5"/>
    <x v="5"/>
    <x v="12"/>
    <s v="6-22"/>
    <d v="1899-12-30T00:40:00"/>
    <n v="0"/>
    <n v="1"/>
    <x v="12"/>
  </r>
  <r>
    <s v="UQS508"/>
    <n v="485"/>
    <x v="0"/>
    <s v="ENGRASE GENERAL"/>
    <x v="6"/>
    <d v="1899-12-30T07:00:00"/>
    <d v="1899-12-30T11:00:00"/>
    <d v="2021-06-04T00:00:00"/>
    <x v="57"/>
    <d v="2021-06-05T00:00:00"/>
    <d v="2021-06-05T00:00:00"/>
    <d v="1899-12-30T08:25:00"/>
    <d v="1899-12-30T09:00:00"/>
    <x v="10"/>
    <s v="CRISTIAN MERCADO"/>
    <x v="1"/>
    <s v="MECANICA DE PATIO"/>
    <x v="0"/>
    <x v="3"/>
    <n v="1"/>
    <n v="1"/>
    <d v="1899-12-30T10:30:58"/>
    <d v="1899-12-30T16:00:58"/>
    <n v="1"/>
    <d v="1899-12-30T00:00:00"/>
    <d v="1899-12-30T16:00:58"/>
    <n v="5"/>
    <x v="5"/>
    <x v="12"/>
    <s v="6-22"/>
    <d v="1899-12-30T00:35:00"/>
    <n v="0"/>
    <n v="1"/>
    <x v="12"/>
  </r>
  <r>
    <s v="TFU064"/>
    <n v="486"/>
    <x v="1"/>
    <s v="DESMONTE Y MONTAJE DE ALETAS TRASERAS SUPERIOR E INFERIOR "/>
    <x v="46"/>
    <d v="1899-12-30T10:00:00"/>
    <d v="1899-12-30T17:00:00"/>
    <d v="2021-06-04T00:00:00"/>
    <x v="55"/>
    <d v="2021-06-04T00:00:00"/>
    <d v="2021-06-04T00:00:00"/>
    <d v="1899-12-30T14:00:00"/>
    <d v="1899-12-30T17:00:00"/>
    <x v="237"/>
    <s v="FREDY ORTIZ"/>
    <x v="0"/>
    <s v="MECANICA DE PATIO"/>
    <x v="0"/>
    <x v="1"/>
    <n v="0"/>
    <n v="1"/>
    <d v="1899-12-30T05:00:29"/>
    <d v="1899-12-30T06:00:00"/>
    <n v="0"/>
    <d v="1899-12-30T04:00:00"/>
    <d v="1899-12-30T10:00:00"/>
    <n v="4"/>
    <x v="5"/>
    <x v="12"/>
    <s v="6-22"/>
    <d v="1899-12-30T03:00:00"/>
    <n v="0"/>
    <n v="1"/>
    <x v="12"/>
  </r>
  <r>
    <s v="TFU064"/>
    <n v="486"/>
    <x v="0"/>
    <s v="CAMBIO DE MAXTER"/>
    <x v="58"/>
    <d v="1899-12-30T10:00:00"/>
    <d v="1899-12-30T17:00:00"/>
    <d v="2021-06-04T00:00:00"/>
    <x v="55"/>
    <d v="2021-06-04T00:00:00"/>
    <d v="2021-06-04T00:00:00"/>
    <d v="1899-12-30T14:00:00"/>
    <d v="1899-12-30T15:30:00"/>
    <x v="12"/>
    <s v="FREDY ORTIZ"/>
    <x v="0"/>
    <s v="ELECTRICO"/>
    <x v="0"/>
    <x v="1"/>
    <n v="0"/>
    <n v="1"/>
    <d v="1899-12-30T05:00:29"/>
    <d v="1899-12-30T06:00:00"/>
    <n v="0"/>
    <d v="1899-12-30T04:00:00"/>
    <d v="1899-12-30T10:00:00"/>
    <n v="4"/>
    <x v="5"/>
    <x v="12"/>
    <s v="6-22"/>
    <d v="1899-12-30T01:30:00"/>
    <n v="0"/>
    <n v="1"/>
    <x v="12"/>
  </r>
  <r>
    <s v="TFU058"/>
    <n v="487"/>
    <x v="1"/>
    <s v="INSTALACION DE DOS ESPEJOS RETROVISORES"/>
    <x v="46"/>
    <d v="1899-12-30T11:00:00"/>
    <d v="1899-12-30T14:00:00"/>
    <d v="2021-06-04T00:00:00"/>
    <x v="55"/>
    <d v="2021-06-04T00:00:00"/>
    <d v="2021-06-04T00:00:00"/>
    <d v="1899-12-30T11:30:00"/>
    <d v="1899-12-30T12:00:00"/>
    <x v="28"/>
    <s v="SAMUEL DELGADO"/>
    <x v="1"/>
    <s v="LATONERIA Y PINTURA"/>
    <x v="0"/>
    <x v="0"/>
    <n v="0"/>
    <n v="1"/>
    <d v="1899-12-30T03:00:00"/>
    <d v="1899-12-30T03:00:00"/>
    <n v="1"/>
    <d v="1899-12-30T00:00:00"/>
    <d v="1899-12-30T03:00:00"/>
    <n v="4"/>
    <x v="5"/>
    <x v="12"/>
    <s v="6-22"/>
    <d v="1899-12-30T00:30:00"/>
    <n v="0"/>
    <n v="1"/>
    <x v="12"/>
  </r>
  <r>
    <s v="TFU058"/>
    <n v="487"/>
    <x v="0"/>
    <s v="MANTENIMIENTO ACTUADORES, CAMBIO DE FILTRO PETER LIMPIEZA DE MANGUERA DE SUCCION SE ESCANEO"/>
    <x v="3"/>
    <d v="1899-12-30T11:00:00"/>
    <d v="1899-12-30T14:00:00"/>
    <d v="2021-06-04T00:00:00"/>
    <x v="55"/>
    <d v="2021-06-04T00:00:00"/>
    <d v="2021-06-04T00:00:00"/>
    <d v="1899-12-30T11:00:00"/>
    <d v="1899-12-30T14:00:00"/>
    <x v="15"/>
    <s v="SAMUEL DELGADO"/>
    <x v="1"/>
    <s v="MOTORES"/>
    <x v="1"/>
    <x v="0"/>
    <n v="0"/>
    <n v="1"/>
    <d v="1899-12-30T03:00:00"/>
    <d v="1899-12-30T03:00:00"/>
    <n v="1"/>
    <d v="1899-12-30T00:00:00"/>
    <d v="1899-12-30T03:00:00"/>
    <n v="4"/>
    <x v="5"/>
    <x v="12"/>
    <s v="6-22"/>
    <d v="1899-12-30T03:00:00"/>
    <n v="0"/>
    <n v="1"/>
    <x v="12"/>
  </r>
  <r>
    <s v="TFQ934"/>
    <n v="488"/>
    <x v="1"/>
    <s v="CAMBIO DE ACEITE Y FILTRACION DE MOTOR"/>
    <x v="3"/>
    <d v="1899-12-30T14:00:00"/>
    <d v="1899-12-30T11:30:00"/>
    <d v="2021-06-04T00:00:00"/>
    <x v="57"/>
    <d v="2021-06-04T00:00:00"/>
    <d v="2021-06-04T00:00:00"/>
    <d v="1899-12-30T14:30:00"/>
    <d v="1899-12-30T16:40:00"/>
    <x v="10"/>
    <s v="JUAN VIVANCO"/>
    <x v="1"/>
    <s v="MECANICA DE PATIO"/>
    <x v="1"/>
    <x v="1"/>
    <n v="1"/>
    <n v="1"/>
    <d v="1899-12-30T04:00:58"/>
    <d v="1899-12-30T09:30:58"/>
    <n v="1"/>
    <d v="1899-12-30T00:00:00"/>
    <d v="1899-12-30T09:30:58"/>
    <n v="5"/>
    <x v="5"/>
    <x v="12"/>
    <s v="6-22"/>
    <d v="1899-12-30T02:10:00"/>
    <n v="0"/>
    <n v="1"/>
    <x v="12"/>
  </r>
  <r>
    <s v="TFQ934"/>
    <n v="488"/>
    <x v="1"/>
    <s v="SE ARREGLO MOTOR LIMPIABRISAS Y SE CAMBIARON ASPERSORES DE AGUA"/>
    <x v="1"/>
    <d v="1899-12-30T14:00:00"/>
    <d v="1899-12-30T11:30:00"/>
    <d v="2021-06-04T00:00:00"/>
    <x v="57"/>
    <d v="2021-06-04T00:00:00"/>
    <d v="2021-06-04T00:00:00"/>
    <d v="1899-12-30T15:30:00"/>
    <d v="1899-12-30T17:30:00"/>
    <x v="12"/>
    <s v="JUAN VIVANCO"/>
    <x v="1"/>
    <s v="ELECTRICO"/>
    <x v="1"/>
    <x v="1"/>
    <n v="1"/>
    <n v="1"/>
    <d v="1899-12-30T04:00:58"/>
    <d v="1899-12-30T09:30:58"/>
    <n v="1"/>
    <d v="1899-12-30T00:00:00"/>
    <d v="1899-12-30T09:30:58"/>
    <n v="5"/>
    <x v="5"/>
    <x v="12"/>
    <s v="6-22"/>
    <d v="1899-12-30T02:00:00"/>
    <n v="0"/>
    <n v="1"/>
    <x v="12"/>
  </r>
  <r>
    <s v="TFQ934"/>
    <n v="488"/>
    <x v="1"/>
    <s v="REVISION DE VALVULINA RUEDAS DELANTERAS, REVISION DE BUJES DE BARRA EN V, CORRECCION DE FUGA DE DEPOSITO DE HIDRAULICO DE LEVANTAR EL VOLCO Y CAMBIO DE ABRAZADERA, CAMBIO DE FILTRO SECADOR INSPECCION DE BANDAS"/>
    <x v="63"/>
    <d v="1899-12-30T14:00:00"/>
    <d v="1899-12-30T11:30:00"/>
    <d v="2021-06-04T00:00:00"/>
    <x v="57"/>
    <d v="2021-06-04T00:00:00"/>
    <d v="2021-06-04T00:00:00"/>
    <d v="1899-12-30T07:30:00"/>
    <d v="1899-12-30T12:00:00"/>
    <x v="25"/>
    <s v="JUAN VIVANCO"/>
    <x v="1"/>
    <s v="MECANICA DE PATIO"/>
    <x v="1"/>
    <x v="1"/>
    <n v="1"/>
    <n v="1"/>
    <d v="1899-12-30T04:00:58"/>
    <d v="1899-12-30T09:30:58"/>
    <n v="1"/>
    <d v="1899-12-30T00:00:00"/>
    <d v="1899-12-30T09:30:58"/>
    <n v="5"/>
    <x v="5"/>
    <x v="12"/>
    <s v="6-22"/>
    <d v="1899-12-30T04:30:00"/>
    <n v="0"/>
    <n v="1"/>
    <x v="12"/>
  </r>
  <r>
    <s v="S26257"/>
    <n v="488"/>
    <x v="1"/>
    <s v="REPARACION SOPORTES DE GUARDABARROS, SOLDADURA A BASES DE LUCES LATERALES"/>
    <x v="64"/>
    <d v="1899-12-30T14:00:00"/>
    <d v="1899-12-30T11:30:00"/>
    <d v="2021-06-04T00:00:00"/>
    <x v="57"/>
    <d v="2021-06-05T00:00:00"/>
    <d v="2021-06-05T00:00:00"/>
    <d v="1899-12-30T07:30:00"/>
    <d v="1899-12-30T11:00:00"/>
    <x v="7"/>
    <s v="JUAN VIVANCO"/>
    <x v="1"/>
    <s v="SOLDADURA"/>
    <x v="0"/>
    <x v="1"/>
    <n v="1"/>
    <n v="1"/>
    <d v="1899-12-30T04:00:58"/>
    <d v="1899-12-30T09:30:58"/>
    <n v="1"/>
    <d v="1899-12-30T00:00:00"/>
    <d v="1899-12-30T09:30:58"/>
    <n v="5"/>
    <x v="5"/>
    <x v="12"/>
    <s v="6-22"/>
    <d v="1899-12-30T03:30:00"/>
    <n v="0"/>
    <n v="1"/>
    <x v="12"/>
  </r>
  <r>
    <s v="S26257"/>
    <n v="488"/>
    <x v="1"/>
    <s v="CAMBIO DE LUCES DEL TRAILER CAMBIO DE LUCES TRASERAS DEL CABEZOTE"/>
    <x v="29"/>
    <d v="1899-12-30T14:00:00"/>
    <d v="1899-12-30T11:30:00"/>
    <d v="2021-06-04T00:00:00"/>
    <x v="57"/>
    <d v="2021-06-05T00:00:00"/>
    <d v="2021-06-05T00:00:00"/>
    <d v="1899-12-30T07:30:00"/>
    <d v="1899-12-30T11:30:00"/>
    <x v="12"/>
    <s v="JUAN VIVANCO"/>
    <x v="1"/>
    <s v="ELECTRICO"/>
    <x v="0"/>
    <x v="1"/>
    <n v="1"/>
    <n v="1"/>
    <d v="1899-12-30T04:00:58"/>
    <d v="1899-12-30T09:30:58"/>
    <n v="1"/>
    <d v="1899-12-30T00:00:00"/>
    <d v="1899-12-30T09:30:58"/>
    <n v="5"/>
    <x v="5"/>
    <x v="12"/>
    <s v="6-22"/>
    <d v="1899-12-30T04:00:00"/>
    <n v="0"/>
    <n v="1"/>
    <x v="12"/>
  </r>
  <r>
    <s v="S26257"/>
    <n v="488"/>
    <x v="0"/>
    <s v="INSTALACION DE GUARDABARROS E INSTALACION DE ESPONJAS"/>
    <x v="46"/>
    <d v="1899-12-30T14:00:00"/>
    <d v="1899-12-30T11:30:00"/>
    <d v="2021-06-04T00:00:00"/>
    <x v="57"/>
    <d v="2021-06-05T00:00:00"/>
    <d v="2021-06-05T00:00:00"/>
    <d v="1899-12-30T07:30:00"/>
    <d v="1899-12-30T11:00:00"/>
    <x v="28"/>
    <s v="JUAN VIVANCO"/>
    <x v="1"/>
    <s v="LATONERIA Y PINTURA"/>
    <x v="0"/>
    <x v="1"/>
    <n v="1"/>
    <n v="1"/>
    <d v="1899-12-30T04:00:58"/>
    <d v="1899-12-30T09:30:58"/>
    <n v="1"/>
    <d v="1899-12-30T00:00:00"/>
    <d v="1899-12-30T09:30:58"/>
    <n v="5"/>
    <x v="5"/>
    <x v="12"/>
    <s v="6-22"/>
    <d v="1899-12-30T03:30:00"/>
    <n v="0"/>
    <n v="1"/>
    <x v="12"/>
  </r>
  <r>
    <s v="SJK695"/>
    <n v="489"/>
    <x v="0"/>
    <s v="DESMONTE DE TABLERO PARA CORRECCION DE FUGA DE AIRE Y CAMBIO DE PERA LUZ DIA."/>
    <x v="11"/>
    <d v="1899-12-30T14:00:00"/>
    <d v="1899-12-30T16:00:00"/>
    <d v="2021-06-04T00:00:00"/>
    <x v="55"/>
    <d v="2021-06-04T00:00:00"/>
    <d v="2021-06-04T00:00:00"/>
    <d v="1899-12-30T14:20:00"/>
    <d v="1899-12-30T16:00:00"/>
    <x v="1"/>
    <s v="MAURICIO SUESCUN"/>
    <x v="0"/>
    <s v="AIRE"/>
    <x v="1"/>
    <x v="3"/>
    <n v="0"/>
    <n v="1"/>
    <d v="1899-12-30T02:00:00"/>
    <d v="1899-12-30T02:00:00"/>
    <n v="0"/>
    <d v="1899-12-30T05:00:00"/>
    <d v="1899-12-30T07:00:00"/>
    <n v="4"/>
    <x v="5"/>
    <x v="12"/>
    <s v="6-22"/>
    <d v="1899-12-30T01:40:00"/>
    <n v="0"/>
    <n v="1"/>
    <x v="12"/>
  </r>
  <r>
    <s v="TFQ012"/>
    <n v="490"/>
    <x v="0"/>
    <s v="CAMBIO DE ACEITE Y FILTRACION DE MOTOR ENGRASE"/>
    <x v="3"/>
    <d v="1899-12-30T16:40:00"/>
    <d v="1899-12-30T18:00:00"/>
    <d v="2021-06-04T00:00:00"/>
    <x v="55"/>
    <d v="2021-06-04T00:00:00"/>
    <d v="2021-06-04T00:00:00"/>
    <d v="1899-12-30T16:40:00"/>
    <d v="1899-12-30T18:00:00"/>
    <x v="10"/>
    <m/>
    <x v="1"/>
    <s v="MECANICA DE PATIO"/>
    <x v="1"/>
    <x v="1"/>
    <n v="0"/>
    <n v="1"/>
    <d v="1899-12-30T01:20:00"/>
    <d v="1899-12-30T01:20:00"/>
    <n v="0"/>
    <d v="1899-12-30T03:00:00"/>
    <d v="1899-12-30T04:20:00"/>
    <n v="4"/>
    <x v="5"/>
    <x v="12"/>
    <s v="6-22"/>
    <d v="1899-12-30T01:20:00"/>
    <n v="0"/>
    <n v="1"/>
    <x v="12"/>
  </r>
  <r>
    <s v="UQS507"/>
    <n v="491"/>
    <x v="0"/>
    <s v="ENGRASE GENERAL"/>
    <x v="6"/>
    <d v="1899-12-30T07:45:00"/>
    <d v="1899-12-30T08:25:00"/>
    <d v="2021-06-05T00:00:00"/>
    <x v="57"/>
    <d v="2021-06-05T00:00:00"/>
    <d v="2021-06-05T00:00:00"/>
    <d v="1899-12-30T07:45:00"/>
    <d v="1899-12-30T08:25:00"/>
    <x v="10"/>
    <s v="ROGER CUELLO"/>
    <x v="1"/>
    <s v="MECANICA DE PATIO"/>
    <x v="0"/>
    <x v="3"/>
    <n v="0"/>
    <n v="1"/>
    <d v="1899-12-30T00:40:00"/>
    <d v="1899-12-30T00:40:00"/>
    <n v="1"/>
    <d v="1899-12-30T00:00:00"/>
    <d v="1899-12-30T00:40:00"/>
    <n v="5"/>
    <x v="5"/>
    <x v="12"/>
    <s v="6-22"/>
    <d v="1899-12-30T00:40:00"/>
    <n v="0"/>
    <n v="1"/>
    <x v="12"/>
  </r>
  <r>
    <s v="TFR044"/>
    <n v="492"/>
    <x v="0"/>
    <s v="COMPLETAR NIVEL DE ACEITE TRANSMISION TRASERA, ENGRASE"/>
    <x v="4"/>
    <d v="1899-12-30T11:30:00"/>
    <d v="1899-12-30T12:30:00"/>
    <d v="2021-06-05T00:00:00"/>
    <x v="57"/>
    <d v="2021-06-05T00:00:00"/>
    <d v="2021-06-05T00:00:00"/>
    <d v="1899-12-30T11:30:00"/>
    <d v="1899-12-30T12:30:00"/>
    <x v="10"/>
    <s v="ALVARO PINEDA"/>
    <x v="1"/>
    <s v="MECANICA DE PATIO"/>
    <x v="0"/>
    <x v="1"/>
    <n v="0"/>
    <n v="1"/>
    <d v="1899-12-30T01:00:00"/>
    <d v="1899-12-30T01:00:00"/>
    <n v="1"/>
    <d v="1899-12-30T00:00:00"/>
    <d v="1899-12-30T01:00:00"/>
    <n v="5"/>
    <x v="5"/>
    <x v="12"/>
    <s v="6-22"/>
    <d v="1899-12-30T01:00:00"/>
    <n v="0"/>
    <n v="1"/>
    <x v="12"/>
  </r>
  <r>
    <s v="TDL763"/>
    <n v="493"/>
    <x v="0"/>
    <s v="COMPLETAR NIVEL DE ACEITE DE MOTOR Y ENGRASE"/>
    <x v="3"/>
    <d v="1899-12-30T09:00:00"/>
    <d v="1899-12-30T09:30:00"/>
    <d v="2021-06-05T00:00:00"/>
    <x v="57"/>
    <d v="2021-06-05T00:00:00"/>
    <d v="2021-06-05T00:00:00"/>
    <d v="1899-12-30T09:00:00"/>
    <d v="1899-12-30T09:30:00"/>
    <x v="10"/>
    <s v="JORGE BALLESTEROS"/>
    <x v="1"/>
    <s v="MECANICA DE PATIO"/>
    <x v="0"/>
    <x v="1"/>
    <n v="0"/>
    <n v="1"/>
    <d v="1899-12-30T00:30:00"/>
    <d v="1899-12-30T00:30:00"/>
    <n v="1"/>
    <d v="1899-12-30T00:00:00"/>
    <d v="1899-12-30T00:30:00"/>
    <n v="5"/>
    <x v="5"/>
    <x v="12"/>
    <s v="6-22"/>
    <d v="1899-12-30T00:30:00"/>
    <n v="0"/>
    <n v="1"/>
    <x v="12"/>
  </r>
  <r>
    <s v="TFU073"/>
    <n v="494"/>
    <x v="1"/>
    <s v="CAMBIO DE BANDAS POSICION 3,4,5,6"/>
    <x v="13"/>
    <d v="1899-12-30T17:30:00"/>
    <d v="1899-12-30T12:00:00"/>
    <d v="2021-06-04T00:00:00"/>
    <x v="57"/>
    <d v="2021-06-04T00:00:00"/>
    <d v="2021-06-05T00:00:00"/>
    <d v="1899-12-30T17:30:00"/>
    <d v="1899-12-30T08:00:00"/>
    <x v="5"/>
    <s v="FREDY CALDERON"/>
    <x v="1"/>
    <s v="MECANICA DE PATIO"/>
    <x v="1"/>
    <x v="1"/>
    <n v="1"/>
    <n v="1"/>
    <d v="1899-12-30T01:00:58"/>
    <d v="1899-12-30T06:30:58"/>
    <n v="1"/>
    <d v="1899-12-30T00:00:00"/>
    <d v="1899-12-30T06:30:58"/>
    <n v="5"/>
    <x v="5"/>
    <x v="12"/>
    <s v="6-22"/>
    <n v="-0.12433333333333338"/>
    <n v="1"/>
    <n v="1"/>
    <x v="12"/>
  </r>
  <r>
    <s v="TFU073"/>
    <n v="494"/>
    <x v="1"/>
    <s v="CAMBIO DE MANGUERA DE INTERCOOLER"/>
    <x v="3"/>
    <d v="1899-12-30T17:30:00"/>
    <d v="1899-12-30T12:00:00"/>
    <d v="2021-06-04T00:00:00"/>
    <x v="57"/>
    <d v="2021-06-05T00:00:00"/>
    <d v="2021-06-05T00:00:00"/>
    <d v="1899-12-30T10:30:00"/>
    <d v="1899-12-30T11:00:00"/>
    <x v="17"/>
    <s v="FREDY CALDERON"/>
    <x v="0"/>
    <s v="MOTORES"/>
    <x v="1"/>
    <x v="1"/>
    <n v="1"/>
    <n v="1"/>
    <d v="1899-12-30T01:00:58"/>
    <d v="1899-12-30T06:30:58"/>
    <n v="1"/>
    <d v="1899-12-30T00:00:00"/>
    <d v="1899-12-30T06:30:58"/>
    <n v="5"/>
    <x v="5"/>
    <x v="12"/>
    <s v="6-22"/>
    <d v="1899-12-30T00:30:00"/>
    <n v="0"/>
    <n v="1"/>
    <x v="12"/>
  </r>
  <r>
    <s v="TFU073"/>
    <n v="494"/>
    <x v="1"/>
    <s v="DESARME DE TABLERO PARA CAMBIO DE PERA LUZ DIAS, CORREGIR FUGA DE AIRE POR MANGUERA DE ACOPLE RAPIDO CAMBIO DE ANILLO E INSERTO"/>
    <x v="11"/>
    <d v="1899-12-30T17:30:00"/>
    <d v="1899-12-30T12:00:00"/>
    <d v="2021-06-04T00:00:00"/>
    <x v="57"/>
    <d v="2021-06-05T00:00:00"/>
    <d v="2021-06-05T00:00:00"/>
    <d v="1899-12-30T10:30:00"/>
    <d v="1899-12-30T11:30:00"/>
    <x v="1"/>
    <s v="FREDY CALDERON"/>
    <x v="0"/>
    <s v="AIRE"/>
    <x v="1"/>
    <x v="1"/>
    <n v="1"/>
    <n v="1"/>
    <d v="1899-12-30T01:00:58"/>
    <d v="1899-12-30T06:30:58"/>
    <n v="1"/>
    <d v="1899-12-30T00:00:00"/>
    <d v="1899-12-30T06:30:58"/>
    <n v="5"/>
    <x v="5"/>
    <x v="12"/>
    <s v="6-22"/>
    <d v="1899-12-30T01:00:00"/>
    <n v="0"/>
    <n v="1"/>
    <x v="12"/>
  </r>
  <r>
    <s v="TFU073"/>
    <n v="494"/>
    <x v="0"/>
    <s v="REPARACION DE TANQUE DE COMPENSACION"/>
    <x v="3"/>
    <d v="1899-12-30T17:30:00"/>
    <d v="1899-12-30T12:00:00"/>
    <d v="2021-06-04T00:00:00"/>
    <x v="57"/>
    <d v="2021-06-05T00:00:00"/>
    <d v="2021-06-05T00:00:00"/>
    <d v="1899-12-30T11:00:00"/>
    <d v="1899-12-30T12:00:00"/>
    <x v="0"/>
    <s v="FREDY CALDERON"/>
    <x v="0"/>
    <s v="MOTORES"/>
    <x v="1"/>
    <x v="1"/>
    <n v="1"/>
    <n v="1"/>
    <d v="1899-12-30T01:00:58"/>
    <d v="1899-12-30T06:30:58"/>
    <n v="1"/>
    <d v="1899-12-30T00:00:00"/>
    <d v="1899-12-30T06:30:58"/>
    <n v="5"/>
    <x v="5"/>
    <x v="12"/>
    <s v="6-22"/>
    <d v="1899-12-30T01:00:00"/>
    <n v="0"/>
    <n v="1"/>
    <x v="12"/>
  </r>
  <r>
    <s v="TDL770"/>
    <n v="495"/>
    <x v="0"/>
    <s v="DESMONTE DE RUEDA POSICION 9 Y 10, PARA CAMBIO DE RODAJAS"/>
    <x v="13"/>
    <d v="1899-12-30T07:00:00"/>
    <d v="1899-12-30T08:15:00"/>
    <d v="2021-06-05T00:00:00"/>
    <x v="57"/>
    <d v="2021-06-05T00:00:00"/>
    <d v="2021-06-05T00:00:00"/>
    <d v="1899-12-30T07:30:00"/>
    <d v="1899-12-30T08:15:00"/>
    <x v="10"/>
    <s v="ALEX RODRIGUEZ"/>
    <x v="0"/>
    <s v="MECANICA DE PATIO"/>
    <x v="1"/>
    <x v="1"/>
    <n v="0"/>
    <n v="1"/>
    <d v="1899-12-30T01:15:00"/>
    <d v="1899-12-30T01:15:00"/>
    <n v="1"/>
    <d v="1899-12-30T00:00:00"/>
    <d v="1899-12-30T01:15:00"/>
    <n v="5"/>
    <x v="5"/>
    <x v="12"/>
    <s v="6-22"/>
    <d v="1899-12-30T00:45:00"/>
    <n v="0"/>
    <n v="1"/>
    <x v="12"/>
  </r>
  <r>
    <s v="TFU068"/>
    <n v="496"/>
    <x v="0"/>
    <s v="CAMBIO DE SENSOR DE ADMISION Y PRUEBAS DE FRENO DE MOTOR"/>
    <x v="3"/>
    <d v="1899-12-30T07:00:00"/>
    <d v="1899-12-30T09:00:00"/>
    <d v="2021-06-05T00:00:00"/>
    <x v="57"/>
    <d v="2021-06-05T00:00:00"/>
    <d v="2021-06-05T00:00:00"/>
    <d v="1899-12-30T07:30:00"/>
    <d v="1899-12-30T09:00:00"/>
    <x v="238"/>
    <s v="JHON CANTILLO"/>
    <x v="0"/>
    <s v="MOTORES"/>
    <x v="1"/>
    <x v="1"/>
    <n v="0"/>
    <n v="1"/>
    <d v="1899-12-30T02:00:00"/>
    <d v="1899-12-30T02:00:00"/>
    <n v="1"/>
    <d v="1899-12-30T00:00:00"/>
    <d v="1899-12-30T02:00:00"/>
    <n v="5"/>
    <x v="5"/>
    <x v="12"/>
    <s v="6-22"/>
    <d v="1899-12-30T01:30:00"/>
    <n v="0"/>
    <n v="1"/>
    <x v="12"/>
  </r>
  <r>
    <s v="TFU065"/>
    <n v="497"/>
    <x v="1"/>
    <s v="CAMBIO DE ABRAZADERA DE INTERCOOLER Y DESMONTE Y MONTAJE DE DEPOSITO DE REFRIGERANTE"/>
    <x v="3"/>
    <d v="1899-12-30T08:05:00"/>
    <d v="1899-12-30T15:00:00"/>
    <d v="2021-06-05T00:00:00"/>
    <x v="57"/>
    <d v="2021-06-05T00:00:00"/>
    <d v="2021-06-05T00:00:00"/>
    <d v="1899-12-30T08:05:00"/>
    <d v="1899-12-30T10:00:00"/>
    <x v="17"/>
    <s v="RUBEN GUZMAN"/>
    <x v="0"/>
    <s v="MOTORES"/>
    <x v="1"/>
    <x v="1"/>
    <n v="0"/>
    <n v="1"/>
    <d v="1899-12-30T04:55:29"/>
    <d v="1899-12-30T05:55:00"/>
    <n v="1"/>
    <d v="1899-12-30T00:00:00"/>
    <d v="1899-12-30T05:55:00"/>
    <n v="5"/>
    <x v="5"/>
    <x v="12"/>
    <s v="6-22"/>
    <d v="1899-12-30T01:55:00"/>
    <n v="0"/>
    <n v="1"/>
    <x v="12"/>
  </r>
  <r>
    <s v="TFU065"/>
    <n v="497"/>
    <x v="0"/>
    <s v="REPARACION DE COMPRESOR SE CAMBIO CULATA"/>
    <x v="23"/>
    <d v="1899-12-30T08:05:00"/>
    <d v="1899-12-30T15:00:00"/>
    <d v="2021-06-05T00:00:00"/>
    <x v="57"/>
    <d v="2021-06-05T00:00:00"/>
    <d v="2021-06-05T00:00:00"/>
    <d v="1899-12-30T10:00:00"/>
    <d v="1899-12-30T15:00:00"/>
    <x v="1"/>
    <s v="RUBEN GUZMAN"/>
    <x v="0"/>
    <s v="AIRE"/>
    <x v="1"/>
    <x v="1"/>
    <n v="0"/>
    <n v="1"/>
    <d v="1899-12-30T04:55:29"/>
    <d v="1899-12-30T05:55:00"/>
    <n v="1"/>
    <d v="1899-12-30T00:00:00"/>
    <d v="1899-12-30T05:55:00"/>
    <n v="5"/>
    <x v="5"/>
    <x v="12"/>
    <s v="6-22"/>
    <d v="1899-12-30T03:00:29"/>
    <n v="0"/>
    <n v="1"/>
    <x v="12"/>
  </r>
  <r>
    <s v="TFU058"/>
    <n v="498"/>
    <x v="0"/>
    <s v="REPARACION DE CAPO Y DEFENSA"/>
    <x v="65"/>
    <d v="1899-12-30T07:00:00"/>
    <d v="1899-12-30T14:30:00"/>
    <d v="2021-06-05T00:00:00"/>
    <x v="57"/>
    <d v="2021-06-05T00:00:00"/>
    <d v="2021-06-05T00:00:00"/>
    <d v="1899-12-30T07:30:00"/>
    <d v="1899-12-30T14:30:00"/>
    <x v="9"/>
    <s v="SAMUEL DELGADO"/>
    <x v="0"/>
    <s v="LATONERIA Y PINTURA"/>
    <x v="0"/>
    <x v="0"/>
    <n v="0"/>
    <n v="1"/>
    <d v="1899-12-30T05:30:29"/>
    <d v="1899-12-30T06:30:00"/>
    <n v="1"/>
    <d v="1899-12-30T00:00:00"/>
    <d v="1899-12-30T06:30:00"/>
    <n v="5"/>
    <x v="5"/>
    <x v="12"/>
    <s v="6-22"/>
    <d v="1899-12-30T05:00:29"/>
    <n v="0"/>
    <n v="1"/>
    <x v="12"/>
  </r>
  <r>
    <s v="TFQ999"/>
    <n v="499"/>
    <x v="1"/>
    <s v="INSPECCION DE QUINTA RUEDA"/>
    <x v="5"/>
    <d v="1899-12-30T09:30:00"/>
    <d v="1899-12-30T18:00:00"/>
    <d v="2021-06-05T00:00:00"/>
    <x v="58"/>
    <d v="2021-06-05T00:00:00"/>
    <d v="2021-06-05T00:00:00"/>
    <d v="1899-12-30T10:20:00"/>
    <d v="1899-12-30T11:30:00"/>
    <x v="86"/>
    <s v="ALEXANDER DIAZ"/>
    <x v="1"/>
    <s v="QUINTA RUEDA"/>
    <x v="0"/>
    <x v="2"/>
    <n v="3"/>
    <n v="1"/>
    <d v="1899-12-31T10:00:17"/>
    <d v="1900-01-01T03:29:02"/>
    <n v="0"/>
    <d v="1899-12-30T03:00:00"/>
    <d v="1900-01-01T06:29:02"/>
    <n v="8"/>
    <x v="5"/>
    <x v="13"/>
    <s v="6-23"/>
    <d v="1899-12-30T01:10:00"/>
    <n v="0"/>
    <n v="1"/>
    <x v="12"/>
  </r>
  <r>
    <s v="TFQ999"/>
    <n v="499"/>
    <x v="1"/>
    <s v="CAMBIO DE ACEITE Y FILTRACION DE MOTOR, ENGRASE Y GRADUACION DE FRENOS"/>
    <x v="3"/>
    <d v="1899-12-30T09:30:00"/>
    <d v="1899-12-30T18:00:00"/>
    <d v="2021-06-05T00:00:00"/>
    <x v="58"/>
    <d v="2021-06-05T00:00:00"/>
    <d v="2021-06-05T00:00:00"/>
    <d v="1899-12-30T09:30:00"/>
    <d v="1899-12-30T11:30:00"/>
    <x v="10"/>
    <s v="ALEXANDER DIAZ"/>
    <x v="1"/>
    <s v="MECANICA DE PATIO"/>
    <x v="1"/>
    <x v="2"/>
    <n v="3"/>
    <n v="1"/>
    <d v="1899-12-31T10:00:17"/>
    <d v="1900-01-01T03:29:02"/>
    <n v="0"/>
    <d v="1899-12-30T03:00:00"/>
    <d v="1900-01-01T06:29:02"/>
    <n v="8"/>
    <x v="5"/>
    <x v="13"/>
    <s v="6-23"/>
    <d v="1899-12-30T02:00:00"/>
    <n v="0"/>
    <n v="1"/>
    <x v="12"/>
  </r>
  <r>
    <s v="TFQ999"/>
    <n v="499"/>
    <x v="1"/>
    <s v="CAMBIO DE AMORTIGUADORES DELANTEROS"/>
    <x v="20"/>
    <d v="1899-12-30T09:30:00"/>
    <d v="1899-12-30T18:00:00"/>
    <d v="2021-06-05T00:00:00"/>
    <x v="58"/>
    <d v="2021-06-05T00:00:00"/>
    <d v="2021-06-05T00:00:00"/>
    <d v="1899-12-30T12:00:00"/>
    <d v="1899-12-30T14:00:00"/>
    <x v="239"/>
    <s v="ALEXANDER DIAZ"/>
    <x v="1"/>
    <s v="MECANICA DE PATIO"/>
    <x v="0"/>
    <x v="2"/>
    <n v="3"/>
    <n v="1"/>
    <d v="1899-12-31T10:00:17"/>
    <d v="1900-01-01T03:29:02"/>
    <n v="0"/>
    <d v="1899-12-30T03:00:00"/>
    <d v="1900-01-01T06:29:02"/>
    <n v="8"/>
    <x v="5"/>
    <x v="13"/>
    <s v="6-23"/>
    <d v="1899-12-30T02:00:00"/>
    <n v="0"/>
    <n v="1"/>
    <x v="12"/>
  </r>
  <r>
    <s v="R62329"/>
    <n v="499"/>
    <x v="1"/>
    <s v="DESMONTE DE LLANTAS PARA CAMBIO DE BANDAS POSICION 3,4,5,6,7,8,9,10,11 Y12,CAMBIO DE CAMPANAS Y RODAJAS"/>
    <x v="13"/>
    <d v="1899-12-30T09:30:00"/>
    <d v="1899-12-30T18:00:00"/>
    <d v="2021-06-05T00:00:00"/>
    <x v="58"/>
    <d v="2021-06-05T00:00:00"/>
    <d v="2021-06-05T00:00:00"/>
    <d v="1899-12-30T12:00:00"/>
    <d v="1899-12-30T15:30:00"/>
    <x v="240"/>
    <s v="ALEXANDER DIAZ"/>
    <x v="1"/>
    <s v="MECANICA DE PATIO"/>
    <x v="1"/>
    <x v="2"/>
    <n v="3"/>
    <n v="1"/>
    <d v="1899-12-31T10:00:17"/>
    <d v="1900-01-01T03:29:02"/>
    <n v="0"/>
    <d v="1899-12-30T03:00:00"/>
    <d v="1900-01-01T06:29:02"/>
    <n v="8"/>
    <x v="5"/>
    <x v="13"/>
    <s v="6-23"/>
    <d v="1899-12-30T03:30:00"/>
    <n v="0"/>
    <n v="1"/>
    <x v="12"/>
  </r>
  <r>
    <s v="R62329"/>
    <n v="499"/>
    <x v="1"/>
    <s v="CAMBIO DE RETENEDORES POSICION 3, 4, 7,8,11 Y 12, MONTAR DOS CAMPANAS Y BAJAR MUELLES"/>
    <x v="13"/>
    <d v="1899-12-30T09:30:00"/>
    <d v="1899-12-30T18:00:00"/>
    <d v="2021-06-05T00:00:00"/>
    <x v="58"/>
    <d v="2021-06-07T00:00:00"/>
    <d v="2021-06-07T00:00:00"/>
    <d v="1899-12-30T08:00:00"/>
    <d v="1899-12-30T12:00:00"/>
    <x v="218"/>
    <s v="ALEXANDER DIAZ"/>
    <x v="1"/>
    <s v="MECANICA DE PATIO"/>
    <x v="1"/>
    <x v="2"/>
    <n v="3"/>
    <n v="1"/>
    <d v="1899-12-31T10:00:17"/>
    <d v="1900-01-01T03:29:02"/>
    <n v="0"/>
    <d v="1899-12-30T03:00:00"/>
    <d v="1900-01-01T06:29:02"/>
    <n v="8"/>
    <x v="5"/>
    <x v="13"/>
    <s v="6-23"/>
    <d v="1899-12-30T04:00:00"/>
    <n v="0"/>
    <n v="1"/>
    <x v="9"/>
  </r>
  <r>
    <s v="TFQ999"/>
    <n v="499"/>
    <x v="1"/>
    <s v="POLISHADO"/>
    <x v="1"/>
    <d v="1899-12-30T09:30:00"/>
    <d v="1899-12-30T18:00:00"/>
    <d v="2021-06-05T00:00:00"/>
    <x v="58"/>
    <d v="2021-06-08T00:00:00"/>
    <d v="2021-06-08T00:00:00"/>
    <d v="1899-12-30T09:00:00"/>
    <d v="1899-12-30T17:00:00"/>
    <x v="28"/>
    <s v="ALEXANDER DIAZ"/>
    <x v="1"/>
    <s v="LATONERIA Y PINTURA"/>
    <x v="0"/>
    <x v="2"/>
    <n v="3"/>
    <n v="1"/>
    <d v="1899-12-31T10:00:17"/>
    <d v="1900-01-01T03:29:02"/>
    <n v="0"/>
    <d v="1899-12-30T03:00:00"/>
    <d v="1900-01-01T06:29:02"/>
    <n v="8"/>
    <x v="5"/>
    <x v="13"/>
    <s v="6-23"/>
    <d v="1899-12-30T06:00:29"/>
    <n v="0"/>
    <n v="1"/>
    <x v="9"/>
  </r>
  <r>
    <s v="R62329"/>
    <n v="499"/>
    <x v="1"/>
    <s v="CAMBIO DE STOP LATERALES TRASERAS Y LUZ DE REVERSA"/>
    <x v="29"/>
    <d v="1899-12-30T09:30:00"/>
    <d v="1899-12-30T18:00:00"/>
    <d v="2021-06-05T00:00:00"/>
    <x v="58"/>
    <d v="2021-06-08T00:00:00"/>
    <d v="2021-06-08T00:00:00"/>
    <d v="1899-12-30T11:30:00"/>
    <d v="1899-12-30T17:00:00"/>
    <x v="12"/>
    <s v="ALEXANDER DIAZ"/>
    <x v="1"/>
    <s v="ELECTRICO"/>
    <x v="0"/>
    <x v="2"/>
    <n v="3"/>
    <n v="1"/>
    <d v="1899-12-31T10:00:17"/>
    <d v="1900-01-01T03:29:02"/>
    <n v="0"/>
    <d v="1899-12-30T03:00:00"/>
    <d v="1900-01-01T06:29:02"/>
    <n v="8"/>
    <x v="5"/>
    <x v="13"/>
    <s v="6-23"/>
    <d v="1899-12-30T03:30:29"/>
    <n v="0"/>
    <n v="1"/>
    <x v="9"/>
  </r>
  <r>
    <s v="R62329"/>
    <n v="499"/>
    <x v="1"/>
    <s v="CAMBIO DE PERNOS RIN DISCO TROQUE DEL MEDIO , CAMBIO HOJA DE MUELLE PRINCIPAL POSICION 11 Y 12, CAMBIO TORNILLO GUIA DE MUELLE POSICION 7 Y 8, CAMBIO DE BASE SAPO POSICION 7,8,11 Y 12, GRADUACION DE FRENOS Y AJUSTE DE GRAPAS, ENGRASE"/>
    <x v="13"/>
    <d v="1899-12-30T09:30:00"/>
    <d v="1899-12-30T18:00:00"/>
    <d v="2021-06-05T00:00:00"/>
    <x v="58"/>
    <d v="2021-06-08T00:00:00"/>
    <d v="2021-06-08T00:00:00"/>
    <d v="1899-12-30T07:40:00"/>
    <d v="1899-12-30T18:00:00"/>
    <x v="23"/>
    <s v="ALEXANDER DIAZ"/>
    <x v="1"/>
    <s v="MECANICA DE PATIO"/>
    <x v="1"/>
    <x v="2"/>
    <n v="3"/>
    <n v="1"/>
    <d v="1899-12-31T10:00:17"/>
    <d v="1900-01-01T03:29:02"/>
    <n v="0"/>
    <d v="1899-12-30T03:00:00"/>
    <d v="1900-01-01T06:29:02"/>
    <n v="8"/>
    <x v="5"/>
    <x v="13"/>
    <s v="6-23"/>
    <d v="1899-12-30T08:20:29"/>
    <n v="0"/>
    <n v="1"/>
    <x v="9"/>
  </r>
  <r>
    <s v="R62329"/>
    <n v="499"/>
    <x v="0"/>
    <s v="MONTAJE DE 10 LLANTAS RUEDAS A LAS QUE SE LES TRABAJO"/>
    <x v="13"/>
    <d v="1899-12-30T09:30:00"/>
    <d v="1899-12-30T18:00:00"/>
    <d v="2021-06-05T00:00:00"/>
    <x v="58"/>
    <d v="2021-06-08T00:00:00"/>
    <d v="2021-06-08T00:00:00"/>
    <d v="1899-12-30T16:30:00"/>
    <d v="1899-12-30T17:30:00"/>
    <x v="241"/>
    <s v="ALEXANDER DIAZ"/>
    <x v="1"/>
    <s v="LLANTERIA"/>
    <x v="0"/>
    <x v="2"/>
    <n v="3"/>
    <n v="1"/>
    <d v="1899-12-31T10:00:17"/>
    <d v="1900-01-01T03:29:02"/>
    <n v="0"/>
    <d v="1899-12-30T03:00:00"/>
    <d v="1900-01-01T06:29:02"/>
    <n v="8"/>
    <x v="5"/>
    <x v="13"/>
    <s v="6-23"/>
    <d v="1899-12-30T01:00:00"/>
    <n v="0"/>
    <n v="1"/>
    <x v="9"/>
  </r>
  <r>
    <s v="TFU057"/>
    <n v="500"/>
    <x v="1"/>
    <s v="CAMBIO DE RELÉ, REPARACION DE BOMBA DE LEVANTE"/>
    <x v="1"/>
    <d v="1899-12-30T09:00:00"/>
    <d v="1899-12-30T11:40:00"/>
    <d v="2021-06-05T00:00:00"/>
    <x v="57"/>
    <d v="2021-06-05T00:00:00"/>
    <d v="2021-06-05T00:00:00"/>
    <d v="1899-12-30T09:00:00"/>
    <d v="1899-12-30T11:40:00"/>
    <x v="21"/>
    <s v="YOLMER TRONCOSO"/>
    <x v="1"/>
    <s v="ELECTRICO"/>
    <x v="1"/>
    <x v="1"/>
    <n v="0"/>
    <n v="1"/>
    <d v="1899-12-30T02:40:00"/>
    <d v="1899-12-30T02:40:00"/>
    <n v="1"/>
    <d v="1899-12-30T00:00:00"/>
    <d v="1899-12-30T02:40:00"/>
    <n v="5"/>
    <x v="5"/>
    <x v="12"/>
    <s v="6-22"/>
    <d v="1899-12-30T02:40:00"/>
    <n v="0"/>
    <n v="1"/>
    <x v="12"/>
  </r>
  <r>
    <s v="TFU057"/>
    <n v="500"/>
    <x v="1"/>
    <s v="CAMBIO DE FILTRO DE TRAMPA, REVISION DE TURBO, CAMBIO DE FILTRO DE AIRE DE MOTOR, CAMBIO DE ABRAZADERA DE INTERCOOLER"/>
    <x v="3"/>
    <d v="1899-12-30T09:00:00"/>
    <d v="1899-12-30T10:00:00"/>
    <d v="2021-06-05T00:00:00"/>
    <x v="57"/>
    <d v="2021-06-05T00:00:00"/>
    <d v="2021-06-05T00:00:00"/>
    <d v="1899-12-30T09:00:00"/>
    <d v="1899-12-30T10:00:00"/>
    <x v="45"/>
    <s v="YOLMER TRONCOSO"/>
    <x v="1"/>
    <s v="MOTORES"/>
    <x v="1"/>
    <x v="1"/>
    <n v="0"/>
    <n v="1"/>
    <d v="1899-12-30T01:00:00"/>
    <d v="1899-12-30T01:00:00"/>
    <n v="1"/>
    <d v="1899-12-30T00:00:00"/>
    <d v="1899-12-30T01:00:00"/>
    <n v="5"/>
    <x v="5"/>
    <x v="12"/>
    <s v="6-22"/>
    <d v="1899-12-30T01:00:00"/>
    <n v="0"/>
    <n v="1"/>
    <x v="12"/>
  </r>
  <r>
    <s v="TFU057"/>
    <n v="500"/>
    <x v="0"/>
    <s v="CAMBIO DE ACEITE DE MOTOR Y FILTRACION"/>
    <x v="3"/>
    <d v="1899-12-30T12:30:00"/>
    <d v="1899-12-30T15:00:00"/>
    <d v="2021-06-05T00:00:00"/>
    <x v="57"/>
    <d v="2021-06-05T00:00:00"/>
    <d v="2021-06-05T00:00:00"/>
    <d v="1899-12-30T12:30:00"/>
    <d v="1899-12-30T15:00:00"/>
    <x v="10"/>
    <s v="YOLMER TRONCOSO"/>
    <x v="1"/>
    <s v="MECANICO DE PATIO"/>
    <x v="1"/>
    <x v="1"/>
    <n v="0"/>
    <n v="1"/>
    <d v="1899-12-30T02:30:00"/>
    <d v="1899-12-30T02:30:00"/>
    <n v="1"/>
    <d v="1899-12-30T00:00:00"/>
    <d v="1899-12-30T02:30:00"/>
    <n v="5"/>
    <x v="5"/>
    <x v="12"/>
    <s v="6-22"/>
    <d v="1899-12-30T02:30:00"/>
    <n v="0"/>
    <n v="1"/>
    <x v="12"/>
  </r>
  <r>
    <s v="TFU062"/>
    <n v="501"/>
    <x v="0"/>
    <s v="CAMBIO DE MANGUERA ROJA DE SERVICIO, CAMBIO DE EMPAQUETADURA DE LA BOTELLA DE DIRECCION Y COMPLETAR NIVEL DE HIDRAULICO"/>
    <x v="3"/>
    <d v="1899-12-30T09:00:00"/>
    <d v="1899-12-30T13:00:00"/>
    <d v="2021-06-05T00:00:00"/>
    <x v="57"/>
    <d v="2021-06-05T00:00:00"/>
    <d v="2021-06-05T00:00:00"/>
    <d v="1899-12-30T10:00:00"/>
    <d v="1899-12-30T13:00:00"/>
    <x v="45"/>
    <s v="EDWIN JIMENEZ"/>
    <x v="0"/>
    <s v="MOTORES"/>
    <x v="1"/>
    <x v="1"/>
    <n v="0"/>
    <n v="1"/>
    <d v="1899-12-30T04:00:00"/>
    <d v="1899-12-30T04:00:00"/>
    <n v="1"/>
    <d v="1899-12-30T00:00:00"/>
    <d v="1899-12-30T04:00:00"/>
    <n v="5"/>
    <x v="5"/>
    <x v="12"/>
    <s v="6-22"/>
    <d v="1899-12-30T03:00:00"/>
    <n v="0"/>
    <n v="1"/>
    <x v="12"/>
  </r>
  <r>
    <s v="TFU067"/>
    <n v="502"/>
    <x v="0"/>
    <s v="CAMBIO DE CORREA DE AIRE ACONDICIONADO Y GARANTIA DEL MTTO"/>
    <x v="61"/>
    <d v="1899-12-30T09:00:00"/>
    <d v="1899-12-30T11:30:00"/>
    <d v="2021-06-05T00:00:00"/>
    <x v="57"/>
    <d v="2021-06-05T00:00:00"/>
    <d v="2021-06-05T00:00:00"/>
    <d v="1899-12-30T09:00:00"/>
    <d v="1899-12-30T11:30:00"/>
    <x v="87"/>
    <s v="ABSALON PUENTES"/>
    <x v="0"/>
    <s v="AIRE ACONDICIONADO"/>
    <x v="1"/>
    <x v="1"/>
    <n v="0"/>
    <n v="1"/>
    <d v="1899-12-30T02:30:00"/>
    <d v="1899-12-30T02:30:00"/>
    <n v="1"/>
    <d v="1899-12-30T00:00:00"/>
    <d v="1899-12-30T02:30:00"/>
    <n v="5"/>
    <x v="5"/>
    <x v="12"/>
    <s v="6-22"/>
    <d v="1899-12-30T02:30:00"/>
    <n v="0"/>
    <n v="1"/>
    <x v="12"/>
  </r>
  <r>
    <s v="TFR045"/>
    <n v="503"/>
    <x v="0"/>
    <s v="CAMBIO DE BANDAS POSICION 3,4,5,6,7,8,9 Y 10"/>
    <x v="13"/>
    <d v="1899-12-30T08:00:00"/>
    <d v="1899-12-30T13:00:00"/>
    <d v="2021-06-05T00:00:00"/>
    <x v="57"/>
    <d v="2021-06-05T00:00:00"/>
    <d v="2021-06-05T00:00:00"/>
    <d v="1899-12-30T08:00:00"/>
    <d v="1899-12-30T13:00:00"/>
    <x v="5"/>
    <s v="ROBERTO MENDOZA"/>
    <x v="1"/>
    <s v="MECANICA DE PATIO"/>
    <x v="1"/>
    <x v="1"/>
    <n v="0"/>
    <n v="1"/>
    <d v="1899-12-30T03:00:29"/>
    <d v="1899-12-30T04:00:00"/>
    <n v="1"/>
    <d v="1899-12-30T00:00:00"/>
    <d v="1899-12-30T04:00:00"/>
    <n v="5"/>
    <x v="5"/>
    <x v="12"/>
    <s v="6-22"/>
    <d v="1899-12-30T03:00:29"/>
    <n v="0"/>
    <n v="1"/>
    <x v="12"/>
  </r>
  <r>
    <s v="TFQ012"/>
    <n v="504"/>
    <x v="0"/>
    <s v="POSTURA DE LODERAS"/>
    <x v="26"/>
    <d v="1899-12-30T07:30:00"/>
    <d v="1899-12-30T08:30:00"/>
    <d v="2021-06-05T00:00:00"/>
    <x v="57"/>
    <d v="2021-06-05T00:00:00"/>
    <d v="2021-06-05T00:00:00"/>
    <d v="1899-12-30T07:30:00"/>
    <d v="1899-12-30T08:30:00"/>
    <x v="28"/>
    <m/>
    <x v="1"/>
    <s v="LATONERIA Y PINTURA"/>
    <x v="0"/>
    <x v="1"/>
    <n v="0"/>
    <n v="1"/>
    <d v="1899-12-30T01:00:00"/>
    <d v="1899-12-30T01:00:00"/>
    <n v="1"/>
    <d v="1899-12-30T00:00:00"/>
    <d v="1899-12-30T01:00:00"/>
    <n v="5"/>
    <x v="5"/>
    <x v="12"/>
    <s v="6-22"/>
    <d v="1899-12-30T01:00:00"/>
    <n v="0"/>
    <n v="1"/>
    <x v="12"/>
  </r>
  <r>
    <s v="TDL769"/>
    <n v="505"/>
    <x v="1"/>
    <s v="CAMBIO DE EMPAQUE EJE 8 HUECOS, CAMBIO DE 8 ESPARRAGOS, 10 PERNOS RIN DISCO RETENEDORES POSICION 7 Y 8"/>
    <x v="13"/>
    <d v="1899-12-30T09:15:00"/>
    <d v="1899-12-30T12:30:00"/>
    <d v="2021-06-05T00:00:00"/>
    <x v="57"/>
    <d v="2021-06-05T00:00:00"/>
    <d v="2021-06-05T00:00:00"/>
    <d v="1899-12-30T09:40:00"/>
    <d v="1899-12-30T12:00:00"/>
    <x v="23"/>
    <s v="OSCAR SALAS"/>
    <x v="0"/>
    <s v="MECANICA DE PATIO"/>
    <x v="1"/>
    <x v="1"/>
    <n v="0"/>
    <n v="1"/>
    <d v="1899-12-30T03:15:00"/>
    <d v="1899-12-30T03:15:00"/>
    <n v="1"/>
    <d v="1899-12-30T00:00:00"/>
    <d v="1899-12-30T03:15:00"/>
    <n v="5"/>
    <x v="5"/>
    <x v="12"/>
    <s v="6-22"/>
    <d v="1899-12-30T02:20:00"/>
    <n v="0"/>
    <n v="1"/>
    <x v="12"/>
  </r>
  <r>
    <s v="TDL769"/>
    <n v="505"/>
    <x v="1"/>
    <s v="REVISION DE CLUTCH"/>
    <x v="4"/>
    <d v="1899-12-30T09:15:00"/>
    <d v="1899-12-30T12:30:00"/>
    <d v="2021-06-05T00:00:00"/>
    <x v="57"/>
    <d v="2021-06-05T00:00:00"/>
    <d v="2021-06-05T00:00:00"/>
    <d v="1899-12-30T12:00:00"/>
    <d v="1899-12-30T12:30:00"/>
    <x v="17"/>
    <s v="OSCAR SALAS"/>
    <x v="1"/>
    <s v="CAJAS Y TRANSMISIONES"/>
    <x v="1"/>
    <x v="1"/>
    <n v="0"/>
    <n v="1"/>
    <d v="1899-12-30T03:15:00"/>
    <d v="1899-12-30T03:15:00"/>
    <n v="1"/>
    <d v="1899-12-30T00:00:00"/>
    <d v="1899-12-30T03:15:00"/>
    <n v="5"/>
    <x v="5"/>
    <x v="12"/>
    <s v="6-22"/>
    <d v="1899-12-30T00:30:00"/>
    <n v="0"/>
    <n v="1"/>
    <x v="12"/>
  </r>
  <r>
    <s v="TDL769"/>
    <n v="505"/>
    <x v="1"/>
    <s v="CAMBIO DE TORNILLO DE BUJE DE CAPO"/>
    <x v="1"/>
    <d v="1899-12-30T09:15:00"/>
    <d v="1899-12-30T12:30:00"/>
    <d v="2021-06-05T00:00:00"/>
    <x v="57"/>
    <d v="2021-06-05T00:00:00"/>
    <d v="2021-06-05T00:00:00"/>
    <d v="1899-12-30T10:00:00"/>
    <d v="1899-12-30T11:00:00"/>
    <x v="28"/>
    <s v="OSCAR SALAS"/>
    <x v="0"/>
    <s v="LATONERIA Y PINTURA"/>
    <x v="0"/>
    <x v="1"/>
    <n v="0"/>
    <n v="1"/>
    <d v="1899-12-30T03:15:00"/>
    <d v="1899-12-30T03:15:00"/>
    <n v="1"/>
    <d v="1899-12-30T00:00:00"/>
    <d v="1899-12-30T03:15:00"/>
    <n v="5"/>
    <x v="5"/>
    <x v="12"/>
    <s v="6-22"/>
    <d v="1899-12-30T01:00:00"/>
    <n v="0"/>
    <n v="1"/>
    <x v="12"/>
  </r>
  <r>
    <s v="TDL769"/>
    <n v="505"/>
    <x v="0"/>
    <s v="ALINEACION DE TANQUE"/>
    <x v="13"/>
    <d v="1899-12-30T09:15:00"/>
    <d v="1899-12-30T12:30:00"/>
    <d v="2021-06-05T00:00:00"/>
    <x v="57"/>
    <d v="2021-06-05T00:00:00"/>
    <d v="2021-06-05T00:00:00"/>
    <d v="1899-12-30T08:00:00"/>
    <d v="1899-12-30T09:00:00"/>
    <x v="0"/>
    <s v="OSCAR SALAS"/>
    <x v="1"/>
    <s v="MECANICA DE PATIO"/>
    <x v="0"/>
    <x v="1"/>
    <n v="0"/>
    <n v="1"/>
    <d v="1899-12-30T03:15:00"/>
    <d v="1899-12-30T03:15:00"/>
    <n v="1"/>
    <d v="1899-12-30T00:00:00"/>
    <d v="1899-12-30T03:15:00"/>
    <n v="5"/>
    <x v="5"/>
    <x v="12"/>
    <s v="6-22"/>
    <d v="1899-12-30T01:00:00"/>
    <n v="0"/>
    <n v="1"/>
    <x v="12"/>
  </r>
  <r>
    <s v="TFQ993"/>
    <n v="506"/>
    <x v="1"/>
    <s v="CAMBIO DE BOMBA DE AGUA"/>
    <x v="3"/>
    <d v="1899-12-30T11:10:00"/>
    <d v="1899-12-30T16:30:00"/>
    <d v="2021-06-05T00:00:00"/>
    <x v="57"/>
    <d v="2021-06-05T00:00:00"/>
    <d v="2021-06-05T00:00:00"/>
    <d v="1899-12-30T11:10:00"/>
    <d v="1899-12-30T15:00:00"/>
    <x v="15"/>
    <s v="JORGE GOMEZ"/>
    <x v="1"/>
    <s v="MOTORES"/>
    <x v="1"/>
    <x v="1"/>
    <n v="0"/>
    <n v="1"/>
    <d v="1899-12-30T03:20:29"/>
    <d v="1899-12-30T04:20:00"/>
    <n v="0"/>
    <d v="1899-12-30T04:30:00"/>
    <d v="1899-12-30T08:50:00"/>
    <n v="5"/>
    <x v="5"/>
    <x v="12"/>
    <s v="6-22"/>
    <d v="1899-12-30T03:50:00"/>
    <n v="0"/>
    <n v="1"/>
    <x v="12"/>
  </r>
  <r>
    <s v="TFQ993"/>
    <n v="506"/>
    <x v="0"/>
    <s v="CAMBIO DE ACEITE Y FILTRACION DE MOTOR"/>
    <x v="3"/>
    <d v="1899-12-30T11:10:00"/>
    <d v="1899-12-30T16:30:00"/>
    <d v="2021-06-05T00:00:00"/>
    <x v="57"/>
    <d v="2021-06-05T00:00:00"/>
    <d v="2021-06-05T00:00:00"/>
    <d v="1899-12-30T15:00:00"/>
    <d v="1899-12-30T16:30:00"/>
    <x v="10"/>
    <s v="JORGE GOMEZ"/>
    <x v="1"/>
    <s v="MECANICA DE PATIO"/>
    <x v="1"/>
    <x v="1"/>
    <n v="0"/>
    <n v="1"/>
    <d v="1899-12-30T03:20:29"/>
    <d v="1899-12-30T04:20:00"/>
    <n v="0"/>
    <d v="1899-12-30T04:30:00"/>
    <d v="1899-12-30T08:50:00"/>
    <n v="5"/>
    <x v="5"/>
    <x v="12"/>
    <s v="6-22"/>
    <d v="1899-12-30T01:30:00"/>
    <n v="0"/>
    <n v="1"/>
    <x v="12"/>
  </r>
  <r>
    <s v="R67302"/>
    <n v="507"/>
    <x v="1"/>
    <s v="SOLDADURA DE BALANCIN"/>
    <x v="31"/>
    <d v="1899-12-30T07:00:00"/>
    <d v="1899-12-30T17:30:00"/>
    <d v="2021-06-07T00:00:00"/>
    <x v="59"/>
    <d v="2021-06-07T00:00:00"/>
    <d v="2021-06-07T00:00:00"/>
    <d v="1899-12-30T08:00:00"/>
    <d v="1899-12-30T09:30:00"/>
    <x v="7"/>
    <s v="EDWIN AGUILAR"/>
    <x v="0"/>
    <s v="SOLDADURA"/>
    <x v="0"/>
    <x v="2"/>
    <n v="2"/>
    <n v="1"/>
    <d v="1899-12-31T03:30:23"/>
    <d v="1899-12-31T15:29:31"/>
    <n v="0"/>
    <d v="1899-12-30T03:30:00"/>
    <d v="1899-12-31T18:59:31"/>
    <n v="9"/>
    <x v="5"/>
    <x v="13"/>
    <s v="6-23"/>
    <d v="1899-12-30T01:30:00"/>
    <n v="0"/>
    <n v="1"/>
    <x v="9"/>
  </r>
  <r>
    <s v="SJK640"/>
    <n v="507"/>
    <x v="1"/>
    <s v="ESCANER, REVISION PARTE ELECTRICA BATERIA MOTOR DE ARRANQUE, PACHA DE MODULO Y SENSOR DE VELOCIDAD DEL MOTOR"/>
    <x v="44"/>
    <d v="1899-12-30T07:00:00"/>
    <d v="1899-12-30T17:30:00"/>
    <d v="2021-06-07T00:00:00"/>
    <x v="59"/>
    <d v="2021-06-07T00:00:00"/>
    <d v="2021-06-07T00:00:00"/>
    <d v="1899-12-30T08:00:00"/>
    <d v="1899-12-30T10:00:00"/>
    <x v="238"/>
    <s v="EDWIN AGUILAR"/>
    <x v="1"/>
    <s v="MOTORES"/>
    <x v="1"/>
    <x v="2"/>
    <n v="2"/>
    <n v="1"/>
    <d v="1899-12-31T03:30:23"/>
    <d v="1899-12-31T15:29:31"/>
    <n v="0"/>
    <d v="1899-12-30T03:30:00"/>
    <d v="1899-12-31T18:59:31"/>
    <n v="9"/>
    <x v="5"/>
    <x v="13"/>
    <s v="6-23"/>
    <d v="1899-12-30T02:00:00"/>
    <n v="0"/>
    <n v="1"/>
    <x v="9"/>
  </r>
  <r>
    <s v="SJK640"/>
    <n v="507"/>
    <x v="1"/>
    <s v="DESARME DE TABLERO PARA CAMBIO DE VALVULA PIVOTE"/>
    <x v="11"/>
    <d v="1899-12-30T07:00:00"/>
    <d v="1899-12-30T17:30:00"/>
    <d v="2021-06-07T00:00:00"/>
    <x v="59"/>
    <d v="2021-06-07T00:00:00"/>
    <d v="2021-06-07T00:00:00"/>
    <d v="1899-12-30T08:00:00"/>
    <d v="1899-12-30T12:00:00"/>
    <x v="1"/>
    <s v="EDWIN AGUILAR"/>
    <x v="0"/>
    <s v="AIRE"/>
    <x v="1"/>
    <x v="2"/>
    <n v="2"/>
    <n v="1"/>
    <d v="1899-12-31T03:30:23"/>
    <d v="1899-12-31T15:29:31"/>
    <n v="0"/>
    <d v="1899-12-30T03:30:00"/>
    <d v="1899-12-31T18:59:31"/>
    <n v="9"/>
    <x v="5"/>
    <x v="13"/>
    <s v="6-23"/>
    <d v="1899-12-30T04:00:00"/>
    <n v="0"/>
    <n v="1"/>
    <x v="9"/>
  </r>
  <r>
    <s v="SJK640"/>
    <n v="507"/>
    <x v="1"/>
    <s v="CORRECCION FUGAS DE AGUA EN TECHO"/>
    <x v="1"/>
    <d v="1899-12-30T07:00:00"/>
    <d v="1899-12-30T17:30:00"/>
    <d v="2021-06-07T00:00:00"/>
    <x v="59"/>
    <d v="2021-06-08T00:00:00"/>
    <d v="2021-06-08T00:00:00"/>
    <d v="1899-12-30T08:00:00"/>
    <d v="1899-12-30T09:00:00"/>
    <x v="28"/>
    <s v="EDWIN AGUILAR"/>
    <x v="0"/>
    <s v="LATONERIA Y PINTURA"/>
    <x v="0"/>
    <x v="2"/>
    <n v="2"/>
    <n v="1"/>
    <d v="1899-12-31T03:30:23"/>
    <d v="1899-12-31T15:29:31"/>
    <n v="0"/>
    <d v="1899-12-30T03:30:00"/>
    <d v="1899-12-31T18:59:31"/>
    <n v="9"/>
    <x v="5"/>
    <x v="13"/>
    <s v="6-23"/>
    <d v="1899-12-30T01:00:00"/>
    <n v="0"/>
    <n v="1"/>
    <x v="9"/>
  </r>
  <r>
    <s v="SJK640"/>
    <n v="507"/>
    <x v="1"/>
    <s v="ARREGLO DE ALARMA DE REVERSA CAMBIO DE BOMBILLO DE LICUADORA, REPARACION DE LUZ DE TRABAJO"/>
    <x v="58"/>
    <d v="1899-12-30T07:00:00"/>
    <d v="1899-12-30T17:30:00"/>
    <d v="2021-06-07T00:00:00"/>
    <x v="59"/>
    <d v="2021-06-08T00:00:00"/>
    <d v="2021-06-08T00:00:00"/>
    <d v="1899-12-30T07:30:00"/>
    <d v="1899-12-30T10:00:00"/>
    <x v="12"/>
    <s v="EDWIN AGUILAR"/>
    <x v="1"/>
    <s v="ELECTRICO"/>
    <x v="0"/>
    <x v="2"/>
    <n v="2"/>
    <n v="1"/>
    <d v="1899-12-31T03:30:23"/>
    <d v="1899-12-31T15:29:31"/>
    <n v="0"/>
    <d v="1899-12-30T03:30:00"/>
    <d v="1899-12-31T18:59:31"/>
    <n v="9"/>
    <x v="5"/>
    <x v="13"/>
    <s v="6-23"/>
    <d v="1899-12-30T02:30:00"/>
    <n v="0"/>
    <n v="1"/>
    <x v="9"/>
  </r>
  <r>
    <s v="R67302"/>
    <n v="507"/>
    <x v="1"/>
    <s v="DESMONTE DE BALANCINES, TEMPLETE DE TENSOR, TEMPLETE DE BALANCIN, 50 PERNOS RIN DISCO PARA CAMBIO, CAMBIO DE 2 TERMINALES DE TEMPLETE GRADUACBLES."/>
    <x v="13"/>
    <d v="1899-12-30T07:00:00"/>
    <d v="1899-12-30T17:30:00"/>
    <d v="2021-06-07T00:00:00"/>
    <x v="59"/>
    <d v="2021-06-08T00:00:00"/>
    <d v="2021-06-08T00:00:00"/>
    <d v="1899-12-30T07:30:00"/>
    <d v="1899-12-30T17:30:00"/>
    <x v="231"/>
    <s v="EDWIN AGUILAR"/>
    <x v="1"/>
    <s v="MECANICA DE PATIO"/>
    <x v="1"/>
    <x v="2"/>
    <n v="2"/>
    <n v="1"/>
    <d v="1899-12-31T03:30:23"/>
    <d v="1899-12-31T15:29:31"/>
    <n v="0"/>
    <d v="1899-12-30T03:30:00"/>
    <d v="1899-12-31T18:59:31"/>
    <n v="9"/>
    <x v="5"/>
    <x v="13"/>
    <s v="6-23"/>
    <d v="1899-12-30T08:00:29"/>
    <n v="0"/>
    <n v="1"/>
    <x v="9"/>
  </r>
  <r>
    <s v="SJK640"/>
    <n v="507"/>
    <x v="1"/>
    <s v="MANTENIMIENTO DE AIRE ACONDICIONADO"/>
    <x v="61"/>
    <d v="1899-12-30T07:00:00"/>
    <d v="1899-12-30T17:30:00"/>
    <d v="2021-06-07T00:00:00"/>
    <x v="59"/>
    <d v="2021-06-07T00:00:00"/>
    <d v="2021-06-07T00:00:00"/>
    <d v="1899-12-30T09:00:00"/>
    <d v="1899-12-30T11:00:00"/>
    <x v="87"/>
    <s v="EDWIN AGUILAR"/>
    <x v="1"/>
    <s v="AIRE ACONDICIONADO"/>
    <x v="1"/>
    <x v="2"/>
    <n v="2"/>
    <n v="1"/>
    <d v="1899-12-31T03:30:23"/>
    <d v="1899-12-31T15:29:31"/>
    <n v="0"/>
    <d v="1899-12-30T03:30:00"/>
    <d v="1899-12-31T18:59:31"/>
    <n v="9"/>
    <x v="5"/>
    <x v="13"/>
    <s v="6-23"/>
    <d v="1899-12-30T02:00:00"/>
    <n v="0"/>
    <n v="1"/>
    <x v="9"/>
  </r>
  <r>
    <s v="SJK640"/>
    <n v="507"/>
    <x v="1"/>
    <s v="CORRECCION DE FUGAS DE AIRE, DESMONTE DE PEDAL DE FRENO PARA REPARAR Y DAR PRESION, FUGA DE AIRE EN EL TANQUE Y ADAPTACION DE VALVULA CHEQUE "/>
    <x v="11"/>
    <d v="1899-12-30T07:00:00"/>
    <d v="1899-12-30T17:30:00"/>
    <d v="2021-06-07T00:00:00"/>
    <x v="59"/>
    <d v="2021-06-08T00:00:00"/>
    <d v="2021-06-08T00:00:00"/>
    <d v="1899-12-30T08:00:00"/>
    <d v="1899-12-30T10:30:00"/>
    <x v="1"/>
    <s v="EDWIN AGUILAR"/>
    <x v="0"/>
    <s v="AIRE"/>
    <x v="1"/>
    <x v="2"/>
    <n v="2"/>
    <n v="1"/>
    <d v="1899-12-31T03:30:23"/>
    <d v="1899-12-31T15:29:31"/>
    <n v="0"/>
    <d v="1899-12-30T03:30:00"/>
    <d v="1899-12-31T18:59:31"/>
    <n v="9"/>
    <x v="5"/>
    <x v="13"/>
    <s v="6-23"/>
    <d v="1899-12-30T02:30:00"/>
    <n v="0"/>
    <n v="1"/>
    <x v="9"/>
  </r>
  <r>
    <s v="SJK640"/>
    <n v="507"/>
    <x v="1"/>
    <s v="ENGRASE"/>
    <x v="6"/>
    <d v="1899-12-30T07:00:00"/>
    <d v="1899-12-30T17:30:00"/>
    <d v="2021-06-07T00:00:00"/>
    <x v="59"/>
    <d v="2021-06-08T00:00:00"/>
    <d v="2021-06-08T00:00:00"/>
    <d v="1899-12-30T16:10:00"/>
    <d v="1899-12-30T16:40:00"/>
    <x v="0"/>
    <s v="EDWIN AGUILAR"/>
    <x v="1"/>
    <s v="MECANICA DE PATIO"/>
    <x v="0"/>
    <x v="2"/>
    <n v="2"/>
    <n v="1"/>
    <d v="1899-12-31T03:30:23"/>
    <d v="1899-12-31T15:29:31"/>
    <n v="0"/>
    <d v="1899-12-30T03:30:00"/>
    <d v="1899-12-31T18:59:31"/>
    <n v="9"/>
    <x v="5"/>
    <x v="13"/>
    <s v="6-23"/>
    <d v="1899-12-30T00:30:00"/>
    <n v="0"/>
    <n v="1"/>
    <x v="9"/>
  </r>
  <r>
    <s v="SJK640"/>
    <n v="507"/>
    <x v="1"/>
    <s v="DESMONTE DE MANGUERA DE VALVULINA DE LA CAJA"/>
    <x v="4"/>
    <d v="1899-12-30T07:00:00"/>
    <d v="1899-12-30T17:30:00"/>
    <d v="2021-06-07T00:00:00"/>
    <x v="59"/>
    <d v="2021-06-09T00:00:00"/>
    <d v="2021-06-09T00:00:00"/>
    <d v="1899-12-30T07:30:00"/>
    <d v="1899-12-30T09:00:00"/>
    <x v="45"/>
    <s v="EDWIN AGUILAR"/>
    <x v="1"/>
    <s v="MOTORES"/>
    <x v="1"/>
    <x v="2"/>
    <n v="2"/>
    <n v="1"/>
    <d v="1899-12-31T03:30:23"/>
    <d v="1899-12-31T15:29:31"/>
    <n v="0"/>
    <d v="1899-12-30T03:30:00"/>
    <d v="1899-12-31T18:59:31"/>
    <n v="9"/>
    <x v="5"/>
    <x v="13"/>
    <s v="6-23"/>
    <d v="1899-12-30T01:30:00"/>
    <n v="0"/>
    <n v="1"/>
    <x v="9"/>
  </r>
  <r>
    <s v="R67302"/>
    <n v="507"/>
    <x v="1"/>
    <s v="LIMPIEZA DE BOSINES PARA REVISION DE RODAMIENTOS"/>
    <x v="13"/>
    <d v="1899-12-30T07:00:00"/>
    <d v="1899-12-30T17:30:00"/>
    <d v="2021-06-07T00:00:00"/>
    <x v="59"/>
    <d v="2021-06-09T00:00:00"/>
    <d v="2021-06-09T00:00:00"/>
    <d v="1899-12-30T08:10:00"/>
    <d v="1899-12-30T10:00:00"/>
    <x v="23"/>
    <s v="EDWIN AGUILAR"/>
    <x v="1"/>
    <s v="MECANICA DE PATIO"/>
    <x v="1"/>
    <x v="2"/>
    <n v="2"/>
    <n v="1"/>
    <d v="1899-12-31T03:30:23"/>
    <d v="1899-12-31T15:29:31"/>
    <n v="0"/>
    <d v="1899-12-30T03:30:00"/>
    <d v="1899-12-31T18:59:31"/>
    <n v="9"/>
    <x v="5"/>
    <x v="13"/>
    <s v="6-23"/>
    <d v="1899-12-30T01:50:00"/>
    <n v="0"/>
    <n v="1"/>
    <x v="9"/>
  </r>
  <r>
    <s v="R67302"/>
    <n v="507"/>
    <x v="1"/>
    <s v="CAMBIO DE GRASA EN LOS BOSINES Y CAMBIO DE RETENEDORES"/>
    <x v="13"/>
    <d v="1899-12-30T07:00:00"/>
    <d v="1899-12-30T17:30:00"/>
    <d v="2021-06-07T00:00:00"/>
    <x v="59"/>
    <d v="2021-06-09T00:00:00"/>
    <d v="2021-06-09T00:00:00"/>
    <d v="1899-12-30T14:00:00"/>
    <d v="1899-12-30T17:30:00"/>
    <x v="23"/>
    <s v="EDWIN AGUILAR"/>
    <x v="1"/>
    <s v="MECANICA DE PATIO"/>
    <x v="1"/>
    <x v="2"/>
    <n v="2"/>
    <n v="1"/>
    <d v="1899-12-31T03:30:23"/>
    <d v="1899-12-31T15:29:31"/>
    <n v="0"/>
    <d v="1899-12-30T03:30:00"/>
    <d v="1899-12-31T18:59:31"/>
    <n v="9"/>
    <x v="5"/>
    <x v="13"/>
    <s v="6-23"/>
    <d v="1899-12-30T03:30:00"/>
    <n v="0"/>
    <n v="1"/>
    <x v="9"/>
  </r>
  <r>
    <s v="SJK640"/>
    <n v="507"/>
    <x v="0"/>
    <s v="CAMBIO DE SOPORTES DELANTEROS DE MOTOR, CAMBIO DE 2 MANGUERAS DEL ENFRIADOR DE LA CAJA, CAMBIO DE MANGUERA DE TUBO DE LLENADO DEL ACEITE Y ABRAZADERA 4 INTERCOOLER"/>
    <x v="3"/>
    <d v="1899-12-30T07:00:00"/>
    <d v="1899-12-30T17:30:00"/>
    <d v="2021-06-07T00:00:00"/>
    <x v="59"/>
    <d v="2021-06-09T00:00:00"/>
    <d v="2021-06-09T00:00:00"/>
    <d v="1899-12-30T14:30:00"/>
    <d v="1899-12-30T15:40:00"/>
    <x v="242"/>
    <s v="EDWIN AGUILAR"/>
    <x v="1"/>
    <s v="MOTORES"/>
    <x v="1"/>
    <x v="2"/>
    <n v="2"/>
    <n v="1"/>
    <d v="1899-12-31T03:30:23"/>
    <d v="1899-12-31T15:29:31"/>
    <n v="0"/>
    <d v="1899-12-30T03:30:00"/>
    <d v="1899-12-31T18:59:31"/>
    <n v="9"/>
    <x v="5"/>
    <x v="13"/>
    <s v="6-23"/>
    <d v="1899-12-30T01:10:00"/>
    <n v="0"/>
    <n v="1"/>
    <x v="9"/>
  </r>
  <r>
    <s v="TFU059"/>
    <n v="508"/>
    <x v="1"/>
    <s v="CAMBIO DE SENSOR DE ADMISION, CAMBIO DE SELENOIDE POR UNA DE SEGUNDA"/>
    <x v="3"/>
    <d v="1899-12-30T08:00:00"/>
    <d v="1899-12-30T17:10:00"/>
    <d v="2021-06-07T00:00:00"/>
    <x v="59"/>
    <d v="2021-06-07T00:00:00"/>
    <d v="2021-06-07T00:00:00"/>
    <d v="1899-12-30T10:00:00"/>
    <d v="1899-12-30T12:00:00"/>
    <x v="45"/>
    <s v="CESAR GOMEZ"/>
    <x v="0"/>
    <s v="MOTORES"/>
    <x v="1"/>
    <x v="1"/>
    <n v="2"/>
    <n v="1"/>
    <d v="1899-12-31T02:10:23"/>
    <d v="1899-12-31T14:09:31"/>
    <n v="0"/>
    <d v="1899-12-30T03:50:00"/>
    <d v="1899-12-31T17:59:31"/>
    <n v="9"/>
    <x v="5"/>
    <x v="13"/>
    <s v="6-23"/>
    <d v="1899-12-30T02:00:00"/>
    <n v="0"/>
    <n v="1"/>
    <x v="9"/>
  </r>
  <r>
    <s v="TFU059"/>
    <n v="508"/>
    <x v="1"/>
    <s v="REVISION DE ARNES DE BOMBA DE ARRASTRE Y REPARACION"/>
    <x v="3"/>
    <d v="1899-12-30T08:00:00"/>
    <d v="1899-12-30T17:10:00"/>
    <d v="2021-06-07T00:00:00"/>
    <x v="59"/>
    <d v="2021-06-08T00:00:00"/>
    <d v="2021-06-08T00:00:00"/>
    <d v="1899-12-30T10:25:00"/>
    <d v="1899-12-30T11:30:00"/>
    <x v="12"/>
    <s v="CESAR GOMEZ"/>
    <x v="0"/>
    <s v="ELECTRICO"/>
    <x v="1"/>
    <x v="1"/>
    <n v="2"/>
    <n v="1"/>
    <d v="1899-12-31T02:10:23"/>
    <d v="1899-12-31T14:09:31"/>
    <n v="0"/>
    <d v="1899-12-30T03:50:00"/>
    <d v="1899-12-31T17:59:31"/>
    <n v="9"/>
    <x v="5"/>
    <x v="13"/>
    <s v="6-23"/>
    <d v="1899-12-30T01:05:00"/>
    <n v="0"/>
    <n v="1"/>
    <x v="9"/>
  </r>
  <r>
    <s v="TFU059"/>
    <n v="508"/>
    <x v="1"/>
    <s v="MONTURA DE TANQUE AUXILIAR DE REFRIGERANTE "/>
    <x v="3"/>
    <d v="1899-12-30T08:00:00"/>
    <d v="1899-12-30T17:10:00"/>
    <d v="2021-06-07T00:00:00"/>
    <x v="59"/>
    <d v="2021-06-08T00:00:00"/>
    <d v="2021-06-08T00:00:00"/>
    <d v="1899-12-30T16:40:00"/>
    <d v="1899-12-30T17:30:00"/>
    <x v="17"/>
    <s v="CESAR GOMEZ"/>
    <x v="0"/>
    <s v="MOTORES"/>
    <x v="0"/>
    <x v="1"/>
    <n v="2"/>
    <n v="1"/>
    <d v="1899-12-31T02:10:23"/>
    <d v="1899-12-31T14:09:31"/>
    <n v="0"/>
    <d v="1899-12-30T03:50:00"/>
    <d v="1899-12-31T17:59:31"/>
    <n v="9"/>
    <x v="5"/>
    <x v="13"/>
    <s v="6-23"/>
    <d v="1899-12-30T00:50:00"/>
    <n v="0"/>
    <n v="1"/>
    <x v="9"/>
  </r>
  <r>
    <s v="TFU059"/>
    <n v="508"/>
    <x v="1"/>
    <s v="DESMONTE DE TANQUE DE COMPENSACION"/>
    <x v="3"/>
    <d v="1899-12-30T08:00:00"/>
    <d v="1899-12-30T17:10:00"/>
    <d v="2021-06-07T00:00:00"/>
    <x v="59"/>
    <d v="2021-06-08T00:00:00"/>
    <d v="2021-06-08T00:00:00"/>
    <d v="1899-12-30T07:30:00"/>
    <d v="1899-12-30T09:00:00"/>
    <x v="45"/>
    <s v="CESAR GOMEZ"/>
    <x v="0"/>
    <s v="MOTORES"/>
    <x v="0"/>
    <x v="1"/>
    <n v="2"/>
    <n v="1"/>
    <d v="1899-12-31T02:10:23"/>
    <d v="1899-12-31T14:09:31"/>
    <n v="0"/>
    <d v="1899-12-30T03:50:00"/>
    <d v="1899-12-31T17:59:31"/>
    <n v="9"/>
    <x v="5"/>
    <x v="13"/>
    <s v="6-23"/>
    <d v="1899-12-30T01:30:00"/>
    <n v="0"/>
    <n v="1"/>
    <x v="9"/>
  </r>
  <r>
    <s v="TFU059"/>
    <n v="508"/>
    <x v="1"/>
    <s v="CAMBIO DE DOS ESPARRAGOS PARTIDOS"/>
    <x v="13"/>
    <d v="1899-12-30T08:00:00"/>
    <d v="1899-12-30T17:10:00"/>
    <d v="2021-06-07T00:00:00"/>
    <x v="59"/>
    <d v="2021-06-09T00:00:00"/>
    <d v="2021-06-09T00:00:00"/>
    <d v="1899-12-30T07:30:00"/>
    <d v="1899-12-30T10:10:00"/>
    <x v="0"/>
    <s v="CESAR GOMEZ"/>
    <x v="0"/>
    <s v="MECANICA DE PATIO"/>
    <x v="1"/>
    <x v="1"/>
    <n v="2"/>
    <n v="1"/>
    <d v="1899-12-31T02:10:23"/>
    <d v="1899-12-31T14:09:31"/>
    <n v="0"/>
    <d v="1899-12-30T03:50:00"/>
    <d v="1899-12-31T17:59:31"/>
    <n v="9"/>
    <x v="5"/>
    <x v="13"/>
    <s v="6-23"/>
    <d v="1899-12-30T02:40:00"/>
    <n v="0"/>
    <n v="1"/>
    <x v="9"/>
  </r>
  <r>
    <s v="TFU059"/>
    <n v="508"/>
    <x v="1"/>
    <s v="REPARACION DE FUN CLUTCH PARA CAMBIO DE ASBESTOS Y CORREA"/>
    <x v="3"/>
    <d v="1899-12-30T08:00:00"/>
    <d v="1899-12-30T17:10:00"/>
    <d v="2021-06-07T00:00:00"/>
    <x v="59"/>
    <d v="2021-06-09T00:00:00"/>
    <d v="2021-06-09T00:00:00"/>
    <d v="1899-12-30T09:00:00"/>
    <d v="1899-12-30T14:30:00"/>
    <x v="45"/>
    <s v="CESAR GOMEZ"/>
    <x v="0"/>
    <s v="AIRE"/>
    <x v="1"/>
    <x v="1"/>
    <n v="2"/>
    <n v="1"/>
    <d v="1899-12-31T02:10:23"/>
    <d v="1899-12-31T14:09:31"/>
    <n v="0"/>
    <d v="1899-12-30T03:50:00"/>
    <d v="1899-12-31T17:59:31"/>
    <n v="9"/>
    <x v="5"/>
    <x v="13"/>
    <s v="6-23"/>
    <d v="1899-12-30T03:30:29"/>
    <n v="0"/>
    <n v="1"/>
    <x v="9"/>
  </r>
  <r>
    <s v="TFU059"/>
    <n v="508"/>
    <x v="0"/>
    <s v="MONTAJE DE FUN CLUTCH"/>
    <x v="3"/>
    <d v="1899-12-30T08:00:00"/>
    <d v="1899-12-30T17:10:00"/>
    <d v="2021-06-07T00:00:00"/>
    <x v="59"/>
    <d v="2021-06-09T00:00:00"/>
    <d v="2021-06-09T00:00:00"/>
    <d v="1899-12-30T15:40:00"/>
    <d v="1899-12-30T17:10:00"/>
    <x v="243"/>
    <s v="CESAR GOMEZ"/>
    <x v="0"/>
    <s v="AIRE"/>
    <x v="1"/>
    <x v="1"/>
    <n v="2"/>
    <n v="1"/>
    <d v="1899-12-31T02:10:23"/>
    <d v="1899-12-31T14:09:31"/>
    <n v="0"/>
    <d v="1899-12-30T03:50:00"/>
    <d v="1899-12-31T17:59:31"/>
    <n v="9"/>
    <x v="5"/>
    <x v="13"/>
    <s v="6-23"/>
    <d v="1899-12-30T01:30:00"/>
    <n v="0"/>
    <n v="1"/>
    <x v="9"/>
  </r>
  <r>
    <s v="TFU056"/>
    <n v="509"/>
    <x v="1"/>
    <s v="POLISHADA , POSTURA DE LODERAS Y CAMBIO DE ABRAZADERA DE EXHOSTO"/>
    <x v="46"/>
    <d v="1899-12-30T07:50:00"/>
    <d v="1899-12-30T16:00:00"/>
    <d v="2021-06-08T00:00:00"/>
    <x v="60"/>
    <d v="2021-06-09T00:00:00"/>
    <d v="2021-06-09T00:00:00"/>
    <d v="1899-12-30T07:30:00"/>
    <d v="1899-12-30T17:30:00"/>
    <x v="28"/>
    <s v="RICHARD RODRIGUEZ"/>
    <x v="1"/>
    <s v="LATONERIA Y PINTURA"/>
    <x v="0"/>
    <x v="1"/>
    <n v="2"/>
    <n v="1"/>
    <d v="1899-12-31T01:10:23"/>
    <d v="1899-12-31T13:09:31"/>
    <n v="1"/>
    <d v="1899-12-30T00:00:00"/>
    <d v="1899-12-31T13:09:31"/>
    <n v="10"/>
    <x v="5"/>
    <x v="13"/>
    <s v="6-23"/>
    <d v="1899-12-30T08:00:29"/>
    <n v="0"/>
    <n v="1"/>
    <x v="9"/>
  </r>
  <r>
    <s v="TFU056"/>
    <n v="509"/>
    <x v="1"/>
    <s v="DESMONTE DE TURBO PARA AJUSTE DE ABRAZADERAS, DEMONTE INTERCOOLER PARA PRUEBA Y SE ENVIO A REPARAR, CAMBIO DE ACTUADOR DE TIEMPO DE PRIMER BANCO Y DESMONTE DE SOPORTES DE MOTOR PARA CAMBIO"/>
    <x v="3"/>
    <d v="1899-12-30T07:50:00"/>
    <d v="1899-12-30T16:00:00"/>
    <d v="2021-06-08T00:00:00"/>
    <x v="60"/>
    <d v="2021-06-09T00:00:00"/>
    <d v="2021-06-09T00:00:00"/>
    <d v="1899-12-30T08:30:00"/>
    <d v="1899-12-30T17:30:00"/>
    <x v="15"/>
    <s v="RICHARD RODRIGUEZ"/>
    <x v="0"/>
    <s v="MOTORES"/>
    <x v="1"/>
    <x v="1"/>
    <n v="2"/>
    <n v="1"/>
    <d v="1899-12-31T01:10:23"/>
    <d v="1899-12-31T13:09:31"/>
    <n v="1"/>
    <d v="1899-12-30T00:00:00"/>
    <d v="1899-12-31T13:09:31"/>
    <n v="10"/>
    <x v="5"/>
    <x v="13"/>
    <s v="6-23"/>
    <d v="1899-12-30T07:00:29"/>
    <n v="0"/>
    <n v="1"/>
    <x v="9"/>
  </r>
  <r>
    <s v="TFU056"/>
    <n v="509"/>
    <x v="1"/>
    <s v="CAMBIO DE SOPORTE DE MOTOR DELANTERO Y SE MONTO INTERCOOLER, ESCANER DE VEHICULO ESTA DENTRO DE LO NORMAL PARAMETRO 435"/>
    <x v="3"/>
    <d v="1899-12-30T07:50:00"/>
    <d v="1899-12-30T16:00:00"/>
    <d v="2021-06-08T00:00:00"/>
    <x v="60"/>
    <d v="2021-06-10T00:00:00"/>
    <d v="2021-06-10T00:00:00"/>
    <d v="1899-12-30T07:30:00"/>
    <d v="1899-12-30T15:30:00"/>
    <x v="15"/>
    <s v="RICHARD RODRIGUEZ"/>
    <x v="0"/>
    <s v="MOTORES"/>
    <x v="1"/>
    <x v="1"/>
    <n v="2"/>
    <n v="1"/>
    <d v="1899-12-31T01:10:23"/>
    <d v="1899-12-31T13:09:31"/>
    <n v="1"/>
    <d v="1899-12-30T00:00:00"/>
    <d v="1899-12-31T13:09:31"/>
    <n v="10"/>
    <x v="5"/>
    <x v="13"/>
    <s v="6-23"/>
    <d v="1899-12-30T06:00:29"/>
    <n v="0"/>
    <n v="1"/>
    <x v="9"/>
  </r>
  <r>
    <s v="TFU056"/>
    <n v="509"/>
    <x v="0"/>
    <s v="REVISION DE TABLERO POR MAL CONTACTO"/>
    <x v="1"/>
    <d v="1899-12-30T07:50:00"/>
    <d v="1899-12-30T16:00:00"/>
    <d v="2021-06-08T00:00:00"/>
    <x v="60"/>
    <d v="2021-06-10T00:00:00"/>
    <d v="2021-06-10T00:00:00"/>
    <d v="1899-12-30T14:00:00"/>
    <d v="1899-12-30T16:00:00"/>
    <x v="21"/>
    <s v="RICHARD RODRIGUEZ"/>
    <x v="0"/>
    <s v="ELECTRICO"/>
    <x v="1"/>
    <x v="1"/>
    <n v="2"/>
    <n v="1"/>
    <d v="1899-12-31T01:10:23"/>
    <d v="1899-12-31T13:09:31"/>
    <n v="1"/>
    <d v="1899-12-30T00:00:00"/>
    <d v="1899-12-31T13:09:31"/>
    <n v="10"/>
    <x v="5"/>
    <x v="13"/>
    <s v="6-23"/>
    <d v="1899-12-30T02:00:00"/>
    <n v="0"/>
    <n v="1"/>
    <x v="9"/>
  </r>
  <r>
    <s v="TFR839"/>
    <n v="510"/>
    <x v="1"/>
    <s v="REPARACION DE SEGURO DE COMPUERTA"/>
    <x v="46"/>
    <d v="1899-12-30T07:30:00"/>
    <d v="1899-12-30T15:39:00"/>
    <d v="2021-06-08T00:00:00"/>
    <x v="60"/>
    <d v="2021-06-08T00:00:00"/>
    <d v="2021-06-08T00:00:00"/>
    <d v="1899-12-30T07:30:00"/>
    <d v="1899-12-30T08:00:00"/>
    <x v="7"/>
    <s v="VICTOR BARCASNEGRAS"/>
    <x v="0"/>
    <s v="SOLDADURA"/>
    <x v="0"/>
    <x v="5"/>
    <n v="2"/>
    <n v="1"/>
    <d v="1899-12-31T01:09:23"/>
    <d v="1899-12-31T13:08:31"/>
    <n v="1"/>
    <d v="1899-12-30T00:00:00"/>
    <d v="1899-12-31T13:08:31"/>
    <n v="10"/>
    <x v="5"/>
    <x v="13"/>
    <s v="6-23"/>
    <d v="1899-12-30T00:30:00"/>
    <n v="0"/>
    <n v="1"/>
    <x v="9"/>
  </r>
  <r>
    <s v="R70269"/>
    <n v="510"/>
    <x v="1"/>
    <s v="CAMBIO DE RACHE"/>
    <x v="13"/>
    <d v="1899-12-30T07:30:00"/>
    <d v="1899-12-30T15:39:00"/>
    <d v="2021-06-08T00:00:00"/>
    <x v="60"/>
    <d v="2021-06-08T00:00:00"/>
    <d v="2021-06-08T00:00:00"/>
    <d v="1899-12-30T16:30:00"/>
    <d v="1899-12-30T17:00:00"/>
    <x v="0"/>
    <s v="VICTOR BARCASNEGRAS"/>
    <x v="0"/>
    <s v="MECANICA DE PATIO"/>
    <x v="0"/>
    <x v="5"/>
    <n v="2"/>
    <n v="1"/>
    <d v="1899-12-31T01:09:23"/>
    <d v="1899-12-31T13:08:31"/>
    <n v="1"/>
    <d v="1899-12-30T00:00:00"/>
    <d v="1899-12-31T13:08:31"/>
    <n v="10"/>
    <x v="5"/>
    <x v="13"/>
    <s v="6-23"/>
    <d v="1899-12-30T00:30:00"/>
    <n v="0"/>
    <n v="1"/>
    <x v="9"/>
  </r>
  <r>
    <s v="TFR839"/>
    <n v="510"/>
    <x v="1"/>
    <s v="MONTAR Y DESMONTAR LLANTAS Y CAMBIO DE 10 PÉRNOS"/>
    <x v="13"/>
    <d v="1899-12-30T07:30:00"/>
    <d v="1899-12-30T15:39:00"/>
    <d v="2021-06-08T00:00:00"/>
    <x v="60"/>
    <d v="2021-06-08T00:00:00"/>
    <d v="2021-06-08T00:00:00"/>
    <d v="1899-12-30T08:00:00"/>
    <d v="1899-12-30T09:00:00"/>
    <x v="244"/>
    <s v="VICTOR BARCASNEGRAS"/>
    <x v="1"/>
    <s v="LLANTERIA"/>
    <x v="0"/>
    <x v="5"/>
    <n v="2"/>
    <n v="1"/>
    <d v="1899-12-31T01:09:23"/>
    <d v="1899-12-31T13:08:31"/>
    <n v="1"/>
    <d v="1899-12-30T00:00:00"/>
    <d v="1899-12-31T13:08:31"/>
    <n v="10"/>
    <x v="5"/>
    <x v="13"/>
    <s v="6-23"/>
    <d v="1899-12-30T01:00:00"/>
    <n v="0"/>
    <n v="1"/>
    <x v="9"/>
  </r>
  <r>
    <s v="TFR839"/>
    <n v="510"/>
    <x v="1"/>
    <s v="CAMBIO DE UN JUEGO DE BANDAS POSICION 5,6,7 Y 8, CAMBIO DE RODAJAS"/>
    <x v="13"/>
    <d v="1899-12-30T07:30:00"/>
    <d v="1899-12-30T15:39:00"/>
    <d v="2021-06-08T00:00:00"/>
    <x v="60"/>
    <d v="2021-06-09T00:00:00"/>
    <d v="2021-06-09T00:00:00"/>
    <d v="1899-12-30T10:00:00"/>
    <d v="1899-12-30T12:00:00"/>
    <x v="23"/>
    <s v="VICTOR BARCASNEGRAS"/>
    <x v="1"/>
    <s v="MECANICA DE PATIO"/>
    <x v="1"/>
    <x v="5"/>
    <n v="2"/>
    <n v="1"/>
    <d v="1899-12-31T01:09:23"/>
    <d v="1899-12-31T13:08:31"/>
    <n v="1"/>
    <d v="1899-12-30T00:00:00"/>
    <d v="1899-12-31T13:08:31"/>
    <n v="10"/>
    <x v="5"/>
    <x v="13"/>
    <s v="6-23"/>
    <d v="1899-12-30T02:00:00"/>
    <n v="0"/>
    <n v="1"/>
    <x v="9"/>
  </r>
  <r>
    <s v="TFR839"/>
    <n v="510"/>
    <x v="1"/>
    <s v="VOLTEAR TIRO"/>
    <x v="46"/>
    <d v="1899-12-30T07:30:00"/>
    <d v="1899-12-30T15:39:00"/>
    <d v="2021-06-08T00:00:00"/>
    <x v="60"/>
    <d v="2021-06-09T00:00:00"/>
    <d v="2021-06-09T00:00:00"/>
    <d v="1899-12-30T08:43:00"/>
    <d v="1899-12-30T10:00:00"/>
    <x v="7"/>
    <s v="VICTOR BARCASNEGRAS"/>
    <x v="1"/>
    <s v="SOLDADURA"/>
    <x v="0"/>
    <x v="5"/>
    <n v="2"/>
    <n v="1"/>
    <d v="1899-12-31T01:09:23"/>
    <d v="1899-12-31T13:08:31"/>
    <n v="1"/>
    <d v="1899-12-30T00:00:00"/>
    <d v="1899-12-31T13:08:31"/>
    <n v="10"/>
    <x v="5"/>
    <x v="13"/>
    <s v="6-23"/>
    <d v="1899-12-30T01:17:00"/>
    <n v="0"/>
    <n v="1"/>
    <x v="9"/>
  </r>
  <r>
    <s v="TFR839"/>
    <n v="510"/>
    <x v="1"/>
    <s v="MONTAJE DE LLANTAS"/>
    <x v="13"/>
    <d v="1899-12-30T07:30:00"/>
    <d v="1899-12-30T15:39:00"/>
    <d v="2021-06-08T00:00:00"/>
    <x v="60"/>
    <d v="2021-06-09T00:00:00"/>
    <d v="2021-06-09T00:00:00"/>
    <d v="1899-12-30T11:50:00"/>
    <d v="1899-12-30T12:30:00"/>
    <x v="245"/>
    <s v="VICTOR BARCASNEGRAS"/>
    <x v="1"/>
    <s v="LLANTERIA"/>
    <x v="0"/>
    <x v="5"/>
    <n v="2"/>
    <n v="1"/>
    <d v="1899-12-31T01:09:23"/>
    <d v="1899-12-31T13:08:31"/>
    <n v="1"/>
    <d v="1899-12-30T00:00:00"/>
    <d v="1899-12-31T13:08:31"/>
    <n v="10"/>
    <x v="5"/>
    <x v="13"/>
    <s v="6-23"/>
    <d v="1899-12-30T00:40:00"/>
    <n v="0"/>
    <n v="1"/>
    <x v="9"/>
  </r>
  <r>
    <s v="TFR839"/>
    <n v="510"/>
    <x v="1"/>
    <s v="CAMBIO DE STOP TIPO RENEGADO REVISION DE FUSIBLES E INSTALACION ELECTRICA"/>
    <x v="29"/>
    <d v="1899-12-30T07:30:00"/>
    <d v="1899-12-30T15:39:00"/>
    <d v="2021-06-08T00:00:00"/>
    <x v="60"/>
    <d v="2021-06-09T00:00:00"/>
    <d v="2021-06-09T00:00:00"/>
    <d v="1899-12-30T15:10:00"/>
    <d v="1899-12-30T16:00:00"/>
    <x v="21"/>
    <s v="VICTOR BARCASNEGRAS"/>
    <x v="0"/>
    <s v="ELECTRICO"/>
    <x v="0"/>
    <x v="5"/>
    <n v="2"/>
    <n v="1"/>
    <d v="1899-12-31T01:09:23"/>
    <d v="1899-12-31T13:08:31"/>
    <n v="1"/>
    <d v="1899-12-30T00:00:00"/>
    <d v="1899-12-31T13:08:31"/>
    <n v="10"/>
    <x v="5"/>
    <x v="13"/>
    <s v="6-23"/>
    <d v="1899-12-30T00:50:00"/>
    <n v="0"/>
    <n v="1"/>
    <x v="9"/>
  </r>
  <r>
    <s v="TFR839"/>
    <n v="510"/>
    <x v="1"/>
    <s v="DESMONTE DE RETENEDOR DE BOTELLA DE DIRECCION PARA CAMBIO"/>
    <x v="3"/>
    <d v="1899-12-30T07:30:00"/>
    <d v="1899-12-30T15:39:00"/>
    <d v="2021-06-08T00:00:00"/>
    <x v="60"/>
    <d v="2021-06-10T00:00:00"/>
    <d v="2021-06-10T00:00:00"/>
    <d v="1899-12-30T07:30:00"/>
    <d v="1899-12-30T08:30:00"/>
    <x v="242"/>
    <s v="VICTOR BARCASNEGRAS"/>
    <x v="0"/>
    <s v="MOTORES"/>
    <x v="1"/>
    <x v="5"/>
    <n v="2"/>
    <n v="1"/>
    <d v="1899-12-31T01:09:23"/>
    <d v="1899-12-31T13:08:31"/>
    <n v="1"/>
    <d v="1899-12-30T00:00:00"/>
    <d v="1899-12-31T13:08:31"/>
    <n v="10"/>
    <x v="5"/>
    <x v="13"/>
    <s v="6-23"/>
    <d v="1899-12-30T01:00:00"/>
    <n v="0"/>
    <n v="1"/>
    <x v="9"/>
  </r>
  <r>
    <s v="TFR839"/>
    <n v="510"/>
    <x v="1"/>
    <s v="MONTAJE DE RETENEDOR DE LA BOTELLA DE LA DIRECCION Y COMPLETAR NIVEL DE HIDRAULICO"/>
    <x v="3"/>
    <d v="1899-12-30T07:30:00"/>
    <d v="1899-12-30T15:39:00"/>
    <d v="2021-06-08T00:00:00"/>
    <x v="60"/>
    <d v="2021-06-10T00:00:00"/>
    <d v="2021-06-10T00:00:00"/>
    <d v="1899-12-30T11:00:00"/>
    <d v="1899-12-30T11:25:00"/>
    <x v="242"/>
    <s v="VICTOR BARCASNEGRAS"/>
    <x v="0"/>
    <s v="MOTORES"/>
    <x v="1"/>
    <x v="5"/>
    <n v="2"/>
    <n v="1"/>
    <d v="1899-12-31T01:09:23"/>
    <d v="1899-12-31T13:08:31"/>
    <n v="1"/>
    <d v="1899-12-30T00:00:00"/>
    <d v="1899-12-31T13:08:31"/>
    <n v="10"/>
    <x v="5"/>
    <x v="13"/>
    <s v="6-23"/>
    <d v="1899-12-30T00:25:00"/>
    <n v="0"/>
    <n v="1"/>
    <x v="9"/>
  </r>
  <r>
    <s v="TFR839"/>
    <n v="510"/>
    <x v="1"/>
    <s v="CAMBIO DE BOMBA PEDAL DE FRENO, CORREGIR FUGA DE AIRE EN MANGUERA, GRADUAR FRENOS, ENGRASE Y COMPLETAR NIVEL DE HIDRAULICO"/>
    <x v="3"/>
    <d v="1899-12-30T07:30:00"/>
    <d v="1899-12-30T15:39:00"/>
    <d v="2021-06-08T00:00:00"/>
    <x v="60"/>
    <d v="2021-06-10T00:00:00"/>
    <d v="2021-06-10T00:00:00"/>
    <d v="1899-12-30T09:18:00"/>
    <d v="1899-12-30T15:39:00"/>
    <x v="6"/>
    <s v="VICTOR BARCASNEGRAS"/>
    <x v="0"/>
    <s v="AIRE"/>
    <x v="1"/>
    <x v="5"/>
    <n v="2"/>
    <n v="1"/>
    <d v="1899-12-31T01:09:23"/>
    <d v="1899-12-31T13:08:31"/>
    <n v="1"/>
    <d v="1899-12-30T00:00:00"/>
    <d v="1899-12-31T13:08:31"/>
    <n v="10"/>
    <x v="5"/>
    <x v="13"/>
    <s v="6-23"/>
    <d v="1899-12-30T04:21:29"/>
    <n v="0"/>
    <n v="1"/>
    <x v="9"/>
  </r>
  <r>
    <s v="TFR839"/>
    <n v="510"/>
    <x v="0"/>
    <s v="POLISHAR VEHICULO Y CAMBIAR LODERAS"/>
    <x v="65"/>
    <d v="1899-12-30T07:30:00"/>
    <d v="1899-12-30T15:39:00"/>
    <d v="2021-06-08T00:00:00"/>
    <x v="60"/>
    <d v="2021-06-10T00:00:00"/>
    <d v="2021-06-10T00:00:00"/>
    <d v="1899-12-30T07:30:00"/>
    <d v="1899-12-30T14:33:00"/>
    <x v="28"/>
    <s v="VICTOR BARCASNEGRAS"/>
    <x v="1"/>
    <s v="LATONERIA Y PINTURA"/>
    <x v="0"/>
    <x v="5"/>
    <n v="2"/>
    <n v="1"/>
    <d v="1899-12-31T01:09:23"/>
    <d v="1899-12-31T13:08:31"/>
    <n v="1"/>
    <d v="1899-12-30T00:00:00"/>
    <d v="1899-12-31T13:08:31"/>
    <n v="10"/>
    <x v="5"/>
    <x v="13"/>
    <s v="6-23"/>
    <d v="1899-12-30T05:03:29"/>
    <n v="0"/>
    <n v="1"/>
    <x v="9"/>
  </r>
  <r>
    <s v="UYZ627"/>
    <n v="511"/>
    <x v="1"/>
    <s v="CAMBIO DE MANGUERA MANOS TRAILER"/>
    <x v="19"/>
    <d v="1899-12-30T08:30:00"/>
    <m/>
    <d v="2021-06-08T00:00:00"/>
    <x v="6"/>
    <d v="2021-06-08T00:00:00"/>
    <d v="2021-06-08T00:00:00"/>
    <d v="1899-12-30T08:30:00"/>
    <d v="1899-12-30T09:10:00"/>
    <x v="0"/>
    <s v="YEIMAN HERNANDEZ"/>
    <x v="0"/>
    <s v="AIRE"/>
    <x v="0"/>
    <x v="2"/>
    <n v="-44355"/>
    <n v="0"/>
    <d v="1899-12-30T00:00:00"/>
    <d v="1899-12-30T00:00:00"/>
    <n v="1"/>
    <d v="1899-12-30T00:00:00"/>
    <d v="1899-12-30T00:00:00"/>
    <n v="0"/>
    <x v="3"/>
    <x v="3"/>
    <s v="1-52"/>
    <d v="1899-12-30T00:40:00"/>
    <n v="0"/>
    <n v="1"/>
    <x v="9"/>
  </r>
  <r>
    <s v="UYZ627"/>
    <n v="511"/>
    <x v="1"/>
    <s v="MEDICION DE BUJE DE CORBATIN PARA CONSEGUIR RESPUESTOS CON TALLERES TAYRONA Y DESMONTA DE PIEZA QUE VA ABAJO DEL TIMON PARA REPARACION"/>
    <x v="1"/>
    <d v="1899-12-30T08:30:00"/>
    <m/>
    <d v="2021-06-08T00:00:00"/>
    <x v="6"/>
    <d v="2021-06-11T00:00:00"/>
    <d v="2021-06-11T00:00:00"/>
    <d v="1899-12-30T07:30:00"/>
    <d v="1899-12-30T09:00:00"/>
    <x v="0"/>
    <s v="YEIMAN HERNANDEZ"/>
    <x v="0"/>
    <s v="MECANICA DE PATIO"/>
    <x v="0"/>
    <x v="2"/>
    <n v="-44355"/>
    <n v="0"/>
    <d v="1899-12-30T00:00:00"/>
    <d v="1899-12-30T00:00:00"/>
    <n v="1"/>
    <d v="1899-12-30T00:00:00"/>
    <d v="1899-12-30T00:00:00"/>
    <n v="0"/>
    <x v="3"/>
    <x v="3"/>
    <s v="1-52"/>
    <d v="1899-12-30T01:30:00"/>
    <n v="0"/>
    <n v="1"/>
    <x v="9"/>
  </r>
  <r>
    <s v="UYZ627"/>
    <n v="511"/>
    <x v="0"/>
    <s v="DESMONTE DE DOS BARRAS EN V DELANTERA Y TRASERA"/>
    <x v="20"/>
    <d v="1899-12-30T08:30:00"/>
    <m/>
    <d v="2021-06-08T00:00:00"/>
    <x v="6"/>
    <d v="2021-06-14T00:00:00"/>
    <d v="2021-06-14T00:00:00"/>
    <d v="1899-12-30T09:00:00"/>
    <d v="1899-12-30T12:00:00"/>
    <x v="246"/>
    <s v="YEIMAN HERNANDEZ"/>
    <x v="0"/>
    <s v="MECANICA DE PATIO"/>
    <x v="0"/>
    <x v="2"/>
    <n v="-44355"/>
    <n v="0"/>
    <d v="1899-12-30T00:00:00"/>
    <d v="1899-12-30T00:00:00"/>
    <n v="1"/>
    <d v="1899-12-30T00:00:00"/>
    <d v="1899-12-30T00:00:00"/>
    <n v="0"/>
    <x v="3"/>
    <x v="3"/>
    <s v="1-52"/>
    <d v="1899-12-30T03:00:00"/>
    <n v="0"/>
    <n v="1"/>
    <x v="10"/>
  </r>
  <r>
    <s v="SWK335"/>
    <n v="512"/>
    <x v="1"/>
    <s v="MONTURA DE CABLE 7 VIAS"/>
    <x v="29"/>
    <d v="1899-12-30T09:30:00"/>
    <d v="1899-12-30T11:00:00"/>
    <d v="2021-06-08T00:00:00"/>
    <x v="58"/>
    <d v="2021-06-08T00:00:00"/>
    <d v="2021-06-08T00:00:00"/>
    <d v="1899-12-30T09:30:00"/>
    <d v="1899-12-30T09:50:00"/>
    <x v="12"/>
    <s v="LEONARDO ORDOÑEZ"/>
    <x v="0"/>
    <s v="ELECTRICO"/>
    <x v="0"/>
    <x v="3"/>
    <n v="0"/>
    <n v="1"/>
    <d v="1899-12-30T01:30:00"/>
    <d v="1899-12-30T01:30:00"/>
    <n v="1"/>
    <d v="1899-12-30T00:00:00"/>
    <d v="1899-12-30T01:30:00"/>
    <n v="8"/>
    <x v="5"/>
    <x v="13"/>
    <s v="6-23"/>
    <d v="1899-12-30T00:20:00"/>
    <n v="0"/>
    <n v="1"/>
    <x v="9"/>
  </r>
  <r>
    <s v="SWK335"/>
    <n v="512"/>
    <x v="1"/>
    <s v="POSTURA DE LODERAS Y ESCOPETAS"/>
    <x v="46"/>
    <d v="1899-12-30T09:30:00"/>
    <d v="1899-12-30T11:00:00"/>
    <d v="2021-06-08T00:00:00"/>
    <x v="58"/>
    <d v="2021-06-08T00:00:00"/>
    <d v="2021-06-08T00:00:00"/>
    <d v="1899-12-30T09:30:00"/>
    <d v="1899-12-30T10:30:00"/>
    <x v="28"/>
    <s v="LEONARDO ORDOÑEZ"/>
    <x v="1"/>
    <s v="LATONERIA Y PINTURA"/>
    <x v="0"/>
    <x v="3"/>
    <n v="0"/>
    <n v="1"/>
    <d v="1899-12-30T01:30:00"/>
    <d v="1899-12-30T01:30:00"/>
    <n v="1"/>
    <d v="1899-12-30T00:00:00"/>
    <d v="1899-12-30T01:30:00"/>
    <n v="8"/>
    <x v="5"/>
    <x v="13"/>
    <s v="6-23"/>
    <d v="1899-12-30T01:00:00"/>
    <n v="0"/>
    <n v="1"/>
    <x v="9"/>
  </r>
  <r>
    <s v="SWK335"/>
    <n v="512"/>
    <x v="0"/>
    <s v="CAMBIO DE MANGUERA DE SUSPENSION DE CABINA"/>
    <x v="11"/>
    <d v="1899-12-30T09:30:00"/>
    <d v="1899-12-30T11:00:00"/>
    <d v="2021-06-08T00:00:00"/>
    <x v="58"/>
    <d v="2021-06-08T00:00:00"/>
    <d v="2021-06-08T00:00:00"/>
    <d v="1899-12-30T09:30:00"/>
    <d v="1899-12-30T10:30:00"/>
    <x v="0"/>
    <s v="LEONARDO ORDOÑEZ"/>
    <x v="0"/>
    <s v="AIRE"/>
    <x v="0"/>
    <x v="3"/>
    <n v="0"/>
    <n v="1"/>
    <d v="1899-12-30T01:30:00"/>
    <d v="1899-12-30T01:30:00"/>
    <n v="1"/>
    <d v="1899-12-30T00:00:00"/>
    <d v="1899-12-30T01:30:00"/>
    <n v="8"/>
    <x v="5"/>
    <x v="13"/>
    <s v="6-23"/>
    <d v="1899-12-30T01:00:00"/>
    <n v="0"/>
    <n v="1"/>
    <x v="9"/>
  </r>
  <r>
    <s v="TRQ008"/>
    <n v="513"/>
    <x v="1"/>
    <s v="SOLDADURA AL TANQUE  HIDRAULICO DEL VOLCO"/>
    <x v="66"/>
    <d v="1899-12-30T09:10:00"/>
    <d v="1899-12-30T17:25:00"/>
    <d v="2021-06-08T00:00:00"/>
    <x v="58"/>
    <d v="2021-06-08T00:00:00"/>
    <d v="2021-06-08T00:00:00"/>
    <d v="1899-12-30T09:30:00"/>
    <d v="1899-12-30T11:00:00"/>
    <x v="7"/>
    <s v="LUIS DAVILA"/>
    <x v="0"/>
    <s v="SOLDADURA"/>
    <x v="0"/>
    <x v="1"/>
    <n v="0"/>
    <n v="1"/>
    <d v="1899-12-30T06:15:29"/>
    <d v="1899-12-30T07:15:00"/>
    <n v="0"/>
    <d v="1899-12-30T03:35:00"/>
    <d v="1899-12-30T10:50:00"/>
    <n v="8"/>
    <x v="5"/>
    <x v="13"/>
    <s v="6-23"/>
    <d v="1899-12-30T01:30:00"/>
    <n v="0"/>
    <n v="1"/>
    <x v="9"/>
  </r>
  <r>
    <s v="TRQ008"/>
    <n v="513"/>
    <x v="1"/>
    <s v="CAMBIO PERA DIFERENCIAL ARREGLO DE LICUADORA"/>
    <x v="58"/>
    <d v="1899-12-30T09:10:00"/>
    <d v="1899-12-30T17:25:00"/>
    <d v="2021-06-08T00:00:00"/>
    <x v="58"/>
    <d v="2021-06-08T00:00:00"/>
    <d v="2021-06-08T00:00:00"/>
    <d v="1899-12-30T11:00:00"/>
    <d v="1899-12-30T11:30:00"/>
    <x v="12"/>
    <s v="LUIS DAVILA"/>
    <x v="0"/>
    <s v="ELECTRICO"/>
    <x v="0"/>
    <x v="1"/>
    <n v="0"/>
    <n v="1"/>
    <d v="1899-12-30T06:15:29"/>
    <d v="1899-12-30T07:15:00"/>
    <n v="0"/>
    <d v="1899-12-30T03:35:00"/>
    <d v="1899-12-30T10:50:00"/>
    <n v="8"/>
    <x v="5"/>
    <x v="13"/>
    <s v="6-23"/>
    <d v="1899-12-30T00:30:00"/>
    <n v="0"/>
    <n v="1"/>
    <x v="9"/>
  </r>
  <r>
    <s v="TRQ008"/>
    <n v="513"/>
    <x v="1"/>
    <s v="GRADUACION DE CLUTCH"/>
    <x v="4"/>
    <d v="1899-12-30T09:10:00"/>
    <d v="1899-12-30T17:25:00"/>
    <d v="2021-06-08T00:00:00"/>
    <x v="58"/>
    <d v="2021-06-08T00:00:00"/>
    <d v="2021-06-08T00:00:00"/>
    <d v="1899-12-30T16:10:00"/>
    <d v="1899-12-30T16:40:00"/>
    <x v="17"/>
    <s v="LUIS DAVILA"/>
    <x v="1"/>
    <s v="CAJAS Y TRANSMISIONES"/>
    <x v="1"/>
    <x v="1"/>
    <n v="0"/>
    <n v="1"/>
    <d v="1899-12-30T06:15:29"/>
    <d v="1899-12-30T07:15:00"/>
    <n v="0"/>
    <d v="1899-12-30T03:35:00"/>
    <d v="1899-12-30T10:50:00"/>
    <n v="8"/>
    <x v="5"/>
    <x v="13"/>
    <s v="6-23"/>
    <d v="1899-12-30T00:30:00"/>
    <n v="0"/>
    <n v="1"/>
    <x v="9"/>
  </r>
  <r>
    <s v="TRQ008"/>
    <n v="513"/>
    <x v="0"/>
    <s v="INSPECCION DE BOLSAS DE AIRE SE SUGIERE INGRESO CARGADO"/>
    <x v="20"/>
    <d v="1899-12-30T09:10:00"/>
    <d v="1899-12-30T17:25:00"/>
    <d v="2021-06-08T00:00:00"/>
    <x v="58"/>
    <d v="2021-06-08T00:00:00"/>
    <d v="2021-06-08T00:00:00"/>
    <d v="1899-12-30T17:00:00"/>
    <d v="1899-12-30T17:25:00"/>
    <x v="0"/>
    <s v="LUIS DAVILA"/>
    <x v="0"/>
    <s v="AIRE"/>
    <x v="0"/>
    <x v="1"/>
    <n v="0"/>
    <n v="1"/>
    <d v="1899-12-30T06:15:29"/>
    <d v="1899-12-30T07:15:00"/>
    <n v="0"/>
    <d v="1899-12-30T03:35:00"/>
    <d v="1899-12-30T10:50:00"/>
    <n v="8"/>
    <x v="5"/>
    <x v="13"/>
    <s v="6-23"/>
    <d v="1899-12-30T00:25:00"/>
    <n v="0"/>
    <n v="1"/>
    <x v="9"/>
  </r>
  <r>
    <s v="TFU079"/>
    <n v="514"/>
    <x v="1"/>
    <s v="REVISION DE FRENO DE MOTOR, CAMBIO DE BOBINA DE FRENOS DE MOTOR LA 3, CAMBIO DE ORING DE LAS OTRAS DOS BOBINAS Y CALIBRACION GENERAL"/>
    <x v="3"/>
    <d v="1899-12-30T09:40:00"/>
    <d v="1899-12-30T14:30:00"/>
    <d v="2021-06-08T00:00:00"/>
    <x v="59"/>
    <d v="2021-06-08T00:00:00"/>
    <d v="2021-06-08T00:00:00"/>
    <d v="1899-12-30T10:00:00"/>
    <d v="1899-12-30T17:30:00"/>
    <x v="45"/>
    <s v="LUIS ELLE"/>
    <x v="0"/>
    <s v="MOTORES"/>
    <x v="1"/>
    <x v="1"/>
    <n v="1"/>
    <n v="1"/>
    <d v="1899-12-30T11:20:58"/>
    <d v="1899-12-30T16:50:58"/>
    <n v="1"/>
    <d v="1899-12-30T00:00:00"/>
    <d v="1899-12-30T16:50:58"/>
    <n v="9"/>
    <x v="5"/>
    <x v="13"/>
    <s v="6-23"/>
    <d v="1899-12-30T05:30:29"/>
    <n v="0"/>
    <n v="1"/>
    <x v="9"/>
  </r>
  <r>
    <s v="TFU079"/>
    <n v="514"/>
    <x v="1"/>
    <s v="DESMONTE Y MONTAJE DE CARDAN PARA AJUSTE DE CRUCETA"/>
    <x v="4"/>
    <d v="1899-12-30T09:40:00"/>
    <d v="1899-12-30T14:30:00"/>
    <d v="2021-06-08T00:00:00"/>
    <x v="59"/>
    <d v="2021-06-08T00:00:00"/>
    <d v="2021-06-08T00:00:00"/>
    <d v="1899-12-30T11:40:00"/>
    <d v="1899-12-30T16:10:00"/>
    <x v="17"/>
    <s v="LUIS ELLE"/>
    <x v="1"/>
    <s v="CAJAS Y TRANSMISIONES"/>
    <x v="1"/>
    <x v="1"/>
    <n v="1"/>
    <n v="1"/>
    <d v="1899-12-30T11:20:58"/>
    <d v="1899-12-30T16:50:58"/>
    <n v="1"/>
    <d v="1899-12-30T00:00:00"/>
    <d v="1899-12-30T16:50:58"/>
    <n v="9"/>
    <x v="5"/>
    <x v="13"/>
    <s v="6-23"/>
    <d v="1899-12-30T04:30:00"/>
    <n v="0"/>
    <n v="1"/>
    <x v="9"/>
  </r>
  <r>
    <s v="TFU079"/>
    <n v="514"/>
    <x v="1"/>
    <s v="REVISAR SOPORTES DE CABINA"/>
    <x v="1"/>
    <d v="1899-12-30T09:40:00"/>
    <d v="1899-12-30T14:30:00"/>
    <d v="2021-06-08T00:00:00"/>
    <x v="59"/>
    <d v="2021-06-09T00:00:00"/>
    <d v="2021-06-09T00:00:00"/>
    <d v="1899-12-30T14:00:00"/>
    <d v="1899-12-30T14:22:00"/>
    <x v="17"/>
    <s v="LUIS ELLE"/>
    <x v="1"/>
    <s v="MECANICA DE PATIO"/>
    <x v="0"/>
    <x v="1"/>
    <n v="1"/>
    <n v="1"/>
    <d v="1899-12-30T11:20:58"/>
    <d v="1899-12-30T16:50:58"/>
    <n v="1"/>
    <d v="1899-12-30T00:00:00"/>
    <d v="1899-12-30T16:50:58"/>
    <n v="9"/>
    <x v="5"/>
    <x v="13"/>
    <s v="6-23"/>
    <d v="1899-12-30T00:22:00"/>
    <n v="0"/>
    <n v="1"/>
    <x v="9"/>
  </r>
  <r>
    <s v="TFU079"/>
    <n v="514"/>
    <x v="0"/>
    <s v="CORREGIR FUGA DE AGUA POR EL TECHO"/>
    <x v="1"/>
    <d v="1899-12-30T09:40:00"/>
    <d v="1899-12-30T14:30:00"/>
    <d v="2021-06-08T00:00:00"/>
    <x v="59"/>
    <d v="2021-06-09T00:00:00"/>
    <d v="2021-06-09T00:00:00"/>
    <d v="1899-12-30T14:00:00"/>
    <d v="1899-12-30T14:30:00"/>
    <x v="28"/>
    <s v="LUIS ELLE"/>
    <x v="1"/>
    <s v="LATONERIA Y PINTURA"/>
    <x v="0"/>
    <x v="1"/>
    <n v="1"/>
    <n v="1"/>
    <d v="1899-12-30T11:20:58"/>
    <d v="1899-12-30T16:50:58"/>
    <n v="1"/>
    <d v="1899-12-30T00:00:00"/>
    <d v="1899-12-30T16:50:58"/>
    <n v="9"/>
    <x v="5"/>
    <x v="13"/>
    <s v="6-23"/>
    <d v="1899-12-30T00:30:00"/>
    <n v="0"/>
    <n v="1"/>
    <x v="9"/>
  </r>
  <r>
    <s v="TDL851"/>
    <n v="515"/>
    <x v="1"/>
    <s v="CAMBIO DE BALINERA Y RODAMIENTOS DE PATIN, CAMBIO DE RESISTENCIA DEL AIRE Y MTTO"/>
    <x v="61"/>
    <d v="1899-12-30T10:00:00"/>
    <d v="1899-12-30T16:24:00"/>
    <d v="2021-06-08T00:00:00"/>
    <x v="58"/>
    <d v="2021-06-08T00:00:00"/>
    <d v="2021-06-08T00:00:00"/>
    <d v="1899-12-30T11:30:00"/>
    <d v="1899-12-30T16:24:00"/>
    <x v="87"/>
    <s v="ROBINSON TORREGROSA"/>
    <x v="0"/>
    <s v="AIRE ACONDICIONADO"/>
    <x v="1"/>
    <x v="1"/>
    <n v="0"/>
    <n v="1"/>
    <d v="1899-12-30T04:24:29"/>
    <d v="1899-12-30T05:24:00"/>
    <n v="0"/>
    <d v="1899-12-30T04:36:00"/>
    <d v="1899-12-30T10:00:00"/>
    <n v="8"/>
    <x v="5"/>
    <x v="13"/>
    <s v="6-23"/>
    <d v="1899-12-30T04:54:00"/>
    <n v="0"/>
    <n v="1"/>
    <x v="9"/>
  </r>
  <r>
    <s v="TDL851"/>
    <n v="515"/>
    <x v="1"/>
    <s v="CAMBIO DE DOS LLANTAS QUE ESTABAN LISAS POR DOS REGRABADAS Y CAMBIO DE 10 PERNOS"/>
    <x v="13"/>
    <d v="1899-12-30T10:00:00"/>
    <d v="1899-12-30T16:24:00"/>
    <d v="2021-06-08T00:00:00"/>
    <x v="58"/>
    <d v="2021-06-08T00:00:00"/>
    <d v="2021-06-08T00:00:00"/>
    <d v="1899-12-30T10:00:00"/>
    <d v="1899-12-30T11:32:00"/>
    <x v="247"/>
    <s v="ROBINSON TORREGROSA"/>
    <x v="0"/>
    <s v="LLANTERIA"/>
    <x v="0"/>
    <x v="1"/>
    <n v="0"/>
    <n v="1"/>
    <d v="1899-12-30T04:24:29"/>
    <d v="1899-12-30T05:24:00"/>
    <n v="0"/>
    <d v="1899-12-30T04:36:00"/>
    <d v="1899-12-30T10:00:00"/>
    <n v="8"/>
    <x v="5"/>
    <x v="13"/>
    <s v="6-23"/>
    <d v="1899-12-30T01:32:00"/>
    <n v="0"/>
    <n v="1"/>
    <x v="9"/>
  </r>
  <r>
    <s v="TDL851"/>
    <n v="515"/>
    <x v="0"/>
    <s v="CALIBRACION DE LLANTAS EN GENRAL"/>
    <x v="13"/>
    <d v="1899-12-30T10:00:00"/>
    <d v="1899-12-30T16:24:00"/>
    <d v="2021-06-08T00:00:00"/>
    <x v="58"/>
    <d v="2021-06-08T00:00:00"/>
    <d v="2021-06-08T00:00:00"/>
    <d v="1899-12-30T10:00:00"/>
    <d v="1899-12-30T10:30:00"/>
    <x v="244"/>
    <s v="ROBINSON TORREGROSA"/>
    <x v="1"/>
    <s v="LLANTERIA"/>
    <x v="0"/>
    <x v="1"/>
    <n v="0"/>
    <n v="1"/>
    <d v="1899-12-30T04:24:29"/>
    <d v="1899-12-30T05:24:00"/>
    <n v="0"/>
    <d v="1899-12-30T04:36:00"/>
    <d v="1899-12-30T10:00:00"/>
    <n v="8"/>
    <x v="5"/>
    <x v="13"/>
    <s v="6-23"/>
    <d v="1899-12-30T00:30:00"/>
    <n v="0"/>
    <n v="1"/>
    <x v="9"/>
  </r>
  <r>
    <s v="SJK631"/>
    <n v="516"/>
    <x v="0"/>
    <s v="REAJUSTE Y GRADUACION TRAPECIO DE CLUTCH"/>
    <x v="4"/>
    <d v="1899-12-30T10:25:00"/>
    <d v="1899-12-30T11:40:00"/>
    <d v="2021-06-08T00:00:00"/>
    <x v="58"/>
    <d v="2021-06-08T00:00:00"/>
    <d v="2021-06-08T00:00:00"/>
    <d v="1899-12-30T10:25:00"/>
    <d v="1899-12-30T11:40:00"/>
    <x v="248"/>
    <s v="YOMAR OÑATE"/>
    <x v="0"/>
    <s v="CAJAS Y TRANSMISIONES"/>
    <x v="1"/>
    <x v="0"/>
    <n v="0"/>
    <n v="1"/>
    <d v="1899-12-30T01:15:00"/>
    <d v="1899-12-30T01:15:00"/>
    <n v="1"/>
    <d v="1899-12-30T00:00:00"/>
    <d v="1899-12-30T01:15:00"/>
    <n v="8"/>
    <x v="5"/>
    <x v="13"/>
    <s v="6-23"/>
    <d v="1899-12-30T01:15:00"/>
    <n v="0"/>
    <n v="1"/>
    <x v="9"/>
  </r>
  <r>
    <s v="TFU057"/>
    <n v="517"/>
    <x v="0"/>
    <s v="SE RETIRO SUPLEMENTO A CHASIS, CAMBIO DE BOMBONA DE SUSPENSION POSICION 9 Y 10"/>
    <x v="20"/>
    <d v="1899-12-30T14:00:00"/>
    <d v="1899-12-30T15:30:00"/>
    <d v="2021-06-08T00:00:00"/>
    <x v="58"/>
    <d v="2021-06-08T00:00:00"/>
    <d v="2021-06-08T00:00:00"/>
    <d v="1899-12-30T14:30:00"/>
    <d v="1899-12-30T15:30:00"/>
    <x v="249"/>
    <s v="YOLMER TRONCOSO"/>
    <x v="0"/>
    <s v="MECANICA DE PATIO"/>
    <x v="0"/>
    <x v="1"/>
    <n v="0"/>
    <n v="1"/>
    <d v="1899-12-30T01:30:00"/>
    <d v="1899-12-30T01:30:00"/>
    <n v="1"/>
    <d v="1899-12-30T00:00:00"/>
    <d v="1899-12-30T01:30:00"/>
    <n v="8"/>
    <x v="5"/>
    <x v="13"/>
    <s v="6-23"/>
    <d v="1899-12-30T01:00:00"/>
    <n v="0"/>
    <n v="1"/>
    <x v="9"/>
  </r>
  <r>
    <s v="S26309"/>
    <n v="518"/>
    <x v="1"/>
    <s v="SE REPARO LA LLANTA #6 CON PARCHE 144"/>
    <x v="13"/>
    <d v="1899-12-30T14:00:00"/>
    <d v="1899-12-30T15:00:00"/>
    <d v="2021-06-08T00:00:00"/>
    <x v="58"/>
    <d v="2021-06-08T00:00:00"/>
    <d v="2021-06-08T00:00:00"/>
    <d v="1899-12-30T14:00:00"/>
    <d v="1899-12-30T14:45:00"/>
    <x v="250"/>
    <s v="RUBEN GUZMAN"/>
    <x v="0"/>
    <s v="LLANTERIA"/>
    <x v="0"/>
    <x v="1"/>
    <n v="0"/>
    <n v="1"/>
    <d v="1899-12-30T01:00:00"/>
    <d v="1899-12-30T01:00:00"/>
    <n v="1"/>
    <d v="1899-12-30T00:00:00"/>
    <d v="1899-12-30T01:00:00"/>
    <n v="8"/>
    <x v="5"/>
    <x v="13"/>
    <s v="6-23"/>
    <d v="1899-12-30T00:45:00"/>
    <n v="0"/>
    <n v="1"/>
    <x v="9"/>
  </r>
  <r>
    <s v="S26309"/>
    <n v="518"/>
    <x v="0"/>
    <s v="CAMBIO DE LLANTA #3"/>
    <x v="13"/>
    <d v="1899-12-30T14:00:00"/>
    <d v="1899-12-30T15:00:00"/>
    <d v="2021-06-08T00:00:00"/>
    <x v="58"/>
    <d v="2021-06-08T00:00:00"/>
    <d v="2021-06-08T00:00:00"/>
    <d v="1899-12-30T14:40:00"/>
    <d v="1899-12-30T15:00:00"/>
    <x v="247"/>
    <s v="RUBEN GUZMAN"/>
    <x v="0"/>
    <s v="LLANTERIA"/>
    <x v="0"/>
    <x v="1"/>
    <n v="0"/>
    <n v="1"/>
    <d v="1899-12-30T01:00:00"/>
    <d v="1899-12-30T01:00:00"/>
    <n v="1"/>
    <d v="1899-12-30T00:00:00"/>
    <d v="1899-12-30T01:00:00"/>
    <n v="8"/>
    <x v="5"/>
    <x v="13"/>
    <s v="6-23"/>
    <d v="1899-12-30T00:20:00"/>
    <n v="0"/>
    <n v="1"/>
    <x v="9"/>
  </r>
  <r>
    <s v="TFR045"/>
    <n v="519"/>
    <x v="1"/>
    <s v="DESMONTE DE BARRA ESTABILIZADORA PARA SUAVISARLA Y CAMBIO DE TERMINALES, SE CALENTARON LOS TERMINALES PARA SACARLOS"/>
    <x v="13"/>
    <d v="1899-12-30T07:00:00"/>
    <d v="1899-12-30T13:00:00"/>
    <d v="2021-06-09T00:00:00"/>
    <x v="60"/>
    <d v="2021-06-09T00:00:00"/>
    <d v="2021-06-09T00:00:00"/>
    <d v="1899-12-30T11:10:00"/>
    <d v="1899-12-30T16:50:00"/>
    <x v="251"/>
    <s v="ROBERTO MENDOZA"/>
    <x v="0"/>
    <s v="MECANICA DE PATIO"/>
    <x v="1"/>
    <x v="1"/>
    <n v="1"/>
    <n v="1"/>
    <d v="1899-12-30T12:30:58"/>
    <d v="1899-12-30T18:00:58"/>
    <n v="1"/>
    <d v="1899-12-30T00:00:00"/>
    <d v="1899-12-30T18:00:58"/>
    <n v="10"/>
    <x v="5"/>
    <x v="13"/>
    <s v="6-23"/>
    <d v="1899-12-30T03:40:29"/>
    <n v="0"/>
    <n v="1"/>
    <x v="9"/>
  </r>
  <r>
    <s v="TFR045"/>
    <n v="519"/>
    <x v="1"/>
    <s v="SE REGRABARON 2 LLANTAS POSICION 3,4 Y 8"/>
    <x v="13"/>
    <d v="1899-12-30T07:00:00"/>
    <d v="1899-12-30T13:00:00"/>
    <d v="2021-06-09T00:00:00"/>
    <x v="60"/>
    <d v="2021-06-09T00:00:00"/>
    <d v="2021-06-09T00:00:00"/>
    <d v="1899-12-30T07:40:00"/>
    <d v="1899-12-30T08:30:00"/>
    <x v="252"/>
    <s v="ROBERTO MENDOZA"/>
    <x v="0"/>
    <s v="LLANTERIA"/>
    <x v="0"/>
    <x v="1"/>
    <n v="1"/>
    <n v="1"/>
    <d v="1899-12-30T12:30:58"/>
    <d v="1899-12-30T18:00:58"/>
    <n v="1"/>
    <d v="1899-12-30T00:00:00"/>
    <d v="1899-12-30T18:00:58"/>
    <n v="10"/>
    <x v="5"/>
    <x v="13"/>
    <s v="6-23"/>
    <d v="1899-12-30T00:50:00"/>
    <n v="0"/>
    <n v="1"/>
    <x v="9"/>
  </r>
  <r>
    <s v="TFR045"/>
    <n v="519"/>
    <x v="1"/>
    <s v="DESMONTE DE LLANTAS DE DIRECCION PARA REALIZACION DE TRABAJOS"/>
    <x v="13"/>
    <d v="1899-12-30T07:00:00"/>
    <d v="1899-12-30T13:00:00"/>
    <d v="2021-06-09T00:00:00"/>
    <x v="60"/>
    <d v="2021-06-09T00:00:00"/>
    <d v="2021-06-09T00:00:00"/>
    <d v="1899-12-30T08:30:00"/>
    <d v="1899-12-30T08:50:00"/>
    <x v="244"/>
    <s v="ROBERTO MENDOZA"/>
    <x v="0"/>
    <s v="LLANTERIA"/>
    <x v="0"/>
    <x v="1"/>
    <n v="1"/>
    <n v="1"/>
    <d v="1899-12-30T12:30:58"/>
    <d v="1899-12-30T18:00:58"/>
    <n v="1"/>
    <d v="1899-12-30T00:00:00"/>
    <d v="1899-12-30T18:00:58"/>
    <n v="10"/>
    <x v="5"/>
    <x v="13"/>
    <s v="6-23"/>
    <d v="1899-12-30T00:20:00"/>
    <n v="0"/>
    <n v="1"/>
    <x v="9"/>
  </r>
  <r>
    <s v="TFR045"/>
    <n v="519"/>
    <x v="1"/>
    <s v="MONTAJE DE LLANTAS DE DIRECCION"/>
    <x v="13"/>
    <d v="1899-12-30T07:00:00"/>
    <d v="1899-12-30T13:00:00"/>
    <d v="2021-06-09T00:00:00"/>
    <x v="60"/>
    <d v="2021-06-09T00:00:00"/>
    <d v="2021-06-09T00:00:00"/>
    <d v="1899-12-30T17:00:00"/>
    <d v="1899-12-30T17:25:00"/>
    <x v="247"/>
    <s v="ROBERTO MENDOZA"/>
    <x v="0"/>
    <s v="LLANTERIA"/>
    <x v="0"/>
    <x v="1"/>
    <n v="1"/>
    <n v="1"/>
    <d v="1899-12-30T12:30:58"/>
    <d v="1899-12-30T18:00:58"/>
    <n v="1"/>
    <d v="1899-12-30T00:00:00"/>
    <d v="1899-12-30T18:00:58"/>
    <n v="10"/>
    <x v="5"/>
    <x v="13"/>
    <s v="6-23"/>
    <d v="1899-12-30T00:25:00"/>
    <n v="0"/>
    <n v="1"/>
    <x v="9"/>
  </r>
  <r>
    <s v="TFR045"/>
    <n v="519"/>
    <x v="1"/>
    <s v="DESMONTE DE VALVULA SEALCO Y ADAPTACION DE ROSCA TANQUE MONTAJE DE MANGUERAS Y SISTEMA DE LEVANTA EJE"/>
    <x v="11"/>
    <d v="1899-12-30T07:00:00"/>
    <d v="1899-12-30T13:00:00"/>
    <d v="2021-06-09T00:00:00"/>
    <x v="60"/>
    <d v="2021-06-10T00:00:00"/>
    <d v="2021-06-10T00:00:00"/>
    <d v="1899-12-30T09:55:00"/>
    <d v="1899-12-30T11:00:00"/>
    <x v="1"/>
    <s v="ROBERTO MENDOZA"/>
    <x v="0"/>
    <s v="AIRE"/>
    <x v="1"/>
    <x v="1"/>
    <n v="1"/>
    <n v="1"/>
    <d v="1899-12-30T12:30:58"/>
    <d v="1899-12-30T18:00:58"/>
    <n v="1"/>
    <d v="1899-12-30T00:00:00"/>
    <d v="1899-12-30T18:00:58"/>
    <n v="10"/>
    <x v="5"/>
    <x v="13"/>
    <s v="6-23"/>
    <d v="1899-12-30T01:05:00"/>
    <n v="0"/>
    <n v="1"/>
    <x v="9"/>
  </r>
  <r>
    <s v="TFR045"/>
    <n v="519"/>
    <x v="0"/>
    <s v="DESMONTE DE SECADOR PARA CAMBIO DE FILTRO Y VALVULA PURGA"/>
    <x v="19"/>
    <d v="1899-12-30T07:00:00"/>
    <d v="1899-12-30T13:00:00"/>
    <d v="2021-06-09T00:00:00"/>
    <x v="60"/>
    <d v="2021-06-10T00:00:00"/>
    <d v="2021-06-10T00:00:00"/>
    <d v="1899-12-30T11:00:00"/>
    <d v="1899-12-30T13:00:00"/>
    <x v="1"/>
    <s v="ROBERTO MENDOZA"/>
    <x v="0"/>
    <s v="AIRE"/>
    <x v="1"/>
    <x v="1"/>
    <n v="1"/>
    <n v="1"/>
    <d v="1899-12-30T12:30:58"/>
    <d v="1899-12-30T18:00:58"/>
    <n v="1"/>
    <d v="1899-12-30T00:00:00"/>
    <d v="1899-12-30T18:00:58"/>
    <n v="10"/>
    <x v="5"/>
    <x v="13"/>
    <s v="6-23"/>
    <d v="1899-12-30T02:00:00"/>
    <n v="0"/>
    <n v="1"/>
    <x v="9"/>
  </r>
  <r>
    <s v="TFQ010"/>
    <n v="520"/>
    <x v="1"/>
    <s v="CAMBIO DE BOMBONA DE SUSPENSION "/>
    <x v="20"/>
    <d v="1899-12-30T07:00:00"/>
    <d v="1899-12-30T08:50:00"/>
    <d v="2021-06-09T00:00:00"/>
    <x v="60"/>
    <d v="2021-06-09T00:00:00"/>
    <d v="2021-06-09T00:00:00"/>
    <d v="1899-12-30T07:15:00"/>
    <d v="1899-12-30T08:43:00"/>
    <x v="0"/>
    <s v="ORLANDO HURTADO"/>
    <x v="0"/>
    <s v="AIRE"/>
    <x v="0"/>
    <x v="2"/>
    <n v="1"/>
    <n v="1"/>
    <d v="1899-12-30T08:20:58"/>
    <d v="1899-12-30T13:50:58"/>
    <n v="1"/>
    <d v="1899-12-30T00:00:00"/>
    <d v="1899-12-30T13:50:58"/>
    <n v="10"/>
    <x v="5"/>
    <x v="13"/>
    <s v="6-23"/>
    <d v="1899-12-30T01:28:00"/>
    <n v="0"/>
    <n v="1"/>
    <x v="9"/>
  </r>
  <r>
    <s v="TFQ010"/>
    <n v="520"/>
    <x v="1"/>
    <s v="SOLDADURA DE BASE DE BOMBONA DEL CABEZOTE"/>
    <x v="20"/>
    <d v="1899-12-30T07:00:00"/>
    <d v="1899-12-30T08:50:00"/>
    <d v="2021-06-09T00:00:00"/>
    <x v="60"/>
    <d v="2021-06-09T00:00:00"/>
    <d v="2021-06-09T00:00:00"/>
    <d v="1899-12-30T09:30:00"/>
    <d v="1899-12-30T11:00:00"/>
    <x v="7"/>
    <s v="ORLANDO HURTADO"/>
    <x v="0"/>
    <s v="SOLDADURA"/>
    <x v="0"/>
    <x v="2"/>
    <n v="1"/>
    <n v="1"/>
    <d v="1899-12-30T08:20:58"/>
    <d v="1899-12-30T13:50:58"/>
    <n v="1"/>
    <d v="1899-12-30T00:00:00"/>
    <d v="1899-12-30T13:50:58"/>
    <n v="10"/>
    <x v="5"/>
    <x v="13"/>
    <s v="6-23"/>
    <d v="1899-12-30T01:30:00"/>
    <n v="0"/>
    <n v="1"/>
    <x v="9"/>
  </r>
  <r>
    <s v="TFQ010"/>
    <n v="520"/>
    <x v="1"/>
    <s v="ENGRASE GENERAL"/>
    <x v="6"/>
    <d v="1899-12-30T07:00:00"/>
    <d v="1899-12-30T08:50:00"/>
    <d v="2021-06-09T00:00:00"/>
    <x v="60"/>
    <d v="2021-06-09T00:00:00"/>
    <d v="2021-06-09T00:00:00"/>
    <d v="1899-12-30T11:10:00"/>
    <d v="1899-12-30T11:40:00"/>
    <x v="17"/>
    <s v="ORLANDO HURTADO"/>
    <x v="0"/>
    <s v="MECANICA DE PATIO"/>
    <x v="0"/>
    <x v="2"/>
    <n v="1"/>
    <n v="1"/>
    <d v="1899-12-30T08:20:58"/>
    <d v="1899-12-30T13:50:58"/>
    <n v="1"/>
    <d v="1899-12-30T00:00:00"/>
    <d v="1899-12-30T13:50:58"/>
    <n v="10"/>
    <x v="5"/>
    <x v="13"/>
    <s v="6-23"/>
    <d v="1899-12-30T00:30:00"/>
    <n v="0"/>
    <n v="1"/>
    <x v="9"/>
  </r>
  <r>
    <s v="R56385"/>
    <n v="520"/>
    <x v="1"/>
    <s v="SOLDADURA A PERCHA DE TORRES TRASERA"/>
    <x v="31"/>
    <d v="1899-12-30T07:00:00"/>
    <d v="1899-12-30T08:50:00"/>
    <d v="2021-06-09T00:00:00"/>
    <x v="60"/>
    <d v="2021-06-09T00:00:00"/>
    <d v="2021-06-09T00:00:00"/>
    <d v="1899-12-30T10:20:00"/>
    <d v="1899-12-30T10:45:00"/>
    <x v="7"/>
    <s v="ORLANDO HURTADO"/>
    <x v="0"/>
    <s v="SOLDADURA"/>
    <x v="0"/>
    <x v="2"/>
    <n v="1"/>
    <n v="1"/>
    <d v="1899-12-30T08:20:58"/>
    <d v="1899-12-30T13:50:58"/>
    <n v="1"/>
    <d v="1899-12-30T00:00:00"/>
    <d v="1899-12-30T13:50:58"/>
    <n v="10"/>
    <x v="5"/>
    <x v="13"/>
    <s v="6-23"/>
    <d v="1899-12-30T00:25:00"/>
    <n v="0"/>
    <n v="1"/>
    <x v="9"/>
  </r>
  <r>
    <s v="TFQ010"/>
    <n v="520"/>
    <x v="1"/>
    <s v="SOLDADURA A TANQUE DE AIRE"/>
    <x v="11"/>
    <d v="1899-12-30T07:00:00"/>
    <d v="1899-12-30T08:50:00"/>
    <d v="2021-06-09T00:00:00"/>
    <x v="60"/>
    <d v="2021-06-10T00:00:00"/>
    <d v="2021-06-10T00:00:00"/>
    <d v="1899-12-30T07:30:00"/>
    <d v="1899-12-30T08:50:00"/>
    <x v="253"/>
    <s v="ORLANDO HURTADO"/>
    <x v="0"/>
    <s v="SOLDADURA"/>
    <x v="0"/>
    <x v="2"/>
    <n v="1"/>
    <n v="1"/>
    <d v="1899-12-30T08:20:58"/>
    <d v="1899-12-30T13:50:58"/>
    <n v="1"/>
    <d v="1899-12-30T00:00:00"/>
    <d v="1899-12-30T13:50:58"/>
    <n v="10"/>
    <x v="5"/>
    <x v="13"/>
    <s v="6-23"/>
    <d v="1899-12-30T01:20:00"/>
    <n v="0"/>
    <n v="1"/>
    <x v="9"/>
  </r>
  <r>
    <s v="TFQ010"/>
    <n v="520"/>
    <x v="0"/>
    <s v="BLOQUEO PARA DESMONTE DE LLANTA 7 SE DESARMO Y ARMO Y SE VOLVIO A MONTAR"/>
    <x v="13"/>
    <d v="1899-12-30T07:00:00"/>
    <d v="1899-12-30T08:50:00"/>
    <d v="2021-06-09T00:00:00"/>
    <x v="60"/>
    <d v="2021-06-09T00:00:00"/>
    <d v="2021-06-09T00:00:00"/>
    <d v="1899-12-30T07:30:00"/>
    <d v="1899-12-30T08:30:00"/>
    <x v="247"/>
    <s v="ORLANDO HURTADO"/>
    <x v="0"/>
    <s v="LLANTERIA"/>
    <x v="0"/>
    <x v="2"/>
    <n v="1"/>
    <n v="1"/>
    <d v="1899-12-30T08:20:58"/>
    <d v="1899-12-30T13:50:58"/>
    <n v="1"/>
    <d v="1899-12-30T00:00:00"/>
    <d v="1899-12-30T13:50:58"/>
    <n v="10"/>
    <x v="5"/>
    <x v="13"/>
    <s v="6-23"/>
    <d v="1899-12-30T01:00:00"/>
    <n v="0"/>
    <n v="1"/>
    <x v="9"/>
  </r>
  <r>
    <s v="R59059"/>
    <n v="521"/>
    <x v="1"/>
    <s v="DESMONTE DE LLANTAS, CAMPANAS BANDAS RODAJAS DESMONTE DE BOSINES PARA CAMBIO DE GRASA DE RETENEDORES, RODAMIENTOS EN MAL ESTADO LAVADO DE PIEZAS Y REMACHADA DE 1 1/2 DE BANDAS"/>
    <x v="13"/>
    <d v="1899-12-30T07:00:00"/>
    <d v="1899-12-30T16:30:00"/>
    <d v="2021-06-09T00:00:00"/>
    <x v="61"/>
    <d v="2021-06-09T00:00:00"/>
    <d v="2021-06-09T00:00:00"/>
    <d v="1899-12-30T07:30:00"/>
    <d v="1899-12-30T17:30:00"/>
    <x v="131"/>
    <s v="JOSE PARRA"/>
    <x v="1"/>
    <s v="MECANICA DE PATIO"/>
    <x v="1"/>
    <x v="4"/>
    <n v="3"/>
    <n v="1"/>
    <d v="1899-12-31T11:00:17"/>
    <d v="1900-01-01T04:29:02"/>
    <n v="1"/>
    <d v="1899-12-30T00:00:00"/>
    <d v="1900-01-01T04:29:02"/>
    <n v="12"/>
    <x v="5"/>
    <x v="13"/>
    <s v="6-23"/>
    <d v="1899-12-30T08:00:29"/>
    <n v="0"/>
    <n v="1"/>
    <x v="9"/>
  </r>
  <r>
    <s v="TDL914"/>
    <n v="521"/>
    <x v="1"/>
    <s v="CAMBIO DE PERA DE REVERSA, ARREGLO DE LUCES, CAMBIO DE PERA DE DIFERENCIAL, ARREGLO DE ARNES DE LUCES TRASERAS, CAMBIO DE UNIDAD FRONTAL, CAMBIO DE EXPLORADORAS INSTALACION DE MAXTER, CAMBIO DE SEMAFOROS, CAMBIO DE BOMBA LIMPIAVIDRIO  Y CAMBIO DE ASPERSORAS ARREGLO DE LA MANGUERA LIMPIAVIDRIOS"/>
    <x v="58"/>
    <d v="1899-12-30T07:00:00"/>
    <d v="1899-12-30T16:30:00"/>
    <d v="2021-06-09T00:00:00"/>
    <x v="61"/>
    <d v="2021-06-09T00:00:00"/>
    <d v="2021-06-09T00:00:00"/>
    <d v="1899-12-30T07:30:00"/>
    <d v="1899-12-30T17:30:00"/>
    <x v="12"/>
    <s v="JOSE PARRA"/>
    <x v="1"/>
    <s v="SOLDADURA"/>
    <x v="0"/>
    <x v="4"/>
    <n v="3"/>
    <n v="1"/>
    <d v="1899-12-31T11:00:17"/>
    <d v="1900-01-01T04:29:02"/>
    <n v="1"/>
    <d v="1899-12-30T00:00:00"/>
    <d v="1900-01-01T04:29:02"/>
    <n v="12"/>
    <x v="5"/>
    <x v="13"/>
    <s v="6-23"/>
    <d v="1899-12-30T08:00:29"/>
    <n v="0"/>
    <n v="1"/>
    <x v="9"/>
  </r>
  <r>
    <s v="R59059"/>
    <n v="521"/>
    <x v="1"/>
    <s v="CAMBIO DE RODAMIENTOS UNO EN CADA RUEDA, RETENEDORES, GRASA, ORING, DESMONTE DE CUATRO BALANCINES PARA TRABAJO DE SOLDADURA CAMBIO DE BUJES DE TEMPLETE"/>
    <x v="13"/>
    <d v="1899-12-30T07:00:00"/>
    <d v="1899-12-30T16:30:00"/>
    <d v="2021-06-09T00:00:00"/>
    <x v="61"/>
    <d v="2021-06-10T00:00:00"/>
    <d v="2021-06-10T00:00:00"/>
    <d v="1899-12-30T07:30:00"/>
    <d v="1899-12-30T17:30:00"/>
    <x v="131"/>
    <s v="JOSE PARRA"/>
    <x v="1"/>
    <s v="MECANICA DE PATIO"/>
    <x v="1"/>
    <x v="4"/>
    <n v="3"/>
    <n v="1"/>
    <d v="1899-12-31T11:00:17"/>
    <d v="1900-01-01T04:29:02"/>
    <n v="1"/>
    <d v="1899-12-30T00:00:00"/>
    <d v="1900-01-01T04:29:02"/>
    <n v="12"/>
    <x v="5"/>
    <x v="13"/>
    <s v="6-23"/>
    <d v="1899-12-30T08:00:29"/>
    <n v="0"/>
    <n v="1"/>
    <x v="9"/>
  </r>
  <r>
    <s v="TDL914"/>
    <n v="521"/>
    <x v="1"/>
    <s v="REPARACION DE ARNES DE CONECTORES DE LOS ACTUADORES"/>
    <x v="3"/>
    <d v="1899-12-30T07:00:00"/>
    <d v="1899-12-30T16:30:00"/>
    <d v="2021-06-09T00:00:00"/>
    <x v="61"/>
    <d v="2021-06-10T00:00:00"/>
    <d v="2021-06-10T00:00:00"/>
    <d v="1899-12-30T08:30:00"/>
    <d v="1899-12-30T16:30:00"/>
    <x v="12"/>
    <s v="JOSE PARRA"/>
    <x v="1"/>
    <s v="ELECTRICO"/>
    <x v="1"/>
    <x v="4"/>
    <n v="3"/>
    <n v="1"/>
    <d v="1899-12-31T11:00:17"/>
    <d v="1900-01-01T04:29:02"/>
    <n v="1"/>
    <d v="1899-12-30T00:00:00"/>
    <d v="1900-01-01T04:29:02"/>
    <n v="12"/>
    <x v="5"/>
    <x v="13"/>
    <s v="6-23"/>
    <d v="1899-12-30T06:00:29"/>
    <n v="0"/>
    <n v="1"/>
    <x v="9"/>
  </r>
  <r>
    <s v="TDL914"/>
    <n v="521"/>
    <x v="1"/>
    <s v="INSPECCION DEL VEHICULO "/>
    <x v="0"/>
    <d v="1899-12-30T07:00:00"/>
    <d v="1899-12-30T16:30:00"/>
    <d v="2021-06-09T00:00:00"/>
    <x v="61"/>
    <d v="2021-06-10T00:00:00"/>
    <d v="2021-06-10T00:00:00"/>
    <d v="1899-12-30T08:30:00"/>
    <d v="1899-12-30T09:30:00"/>
    <x v="239"/>
    <s v="JOSE PARRA"/>
    <x v="1"/>
    <s v="MECANICA DE PATIO"/>
    <x v="0"/>
    <x v="4"/>
    <n v="3"/>
    <n v="1"/>
    <d v="1899-12-31T11:00:17"/>
    <d v="1900-01-01T04:29:02"/>
    <n v="1"/>
    <d v="1899-12-30T00:00:00"/>
    <d v="1900-01-01T04:29:02"/>
    <n v="12"/>
    <x v="5"/>
    <x v="13"/>
    <s v="6-23"/>
    <d v="1899-12-30T01:00:00"/>
    <n v="0"/>
    <n v="1"/>
    <x v="9"/>
  </r>
  <r>
    <s v="TDL914"/>
    <n v="521"/>
    <x v="1"/>
    <s v="REVISION DE BOMBA DE AGUA EN MANGUERA QUE ENTRA A TERMOSTATO, CORRECCION MUGRE EN EL BALIN DE LA TRAMPA"/>
    <x v="3"/>
    <d v="1899-12-30T07:00:00"/>
    <d v="1899-12-30T16:30:00"/>
    <d v="2021-06-09T00:00:00"/>
    <x v="61"/>
    <d v="2021-06-10T00:00:00"/>
    <d v="2021-06-10T00:00:00"/>
    <d v="1899-12-30T09:00:00"/>
    <d v="1899-12-30T11:00:00"/>
    <x v="45"/>
    <s v="JOSE PARRA"/>
    <x v="1"/>
    <s v="MOTORES"/>
    <x v="1"/>
    <x v="4"/>
    <n v="3"/>
    <n v="1"/>
    <d v="1899-12-31T11:00:17"/>
    <d v="1900-01-01T04:29:02"/>
    <n v="1"/>
    <d v="1899-12-30T00:00:00"/>
    <d v="1900-01-01T04:29:02"/>
    <n v="12"/>
    <x v="5"/>
    <x v="13"/>
    <s v="6-23"/>
    <d v="1899-12-30T02:00:00"/>
    <n v="0"/>
    <n v="1"/>
    <x v="9"/>
  </r>
  <r>
    <s v="TDL914"/>
    <n v="521"/>
    <x v="1"/>
    <s v="DESMONTE DE PERNOS RIN DISCO PARA CAMBIO 3"/>
    <x v="13"/>
    <d v="1899-12-30T07:00:00"/>
    <d v="1899-12-30T16:30:00"/>
    <d v="2021-06-09T00:00:00"/>
    <x v="61"/>
    <d v="2021-06-10T00:00:00"/>
    <d v="2021-06-10T00:00:00"/>
    <d v="1899-12-30T11:36:00"/>
    <d v="1899-12-30T12:00:00"/>
    <x v="23"/>
    <s v="JOSE PARRA"/>
    <x v="1"/>
    <s v="MECANICA DE PATIO"/>
    <x v="0"/>
    <x v="4"/>
    <n v="3"/>
    <n v="1"/>
    <d v="1899-12-31T11:00:17"/>
    <d v="1900-01-01T04:29:02"/>
    <n v="1"/>
    <d v="1899-12-30T00:00:00"/>
    <d v="1900-01-01T04:29:02"/>
    <n v="12"/>
    <x v="5"/>
    <x v="13"/>
    <s v="6-23"/>
    <d v="1899-12-30T00:24:00"/>
    <n v="0"/>
    <n v="1"/>
    <x v="9"/>
  </r>
  <r>
    <s v="R59059"/>
    <n v="521"/>
    <x v="1"/>
    <s v="QUITAR PORTA BUJES DE BALANCIN "/>
    <x v="31"/>
    <d v="1899-12-30T07:00:00"/>
    <d v="1899-12-30T16:30:00"/>
    <d v="2021-06-09T00:00:00"/>
    <x v="61"/>
    <d v="2021-06-10T00:00:00"/>
    <d v="2021-06-10T00:00:00"/>
    <d v="1899-12-30T11:00:00"/>
    <d v="1899-12-30T17:30:00"/>
    <x v="13"/>
    <s v="JOSE PARRA"/>
    <x v="1"/>
    <s v="SOLDADURA"/>
    <x v="1"/>
    <x v="4"/>
    <n v="3"/>
    <n v="1"/>
    <d v="1899-12-31T11:00:17"/>
    <d v="1900-01-01T04:29:02"/>
    <n v="1"/>
    <d v="1899-12-30T00:00:00"/>
    <d v="1900-01-01T04:29:02"/>
    <n v="12"/>
    <x v="5"/>
    <x v="13"/>
    <s v="6-23"/>
    <d v="1899-12-30T04:30:29"/>
    <n v="0"/>
    <n v="1"/>
    <x v="9"/>
  </r>
  <r>
    <s v="TDL914"/>
    <n v="521"/>
    <x v="1"/>
    <s v="CAMBIO DE SOPORTES DE MOTOR DELANTEROS"/>
    <x v="3"/>
    <d v="1899-12-30T07:00:00"/>
    <d v="1899-12-30T16:30:00"/>
    <d v="2021-06-09T00:00:00"/>
    <x v="61"/>
    <d v="2021-06-10T00:00:00"/>
    <d v="2021-06-10T00:00:00"/>
    <d v="1899-12-30T14:00:00"/>
    <d v="1899-12-30T16:00:00"/>
    <x v="17"/>
    <s v="JOSE PARRA"/>
    <x v="1"/>
    <s v="MOTORES"/>
    <x v="1"/>
    <x v="4"/>
    <n v="3"/>
    <n v="1"/>
    <d v="1899-12-31T11:00:17"/>
    <d v="1900-01-01T04:29:02"/>
    <n v="1"/>
    <d v="1899-12-30T00:00:00"/>
    <d v="1900-01-01T04:29:02"/>
    <n v="12"/>
    <x v="5"/>
    <x v="13"/>
    <s v="6-23"/>
    <d v="1899-12-30T02:00:00"/>
    <n v="0"/>
    <n v="1"/>
    <x v="9"/>
  </r>
  <r>
    <s v="R59059"/>
    <n v="521"/>
    <x v="1"/>
    <s v="SOLDADURA A PASADORES DE TENSOR"/>
    <x v="31"/>
    <d v="1899-12-30T07:00:00"/>
    <d v="1899-12-30T16:30:00"/>
    <d v="2021-06-09T00:00:00"/>
    <x v="61"/>
    <d v="2021-06-10T00:00:00"/>
    <d v="2021-06-10T00:00:00"/>
    <d v="1899-12-30T17:00:00"/>
    <d v="1899-12-30T17:30:00"/>
    <x v="7"/>
    <s v="JOSE PARRA"/>
    <x v="1"/>
    <s v="SOLDADURA"/>
    <x v="0"/>
    <x v="4"/>
    <n v="3"/>
    <n v="1"/>
    <d v="1899-12-31T11:00:17"/>
    <d v="1900-01-01T04:29:02"/>
    <n v="1"/>
    <d v="1899-12-30T00:00:00"/>
    <d v="1900-01-01T04:29:02"/>
    <n v="12"/>
    <x v="5"/>
    <x v="13"/>
    <s v="6-23"/>
    <d v="1899-12-30T00:30:00"/>
    <n v="0"/>
    <n v="1"/>
    <x v="9"/>
  </r>
  <r>
    <s v="TDL914"/>
    <n v="521"/>
    <x v="1"/>
    <s v="CAMBIO DE ACEITE DE MOTOR FILTRACION, CAMBIO DE ACEITE DE LA CAJA SINTETICO, ACEITE DE TRANSMISION SINTETICO Y FILTRO "/>
    <x v="3"/>
    <d v="1899-12-30T07:00:00"/>
    <d v="1899-12-30T16:30:00"/>
    <d v="2021-06-09T00:00:00"/>
    <x v="61"/>
    <d v="2021-06-11T00:00:00"/>
    <d v="2021-06-11T00:00:00"/>
    <d v="1899-12-30T07:30:00"/>
    <d v="1899-12-30T10:30:00"/>
    <x v="254"/>
    <s v="JOSE PARRA"/>
    <x v="1"/>
    <s v="MECANICA DE PATIO"/>
    <x v="1"/>
    <x v="4"/>
    <n v="3"/>
    <n v="1"/>
    <d v="1899-12-31T11:00:17"/>
    <d v="1900-01-01T04:29:02"/>
    <n v="1"/>
    <d v="1899-12-30T00:00:00"/>
    <d v="1900-01-01T04:29:02"/>
    <n v="12"/>
    <x v="5"/>
    <x v="13"/>
    <s v="6-23"/>
    <d v="1899-12-30T03:00:00"/>
    <n v="0"/>
    <n v="1"/>
    <x v="9"/>
  </r>
  <r>
    <s v="R59059"/>
    <n v="521"/>
    <x v="1"/>
    <s v="CAMBIO DE 6 CAMPANAS CAMBIO DE UN JUEGO Y MEDIO DE BANDAS RESORTES CENTRALES. RODAJAS, TORNILLOS, PASADORES TENSORES GRADUABLES BUJES DE TEMPLETE, CAMBIO DE PASADORES DE TEMPLETYE, BUJES DE BALANCIN SE CAMBIO RACHE 28 ESTRIAS, 27 PERNOS RIN DISCO Y SE MONTARON LLANTAS SE ALINEO EL TANQUE Y GRADUACION DE FRENOS."/>
    <x v="13"/>
    <d v="1899-12-30T07:00:00"/>
    <d v="1899-12-30T16:30:00"/>
    <d v="2021-06-09T00:00:00"/>
    <x v="61"/>
    <d v="2021-06-11T00:00:00"/>
    <d v="2021-06-11T00:00:00"/>
    <d v="1899-12-30T07:30:00"/>
    <d v="1899-12-30T17:30:00"/>
    <x v="255"/>
    <s v="JOSE PARRA"/>
    <x v="1"/>
    <s v="MECANICA DE PATIO"/>
    <x v="1"/>
    <x v="4"/>
    <n v="3"/>
    <n v="1"/>
    <d v="1899-12-31T11:00:17"/>
    <d v="1900-01-01T04:29:02"/>
    <n v="1"/>
    <d v="1899-12-30T00:00:00"/>
    <d v="1900-01-01T04:29:02"/>
    <n v="12"/>
    <x v="5"/>
    <x v="13"/>
    <s v="6-23"/>
    <d v="1899-12-30T08:00:29"/>
    <n v="0"/>
    <n v="1"/>
    <x v="9"/>
  </r>
  <r>
    <s v="TDL914"/>
    <n v="521"/>
    <x v="1"/>
    <s v="CORRECCION DE FUGA DE ACEITE NE ARNES DE FRENO DE MOTOR Y REPARACION DEL MISMO"/>
    <x v="3"/>
    <d v="1899-12-30T07:00:00"/>
    <d v="1899-12-30T16:30:00"/>
    <d v="2021-06-09T00:00:00"/>
    <x v="61"/>
    <d v="2021-06-11T00:00:00"/>
    <d v="2021-06-11T00:00:00"/>
    <d v="1899-12-30T10:30:00"/>
    <d v="1899-12-30T16:00:00"/>
    <x v="242"/>
    <s v="JOSE PARRA"/>
    <x v="1"/>
    <s v="MOTORES"/>
    <x v="1"/>
    <x v="4"/>
    <n v="3"/>
    <n v="1"/>
    <d v="1899-12-31T11:00:17"/>
    <d v="1900-01-01T04:29:02"/>
    <n v="1"/>
    <d v="1899-12-30T00:00:00"/>
    <d v="1900-01-01T04:29:02"/>
    <n v="12"/>
    <x v="5"/>
    <x v="13"/>
    <s v="6-23"/>
    <d v="1899-12-30T03:30:29"/>
    <n v="0"/>
    <n v="1"/>
    <x v="9"/>
  </r>
  <r>
    <s v="R59059"/>
    <n v="521"/>
    <x v="1"/>
    <s v="MONTAJE DE PLANCHUELA A LA TORRE TRASERA Y SOLDADURA DE SAPOS DE LOS MUELLES"/>
    <x v="46"/>
    <d v="1899-12-30T07:00:00"/>
    <d v="1899-12-30T16:30:00"/>
    <d v="2021-06-09T00:00:00"/>
    <x v="61"/>
    <d v="2021-06-11T00:00:00"/>
    <d v="2021-06-11T00:00:00"/>
    <d v="1899-12-30T07:30:00"/>
    <d v="1899-12-30T16:00:00"/>
    <x v="13"/>
    <s v="JOSE PARRA"/>
    <x v="1"/>
    <s v="SOLDADURA"/>
    <x v="1"/>
    <x v="4"/>
    <n v="3"/>
    <n v="1"/>
    <d v="1899-12-31T11:00:17"/>
    <d v="1900-01-01T04:29:02"/>
    <n v="1"/>
    <d v="1899-12-30T00:00:00"/>
    <d v="1900-01-01T04:29:02"/>
    <n v="12"/>
    <x v="5"/>
    <x v="13"/>
    <s v="6-23"/>
    <d v="1899-12-30T06:30:29"/>
    <n v="0"/>
    <n v="1"/>
    <x v="9"/>
  </r>
  <r>
    <s v="R59059"/>
    <n v="521"/>
    <x v="1"/>
    <s v="MANTENIMIENTO GENERAL AL SISTEMA DE AIRE Y SE CAMBIO EMPAQUETADURA "/>
    <x v="19"/>
    <d v="1899-12-30T07:00:00"/>
    <d v="1899-12-30T16:30:00"/>
    <d v="2021-06-09T00:00:00"/>
    <x v="61"/>
    <d v="2021-06-11T00:00:00"/>
    <d v="2021-06-11T00:00:00"/>
    <d v="1899-12-30T15:15:00"/>
    <d v="1899-12-30T17:30:00"/>
    <x v="6"/>
    <s v="JOSE PARRA"/>
    <x v="1"/>
    <s v="AIRE"/>
    <x v="1"/>
    <x v="4"/>
    <n v="3"/>
    <n v="1"/>
    <d v="1899-12-31T11:00:17"/>
    <d v="1900-01-01T04:29:02"/>
    <n v="1"/>
    <d v="1899-12-30T00:00:00"/>
    <d v="1900-01-01T04:29:02"/>
    <n v="12"/>
    <x v="5"/>
    <x v="13"/>
    <s v="6-23"/>
    <d v="1899-12-30T02:15:00"/>
    <n v="0"/>
    <n v="1"/>
    <x v="9"/>
  </r>
  <r>
    <s v="TDL914"/>
    <n v="521"/>
    <x v="1"/>
    <s v="BAJAR MULTIPLE DE ESCAPE PARA CAMBIO DE EMPAQUES Y SACAR 4 TORNILLO S DEL MULTIPLE QUE ESTABAN PARTIDOS DENTRO DE LA CULATA, CALIBRACION GENERAL DEL MOTOR"/>
    <x v="3"/>
    <d v="1899-12-30T07:00:00"/>
    <d v="1899-12-30T16:30:00"/>
    <d v="2021-06-09T00:00:00"/>
    <x v="61"/>
    <d v="2021-06-12T00:00:00"/>
    <d v="2021-06-12T00:00:00"/>
    <d v="1899-12-30T07:30:00"/>
    <d v="1899-12-30T15:00:00"/>
    <x v="45"/>
    <s v="JOSE PARRA"/>
    <x v="1"/>
    <s v="MOTORES"/>
    <x v="1"/>
    <x v="4"/>
    <n v="3"/>
    <n v="1"/>
    <d v="1899-12-31T11:00:17"/>
    <d v="1900-01-01T04:29:02"/>
    <n v="1"/>
    <d v="1899-12-30T00:00:00"/>
    <d v="1900-01-01T04:29:02"/>
    <n v="12"/>
    <x v="5"/>
    <x v="13"/>
    <s v="6-23"/>
    <d v="1899-12-30T05:30:29"/>
    <n v="0"/>
    <n v="1"/>
    <x v="9"/>
  </r>
  <r>
    <s v="TDL914"/>
    <n v="521"/>
    <x v="1"/>
    <s v="CAMBIO DE LODERAS DE TANQUE Y DE CABEZOTE"/>
    <x v="46"/>
    <d v="1899-12-30T07:00:00"/>
    <d v="1899-12-30T16:30:00"/>
    <d v="2021-06-09T00:00:00"/>
    <x v="61"/>
    <d v="2021-06-12T00:00:00"/>
    <d v="2021-06-12T00:00:00"/>
    <d v="1899-12-30T07:50:00"/>
    <d v="1899-12-30T10:50:00"/>
    <x v="28"/>
    <s v="JOSE PARRA"/>
    <x v="1"/>
    <s v="LATONERIA Y PINTURA"/>
    <x v="0"/>
    <x v="4"/>
    <n v="3"/>
    <n v="1"/>
    <d v="1899-12-31T11:00:17"/>
    <d v="1900-01-01T04:29:02"/>
    <n v="1"/>
    <d v="1899-12-30T00:00:00"/>
    <d v="1900-01-01T04:29:02"/>
    <n v="12"/>
    <x v="5"/>
    <x v="13"/>
    <s v="6-23"/>
    <d v="1899-12-30T03:00:00"/>
    <n v="0"/>
    <n v="1"/>
    <x v="9"/>
  </r>
  <r>
    <s v="TDL914"/>
    <n v="521"/>
    <x v="1"/>
    <s v="REPARACION DE ESCOPETAS, EXTRACCION DE TORNILLO, DESMONTE DE QUINTA RUEDA PARA REPARACION"/>
    <x v="46"/>
    <d v="1899-12-30T07:00:00"/>
    <d v="1899-12-30T16:30:00"/>
    <d v="2021-06-09T00:00:00"/>
    <x v="61"/>
    <d v="2021-06-12T00:00:00"/>
    <d v="2021-06-12T00:00:00"/>
    <d v="1899-12-30T11:30:00"/>
    <d v="1899-12-30T14:30:00"/>
    <x v="7"/>
    <s v="JOSE PARRA"/>
    <x v="1"/>
    <s v="SOLDADURA"/>
    <x v="0"/>
    <x v="4"/>
    <n v="3"/>
    <n v="1"/>
    <d v="1899-12-31T11:00:17"/>
    <d v="1900-01-01T04:29:02"/>
    <n v="1"/>
    <d v="1899-12-30T00:00:00"/>
    <d v="1900-01-01T04:29:02"/>
    <n v="12"/>
    <x v="5"/>
    <x v="13"/>
    <s v="6-23"/>
    <d v="1899-12-30T03:00:00"/>
    <n v="0"/>
    <n v="1"/>
    <x v="9"/>
  </r>
  <r>
    <s v="TDL914"/>
    <n v="521"/>
    <x v="1"/>
    <s v="DESMONTE DE VIGA PARA CAMBIO DE BUJE Y RECTIFICACION CON SOLDADURA SE DESMONTARON MUELLES PARA CAMBIO DE BUJE TPK Y PASADORES DOBLE PUÑERO Y AL LADO DERECHO SE CAMBIO SILLIN Y TORNILLO DE SILLIN, MONTAJE DE VIGA DESMONTE DE CAMPANAS PARA CAMBIO Y CAMBIO DEESPARRAGOS SE PULIERON LAS BANDAS GRADUACION DE FRENOS Y ENGRASE DE VIGAS Y PASADORES DE MUELLES"/>
    <x v="20"/>
    <d v="1899-12-30T07:00:00"/>
    <d v="1899-12-30T16:30:00"/>
    <d v="2021-06-09T00:00:00"/>
    <x v="61"/>
    <d v="2021-06-12T00:00:00"/>
    <d v="2021-06-12T00:00:00"/>
    <d v="1899-12-30T07:30:00"/>
    <d v="1899-12-30T16:30:00"/>
    <x v="255"/>
    <s v="JOSE PARRA"/>
    <x v="1"/>
    <s v="MECANICA DE PATIO"/>
    <x v="1"/>
    <x v="4"/>
    <n v="3"/>
    <n v="1"/>
    <d v="1899-12-31T11:00:17"/>
    <d v="1900-01-01T04:29:02"/>
    <n v="1"/>
    <d v="1899-12-30T00:00:00"/>
    <d v="1900-01-01T04:29:02"/>
    <n v="12"/>
    <x v="5"/>
    <x v="13"/>
    <s v="6-23"/>
    <d v="1899-12-30T07:00:29"/>
    <n v="0"/>
    <n v="1"/>
    <x v="9"/>
  </r>
  <r>
    <s v="TDL914"/>
    <n v="521"/>
    <x v="0"/>
    <s v="MONTAJE DE QUINTA RUEDA"/>
    <x v="5"/>
    <d v="1899-12-30T07:00:00"/>
    <d v="1899-12-30T16:30:00"/>
    <d v="2021-06-09T00:00:00"/>
    <x v="61"/>
    <d v="2021-06-12T00:00:00"/>
    <d v="2021-06-12T00:00:00"/>
    <d v="1899-12-30T15:00:00"/>
    <d v="1899-12-30T16:00:00"/>
    <x v="0"/>
    <s v="JOSE PARRA"/>
    <x v="1"/>
    <s v="MECANICA DE PATIO"/>
    <x v="0"/>
    <x v="4"/>
    <n v="3"/>
    <n v="1"/>
    <d v="1899-12-31T11:00:17"/>
    <d v="1900-01-01T04:29:02"/>
    <n v="1"/>
    <d v="1899-12-30T00:00:00"/>
    <d v="1900-01-01T04:29:02"/>
    <n v="12"/>
    <x v="5"/>
    <x v="13"/>
    <s v="6-23"/>
    <d v="1899-12-30T01:00:00"/>
    <n v="0"/>
    <n v="1"/>
    <x v="9"/>
  </r>
  <r>
    <s v="TFU063"/>
    <n v="522"/>
    <x v="1"/>
    <s v="CAMBIO DE MANGUERA QUE VA A LA BOMBA DE AGUA Y SE ADICIONO REFRIGERANTE"/>
    <x v="3"/>
    <d v="1899-12-30T07:00:00"/>
    <d v="1899-12-30T17:30:00"/>
    <d v="2021-06-09T00:00:00"/>
    <x v="59"/>
    <d v="2021-06-09T00:00:00"/>
    <d v="2021-06-09T00:00:00"/>
    <d v="1899-12-30T08:20:00"/>
    <d v="1899-12-30T09:40:00"/>
    <x v="17"/>
    <s v="CARLOS RUIZ"/>
    <x v="0"/>
    <s v="MOTORES"/>
    <x v="1"/>
    <x v="1"/>
    <n v="0"/>
    <n v="1"/>
    <d v="1899-12-30T08:30:29"/>
    <d v="1899-12-30T09:30:00"/>
    <n v="0"/>
    <d v="1899-12-30T03:30:00"/>
    <d v="1899-12-30T13:00:00"/>
    <n v="9"/>
    <x v="5"/>
    <x v="13"/>
    <s v="6-23"/>
    <d v="1899-12-30T01:20:00"/>
    <n v="0"/>
    <n v="1"/>
    <x v="9"/>
  </r>
  <r>
    <s v="TFU063"/>
    <n v="522"/>
    <x v="1"/>
    <s v="INSTALACION DE PITO DE REVERSA Y ORGANIZAR FUSIBLES, REPARACION DE EXPLORADORAS"/>
    <x v="58"/>
    <d v="1899-12-30T07:00:00"/>
    <d v="1899-12-30T17:30:00"/>
    <d v="2021-06-09T00:00:00"/>
    <x v="59"/>
    <d v="2021-06-09T00:00:00"/>
    <d v="2021-06-09T00:00:00"/>
    <d v="1899-12-30T09:14:00"/>
    <d v="1899-12-30T10:14:00"/>
    <x v="21"/>
    <s v="CARLOS RUIZ"/>
    <x v="0"/>
    <s v="ELECTRICO"/>
    <x v="0"/>
    <x v="1"/>
    <n v="0"/>
    <n v="1"/>
    <d v="1899-12-30T08:30:29"/>
    <d v="1899-12-30T09:30:00"/>
    <n v="0"/>
    <d v="1899-12-30T03:30:00"/>
    <d v="1899-12-30T13:00:00"/>
    <n v="9"/>
    <x v="5"/>
    <x v="13"/>
    <s v="6-23"/>
    <d v="1899-12-30T01:00:00"/>
    <n v="0"/>
    <n v="1"/>
    <x v="9"/>
  </r>
  <r>
    <s v="TFU063"/>
    <n v="522"/>
    <x v="0"/>
    <s v="DESMONTE DE VALVULA DE PEDAL DE FRENO PARA CAMBIO DE EMPAQUETADURA"/>
    <x v="11"/>
    <d v="1899-12-30T07:00:00"/>
    <d v="1899-12-30T17:30:00"/>
    <d v="2021-06-09T00:00:00"/>
    <x v="59"/>
    <d v="2021-06-09T00:00:00"/>
    <d v="2021-06-09T00:00:00"/>
    <d v="1899-12-30T15:30:00"/>
    <d v="1899-12-30T17:30:00"/>
    <x v="1"/>
    <s v="CARLOS RUIZ"/>
    <x v="0"/>
    <s v="AIRE"/>
    <x v="1"/>
    <x v="1"/>
    <n v="0"/>
    <n v="1"/>
    <d v="1899-12-30T08:30:29"/>
    <d v="1899-12-30T09:30:00"/>
    <n v="0"/>
    <d v="1899-12-30T03:30:00"/>
    <d v="1899-12-30T13:00:00"/>
    <n v="9"/>
    <x v="5"/>
    <x v="13"/>
    <s v="6-23"/>
    <d v="1899-12-30T02:00:00"/>
    <n v="0"/>
    <n v="1"/>
    <x v="9"/>
  </r>
  <r>
    <s v="TFU066"/>
    <n v="523"/>
    <x v="0"/>
    <s v="CAMBIO DE 4 BUJES DE PUNTA DE VIGA PEQUEÑOS, CAMBIO DE BUJE CORBATIN DE TANDEM, CAMBIO DE UN BUJE DE CORBATIN QUE VA A LA ZANAHORIA, CORREGIR FUGA DE AIRE POR LA MANGUERA DEL MONO, Y POR LA VARILLA DE LA SUSPENSION, REPARACION DE DIRECCIONAL CAIDO"/>
    <x v="20"/>
    <d v="1899-12-30T09:00:00"/>
    <d v="1899-12-30T16:30:00"/>
    <d v="2021-06-09T00:00:00"/>
    <x v="60"/>
    <d v="2021-06-09T00:00:00"/>
    <d v="2021-06-09T00:00:00"/>
    <d v="1899-12-30T09:00:00"/>
    <d v="1899-12-30T16:30:00"/>
    <x v="5"/>
    <s v="MIGUEL APREZA"/>
    <x v="0"/>
    <s v="MECANICA DE PATIO"/>
    <x v="0"/>
    <x v="1"/>
    <n v="1"/>
    <n v="1"/>
    <d v="1899-12-30T14:00:58"/>
    <d v="1899-12-30T19:30:58"/>
    <n v="0"/>
    <d v="1899-12-30T04:30:00"/>
    <d v="1899-12-31T00:00:58"/>
    <n v="10"/>
    <x v="5"/>
    <x v="13"/>
    <s v="6-23"/>
    <d v="1899-12-30T05:30:29"/>
    <n v="0"/>
    <n v="1"/>
    <x v="9"/>
  </r>
  <r>
    <s v="TFQ007"/>
    <n v="524"/>
    <x v="0"/>
    <s v="ENGRASE E INSPECCION GENERAL Y COMPLETAR FULL DE CAJA DEBE VOLVER PARA AJUSTE DE TUERCA LAPICERO"/>
    <x v="4"/>
    <d v="1899-12-30T09:30:00"/>
    <d v="1899-12-30T11:10:00"/>
    <d v="2021-06-09T00:00:00"/>
    <x v="59"/>
    <d v="2021-06-09T00:00:00"/>
    <d v="2021-06-09T00:00:00"/>
    <d v="1899-12-30T10:10:00"/>
    <d v="1899-12-30T11:10:00"/>
    <x v="17"/>
    <s v="CARLOS MARIO"/>
    <x v="1"/>
    <s v="CAJAS Y TRANSMISIONES"/>
    <x v="0"/>
    <x v="1"/>
    <n v="0"/>
    <n v="1"/>
    <d v="1899-12-30T01:40:00"/>
    <d v="1899-12-30T01:40:00"/>
    <n v="1"/>
    <d v="1899-12-30T00:00:00"/>
    <d v="1899-12-30T01:40:00"/>
    <n v="9"/>
    <x v="5"/>
    <x v="13"/>
    <s v="6-23"/>
    <d v="1899-12-30T01:00:00"/>
    <n v="0"/>
    <n v="1"/>
    <x v="9"/>
  </r>
  <r>
    <s v="S26290"/>
    <n v="525"/>
    <x v="1"/>
    <s v="ENGRASE"/>
    <x v="6"/>
    <d v="1899-12-30T09:40:00"/>
    <d v="1899-12-30T17:30:00"/>
    <d v="2021-06-09T00:00:00"/>
    <x v="60"/>
    <d v="2021-06-09T00:00:00"/>
    <d v="2021-06-09T00:00:00"/>
    <d v="1899-12-30T09:40:00"/>
    <d v="1899-12-30T10:10:00"/>
    <x v="17"/>
    <s v="JESUS MORA"/>
    <x v="1"/>
    <s v="MECANICA DE PATIO"/>
    <x v="0"/>
    <x v="1"/>
    <n v="1"/>
    <n v="1"/>
    <d v="1899-12-30T14:20:58"/>
    <d v="1899-12-30T19:50:58"/>
    <n v="0"/>
    <d v="1899-12-30T03:30:00"/>
    <d v="1899-12-30T23:20:58"/>
    <n v="10"/>
    <x v="5"/>
    <x v="13"/>
    <s v="6-23"/>
    <d v="1899-12-30T00:30:00"/>
    <n v="0"/>
    <n v="1"/>
    <x v="9"/>
  </r>
  <r>
    <s v="TFU074"/>
    <n v="525"/>
    <x v="1"/>
    <s v="ALISTAMIENTO DE CAPO PARA PINTURA"/>
    <x v="65"/>
    <d v="1899-12-30T09:40:00"/>
    <d v="1899-12-30T17:30:00"/>
    <d v="2021-06-09T00:00:00"/>
    <x v="60"/>
    <d v="2021-06-09T00:00:00"/>
    <d v="2021-06-09T00:00:00"/>
    <d v="1899-12-30T14:00:00"/>
    <d v="1899-12-30T17:30:00"/>
    <x v="9"/>
    <s v="JESUS MORA"/>
    <x v="0"/>
    <s v="LATONERIA Y PINTURA"/>
    <x v="0"/>
    <x v="1"/>
    <n v="1"/>
    <n v="1"/>
    <d v="1899-12-30T14:20:58"/>
    <d v="1899-12-30T19:50:58"/>
    <n v="0"/>
    <d v="1899-12-30T03:30:00"/>
    <d v="1899-12-30T23:20:58"/>
    <n v="10"/>
    <x v="5"/>
    <x v="13"/>
    <s v="6-23"/>
    <d v="1899-12-30T03:30:00"/>
    <n v="0"/>
    <n v="1"/>
    <x v="9"/>
  </r>
  <r>
    <s v="TFU074"/>
    <n v="525"/>
    <x v="1"/>
    <s v="REPARAR PITO FRONTAL"/>
    <x v="58"/>
    <d v="1899-12-30T09:40:00"/>
    <d v="1899-12-30T17:30:00"/>
    <d v="2021-06-09T00:00:00"/>
    <x v="60"/>
    <d v="2021-06-09T00:00:00"/>
    <d v="2021-06-09T00:00:00"/>
    <d v="1899-12-30T10:00:00"/>
    <d v="1899-12-30T10:30:00"/>
    <x v="21"/>
    <s v="JESUS MORA"/>
    <x v="0"/>
    <s v="ELECTRICO"/>
    <x v="0"/>
    <x v="1"/>
    <n v="1"/>
    <n v="1"/>
    <d v="1899-12-30T14:20:58"/>
    <d v="1899-12-30T19:50:58"/>
    <n v="0"/>
    <d v="1899-12-30T03:30:00"/>
    <d v="1899-12-30T23:20:58"/>
    <n v="10"/>
    <x v="5"/>
    <x v="13"/>
    <s v="6-23"/>
    <d v="1899-12-30T00:30:00"/>
    <n v="0"/>
    <n v="1"/>
    <x v="9"/>
  </r>
  <r>
    <s v="TFU074"/>
    <n v="525"/>
    <x v="1"/>
    <s v="CAMBIO DE BANDAS, CAMPANAS, RESORTES, RODAJAS Y RETENEDORES EN POSICION 3,4,5 Y 6"/>
    <x v="13"/>
    <d v="1899-12-30T09:40:00"/>
    <d v="1899-12-30T17:30:00"/>
    <d v="2021-06-09T00:00:00"/>
    <x v="60"/>
    <d v="2021-06-10T00:00:00"/>
    <d v="2021-06-10T00:00:00"/>
    <d v="1899-12-30T09:30:00"/>
    <d v="1899-12-30T16:30:00"/>
    <x v="0"/>
    <s v="JESUS MORA"/>
    <x v="0"/>
    <s v="MECANICA DE PATIO"/>
    <x v="1"/>
    <x v="1"/>
    <n v="1"/>
    <n v="1"/>
    <d v="1899-12-30T14:20:58"/>
    <d v="1899-12-30T19:50:58"/>
    <n v="0"/>
    <d v="1899-12-30T03:30:00"/>
    <d v="1899-12-30T23:20:58"/>
    <n v="10"/>
    <x v="5"/>
    <x v="13"/>
    <s v="6-23"/>
    <d v="1899-12-30T05:00:29"/>
    <n v="0"/>
    <n v="1"/>
    <x v="9"/>
  </r>
  <r>
    <s v="S26290"/>
    <n v="525"/>
    <x v="1"/>
    <s v="SOLDADURA A PERCHA DE TORRES TRASERA"/>
    <x v="46"/>
    <d v="1899-12-30T09:40:00"/>
    <d v="1899-12-30T17:30:00"/>
    <d v="2021-06-09T00:00:00"/>
    <x v="60"/>
    <d v="2021-06-10T00:00:00"/>
    <d v="2021-06-10T00:00:00"/>
    <d v="1899-12-30T15:00:00"/>
    <d v="1899-12-30T15:30:00"/>
    <x v="7"/>
    <s v="JESUS MORA"/>
    <x v="0"/>
    <s v="SOLDADURA"/>
    <x v="0"/>
    <x v="1"/>
    <n v="1"/>
    <n v="1"/>
    <d v="1899-12-30T14:20:58"/>
    <d v="1899-12-30T19:50:58"/>
    <n v="0"/>
    <d v="1899-12-30T03:30:00"/>
    <d v="1899-12-30T23:20:58"/>
    <n v="10"/>
    <x v="5"/>
    <x v="13"/>
    <s v="6-23"/>
    <d v="1899-12-30T00:30:00"/>
    <n v="0"/>
    <n v="1"/>
    <x v="9"/>
  </r>
  <r>
    <s v="TFU074"/>
    <n v="525"/>
    <x v="1"/>
    <s v="CAMBIO DE BOMBA DE ARRASTRE SE RETIRO CAUCHO DE LA L DEL COMBUSTIBLE"/>
    <x v="13"/>
    <d v="1899-12-30T09:40:00"/>
    <d v="1899-12-30T17:30:00"/>
    <d v="2021-06-09T00:00:00"/>
    <x v="60"/>
    <d v="2021-06-10T00:00:00"/>
    <d v="2021-06-10T00:00:00"/>
    <d v="1899-12-30T11:50:00"/>
    <d v="1899-12-30T16:30:00"/>
    <x v="45"/>
    <s v="JESUS MORA"/>
    <x v="0"/>
    <s v="MOTORES"/>
    <x v="1"/>
    <x v="1"/>
    <n v="1"/>
    <n v="1"/>
    <d v="1899-12-30T14:20:58"/>
    <d v="1899-12-30T19:50:58"/>
    <n v="0"/>
    <d v="1899-12-30T03:30:00"/>
    <d v="1899-12-30T23:20:58"/>
    <n v="10"/>
    <x v="5"/>
    <x v="13"/>
    <s v="6-23"/>
    <d v="1899-12-30T04:40:00"/>
    <n v="0"/>
    <n v="1"/>
    <x v="9"/>
  </r>
  <r>
    <s v="TFU074"/>
    <n v="525"/>
    <x v="1"/>
    <s v="GRADUACION DE FRENOS Y ENGRASE "/>
    <x v="13"/>
    <d v="1899-12-30T09:40:00"/>
    <d v="1899-12-30T17:30:00"/>
    <d v="2021-06-09T00:00:00"/>
    <x v="60"/>
    <d v="2021-06-10T00:00:00"/>
    <d v="2021-06-10T00:00:00"/>
    <d v="1899-12-30T17:00:00"/>
    <d v="1899-12-30T17:30:00"/>
    <x v="256"/>
    <s v="JESUS MORA"/>
    <x v="1"/>
    <s v="MECANICA DE PATIO"/>
    <x v="0"/>
    <x v="1"/>
    <n v="1"/>
    <n v="1"/>
    <d v="1899-12-30T14:20:58"/>
    <d v="1899-12-30T19:50:58"/>
    <n v="0"/>
    <d v="1899-12-30T03:30:00"/>
    <d v="1899-12-30T23:20:58"/>
    <n v="10"/>
    <x v="5"/>
    <x v="13"/>
    <s v="6-23"/>
    <d v="1899-12-30T00:30:00"/>
    <n v="0"/>
    <n v="1"/>
    <x v="9"/>
  </r>
  <r>
    <s v="S26290"/>
    <n v="525"/>
    <x v="1"/>
    <s v="SE INSPECCIONA EL VEHICULO SE CAMBIAN LLANTAS 7,8"/>
    <x v="13"/>
    <d v="1899-12-30T09:40:00"/>
    <d v="1899-12-30T17:30:00"/>
    <d v="2021-06-09T00:00:00"/>
    <x v="60"/>
    <d v="2021-06-10T00:00:00"/>
    <d v="2021-06-10T00:00:00"/>
    <d v="1899-12-30T10:50:00"/>
    <d v="1899-12-30T11:30:00"/>
    <x v="241"/>
    <s v="JESUS MORA"/>
    <x v="1"/>
    <s v="LLANTERIA"/>
    <x v="0"/>
    <x v="1"/>
    <n v="1"/>
    <n v="1"/>
    <d v="1899-12-30T14:20:58"/>
    <d v="1899-12-30T19:50:58"/>
    <n v="0"/>
    <d v="1899-12-30T03:30:00"/>
    <d v="1899-12-30T23:20:58"/>
    <n v="10"/>
    <x v="5"/>
    <x v="13"/>
    <s v="6-23"/>
    <d v="1899-12-30T00:40:00"/>
    <n v="0"/>
    <n v="1"/>
    <x v="9"/>
  </r>
  <r>
    <s v="TFU074"/>
    <n v="525"/>
    <x v="0"/>
    <s v="SE INSPECCIONAN LLANTAS Y SE CAMBIAN POSICION 7,8,9 Y 10; Y SE ROTAN LLANTAS 3,4,5 Y 6"/>
    <x v="13"/>
    <d v="1899-12-30T09:40:00"/>
    <d v="1899-12-30T17:30:00"/>
    <d v="2021-06-09T00:00:00"/>
    <x v="60"/>
    <d v="2021-06-10T00:00:00"/>
    <d v="2021-06-10T00:00:00"/>
    <d v="1899-12-30T09:00:00"/>
    <d v="1899-12-30T16:45:00"/>
    <x v="241"/>
    <s v="JESUS MORA"/>
    <x v="1"/>
    <s v="LLANTERIA"/>
    <x v="0"/>
    <x v="1"/>
    <n v="1"/>
    <n v="1"/>
    <d v="1899-12-30T14:20:58"/>
    <d v="1899-12-30T19:50:58"/>
    <n v="0"/>
    <d v="1899-12-30T03:30:00"/>
    <d v="1899-12-30T23:20:58"/>
    <n v="10"/>
    <x v="5"/>
    <x v="13"/>
    <s v="6-23"/>
    <d v="1899-12-30T05:45:29"/>
    <n v="0"/>
    <n v="1"/>
    <x v="9"/>
  </r>
  <r>
    <s v="S26305"/>
    <n v="526"/>
    <x v="0"/>
    <s v="MONTAJE DE 4 CAMARAS DE SEGURIDAD POR RETORNO DE AIRE Y ADAPTACION DE VALVULA CHEQUE"/>
    <x v="19"/>
    <d v="1899-12-30T09:40:00"/>
    <d v="1899-12-30T15:00:00"/>
    <d v="2021-06-09T00:00:00"/>
    <x v="59"/>
    <d v="2021-06-09T00:00:00"/>
    <d v="2021-06-09T00:00:00"/>
    <d v="1899-12-30T11:00:00"/>
    <d v="1899-12-30T15:00:00"/>
    <x v="1"/>
    <s v="FREDY CALDERON"/>
    <x v="0"/>
    <s v="AIRE"/>
    <x v="0"/>
    <x v="1"/>
    <n v="0"/>
    <n v="1"/>
    <d v="1899-12-30T03:20:29"/>
    <d v="1899-12-30T04:20:00"/>
    <n v="1"/>
    <d v="1899-12-30T00:00:00"/>
    <d v="1899-12-30T04:20:00"/>
    <n v="9"/>
    <x v="5"/>
    <x v="13"/>
    <s v="6-23"/>
    <d v="1899-12-30T04:00:00"/>
    <n v="0"/>
    <n v="1"/>
    <x v="9"/>
  </r>
  <r>
    <s v="TFQ990"/>
    <n v="527"/>
    <x v="1"/>
    <s v="CORREGIR FUGAS DE AIRE BOTONES MAXIFRAX"/>
    <x v="11"/>
    <d v="1899-12-30T11:30:00"/>
    <d v="1899-12-30T15:00:00"/>
    <d v="2021-06-09T00:00:00"/>
    <x v="59"/>
    <d v="2021-06-09T00:00:00"/>
    <d v="2021-06-09T00:00:00"/>
    <d v="1899-12-30T11:30:00"/>
    <d v="1899-12-30T14:00:00"/>
    <x v="5"/>
    <s v="JOSE MARTINEZ"/>
    <x v="0"/>
    <s v="AIRE"/>
    <x v="0"/>
    <x v="1"/>
    <n v="0"/>
    <n v="1"/>
    <d v="1899-12-30T03:30:00"/>
    <d v="1899-12-30T03:30:00"/>
    <n v="1"/>
    <d v="1899-12-30T00:00:00"/>
    <d v="1899-12-30T03:30:00"/>
    <n v="9"/>
    <x v="5"/>
    <x v="13"/>
    <s v="6-23"/>
    <d v="1899-12-30T02:30:00"/>
    <n v="0"/>
    <n v="1"/>
    <x v="9"/>
  </r>
  <r>
    <s v="TFQ990"/>
    <n v="527"/>
    <x v="0"/>
    <s v="CALIBRACION GENERAL"/>
    <x v="13"/>
    <d v="1899-12-30T08:30:00"/>
    <d v="1899-12-30T08:38:00"/>
    <d v="2021-06-10T00:00:00"/>
    <x v="60"/>
    <d v="2021-06-10T00:00:00"/>
    <d v="2021-06-10T00:00:00"/>
    <d v="1899-12-30T08:30:00"/>
    <d v="1899-12-30T08:38:00"/>
    <x v="244"/>
    <s v="JOSE MARTINEZ"/>
    <x v="1"/>
    <s v="LLANTERIA"/>
    <x v="0"/>
    <x v="1"/>
    <n v="0"/>
    <n v="1"/>
    <d v="1899-12-30T00:08:00"/>
    <d v="1899-12-30T00:08:00"/>
    <n v="1"/>
    <d v="1899-12-30T00:00:00"/>
    <d v="1899-12-30T00:08:00"/>
    <n v="10"/>
    <x v="5"/>
    <x v="13"/>
    <s v="6-23"/>
    <d v="1899-12-30T00:08:00"/>
    <n v="0"/>
    <n v="1"/>
    <x v="9"/>
  </r>
  <r>
    <s v="R67302"/>
    <n v="528"/>
    <x v="1"/>
    <s v="CAMBIO DE GRASA BOSIN POSICION 3,4"/>
    <x v="13"/>
    <d v="1899-12-30T07:00:00"/>
    <d v="1899-12-30T11:00:00"/>
    <d v="2021-06-10T00:00:00"/>
    <x v="62"/>
    <d v="2021-06-10T00:00:00"/>
    <d v="2021-06-10T00:00:00"/>
    <d v="1899-12-30T07:30:00"/>
    <d v="1899-12-30T09:00:00"/>
    <x v="23"/>
    <s v="EDWIN AGUILAR"/>
    <x v="1"/>
    <s v="MECANICA DE PATIO"/>
    <x v="1"/>
    <x v="2"/>
    <n v="4"/>
    <n v="1"/>
    <d v="1899-12-31T14:00:12"/>
    <d v="1900-01-01T12:58:33"/>
    <n v="1"/>
    <d v="1899-12-30T00:00:00"/>
    <d v="1900-01-01T12:58:33"/>
    <n v="14"/>
    <x v="5"/>
    <x v="14"/>
    <s v="6-24"/>
    <d v="1899-12-30T01:30:00"/>
    <n v="0"/>
    <n v="1"/>
    <x v="9"/>
  </r>
  <r>
    <s v="R67302"/>
    <n v="528"/>
    <x v="1"/>
    <s v="REPARACION DE TORRES DELANTERAS Y DESMONTE DE TORRES TRASERAS"/>
    <x v="46"/>
    <d v="1899-12-30T07:00:00"/>
    <d v="1899-12-30T11:00:00"/>
    <d v="2021-06-10T00:00:00"/>
    <x v="62"/>
    <d v="2021-06-10T00:00:00"/>
    <d v="2021-06-10T00:00:00"/>
    <d v="1899-12-30T09:15:00"/>
    <d v="1899-12-30T17:00:00"/>
    <x v="7"/>
    <s v="EDWIN AGUILAR"/>
    <x v="0"/>
    <s v="SOLDADURA"/>
    <x v="0"/>
    <x v="2"/>
    <n v="4"/>
    <n v="1"/>
    <d v="1899-12-31T14:00:12"/>
    <d v="1900-01-01T12:58:33"/>
    <n v="1"/>
    <d v="1899-12-30T00:00:00"/>
    <d v="1900-01-01T12:58:33"/>
    <n v="14"/>
    <x v="5"/>
    <x v="14"/>
    <s v="6-24"/>
    <d v="1899-12-30T05:45:29"/>
    <n v="0"/>
    <n v="1"/>
    <x v="9"/>
  </r>
  <r>
    <s v="R67302"/>
    <n v="528"/>
    <x v="1"/>
    <s v="SE REGRABO LLANTAS 6 Y 10"/>
    <x v="13"/>
    <d v="1899-12-30T07:00:00"/>
    <d v="1899-12-30T11:00:00"/>
    <d v="2021-06-10T00:00:00"/>
    <x v="62"/>
    <d v="2021-06-10T00:00:00"/>
    <d v="2021-06-10T00:00:00"/>
    <d v="1899-12-30T07:30:00"/>
    <d v="1899-12-30T09:02:00"/>
    <x v="247"/>
    <s v="EDWIN AGUILAR"/>
    <x v="0"/>
    <s v="LLANTERIA"/>
    <x v="0"/>
    <x v="2"/>
    <n v="4"/>
    <n v="1"/>
    <d v="1899-12-31T14:00:12"/>
    <d v="1900-01-01T12:58:33"/>
    <n v="1"/>
    <d v="1899-12-30T00:00:00"/>
    <d v="1900-01-01T12:58:33"/>
    <n v="14"/>
    <x v="5"/>
    <x v="14"/>
    <s v="6-24"/>
    <d v="1899-12-30T01:32:00"/>
    <n v="0"/>
    <n v="1"/>
    <x v="9"/>
  </r>
  <r>
    <s v="R67302"/>
    <n v="528"/>
    <x v="1"/>
    <s v="SOLDADURA DE TORRES TRASERAS Y SOLDADURA DE LA PERCHA DE LA TORRE CENTRAL"/>
    <x v="46"/>
    <d v="1899-12-30T07:00:00"/>
    <d v="1899-12-30T11:00:00"/>
    <d v="2021-06-10T00:00:00"/>
    <x v="62"/>
    <d v="2021-06-11T00:00:00"/>
    <d v="2021-06-11T00:00:00"/>
    <d v="1899-12-30T07:30:00"/>
    <d v="1899-12-30T12:00:00"/>
    <x v="7"/>
    <s v="EDWIN AGUILAR"/>
    <x v="0"/>
    <s v="SOLDADURA"/>
    <x v="0"/>
    <x v="2"/>
    <n v="4"/>
    <n v="1"/>
    <d v="1899-12-31T14:00:12"/>
    <d v="1900-01-01T12:58:33"/>
    <n v="1"/>
    <d v="1899-12-30T00:00:00"/>
    <d v="1900-01-01T12:58:33"/>
    <n v="14"/>
    <x v="5"/>
    <x v="14"/>
    <s v="6-24"/>
    <d v="1899-12-30T04:30:00"/>
    <n v="0"/>
    <n v="1"/>
    <x v="9"/>
  </r>
  <r>
    <s v="R67302"/>
    <n v="528"/>
    <x v="1"/>
    <s v="REPARACION DE VALVULAS SEALCO ADAPTACION DE VALVULAS CHILLONES Y DESCARGA DE FRENO DE SEGURIDAD MONTAJE DE 2 CAMARAS T30, CAMBIO DE MANGUERA DE FRENO DE SEGURIDAD, "/>
    <x v="19"/>
    <d v="1899-12-30T07:00:00"/>
    <d v="1899-12-30T11:00:00"/>
    <d v="2021-06-10T00:00:00"/>
    <x v="62"/>
    <d v="2021-06-11T00:00:00"/>
    <d v="2021-06-11T00:00:00"/>
    <d v="1899-12-30T10:10:00"/>
    <d v="1899-12-30T12:30:00"/>
    <x v="1"/>
    <s v="EDWIN AGUILAR"/>
    <x v="0"/>
    <s v="AIRE "/>
    <x v="0"/>
    <x v="2"/>
    <n v="4"/>
    <n v="1"/>
    <d v="1899-12-31T14:00:12"/>
    <d v="1900-01-01T12:58:33"/>
    <n v="1"/>
    <d v="1899-12-30T00:00:00"/>
    <d v="1900-01-01T12:58:33"/>
    <n v="14"/>
    <x v="5"/>
    <x v="14"/>
    <s v="6-24"/>
    <d v="1899-12-30T02:20:00"/>
    <n v="0"/>
    <n v="1"/>
    <x v="9"/>
  </r>
  <r>
    <s v="R67302"/>
    <n v="528"/>
    <x v="1"/>
    <s v="CAMBIO DE TORNILLO PASADOR DE BALANCIN Y BUJE DE BALANCIN Y BUJE DE BALANCIN LOS DOS TROQUES MONTAJE DE CAMPANAS"/>
    <x v="31"/>
    <d v="1899-12-30T07:00:00"/>
    <d v="1899-12-30T11:00:00"/>
    <d v="2021-06-10T00:00:00"/>
    <x v="62"/>
    <d v="2021-06-11T00:00:00"/>
    <d v="2021-06-11T00:00:00"/>
    <d v="1899-12-30T14:00:00"/>
    <d v="1899-12-30T16:00:00"/>
    <x v="23"/>
    <s v="EDWIN AGUILAR"/>
    <x v="0"/>
    <s v="MECANICA DE PATIO"/>
    <x v="0"/>
    <x v="2"/>
    <n v="4"/>
    <n v="1"/>
    <d v="1899-12-31T14:00:12"/>
    <d v="1900-01-01T12:58:33"/>
    <n v="1"/>
    <d v="1899-12-30T00:00:00"/>
    <d v="1900-01-01T12:58:33"/>
    <n v="14"/>
    <x v="5"/>
    <x v="14"/>
    <s v="6-24"/>
    <d v="1899-12-30T02:00:00"/>
    <n v="0"/>
    <n v="1"/>
    <x v="9"/>
  </r>
  <r>
    <s v="R67302"/>
    <n v="528"/>
    <x v="1"/>
    <s v="MANTENIMIENTO GENERAL CAMBIO MANGUERAS DE FRENO DE SEGURIDAD Y ADAPTACION DE VALVULAS CHILLONAS Y CAMBIO DE 3 CAMARAS DE SEGURIDAD ADAPTACION DE RACORES "/>
    <x v="19"/>
    <d v="1899-12-30T07:00:00"/>
    <d v="1899-12-30T11:00:00"/>
    <d v="2021-06-10T00:00:00"/>
    <x v="62"/>
    <d v="2021-06-12T00:00:00"/>
    <d v="2021-06-12T00:00:00"/>
    <d v="1899-12-30T07:55:00"/>
    <d v="1899-12-30T14:15:00"/>
    <x v="1"/>
    <s v="EDWIN AGUILAR"/>
    <x v="0"/>
    <s v="AIRE"/>
    <x v="0"/>
    <x v="2"/>
    <n v="4"/>
    <n v="1"/>
    <d v="1899-12-31T14:00:12"/>
    <d v="1900-01-01T12:58:33"/>
    <n v="1"/>
    <d v="1899-12-30T00:00:00"/>
    <d v="1900-01-01T12:58:33"/>
    <n v="14"/>
    <x v="5"/>
    <x v="14"/>
    <s v="6-24"/>
    <d v="1899-12-30T04:20:29"/>
    <n v="0"/>
    <n v="1"/>
    <x v="9"/>
  </r>
  <r>
    <s v="R67302"/>
    <n v="528"/>
    <x v="1"/>
    <s v="ALINEACION DE TANQUE Y AJUSTE DE TEMPLETE GRADUABLE CALIBRACION DE FRENOS "/>
    <x v="13"/>
    <d v="1899-12-30T07:00:00"/>
    <d v="1899-12-30T11:00:00"/>
    <d v="2021-06-10T00:00:00"/>
    <x v="62"/>
    <d v="2021-06-14T00:00:00"/>
    <d v="2021-06-14T00:00:00"/>
    <d v="1899-12-30T08:00:00"/>
    <d v="1899-12-30T09:00:00"/>
    <x v="257"/>
    <s v="EDWIN AGUILAR"/>
    <x v="0"/>
    <s v="MECANICA DE PATIO"/>
    <x v="0"/>
    <x v="2"/>
    <n v="4"/>
    <n v="1"/>
    <d v="1899-12-31T14:00:12"/>
    <d v="1900-01-01T12:58:33"/>
    <n v="1"/>
    <d v="1899-12-30T00:00:00"/>
    <d v="1900-01-01T12:58:33"/>
    <n v="14"/>
    <x v="5"/>
    <x v="14"/>
    <s v="6-24"/>
    <d v="1899-12-30T01:00:00"/>
    <n v="0"/>
    <n v="1"/>
    <x v="10"/>
  </r>
  <r>
    <s v="R67302"/>
    <n v="528"/>
    <x v="1"/>
    <s v="CAMBIO DE STOP TRASERO,INSPECCION Y REARACION DE LUCES"/>
    <x v="29"/>
    <d v="1899-12-30T07:00:00"/>
    <d v="1899-12-30T11:00:00"/>
    <d v="2021-06-10T00:00:00"/>
    <x v="62"/>
    <d v="2021-06-14T00:00:00"/>
    <d v="2021-06-14T00:00:00"/>
    <d v="1899-12-30T08:00:00"/>
    <d v="1899-12-30T11:00:00"/>
    <x v="12"/>
    <s v="EDWIN AGUILAR"/>
    <x v="0"/>
    <s v="ELECTRICO"/>
    <x v="0"/>
    <x v="2"/>
    <n v="4"/>
    <n v="1"/>
    <d v="1899-12-31T14:00:12"/>
    <d v="1900-01-01T12:58:33"/>
    <n v="1"/>
    <d v="1899-12-30T00:00:00"/>
    <d v="1900-01-01T12:58:33"/>
    <n v="14"/>
    <x v="5"/>
    <x v="14"/>
    <s v="6-24"/>
    <d v="1899-12-30T03:00:00"/>
    <n v="0"/>
    <n v="1"/>
    <x v="10"/>
  </r>
  <r>
    <s v="R67302"/>
    <n v="528"/>
    <x v="1"/>
    <s v="MONTAJE DE 12 LLANTAS"/>
    <x v="13"/>
    <d v="1899-12-30T07:00:00"/>
    <d v="1899-12-30T11:00:00"/>
    <d v="2021-06-10T00:00:00"/>
    <x v="62"/>
    <d v="2021-06-12T00:00:00"/>
    <d v="2021-06-12T00:00:00"/>
    <d v="1899-12-30T10:15:00"/>
    <d v="1899-12-30T11:53:00"/>
    <x v="258"/>
    <s v="EDWIN AGUILAR"/>
    <x v="0"/>
    <s v="LLANTERIA"/>
    <x v="0"/>
    <x v="2"/>
    <n v="4"/>
    <n v="1"/>
    <d v="1899-12-31T14:00:12"/>
    <d v="1900-01-01T12:58:33"/>
    <n v="1"/>
    <d v="1899-12-30T00:00:00"/>
    <d v="1900-01-01T12:58:33"/>
    <n v="14"/>
    <x v="5"/>
    <x v="14"/>
    <s v="6-24"/>
    <d v="1899-12-30T01:38:00"/>
    <n v="0"/>
    <n v="1"/>
    <x v="9"/>
  </r>
  <r>
    <s v="TDL765"/>
    <n v="529"/>
    <x v="1"/>
    <s v="DEMONTE DE LLANTAS POSICION 3,4 PARA REGRABAR Y MONTAR"/>
    <x v="13"/>
    <d v="1899-12-30T14:00:00"/>
    <d v="1899-12-30T15:13:00"/>
    <d v="2021-06-09T00:00:00"/>
    <x v="59"/>
    <d v="2021-06-09T00:00:00"/>
    <d v="2021-06-09T00:00:00"/>
    <d v="1899-12-30T14:08:00"/>
    <d v="1899-12-30T15:13:00"/>
    <x v="244"/>
    <s v="CARLOS RAMIREZ"/>
    <x v="1"/>
    <s v="LLANTERIA"/>
    <x v="0"/>
    <x v="1"/>
    <n v="0"/>
    <n v="1"/>
    <d v="1899-12-30T01:13:00"/>
    <d v="1899-12-30T01:13:00"/>
    <n v="1"/>
    <d v="1899-12-30T00:00:00"/>
    <d v="1899-12-30T01:13:00"/>
    <n v="9"/>
    <x v="5"/>
    <x v="13"/>
    <s v="6-23"/>
    <d v="1899-12-30T01:05:00"/>
    <n v="0"/>
    <n v="1"/>
    <x v="9"/>
  </r>
  <r>
    <s v="S26298"/>
    <n v="529"/>
    <x v="0"/>
    <s v="CAMBIO DE VALVULA EN UNA LLANTA"/>
    <x v="13"/>
    <d v="1899-12-30T14:00:00"/>
    <d v="1899-12-30T15:13:00"/>
    <d v="2021-06-09T00:00:00"/>
    <x v="59"/>
    <d v="2021-06-09T00:00:00"/>
    <d v="2021-06-09T00:00:00"/>
    <d v="1899-12-30T14:00:00"/>
    <d v="1899-12-30T14:40:00"/>
    <x v="247"/>
    <s v="CARLOS RAMIREZ"/>
    <x v="0"/>
    <s v="LLANTERIA"/>
    <x v="0"/>
    <x v="1"/>
    <n v="0"/>
    <n v="1"/>
    <d v="1899-12-30T01:13:00"/>
    <d v="1899-12-30T01:13:00"/>
    <n v="1"/>
    <d v="1899-12-30T00:00:00"/>
    <d v="1899-12-30T01:13:00"/>
    <n v="9"/>
    <x v="5"/>
    <x v="13"/>
    <s v="6-23"/>
    <d v="1899-12-30T00:40:00"/>
    <n v="0"/>
    <n v="1"/>
    <x v="9"/>
  </r>
  <r>
    <s v="TFQ007"/>
    <n v="530"/>
    <x v="0"/>
    <s v="CALIBRACION GENERAL DE LLANTAS"/>
    <x v="13"/>
    <d v="1899-12-30T15:40:00"/>
    <d v="1899-12-30T16:10:00"/>
    <d v="2021-06-09T00:00:00"/>
    <x v="59"/>
    <d v="2021-06-09T00:00:00"/>
    <d v="2021-06-09T00:00:00"/>
    <d v="1899-12-30T15:40:00"/>
    <d v="1899-12-30T16:10:00"/>
    <x v="247"/>
    <s v="CARLOS MARIO"/>
    <x v="1"/>
    <s v="LLANTERIA"/>
    <x v="0"/>
    <x v="1"/>
    <n v="0"/>
    <n v="1"/>
    <d v="1899-12-30T00:30:00"/>
    <d v="1899-12-30T00:30:00"/>
    <n v="0"/>
    <d v="1899-12-30T04:50:00"/>
    <d v="1899-12-30T05:20:00"/>
    <n v="9"/>
    <x v="5"/>
    <x v="13"/>
    <s v="6-23"/>
    <d v="1899-12-30T00:30:00"/>
    <n v="0"/>
    <n v="1"/>
    <x v="9"/>
  </r>
  <r>
    <s v="WLP811"/>
    <n v="531"/>
    <x v="0"/>
    <s v="DESOMONTE Y DESARME DE LLANTAS POSICION 8,9 Y 10PARA CAMBIO Y SE ROTO LLANTA POSICION5"/>
    <x v="13"/>
    <d v="1899-12-30T10:20:00"/>
    <d v="1899-12-30T11:24:00"/>
    <d v="2021-06-09T00:00:00"/>
    <x v="59"/>
    <d v="2021-06-09T00:00:00"/>
    <d v="2021-06-09T00:00:00"/>
    <d v="1899-12-30T10:20:00"/>
    <d v="1899-12-30T11:24:00"/>
    <x v="258"/>
    <s v="ELIECER MONSALVO"/>
    <x v="1"/>
    <s v="LLANTERIA"/>
    <x v="0"/>
    <x v="3"/>
    <n v="0"/>
    <n v="1"/>
    <d v="1899-12-30T01:04:00"/>
    <d v="1899-12-30T01:04:00"/>
    <n v="1"/>
    <d v="1899-12-30T00:00:00"/>
    <d v="1899-12-30T01:04:00"/>
    <n v="9"/>
    <x v="5"/>
    <x v="13"/>
    <s v="6-23"/>
    <d v="1899-12-30T01:04:00"/>
    <n v="0"/>
    <n v="1"/>
    <x v="9"/>
  </r>
  <r>
    <s v="TFU059"/>
    <n v="532"/>
    <x v="1"/>
    <s v="ENGRASE"/>
    <x v="6"/>
    <d v="1899-12-30T09:20:00"/>
    <d v="1899-12-30T11:20:00"/>
    <d v="2021-06-10T00:00:00"/>
    <x v="60"/>
    <d v="2021-06-10T00:00:00"/>
    <d v="2021-06-10T00:00:00"/>
    <d v="1899-12-30T09:25:00"/>
    <d v="1899-12-30T09:42:00"/>
    <x v="17"/>
    <s v="CESAR GOMEZ"/>
    <x v="1"/>
    <s v="MECANICA DE PATIO"/>
    <x v="0"/>
    <x v="1"/>
    <n v="0"/>
    <n v="1"/>
    <d v="1899-12-30T02:00:00"/>
    <d v="1899-12-30T02:00:00"/>
    <n v="1"/>
    <d v="1899-12-30T00:00:00"/>
    <d v="1899-12-30T02:00:00"/>
    <n v="10"/>
    <x v="5"/>
    <x v="13"/>
    <s v="6-23"/>
    <d v="1899-12-30T00:17:00"/>
    <n v="0"/>
    <n v="1"/>
    <x v="9"/>
  </r>
  <r>
    <s v="TFU059"/>
    <n v="532"/>
    <x v="0"/>
    <s v="REVISION DE INSTALACION DE REVERSA Y CAMBIO DE PERA DE REVERSA "/>
    <x v="58"/>
    <d v="1899-12-30T09:20:00"/>
    <d v="1899-12-30T11:20:00"/>
    <d v="2021-06-10T00:00:00"/>
    <x v="60"/>
    <d v="2021-06-10T00:00:00"/>
    <d v="2021-06-10T00:00:00"/>
    <d v="1899-12-30T10:20:00"/>
    <d v="1899-12-30T11:20:00"/>
    <x v="21"/>
    <s v="CESAR GOMEZ"/>
    <x v="0"/>
    <s v="ELECTRICO"/>
    <x v="0"/>
    <x v="1"/>
    <n v="0"/>
    <n v="1"/>
    <d v="1899-12-30T02:00:00"/>
    <d v="1899-12-30T02:00:00"/>
    <n v="1"/>
    <d v="1899-12-30T00:00:00"/>
    <d v="1899-12-30T02:00:00"/>
    <n v="10"/>
    <x v="5"/>
    <x v="13"/>
    <s v="6-23"/>
    <d v="1899-12-30T01:00:00"/>
    <n v="0"/>
    <n v="1"/>
    <x v="9"/>
  </r>
  <r>
    <s v="S67621"/>
    <n v="533"/>
    <x v="1"/>
    <s v="REPARACION DE LUCES Y DE7 VIAS"/>
    <x v="29"/>
    <d v="1899-12-30T07:00:00"/>
    <d v="1899-12-30T09:52:00"/>
    <d v="2021-06-10T00:00:00"/>
    <x v="60"/>
    <d v="2021-06-10T00:00:00"/>
    <d v="2021-06-10T00:00:00"/>
    <d v="1899-12-30T07:15:00"/>
    <d v="1899-12-30T08:20:00"/>
    <x v="12"/>
    <s v="EDWIN AGUILAR"/>
    <x v="0"/>
    <s v="ELECTRICO"/>
    <x v="0"/>
    <x v="2"/>
    <n v="0"/>
    <n v="1"/>
    <d v="1899-12-30T02:52:00"/>
    <d v="1899-12-30T02:52:00"/>
    <n v="1"/>
    <d v="1899-12-30T00:00:00"/>
    <d v="1899-12-30T02:52:00"/>
    <n v="10"/>
    <x v="5"/>
    <x v="13"/>
    <s v="6-23"/>
    <d v="1899-12-30T01:05:00"/>
    <n v="0"/>
    <n v="1"/>
    <x v="9"/>
  </r>
  <r>
    <s v="S67621"/>
    <n v="533"/>
    <x v="1"/>
    <s v="GRADUACION DE FRENOS E INSPECCION DEL CHASIS"/>
    <x v="13"/>
    <d v="1899-12-30T07:00:00"/>
    <d v="1899-12-30T09:52:00"/>
    <d v="2021-06-10T00:00:00"/>
    <x v="60"/>
    <d v="2021-06-10T00:00:00"/>
    <d v="2021-06-10T00:00:00"/>
    <d v="1899-12-30T07:20:00"/>
    <d v="1899-12-30T08:10:00"/>
    <x v="0"/>
    <s v="EDWIN AGUILAR"/>
    <x v="0"/>
    <s v="MECANICA DE PATIO"/>
    <x v="0"/>
    <x v="2"/>
    <n v="0"/>
    <n v="1"/>
    <d v="1899-12-30T02:52:00"/>
    <d v="1899-12-30T02:52:00"/>
    <n v="1"/>
    <d v="1899-12-30T00:00:00"/>
    <d v="1899-12-30T02:52:00"/>
    <n v="10"/>
    <x v="5"/>
    <x v="13"/>
    <s v="6-23"/>
    <d v="1899-12-30T00:50:00"/>
    <n v="0"/>
    <n v="1"/>
    <x v="9"/>
  </r>
  <r>
    <s v="SJK640"/>
    <n v="533"/>
    <x v="0"/>
    <s v="CAMBIO DE 2 CAMARAS T30 Y 2 RACHES TRASEROS"/>
    <x v="13"/>
    <d v="1899-12-30T07:00:00"/>
    <d v="1899-12-30T09:52:00"/>
    <d v="2021-06-10T00:00:00"/>
    <x v="60"/>
    <d v="2021-06-10T00:00:00"/>
    <d v="2021-06-10T00:00:00"/>
    <d v="1899-12-30T08:20:00"/>
    <d v="1899-12-30T09:52:00"/>
    <x v="1"/>
    <s v="EDWIN AGUILAR"/>
    <x v="0"/>
    <s v="AIRE"/>
    <x v="0"/>
    <x v="2"/>
    <n v="0"/>
    <n v="1"/>
    <d v="1899-12-30T02:52:00"/>
    <d v="1899-12-30T02:52:00"/>
    <n v="1"/>
    <d v="1899-12-30T00:00:00"/>
    <d v="1899-12-30T02:52:00"/>
    <n v="10"/>
    <x v="5"/>
    <x v="13"/>
    <s v="6-23"/>
    <d v="1899-12-30T01:32:00"/>
    <n v="0"/>
    <n v="1"/>
    <x v="9"/>
  </r>
  <r>
    <s v="TFQ990"/>
    <n v="534"/>
    <x v="1"/>
    <s v="ENGRASE Y CAMBIO DE CHAVETA Y TORNILLO DE CRUCETA DE LA CAJA"/>
    <x v="4"/>
    <d v="1899-12-30T09:30:00"/>
    <d v="1899-12-30T11:50:00"/>
    <d v="2021-06-10T00:00:00"/>
    <x v="60"/>
    <d v="2021-06-10T00:00:00"/>
    <d v="2021-06-10T00:00:00"/>
    <d v="1899-12-30T09:42:00"/>
    <d v="1899-12-30T11:00:00"/>
    <x v="17"/>
    <s v="JOSE MARTINEZ"/>
    <x v="1"/>
    <s v="CAJAS Y TRANSMISIONES"/>
    <x v="1"/>
    <x v="1"/>
    <n v="0"/>
    <n v="1"/>
    <d v="1899-12-30T02:20:00"/>
    <d v="1899-12-30T02:20:00"/>
    <n v="1"/>
    <d v="1899-12-30T00:00:00"/>
    <d v="1899-12-30T02:20:00"/>
    <n v="10"/>
    <x v="5"/>
    <x v="13"/>
    <s v="6-23"/>
    <d v="1899-12-30T01:18:00"/>
    <n v="0"/>
    <n v="1"/>
    <x v="9"/>
  </r>
  <r>
    <s v="TFQ990"/>
    <n v="534"/>
    <x v="1"/>
    <s v="REVISION DE LICUADORA Y AJUSTE"/>
    <x v="58"/>
    <d v="1899-12-30T09:30:00"/>
    <d v="1899-12-30T11:50:00"/>
    <d v="2021-06-10T00:00:00"/>
    <x v="60"/>
    <d v="2021-06-10T00:00:00"/>
    <d v="2021-06-10T00:00:00"/>
    <d v="1899-12-30T10:00:00"/>
    <d v="1899-12-30T10:20:00"/>
    <x v="21"/>
    <s v="JOSE MARTINEZ"/>
    <x v="1"/>
    <s v="ELECTRICO"/>
    <x v="0"/>
    <x v="1"/>
    <n v="0"/>
    <n v="1"/>
    <d v="1899-12-30T02:20:00"/>
    <d v="1899-12-30T02:20:00"/>
    <n v="1"/>
    <d v="1899-12-30T00:00:00"/>
    <d v="1899-12-30T02:20:00"/>
    <n v="10"/>
    <x v="5"/>
    <x v="13"/>
    <s v="6-23"/>
    <d v="1899-12-30T00:20:00"/>
    <n v="0"/>
    <n v="1"/>
    <x v="9"/>
  </r>
  <r>
    <s v="TFQ990"/>
    <n v="534"/>
    <x v="0"/>
    <s v="RECTIFICACION DE ROSCA DE TAPA DE SPLINDER"/>
    <x v="4"/>
    <d v="1899-12-30T09:30:00"/>
    <d v="1899-12-30T11:50:00"/>
    <d v="2021-06-10T00:00:00"/>
    <x v="60"/>
    <d v="2021-06-10T00:00:00"/>
    <d v="2021-06-10T00:00:00"/>
    <d v="1899-12-30T11:25:00"/>
    <d v="1899-12-30T11:50:00"/>
    <x v="242"/>
    <s v="JOSE MARTINEZ"/>
    <x v="1"/>
    <s v="CAJAS Y TRANSMISIONES"/>
    <x v="0"/>
    <x v="1"/>
    <n v="0"/>
    <n v="1"/>
    <d v="1899-12-30T02:20:00"/>
    <d v="1899-12-30T02:20:00"/>
    <n v="1"/>
    <d v="1899-12-30T00:00:00"/>
    <d v="1899-12-30T02:20:00"/>
    <n v="10"/>
    <x v="5"/>
    <x v="13"/>
    <s v="6-23"/>
    <d v="1899-12-30T00:25:00"/>
    <n v="0"/>
    <n v="1"/>
    <x v="9"/>
  </r>
  <r>
    <s v="TFR839"/>
    <n v="535"/>
    <x v="1"/>
    <s v="DESMONTE DE MOTOR DE ARRANQUE Y SE DESARMO POR FALLA"/>
    <x v="58"/>
    <d v="1899-12-30T16:00:00"/>
    <d v="1899-12-30T15:30:00"/>
    <d v="2021-06-10T00:00:00"/>
    <x v="63"/>
    <d v="2021-06-10T00:00:00"/>
    <d v="2021-06-10T00:00:00"/>
    <d v="1899-12-30T16:00:00"/>
    <d v="1899-12-30T17:20:00"/>
    <x v="259"/>
    <s v="VICTOR BARCASNEGRAS"/>
    <x v="0"/>
    <s v="ELECTRICO"/>
    <x v="1"/>
    <x v="5"/>
    <n v="1"/>
    <n v="1"/>
    <d v="1899-12-30T06:00:58"/>
    <d v="1899-12-30T11:30:58"/>
    <n v="1"/>
    <d v="1899-12-30T00:00:00"/>
    <d v="1899-12-30T11:30:58"/>
    <n v="11"/>
    <x v="5"/>
    <x v="13"/>
    <s v="6-23"/>
    <d v="1899-12-30T01:20:00"/>
    <n v="0"/>
    <n v="1"/>
    <x v="9"/>
  </r>
  <r>
    <s v="TFR839"/>
    <n v="535"/>
    <x v="1"/>
    <s v="REPARACION Y MONTAJE DE MOTOR DE ARRANQUE"/>
    <x v="3"/>
    <d v="1899-12-30T16:00:00"/>
    <d v="1899-12-30T15:30:00"/>
    <d v="2021-06-10T00:00:00"/>
    <x v="63"/>
    <d v="2021-06-11T00:00:00"/>
    <d v="2021-06-11T00:00:00"/>
    <d v="1899-12-30T07:30:00"/>
    <d v="1899-12-30T11:35:00"/>
    <x v="12"/>
    <s v="VICTOR BARCASNEGRAS"/>
    <x v="0"/>
    <s v="ELECTRICO"/>
    <x v="1"/>
    <x v="5"/>
    <n v="1"/>
    <n v="1"/>
    <d v="1899-12-30T06:00:58"/>
    <d v="1899-12-30T11:30:58"/>
    <n v="1"/>
    <d v="1899-12-30T00:00:00"/>
    <d v="1899-12-30T11:30:58"/>
    <n v="11"/>
    <x v="5"/>
    <x v="13"/>
    <s v="6-23"/>
    <d v="1899-12-30T04:05:00"/>
    <n v="0"/>
    <n v="1"/>
    <x v="9"/>
  </r>
  <r>
    <s v="TFR839"/>
    <n v="535"/>
    <x v="0"/>
    <s v="MODIFICACION A LA COLA DE PATO DEL VOLCO"/>
    <x v="50"/>
    <d v="1899-12-30T16:00:00"/>
    <d v="1899-12-30T15:30:00"/>
    <d v="2021-06-10T00:00:00"/>
    <x v="63"/>
    <d v="2021-06-11T00:00:00"/>
    <d v="2021-06-11T00:00:00"/>
    <d v="1899-12-30T14:00:00"/>
    <d v="1899-12-30T15:30:00"/>
    <x v="7"/>
    <s v="VICTOR BARCASNEGRAS"/>
    <x v="0"/>
    <s v="SOLDADURA"/>
    <x v="0"/>
    <x v="5"/>
    <n v="1"/>
    <n v="1"/>
    <d v="1899-12-30T06:00:58"/>
    <d v="1899-12-30T11:30:58"/>
    <n v="1"/>
    <d v="1899-12-30T00:00:00"/>
    <d v="1899-12-30T11:30:58"/>
    <n v="11"/>
    <x v="5"/>
    <x v="13"/>
    <s v="6-23"/>
    <d v="1899-12-30T01:30:00"/>
    <n v="0"/>
    <n v="1"/>
    <x v="9"/>
  </r>
  <r>
    <s v="KNK804"/>
    <n v="536"/>
    <x v="1"/>
    <s v="POLISHAR VEHICULO Y BRILLAR RINES"/>
    <x v="13"/>
    <d v="1899-12-30T14:33:00"/>
    <d v="1899-12-30T17:30:00"/>
    <d v="2021-06-10T00:00:00"/>
    <x v="60"/>
    <d v="2021-06-10T00:00:00"/>
    <d v="2021-06-10T00:00:00"/>
    <d v="1899-12-30T14:33:00"/>
    <d v="1899-12-30T17:30:00"/>
    <x v="28"/>
    <s v="DUVIAN ARTEAGA"/>
    <x v="1"/>
    <s v="LATONERIA Y PINTURA"/>
    <x v="0"/>
    <x v="3"/>
    <n v="0"/>
    <n v="1"/>
    <d v="1899-12-30T02:57:00"/>
    <d v="1899-12-30T02:57:00"/>
    <n v="0"/>
    <d v="1899-12-30T03:30:00"/>
    <d v="1899-12-30T06:27:00"/>
    <n v="10"/>
    <x v="5"/>
    <x v="13"/>
    <s v="6-23"/>
    <d v="1899-12-30T02:57:00"/>
    <n v="0"/>
    <n v="1"/>
    <x v="9"/>
  </r>
  <r>
    <s v="KNK804"/>
    <n v="536"/>
    <x v="1"/>
    <s v="BRILLAR RINES"/>
    <x v="13"/>
    <d v="1899-12-30T07:30:00"/>
    <d v="1899-12-30T09:46:00"/>
    <d v="2021-06-11T00:00:00"/>
    <x v="63"/>
    <d v="2021-06-11T00:00:00"/>
    <d v="2021-06-11T00:00:00"/>
    <d v="1899-12-30T07:30:00"/>
    <d v="1899-12-30T09:46:00"/>
    <x v="28"/>
    <s v="DUVIAN ARTEAGA"/>
    <x v="1"/>
    <s v="LATONERIA Y PINTURA"/>
    <x v="0"/>
    <x v="3"/>
    <n v="0"/>
    <n v="1"/>
    <d v="1899-12-30T02:16:00"/>
    <d v="1899-12-30T02:16:00"/>
    <n v="1"/>
    <d v="1899-12-30T00:00:00"/>
    <d v="1899-12-30T02:16:00"/>
    <n v="11"/>
    <x v="5"/>
    <x v="13"/>
    <s v="6-23"/>
    <d v="1899-12-30T02:16:00"/>
    <n v="0"/>
    <n v="1"/>
    <x v="9"/>
  </r>
  <r>
    <s v="R12702"/>
    <n v="536"/>
    <x v="0"/>
    <s v="REVISION ELECTRICA CAMBIO DE FUSIBLES Y CAMBIO, ARREGLO DE CORTO DE INSTALACION ELECTRICA"/>
    <x v="29"/>
    <d v="1899-12-30T07:30:00"/>
    <d v="1899-12-30T09:46:00"/>
    <d v="2021-06-11T00:00:00"/>
    <x v="63"/>
    <d v="2021-06-11T00:00:00"/>
    <d v="2021-06-11T00:00:00"/>
    <d v="1899-12-30T08:30:00"/>
    <d v="1899-12-30T09:30:00"/>
    <x v="260"/>
    <s v="DUVIAN ARTEAGA"/>
    <x v="0"/>
    <s v="ELECTRICO"/>
    <x v="0"/>
    <x v="3"/>
    <n v="0"/>
    <n v="1"/>
    <d v="1899-12-30T02:16:00"/>
    <d v="1899-12-30T02:16:00"/>
    <n v="1"/>
    <d v="1899-12-30T00:00:00"/>
    <d v="1899-12-30T02:16:00"/>
    <n v="11"/>
    <x v="5"/>
    <x v="13"/>
    <s v="6-23"/>
    <d v="1899-12-30T01:00:00"/>
    <n v="0"/>
    <n v="1"/>
    <x v="9"/>
  </r>
  <r>
    <s v="TFU074"/>
    <n v="537"/>
    <x v="1"/>
    <s v="CAMBIO DE VALVULA NIVELADORA DE SUSPENSION Y VALVULA CHEQUE, ADAPTACION DE VALVULA KW"/>
    <x v="20"/>
    <d v="1899-12-30T07:00:00"/>
    <d v="1899-12-30T10:22:00"/>
    <d v="2021-06-11T00:00:00"/>
    <x v="63"/>
    <d v="2021-06-11T00:00:00"/>
    <d v="2021-06-11T00:00:00"/>
    <d v="1899-12-30T07:00:00"/>
    <d v="1899-12-30T09:00:00"/>
    <x v="1"/>
    <s v="JESUS MORA"/>
    <x v="1"/>
    <s v="AIRE"/>
    <x v="1"/>
    <x v="1"/>
    <n v="0"/>
    <n v="1"/>
    <d v="1899-12-30T03:22:00"/>
    <d v="1899-12-30T03:22:00"/>
    <n v="1"/>
    <d v="1899-12-30T00:00:00"/>
    <d v="1899-12-30T03:22:00"/>
    <n v="11"/>
    <x v="5"/>
    <x v="13"/>
    <s v="6-23"/>
    <d v="1899-12-30T02:00:00"/>
    <n v="0"/>
    <n v="1"/>
    <x v="9"/>
  </r>
  <r>
    <s v="TFU074"/>
    <n v="537"/>
    <x v="0"/>
    <s v="ESCANER DE VEHICULO"/>
    <x v="3"/>
    <d v="1899-12-30T07:00:00"/>
    <d v="1899-12-30T10:22:00"/>
    <d v="2021-06-11T00:00:00"/>
    <x v="63"/>
    <d v="2021-06-11T00:00:00"/>
    <d v="2021-06-11T00:00:00"/>
    <d v="1899-12-30T09:40:00"/>
    <d v="1899-12-30T10:22:00"/>
    <x v="261"/>
    <s v="JESUS MORA"/>
    <x v="1"/>
    <s v="MOTORES"/>
    <x v="1"/>
    <x v="1"/>
    <n v="0"/>
    <n v="1"/>
    <d v="1899-12-30T03:22:00"/>
    <d v="1899-12-30T03:22:00"/>
    <n v="1"/>
    <d v="1899-12-30T00:00:00"/>
    <d v="1899-12-30T03:22:00"/>
    <n v="11"/>
    <x v="5"/>
    <x v="13"/>
    <s v="6-23"/>
    <d v="1899-12-30T00:42:00"/>
    <n v="0"/>
    <n v="1"/>
    <x v="9"/>
  </r>
  <r>
    <s v="TFU056"/>
    <n v="538"/>
    <x v="0"/>
    <s v="CAMBIO DE CAMARA DE SEGURIDAD T30 "/>
    <x v="11"/>
    <d v="1899-12-30T07:30:00"/>
    <d v="1899-12-30T09:00:00"/>
    <d v="2021-06-11T00:00:00"/>
    <x v="63"/>
    <d v="2021-06-11T00:00:00"/>
    <d v="2021-06-11T00:00:00"/>
    <d v="1899-12-30T07:30:00"/>
    <d v="1899-12-30T09:00:00"/>
    <x v="6"/>
    <s v="RICHARD RODRIGUEZ"/>
    <x v="0"/>
    <s v="AIRE "/>
    <x v="0"/>
    <x v="1"/>
    <n v="0"/>
    <n v="1"/>
    <d v="1899-12-30T01:30:00"/>
    <d v="1899-12-30T01:30:00"/>
    <n v="1"/>
    <d v="1899-12-30T00:00:00"/>
    <d v="1899-12-30T01:30:00"/>
    <n v="11"/>
    <x v="5"/>
    <x v="13"/>
    <s v="6-23"/>
    <d v="1899-12-30T01:30:00"/>
    <n v="0"/>
    <n v="1"/>
    <x v="9"/>
  </r>
  <r>
    <s v="UQS507"/>
    <n v="539"/>
    <x v="1"/>
    <s v="DESMONTAR PERA BARRA DE CAMBIO PARA DAR AJUSTE"/>
    <x v="1"/>
    <d v="1899-12-30T08:20:00"/>
    <d v="1899-12-30T16:40:00"/>
    <d v="2021-06-11T00:00:00"/>
    <x v="63"/>
    <d v="2021-06-11T00:00:00"/>
    <d v="2021-06-11T00:00:00"/>
    <d v="1899-12-30T09:20:00"/>
    <d v="1899-12-30T10:10:00"/>
    <x v="1"/>
    <s v="ROGER CUELLO"/>
    <x v="0"/>
    <s v="AIRE"/>
    <x v="1"/>
    <x v="3"/>
    <n v="0"/>
    <n v="1"/>
    <d v="1899-12-30T06:20:29"/>
    <d v="1899-12-30T07:20:00"/>
    <n v="0"/>
    <d v="1899-12-30T04:20:00"/>
    <d v="1899-12-30T11:40:00"/>
    <n v="11"/>
    <x v="5"/>
    <x v="13"/>
    <s v="6-23"/>
    <d v="1899-12-30T00:50:00"/>
    <n v="0"/>
    <n v="1"/>
    <x v="9"/>
  </r>
  <r>
    <s v="UQS507"/>
    <n v="539"/>
    <x v="0"/>
    <s v="CORRECCION DE FUGA DE AGUA DEL TECHO Y REPARACION DE LA PUERTA IZQUIERDA"/>
    <x v="1"/>
    <d v="1899-12-30T08:20:00"/>
    <d v="1899-12-30T16:40:00"/>
    <d v="2021-06-11T00:00:00"/>
    <x v="63"/>
    <d v="2021-06-11T00:00:00"/>
    <d v="2021-06-11T00:00:00"/>
    <d v="1899-12-30T09:46:00"/>
    <d v="1899-12-30T16:40:00"/>
    <x v="28"/>
    <s v="ROGER CUELLO"/>
    <x v="0"/>
    <s v="LATONERIA Y PINTURA"/>
    <x v="0"/>
    <x v="3"/>
    <n v="0"/>
    <n v="1"/>
    <d v="1899-12-30T06:20:29"/>
    <d v="1899-12-30T07:20:00"/>
    <n v="0"/>
    <d v="1899-12-30T04:20:00"/>
    <d v="1899-12-30T11:40:00"/>
    <n v="11"/>
    <x v="5"/>
    <x v="13"/>
    <s v="6-23"/>
    <d v="1899-12-30T04:54:29"/>
    <n v="0"/>
    <n v="1"/>
    <x v="9"/>
  </r>
  <r>
    <s v="S06240"/>
    <n v="540"/>
    <x v="0"/>
    <s v="CAMBIO DE RACORES EN VALVULAS DE FRENO EN TANQUE"/>
    <x v="23"/>
    <d v="1899-12-30T10:34:00"/>
    <d v="1899-12-30T15:07:00"/>
    <d v="2021-06-11T00:00:00"/>
    <x v="63"/>
    <d v="2021-06-11T00:00:00"/>
    <d v="2021-06-11T00:00:00"/>
    <d v="1899-12-30T10:34:00"/>
    <d v="1899-12-30T15:07:00"/>
    <x v="6"/>
    <s v="CRISTIAN MERCADO"/>
    <x v="0"/>
    <s v="AIRE"/>
    <x v="0"/>
    <x v="3"/>
    <n v="0"/>
    <n v="1"/>
    <d v="1899-12-30T04:33:00"/>
    <d v="1899-12-30T04:33:00"/>
    <n v="0"/>
    <d v="1899-12-30T05:53:00"/>
    <d v="1899-12-30T10:26:00"/>
    <n v="11"/>
    <x v="5"/>
    <x v="13"/>
    <s v="6-23"/>
    <d v="1899-12-30T04:33:00"/>
    <n v="0"/>
    <n v="1"/>
    <x v="9"/>
  </r>
  <r>
    <s v="SJK631"/>
    <n v="541"/>
    <x v="1"/>
    <s v="DESMONTE DE KIT DE CLUTCH PARA REPARACION"/>
    <x v="4"/>
    <d v="1899-12-30T11:46:00"/>
    <d v="1899-12-30T13:30:00"/>
    <d v="2021-06-11T00:00:00"/>
    <x v="61"/>
    <d v="2021-06-11T00:00:00"/>
    <d v="2021-06-11T00:00:00"/>
    <d v="1899-12-30T11:46:00"/>
    <d v="1899-12-30T17:30:00"/>
    <x v="17"/>
    <s v="YOMAR OÑATE"/>
    <x v="0"/>
    <s v="CAJAS Y TRANSMISIONES"/>
    <x v="1"/>
    <x v="0"/>
    <n v="1"/>
    <n v="1"/>
    <d v="1899-12-30T08:14:58"/>
    <d v="1899-12-30T13:44:58"/>
    <n v="1"/>
    <d v="1899-12-30T00:00:00"/>
    <d v="1899-12-30T13:44:58"/>
    <n v="12"/>
    <x v="5"/>
    <x v="13"/>
    <s v="6-23"/>
    <d v="1899-12-30T03:44:29"/>
    <n v="0"/>
    <n v="1"/>
    <x v="9"/>
  </r>
  <r>
    <s v="SJK631"/>
    <n v="541"/>
    <x v="1"/>
    <s v="REPARACION DE CABLE 7 VIAS "/>
    <x v="58"/>
    <d v="1899-12-30T11:46:00"/>
    <d v="1899-12-30T13:30:00"/>
    <d v="2021-06-11T00:00:00"/>
    <x v="61"/>
    <d v="2021-06-11T00:00:00"/>
    <d v="2021-06-11T00:00:00"/>
    <d v="1899-12-30T14:00:00"/>
    <d v="1899-12-30T17:30:00"/>
    <x v="12"/>
    <s v="YOMAR OÑATE"/>
    <x v="0"/>
    <s v="ELECTRICO"/>
    <x v="0"/>
    <x v="0"/>
    <n v="1"/>
    <n v="1"/>
    <d v="1899-12-30T08:14:58"/>
    <d v="1899-12-30T13:44:58"/>
    <n v="1"/>
    <d v="1899-12-30T00:00:00"/>
    <d v="1899-12-30T13:44:58"/>
    <n v="12"/>
    <x v="5"/>
    <x v="13"/>
    <s v="6-23"/>
    <d v="1899-12-30T03:30:00"/>
    <n v="0"/>
    <n v="1"/>
    <x v="9"/>
  </r>
  <r>
    <s v="SJK631"/>
    <n v="541"/>
    <x v="1"/>
    <s v="REPARACION DE LUCES"/>
    <x v="58"/>
    <d v="1899-12-30T11:46:00"/>
    <d v="1899-12-30T13:30:00"/>
    <d v="2021-06-11T00:00:00"/>
    <x v="61"/>
    <d v="2021-06-12T00:00:00"/>
    <d v="2021-06-12T00:00:00"/>
    <d v="1899-12-30T07:15:00"/>
    <d v="1899-12-30T08:30:00"/>
    <x v="12"/>
    <s v="YOMAR OÑATE"/>
    <x v="0"/>
    <s v="ELECTRICO"/>
    <x v="0"/>
    <x v="0"/>
    <n v="1"/>
    <n v="1"/>
    <d v="1899-12-30T08:14:58"/>
    <d v="1899-12-30T13:44:58"/>
    <n v="1"/>
    <d v="1899-12-30T00:00:00"/>
    <d v="1899-12-30T13:44:58"/>
    <n v="12"/>
    <x v="5"/>
    <x v="13"/>
    <s v="6-23"/>
    <d v="1899-12-30T01:15:00"/>
    <n v="0"/>
    <n v="1"/>
    <x v="9"/>
  </r>
  <r>
    <s v="SJK631"/>
    <n v="541"/>
    <x v="1"/>
    <s v="MONTAJE DE KIT DE CLUTCH"/>
    <x v="4"/>
    <d v="1899-12-30T11:46:00"/>
    <d v="1899-12-30T13:30:00"/>
    <d v="2021-06-11T00:00:00"/>
    <x v="61"/>
    <d v="2021-06-12T00:00:00"/>
    <d v="2021-06-12T00:00:00"/>
    <d v="1899-12-30T07:30:00"/>
    <d v="1899-12-30T13:00:00"/>
    <x v="17"/>
    <s v="YOMAR OÑATE"/>
    <x v="0"/>
    <s v="CAJAS Y TRANSMISIONES"/>
    <x v="1"/>
    <x v="0"/>
    <n v="1"/>
    <n v="1"/>
    <d v="1899-12-30T08:14:58"/>
    <d v="1899-12-30T13:44:58"/>
    <n v="1"/>
    <d v="1899-12-30T00:00:00"/>
    <d v="1899-12-30T13:44:58"/>
    <n v="12"/>
    <x v="5"/>
    <x v="13"/>
    <s v="6-23"/>
    <d v="1899-12-30T03:30:29"/>
    <n v="0"/>
    <n v="1"/>
    <x v="9"/>
  </r>
  <r>
    <s v="SJK631"/>
    <n v="541"/>
    <x v="0"/>
    <s v="CAMBIO DE PALANCA DE DIRECCIONALES"/>
    <x v="58"/>
    <d v="1899-12-30T11:46:00"/>
    <d v="1899-12-30T13:30:00"/>
    <d v="2021-06-11T00:00:00"/>
    <x v="61"/>
    <d v="2021-06-12T00:00:00"/>
    <d v="2021-06-12T00:00:00"/>
    <d v="1899-12-30T12:30:00"/>
    <d v="1899-12-30T13:30:00"/>
    <x v="21"/>
    <s v="YOMAR OÑATE"/>
    <x v="0"/>
    <s v="ELECTRICO"/>
    <x v="0"/>
    <x v="0"/>
    <n v="1"/>
    <n v="1"/>
    <d v="1899-12-30T08:14:58"/>
    <d v="1899-12-30T13:44:58"/>
    <n v="1"/>
    <d v="1899-12-30T00:00:00"/>
    <d v="1899-12-30T13:44:58"/>
    <n v="12"/>
    <x v="5"/>
    <x v="13"/>
    <s v="6-23"/>
    <d v="1899-12-30T01:00:00"/>
    <n v="0"/>
    <n v="1"/>
    <x v="9"/>
  </r>
  <r>
    <s v="TDL850 - R82103"/>
    <n v="542"/>
    <x v="0"/>
    <s v="Cambio de soportes delanteros ,cambio de bujes de jemelas ,cambio de dos soportes de cabina, cambio de bandas de cabezote y pacha delantera de trailer ,cambio de bujes de muelles del cabezote."/>
    <x v="20"/>
    <d v="1899-12-30T07:00:00"/>
    <d v="1899-12-30T12:00:00"/>
    <d v="2021-06-04T00:00:00"/>
    <x v="57"/>
    <d v="2021-06-04T00:00:00"/>
    <d v="2021-06-05T00:00:00"/>
    <d v="1899-12-30T07:00:00"/>
    <d v="1899-12-30T12:00:00"/>
    <x v="145"/>
    <s v="JHON QUIÑONEZ"/>
    <x v="0"/>
    <s v="MECANICA DE PATIO"/>
    <x v="1"/>
    <x v="4"/>
    <n v="1"/>
    <n v="1"/>
    <d v="1899-12-30T11:30:58"/>
    <d v="1899-12-30T17:00:58"/>
    <n v="1"/>
    <d v="1899-12-30T00:00:00"/>
    <d v="1899-12-30T17:00:58"/>
    <n v="5"/>
    <x v="5"/>
    <x v="12"/>
    <s v="6-22"/>
    <d v="1899-12-30T11:30:58"/>
    <n v="1"/>
    <n v="1"/>
    <x v="12"/>
  </r>
  <r>
    <s v="TDK248 - R62125"/>
    <n v="543"/>
    <x v="0"/>
    <s v="Inspección falla electrica de equipo (se apaga) - Revisión y limpieza a conectores de arnes principal - Revisión y Limpieza a caja de fusibles / Instalación fusibles"/>
    <x v="58"/>
    <d v="1899-12-30T07:00:00"/>
    <d v="1899-12-30T11:00:00"/>
    <d v="2021-06-08T00:00:00"/>
    <x v="58"/>
    <d v="2021-06-08T00:00:00"/>
    <d v="2021-06-08T00:00:00"/>
    <d v="1899-12-30T07:00:00"/>
    <d v="1899-12-30T11:00:00"/>
    <x v="145"/>
    <s v="ORLANDO CARVAJAL"/>
    <x v="0"/>
    <s v="ELECTRICO"/>
    <x v="1"/>
    <x v="4"/>
    <n v="0"/>
    <n v="1"/>
    <d v="1899-12-30T04:00:00"/>
    <d v="1899-12-30T04:00:00"/>
    <n v="1"/>
    <d v="1899-12-30T00:00:00"/>
    <d v="1899-12-30T04:00:00"/>
    <n v="8"/>
    <x v="5"/>
    <x v="13"/>
    <s v="6-23"/>
    <d v="1899-12-30T04:00:00"/>
    <n v="0"/>
    <n v="1"/>
    <x v="9"/>
  </r>
  <r>
    <s v="TDL918 - R62024"/>
    <n v="544"/>
    <x v="0"/>
    <s v="Cambio de dos hojas de muelle en tanque y una campana. CTP suministra la campana."/>
    <x v="20"/>
    <d v="1899-12-30T06:00:00"/>
    <d v="1899-12-30T04:00:00"/>
    <d v="2021-06-10T00:00:00"/>
    <x v="60"/>
    <d v="2021-06-10T00:00:00"/>
    <d v="2021-06-10T00:00:00"/>
    <d v="1899-12-30T06:00:00"/>
    <d v="1899-12-30T04:00:00"/>
    <x v="145"/>
    <s v="JOHAN RATIVA"/>
    <x v="0"/>
    <s v="MECANICA DE PATIO"/>
    <x v="0"/>
    <x v="4"/>
    <n v="0"/>
    <n v="1"/>
    <n v="-8.3333333333333343E-2"/>
    <n v="-8.3333333333333343E-2"/>
    <n v="1"/>
    <d v="1899-12-30T00:00:00"/>
    <n v="-8.3333333333333343E-2"/>
    <n v="10"/>
    <x v="5"/>
    <x v="13"/>
    <s v="6-23"/>
    <n v="-8.3333333333333343E-2"/>
    <n v="0"/>
    <n v="1"/>
    <x v="9"/>
  </r>
  <r>
    <s v="TDL910 - R62326"/>
    <n v="545"/>
    <x v="0"/>
    <s v="Cambio recamara de seguridad cabezote_x000a_Y cambio de manguera de aire. CTP suministra repuesto recamara de aire. Bandas &amp; clutchs suministra manguera de aire."/>
    <x v="11"/>
    <d v="1899-12-30T11:30:00"/>
    <d v="1899-12-30T12:30:00"/>
    <d v="2021-06-10T00:00:00"/>
    <x v="60"/>
    <d v="2021-06-10T00:00:00"/>
    <d v="2021-06-10T00:00:00"/>
    <d v="1899-12-30T11:30:00"/>
    <d v="1899-12-30T12:30:00"/>
    <x v="262"/>
    <s v="SOLIM SANCHEZ"/>
    <x v="0"/>
    <s v="AIRE"/>
    <x v="0"/>
    <x v="4"/>
    <n v="0"/>
    <n v="1"/>
    <d v="1899-12-30T01:00:00"/>
    <d v="1899-12-30T01:00:00"/>
    <n v="1"/>
    <d v="1899-12-30T00:00:00"/>
    <d v="1899-12-30T01:00:00"/>
    <n v="10"/>
    <x v="5"/>
    <x v="13"/>
    <s v="6-23"/>
    <d v="1899-12-30T01:00:00"/>
    <n v="0"/>
    <n v="1"/>
    <x v="9"/>
  </r>
  <r>
    <s v="UQS509"/>
    <n v="546"/>
    <x v="1"/>
    <s v="CAMBIO DE STOP CAMBIO DE BOMBILLO DE ESPALDAR DE LA CABINA, REVISION DE CODIGO DE LUCES TRAILER."/>
    <x v="29"/>
    <d v="1899-12-30T15:00:00"/>
    <d v="1899-12-30T17:03:00"/>
    <d v="2021-06-11T00:00:00"/>
    <x v="63"/>
    <d v="2021-06-11T00:00:00"/>
    <d v="2021-06-11T00:00:00"/>
    <d v="1899-12-30T15:15:00"/>
    <d v="1899-12-30T17:00:00"/>
    <x v="21"/>
    <s v="MARTIN ABELLO"/>
    <x v="0"/>
    <s v="ELECTRICO"/>
    <x v="0"/>
    <x v="3"/>
    <n v="0"/>
    <n v="1"/>
    <d v="1899-12-30T02:03:00"/>
    <d v="1899-12-30T02:03:00"/>
    <n v="0"/>
    <d v="1899-12-30T03:57:00"/>
    <d v="1899-12-30T06:00:00"/>
    <n v="11"/>
    <x v="5"/>
    <x v="13"/>
    <s v="6-23"/>
    <d v="1899-12-30T01:45:00"/>
    <n v="0"/>
    <n v="1"/>
    <x v="9"/>
  </r>
  <r>
    <s v="S20490"/>
    <n v="546"/>
    <x v="0"/>
    <s v="ADAPTACION DE RACORES A MANGUERA DE LA VALVULA ULTIMA POSICION"/>
    <x v="18"/>
    <d v="1899-12-30T15:00:00"/>
    <d v="1899-12-30T17:03:00"/>
    <d v="2021-06-11T00:00:00"/>
    <x v="63"/>
    <d v="2021-06-11T00:00:00"/>
    <d v="2021-06-11T00:00:00"/>
    <d v="1899-12-30T15:15:00"/>
    <d v="1899-12-30T17:00:00"/>
    <x v="0"/>
    <s v="MARTIN ABELLO"/>
    <x v="0"/>
    <s v="AIRE"/>
    <x v="0"/>
    <x v="3"/>
    <n v="0"/>
    <n v="1"/>
    <d v="1899-12-30T02:03:00"/>
    <d v="1899-12-30T02:03:00"/>
    <n v="0"/>
    <d v="1899-12-30T03:57:00"/>
    <d v="1899-12-30T06:00:00"/>
    <n v="11"/>
    <x v="5"/>
    <x v="13"/>
    <s v="6-23"/>
    <d v="1899-12-30T01:45:00"/>
    <n v="0"/>
    <n v="1"/>
    <x v="9"/>
  </r>
  <r>
    <s v="SJK694"/>
    <n v="547"/>
    <x v="0"/>
    <s v="ENGRASE GENERAL"/>
    <x v="6"/>
    <d v="1899-12-30T07:30:00"/>
    <d v="1899-12-30T09:00:00"/>
    <d v="2021-06-12T00:00:00"/>
    <x v="61"/>
    <d v="2021-06-12T00:00:00"/>
    <d v="2021-06-12T00:00:00"/>
    <d v="1899-12-30T08:12:00"/>
    <d v="1899-12-30T09:00:00"/>
    <x v="0"/>
    <s v="EDINSON PRADA"/>
    <x v="1"/>
    <s v="MECANICA DE PATIO"/>
    <x v="0"/>
    <x v="3"/>
    <n v="0"/>
    <n v="1"/>
    <d v="1899-12-30T01:30:00"/>
    <d v="1899-12-30T01:30:00"/>
    <n v="1"/>
    <d v="1899-12-30T00:00:00"/>
    <d v="1899-12-30T01:30:00"/>
    <n v="12"/>
    <x v="5"/>
    <x v="13"/>
    <s v="6-23"/>
    <d v="1899-12-30T00:48:00"/>
    <n v="0"/>
    <n v="1"/>
    <x v="9"/>
  </r>
  <r>
    <s v="WLP795"/>
    <n v="548"/>
    <x v="1"/>
    <s v="SOLDADURA A PUNTA DE CHASIS"/>
    <x v="46"/>
    <d v="1899-12-30T07:40:00"/>
    <d v="1899-12-30T11:50:00"/>
    <d v="2021-06-12T00:00:00"/>
    <x v="61"/>
    <d v="2021-06-12T00:00:00"/>
    <d v="2021-06-12T00:00:00"/>
    <d v="1899-12-30T07:40:00"/>
    <d v="1899-12-30T09:15:00"/>
    <x v="13"/>
    <s v="JOHAN AVENDAÑO"/>
    <x v="0"/>
    <s v="SOLDADURA"/>
    <x v="0"/>
    <x v="3"/>
    <n v="0"/>
    <n v="1"/>
    <d v="1899-12-30T04:10:00"/>
    <d v="1899-12-30T04:10:00"/>
    <n v="1"/>
    <d v="1899-12-30T00:00:00"/>
    <d v="1899-12-30T04:10:00"/>
    <n v="12"/>
    <x v="5"/>
    <x v="13"/>
    <s v="6-23"/>
    <d v="1899-12-30T01:35:00"/>
    <n v="0"/>
    <n v="1"/>
    <x v="9"/>
  </r>
  <r>
    <s v="R63206"/>
    <n v="548"/>
    <x v="1"/>
    <s v="CAMBIO DE LODERAS"/>
    <x v="46"/>
    <d v="1899-12-30T07:40:00"/>
    <d v="1899-12-30T11:50:00"/>
    <d v="2021-06-12T00:00:00"/>
    <x v="61"/>
    <d v="2021-06-12T00:00:00"/>
    <d v="2021-06-12T00:00:00"/>
    <d v="1899-12-30T10:50:00"/>
    <d v="1899-12-30T11:50:00"/>
    <x v="28"/>
    <s v="JOHAN AVENDAÑO"/>
    <x v="1"/>
    <s v="LATONERIA Y PINTURA"/>
    <x v="0"/>
    <x v="3"/>
    <n v="0"/>
    <n v="1"/>
    <d v="1899-12-30T04:10:00"/>
    <d v="1899-12-30T04:10:00"/>
    <n v="1"/>
    <d v="1899-12-30T00:00:00"/>
    <d v="1899-12-30T04:10:00"/>
    <n v="12"/>
    <x v="5"/>
    <x v="13"/>
    <s v="6-23"/>
    <d v="1899-12-30T01:00:00"/>
    <n v="0"/>
    <n v="1"/>
    <x v="9"/>
  </r>
  <r>
    <s v="WLP795"/>
    <n v="548"/>
    <x v="0"/>
    <s v="CAMBIO DE LLANTAS POSICION 1 Y 2"/>
    <x v="13"/>
    <d v="1899-12-30T07:40:00"/>
    <d v="1899-12-30T11:50:00"/>
    <d v="2021-06-12T00:00:00"/>
    <x v="61"/>
    <d v="2021-06-12T00:00:00"/>
    <d v="2021-06-12T00:00:00"/>
    <d v="1899-12-30T09:00:00"/>
    <d v="1899-12-30T10:30:00"/>
    <x v="258"/>
    <s v="JOHAN AVENDAÑO"/>
    <x v="1"/>
    <s v="LLANTERIA"/>
    <x v="0"/>
    <x v="3"/>
    <n v="0"/>
    <n v="1"/>
    <d v="1899-12-30T04:10:00"/>
    <d v="1899-12-30T04:10:00"/>
    <n v="1"/>
    <d v="1899-12-30T00:00:00"/>
    <d v="1899-12-30T04:10:00"/>
    <n v="12"/>
    <x v="5"/>
    <x v="13"/>
    <s v="6-23"/>
    <d v="1899-12-30T01:30:00"/>
    <n v="0"/>
    <n v="1"/>
    <x v="9"/>
  </r>
  <r>
    <s v="TFU079"/>
    <n v="549"/>
    <x v="1"/>
    <s v="FABRICACION Y POSTURA DE FLAUTA EN VALVULA DE CRUCERO, CMABIO DE BOTON DE SILLA GRIS, CORREGIR FUGA DE AIRE, CAMBIO DE COJIN DE SILLA"/>
    <x v="11"/>
    <d v="1899-12-30T07:45:00"/>
    <d v="1899-12-30T11:00:00"/>
    <d v="2021-06-12T00:00:00"/>
    <x v="61"/>
    <d v="2021-06-12T00:00:00"/>
    <d v="2021-06-12T00:00:00"/>
    <d v="1899-12-30T07:45:00"/>
    <d v="1899-12-30T10:37:00"/>
    <x v="6"/>
    <s v="CARLOS ELLES"/>
    <x v="0"/>
    <s v="AIRE"/>
    <x v="0"/>
    <x v="1"/>
    <n v="0"/>
    <n v="1"/>
    <d v="1899-12-30T03:15:00"/>
    <d v="1899-12-30T03:15:00"/>
    <n v="1"/>
    <d v="1899-12-30T00:00:00"/>
    <d v="1899-12-30T03:15:00"/>
    <n v="12"/>
    <x v="5"/>
    <x v="13"/>
    <s v="6-23"/>
    <d v="1899-12-30T02:52:00"/>
    <n v="0"/>
    <n v="1"/>
    <x v="9"/>
  </r>
  <r>
    <s v="TFU079"/>
    <n v="549"/>
    <x v="1"/>
    <s v="REVISAR Y CORREGIR FALLA EN INSTALACION ELECTRICA QUE VA AL FRENO DE MOTOR, INSTALACION DE MODULO, CAMBIO DE LUCES DELANTERAS LUCES DIRECCIONALES."/>
    <x v="58"/>
    <d v="1899-12-30T07:45:00"/>
    <d v="1899-12-30T11:00:00"/>
    <d v="2021-06-12T00:00:00"/>
    <x v="61"/>
    <d v="2021-06-12T00:00:00"/>
    <d v="2021-06-12T00:00:00"/>
    <d v="1899-12-30T07:45:00"/>
    <d v="1899-12-30T11:00:00"/>
    <x v="21"/>
    <s v="CARLOS ELLES"/>
    <x v="0"/>
    <s v="ELECTRICO"/>
    <x v="0"/>
    <x v="1"/>
    <n v="0"/>
    <n v="1"/>
    <d v="1899-12-30T03:15:00"/>
    <d v="1899-12-30T03:15:00"/>
    <n v="1"/>
    <d v="1899-12-30T00:00:00"/>
    <d v="1899-12-30T03:15:00"/>
    <n v="12"/>
    <x v="5"/>
    <x v="13"/>
    <s v="6-23"/>
    <d v="1899-12-30T03:15:00"/>
    <n v="0"/>
    <n v="1"/>
    <x v="9"/>
  </r>
  <r>
    <s v="S26289"/>
    <n v="549"/>
    <x v="0"/>
    <s v="REGRABAR 3 LLANTAS 4,6 Y 7"/>
    <x v="13"/>
    <d v="1899-12-30T07:45:00"/>
    <d v="1899-12-30T11:00:00"/>
    <d v="2021-06-12T00:00:00"/>
    <x v="61"/>
    <d v="2021-06-12T00:00:00"/>
    <d v="2021-06-12T00:00:00"/>
    <d v="1899-12-30T07:40:00"/>
    <d v="1899-12-30T10:15:00"/>
    <x v="244"/>
    <s v="CARLOS ELLES"/>
    <x v="1"/>
    <s v="LLANTERIA"/>
    <x v="0"/>
    <x v="1"/>
    <n v="0"/>
    <n v="1"/>
    <d v="1899-12-30T03:15:00"/>
    <d v="1899-12-30T03:15:00"/>
    <n v="1"/>
    <d v="1899-12-30T00:00:00"/>
    <d v="1899-12-30T03:15:00"/>
    <n v="12"/>
    <x v="5"/>
    <x v="13"/>
    <s v="6-23"/>
    <d v="1899-12-30T02:35:00"/>
    <n v="0"/>
    <n v="1"/>
    <x v="9"/>
  </r>
  <r>
    <s v="UQS509"/>
    <n v="550"/>
    <x v="1"/>
    <s v="BRILLADO "/>
    <x v="1"/>
    <d v="1899-12-30T07:20:00"/>
    <d v="1899-12-30T08:12:00"/>
    <d v="2021-06-12T00:00:00"/>
    <x v="61"/>
    <d v="2021-06-12T00:00:00"/>
    <d v="2021-06-12T00:00:00"/>
    <d v="1899-12-30T07:20:00"/>
    <d v="1899-12-30T07:50:00"/>
    <x v="28"/>
    <s v="MARTIN ABELLO"/>
    <x v="1"/>
    <s v="LATONERIA Y PINTURA"/>
    <x v="0"/>
    <x v="3"/>
    <n v="0"/>
    <n v="1"/>
    <d v="1899-12-30T00:52:00"/>
    <d v="1899-12-30T00:52:00"/>
    <n v="1"/>
    <d v="1899-12-30T00:00:00"/>
    <d v="1899-12-30T00:52:00"/>
    <n v="12"/>
    <x v="5"/>
    <x v="13"/>
    <s v="6-23"/>
    <d v="1899-12-30T00:30:00"/>
    <n v="0"/>
    <n v="1"/>
    <x v="9"/>
  </r>
  <r>
    <s v="UQS509"/>
    <n v="550"/>
    <x v="0"/>
    <s v="REPARACION DE MANGUERA DE AIRE, CAMBIO DE MANGUERA DE SERVICIO"/>
    <x v="19"/>
    <d v="1899-12-30T07:20:00"/>
    <d v="1899-12-30T08:12:00"/>
    <d v="2021-06-12T00:00:00"/>
    <x v="61"/>
    <d v="2021-06-12T00:00:00"/>
    <d v="2021-06-12T00:00:00"/>
    <d v="1899-12-30T07:20:00"/>
    <d v="1899-12-30T08:12:00"/>
    <x v="0"/>
    <s v="MARTIN ABELLO"/>
    <x v="0"/>
    <s v="AIRE"/>
    <x v="0"/>
    <x v="3"/>
    <n v="0"/>
    <n v="1"/>
    <d v="1899-12-30T00:52:00"/>
    <d v="1899-12-30T00:52:00"/>
    <n v="1"/>
    <d v="1899-12-30T00:00:00"/>
    <d v="1899-12-30T00:52:00"/>
    <n v="12"/>
    <x v="5"/>
    <x v="13"/>
    <s v="6-23"/>
    <d v="1899-12-30T00:52:00"/>
    <n v="0"/>
    <n v="1"/>
    <x v="9"/>
  </r>
  <r>
    <s v="R60199"/>
    <n v="551"/>
    <x v="1"/>
    <s v="CAMBIO DE UN JUEGO DE BANDAS 4515"/>
    <x v="13"/>
    <d v="1899-12-30T08:15:00"/>
    <d v="1899-12-30T10:40:00"/>
    <d v="2021-06-12T00:00:00"/>
    <x v="61"/>
    <d v="2021-06-12T00:00:00"/>
    <d v="2021-06-12T00:00:00"/>
    <d v="1899-12-30T08:15:00"/>
    <d v="1899-12-30T10:40:00"/>
    <x v="23"/>
    <s v="FABIO GUEVARA"/>
    <x v="1"/>
    <s v="MECANICA DE PATIO"/>
    <x v="1"/>
    <x v="3"/>
    <n v="0"/>
    <n v="1"/>
    <d v="1899-12-30T02:25:00"/>
    <d v="1899-12-30T02:25:00"/>
    <n v="1"/>
    <d v="1899-12-30T00:00:00"/>
    <d v="1899-12-30T02:25:00"/>
    <n v="12"/>
    <x v="5"/>
    <x v="13"/>
    <s v="6-23"/>
    <d v="1899-12-30T02:25:00"/>
    <n v="0"/>
    <n v="1"/>
    <x v="9"/>
  </r>
  <r>
    <s v="SJK691"/>
    <n v="551"/>
    <x v="0"/>
    <s v="CAMBIO DE LLANTA"/>
    <x v="13"/>
    <d v="1899-12-30T08:15:00"/>
    <d v="1899-12-30T10:40:00"/>
    <d v="2021-06-12T00:00:00"/>
    <x v="61"/>
    <d v="2021-06-12T00:00:00"/>
    <d v="2021-06-12T00:00:00"/>
    <d v="1899-12-30T08:30:00"/>
    <d v="1899-12-30T09:22:00"/>
    <x v="247"/>
    <s v="FABIO GUEVARA"/>
    <x v="0"/>
    <s v="LLANTERIA"/>
    <x v="0"/>
    <x v="3"/>
    <n v="0"/>
    <n v="1"/>
    <d v="1899-12-30T02:25:00"/>
    <d v="1899-12-30T02:25:00"/>
    <n v="1"/>
    <d v="1899-12-30T00:00:00"/>
    <d v="1899-12-30T02:25:00"/>
    <n v="12"/>
    <x v="5"/>
    <x v="13"/>
    <s v="6-23"/>
    <d v="1899-12-30T00:52:00"/>
    <n v="0"/>
    <n v="1"/>
    <x v="9"/>
  </r>
  <r>
    <s v="WLP813"/>
    <n v="552"/>
    <x v="0"/>
    <s v="ENGRASE GENERAL"/>
    <x v="6"/>
    <d v="1899-12-30T09:00:00"/>
    <d v="1899-12-30T12:45:00"/>
    <d v="2021-06-12T00:00:00"/>
    <x v="61"/>
    <d v="2021-06-12T00:00:00"/>
    <d v="2021-06-12T00:00:00"/>
    <d v="1899-12-30T09:00:00"/>
    <d v="1899-12-30T09:30:00"/>
    <x v="0"/>
    <s v="NEIDER IBARRA"/>
    <x v="1"/>
    <s v="MECANICA DE PATIO"/>
    <x v="0"/>
    <x v="3"/>
    <n v="0"/>
    <n v="1"/>
    <d v="1899-12-30T03:45:00"/>
    <d v="1899-12-30T03:45:00"/>
    <n v="1"/>
    <d v="1899-12-30T00:00:00"/>
    <d v="1899-12-30T03:45:00"/>
    <n v="12"/>
    <x v="5"/>
    <x v="13"/>
    <s v="6-23"/>
    <d v="1899-12-30T00:30:00"/>
    <n v="0"/>
    <n v="1"/>
    <x v="9"/>
  </r>
  <r>
    <s v="WLP813"/>
    <n v="552"/>
    <x v="0"/>
    <s v="CAMBIO DE MEDIO JUEGO DE BANDA 4515 POSICION 7 Y 8"/>
    <x v="13"/>
    <d v="1899-12-30T09:00:00"/>
    <d v="1899-12-30T12:45:00"/>
    <d v="2021-06-12T00:00:00"/>
    <x v="61"/>
    <d v="2021-06-12T00:00:00"/>
    <d v="2021-06-12T00:00:00"/>
    <d v="1899-12-30T10:40:00"/>
    <d v="1899-12-30T12:30:00"/>
    <x v="23"/>
    <s v="NEIDER IBARRA"/>
    <x v="1"/>
    <s v="MECANICA DE PATIO"/>
    <x v="1"/>
    <x v="3"/>
    <n v="0"/>
    <n v="1"/>
    <d v="1899-12-30T03:45:00"/>
    <d v="1899-12-30T03:45:00"/>
    <n v="1"/>
    <d v="1899-12-30T00:00:00"/>
    <d v="1899-12-30T03:45:00"/>
    <n v="12"/>
    <x v="5"/>
    <x v="13"/>
    <s v="6-23"/>
    <d v="1899-12-30T01:50:00"/>
    <n v="0"/>
    <n v="1"/>
    <x v="9"/>
  </r>
  <r>
    <s v="WLP813"/>
    <n v="552"/>
    <x v="0"/>
    <s v="CAMBIO DE LODERAS"/>
    <x v="46"/>
    <d v="1899-12-30T09:00:00"/>
    <d v="1899-12-30T12:45:00"/>
    <d v="2021-06-12T00:00:00"/>
    <x v="61"/>
    <d v="2021-06-12T00:00:00"/>
    <d v="2021-06-12T00:00:00"/>
    <d v="1899-12-30T11:50:00"/>
    <d v="1899-12-30T12:45:00"/>
    <x v="28"/>
    <s v="NEIDER IBARRA"/>
    <x v="1"/>
    <s v="LATONERIA Y PINTURA"/>
    <x v="0"/>
    <x v="3"/>
    <n v="0"/>
    <n v="1"/>
    <d v="1899-12-30T03:45:00"/>
    <d v="1899-12-30T03:45:00"/>
    <n v="1"/>
    <d v="1899-12-30T00:00:00"/>
    <d v="1899-12-30T03:45:00"/>
    <n v="12"/>
    <x v="5"/>
    <x v="13"/>
    <s v="6-23"/>
    <d v="1899-12-30T00:55:00"/>
    <n v="0"/>
    <n v="1"/>
    <x v="9"/>
  </r>
  <r>
    <s v="TDK248"/>
    <n v="553"/>
    <x v="0"/>
    <s v="CAMBIO DE MANGUERA DE HIDRAULICO Y ABRAZADERAS"/>
    <x v="3"/>
    <d v="1899-12-30T09:30:00"/>
    <d v="1899-12-30T12:00:00"/>
    <d v="2021-06-12T00:00:00"/>
    <x v="61"/>
    <d v="2021-06-12T00:00:00"/>
    <d v="2021-06-12T00:00:00"/>
    <d v="1899-12-30T09:30:00"/>
    <d v="1899-12-30T12:00:00"/>
    <x v="0"/>
    <m/>
    <x v="0"/>
    <s v="MOTORES"/>
    <x v="1"/>
    <x v="2"/>
    <n v="0"/>
    <n v="1"/>
    <d v="1899-12-30T02:30:00"/>
    <d v="1899-12-30T02:30:00"/>
    <n v="1"/>
    <d v="1899-12-30T00:00:00"/>
    <d v="1899-12-30T02:30:00"/>
    <n v="12"/>
    <x v="5"/>
    <x v="13"/>
    <s v="6-23"/>
    <d v="1899-12-30T02:30:00"/>
    <n v="0"/>
    <n v="1"/>
    <x v="9"/>
  </r>
  <r>
    <s v="TDK248"/>
    <n v="553"/>
    <x v="0"/>
    <s v="REPARACION DE ELEVAVIDRIO"/>
    <x v="1"/>
    <d v="1899-12-30T11:00:00"/>
    <d v="1899-12-30T13:00:00"/>
    <d v="2021-06-12T00:00:00"/>
    <x v="61"/>
    <d v="2021-06-12T00:00:00"/>
    <d v="2021-06-12T00:00:00"/>
    <d v="1899-12-30T11:00:00"/>
    <d v="1899-12-30T13:00:00"/>
    <x v="21"/>
    <m/>
    <x v="0"/>
    <s v="ELECTRICO"/>
    <x v="1"/>
    <x v="2"/>
    <n v="0"/>
    <n v="1"/>
    <d v="1899-12-30T02:00:00"/>
    <d v="1899-12-30T02:00:00"/>
    <n v="1"/>
    <d v="1899-12-30T00:00:00"/>
    <d v="1899-12-30T02:00:00"/>
    <n v="12"/>
    <x v="5"/>
    <x v="13"/>
    <s v="6-23"/>
    <d v="1899-12-30T02:00:00"/>
    <n v="0"/>
    <n v="1"/>
    <x v="9"/>
  </r>
  <r>
    <s v="TFQ989"/>
    <n v="554"/>
    <x v="1"/>
    <s v="CAMBIO DE DIAFRGMA T30 EN CAMARA POSICION 3,4"/>
    <x v="11"/>
    <d v="1899-12-30T10:13:00"/>
    <d v="1899-12-30T14:50:00"/>
    <d v="2021-06-12T00:00:00"/>
    <x v="61"/>
    <d v="2021-06-12T00:00:00"/>
    <d v="2021-06-12T00:00:00"/>
    <d v="1899-12-30T11:00:00"/>
    <d v="1899-12-30T12:00:00"/>
    <x v="6"/>
    <s v="DIDIER GOMEZ"/>
    <x v="0"/>
    <s v="AIRE"/>
    <x v="1"/>
    <x v="1"/>
    <n v="0"/>
    <n v="1"/>
    <d v="1899-12-30T04:37:00"/>
    <d v="1899-12-30T04:37:00"/>
    <n v="1"/>
    <d v="1899-12-30T00:00:00"/>
    <d v="1899-12-30T04:37:00"/>
    <n v="12"/>
    <x v="5"/>
    <x v="13"/>
    <s v="6-23"/>
    <d v="1899-12-30T01:00:00"/>
    <n v="0"/>
    <n v="1"/>
    <x v="9"/>
  </r>
  <r>
    <s v="TFQ989"/>
    <n v="554"/>
    <x v="1"/>
    <s v="CAMBIO DE RETENEDOR, EMPAUQE EJE 8 HUECOS Y BANDAS RUEDA POSICION 3 Y 4"/>
    <x v="13"/>
    <d v="1899-12-30T10:13:00"/>
    <d v="1899-12-30T14:50:00"/>
    <d v="2021-06-12T00:00:00"/>
    <x v="61"/>
    <d v="2021-06-12T00:00:00"/>
    <d v="2021-06-12T00:00:00"/>
    <d v="1899-12-30T12:30:00"/>
    <d v="1899-12-30T14:50:00"/>
    <x v="23"/>
    <s v="DIDIER GOMEZ"/>
    <x v="0"/>
    <s v="MECANICA DE PATIO"/>
    <x v="1"/>
    <x v="1"/>
    <n v="0"/>
    <n v="1"/>
    <d v="1899-12-30T04:37:00"/>
    <d v="1899-12-30T04:37:00"/>
    <n v="1"/>
    <d v="1899-12-30T00:00:00"/>
    <d v="1899-12-30T04:37:00"/>
    <n v="12"/>
    <x v="5"/>
    <x v="13"/>
    <s v="6-23"/>
    <d v="1899-12-30T02:20:00"/>
    <n v="0"/>
    <n v="1"/>
    <x v="9"/>
  </r>
  <r>
    <s v="TFQ989"/>
    <n v="554"/>
    <x v="0"/>
    <s v="DESMONTE DE LLANTA PARA TRABAJO Y ROTACION DE LLANTAS 7 Y 8"/>
    <x v="13"/>
    <d v="1899-12-30T10:13:00"/>
    <d v="1899-12-30T14:50:00"/>
    <d v="2021-06-12T00:00:00"/>
    <x v="61"/>
    <d v="2021-06-12T00:00:00"/>
    <d v="2021-06-12T00:00:00"/>
    <d v="1899-12-30T10:15:00"/>
    <d v="1899-12-30T14:30:00"/>
    <x v="258"/>
    <s v="DIDIER GOMEZ"/>
    <x v="0"/>
    <s v="LLANTERIA"/>
    <x v="0"/>
    <x v="1"/>
    <n v="0"/>
    <n v="1"/>
    <d v="1899-12-30T04:37:00"/>
    <d v="1899-12-30T04:37:00"/>
    <n v="1"/>
    <d v="1899-12-30T00:00:00"/>
    <d v="1899-12-30T04:37:00"/>
    <n v="12"/>
    <x v="5"/>
    <x v="13"/>
    <s v="6-23"/>
    <d v="1899-12-30T04:15:00"/>
    <n v="0"/>
    <n v="1"/>
    <x v="9"/>
  </r>
  <r>
    <s v="R59147"/>
    <n v="555"/>
    <x v="0"/>
    <s v="CAMBIO DE 3 HOJAS DE MUELLE"/>
    <x v="31"/>
    <d v="1899-12-30T11:03:00"/>
    <d v="1899-12-30T16:15:00"/>
    <d v="2021-06-12T00:00:00"/>
    <x v="61"/>
    <d v="2021-06-12T00:00:00"/>
    <d v="2021-06-12T00:00:00"/>
    <d v="1899-12-30T11:03:00"/>
    <d v="1899-12-30T16:15:00"/>
    <x v="5"/>
    <s v="JAIRO GALLARDO"/>
    <x v="0"/>
    <s v="MECANICA DE PATIO"/>
    <x v="0"/>
    <x v="2"/>
    <n v="0"/>
    <n v="1"/>
    <d v="1899-12-30T03:12:29"/>
    <d v="1899-12-30T04:12:00"/>
    <n v="0"/>
    <d v="1899-12-30T04:45:00"/>
    <d v="1899-12-30T08:57:00"/>
    <n v="12"/>
    <x v="5"/>
    <x v="13"/>
    <s v="6-23"/>
    <d v="1899-12-30T03:12:29"/>
    <n v="0"/>
    <n v="1"/>
    <x v="9"/>
  </r>
  <r>
    <s v="TFR853"/>
    <n v="556"/>
    <x v="1"/>
    <s v="CAMBIO DE UN MUELLE EN EL ZORRO POSICION 2"/>
    <x v="31"/>
    <d v="1899-12-30T10:00:00"/>
    <d v="1899-12-30T15:10:00"/>
    <d v="2021-06-12T00:00:00"/>
    <x v="61"/>
    <d v="2021-06-12T00:00:00"/>
    <d v="2021-06-12T00:00:00"/>
    <d v="1899-12-30T13:00:00"/>
    <d v="1899-12-30T15:10:00"/>
    <x v="248"/>
    <s v="GERMAN SANCHEZ"/>
    <x v="0"/>
    <s v="MECANICA DE PATIO"/>
    <x v="0"/>
    <x v="5"/>
    <n v="0"/>
    <n v="1"/>
    <d v="1899-12-30T03:10:29"/>
    <d v="1899-12-30T04:10:00"/>
    <n v="1"/>
    <d v="1899-12-30T00:00:00"/>
    <d v="1899-12-30T04:10:00"/>
    <n v="12"/>
    <x v="5"/>
    <x v="13"/>
    <s v="6-23"/>
    <d v="1899-12-30T02:10:00"/>
    <n v="0"/>
    <n v="1"/>
    <x v="9"/>
  </r>
  <r>
    <s v="S07241"/>
    <n v="556"/>
    <x v="0"/>
    <s v="DESMONTE Y MONTAJE DE LLANTAS PARA TRABAJO POR MUELLE PARTIDO"/>
    <x v="13"/>
    <d v="1899-12-30T10:00:00"/>
    <d v="1899-12-30T15:10:00"/>
    <d v="2021-06-12T00:00:00"/>
    <x v="61"/>
    <d v="2021-06-12T00:00:00"/>
    <d v="2021-06-12T00:00:00"/>
    <d v="1899-12-30T12:40:00"/>
    <d v="1899-12-30T15:10:00"/>
    <x v="247"/>
    <s v="GERMAN SANCHEZ"/>
    <x v="0"/>
    <s v="LLANTERIA"/>
    <x v="0"/>
    <x v="5"/>
    <n v="0"/>
    <n v="1"/>
    <d v="1899-12-30T03:10:29"/>
    <d v="1899-12-30T04:10:00"/>
    <n v="1"/>
    <d v="1899-12-30T00:00:00"/>
    <d v="1899-12-30T04:10:00"/>
    <n v="12"/>
    <x v="5"/>
    <x v="13"/>
    <s v="6-23"/>
    <d v="1899-12-30T02:30:00"/>
    <n v="0"/>
    <n v="1"/>
    <x v="9"/>
  </r>
  <r>
    <s v="TFQ999"/>
    <n v="557"/>
    <x v="0"/>
    <s v="GRADUACION DE CLUTCH"/>
    <x v="4"/>
    <d v="1899-12-30T11:00:00"/>
    <d v="1899-12-30T11:40:00"/>
    <d v="2021-06-12T00:00:00"/>
    <x v="61"/>
    <d v="2021-06-12T00:00:00"/>
    <d v="2021-06-12T00:00:00"/>
    <d v="1899-12-30T11:10:00"/>
    <d v="1899-12-30T11:40:00"/>
    <x v="45"/>
    <s v="ALEXANDER DIAZ"/>
    <x v="1"/>
    <s v="CAJAS Y TRANSMISIONES"/>
    <x v="1"/>
    <x v="2"/>
    <n v="0"/>
    <n v="1"/>
    <d v="1899-12-30T00:40:00"/>
    <d v="1899-12-30T00:40:00"/>
    <n v="1"/>
    <d v="1899-12-30T00:00:00"/>
    <d v="1899-12-30T00:40:00"/>
    <n v="12"/>
    <x v="5"/>
    <x v="13"/>
    <s v="6-23"/>
    <d v="1899-12-30T00:30:00"/>
    <n v="0"/>
    <n v="1"/>
    <x v="9"/>
  </r>
  <r>
    <s v="TFU065"/>
    <n v="558"/>
    <x v="0"/>
    <s v="CAMBIO DE BOLSA DE SUSPENSION POR FUGAS DE AIRE"/>
    <x v="11"/>
    <d v="1899-12-30T12:40:00"/>
    <d v="1899-12-30T14:20:00"/>
    <d v="2021-06-12T00:00:00"/>
    <x v="61"/>
    <d v="2021-06-12T00:00:00"/>
    <d v="2021-06-12T00:00:00"/>
    <d v="1899-12-30T12:55:00"/>
    <d v="1899-12-30T14:20:00"/>
    <x v="1"/>
    <s v="RUBEN GUZMAN"/>
    <x v="0"/>
    <s v="AIRE"/>
    <x v="0"/>
    <x v="1"/>
    <n v="0"/>
    <n v="1"/>
    <d v="1899-12-30T01:40:00"/>
    <d v="1899-12-30T01:40:00"/>
    <n v="1"/>
    <d v="1899-12-30T00:00:00"/>
    <d v="1899-12-30T01:40:00"/>
    <n v="12"/>
    <x v="5"/>
    <x v="13"/>
    <s v="6-23"/>
    <d v="1899-12-30T01:25:00"/>
    <n v="0"/>
    <n v="1"/>
    <x v="9"/>
  </r>
  <r>
    <s v="TDL763"/>
    <n v="559"/>
    <x v="0"/>
    <s v="CAMBIOD E CAMARAT30 POR FUGAS"/>
    <x v="11"/>
    <d v="1899-12-30T12:55:00"/>
    <d v="1899-12-30T15:48:00"/>
    <d v="2021-06-12T00:00:00"/>
    <x v="61"/>
    <d v="2021-06-12T00:00:00"/>
    <d v="2021-06-12T00:00:00"/>
    <d v="1899-12-30T14:20:00"/>
    <d v="1899-12-30T15:48:00"/>
    <x v="1"/>
    <s v="JORGE BALLESTEROS"/>
    <x v="0"/>
    <s v="AIRE"/>
    <x v="0"/>
    <x v="1"/>
    <n v="0"/>
    <n v="1"/>
    <d v="1899-12-30T02:53:00"/>
    <d v="1899-12-30T02:53:00"/>
    <n v="1"/>
    <d v="1899-12-30T00:00:00"/>
    <d v="1899-12-30T02:53:00"/>
    <n v="12"/>
    <x v="5"/>
    <x v="13"/>
    <s v="6-23"/>
    <d v="1899-12-30T01:28:00"/>
    <n v="0"/>
    <n v="1"/>
    <x v="9"/>
  </r>
  <r>
    <s v="SJK634"/>
    <n v="560"/>
    <x v="0"/>
    <s v="DESMONTE DE UNA LLANTA PARA CAMBIAR NEUMATICO Y RPOTECTOR"/>
    <x v="13"/>
    <d v="1899-12-30T07:30:00"/>
    <d v="1899-12-30T08:40:00"/>
    <d v="2021-06-11T00:00:00"/>
    <x v="63"/>
    <d v="2021-06-11T00:00:00"/>
    <d v="2021-06-11T00:00:00"/>
    <d v="1899-12-30T07:30:00"/>
    <d v="1899-12-30T08:40:00"/>
    <x v="244"/>
    <s v="JOSE VALENCIA"/>
    <x v="0"/>
    <s v="LLANTERIA"/>
    <x v="0"/>
    <x v="0"/>
    <n v="0"/>
    <n v="1"/>
    <d v="1899-12-30T01:10:00"/>
    <d v="1899-12-30T01:10:00"/>
    <n v="1"/>
    <d v="1899-12-30T00:00:00"/>
    <d v="1899-12-30T01:10:00"/>
    <n v="11"/>
    <x v="5"/>
    <x v="13"/>
    <s v="6-23"/>
    <d v="1899-12-30T01:10:00"/>
    <n v="0"/>
    <n v="1"/>
    <x v="9"/>
  </r>
  <r>
    <s v="S26206"/>
    <n v="561"/>
    <x v="0"/>
    <s v="SE DESMONTO LLANTA PARA REPARACION POSICION 21 Y SE MONTO"/>
    <x v="13"/>
    <d v="1899-12-30T08:00:00"/>
    <d v="1899-12-30T09:40:00"/>
    <d v="2021-06-11T00:00:00"/>
    <x v="63"/>
    <d v="2021-06-11T00:00:00"/>
    <d v="2021-06-11T00:00:00"/>
    <d v="1899-12-30T08:00:00"/>
    <d v="1899-12-30T09:40:00"/>
    <x v="247"/>
    <m/>
    <x v="0"/>
    <s v="LLANTERIA"/>
    <x v="0"/>
    <x v="0"/>
    <n v="0"/>
    <n v="1"/>
    <d v="1899-12-30T01:40:00"/>
    <d v="1899-12-30T01:40:00"/>
    <n v="1"/>
    <d v="1899-12-30T00:00:00"/>
    <d v="1899-12-30T01:40:00"/>
    <n v="11"/>
    <x v="5"/>
    <x v="13"/>
    <s v="6-23"/>
    <d v="1899-12-30T01:40:00"/>
    <n v="0"/>
    <n v="1"/>
    <x v="9"/>
  </r>
  <r>
    <s v="TFU069"/>
    <n v="562"/>
    <x v="1"/>
    <s v="REAJUSTE DE TRAPECIO PARA CALIBRACION DE CLUTCH"/>
    <x v="4"/>
    <d v="1899-12-30T10:20:00"/>
    <d v="1899-12-30T10:45:00"/>
    <d v="2021-06-14T00:00:00"/>
    <x v="62"/>
    <d v="2021-06-14T00:00:00"/>
    <d v="2021-06-14T00:00:00"/>
    <d v="1899-12-30T10:20:00"/>
    <d v="1899-12-30T10:45:00"/>
    <x v="17"/>
    <s v="EFRAIN VARGAS"/>
    <x v="1"/>
    <s v="CAJAS Y TRANSMISIONES"/>
    <x v="1"/>
    <x v="1"/>
    <n v="0"/>
    <n v="1"/>
    <d v="1899-12-30T00:25:00"/>
    <d v="1899-12-30T00:25:00"/>
    <n v="1"/>
    <d v="1899-12-30T00:00:00"/>
    <d v="1899-12-30T00:25:00"/>
    <n v="14"/>
    <x v="5"/>
    <x v="14"/>
    <s v="6-24"/>
    <d v="1899-12-30T00:25:00"/>
    <n v="0"/>
    <n v="1"/>
    <x v="10"/>
  </r>
  <r>
    <s v="TFU069"/>
    <n v="562"/>
    <x v="0"/>
    <s v="COMPLETAR NIVEL DE ACEITE DEL MOTOR"/>
    <x v="3"/>
    <d v="1899-12-30T10:20:00"/>
    <d v="1899-12-30T11:15:00"/>
    <d v="2021-06-14T00:00:00"/>
    <x v="62"/>
    <d v="2021-06-14T00:00:00"/>
    <d v="2021-06-14T00:00:00"/>
    <d v="1899-12-30T11:05:00"/>
    <d v="1899-12-30T11:15:00"/>
    <x v="6"/>
    <s v="EFRAIN VARGAS"/>
    <x v="1"/>
    <s v="MOTORES"/>
    <x v="1"/>
    <x v="1"/>
    <n v="0"/>
    <n v="1"/>
    <d v="1899-12-30T00:55:00"/>
    <d v="1899-12-30T00:55:00"/>
    <n v="1"/>
    <d v="1899-12-30T00:00:00"/>
    <d v="1899-12-30T00:55:00"/>
    <n v="14"/>
    <x v="5"/>
    <x v="14"/>
    <s v="6-24"/>
    <d v="1899-12-30T00:10:00"/>
    <n v="0"/>
    <n v="1"/>
    <x v="10"/>
  </r>
  <r>
    <m/>
    <m/>
    <x v="3"/>
    <s v="SOLDAR PIEZA MAQUINARIA AMARILLA. SOLDADURA A BASE DE TERMOSTATO 315-49"/>
    <x v="0"/>
    <d v="1899-12-30T07:30:00"/>
    <d v="1899-12-30T09:15:00"/>
    <d v="2021-06-10T00:00:00"/>
    <x v="60"/>
    <d v="2021-06-10T00:00:00"/>
    <d v="2021-06-10T00:00:00"/>
    <d v="1899-12-30T07:30:00"/>
    <d v="1899-12-30T09:15:00"/>
    <x v="7"/>
    <m/>
    <x v="2"/>
    <s v="SOLDADURA"/>
    <x v="2"/>
    <x v="3"/>
    <n v="0"/>
    <n v="1"/>
    <d v="1899-12-30T01:45:00"/>
    <d v="1899-12-30T01:45:00"/>
    <n v="1"/>
    <d v="1899-12-30T00:00:00"/>
    <d v="1899-12-30T01:45:00"/>
    <n v="10"/>
    <x v="5"/>
    <x v="13"/>
    <s v="6-23"/>
    <d v="1899-12-30T00:00:00"/>
    <n v="0"/>
    <n v="0"/>
    <x v="9"/>
  </r>
  <r>
    <s v="TDL914"/>
    <n v="563"/>
    <x v="1"/>
    <s v="INSPECCION Y CORRECCION DE FUGAS DE HUMO POR CODOS DE EXHOSTO CAMBIO DE ABRAZADERAS DE EXHOSTO."/>
    <x v="1"/>
    <d v="1899-12-30T08:00:00"/>
    <d v="1899-12-30T17:30:00"/>
    <d v="2021-06-14T00:00:00"/>
    <x v="64"/>
    <d v="2021-06-14T00:00:00"/>
    <d v="2021-06-14T00:00:00"/>
    <d v="1899-12-30T08:00:00"/>
    <d v="1899-12-30T10:00:00"/>
    <x v="13"/>
    <s v="JOSE PARRA"/>
    <x v="1"/>
    <s v="SOLDADURA"/>
    <x v="0"/>
    <x v="4"/>
    <n v="1"/>
    <n v="1"/>
    <d v="1899-12-30T20:00:00"/>
    <d v="1899-12-31T01:30:00"/>
    <n v="1"/>
    <d v="1899-12-30T00:00:00"/>
    <d v="1899-12-31T01:30:00"/>
    <n v="15"/>
    <x v="5"/>
    <x v="14"/>
    <s v="6-24"/>
    <d v="1899-12-30T02:00:00"/>
    <n v="0"/>
    <n v="1"/>
    <x v="10"/>
  </r>
  <r>
    <s v="TDL914"/>
    <n v="563"/>
    <x v="1"/>
    <s v="SOLDADURA A CODO DE EXHOSTO"/>
    <x v="1"/>
    <d v="1899-12-30T08:00:00"/>
    <d v="1899-12-30T17:30:00"/>
    <d v="2021-06-14T00:00:00"/>
    <x v="64"/>
    <d v="2021-06-14T00:00:00"/>
    <d v="2021-06-14T00:00:00"/>
    <d v="1899-12-30T08:00:00"/>
    <d v="1899-12-30T10:00:00"/>
    <x v="263"/>
    <s v="JOSE PARRA"/>
    <x v="1"/>
    <s v="MECANICA DE PATIO"/>
    <x v="0"/>
    <x v="4"/>
    <n v="1"/>
    <n v="1"/>
    <d v="1899-12-30T20:00:00"/>
    <d v="1899-12-31T01:30:00"/>
    <n v="1"/>
    <d v="1899-12-30T00:00:00"/>
    <d v="1899-12-31T01:30:00"/>
    <n v="15"/>
    <x v="5"/>
    <x v="14"/>
    <s v="6-24"/>
    <d v="1899-12-30T02:00:00"/>
    <n v="0"/>
    <n v="1"/>
    <x v="10"/>
  </r>
  <r>
    <s v="TDL914"/>
    <n v="563"/>
    <x v="1"/>
    <s v="REVISION PARTE ELECTRICA DEL TERMICO, REVISION DE LA PERA Y SISTEMA ELECTRICO DE LA CABINA, REPARACION DE INSTALACION"/>
    <x v="1"/>
    <d v="1899-12-30T08:00:00"/>
    <d v="1899-12-30T17:30:00"/>
    <d v="2021-06-14T00:00:00"/>
    <x v="64"/>
    <d v="2021-06-15T00:00:00"/>
    <d v="2021-06-15T00:00:00"/>
    <d v="1899-12-30T07:30:00"/>
    <d v="1899-12-30T11:00:00"/>
    <x v="21"/>
    <s v="JOSE PARRA"/>
    <x v="1"/>
    <s v="ELECTRICO"/>
    <x v="1"/>
    <x v="4"/>
    <n v="1"/>
    <n v="1"/>
    <d v="1899-12-30T20:00:00"/>
    <d v="1899-12-31T01:30:00"/>
    <n v="1"/>
    <d v="1899-12-30T00:00:00"/>
    <d v="1899-12-31T01:30:00"/>
    <n v="15"/>
    <x v="5"/>
    <x v="14"/>
    <s v="6-24"/>
    <d v="1899-12-30T03:30:00"/>
    <n v="0"/>
    <n v="1"/>
    <x v="10"/>
  </r>
  <r>
    <s v="TDL914"/>
    <n v="563"/>
    <x v="1"/>
    <s v="CAMBIO DE PERA DE FUNCLUTCH FILTRO SECADOR GAS Y MANTENIMIENTO GENERAL"/>
    <x v="61"/>
    <d v="1899-12-30T08:00:00"/>
    <d v="1899-12-30T17:30:00"/>
    <d v="2021-06-14T00:00:00"/>
    <x v="64"/>
    <d v="2021-06-15T00:00:00"/>
    <d v="2021-06-15T00:00:00"/>
    <d v="1899-12-30T09:14:00"/>
    <d v="1899-12-30T11:15:00"/>
    <x v="87"/>
    <s v="JOSE PARRA"/>
    <x v="1"/>
    <s v="AIRE ACONDICIONADO"/>
    <x v="1"/>
    <x v="4"/>
    <n v="1"/>
    <n v="1"/>
    <d v="1899-12-30T20:00:00"/>
    <d v="1899-12-31T01:30:00"/>
    <n v="1"/>
    <d v="1899-12-30T00:00:00"/>
    <d v="1899-12-31T01:30:00"/>
    <n v="15"/>
    <x v="5"/>
    <x v="14"/>
    <s v="6-24"/>
    <d v="1899-12-30T02:01:00"/>
    <n v="0"/>
    <n v="1"/>
    <x v="10"/>
  </r>
  <r>
    <s v="TDL914"/>
    <n v="563"/>
    <x v="0"/>
    <s v="CORREGIR FUGA DE AIRE POR VALVULA DEL MONO, CAMBIO DE RACOR EN MANGUERA DE ALIMENTACION AIRE DE LA SILLA"/>
    <x v="11"/>
    <d v="1899-12-30T08:00:00"/>
    <d v="1899-12-30T17:30:00"/>
    <d v="2021-06-14T00:00:00"/>
    <x v="64"/>
    <d v="2021-06-15T00:00:00"/>
    <d v="2021-06-15T00:00:00"/>
    <d v="1899-12-30T17:00:00"/>
    <d v="1899-12-30T17:30:00"/>
    <x v="6"/>
    <s v="JOSE PARRA"/>
    <x v="1"/>
    <s v="AIRE"/>
    <x v="0"/>
    <x v="4"/>
    <n v="1"/>
    <n v="1"/>
    <d v="1899-12-30T20:00:00"/>
    <d v="1899-12-31T01:30:00"/>
    <n v="1"/>
    <d v="1899-12-30T00:00:00"/>
    <d v="1899-12-31T01:30:00"/>
    <n v="15"/>
    <x v="5"/>
    <x v="14"/>
    <s v="6-24"/>
    <d v="1899-12-30T00:30:00"/>
    <n v="0"/>
    <n v="1"/>
    <x v="10"/>
  </r>
  <r>
    <s v="TDL768"/>
    <n v="564"/>
    <x v="1"/>
    <s v="DESMONTE DE BARRA DE CAMBIOS PARA SACAR BUJE"/>
    <x v="1"/>
    <d v="1899-12-30T07:00:00"/>
    <d v="1899-12-30T17:30:00"/>
    <d v="2021-06-15T00:00:00"/>
    <x v="65"/>
    <d v="2021-06-15T00:00:00"/>
    <d v="2021-06-15T00:00:00"/>
    <d v="1899-12-30T10:50:00"/>
    <d v="1899-12-30T14:30:00"/>
    <x v="17"/>
    <s v="JUAN CORREA"/>
    <x v="0"/>
    <s v="MECANICA DE PATIO"/>
    <x v="1"/>
    <x v="1"/>
    <n v="1"/>
    <n v="1"/>
    <d v="1899-12-30T21:00:00"/>
    <d v="1899-12-31T02:30:00"/>
    <n v="0"/>
    <d v="1899-12-30T03:30:00"/>
    <d v="1899-12-31T06:00:00"/>
    <n v="16"/>
    <x v="5"/>
    <x v="14"/>
    <s v="6-24"/>
    <d v="1899-12-30T03:40:00"/>
    <n v="0"/>
    <n v="1"/>
    <x v="10"/>
  </r>
  <r>
    <s v="TDL768"/>
    <n v="564"/>
    <x v="1"/>
    <s v="SE ESCANEO VEHICULO SE ENCONTRO MALO EL SENSOR DE ADMISION Y  SE CAMBIO, SE REALIZO CAMBIO DE PARAMETROS"/>
    <x v="3"/>
    <d v="1899-12-30T07:00:00"/>
    <d v="1899-12-30T17:30:00"/>
    <d v="2021-06-15T00:00:00"/>
    <x v="65"/>
    <d v="2021-06-15T00:00:00"/>
    <d v="2021-06-15T00:00:00"/>
    <d v="1899-12-30T11:30:00"/>
    <d v="1899-12-30T15:45:00"/>
    <x v="21"/>
    <s v="JUAN CORREA"/>
    <x v="0"/>
    <s v="MOTORES"/>
    <x v="1"/>
    <x v="1"/>
    <n v="1"/>
    <n v="1"/>
    <d v="1899-12-30T21:00:00"/>
    <d v="1899-12-31T02:30:00"/>
    <n v="0"/>
    <d v="1899-12-30T03:30:00"/>
    <d v="1899-12-31T06:00:00"/>
    <n v="16"/>
    <x v="5"/>
    <x v="14"/>
    <s v="6-24"/>
    <d v="1899-12-30T04:15:00"/>
    <n v="0"/>
    <n v="1"/>
    <x v="10"/>
  </r>
  <r>
    <s v="TDL768"/>
    <n v="564"/>
    <x v="1"/>
    <s v="DESMONTE Y MONTAJE DE BARRA DE CAMBIO PARA CAMBIO BUJE"/>
    <x v="1"/>
    <d v="1899-12-30T07:00:00"/>
    <d v="1899-12-30T17:30:00"/>
    <d v="2021-06-15T00:00:00"/>
    <x v="65"/>
    <d v="2021-06-16T00:00:00"/>
    <d v="2021-06-16T00:00:00"/>
    <d v="1899-12-30T07:00:00"/>
    <d v="1899-12-30T17:30:00"/>
    <x v="17"/>
    <s v="JUAN CORREA"/>
    <x v="0"/>
    <s v="MECANICA DE PATIO"/>
    <x v="1"/>
    <x v="1"/>
    <n v="1"/>
    <n v="1"/>
    <d v="1899-12-30T21:00:00"/>
    <d v="1899-12-31T02:30:00"/>
    <n v="0"/>
    <d v="1899-12-30T03:30:00"/>
    <d v="1899-12-31T06:00:00"/>
    <n v="16"/>
    <x v="5"/>
    <x v="14"/>
    <s v="6-24"/>
    <d v="1899-12-30T08:30:29"/>
    <n v="0"/>
    <n v="1"/>
    <x v="10"/>
  </r>
  <r>
    <s v="TDL768"/>
    <n v="564"/>
    <x v="1"/>
    <s v="DESMONTAR CARTER PARA BAJAR BOMBA DE ACEITE SE DIO PRESION, CAMBIO DE ACEITE Y FILTRACION DE MOTOR"/>
    <x v="3"/>
    <d v="1899-12-30T07:00:00"/>
    <d v="1899-12-30T17:30:00"/>
    <d v="2021-06-15T00:00:00"/>
    <x v="65"/>
    <d v="2021-06-16T00:00:00"/>
    <d v="2021-06-16T00:00:00"/>
    <d v="1899-12-30T07:00:00"/>
    <d v="1899-12-30T17:30:00"/>
    <x v="243"/>
    <s v="JUAN CORREA"/>
    <x v="1"/>
    <s v="MOTORES"/>
    <x v="1"/>
    <x v="1"/>
    <n v="1"/>
    <n v="1"/>
    <d v="1899-12-30T21:00:00"/>
    <d v="1899-12-31T02:30:00"/>
    <n v="0"/>
    <d v="1899-12-30T03:30:00"/>
    <d v="1899-12-31T06:00:00"/>
    <n v="16"/>
    <x v="5"/>
    <x v="14"/>
    <s v="6-24"/>
    <d v="1899-12-30T08:30:29"/>
    <n v="0"/>
    <n v="1"/>
    <x v="10"/>
  </r>
  <r>
    <s v="TDL768"/>
    <n v="564"/>
    <x v="1"/>
    <s v="INSPECCION FUGAS DE AIRE, CAMBIO DE DIAFRAGMA DE VALVULA FRENO TRAILER, CORREGIR FUGA DE AIRE POR UNA MANGUERA"/>
    <x v="19"/>
    <d v="1899-12-30T07:00:00"/>
    <d v="1899-12-30T17:30:00"/>
    <d v="2021-06-15T00:00:00"/>
    <x v="65"/>
    <d v="2021-06-16T00:00:00"/>
    <d v="2021-06-16T00:00:00"/>
    <d v="1899-12-30T07:00:00"/>
    <d v="1899-12-30T17:30:00"/>
    <x v="6"/>
    <s v="JUAN CORREA"/>
    <x v="0"/>
    <s v="AIRE"/>
    <x v="0"/>
    <x v="1"/>
    <n v="1"/>
    <n v="1"/>
    <d v="1899-12-30T21:00:00"/>
    <d v="1899-12-31T02:30:00"/>
    <n v="0"/>
    <d v="1899-12-30T03:30:00"/>
    <d v="1899-12-31T06:00:00"/>
    <n v="16"/>
    <x v="5"/>
    <x v="14"/>
    <s v="6-24"/>
    <d v="1899-12-30T08:30:29"/>
    <n v="0"/>
    <n v="1"/>
    <x v="10"/>
  </r>
  <r>
    <s v="TDL768"/>
    <n v="564"/>
    <x v="1"/>
    <s v="CAMBIO DE BUJES DE BARRA TENSORA"/>
    <x v="20"/>
    <d v="1899-12-30T07:00:00"/>
    <d v="1899-12-30T17:30:00"/>
    <d v="2021-06-15T00:00:00"/>
    <x v="65"/>
    <d v="2021-06-16T00:00:00"/>
    <d v="2021-06-16T00:00:00"/>
    <d v="1899-12-30T07:00:00"/>
    <d v="1899-12-30T17:30:00"/>
    <x v="23"/>
    <s v="JUAN CORREA"/>
    <x v="0"/>
    <s v="MECANICA DE PATIO"/>
    <x v="0"/>
    <x v="1"/>
    <n v="1"/>
    <n v="1"/>
    <d v="1899-12-30T21:00:00"/>
    <d v="1899-12-31T02:30:00"/>
    <n v="0"/>
    <d v="1899-12-30T03:30:00"/>
    <d v="1899-12-31T06:00:00"/>
    <n v="16"/>
    <x v="5"/>
    <x v="14"/>
    <s v="6-24"/>
    <d v="1899-12-30T08:30:29"/>
    <n v="0"/>
    <n v="1"/>
    <x v="10"/>
  </r>
  <r>
    <s v="TDL768"/>
    <n v="564"/>
    <x v="0"/>
    <s v="SE ROTARON Y SE REGRABARON 3 LLANTAS"/>
    <x v="13"/>
    <d v="1899-12-30T07:00:00"/>
    <d v="1899-12-30T17:30:00"/>
    <d v="2021-06-15T00:00:00"/>
    <x v="65"/>
    <d v="2021-06-16T00:00:00"/>
    <d v="2021-06-16T00:00:00"/>
    <d v="1899-12-30T14:00:00"/>
    <d v="1899-12-30T15:50:00"/>
    <x v="241"/>
    <s v="JUAN CORREA"/>
    <x v="1"/>
    <s v="LLANTERIA"/>
    <x v="0"/>
    <x v="1"/>
    <n v="1"/>
    <n v="1"/>
    <d v="1899-12-30T21:00:00"/>
    <d v="1899-12-31T02:30:00"/>
    <n v="0"/>
    <d v="1899-12-30T03:30:00"/>
    <d v="1899-12-31T06:00:00"/>
    <n v="16"/>
    <x v="5"/>
    <x v="14"/>
    <s v="6-24"/>
    <d v="1899-12-30T01:50:00"/>
    <n v="0"/>
    <n v="1"/>
    <x v="10"/>
  </r>
  <r>
    <s v="TFQ007"/>
    <n v="565"/>
    <x v="1"/>
    <s v="CAMBIO DE PATIN TENSOR DE LA CORREA DE AIRE ACONDICIONADO, CAMBIO DE BALINERA DE POLEA LOCA"/>
    <x v="3"/>
    <d v="1899-12-30T07:30:00"/>
    <d v="1899-12-30T14:55:00"/>
    <d v="2021-06-15T00:00:00"/>
    <x v="64"/>
    <d v="2021-06-15T00:00:00"/>
    <d v="2021-06-15T00:00:00"/>
    <d v="1899-12-30T07:30:00"/>
    <d v="1899-12-30T09:40:00"/>
    <x v="45"/>
    <s v="CARLOS MARIO"/>
    <x v="0"/>
    <s v="MOTORES"/>
    <x v="1"/>
    <x v="1"/>
    <n v="0"/>
    <n v="1"/>
    <d v="1899-12-30T05:25:29"/>
    <d v="1899-12-30T06:25:00"/>
    <n v="1"/>
    <d v="1899-12-30T00:00:00"/>
    <d v="1899-12-30T06:25:00"/>
    <n v="15"/>
    <x v="5"/>
    <x v="14"/>
    <s v="6-24"/>
    <d v="1899-12-30T02:10:00"/>
    <n v="0"/>
    <n v="1"/>
    <x v="10"/>
  </r>
  <r>
    <s v="TFQ007"/>
    <n v="565"/>
    <x v="1"/>
    <s v="REVISION SISTEMA NEUMATICO DE LEVANTAR VOLCO Y REVISION PARTE NEUMATICA"/>
    <x v="19"/>
    <d v="1899-12-30T07:30:00"/>
    <d v="1899-12-30T14:55:00"/>
    <d v="2021-06-15T00:00:00"/>
    <x v="64"/>
    <d v="2021-06-15T00:00:00"/>
    <d v="2021-06-15T00:00:00"/>
    <d v="1899-12-30T09:40:00"/>
    <d v="1899-12-30T11:13:00"/>
    <x v="6"/>
    <s v="CARLOS MARIO"/>
    <x v="0"/>
    <s v="AIRE"/>
    <x v="1"/>
    <x v="1"/>
    <n v="0"/>
    <n v="1"/>
    <d v="1899-12-30T05:25:29"/>
    <d v="1899-12-30T06:25:00"/>
    <n v="1"/>
    <d v="1899-12-30T00:00:00"/>
    <d v="1899-12-30T06:25:00"/>
    <n v="15"/>
    <x v="5"/>
    <x v="14"/>
    <s v="6-24"/>
    <d v="1899-12-30T01:33:00"/>
    <n v="0"/>
    <n v="1"/>
    <x v="10"/>
  </r>
  <r>
    <s v="TFQ007"/>
    <n v="565"/>
    <x v="0"/>
    <s v="CAMBIO DE KIT DE COMPRESOR DE AIRE ACONDICIONADO"/>
    <x v="61"/>
    <d v="1899-12-30T07:30:00"/>
    <d v="1899-12-30T14:55:00"/>
    <d v="2021-06-15T00:00:00"/>
    <x v="64"/>
    <d v="2021-06-15T00:00:00"/>
    <d v="2021-06-15T00:00:00"/>
    <d v="1899-12-30T11:15:00"/>
    <d v="1899-12-30T14:55:00"/>
    <x v="87"/>
    <s v="CARLOS MARIO"/>
    <x v="0"/>
    <s v="AIRE ACONDICIONADO"/>
    <x v="1"/>
    <x v="1"/>
    <n v="0"/>
    <n v="1"/>
    <d v="1899-12-30T05:25:29"/>
    <d v="1899-12-30T06:25:00"/>
    <n v="1"/>
    <d v="1899-12-30T00:00:00"/>
    <d v="1899-12-30T06:25:00"/>
    <n v="15"/>
    <x v="5"/>
    <x v="14"/>
    <s v="6-24"/>
    <d v="1899-12-30T03:40:00"/>
    <n v="0"/>
    <n v="1"/>
    <x v="10"/>
  </r>
  <r>
    <s v="R70269"/>
    <n v="566"/>
    <x v="1"/>
    <s v="REPARACION DE LUCES MEDIAS"/>
    <x v="29"/>
    <d v="1899-12-30T07:30:00"/>
    <d v="1899-12-30T10:00:00"/>
    <d v="2021-06-15T00:00:00"/>
    <x v="64"/>
    <d v="2021-06-15T00:00:00"/>
    <d v="2021-06-15T00:00:00"/>
    <d v="1899-12-30T07:30:00"/>
    <d v="1899-12-30T10:00:00"/>
    <x v="12"/>
    <s v="VICTOR BARCASNEGRAS"/>
    <x v="0"/>
    <s v="ELECTRICO"/>
    <x v="0"/>
    <x v="5"/>
    <n v="0"/>
    <n v="1"/>
    <d v="1899-12-30T02:30:00"/>
    <d v="1899-12-30T02:30:00"/>
    <n v="1"/>
    <d v="1899-12-30T00:00:00"/>
    <d v="1899-12-30T02:30:00"/>
    <n v="15"/>
    <x v="5"/>
    <x v="14"/>
    <s v="6-24"/>
    <d v="1899-12-30T02:30:00"/>
    <n v="0"/>
    <n v="1"/>
    <x v="10"/>
  </r>
  <r>
    <s v="TFR839"/>
    <n v="566"/>
    <x v="1"/>
    <s v="AJUSTE DE PUNTA DE EXHOSTO Y COMPLETAR NIVEL DE ACEITE"/>
    <x v="46"/>
    <d v="1899-12-30T07:30:00"/>
    <d v="1899-12-30T10:00:00"/>
    <d v="2021-06-15T00:00:00"/>
    <x v="64"/>
    <d v="2021-06-15T00:00:00"/>
    <d v="2021-06-15T00:00:00"/>
    <d v="1899-12-30T09:15:00"/>
    <d v="1899-12-30T10:00:00"/>
    <x v="0"/>
    <s v="VICTOR BARCASNEGRAS"/>
    <x v="0"/>
    <s v="MECANICA DE PATIO"/>
    <x v="0"/>
    <x v="5"/>
    <n v="0"/>
    <n v="1"/>
    <d v="1899-12-30T02:30:00"/>
    <d v="1899-12-30T02:30:00"/>
    <n v="1"/>
    <d v="1899-12-30T00:00:00"/>
    <d v="1899-12-30T02:30:00"/>
    <n v="15"/>
    <x v="5"/>
    <x v="14"/>
    <s v="6-24"/>
    <d v="1899-12-30T00:45:00"/>
    <n v="0"/>
    <n v="1"/>
    <x v="10"/>
  </r>
  <r>
    <s v="TFR839"/>
    <n v="566"/>
    <x v="0"/>
    <s v="REPARACION DE LLANTA POSICION 6"/>
    <x v="13"/>
    <d v="1899-12-30T07:30:00"/>
    <d v="1899-12-30T10:00:00"/>
    <d v="2021-06-15T00:00:00"/>
    <x v="64"/>
    <d v="2021-06-15T00:00:00"/>
    <d v="2021-06-15T00:00:00"/>
    <d v="1899-12-30T08:40:00"/>
    <d v="1899-12-30T10:00:00"/>
    <x v="244"/>
    <s v="VICTOR BARCASNEGRAS"/>
    <x v="0"/>
    <s v="LLANTERIA"/>
    <x v="0"/>
    <x v="5"/>
    <n v="0"/>
    <n v="1"/>
    <d v="1899-12-30T02:30:00"/>
    <d v="1899-12-30T02:30:00"/>
    <n v="1"/>
    <d v="1899-12-30T00:00:00"/>
    <d v="1899-12-30T02:30:00"/>
    <n v="15"/>
    <x v="5"/>
    <x v="14"/>
    <s v="6-24"/>
    <d v="1899-12-30T01:20:00"/>
    <n v="0"/>
    <n v="1"/>
    <x v="10"/>
  </r>
  <r>
    <s v="TFQ009"/>
    <n v="567"/>
    <x v="1"/>
    <s v="ENGRASE GENERAL, REVISION Y COMPLETAR NIVEL DE ACEITE  DE MOTOR"/>
    <x v="3"/>
    <d v="1899-12-30T07:30:00"/>
    <d v="1899-12-30T15:52:00"/>
    <d v="2021-06-15T00:00:00"/>
    <x v="64"/>
    <d v="2021-06-15T00:00:00"/>
    <d v="2021-06-15T00:00:00"/>
    <d v="1899-12-30T07:30:00"/>
    <d v="1899-12-30T09:00:00"/>
    <x v="10"/>
    <s v="JAIRO GALLARDO"/>
    <x v="1"/>
    <s v="MECANICA DE PATIO"/>
    <x v="0"/>
    <x v="2"/>
    <n v="0"/>
    <n v="1"/>
    <d v="1899-12-30T06:22:29"/>
    <d v="1899-12-30T07:22:00"/>
    <n v="0"/>
    <d v="1899-12-30T05:08:00"/>
    <d v="1899-12-30T12:30:00"/>
    <n v="15"/>
    <x v="5"/>
    <x v="14"/>
    <s v="6-24"/>
    <d v="1899-12-30T01:30:00"/>
    <n v="0"/>
    <n v="1"/>
    <x v="10"/>
  </r>
  <r>
    <s v="R59147"/>
    <n v="567"/>
    <x v="1"/>
    <s v="REVISAR FUGA DE AIRE Y CAMBIO DE DIAFRAGMA T30EN CAMARA POSICION 7 Y 8"/>
    <x v="11"/>
    <d v="1899-12-30T07:30:00"/>
    <d v="1899-12-30T15:52:00"/>
    <d v="2021-06-15T00:00:00"/>
    <x v="64"/>
    <d v="2021-06-15T00:00:00"/>
    <d v="2021-06-15T00:00:00"/>
    <d v="1899-12-30T07:30:00"/>
    <d v="1899-12-30T08:50:00"/>
    <x v="6"/>
    <s v="JAIRO GALLARDO"/>
    <x v="0"/>
    <s v="AIRE"/>
    <x v="1"/>
    <x v="2"/>
    <n v="0"/>
    <n v="1"/>
    <d v="1899-12-30T06:22:29"/>
    <d v="1899-12-30T07:22:00"/>
    <n v="0"/>
    <d v="1899-12-30T05:08:00"/>
    <d v="1899-12-30T12:30:00"/>
    <n v="15"/>
    <x v="5"/>
    <x v="14"/>
    <s v="6-24"/>
    <d v="1899-12-30T01:20:00"/>
    <n v="0"/>
    <n v="1"/>
    <x v="10"/>
  </r>
  <r>
    <s v="TFQ009"/>
    <n v="567"/>
    <x v="1"/>
    <s v="POSTURA DE DISCO DE TEFLON"/>
    <x v="46"/>
    <d v="1899-12-30T07:30:00"/>
    <d v="1899-12-30T15:52:00"/>
    <d v="2021-06-15T00:00:00"/>
    <x v="64"/>
    <d v="2021-06-15T00:00:00"/>
    <d v="2021-06-15T00:00:00"/>
    <d v="1899-12-30T08:50:00"/>
    <d v="1899-12-30T09:05:00"/>
    <x v="0"/>
    <s v="JAIRO GALLARDO"/>
    <x v="1"/>
    <s v="MECANICA DE PATIO"/>
    <x v="0"/>
    <x v="2"/>
    <n v="0"/>
    <n v="1"/>
    <d v="1899-12-30T06:22:29"/>
    <d v="1899-12-30T07:22:00"/>
    <n v="0"/>
    <d v="1899-12-30T05:08:00"/>
    <d v="1899-12-30T12:30:00"/>
    <n v="15"/>
    <x v="5"/>
    <x v="14"/>
    <s v="6-24"/>
    <d v="1899-12-30T00:15:00"/>
    <n v="0"/>
    <n v="1"/>
    <x v="10"/>
  </r>
  <r>
    <s v="TFQ009"/>
    <n v="567"/>
    <x v="0"/>
    <s v="POLISHAR VEHICULO"/>
    <x v="1"/>
    <d v="1899-12-30T07:30:00"/>
    <d v="1899-12-30T15:52:00"/>
    <d v="2021-06-15T00:00:00"/>
    <x v="64"/>
    <d v="2021-06-15T00:00:00"/>
    <d v="2021-06-15T00:00:00"/>
    <d v="1899-12-30T07:30:00"/>
    <d v="1899-12-30T15:52:00"/>
    <x v="264"/>
    <s v="JAIRO GALLARDO"/>
    <x v="1"/>
    <s v="LATONERIA Y PINTURA"/>
    <x v="0"/>
    <x v="2"/>
    <n v="0"/>
    <n v="1"/>
    <d v="1899-12-30T06:22:29"/>
    <d v="1899-12-30T07:22:00"/>
    <n v="0"/>
    <d v="1899-12-30T05:08:00"/>
    <d v="1899-12-30T12:30:00"/>
    <n v="15"/>
    <x v="5"/>
    <x v="14"/>
    <s v="6-24"/>
    <d v="1899-12-30T06:22:29"/>
    <n v="0"/>
    <n v="1"/>
    <x v="10"/>
  </r>
  <r>
    <s v="TFU062"/>
    <n v="568"/>
    <x v="1"/>
    <s v="DESMONTE DE TORNILLO DE SOPORTE DE CABINA"/>
    <x v="1"/>
    <d v="1899-12-30T08:10:00"/>
    <d v="1899-12-30T14:30:00"/>
    <d v="2021-06-15T00:00:00"/>
    <x v="64"/>
    <d v="2021-06-15T00:00:00"/>
    <d v="2021-06-15T00:00:00"/>
    <d v="1899-12-30T08:10:00"/>
    <d v="1899-12-30T08:40:00"/>
    <x v="25"/>
    <s v="EDWIN JIMENEZ"/>
    <x v="0"/>
    <s v="MECANICA DE PATIO"/>
    <x v="0"/>
    <x v="1"/>
    <n v="0"/>
    <n v="1"/>
    <d v="1899-12-30T04:20:29"/>
    <d v="1899-12-30T05:20:00"/>
    <n v="1"/>
    <d v="1899-12-30T00:00:00"/>
    <d v="1899-12-30T05:20:00"/>
    <n v="15"/>
    <x v="5"/>
    <x v="14"/>
    <s v="6-24"/>
    <d v="1899-12-30T00:30:00"/>
    <n v="0"/>
    <n v="1"/>
    <x v="10"/>
  </r>
  <r>
    <s v="TFU062"/>
    <n v="568"/>
    <x v="1"/>
    <s v="CAMBIO DE  LUCES FRONTALES"/>
    <x v="58"/>
    <d v="1899-12-30T08:10:00"/>
    <d v="1899-12-30T14:30:00"/>
    <d v="2021-06-15T00:00:00"/>
    <x v="64"/>
    <d v="2021-06-15T00:00:00"/>
    <d v="2021-06-15T00:00:00"/>
    <d v="1899-12-30T10:00:00"/>
    <d v="1899-12-30T10:15:00"/>
    <x v="12"/>
    <s v="EDWIN JIMENEZ"/>
    <x v="1"/>
    <s v="ELECTRICO"/>
    <x v="0"/>
    <x v="1"/>
    <n v="0"/>
    <n v="1"/>
    <d v="1899-12-30T04:20:29"/>
    <d v="1899-12-30T05:20:00"/>
    <n v="1"/>
    <d v="1899-12-30T00:00:00"/>
    <d v="1899-12-30T05:20:00"/>
    <n v="15"/>
    <x v="5"/>
    <x v="14"/>
    <s v="6-24"/>
    <d v="1899-12-30T00:15:00"/>
    <n v="0"/>
    <n v="1"/>
    <x v="10"/>
  </r>
  <r>
    <s v="TFU062"/>
    <n v="568"/>
    <x v="1"/>
    <s v="CAMBIO DE LODERA LADO IZQUIERDO"/>
    <x v="46"/>
    <d v="1899-12-30T08:10:00"/>
    <d v="1899-12-30T14:30:00"/>
    <d v="2021-06-15T00:00:00"/>
    <x v="64"/>
    <d v="2021-06-15T00:00:00"/>
    <d v="2021-06-15T00:00:00"/>
    <d v="1899-12-30T09:25:00"/>
    <d v="1899-12-30T10:00:00"/>
    <x v="9"/>
    <s v="EDWIN JIMENEZ"/>
    <x v="0"/>
    <s v="LATONERIA Y PINTURA"/>
    <x v="0"/>
    <x v="1"/>
    <n v="0"/>
    <n v="1"/>
    <d v="1899-12-30T04:20:29"/>
    <d v="1899-12-30T05:20:00"/>
    <n v="1"/>
    <d v="1899-12-30T00:00:00"/>
    <d v="1899-12-30T05:20:00"/>
    <n v="15"/>
    <x v="5"/>
    <x v="14"/>
    <s v="6-24"/>
    <d v="1899-12-30T00:35:00"/>
    <n v="0"/>
    <n v="1"/>
    <x v="10"/>
  </r>
  <r>
    <s v="TFU062"/>
    <n v="568"/>
    <x v="1"/>
    <s v="REPARACION DE BOTELLA DE DIRECCIÓN, CAMBIO DE RETENEDOR Y CAUCHOS SINFÍN"/>
    <x v="3"/>
    <d v="1899-12-30T08:10:00"/>
    <d v="1899-12-30T14:30:00"/>
    <d v="2021-06-15T00:00:00"/>
    <x v="64"/>
    <d v="2021-06-15T00:00:00"/>
    <d v="2021-06-15T00:00:00"/>
    <d v="1899-12-30T09:41:00"/>
    <d v="1899-12-30T14:30:00"/>
    <x v="45"/>
    <s v="EDWIN JIMENEZ"/>
    <x v="0"/>
    <s v="MOTORES"/>
    <x v="1"/>
    <x v="1"/>
    <n v="0"/>
    <n v="1"/>
    <d v="1899-12-30T04:20:29"/>
    <d v="1899-12-30T05:20:00"/>
    <n v="1"/>
    <d v="1899-12-30T00:00:00"/>
    <d v="1899-12-30T05:20:00"/>
    <n v="15"/>
    <x v="5"/>
    <x v="14"/>
    <s v="6-24"/>
    <d v="1899-12-30T04:49:00"/>
    <n v="0"/>
    <n v="1"/>
    <x v="10"/>
  </r>
  <r>
    <s v="TFU062"/>
    <n v="568"/>
    <x v="1"/>
    <s v="CAMBIO DE TORNILLERIA DE SOPORTE DE CABINA SE RECTIFICARON ROSCAS"/>
    <x v="1"/>
    <d v="1899-12-30T08:10:00"/>
    <d v="1899-12-30T14:30:00"/>
    <d v="2021-06-15T00:00:00"/>
    <x v="64"/>
    <d v="2021-06-15T00:00:00"/>
    <d v="2021-06-15T00:00:00"/>
    <d v="1899-12-30T10:00:00"/>
    <d v="1899-12-30T12:00:00"/>
    <x v="0"/>
    <s v="EDWIN JIMENEZ"/>
    <x v="0"/>
    <s v="MECANICA DE PATIO"/>
    <x v="0"/>
    <x v="1"/>
    <n v="0"/>
    <n v="1"/>
    <d v="1899-12-30T04:20:29"/>
    <d v="1899-12-30T05:20:00"/>
    <n v="1"/>
    <d v="1899-12-30T00:00:00"/>
    <d v="1899-12-30T05:20:00"/>
    <n v="15"/>
    <x v="5"/>
    <x v="14"/>
    <s v="6-24"/>
    <d v="1899-12-30T02:00:00"/>
    <n v="0"/>
    <n v="1"/>
    <x v="10"/>
  </r>
  <r>
    <s v="TFU062"/>
    <n v="568"/>
    <x v="0"/>
    <s v="ROTACION DE LLANTAS DELANTERAS"/>
    <x v="13"/>
    <d v="1899-12-30T08:10:00"/>
    <d v="1899-12-30T14:30:00"/>
    <d v="2021-06-15T00:00:00"/>
    <x v="64"/>
    <d v="2021-06-15T00:00:00"/>
    <d v="2021-06-15T00:00:00"/>
    <d v="1899-12-30T08:10:00"/>
    <d v="1899-12-30T08:45:00"/>
    <x v="244"/>
    <s v="EDWIN JIMENEZ"/>
    <x v="1"/>
    <s v="LLANTERIA"/>
    <x v="0"/>
    <x v="1"/>
    <n v="0"/>
    <n v="1"/>
    <d v="1899-12-30T04:20:29"/>
    <d v="1899-12-30T05:20:00"/>
    <n v="1"/>
    <d v="1899-12-30T00:00:00"/>
    <d v="1899-12-30T05:20:00"/>
    <n v="15"/>
    <x v="5"/>
    <x v="14"/>
    <s v="6-24"/>
    <d v="1899-12-30T00:35:00"/>
    <n v="0"/>
    <n v="1"/>
    <x v="10"/>
  </r>
  <r>
    <s v="R79274"/>
    <n v="569"/>
    <x v="1"/>
    <s v="REVISION DE TANQUE"/>
    <x v="46"/>
    <d v="1899-12-30T08:10:00"/>
    <d v="1899-12-30T17:30:00"/>
    <d v="2021-06-15T00:00:00"/>
    <x v="65"/>
    <d v="2021-06-15T00:00:00"/>
    <d v="2021-06-15T00:00:00"/>
    <d v="1899-12-30T08:15:00"/>
    <d v="1899-12-30T08:45:00"/>
    <x v="23"/>
    <s v="HERNAN AVENDAÑO"/>
    <x v="1"/>
    <s v="MECANICA DE PATIO"/>
    <x v="0"/>
    <x v="2"/>
    <n v="1"/>
    <n v="1"/>
    <d v="1899-12-30T19:50:00"/>
    <d v="1899-12-31T01:20:00"/>
    <n v="0"/>
    <d v="1899-12-30T03:30:00"/>
    <d v="1899-12-31T04:50:00"/>
    <n v="16"/>
    <x v="5"/>
    <x v="14"/>
    <s v="6-24"/>
    <d v="1899-12-30T00:30:00"/>
    <n v="0"/>
    <n v="1"/>
    <x v="10"/>
  </r>
  <r>
    <s v="R79274"/>
    <n v="569"/>
    <x v="1"/>
    <s v="SOLDADURA A RESBALADERO DE MUELLES Y SOLDADURA A CABINA"/>
    <x v="46"/>
    <d v="1899-12-30T08:10:00"/>
    <d v="1899-12-30T17:30:00"/>
    <d v="2021-06-15T00:00:00"/>
    <x v="65"/>
    <d v="2021-06-15T00:00:00"/>
    <d v="2021-06-15T00:00:00"/>
    <d v="1899-12-30T08:20:00"/>
    <d v="1899-12-30T17:30:00"/>
    <x v="13"/>
    <s v="HERNAN AVENDAÑO"/>
    <x v="1"/>
    <s v="SOLDADURA"/>
    <x v="0"/>
    <x v="2"/>
    <n v="1"/>
    <n v="1"/>
    <d v="1899-12-30T19:50:00"/>
    <d v="1899-12-31T01:20:00"/>
    <n v="0"/>
    <d v="1899-12-30T03:30:00"/>
    <d v="1899-12-31T04:50:00"/>
    <n v="16"/>
    <x v="5"/>
    <x v="14"/>
    <s v="6-24"/>
    <d v="1899-12-30T07:10:29"/>
    <n v="0"/>
    <n v="1"/>
    <x v="10"/>
  </r>
  <r>
    <s v="TFR248"/>
    <n v="569"/>
    <x v="1"/>
    <s v="CAMBIO DE ACEITE DE MOTOR Y FILTRACION, ENGRASE"/>
    <x v="3"/>
    <d v="1899-12-30T08:10:00"/>
    <d v="1899-12-30T17:30:00"/>
    <d v="2021-06-15T00:00:00"/>
    <x v="65"/>
    <d v="2021-06-15T00:00:00"/>
    <d v="2021-06-15T00:00:00"/>
    <d v="1899-12-30T09:10:00"/>
    <d v="1899-12-30T11:30:00"/>
    <x v="10"/>
    <s v="HERNAN AVENDAÑO"/>
    <x v="1"/>
    <s v="MECANICA DE PATIO"/>
    <x v="1"/>
    <x v="2"/>
    <n v="1"/>
    <n v="1"/>
    <d v="1899-12-30T19:50:00"/>
    <d v="1899-12-31T01:20:00"/>
    <n v="0"/>
    <d v="1899-12-30T03:30:00"/>
    <d v="1899-12-31T04:50:00"/>
    <n v="16"/>
    <x v="5"/>
    <x v="14"/>
    <s v="6-24"/>
    <d v="1899-12-30T02:20:00"/>
    <n v="0"/>
    <n v="1"/>
    <x v="10"/>
  </r>
  <r>
    <s v="TFR248"/>
    <n v="569"/>
    <x v="1"/>
    <s v="INSPECCION DE BUJES DE BARRA EN V, SE DEBE REPROGRAMAR POR CAMBIO DE SOPORTES QUE VAN A LA TRANSMISION"/>
    <x v="20"/>
    <d v="1899-12-30T08:10:00"/>
    <d v="1899-12-30T17:30:00"/>
    <d v="2021-06-15T00:00:00"/>
    <x v="65"/>
    <d v="2021-06-15T00:00:00"/>
    <d v="2021-06-15T00:00:00"/>
    <d v="1899-12-30T10:20:00"/>
    <d v="1899-12-30T10:50:00"/>
    <x v="17"/>
    <s v="HERNAN AVENDAÑO"/>
    <x v="1"/>
    <s v="MECANICA DE PATIO"/>
    <x v="0"/>
    <x v="2"/>
    <n v="1"/>
    <n v="1"/>
    <d v="1899-12-30T19:50:00"/>
    <d v="1899-12-31T01:20:00"/>
    <n v="0"/>
    <d v="1899-12-30T03:30:00"/>
    <d v="1899-12-31T04:50:00"/>
    <n v="16"/>
    <x v="5"/>
    <x v="14"/>
    <s v="6-24"/>
    <d v="1899-12-30T00:30:00"/>
    <n v="0"/>
    <n v="1"/>
    <x v="10"/>
  </r>
  <r>
    <s v="TFR248"/>
    <n v="569"/>
    <x v="1"/>
    <s v="MANTENIMIENTO A CAMARAS DE SEGURIDAD PARA CAMBIO DE DIAFRAGMA T30 POSICION 3,4 Y 5, CORREGIR FUGAS DE AIRE "/>
    <x v="11"/>
    <d v="1899-12-30T08:10:00"/>
    <d v="1899-12-30T17:30:00"/>
    <d v="2021-06-15T00:00:00"/>
    <x v="65"/>
    <d v="2021-06-15T00:00:00"/>
    <d v="2021-06-15T00:00:00"/>
    <d v="1899-12-30T14:00:00"/>
    <d v="1899-12-30T17:00:00"/>
    <x v="6"/>
    <s v="HERNAN AVENDAÑO"/>
    <x v="1"/>
    <s v="AIRE"/>
    <x v="0"/>
    <x v="2"/>
    <n v="1"/>
    <n v="1"/>
    <d v="1899-12-30T19:50:00"/>
    <d v="1899-12-31T01:20:00"/>
    <n v="0"/>
    <d v="1899-12-30T03:30:00"/>
    <d v="1899-12-31T04:50:00"/>
    <n v="16"/>
    <x v="5"/>
    <x v="14"/>
    <s v="6-24"/>
    <d v="1899-12-30T03:00:00"/>
    <n v="0"/>
    <n v="1"/>
    <x v="10"/>
  </r>
  <r>
    <s v="TFR248"/>
    <n v="569"/>
    <x v="1"/>
    <s v="CAMBIO DE SELENOIDE AUXILIAR DE ARRANQUE, SE INSTALO MAXTER, CAMBIO DE LUCES DE TRABAJO Y DE REVERSA, CAMBIO FUSIBLES DE CABINA"/>
    <x v="58"/>
    <d v="1899-12-30T08:10:00"/>
    <d v="1899-12-30T17:30:00"/>
    <d v="2021-06-15T00:00:00"/>
    <x v="65"/>
    <d v="2021-06-15T00:00:00"/>
    <d v="2021-06-15T00:00:00"/>
    <d v="1899-12-30T15:10:00"/>
    <d v="1899-12-30T17:30:00"/>
    <x v="12"/>
    <s v="HERNAN AVENDAÑO"/>
    <x v="1"/>
    <s v="ELECTRICO"/>
    <x v="1"/>
    <x v="2"/>
    <n v="1"/>
    <n v="1"/>
    <d v="1899-12-30T19:50:00"/>
    <d v="1899-12-31T01:20:00"/>
    <n v="0"/>
    <d v="1899-12-30T03:30:00"/>
    <d v="1899-12-31T04:50:00"/>
    <n v="16"/>
    <x v="5"/>
    <x v="14"/>
    <s v="6-24"/>
    <d v="1899-12-30T02:20:00"/>
    <n v="0"/>
    <n v="1"/>
    <x v="10"/>
  </r>
  <r>
    <s v="TFR248"/>
    <n v="569"/>
    <x v="1"/>
    <s v="MANTENIMIENTO GENERAL"/>
    <x v="61"/>
    <d v="1899-12-30T08:10:00"/>
    <d v="1899-12-30T17:30:00"/>
    <d v="2021-06-15T00:00:00"/>
    <x v="65"/>
    <d v="2021-06-15T00:00:00"/>
    <d v="2021-06-15T00:00:00"/>
    <d v="1899-12-30T15:00:00"/>
    <d v="1899-12-30T16:40:00"/>
    <x v="87"/>
    <s v="HERNAN AVENDAÑO"/>
    <x v="1"/>
    <s v="AIRE ACONDICIONADO"/>
    <x v="1"/>
    <x v="2"/>
    <n v="1"/>
    <n v="1"/>
    <d v="1899-12-30T19:50:00"/>
    <d v="1899-12-31T01:20:00"/>
    <n v="0"/>
    <d v="1899-12-30T03:30:00"/>
    <d v="1899-12-31T04:50:00"/>
    <n v="16"/>
    <x v="5"/>
    <x v="14"/>
    <s v="6-24"/>
    <d v="1899-12-30T01:40:00"/>
    <n v="0"/>
    <n v="1"/>
    <x v="10"/>
  </r>
  <r>
    <s v="TFR248"/>
    <n v="569"/>
    <x v="1"/>
    <s v="CAMBIO DE VALVULA NIVELADORA TANDEM, REVISION DE FUGAS DE AIRE EN BOMBONA DE SUPENSION"/>
    <x v="20"/>
    <d v="1899-12-30T08:10:00"/>
    <d v="1899-12-30T17:30:00"/>
    <d v="2021-06-15T00:00:00"/>
    <x v="65"/>
    <d v="2021-06-16T00:00:00"/>
    <d v="2021-06-16T00:00:00"/>
    <d v="1899-12-30T11:00:00"/>
    <d v="1899-12-30T12:00:00"/>
    <x v="6"/>
    <s v="HERNAN AVENDAÑO"/>
    <x v="1"/>
    <s v="AIRE"/>
    <x v="0"/>
    <x v="2"/>
    <n v="1"/>
    <n v="1"/>
    <d v="1899-12-30T19:50:00"/>
    <d v="1899-12-31T01:20:00"/>
    <n v="0"/>
    <d v="1899-12-30T03:30:00"/>
    <d v="1899-12-31T04:50:00"/>
    <n v="16"/>
    <x v="5"/>
    <x v="14"/>
    <s v="6-24"/>
    <d v="1899-12-30T01:00:00"/>
    <n v="0"/>
    <n v="1"/>
    <x v="10"/>
  </r>
  <r>
    <s v="TFR248"/>
    <n v="569"/>
    <x v="1"/>
    <s v="POLISHAR VEHICULO"/>
    <x v="1"/>
    <d v="1899-12-30T08:10:00"/>
    <d v="1899-12-30T17:30:00"/>
    <d v="2021-06-15T00:00:00"/>
    <x v="65"/>
    <d v="2021-06-16T00:00:00"/>
    <d v="2021-06-16T00:00:00"/>
    <d v="1899-12-30T07:30:00"/>
    <d v="1899-12-30T17:30:00"/>
    <x v="9"/>
    <s v="HERNAN AVENDAÑO"/>
    <x v="1"/>
    <s v="LATONERIA Y PINTURA"/>
    <x v="0"/>
    <x v="2"/>
    <n v="1"/>
    <n v="1"/>
    <d v="1899-12-30T19:50:00"/>
    <d v="1899-12-31T01:20:00"/>
    <n v="0"/>
    <d v="1899-12-30T03:30:00"/>
    <d v="1899-12-31T04:50:00"/>
    <n v="16"/>
    <x v="5"/>
    <x v="14"/>
    <s v="6-24"/>
    <d v="1899-12-30T08:00:29"/>
    <n v="0"/>
    <n v="1"/>
    <x v="10"/>
  </r>
  <r>
    <s v="R79274"/>
    <n v="569"/>
    <x v="0"/>
    <s v="SE REPARO LLANTA NUMERO 12 "/>
    <x v="13"/>
    <d v="1899-12-30T08:10:00"/>
    <d v="1899-12-30T17:30:00"/>
    <d v="2021-06-15T00:00:00"/>
    <x v="65"/>
    <d v="2021-06-16T00:00:00"/>
    <d v="2021-06-16T00:00:00"/>
    <d v="1899-12-30T14:30:00"/>
    <d v="1899-12-30T15:38:00"/>
    <x v="247"/>
    <s v="HERNAN AVENDAÑO"/>
    <x v="1"/>
    <s v="LLANTERIA"/>
    <x v="0"/>
    <x v="2"/>
    <n v="1"/>
    <n v="1"/>
    <d v="1899-12-30T19:50:00"/>
    <d v="1899-12-31T01:20:00"/>
    <n v="0"/>
    <d v="1899-12-30T03:30:00"/>
    <d v="1899-12-31T04:50:00"/>
    <n v="16"/>
    <x v="5"/>
    <x v="14"/>
    <s v="6-24"/>
    <d v="1899-12-30T01:08:00"/>
    <n v="0"/>
    <n v="1"/>
    <x v="10"/>
  </r>
  <r>
    <s v="TFU071"/>
    <n v="570"/>
    <x v="1"/>
    <s v="REVISION BOTELLA DE LA DIRECCION"/>
    <x v="3"/>
    <d v="1899-12-30T08:10:00"/>
    <d v="1899-12-30T16:20:00"/>
    <d v="2021-06-15T00:00:00"/>
    <x v="65"/>
    <d v="2021-06-15T00:00:00"/>
    <d v="2021-06-15T00:00:00"/>
    <d v="1899-12-30T08:15:00"/>
    <d v="1899-12-30T08:30:00"/>
    <x v="17"/>
    <s v="LEONARDO CANO"/>
    <x v="0"/>
    <s v="MOTORES"/>
    <x v="1"/>
    <x v="1"/>
    <n v="1"/>
    <n v="1"/>
    <d v="1899-12-30T18:40:00"/>
    <d v="1899-12-31T00:10:00"/>
    <n v="0"/>
    <d v="1899-12-30T04:40:00"/>
    <d v="1899-12-31T04:50:00"/>
    <n v="16"/>
    <x v="5"/>
    <x v="14"/>
    <s v="6-24"/>
    <d v="1899-12-30T00:15:00"/>
    <n v="0"/>
    <n v="1"/>
    <x v="10"/>
  </r>
  <r>
    <s v="TFU071"/>
    <n v="570"/>
    <x v="1"/>
    <s v="DESMONTE DE BOTELLA DE DIRECCION PARA REPARACION"/>
    <x v="3"/>
    <d v="1899-12-30T08:10:00"/>
    <d v="1899-12-30T16:20:00"/>
    <d v="2021-06-15T00:00:00"/>
    <x v="65"/>
    <d v="2021-06-15T00:00:00"/>
    <d v="2021-06-15T00:00:00"/>
    <d v="1899-12-30T14:00:00"/>
    <d v="1899-12-30T17:30:00"/>
    <x v="1"/>
    <s v="LEONARDO CANO"/>
    <x v="0"/>
    <s v="MOTORES"/>
    <x v="1"/>
    <x v="1"/>
    <n v="1"/>
    <n v="1"/>
    <d v="1899-12-30T18:40:00"/>
    <d v="1899-12-31T00:10:00"/>
    <n v="0"/>
    <d v="1899-12-30T04:40:00"/>
    <d v="1899-12-31T04:50:00"/>
    <n v="16"/>
    <x v="5"/>
    <x v="14"/>
    <s v="6-24"/>
    <d v="1899-12-30T03:30:00"/>
    <n v="0"/>
    <n v="1"/>
    <x v="10"/>
  </r>
  <r>
    <s v="TFU071"/>
    <n v="570"/>
    <x v="1"/>
    <s v="ESCANER DE VEHICULO SE CAMBIO ACTUADOR DE TIEMPO DEL BANCO NUMERO 2"/>
    <x v="3"/>
    <d v="1899-12-30T08:10:00"/>
    <d v="1899-12-30T16:20:00"/>
    <d v="2021-06-15T00:00:00"/>
    <x v="65"/>
    <d v="2021-06-15T00:00:00"/>
    <d v="2021-06-15T00:00:00"/>
    <d v="1899-12-30T08:40:00"/>
    <d v="1899-12-30T11:20:00"/>
    <x v="15"/>
    <s v="LEONARDO CANO"/>
    <x v="0"/>
    <s v="MOTORES"/>
    <x v="1"/>
    <x v="1"/>
    <n v="1"/>
    <n v="1"/>
    <d v="1899-12-30T18:40:00"/>
    <d v="1899-12-31T00:10:00"/>
    <n v="0"/>
    <d v="1899-12-30T04:40:00"/>
    <d v="1899-12-31T04:50:00"/>
    <n v="16"/>
    <x v="5"/>
    <x v="14"/>
    <s v="6-24"/>
    <d v="1899-12-30T02:40:00"/>
    <n v="0"/>
    <n v="1"/>
    <x v="10"/>
  </r>
  <r>
    <s v="TFU071"/>
    <n v="570"/>
    <x v="1"/>
    <s v="CAMBIO DE 2 LUNAS UNA SE LE CEDIO A LA 067 POR INCIDENTE EN BOGOTA, Y LA OTRA ESTA DETERIORADA"/>
    <x v="1"/>
    <d v="1899-12-30T08:10:00"/>
    <d v="1899-12-30T16:20:00"/>
    <d v="2021-06-15T00:00:00"/>
    <x v="65"/>
    <d v="2021-06-16T00:00:00"/>
    <d v="2021-06-16T00:00:00"/>
    <d v="1899-12-30T10:00:00"/>
    <d v="1899-12-30T11:00:00"/>
    <x v="28"/>
    <s v="LEONARDO CANO"/>
    <x v="0"/>
    <s v="LATONERIA Y PINTURA"/>
    <x v="0"/>
    <x v="1"/>
    <n v="1"/>
    <n v="1"/>
    <d v="1899-12-30T18:40:00"/>
    <d v="1899-12-31T00:10:00"/>
    <n v="0"/>
    <d v="1899-12-30T04:40:00"/>
    <d v="1899-12-31T04:50:00"/>
    <n v="16"/>
    <x v="5"/>
    <x v="14"/>
    <s v="6-24"/>
    <d v="1899-12-30T01:00:00"/>
    <n v="0"/>
    <n v="1"/>
    <x v="10"/>
  </r>
  <r>
    <s v="TFU071"/>
    <n v="570"/>
    <x v="1"/>
    <s v="CORREGIR ALARMA DE REVERSA"/>
    <x v="58"/>
    <d v="1899-12-30T08:10:00"/>
    <d v="1899-12-30T16:20:00"/>
    <d v="2021-06-15T00:00:00"/>
    <x v="65"/>
    <d v="2021-06-16T00:00:00"/>
    <d v="2021-06-16T00:00:00"/>
    <d v="1899-12-30T10:20:00"/>
    <d v="1899-12-30T12:00:00"/>
    <x v="12"/>
    <s v="LEONARDO CANO"/>
    <x v="0"/>
    <s v="ELECTRICO"/>
    <x v="0"/>
    <x v="1"/>
    <n v="1"/>
    <n v="1"/>
    <d v="1899-12-30T18:40:00"/>
    <d v="1899-12-31T00:10:00"/>
    <n v="0"/>
    <d v="1899-12-30T04:40:00"/>
    <d v="1899-12-31T04:50:00"/>
    <n v="16"/>
    <x v="5"/>
    <x v="14"/>
    <s v="6-24"/>
    <d v="1899-12-30T01:40:00"/>
    <n v="0"/>
    <n v="1"/>
    <x v="10"/>
  </r>
  <r>
    <s v="TFU071"/>
    <n v="570"/>
    <x v="0"/>
    <s v="MONTAJE DE MANGUERA ALIMENTACION DE BOTELLA, MONTAJE DE VIELA DESMONTE Y MONTAJE DE MANGUERA DE MONOSHIP POR ROTURA, MONTAJE DE TORNILLERIA ALETA LADO IZQUIERDO AJUSTE DE PORTA PLACA"/>
    <x v="3"/>
    <d v="1899-12-30T08:10:00"/>
    <d v="1899-12-30T16:20:00"/>
    <d v="2021-06-15T00:00:00"/>
    <x v="65"/>
    <d v="2021-06-16T00:00:00"/>
    <d v="2021-06-16T00:00:00"/>
    <d v="1899-12-30T08:00:00"/>
    <d v="1899-12-30T16:20:00"/>
    <x v="1"/>
    <s v="LEONARDO CANO"/>
    <x v="0"/>
    <s v="MOTORES"/>
    <x v="1"/>
    <x v="1"/>
    <n v="1"/>
    <n v="1"/>
    <d v="1899-12-30T18:40:00"/>
    <d v="1899-12-31T00:10:00"/>
    <n v="0"/>
    <d v="1899-12-30T04:40:00"/>
    <d v="1899-12-31T04:50:00"/>
    <n v="16"/>
    <x v="5"/>
    <x v="14"/>
    <s v="6-24"/>
    <d v="1899-12-30T06:20:29"/>
    <n v="0"/>
    <n v="1"/>
    <x v="10"/>
  </r>
  <r>
    <s v="TFR852"/>
    <n v="571"/>
    <x v="0"/>
    <s v="COMPLETAR NIVEL DE HIDRAULICO DE LEVANTAR EL VOLCO"/>
    <x v="66"/>
    <d v="1899-12-30T08:15:00"/>
    <d v="1899-12-30T09:10:00"/>
    <d v="2021-06-15T00:00:00"/>
    <x v="64"/>
    <d v="2021-06-15T00:00:00"/>
    <d v="2021-06-15T00:00:00"/>
    <d v="1899-12-30T08:30:00"/>
    <d v="1899-12-30T09:10:00"/>
    <x v="17"/>
    <s v="LUIS OROZCO"/>
    <x v="1"/>
    <s v="MECANICA DE PATIO"/>
    <x v="0"/>
    <x v="5"/>
    <n v="0"/>
    <n v="1"/>
    <d v="1899-12-30T00:55:00"/>
    <d v="1899-12-30T00:55:00"/>
    <n v="1"/>
    <d v="1899-12-30T00:00:00"/>
    <d v="1899-12-30T00:55:00"/>
    <n v="15"/>
    <x v="5"/>
    <x v="14"/>
    <s v="6-24"/>
    <d v="1899-12-30T00:40:00"/>
    <n v="0"/>
    <n v="1"/>
    <x v="10"/>
  </r>
  <r>
    <s v="TFQ934"/>
    <n v="572"/>
    <x v="1"/>
    <s v="COMPLETAR NIVEL DE HIDRAULICO DE LEVANTAR EL VOLCO"/>
    <x v="66"/>
    <d v="1899-12-30T08:15:00"/>
    <d v="1899-12-30T11:35:00"/>
    <d v="2021-06-15T00:00:00"/>
    <x v="64"/>
    <d v="2021-06-15T00:00:00"/>
    <d v="2021-06-15T00:00:00"/>
    <d v="1899-12-30T09:11:00"/>
    <d v="1899-12-30T09:40:00"/>
    <x v="17"/>
    <s v="JUAN VIVANCO"/>
    <x v="1"/>
    <s v="MECANICA DE PATIO"/>
    <x v="0"/>
    <x v="1"/>
    <n v="0"/>
    <n v="1"/>
    <d v="1899-12-30T03:20:00"/>
    <d v="1899-12-30T03:20:00"/>
    <n v="1"/>
    <d v="1899-12-30T00:00:00"/>
    <d v="1899-12-30T03:20:00"/>
    <n v="15"/>
    <x v="5"/>
    <x v="14"/>
    <s v="6-24"/>
    <d v="1899-12-30T00:29:00"/>
    <n v="0"/>
    <n v="1"/>
    <x v="10"/>
  </r>
  <r>
    <s v="TFQ934"/>
    <n v="572"/>
    <x v="1"/>
    <s v="CAMBIO DE SENSOR DEL VELOCIMETRO Y LUCES DEL TRAILER"/>
    <x v="58"/>
    <d v="1899-12-30T08:15:00"/>
    <d v="1899-12-30T11:35:00"/>
    <d v="2021-06-15T00:00:00"/>
    <x v="64"/>
    <d v="2021-06-15T00:00:00"/>
    <d v="2021-06-15T00:00:00"/>
    <d v="1899-12-30T10:15:00"/>
    <d v="1899-12-30T11:35:00"/>
    <x v="12"/>
    <s v="JUAN VIVANCO"/>
    <x v="0"/>
    <s v="ELECTRICO"/>
    <x v="1"/>
    <x v="1"/>
    <n v="0"/>
    <n v="1"/>
    <d v="1899-12-30T03:20:00"/>
    <d v="1899-12-30T03:20:00"/>
    <n v="1"/>
    <d v="1899-12-30T00:00:00"/>
    <d v="1899-12-30T03:20:00"/>
    <n v="15"/>
    <x v="5"/>
    <x v="14"/>
    <s v="6-24"/>
    <d v="1899-12-30T01:20:00"/>
    <n v="0"/>
    <n v="1"/>
    <x v="10"/>
  </r>
  <r>
    <s v="TFQ934"/>
    <n v="572"/>
    <x v="1"/>
    <s v="ESCANER SIN NOVEDAD"/>
    <x v="58"/>
    <d v="1899-12-30T08:15:00"/>
    <d v="1899-12-30T11:35:00"/>
    <d v="2021-06-15T00:00:00"/>
    <x v="64"/>
    <d v="2021-06-15T00:00:00"/>
    <d v="2021-06-15T00:00:00"/>
    <d v="1899-12-30T11:00:00"/>
    <d v="1899-12-30T11:30:00"/>
    <x v="21"/>
    <s v="JUAN VIVANCO"/>
    <x v="1"/>
    <s v="ELECTRICO"/>
    <x v="1"/>
    <x v="1"/>
    <n v="0"/>
    <n v="1"/>
    <d v="1899-12-30T03:20:00"/>
    <d v="1899-12-30T03:20:00"/>
    <n v="1"/>
    <d v="1899-12-30T00:00:00"/>
    <d v="1899-12-30T03:20:00"/>
    <n v="15"/>
    <x v="5"/>
    <x v="14"/>
    <s v="6-24"/>
    <d v="1899-12-30T00:30:00"/>
    <n v="0"/>
    <n v="1"/>
    <x v="10"/>
  </r>
  <r>
    <s v="TFQ934"/>
    <n v="572"/>
    <x v="0"/>
    <s v="REPARACION DE 3 LLANTAS DEL CABEZOTE Y SE CAMBIARON DOS LLANTAS AL VOLCO"/>
    <x v="13"/>
    <d v="1899-12-30T09:12:00"/>
    <d v="1899-12-30T11:30:00"/>
    <d v="2021-06-15T00:00:00"/>
    <x v="64"/>
    <d v="2021-06-15T00:00:00"/>
    <d v="2021-06-15T00:00:00"/>
    <d v="1899-12-30T09:12:00"/>
    <d v="1899-12-30T11:30:00"/>
    <x v="241"/>
    <s v="JUAN VIVANCO"/>
    <x v="0"/>
    <s v="LLANTERIA"/>
    <x v="0"/>
    <x v="1"/>
    <n v="0"/>
    <n v="1"/>
    <d v="1899-12-30T02:18:00"/>
    <d v="1899-12-30T02:18:00"/>
    <n v="1"/>
    <d v="1899-12-30T00:00:00"/>
    <d v="1899-12-30T02:18:00"/>
    <n v="15"/>
    <x v="5"/>
    <x v="14"/>
    <s v="6-24"/>
    <d v="1899-12-30T02:18:00"/>
    <n v="0"/>
    <n v="1"/>
    <x v="10"/>
  </r>
  <r>
    <s v="TFU070"/>
    <n v="573"/>
    <x v="1"/>
    <s v="CALIBRACION DE MOTOR, CAMBIO DE FILTRO DE TRAMPA"/>
    <x v="3"/>
    <d v="1899-12-30T08:15:00"/>
    <d v="1899-12-30T11:28:00"/>
    <d v="2021-06-15T00:00:00"/>
    <x v="65"/>
    <d v="2021-06-15T00:00:00"/>
    <d v="2021-06-15T00:00:00"/>
    <d v="1899-12-30T14:30:00"/>
    <d v="1899-12-30T17:30:00"/>
    <x v="45"/>
    <s v="JAIR AGUILAR"/>
    <x v="0"/>
    <s v="MOTORES"/>
    <x v="1"/>
    <x v="1"/>
    <n v="1"/>
    <n v="1"/>
    <d v="1899-12-30T09:43:58"/>
    <d v="1899-12-30T15:13:58"/>
    <n v="1"/>
    <d v="1899-12-30T00:00:00"/>
    <d v="1899-12-30T15:13:58"/>
    <n v="16"/>
    <x v="5"/>
    <x v="14"/>
    <s v="6-24"/>
    <d v="1899-12-30T03:00:00"/>
    <n v="0"/>
    <n v="1"/>
    <x v="10"/>
  </r>
  <r>
    <s v="TFU070"/>
    <n v="573"/>
    <x v="1"/>
    <s v="DESMONTE DE BOTELLA DE DIRECCION PARA CAMBIO DE RETENEDOR "/>
    <x v="3"/>
    <d v="1899-12-30T08:15:00"/>
    <d v="1899-12-30T11:28:00"/>
    <d v="2021-06-15T00:00:00"/>
    <x v="65"/>
    <d v="2021-06-15T00:00:00"/>
    <d v="2021-06-15T00:00:00"/>
    <d v="1899-12-30T15:30:00"/>
    <d v="1899-12-30T17:30:00"/>
    <x v="17"/>
    <s v="JAIR AGUILAR"/>
    <x v="0"/>
    <s v="MOTORES"/>
    <x v="1"/>
    <x v="1"/>
    <n v="1"/>
    <n v="1"/>
    <d v="1899-12-30T09:43:58"/>
    <d v="1899-12-30T15:13:58"/>
    <n v="1"/>
    <d v="1899-12-30T00:00:00"/>
    <d v="1899-12-30T15:13:58"/>
    <n v="16"/>
    <x v="5"/>
    <x v="14"/>
    <s v="6-24"/>
    <d v="1899-12-30T02:00:00"/>
    <n v="0"/>
    <n v="1"/>
    <x v="10"/>
  </r>
  <r>
    <s v="TFU070"/>
    <n v="573"/>
    <x v="0"/>
    <s v="CAMBIO DE AMORTIGUADORES DELANTERO LADO IZQUIERDO REPARACION BOTELLA DE DIRECCION CORREGIR FUGA"/>
    <x v="0"/>
    <d v="1899-12-30T08:15:00"/>
    <d v="1899-12-30T11:28:00"/>
    <d v="2021-06-15T00:00:00"/>
    <x v="65"/>
    <d v="2021-06-16T00:00:00"/>
    <d v="2021-06-16T00:00:00"/>
    <d v="1899-12-30T10:20:00"/>
    <d v="1899-12-30T11:28:00"/>
    <x v="45"/>
    <s v="JAIR AGUILAR"/>
    <x v="0"/>
    <s v="MOTORES"/>
    <x v="1"/>
    <x v="1"/>
    <n v="1"/>
    <n v="1"/>
    <d v="1899-12-30T09:43:58"/>
    <d v="1899-12-30T15:13:58"/>
    <n v="1"/>
    <d v="1899-12-30T00:00:00"/>
    <d v="1899-12-30T15:13:58"/>
    <n v="16"/>
    <x v="5"/>
    <x v="14"/>
    <s v="6-24"/>
    <d v="1899-12-30T01:08:00"/>
    <n v="0"/>
    <n v="1"/>
    <x v="10"/>
  </r>
  <r>
    <s v="TDL770"/>
    <n v="574"/>
    <x v="1"/>
    <s v="DESMONTE DE LLANTAS, CAMPANAS, PARA CAMBIO DE BANDAS DE TRACCION, CAMBIO DE RETENEDORES Y EMPAQUE EJE 8 HUECOS ULTIMO TROQUE, CAMBIO DE RESORTES Y RODAJAS EN TODAS LAS RUEDAS"/>
    <x v="13"/>
    <d v="1899-12-30T08:15:00"/>
    <d v="1899-12-30T17:00:00"/>
    <d v="2021-06-15T00:00:00"/>
    <x v="65"/>
    <d v="2021-06-15T00:00:00"/>
    <d v="2021-06-15T00:00:00"/>
    <d v="1899-12-30T08:41:00"/>
    <d v="1899-12-30T17:45:00"/>
    <x v="25"/>
    <s v="ALEX RODRIGUEZ"/>
    <x v="1"/>
    <s v="MECANICA DE PATIO"/>
    <x v="1"/>
    <x v="1"/>
    <n v="1"/>
    <n v="1"/>
    <d v="1899-12-30T19:15:00"/>
    <d v="1899-12-31T00:45:00"/>
    <n v="0"/>
    <d v="1899-12-30T04:00:00"/>
    <d v="1899-12-31T04:45:00"/>
    <n v="16"/>
    <x v="5"/>
    <x v="14"/>
    <s v="6-24"/>
    <d v="1899-12-30T07:04:29"/>
    <n v="0"/>
    <n v="1"/>
    <x v="10"/>
  </r>
  <r>
    <s v="TDL770"/>
    <n v="574"/>
    <x v="1"/>
    <s v="ARREGLO ELECTRICO Y MANTENIMIENTO GENERAL"/>
    <x v="3"/>
    <d v="1899-12-30T08:15:00"/>
    <d v="1899-12-30T17:00:00"/>
    <d v="2021-06-15T00:00:00"/>
    <x v="65"/>
    <d v="2021-06-15T00:00:00"/>
    <d v="2021-06-15T00:00:00"/>
    <d v="1899-12-30T09:14:00"/>
    <d v="1899-12-30T10:30:00"/>
    <x v="87"/>
    <s v="ALEX RODRIGUEZ"/>
    <x v="0"/>
    <s v="AIRE ACONDICIONADO"/>
    <x v="1"/>
    <x v="1"/>
    <n v="1"/>
    <n v="1"/>
    <d v="1899-12-30T19:15:00"/>
    <d v="1899-12-31T00:45:00"/>
    <n v="0"/>
    <d v="1899-12-30T04:00:00"/>
    <d v="1899-12-31T04:45:00"/>
    <n v="16"/>
    <x v="5"/>
    <x v="14"/>
    <s v="6-24"/>
    <d v="1899-12-30T01:16:00"/>
    <n v="0"/>
    <n v="1"/>
    <x v="10"/>
  </r>
  <r>
    <s v="TDL770"/>
    <n v="574"/>
    <x v="1"/>
    <s v="MONTAJE DE LLANTAS, REVISION DE AMORTIGUADORES, ENGRASE, CAMBIO DE ALETAS, GRADUACION DE FRENOS, MONTAJE DE PUENTE CHASIS "/>
    <x v="46"/>
    <d v="1899-12-30T08:15:00"/>
    <d v="1899-12-30T17:00:00"/>
    <d v="2021-06-15T00:00:00"/>
    <x v="65"/>
    <d v="2021-06-16T00:00:00"/>
    <d v="2021-06-16T00:00:00"/>
    <d v="1899-12-30T07:20:00"/>
    <d v="1899-12-30T17:00:00"/>
    <x v="25"/>
    <s v="ALEX RODRIGUEZ"/>
    <x v="0"/>
    <s v="MECANICA DE PATIO"/>
    <x v="0"/>
    <x v="1"/>
    <n v="1"/>
    <n v="1"/>
    <d v="1899-12-30T19:15:00"/>
    <d v="1899-12-31T00:45:00"/>
    <n v="0"/>
    <d v="1899-12-30T04:00:00"/>
    <d v="1899-12-31T04:45:00"/>
    <n v="16"/>
    <x v="5"/>
    <x v="14"/>
    <s v="6-24"/>
    <d v="1899-12-30T07:40:29"/>
    <n v="0"/>
    <n v="1"/>
    <x v="10"/>
  </r>
  <r>
    <s v="TDL770"/>
    <n v="574"/>
    <x v="1"/>
    <s v="CAMBIO DE FILTRO DE TRANSMISION DELANTERA, AJUSTE DE CRUCETA DEL EJE LAPICERO, REVISION DE CARDANES Y DE NIVEL DE ACEITE DE CAJA Y TRANSMISIONES"/>
    <x v="4"/>
    <d v="1899-12-30T08:15:00"/>
    <d v="1899-12-30T17:00:00"/>
    <d v="2021-06-15T00:00:00"/>
    <x v="65"/>
    <d v="2021-06-16T00:00:00"/>
    <d v="2021-06-16T00:00:00"/>
    <d v="1899-12-30T08:41:00"/>
    <d v="1899-12-30T10:20:00"/>
    <x v="17"/>
    <s v="ALEX RODRIGUEZ"/>
    <x v="1"/>
    <s v="CAJAS Y TRANSMISIONES"/>
    <x v="1"/>
    <x v="1"/>
    <n v="1"/>
    <n v="1"/>
    <d v="1899-12-30T19:15:00"/>
    <d v="1899-12-31T00:45:00"/>
    <n v="0"/>
    <d v="1899-12-30T04:00:00"/>
    <d v="1899-12-31T04:45:00"/>
    <n v="16"/>
    <x v="5"/>
    <x v="14"/>
    <s v="6-24"/>
    <d v="1899-12-30T01:39:00"/>
    <n v="0"/>
    <n v="1"/>
    <x v="10"/>
  </r>
  <r>
    <s v="TDL770"/>
    <n v="574"/>
    <x v="1"/>
    <s v="REESTRUCTURACION FRENO DELANTERO CAMBIO DE DIAFRAGMA DE VALVULA CHILLONA"/>
    <x v="11"/>
    <d v="1899-12-30T08:15:00"/>
    <d v="1899-12-30T17:00:00"/>
    <d v="2021-06-15T00:00:00"/>
    <x v="65"/>
    <d v="2021-06-16T00:00:00"/>
    <d v="2021-06-16T00:00:00"/>
    <d v="1899-12-30T09:15:00"/>
    <d v="1899-12-30T11:00:00"/>
    <x v="6"/>
    <s v="ALEX RODRIGUEZ"/>
    <x v="0"/>
    <s v="AIRE"/>
    <x v="0"/>
    <x v="1"/>
    <n v="1"/>
    <n v="1"/>
    <d v="1899-12-30T19:15:00"/>
    <d v="1899-12-31T00:45:00"/>
    <n v="0"/>
    <d v="1899-12-30T04:00:00"/>
    <d v="1899-12-31T04:45:00"/>
    <n v="16"/>
    <x v="5"/>
    <x v="14"/>
    <s v="6-24"/>
    <d v="1899-12-30T01:45:00"/>
    <n v="0"/>
    <n v="1"/>
    <x v="10"/>
  </r>
  <r>
    <s v="TDL770"/>
    <n v="574"/>
    <x v="1"/>
    <s v="REPARACION DE DEFENSA"/>
    <x v="46"/>
    <d v="1899-12-30T08:15:00"/>
    <d v="1899-12-30T17:00:00"/>
    <d v="2021-06-15T00:00:00"/>
    <x v="65"/>
    <d v="2021-06-16T00:00:00"/>
    <d v="2021-06-16T00:00:00"/>
    <d v="1899-12-30T08:00:00"/>
    <d v="1899-12-30T15:00:00"/>
    <x v="28"/>
    <s v="ALEX RODRIGUEZ"/>
    <x v="0"/>
    <s v="LATONERIA Y PINTURA"/>
    <x v="0"/>
    <x v="1"/>
    <n v="1"/>
    <n v="1"/>
    <d v="1899-12-30T19:15:00"/>
    <d v="1899-12-31T00:45:00"/>
    <n v="0"/>
    <d v="1899-12-30T04:00:00"/>
    <d v="1899-12-31T04:45:00"/>
    <n v="16"/>
    <x v="5"/>
    <x v="14"/>
    <s v="6-24"/>
    <d v="1899-12-30T05:00:29"/>
    <n v="0"/>
    <n v="1"/>
    <x v="10"/>
  </r>
  <r>
    <s v="TDL770"/>
    <n v="574"/>
    <x v="0"/>
    <s v="RECTIFICACION DE ALETAS Y ENDEREZAR CHASIS"/>
    <x v="46"/>
    <d v="1899-12-30T08:15:00"/>
    <d v="1899-12-30T17:00:00"/>
    <d v="2021-06-15T00:00:00"/>
    <x v="65"/>
    <d v="2021-06-16T00:00:00"/>
    <d v="2021-06-16T00:00:00"/>
    <d v="1899-12-30T14:00:00"/>
    <d v="1899-12-30T16:00:00"/>
    <x v="7"/>
    <s v="ALEX RODRIGUEZ"/>
    <x v="0"/>
    <s v="LATONERIA Y PINTURA"/>
    <x v="0"/>
    <x v="1"/>
    <n v="1"/>
    <n v="1"/>
    <d v="1899-12-30T19:15:00"/>
    <d v="1899-12-31T00:45:00"/>
    <n v="0"/>
    <d v="1899-12-30T04:00:00"/>
    <d v="1899-12-31T04:45:00"/>
    <n v="16"/>
    <x v="5"/>
    <x v="14"/>
    <s v="6-24"/>
    <d v="1899-12-30T02:00:00"/>
    <n v="0"/>
    <n v="1"/>
    <x v="10"/>
  </r>
  <r>
    <s v="TFQ993"/>
    <n v="575"/>
    <x v="1"/>
    <s v="CAMBIO DE KIT DE COMPRESORDE AIRE ACONDICIONADO OSE ADICIONO REFRIGERANTE Y MTTO GENERAL"/>
    <x v="61"/>
    <d v="1899-12-30T08:20:00"/>
    <d v="1899-12-30T15:10:00"/>
    <d v="2021-06-15T00:00:00"/>
    <x v="64"/>
    <d v="2021-06-15T00:00:00"/>
    <d v="2021-06-15T00:00:00"/>
    <d v="1899-12-30T11:15:00"/>
    <d v="1899-12-30T14:55:00"/>
    <x v="87"/>
    <s v="JORGE GOMEZ"/>
    <x v="0"/>
    <s v="AIRE ACONDICIONADO"/>
    <x v="1"/>
    <x v="1"/>
    <n v="0"/>
    <n v="1"/>
    <d v="1899-12-30T04:50:29"/>
    <d v="1899-12-30T05:50:00"/>
    <n v="1"/>
    <d v="1899-12-30T00:00:00"/>
    <d v="1899-12-30T05:50:00"/>
    <n v="15"/>
    <x v="5"/>
    <x v="14"/>
    <s v="6-24"/>
    <d v="1899-12-30T03:40:00"/>
    <n v="0"/>
    <n v="1"/>
    <x v="10"/>
  </r>
  <r>
    <s v="TFQ993"/>
    <n v="575"/>
    <x v="1"/>
    <s v="DESMONTE DE MANGUERAS DE HIDRAULICO PARA CAMBIO"/>
    <x v="3"/>
    <d v="1899-12-30T08:20:00"/>
    <d v="1899-12-30T15:10:00"/>
    <d v="2021-06-15T00:00:00"/>
    <x v="64"/>
    <d v="2021-06-15T00:00:00"/>
    <d v="2021-06-15T00:00:00"/>
    <d v="1899-12-30T09:40:00"/>
    <d v="1899-12-30T10:20:00"/>
    <x v="17"/>
    <s v="JORGE GOMEZ"/>
    <x v="0"/>
    <s v="MOTORES"/>
    <x v="1"/>
    <x v="1"/>
    <n v="0"/>
    <n v="1"/>
    <d v="1899-12-30T04:50:29"/>
    <d v="1899-12-30T05:50:00"/>
    <n v="1"/>
    <d v="1899-12-30T00:00:00"/>
    <d v="1899-12-30T05:50:00"/>
    <n v="15"/>
    <x v="5"/>
    <x v="14"/>
    <s v="6-24"/>
    <d v="1899-12-30T00:40:00"/>
    <n v="0"/>
    <n v="1"/>
    <x v="10"/>
  </r>
  <r>
    <s v="TFQ993"/>
    <n v="575"/>
    <x v="1"/>
    <s v="CAMBIO DE ALARMA DE REVERSA"/>
    <x v="58"/>
    <d v="1899-12-30T08:20:00"/>
    <d v="1899-12-30T15:10:00"/>
    <d v="2021-06-15T00:00:00"/>
    <x v="64"/>
    <d v="2021-06-15T00:00:00"/>
    <d v="2021-06-15T00:00:00"/>
    <d v="1899-12-30T14:00:00"/>
    <d v="1899-12-30T15:10:00"/>
    <x v="12"/>
    <s v="JORGE GOMEZ"/>
    <x v="0"/>
    <s v="ELECTRICO"/>
    <x v="0"/>
    <x v="1"/>
    <n v="0"/>
    <n v="1"/>
    <d v="1899-12-30T04:50:29"/>
    <d v="1899-12-30T05:50:00"/>
    <n v="1"/>
    <d v="1899-12-30T00:00:00"/>
    <d v="1899-12-30T05:50:00"/>
    <n v="15"/>
    <x v="5"/>
    <x v="14"/>
    <s v="6-24"/>
    <d v="1899-12-30T01:10:00"/>
    <n v="0"/>
    <n v="1"/>
    <x v="10"/>
  </r>
  <r>
    <s v="TFQ993"/>
    <n v="575"/>
    <x v="0"/>
    <s v="CAMBIO DE LAS DOS MANGUERAS DEL HIDRAULICO Y COMPLETAR NIVEL"/>
    <x v="3"/>
    <d v="1899-12-30T08:20:00"/>
    <d v="1899-12-30T15:10:00"/>
    <d v="2021-06-15T00:00:00"/>
    <x v="64"/>
    <d v="2021-06-15T00:00:00"/>
    <d v="2021-06-15T00:00:00"/>
    <d v="1899-12-30T14:00:00"/>
    <d v="1899-12-30T14:45:00"/>
    <x v="17"/>
    <s v="JORGE GOMEZ"/>
    <x v="0"/>
    <s v="MOTORES"/>
    <x v="1"/>
    <x v="1"/>
    <n v="0"/>
    <n v="1"/>
    <d v="1899-12-30T04:50:29"/>
    <d v="1899-12-30T05:50:00"/>
    <n v="1"/>
    <d v="1899-12-30T00:00:00"/>
    <d v="1899-12-30T05:50:00"/>
    <n v="15"/>
    <x v="5"/>
    <x v="14"/>
    <s v="6-24"/>
    <d v="1899-12-30T00:45:00"/>
    <n v="0"/>
    <n v="1"/>
    <x v="10"/>
  </r>
  <r>
    <s v="TFU077"/>
    <n v="576"/>
    <x v="0"/>
    <s v="CAMBIO DE VALULA NIVELADORA DE SUSPENSION Y ADAPTACION DE LA VALVULA"/>
    <x v="20"/>
    <d v="1899-12-30T08:25:00"/>
    <d v="1899-12-30T09:40:00"/>
    <d v="2021-06-15T00:00:00"/>
    <x v="64"/>
    <d v="2021-06-15T00:00:00"/>
    <d v="2021-06-15T00:00:00"/>
    <d v="1899-12-30T08:51:00"/>
    <d v="1899-12-30T09:40:00"/>
    <x v="6"/>
    <s v="JOSE DOMINGUEZ"/>
    <x v="0"/>
    <s v="AIRE"/>
    <x v="0"/>
    <x v="1"/>
    <n v="0"/>
    <n v="1"/>
    <d v="1899-12-30T01:15:00"/>
    <d v="1899-12-30T01:15:00"/>
    <n v="1"/>
    <d v="1899-12-30T00:00:00"/>
    <d v="1899-12-30T01:15:00"/>
    <n v="15"/>
    <x v="5"/>
    <x v="14"/>
    <s v="6-24"/>
    <d v="1899-12-30T00:49:00"/>
    <n v="0"/>
    <n v="1"/>
    <x v="10"/>
  </r>
  <r>
    <s v="TDL769"/>
    <n v="577"/>
    <x v="0"/>
    <s v="DESMONTE DE CAMPANAS DE DIRECCION PARA REVISION, SE CAMBIO UNA CAMPANA LADO IZQUIERDO POR UNA DE SEGUNDA RECTIFICADA, CAMBIO DE FLEXIBLE Y ABRAZADERAS DE EXHOSTO, CAMBIO DE LAS MANGUERAS INTERCOOLER LADO DEL TURBO Y LAS ABRAZADERAS"/>
    <x v="13"/>
    <d v="1899-12-30T08:30:00"/>
    <d v="1899-12-30T16:30:00"/>
    <d v="2021-06-15T00:00:00"/>
    <x v="64"/>
    <d v="2021-06-15T00:00:00"/>
    <d v="2021-06-15T00:00:00"/>
    <d v="1899-12-30T08:45:00"/>
    <d v="1899-12-30T16:30:00"/>
    <x v="265"/>
    <s v="OSCAR SALAS"/>
    <x v="0"/>
    <s v="MECANICA DE PATIO"/>
    <x v="1"/>
    <x v="1"/>
    <n v="0"/>
    <n v="1"/>
    <d v="1899-12-30T06:00:29"/>
    <d v="1899-12-30T07:00:00"/>
    <n v="0"/>
    <d v="1899-12-30T04:30:00"/>
    <d v="1899-12-30T11:30:00"/>
    <n v="15"/>
    <x v="5"/>
    <x v="14"/>
    <s v="6-24"/>
    <d v="1899-12-30T05:45:29"/>
    <n v="0"/>
    <n v="1"/>
    <x v="10"/>
  </r>
  <r>
    <s v="TFU068"/>
    <n v="578"/>
    <x v="1"/>
    <s v="REVISION INSTALACION ELECTRICA, LIMPIEZA DE SENSORES, ESCANER DE VEHICULO"/>
    <x v="58"/>
    <d v="1899-12-30T08:50:00"/>
    <d v="1899-12-30T14:40:00"/>
    <d v="2021-06-15T00:00:00"/>
    <x v="65"/>
    <d v="2021-06-15T00:00:00"/>
    <d v="2021-06-15T00:00:00"/>
    <d v="1899-12-30T15:45:00"/>
    <d v="1899-12-30T17:30:00"/>
    <x v="266"/>
    <s v="JHON CANTILLO"/>
    <x v="0"/>
    <s v="ELECTRICO"/>
    <x v="1"/>
    <x v="1"/>
    <n v="1"/>
    <n v="1"/>
    <d v="1899-12-30T12:20:58"/>
    <d v="1899-12-30T17:50:58"/>
    <n v="1"/>
    <d v="1899-12-30T00:00:00"/>
    <d v="1899-12-30T17:50:58"/>
    <n v="16"/>
    <x v="5"/>
    <x v="14"/>
    <s v="6-24"/>
    <d v="1899-12-30T01:45:00"/>
    <n v="0"/>
    <n v="1"/>
    <x v="10"/>
  </r>
  <r>
    <s v="TFU068"/>
    <n v="578"/>
    <x v="1"/>
    <s v="CAMBIO DE FILTRACION DE COMBUSTIBLE POR LIMALLA, CAMBIO DE FILTRO PETER, REVISION DE MANGUERA "/>
    <x v="3"/>
    <d v="1899-12-30T08:50:00"/>
    <d v="1899-12-30T14:40:00"/>
    <d v="2021-06-15T00:00:00"/>
    <x v="65"/>
    <d v="2021-06-16T00:00:00"/>
    <d v="2021-06-16T00:00:00"/>
    <d v="1899-12-30T07:30:00"/>
    <d v="1899-12-30T10:20:00"/>
    <x v="238"/>
    <s v="JHON CANTILLO"/>
    <x v="0"/>
    <s v="MOTORES"/>
    <x v="1"/>
    <x v="1"/>
    <n v="1"/>
    <n v="1"/>
    <d v="1899-12-30T12:20:58"/>
    <d v="1899-12-30T17:50:58"/>
    <n v="1"/>
    <d v="1899-12-30T00:00:00"/>
    <d v="1899-12-30T17:50:58"/>
    <n v="16"/>
    <x v="5"/>
    <x v="14"/>
    <s v="6-24"/>
    <d v="1899-12-30T02:50:00"/>
    <n v="0"/>
    <n v="1"/>
    <x v="10"/>
  </r>
  <r>
    <s v="TFU068"/>
    <n v="578"/>
    <x v="0"/>
    <s v="REVISIOND E MANGUERAS DE COMBUSTIBLE, CAMBIO DE VASO DE LA TRAMPA"/>
    <x v="3"/>
    <d v="1899-12-30T08:50:00"/>
    <d v="1899-12-30T14:40:00"/>
    <d v="2021-06-15T00:00:00"/>
    <x v="65"/>
    <d v="2021-06-16T00:00:00"/>
    <d v="2021-06-16T00:00:00"/>
    <d v="1899-12-30T11:10:00"/>
    <d v="1899-12-30T14:40:00"/>
    <x v="15"/>
    <s v="JHON CANTILLO"/>
    <x v="0"/>
    <s v="MOTORES"/>
    <x v="1"/>
    <x v="1"/>
    <n v="1"/>
    <n v="1"/>
    <d v="1899-12-30T12:20:58"/>
    <d v="1899-12-30T17:50:58"/>
    <n v="1"/>
    <d v="1899-12-30T00:00:00"/>
    <d v="1899-12-30T17:50:58"/>
    <n v="16"/>
    <x v="5"/>
    <x v="14"/>
    <s v="6-24"/>
    <d v="1899-12-30T03:30:00"/>
    <n v="0"/>
    <n v="1"/>
    <x v="10"/>
  </r>
  <r>
    <s v="TFQ008"/>
    <n v="579"/>
    <x v="1"/>
    <s v="CAMBIO DE ACEITE Y FILTRACION DE MOTOR"/>
    <x v="3"/>
    <d v="1899-12-30T10:20:00"/>
    <d v="1899-12-30T17:30:00"/>
    <d v="2021-06-15T00:00:00"/>
    <x v="66"/>
    <d v="2021-06-15T00:00:00"/>
    <d v="2021-06-15T00:00:00"/>
    <d v="1899-12-30T11:30:00"/>
    <d v="1899-12-30T15:40:00"/>
    <x v="10"/>
    <s v="LUIS DAVILA"/>
    <x v="1"/>
    <s v="MECANICA DE PATIO"/>
    <x v="1"/>
    <x v="1"/>
    <n v="2"/>
    <n v="1"/>
    <d v="1899-12-31T00:10:23"/>
    <d v="1899-12-31T12:09:31"/>
    <n v="0"/>
    <d v="1899-12-30T03:30:00"/>
    <d v="1899-12-31T15:39:31"/>
    <n v="17"/>
    <x v="5"/>
    <x v="14"/>
    <s v="6-24"/>
    <d v="1899-12-30T04:10:00"/>
    <n v="0"/>
    <n v="1"/>
    <x v="10"/>
  </r>
  <r>
    <s v="TFQ008"/>
    <n v="579"/>
    <x v="1"/>
    <s v="CAMBIO DE CAUCHOS DE TANQUES DE ACPM, "/>
    <x v="0"/>
    <d v="1899-12-30T10:20:00"/>
    <d v="1899-12-30T17:30:00"/>
    <d v="2021-06-15T00:00:00"/>
    <x v="66"/>
    <d v="2021-06-16T00:00:00"/>
    <d v="2021-06-16T00:00:00"/>
    <d v="1899-12-30T08:00:00"/>
    <d v="1899-12-30T11:00:00"/>
    <x v="10"/>
    <s v="LUIS DAVILA"/>
    <x v="1"/>
    <s v="MECANICA DE PATIO"/>
    <x v="0"/>
    <x v="1"/>
    <n v="2"/>
    <n v="1"/>
    <d v="1899-12-31T00:10:23"/>
    <d v="1899-12-31T12:09:31"/>
    <n v="0"/>
    <d v="1899-12-30T03:30:00"/>
    <d v="1899-12-31T15:39:31"/>
    <n v="17"/>
    <x v="5"/>
    <x v="14"/>
    <s v="6-24"/>
    <d v="1899-12-30T03:00:00"/>
    <n v="0"/>
    <n v="1"/>
    <x v="10"/>
  </r>
  <r>
    <s v="TFQ008"/>
    <n v="579"/>
    <x v="1"/>
    <s v="DESMONTE DE ARNES DE FRENO DE MOTOR"/>
    <x v="3"/>
    <d v="1899-12-30T10:20:00"/>
    <d v="1899-12-30T17:30:00"/>
    <d v="2021-06-15T00:00:00"/>
    <x v="66"/>
    <d v="2021-06-16T00:00:00"/>
    <d v="2021-06-16T00:00:00"/>
    <d v="1899-12-30T10:00:00"/>
    <d v="1899-12-30T12:00:00"/>
    <x v="15"/>
    <s v="LUIS DAVILA"/>
    <x v="1"/>
    <s v="MOTORES"/>
    <x v="1"/>
    <x v="1"/>
    <n v="2"/>
    <n v="1"/>
    <d v="1899-12-31T00:10:23"/>
    <d v="1899-12-31T12:09:31"/>
    <n v="0"/>
    <d v="1899-12-30T03:30:00"/>
    <d v="1899-12-31T15:39:31"/>
    <n v="17"/>
    <x v="5"/>
    <x v="14"/>
    <s v="6-24"/>
    <d v="1899-12-30T02:00:00"/>
    <n v="0"/>
    <n v="1"/>
    <x v="10"/>
  </r>
  <r>
    <s v="TFQ008"/>
    <n v="579"/>
    <x v="1"/>
    <s v="REPARACION DE ARNES DE FRENO DE MOTOR"/>
    <x v="3"/>
    <d v="1899-12-30T10:20:00"/>
    <d v="1899-12-30T17:30:00"/>
    <d v="2021-06-15T00:00:00"/>
    <x v="66"/>
    <d v="2021-06-16T00:00:00"/>
    <d v="2021-06-16T00:00:00"/>
    <d v="1899-12-30T14:00:00"/>
    <d v="1899-12-30T17:30:00"/>
    <x v="12"/>
    <s v="LUIS DAVILA"/>
    <x v="1"/>
    <s v="MOTORES"/>
    <x v="1"/>
    <x v="1"/>
    <n v="2"/>
    <n v="1"/>
    <d v="1899-12-31T00:10:23"/>
    <d v="1899-12-31T12:09:31"/>
    <n v="0"/>
    <d v="1899-12-30T03:30:00"/>
    <d v="1899-12-31T15:39:31"/>
    <n v="17"/>
    <x v="5"/>
    <x v="14"/>
    <s v="6-24"/>
    <d v="1899-12-30T03:30:00"/>
    <n v="0"/>
    <n v="1"/>
    <x v="10"/>
  </r>
  <r>
    <s v="S26319"/>
    <n v="579"/>
    <x v="1"/>
    <s v="DESMONTE DE LLANTAS PARA DESMONTAR CAMPANAS POR MANTENIMIENTO GENERAL"/>
    <x v="13"/>
    <d v="1899-12-30T10:20:00"/>
    <d v="1899-12-30T17:30:00"/>
    <d v="2021-06-15T00:00:00"/>
    <x v="66"/>
    <d v="2021-06-16T00:00:00"/>
    <d v="2021-06-16T00:00:00"/>
    <d v="1899-12-30T11:00:00"/>
    <d v="1899-12-30T17:30:00"/>
    <x v="10"/>
    <s v="LUIS DAVILA"/>
    <x v="1"/>
    <s v="MECANICA DE PATIO"/>
    <x v="1"/>
    <x v="1"/>
    <n v="2"/>
    <n v="1"/>
    <d v="1899-12-31T00:10:23"/>
    <d v="1899-12-31T12:09:31"/>
    <n v="0"/>
    <d v="1899-12-30T03:30:00"/>
    <d v="1899-12-31T15:39:31"/>
    <n v="17"/>
    <x v="5"/>
    <x v="14"/>
    <s v="6-24"/>
    <d v="1899-12-30T04:30:29"/>
    <n v="0"/>
    <n v="1"/>
    <x v="10"/>
  </r>
  <r>
    <s v="S26319"/>
    <n v="579"/>
    <x v="0"/>
    <s v="CAMBIO DE BANDAS, CAMBIO DE 3 SET 80, 3 SET 90, CAMBIO DE GRASA, CAMBIO DE BUJES RANDOM GRADUACION DE FRENOS"/>
    <x v="13"/>
    <d v="1899-12-30T10:20:00"/>
    <d v="1899-12-30T17:30:00"/>
    <d v="2021-06-15T00:00:00"/>
    <x v="66"/>
    <d v="2021-06-17T00:00:00"/>
    <d v="2021-06-17T00:00:00"/>
    <d v="1899-12-30T07:30:00"/>
    <d v="1899-12-30T17:30:00"/>
    <x v="231"/>
    <s v="LUIS DAVILA"/>
    <x v="1"/>
    <s v="MECANICA DE PATIO"/>
    <x v="1"/>
    <x v="1"/>
    <n v="2"/>
    <n v="1"/>
    <d v="1899-12-31T00:10:23"/>
    <d v="1899-12-31T12:09:31"/>
    <n v="0"/>
    <d v="1899-12-30T03:30:00"/>
    <d v="1899-12-31T15:39:31"/>
    <n v="17"/>
    <x v="5"/>
    <x v="14"/>
    <s v="6-24"/>
    <d v="1899-12-30T08:00:29"/>
    <n v="0"/>
    <n v="1"/>
    <x v="10"/>
  </r>
  <r>
    <s v="SJK824"/>
    <n v="580"/>
    <x v="1"/>
    <s v="CAMBIO DE MANGUERAS DE SERVICIO Y POSTURA DE CABLE 7 VIAS"/>
    <x v="19"/>
    <d v="1899-12-30T11:25:00"/>
    <d v="1899-12-30T12:00:00"/>
    <d v="2021-06-15T00:00:00"/>
    <x v="64"/>
    <d v="2021-06-15T00:00:00"/>
    <d v="2021-06-15T00:00:00"/>
    <d v="1899-12-30T11:25:00"/>
    <d v="1899-12-30T12:00:00"/>
    <x v="6"/>
    <s v="JOSE PABON"/>
    <x v="0"/>
    <s v="AIRE"/>
    <x v="0"/>
    <x v="2"/>
    <n v="0"/>
    <n v="1"/>
    <d v="1899-12-30T00:35:00"/>
    <d v="1899-12-30T00:35:00"/>
    <n v="1"/>
    <d v="1899-12-30T00:00:00"/>
    <d v="1899-12-30T00:35:00"/>
    <n v="15"/>
    <x v="5"/>
    <x v="14"/>
    <s v="6-24"/>
    <d v="1899-12-30T00:35:00"/>
    <n v="0"/>
    <n v="1"/>
    <x v="10"/>
  </r>
  <r>
    <s v="SJK824"/>
    <n v="580"/>
    <x v="0"/>
    <s v="CAMBIO DE LUZ FRONTAL LADO IZQUIERDO"/>
    <x v="58"/>
    <d v="1899-12-30T11:25:00"/>
    <d v="1899-12-30T12:00:00"/>
    <d v="2021-06-15T00:00:00"/>
    <x v="64"/>
    <d v="2021-06-15T00:00:00"/>
    <d v="2021-06-15T00:00:00"/>
    <d v="1899-12-30T11:35:00"/>
    <d v="1899-12-30T12:00:00"/>
    <x v="12"/>
    <s v="JOSE PABON"/>
    <x v="0"/>
    <s v="ELECTRICO"/>
    <x v="0"/>
    <x v="2"/>
    <n v="0"/>
    <n v="1"/>
    <d v="1899-12-30T00:35:00"/>
    <d v="1899-12-30T00:35:00"/>
    <n v="1"/>
    <d v="1899-12-30T00:00:00"/>
    <d v="1899-12-30T00:35:00"/>
    <n v="15"/>
    <x v="5"/>
    <x v="14"/>
    <s v="6-24"/>
    <d v="1899-12-30T00:25:00"/>
    <n v="0"/>
    <n v="1"/>
    <x v="10"/>
  </r>
  <r>
    <s v="TDL764"/>
    <n v="581"/>
    <x v="1"/>
    <s v="CAMBIO DE ACEITE Y FILTRACION DE MOTOR"/>
    <x v="3"/>
    <d v="1899-12-30T14:00:00"/>
    <d v="1899-12-30T12:00:00"/>
    <d v="2021-06-15T00:00:00"/>
    <x v="65"/>
    <d v="2021-06-15T00:00:00"/>
    <d v="2021-06-15T00:00:00"/>
    <d v="1899-12-30T16:00:00"/>
    <d v="1899-12-30T17:40:00"/>
    <x v="10"/>
    <s v="FABIAN CARREÑO"/>
    <x v="1"/>
    <s v="MECANICA DE PATIO"/>
    <x v="1"/>
    <x v="1"/>
    <n v="1"/>
    <n v="1"/>
    <d v="1899-12-30T04:30:58"/>
    <d v="1899-12-30T10:00:58"/>
    <n v="1"/>
    <d v="1899-12-30T00:00:00"/>
    <d v="1899-12-30T10:00:58"/>
    <n v="16"/>
    <x v="5"/>
    <x v="14"/>
    <s v="6-24"/>
    <d v="1899-12-30T01:40:00"/>
    <n v="0"/>
    <n v="1"/>
    <x v="10"/>
  </r>
  <r>
    <s v="TDL764"/>
    <n v="581"/>
    <x v="0"/>
    <s v="DESMONTE Y MONTAJE DE LLANTAS PARA CAMBIO DE BANDAS ULTIMO TROQUE TRACCION, AJUSTE DE TUERCAS DE LA VIGA, CAMBIO DE UN TORNILLO DE LA VIGA, CAMBIO DE UN BUJE DE TENSOR Y FILTRO DE AIRE "/>
    <x v="13"/>
    <d v="1899-12-30T14:00:00"/>
    <d v="1899-12-30T12:00:00"/>
    <d v="2021-06-15T00:00:00"/>
    <x v="65"/>
    <d v="2021-06-16T00:00:00"/>
    <d v="2021-06-16T00:00:00"/>
    <d v="1899-12-30T07:30:00"/>
    <d v="1899-12-30T12:00:00"/>
    <x v="23"/>
    <s v="FABIAN CARREÑO"/>
    <x v="1"/>
    <s v="MECANICA DE PATIO"/>
    <x v="1"/>
    <x v="1"/>
    <n v="1"/>
    <n v="1"/>
    <d v="1899-12-30T04:30:58"/>
    <d v="1899-12-30T10:00:58"/>
    <n v="1"/>
    <d v="1899-12-30T00:00:00"/>
    <d v="1899-12-30T10:00:58"/>
    <n v="16"/>
    <x v="5"/>
    <x v="14"/>
    <s v="6-24"/>
    <d v="1899-12-30T04:30:00"/>
    <n v="0"/>
    <n v="1"/>
    <x v="10"/>
  </r>
  <r>
    <s v="TDL766"/>
    <n v="582"/>
    <x v="1"/>
    <s v="CAMBIO DE GUAYA DE PORTA REPUESTO "/>
    <x v="46"/>
    <d v="1899-12-30T16:00:00"/>
    <d v="1899-12-30T10:40:00"/>
    <d v="2021-06-15T00:00:00"/>
    <x v="65"/>
    <d v="2021-06-15T00:00:00"/>
    <d v="2021-06-15T00:00:00"/>
    <d v="1899-12-30T16:50:00"/>
    <d v="1899-12-30T17:30:00"/>
    <x v="23"/>
    <s v="ALEXANDER MEJIA"/>
    <x v="0"/>
    <s v="MECANICA DE PATIO"/>
    <x v="0"/>
    <x v="1"/>
    <n v="1"/>
    <n v="1"/>
    <d v="1899-12-30T01:10:58"/>
    <d v="1899-12-30T06:40:58"/>
    <n v="1"/>
    <d v="1899-12-30T00:00:00"/>
    <d v="1899-12-30T06:40:58"/>
    <n v="16"/>
    <x v="5"/>
    <x v="14"/>
    <s v="6-24"/>
    <d v="1899-12-30T00:40:00"/>
    <n v="0"/>
    <n v="1"/>
    <x v="10"/>
  </r>
  <r>
    <s v="TDL766"/>
    <n v="582"/>
    <x v="0"/>
    <s v="REPARACION DE LUCES LATERALES"/>
    <x v="29"/>
    <d v="1899-12-30T16:00:00"/>
    <d v="1899-12-30T10:40:00"/>
    <d v="2021-06-15T00:00:00"/>
    <x v="65"/>
    <d v="2021-06-16T00:00:00"/>
    <d v="2021-06-16T00:00:00"/>
    <d v="1899-12-30T07:30:00"/>
    <d v="1899-12-30T10:20:00"/>
    <x v="12"/>
    <s v="ALEXANDER MEJIA"/>
    <x v="0"/>
    <s v="ELECTRICO"/>
    <x v="0"/>
    <x v="1"/>
    <n v="1"/>
    <n v="1"/>
    <d v="1899-12-30T01:10:58"/>
    <d v="1899-12-30T06:40:58"/>
    <n v="1"/>
    <d v="1899-12-30T00:00:00"/>
    <d v="1899-12-30T06:40:58"/>
    <n v="16"/>
    <x v="5"/>
    <x v="14"/>
    <s v="6-24"/>
    <d v="1899-12-30T02:50:00"/>
    <n v="0"/>
    <n v="1"/>
    <x v="10"/>
  </r>
  <r>
    <s v="TFU055"/>
    <n v="583"/>
    <x v="1"/>
    <s v="CAMBIO DE MANGUERA DE INTERCOOLER DELANTERA LADO DERECHO"/>
    <x v="3"/>
    <d v="1899-12-30T14:05:00"/>
    <d v="1899-12-30T15:20:00"/>
    <d v="2021-06-15T00:00:00"/>
    <x v="64"/>
    <d v="2021-06-15T00:00:00"/>
    <d v="2021-06-15T00:00:00"/>
    <d v="1899-12-30T14:45:00"/>
    <d v="1899-12-30T15:20:00"/>
    <x v="0"/>
    <s v="FABIO MOZO"/>
    <x v="0"/>
    <s v="MOTORES"/>
    <x v="0"/>
    <x v="1"/>
    <n v="0"/>
    <n v="1"/>
    <d v="1899-12-30T01:15:00"/>
    <d v="1899-12-30T01:15:00"/>
    <n v="1"/>
    <d v="1899-12-30T00:00:00"/>
    <d v="1899-12-30T01:15:00"/>
    <n v="15"/>
    <x v="5"/>
    <x v="14"/>
    <s v="6-24"/>
    <d v="1899-12-30T00:35:00"/>
    <n v="0"/>
    <n v="1"/>
    <x v="10"/>
  </r>
  <r>
    <s v="TFU055"/>
    <n v="583"/>
    <x v="0"/>
    <s v="CAMBIO DE 2 CAUCHOS DE VALVULA EN LLANTAS POSICION 7 Y 11"/>
    <x v="13"/>
    <d v="1899-12-30T14:05:00"/>
    <d v="1899-12-30T15:20:00"/>
    <d v="2021-06-15T00:00:00"/>
    <x v="64"/>
    <d v="2021-06-15T00:00:00"/>
    <d v="2021-06-15T00:00:00"/>
    <d v="1899-12-30T14:05:00"/>
    <d v="1899-12-30T15:12:00"/>
    <x v="244"/>
    <s v="FABIO MOZO"/>
    <x v="0"/>
    <s v="LLANTERIA"/>
    <x v="0"/>
    <x v="1"/>
    <n v="0"/>
    <n v="1"/>
    <d v="1899-12-30T01:15:00"/>
    <d v="1899-12-30T01:15:00"/>
    <n v="1"/>
    <d v="1899-12-30T00:00:00"/>
    <d v="1899-12-30T01:15:00"/>
    <n v="15"/>
    <x v="5"/>
    <x v="14"/>
    <s v="6-24"/>
    <d v="1899-12-30T01:07:00"/>
    <n v="0"/>
    <n v="1"/>
    <x v="10"/>
  </r>
  <r>
    <s v="SJK634"/>
    <n v="584"/>
    <x v="1"/>
    <s v="CALIBRACION DE CLUTCH Y AJUSTE DE CRUCETA"/>
    <x v="4"/>
    <d v="1899-12-30T14:20:00"/>
    <d v="1899-12-30T16:04:00"/>
    <d v="2021-06-15T00:00:00"/>
    <x v="64"/>
    <d v="2021-06-15T00:00:00"/>
    <d v="2021-06-15T00:00:00"/>
    <d v="1899-12-30T15:45:00"/>
    <d v="1899-12-30T16:04:00"/>
    <x v="17"/>
    <s v="JOSE VALENCIA"/>
    <x v="1"/>
    <s v="CAJAS Y TRANSMISIONES"/>
    <x v="1"/>
    <x v="0"/>
    <n v="0"/>
    <n v="1"/>
    <d v="1899-12-30T01:44:00"/>
    <d v="1899-12-30T01:44:00"/>
    <n v="0"/>
    <d v="1899-12-30T04:56:00"/>
    <d v="1899-12-30T06:40:00"/>
    <n v="15"/>
    <x v="5"/>
    <x v="14"/>
    <s v="6-24"/>
    <d v="1899-12-30T00:19:00"/>
    <n v="0"/>
    <n v="1"/>
    <x v="10"/>
  </r>
  <r>
    <s v="SJK634"/>
    <n v="584"/>
    <x v="0"/>
    <s v="ENGRASE DE VEHICULO"/>
    <x v="6"/>
    <d v="1899-12-30T14:20:00"/>
    <d v="1899-12-30T16:04:00"/>
    <d v="2021-06-15T00:00:00"/>
    <x v="64"/>
    <d v="2021-06-15T00:00:00"/>
    <d v="2021-06-15T00:00:00"/>
    <d v="1899-12-30T15:40:00"/>
    <d v="1899-12-30T16:00:00"/>
    <x v="10"/>
    <s v="JOSE VALENCIA"/>
    <x v="1"/>
    <s v="MECANICA DE PATIO"/>
    <x v="0"/>
    <x v="0"/>
    <n v="0"/>
    <n v="1"/>
    <d v="1899-12-30T02:45:00"/>
    <d v="1899-12-30T02:45:00"/>
    <n v="0"/>
    <d v="1899-12-30T04:56:00"/>
    <d v="1899-12-30T07:41:00"/>
    <n v="15"/>
    <x v="5"/>
    <x v="14"/>
    <s v="6-24"/>
    <d v="1899-12-30T02:45:00"/>
    <n v="0"/>
    <n v="1"/>
    <x v="10"/>
  </r>
  <r>
    <s v="TDL908 - R62456"/>
    <n v="585"/>
    <x v="0"/>
    <s v="Cambio de las dos cruzetas del eje corto y arreglo de un balancin"/>
    <x v="4"/>
    <d v="1899-12-30T08:30:00"/>
    <d v="1899-12-30T10:30:00"/>
    <d v="2021-06-15T00:00:00"/>
    <x v="64"/>
    <d v="2021-06-15T00:00:00"/>
    <d v="2021-06-15T00:00:00"/>
    <d v="1899-12-30T08:30:00"/>
    <d v="1899-12-30T10:30:00"/>
    <x v="145"/>
    <s v="ISMAEL MORENO"/>
    <x v="0"/>
    <s v="SOLDADURA, MECANICA DE PATIO"/>
    <x v="0"/>
    <x v="4"/>
    <n v="0"/>
    <n v="1"/>
    <d v="1899-12-30T02:00:00"/>
    <d v="1899-12-30T02:00:00"/>
    <n v="1"/>
    <d v="1899-12-30T00:00:00"/>
    <d v="1899-12-30T02:00:00"/>
    <n v="15"/>
    <x v="5"/>
    <x v="14"/>
    <s v="6-24"/>
    <d v="1899-12-30T02:00:00"/>
    <n v="0"/>
    <n v="1"/>
    <x v="10"/>
  </r>
  <r>
    <s v="R84456"/>
    <n v="586"/>
    <x v="0"/>
    <s v="SE DESMONTARON LLANTYAS 3,4 Y 7,8 PARA PONER A RODAR EL CHASIS PINCHADO DE LLANTAS 7 Y 8"/>
    <x v="13"/>
    <d v="1899-12-30T22:00:00"/>
    <d v="1899-12-30T00:45:00"/>
    <d v="2021-06-15T00:00:00"/>
    <x v="65"/>
    <d v="2021-06-15T00:00:00"/>
    <d v="2021-06-16T00:00:00"/>
    <d v="1899-12-30T22:00:00"/>
    <d v="1899-12-30T00:45:00"/>
    <x v="245"/>
    <s v="CARLOS ROA"/>
    <x v="0"/>
    <s v="LLANTERIA"/>
    <x v="0"/>
    <x v="0"/>
    <n v="1"/>
    <n v="1"/>
    <d v="1899-12-30T02:45:00"/>
    <d v="1899-12-30T02:45:00"/>
    <n v="1"/>
    <d v="1899-12-30T00:00:00"/>
    <d v="1899-12-30T02:45:00"/>
    <n v="16"/>
    <x v="5"/>
    <x v="14"/>
    <s v="6-24"/>
    <n v="-0.61391666666666667"/>
    <n v="1"/>
    <n v="1"/>
    <x v="10"/>
  </r>
  <r>
    <s v="TFU067"/>
    <n v="587"/>
    <x v="1"/>
    <s v="CAMBIO DE VALVULA NIVELADORA DE SUSPENSION SE ADAPTO UNA VALVULA DE KW"/>
    <x v="20"/>
    <d v="1899-12-30T14:00:00"/>
    <d v="1899-12-30T15:00:00"/>
    <d v="2021-06-16T00:00:00"/>
    <x v="65"/>
    <d v="2021-06-16T00:00:00"/>
    <d v="2021-06-16T00:00:00"/>
    <d v="1899-12-30T14:15:00"/>
    <d v="1899-12-30T15:00:00"/>
    <x v="1"/>
    <s v="ABSALON PUENTES"/>
    <x v="0"/>
    <s v="AIRE"/>
    <x v="0"/>
    <x v="1"/>
    <n v="0"/>
    <n v="1"/>
    <d v="1899-12-30T01:00:00"/>
    <d v="1899-12-30T01:00:00"/>
    <n v="1"/>
    <d v="1899-12-30T00:00:00"/>
    <d v="1899-12-30T01:00:00"/>
    <n v="16"/>
    <x v="5"/>
    <x v="14"/>
    <s v="6-24"/>
    <d v="1899-12-30T00:45:00"/>
    <n v="0"/>
    <n v="1"/>
    <x v="10"/>
  </r>
  <r>
    <s v="TFU067"/>
    <n v="587"/>
    <x v="0"/>
    <s v="REPARACION DE LLANTA POSICION 7 Y CALIBRACION GENERAL"/>
    <x v="13"/>
    <d v="1899-12-30T14:00:00"/>
    <d v="1899-12-30T15:00:00"/>
    <d v="2021-06-16T00:00:00"/>
    <x v="65"/>
    <d v="2021-06-16T00:00:00"/>
    <d v="2021-06-16T00:00:00"/>
    <d v="1899-12-30T14:00:00"/>
    <d v="1899-12-30T15:00:00"/>
    <x v="244"/>
    <s v="ABSALON PUENTES"/>
    <x v="0"/>
    <s v="LLANTERIA"/>
    <x v="0"/>
    <x v="1"/>
    <n v="0"/>
    <n v="1"/>
    <d v="1899-12-30T01:00:00"/>
    <d v="1899-12-30T01:00:00"/>
    <n v="1"/>
    <d v="1899-12-30T00:00:00"/>
    <d v="1899-12-30T01:00:00"/>
    <n v="16"/>
    <x v="5"/>
    <x v="14"/>
    <s v="6-24"/>
    <d v="1899-12-30T01:00:00"/>
    <n v="0"/>
    <n v="1"/>
    <x v="10"/>
  </r>
  <r>
    <s v="SJK631"/>
    <n v="588"/>
    <x v="0"/>
    <s v="CAMBIO DE DOS HOJAS DE MUELLE POSICION 1 Y 2 LADO IZQUIERDO"/>
    <x v="20"/>
    <d v="1899-12-30T09:30:00"/>
    <d v="1899-12-30T14:02:00"/>
    <d v="2021-06-16T00:00:00"/>
    <x v="65"/>
    <d v="2021-06-16T00:00:00"/>
    <d v="2021-06-16T00:00:00"/>
    <d v="1899-12-30T09:30:00"/>
    <d v="1899-12-30T14:02:00"/>
    <x v="5"/>
    <s v="ARTURO JAIMES"/>
    <x v="0"/>
    <s v="MECANICA DE PATIO"/>
    <x v="0"/>
    <x v="0"/>
    <n v="0"/>
    <n v="1"/>
    <d v="1899-12-30T04:32:00"/>
    <d v="1899-12-30T04:32:00"/>
    <n v="1"/>
    <d v="1899-12-30T00:00:00"/>
    <d v="1899-12-30T04:32:00"/>
    <n v="16"/>
    <x v="5"/>
    <x v="14"/>
    <s v="6-24"/>
    <d v="1899-12-30T04:32:00"/>
    <n v="0"/>
    <n v="1"/>
    <x v="10"/>
  </r>
  <r>
    <s v="UQS516"/>
    <n v="589"/>
    <x v="0"/>
    <s v="INSPECCION DE LUCES POR RTM, CAMBIO DE UNIDADES FRONTALES LADO IZQUIERDO"/>
    <x v="58"/>
    <d v="1899-12-30T15:00:00"/>
    <d v="1899-12-30T16:30:00"/>
    <d v="2021-06-16T00:00:00"/>
    <x v="65"/>
    <d v="2021-06-16T00:00:00"/>
    <d v="2021-06-16T00:00:00"/>
    <d v="1899-12-30T14:50:00"/>
    <d v="1899-12-30T16:00:00"/>
    <x v="21"/>
    <s v="ROBERTO LOZANO"/>
    <x v="1"/>
    <s v="ELECTRICO"/>
    <x v="0"/>
    <x v="3"/>
    <n v="0"/>
    <n v="1"/>
    <d v="1899-12-30T01:30:00"/>
    <d v="1899-12-30T01:30:00"/>
    <n v="0"/>
    <d v="1899-12-30T04:30:00"/>
    <d v="1899-12-30T06:00:00"/>
    <n v="16"/>
    <x v="5"/>
    <x v="14"/>
    <s v="6-24"/>
    <d v="1899-12-30T01:10:00"/>
    <n v="0"/>
    <n v="1"/>
    <x v="10"/>
  </r>
  <r>
    <s v="S26309"/>
    <n v="590"/>
    <x v="0"/>
    <s v="CAMBIO DE LLANTA EN MAL ESTADO SE MONTO EN POSICION 5"/>
    <x v="13"/>
    <d v="1899-12-30T11:32:00"/>
    <d v="1899-12-30T12:02:00"/>
    <d v="2021-06-15T00:00:00"/>
    <x v="64"/>
    <d v="2021-06-15T00:00:00"/>
    <d v="2021-06-15T00:00:00"/>
    <d v="1899-12-30T11:32:00"/>
    <d v="1899-12-30T12:02:00"/>
    <x v="241"/>
    <s v="RUBEN GUZMAN"/>
    <x v="0"/>
    <s v="LLANTERIA"/>
    <x v="0"/>
    <x v="1"/>
    <n v="0"/>
    <n v="1"/>
    <d v="1899-12-30T00:30:00"/>
    <d v="1899-12-30T00:30:00"/>
    <n v="1"/>
    <d v="1899-12-30T00:00:00"/>
    <d v="1899-12-30T00:30:00"/>
    <n v="15"/>
    <x v="5"/>
    <x v="14"/>
    <s v="6-24"/>
    <d v="1899-12-30T00:30:00"/>
    <n v="0"/>
    <n v="1"/>
    <x v="10"/>
  </r>
  <r>
    <s v="TFU069"/>
    <n v="591"/>
    <x v="0"/>
    <s v="SE ROTARON LLANTAS FRONTALES EN EL MISMO EJE"/>
    <x v="13"/>
    <d v="1899-12-30T08:10:00"/>
    <d v="1899-12-30T08:55:00"/>
    <d v="2021-06-15T00:00:00"/>
    <x v="64"/>
    <d v="2021-06-15T00:00:00"/>
    <d v="2021-06-15T00:00:00"/>
    <d v="1899-12-30T08:10:00"/>
    <d v="1899-12-30T08:55:00"/>
    <x v="247"/>
    <s v="EFRAIN VARGAS"/>
    <x v="1"/>
    <s v="LLANTERIA"/>
    <x v="0"/>
    <x v="1"/>
    <n v="0"/>
    <n v="1"/>
    <d v="1899-12-30T00:45:00"/>
    <d v="1899-12-30T00:45:00"/>
    <n v="1"/>
    <d v="1899-12-30T00:00:00"/>
    <d v="1899-12-30T00:45:00"/>
    <n v="15"/>
    <x v="5"/>
    <x v="14"/>
    <s v="6-24"/>
    <d v="1899-12-30T00:45:00"/>
    <n v="0"/>
    <n v="1"/>
    <x v="10"/>
  </r>
  <r>
    <s v="UYV097"/>
    <n v="592"/>
    <x v="0"/>
    <s v="REVISION ELECTRICA DE LUCES, REPARACION LUCES DE CAPO, SE VERIFICO LUCES DEL TABLERO, REPARACION CABLE 7 VIAS"/>
    <x v="58"/>
    <d v="1899-12-30T16:00:00"/>
    <d v="1899-12-30T18:30:00"/>
    <d v="2021-06-16T00:00:00"/>
    <x v="65"/>
    <d v="2021-06-16T00:00:00"/>
    <d v="2021-06-16T00:00:00"/>
    <d v="1899-12-30T16:00:00"/>
    <d v="1899-12-30T18:30:00"/>
    <x v="267"/>
    <s v="CARLOS ROA"/>
    <x v="0"/>
    <s v="ELECTRICO"/>
    <x v="1"/>
    <x v="0"/>
    <n v="0"/>
    <n v="1"/>
    <d v="1899-12-30T02:30:00"/>
    <d v="1899-12-30T02:30:00"/>
    <n v="0"/>
    <d v="1899-12-30T02:30:00"/>
    <d v="1899-12-30T05:00:00"/>
    <n v="16"/>
    <x v="5"/>
    <x v="14"/>
    <s v="6-24"/>
    <d v="1899-12-30T02:30:00"/>
    <n v="0"/>
    <n v="1"/>
    <x v="10"/>
  </r>
  <r>
    <s v="S67620"/>
    <n v="593"/>
    <x v="0"/>
    <s v="SE REPARO LLANTA NUMERO 8 DE CHASIS"/>
    <x v="13"/>
    <d v="1899-12-30T15:30:00"/>
    <d v="1899-12-30T16:31:00"/>
    <d v="2021-06-15T00:00:00"/>
    <x v="64"/>
    <d v="2021-06-15T00:00:00"/>
    <d v="2021-06-15T00:00:00"/>
    <d v="1899-12-30T15:30:00"/>
    <d v="1899-12-30T16:31:00"/>
    <x v="244"/>
    <m/>
    <x v="0"/>
    <s v="LLANTERIA"/>
    <x v="0"/>
    <x v="0"/>
    <n v="0"/>
    <n v="1"/>
    <d v="1899-12-30T01:01:00"/>
    <d v="1899-12-30T01:01:00"/>
    <n v="0"/>
    <d v="1899-12-30T04:29:00"/>
    <d v="1899-12-30T05:30:00"/>
    <n v="15"/>
    <x v="5"/>
    <x v="14"/>
    <s v="6-24"/>
    <d v="1899-12-30T01:01:00"/>
    <n v="0"/>
    <n v="1"/>
    <x v="10"/>
  </r>
  <r>
    <s v="R84456"/>
    <n v="594"/>
    <x v="0"/>
    <s v="INSPECCION, MONTAJE DE DOS LLANTAS"/>
    <x v="13"/>
    <d v="1899-12-30T15:19:00"/>
    <d v="1899-12-30T17:30:00"/>
    <d v="2021-06-16T00:00:00"/>
    <x v="65"/>
    <d v="2021-06-16T00:00:00"/>
    <d v="2021-06-16T00:00:00"/>
    <d v="1899-12-30T15:19:00"/>
    <d v="1899-12-30T17:30:00"/>
    <x v="258"/>
    <m/>
    <x v="0"/>
    <s v="LLANTERIA"/>
    <x v="0"/>
    <x v="2"/>
    <n v="0"/>
    <n v="1"/>
    <d v="1899-12-30T02:11:00"/>
    <d v="1899-12-30T02:11:00"/>
    <n v="0"/>
    <d v="1899-12-30T03:30:00"/>
    <d v="1899-12-30T05:41:00"/>
    <n v="16"/>
    <x v="5"/>
    <x v="14"/>
    <s v="6-24"/>
    <d v="1899-12-30T02:11:00"/>
    <n v="0"/>
    <n v="1"/>
    <x v="10"/>
  </r>
  <r>
    <s v="R80870"/>
    <n v="595"/>
    <x v="0"/>
    <s v="CAMBIO DE REPUESTO"/>
    <x v="13"/>
    <d v="1899-12-30T16:30:00"/>
    <d v="1899-12-30T16:45:00"/>
    <d v="2021-06-16T00:00:00"/>
    <x v="65"/>
    <d v="2021-06-16T00:00:00"/>
    <d v="2021-06-16T00:00:00"/>
    <d v="1899-12-30T16:30:00"/>
    <d v="1899-12-30T16:45:00"/>
    <x v="247"/>
    <s v="SAMUEL MEDINA"/>
    <x v="0"/>
    <s v="LLANTERIA"/>
    <x v="0"/>
    <x v="2"/>
    <n v="0"/>
    <n v="1"/>
    <d v="1899-12-30T00:15:00"/>
    <d v="1899-12-30T00:15:00"/>
    <n v="0"/>
    <d v="1899-12-30T04:15:00"/>
    <d v="1899-12-30T04:30:00"/>
    <n v="16"/>
    <x v="5"/>
    <x v="14"/>
    <s v="6-24"/>
    <d v="1899-12-30T00:15:00"/>
    <n v="0"/>
    <n v="1"/>
    <x v="10"/>
  </r>
  <r>
    <s v="SJK638"/>
    <n v="596"/>
    <x v="0"/>
    <s v="INSPECCION DE LLANTAS Y CAMBIO DE LLANTAS POSICION 1 Y 2"/>
    <x v="13"/>
    <d v="1899-12-30T08:30:00"/>
    <d v="1899-12-30T09:35:00"/>
    <d v="2021-06-16T00:00:00"/>
    <x v="65"/>
    <d v="2021-06-16T00:00:00"/>
    <d v="2021-06-16T00:00:00"/>
    <d v="1899-12-30T08:30:00"/>
    <d v="1899-12-30T09:35:00"/>
    <x v="241"/>
    <s v="YONAT CANTILLO"/>
    <x v="1"/>
    <s v="LLANTERIA"/>
    <x v="0"/>
    <x v="2"/>
    <n v="0"/>
    <n v="1"/>
    <d v="1899-12-30T01:05:00"/>
    <d v="1899-12-30T01:05:00"/>
    <n v="1"/>
    <d v="1899-12-30T00:00:00"/>
    <d v="1899-12-30T01:05:00"/>
    <n v="16"/>
    <x v="5"/>
    <x v="14"/>
    <s v="6-24"/>
    <d v="1899-12-30T01:05:00"/>
    <n v="0"/>
    <n v="1"/>
    <x v="10"/>
  </r>
  <r>
    <s v="S26301"/>
    <n v="597"/>
    <x v="0"/>
    <s v="PEGAR PLATINAS PARA TAPAR HUECOS EN EL PISO DONDE VAN LOS TWIN LOCK"/>
    <x v="46"/>
    <d v="1899-12-30T07:00:00"/>
    <d v="1899-12-30T11:30:00"/>
    <d v="2021-06-17T00:00:00"/>
    <x v="66"/>
    <d v="2021-06-17T00:00:00"/>
    <d v="2021-06-17T00:00:00"/>
    <d v="1899-12-30T07:00:00"/>
    <d v="1899-12-30T11:30:00"/>
    <x v="13"/>
    <s v="LEONARDO CANO"/>
    <x v="0"/>
    <s v="SOLDADURA"/>
    <x v="0"/>
    <x v="1"/>
    <n v="0"/>
    <n v="1"/>
    <d v="1899-12-30T04:30:00"/>
    <d v="1899-12-30T04:30:00"/>
    <n v="1"/>
    <d v="1899-12-30T00:00:00"/>
    <d v="1899-12-30T04:30:00"/>
    <n v="17"/>
    <x v="5"/>
    <x v="14"/>
    <s v="6-24"/>
    <d v="1899-12-30T04:30:00"/>
    <n v="0"/>
    <n v="1"/>
    <x v="10"/>
  </r>
  <r>
    <s v="TFR045"/>
    <n v="598"/>
    <x v="1"/>
    <s v="DESMONTE DE BARRA EN V TRASERA PARA REPARACION DE SOPORTES PARTE TRASERA"/>
    <x v="63"/>
    <d v="1899-12-30T07:00:00"/>
    <d v="1899-12-30T17:15:00"/>
    <d v="2021-06-17T00:00:00"/>
    <x v="66"/>
    <d v="2021-06-17T00:00:00"/>
    <d v="2021-06-17T00:00:00"/>
    <d v="1899-12-30T07:30:00"/>
    <d v="1899-12-30T08:30:00"/>
    <x v="268"/>
    <s v="ROBERTO MENDOZA"/>
    <x v="0"/>
    <s v="MECANICA DE PATIO"/>
    <x v="0"/>
    <x v="1"/>
    <n v="0"/>
    <n v="1"/>
    <d v="1899-12-30T08:15:29"/>
    <d v="1899-12-30T09:15:00"/>
    <n v="0"/>
    <d v="1899-12-30T03:45:00"/>
    <d v="1899-12-30T13:00:00"/>
    <n v="17"/>
    <x v="5"/>
    <x v="14"/>
    <s v="6-24"/>
    <d v="1899-12-30T01:00:00"/>
    <n v="0"/>
    <n v="1"/>
    <x v="10"/>
  </r>
  <r>
    <s v="TFR045"/>
    <n v="598"/>
    <x v="1"/>
    <s v="DESMONTE DE SOPORTES DE BARRA EN V PARTIDOS Y MONTAJE DE UNOS FABRICADOS"/>
    <x v="63"/>
    <d v="1899-12-30T07:00:00"/>
    <d v="1899-12-30T17:15:00"/>
    <d v="2021-06-17T00:00:00"/>
    <x v="66"/>
    <d v="2021-06-17T00:00:00"/>
    <d v="2021-06-17T00:00:00"/>
    <d v="1899-12-30T07:30:00"/>
    <d v="1899-12-30T16:00:00"/>
    <x v="7"/>
    <s v="ROBERTO MENDOZA"/>
    <x v="0"/>
    <s v="SOLDADURA"/>
    <x v="0"/>
    <x v="1"/>
    <n v="0"/>
    <n v="1"/>
    <d v="1899-12-30T08:15:29"/>
    <d v="1899-12-30T09:15:00"/>
    <n v="0"/>
    <d v="1899-12-30T03:45:00"/>
    <d v="1899-12-30T13:00:00"/>
    <n v="17"/>
    <x v="5"/>
    <x v="14"/>
    <s v="6-24"/>
    <d v="1899-12-30T06:30:29"/>
    <n v="0"/>
    <n v="1"/>
    <x v="10"/>
  </r>
  <r>
    <s v="TFR045"/>
    <n v="598"/>
    <x v="1"/>
    <s v="REPARACION SISTEMA ELEVAVIDRIO INSTALACION DE MAXTER Y CAMBIO DE STOP RENEGADOS"/>
    <x v="58"/>
    <d v="1899-12-30T07:00:00"/>
    <d v="1899-12-30T17:15:00"/>
    <d v="2021-06-17T00:00:00"/>
    <x v="66"/>
    <d v="2021-06-17T00:00:00"/>
    <d v="2021-06-17T00:00:00"/>
    <d v="1899-12-30T07:30:00"/>
    <d v="1899-12-30T12:00:00"/>
    <x v="12"/>
    <s v="ROBERTO MENDOZA"/>
    <x v="0"/>
    <s v="ELECTRICO"/>
    <x v="1"/>
    <x v="1"/>
    <n v="0"/>
    <n v="1"/>
    <d v="1899-12-30T08:15:29"/>
    <d v="1899-12-30T09:15:00"/>
    <n v="0"/>
    <d v="1899-12-30T03:45:00"/>
    <d v="1899-12-30T13:00:00"/>
    <n v="17"/>
    <x v="5"/>
    <x v="14"/>
    <s v="6-24"/>
    <d v="1899-12-30T04:30:00"/>
    <n v="0"/>
    <n v="1"/>
    <x v="10"/>
  </r>
  <r>
    <s v="TFR045"/>
    <n v="598"/>
    <x v="0"/>
    <s v="MONTAJE DE BARRA EN V"/>
    <x v="63"/>
    <d v="1899-12-30T07:00:00"/>
    <d v="1899-12-30T17:15:00"/>
    <d v="2021-06-17T00:00:00"/>
    <x v="66"/>
    <d v="2021-06-17T00:00:00"/>
    <d v="2021-06-17T00:00:00"/>
    <d v="1899-12-30T16:00:00"/>
    <d v="1899-12-30T17:30:00"/>
    <x v="23"/>
    <s v="ROBERTO MENDOZA"/>
    <x v="0"/>
    <s v="MECANICA DE PATIO"/>
    <x v="0"/>
    <x v="1"/>
    <n v="0"/>
    <n v="1"/>
    <d v="1899-12-30T08:15:29"/>
    <d v="1899-12-30T09:15:00"/>
    <n v="0"/>
    <d v="1899-12-30T03:45:00"/>
    <d v="1899-12-30T13:00:00"/>
    <n v="17"/>
    <x v="5"/>
    <x v="14"/>
    <s v="6-24"/>
    <d v="1899-12-30T01:30:00"/>
    <n v="0"/>
    <n v="1"/>
    <x v="10"/>
  </r>
  <r>
    <s v="R60300"/>
    <n v="599"/>
    <x v="1"/>
    <s v="REVISION DE  FUGA DE AIRE Y SE CORRIGE POR UNA MANGUERA"/>
    <x v="19"/>
    <d v="1899-12-30T07:00:00"/>
    <d v="1899-12-30T09:30:00"/>
    <d v="2021-06-17T00:00:00"/>
    <x v="66"/>
    <d v="2021-06-17T00:00:00"/>
    <d v="2021-06-17T00:00:00"/>
    <d v="1899-12-30T07:30:00"/>
    <d v="1899-12-30T08:30:00"/>
    <x v="6"/>
    <s v="NEIDER IBARRA"/>
    <x v="0"/>
    <s v="AIRE"/>
    <x v="0"/>
    <x v="3"/>
    <n v="0"/>
    <n v="1"/>
    <d v="1899-12-30T02:30:00"/>
    <d v="1899-12-30T02:30:00"/>
    <n v="1"/>
    <d v="1899-12-30T00:00:00"/>
    <d v="1899-12-30T02:30:00"/>
    <n v="17"/>
    <x v="5"/>
    <x v="14"/>
    <s v="6-24"/>
    <d v="1899-12-30T01:00:00"/>
    <n v="0"/>
    <n v="1"/>
    <x v="10"/>
  </r>
  <r>
    <s v="R60300"/>
    <n v="599"/>
    <x v="0"/>
    <s v="CORREGIR FUGAS DE PRODUCTO POR TAPAS DE MANHOLES, CAMBIO DE VALVULA MANHOLE DELANTEROY CAMBIO DE ORING TAPA MANHOLE TRASERO"/>
    <x v="67"/>
    <d v="1899-12-30T07:00:00"/>
    <d v="1899-12-30T09:30:00"/>
    <d v="2021-06-17T00:00:00"/>
    <x v="66"/>
    <d v="2021-06-17T00:00:00"/>
    <d v="2021-06-17T00:00:00"/>
    <d v="1899-12-30T07:30:00"/>
    <d v="1899-12-30T09:30:00"/>
    <x v="0"/>
    <s v="NEIDER IBARRA"/>
    <x v="0"/>
    <s v="MECANICA DE PATIO"/>
    <x v="1"/>
    <x v="3"/>
    <n v="0"/>
    <n v="1"/>
    <d v="1899-12-30T02:30:00"/>
    <d v="1899-12-30T02:30:00"/>
    <n v="1"/>
    <d v="1899-12-30T00:00:00"/>
    <d v="1899-12-30T02:30:00"/>
    <n v="17"/>
    <x v="5"/>
    <x v="14"/>
    <s v="6-24"/>
    <d v="1899-12-30T02:00:00"/>
    <n v="0"/>
    <n v="1"/>
    <x v="10"/>
  </r>
  <r>
    <s v="TFU068"/>
    <n v="600"/>
    <x v="0"/>
    <s v="PONER 4 TORNILLO AL TUNEL DE LEVA"/>
    <x v="20"/>
    <d v="1899-12-30T08:45:00"/>
    <d v="1899-12-30T09:30:00"/>
    <d v="2021-06-17T00:00:00"/>
    <x v="66"/>
    <d v="2021-06-17T00:00:00"/>
    <d v="2021-06-17T00:00:00"/>
    <d v="1899-12-30T08:45:00"/>
    <d v="1899-12-30T09:30:00"/>
    <x v="6"/>
    <s v="JHON CANTILLO"/>
    <x v="0"/>
    <s v="MECANICA DE PATIO"/>
    <x v="0"/>
    <x v="1"/>
    <n v="0"/>
    <n v="1"/>
    <d v="1899-12-30T00:45:00"/>
    <d v="1899-12-30T00:45:00"/>
    <n v="1"/>
    <d v="1899-12-30T00:00:00"/>
    <d v="1899-12-30T00:45:00"/>
    <n v="17"/>
    <x v="5"/>
    <x v="14"/>
    <s v="6-24"/>
    <d v="1899-12-30T00:45:00"/>
    <n v="0"/>
    <n v="1"/>
    <x v="10"/>
  </r>
  <r>
    <s v="TZU233"/>
    <n v="601"/>
    <x v="1"/>
    <s v="CAMBIO DE ACEITE Y FILTRACION"/>
    <x v="3"/>
    <d v="1899-12-30T07:40:00"/>
    <d v="1899-12-30T18:00:00"/>
    <d v="2021-06-17T00:00:00"/>
    <x v="67"/>
    <d v="2021-06-17T00:00:00"/>
    <d v="2021-06-17T00:00:00"/>
    <d v="1899-12-30T07:40:00"/>
    <d v="1899-12-30T12:00:00"/>
    <x v="15"/>
    <s v="DAMIAN"/>
    <x v="1"/>
    <s v="MECANICA DE PATIO"/>
    <x v="1"/>
    <x v="7"/>
    <n v="5"/>
    <n v="1"/>
    <d v="1900-01-01T04:50:06"/>
    <d v="1900-01-02T09:18:05"/>
    <n v="1"/>
    <d v="1899-12-30T00:00:00"/>
    <d v="1900-01-02T09:18:05"/>
    <n v="22"/>
    <x v="5"/>
    <x v="11"/>
    <s v="6-25"/>
    <d v="1899-12-30T04:20:00"/>
    <n v="0"/>
    <n v="1"/>
    <x v="10"/>
  </r>
  <r>
    <s v="TZU233"/>
    <n v="601"/>
    <x v="1"/>
    <s v="DESMONTE DE ARRANQUE"/>
    <x v="58"/>
    <d v="1899-12-30T07:40:00"/>
    <d v="1899-12-30T18:00:00"/>
    <d v="2021-06-17T00:00:00"/>
    <x v="67"/>
    <d v="2021-06-17T00:00:00"/>
    <d v="2021-06-17T00:00:00"/>
    <d v="1899-12-30T10:10:00"/>
    <d v="1899-12-30T10:40:00"/>
    <x v="12"/>
    <s v="DAMIAN"/>
    <x v="1"/>
    <s v="ELECTRICO"/>
    <x v="1"/>
    <x v="7"/>
    <n v="5"/>
    <n v="1"/>
    <d v="1900-01-01T04:50:06"/>
    <d v="1900-01-02T09:18:05"/>
    <n v="1"/>
    <d v="1899-12-30T00:00:00"/>
    <d v="1900-01-02T09:18:05"/>
    <n v="22"/>
    <x v="5"/>
    <x v="11"/>
    <s v="6-25"/>
    <d v="1899-12-30T00:30:00"/>
    <n v="0"/>
    <n v="1"/>
    <x v="10"/>
  </r>
  <r>
    <s v="TZU233"/>
    <n v="601"/>
    <x v="1"/>
    <s v="BRILLADO "/>
    <x v="1"/>
    <d v="1899-12-30T07:40:00"/>
    <d v="1899-12-30T18:00:00"/>
    <d v="2021-06-17T00:00:00"/>
    <x v="67"/>
    <d v="2021-06-17T00:00:00"/>
    <d v="2021-06-17T00:00:00"/>
    <d v="1899-12-30T09:00:00"/>
    <d v="1899-12-30T10:15:00"/>
    <x v="28"/>
    <s v="DAMIAN"/>
    <x v="1"/>
    <s v="LATONERIA Y PINTURA"/>
    <x v="0"/>
    <x v="7"/>
    <n v="5"/>
    <n v="1"/>
    <d v="1900-01-01T04:50:06"/>
    <d v="1900-01-02T09:18:05"/>
    <n v="1"/>
    <d v="1899-12-30T00:00:00"/>
    <d v="1900-01-02T09:18:05"/>
    <n v="22"/>
    <x v="5"/>
    <x v="11"/>
    <s v="6-25"/>
    <d v="1899-12-30T01:15:00"/>
    <n v="0"/>
    <n v="1"/>
    <x v="10"/>
  </r>
  <r>
    <s v="TZU233"/>
    <n v="601"/>
    <x v="1"/>
    <s v="MONTAJE DE MOTOR DE ARRANQUE PRUEBA Y SE DESMONTO NO FUNCIONO"/>
    <x v="58"/>
    <d v="1899-12-30T07:40:00"/>
    <d v="1899-12-30T18:00:00"/>
    <d v="2021-06-17T00:00:00"/>
    <x v="67"/>
    <d v="2021-06-18T00:00:00"/>
    <d v="2021-06-18T00:00:00"/>
    <d v="1899-12-30T09:00:00"/>
    <d v="1899-12-30T10:40:00"/>
    <x v="269"/>
    <s v="DAMIAN"/>
    <x v="1"/>
    <s v="ELECTRICO"/>
    <x v="1"/>
    <x v="7"/>
    <n v="5"/>
    <n v="1"/>
    <d v="1900-01-01T04:50:06"/>
    <d v="1900-01-02T09:18:05"/>
    <n v="1"/>
    <d v="1899-12-30T00:00:00"/>
    <d v="1900-01-02T09:18:05"/>
    <n v="22"/>
    <x v="5"/>
    <x v="11"/>
    <s v="6-25"/>
    <d v="1899-12-30T01:40:00"/>
    <n v="0"/>
    <n v="1"/>
    <x v="10"/>
  </r>
  <r>
    <s v="TZU233"/>
    <n v="601"/>
    <x v="1"/>
    <s v="MONTAJE NUEVAMENTE DE ARRANQUE SE REALIZARON PRUEBAS"/>
    <x v="58"/>
    <d v="1899-12-30T07:40:00"/>
    <d v="1899-12-30T18:00:00"/>
    <d v="2021-06-17T00:00:00"/>
    <x v="67"/>
    <d v="2021-06-21T00:00:00"/>
    <d v="2021-06-21T00:00:00"/>
    <d v="1899-12-30T08:56:00"/>
    <d v="1899-12-30T12:00:00"/>
    <x v="269"/>
    <s v="DAMIAN"/>
    <x v="1"/>
    <s v="ELECTRICO"/>
    <x v="1"/>
    <x v="7"/>
    <n v="5"/>
    <n v="1"/>
    <d v="1900-01-01T04:50:06"/>
    <d v="1900-01-02T09:18:05"/>
    <n v="1"/>
    <d v="1899-12-30T00:00:00"/>
    <d v="1900-01-02T09:18:05"/>
    <n v="22"/>
    <x v="5"/>
    <x v="11"/>
    <s v="6-25"/>
    <d v="1899-12-30T03:04:00"/>
    <n v="0"/>
    <n v="1"/>
    <x v="11"/>
  </r>
  <r>
    <s v="TZU233"/>
    <n v="601"/>
    <x v="1"/>
    <s v="COLOCAR GUAYA DE FRENO EN SU POSICION"/>
    <x v="13"/>
    <d v="1899-12-30T07:40:00"/>
    <d v="1899-12-30T18:00:00"/>
    <d v="2021-06-17T00:00:00"/>
    <x v="67"/>
    <d v="2021-06-21T00:00:00"/>
    <d v="2021-06-21T00:00:00"/>
    <d v="1899-12-30T15:15:00"/>
    <d v="1899-12-30T16:40:00"/>
    <x v="6"/>
    <s v="DAMIAN"/>
    <x v="1"/>
    <s v="MOTORES"/>
    <x v="1"/>
    <x v="7"/>
    <n v="5"/>
    <n v="1"/>
    <d v="1900-01-01T04:50:06"/>
    <d v="1900-01-02T09:18:05"/>
    <n v="1"/>
    <d v="1899-12-30T00:00:00"/>
    <d v="1900-01-02T09:18:05"/>
    <n v="22"/>
    <x v="5"/>
    <x v="11"/>
    <s v="6-25"/>
    <d v="1899-12-30T01:25:00"/>
    <n v="0"/>
    <n v="1"/>
    <x v="11"/>
  </r>
  <r>
    <s v="TZU233"/>
    <n v="601"/>
    <x v="1"/>
    <s v="SE BAJO VALVULA TRASERA DE FRENO Y FUGA DE ACPM"/>
    <x v="3"/>
    <d v="1899-12-30T07:40:00"/>
    <d v="1899-12-30T18:00:00"/>
    <d v="2021-06-17T00:00:00"/>
    <x v="67"/>
    <d v="2021-06-21T00:00:00"/>
    <d v="2021-06-21T00:00:00"/>
    <d v="1899-12-30T14:30:00"/>
    <d v="1899-12-30T16:00:00"/>
    <x v="15"/>
    <s v="DAMIAN"/>
    <x v="1"/>
    <s v="MOTORES"/>
    <x v="1"/>
    <x v="7"/>
    <n v="5"/>
    <n v="1"/>
    <d v="1900-01-01T04:50:06"/>
    <d v="1900-01-02T09:18:05"/>
    <n v="1"/>
    <d v="1899-12-30T00:00:00"/>
    <d v="1900-01-02T09:18:05"/>
    <n v="22"/>
    <x v="5"/>
    <x v="11"/>
    <s v="6-25"/>
    <d v="1899-12-30T01:30:00"/>
    <n v="0"/>
    <n v="1"/>
    <x v="11"/>
  </r>
  <r>
    <s v="TZU233"/>
    <n v="601"/>
    <x v="0"/>
    <s v="CAMBIO DE VALVULA DE FRENO "/>
    <x v="3"/>
    <d v="1899-12-30T07:40:00"/>
    <d v="1899-12-30T18:00:00"/>
    <d v="2021-06-17T00:00:00"/>
    <x v="67"/>
    <d v="2021-06-22T00:00:00"/>
    <d v="2021-06-22T00:00:00"/>
    <d v="1899-12-30T17:00:00"/>
    <d v="1899-12-30T18:00:00"/>
    <x v="15"/>
    <s v="DAMIAN"/>
    <x v="1"/>
    <s v="MOTORES"/>
    <x v="1"/>
    <x v="7"/>
    <n v="5"/>
    <n v="1"/>
    <d v="1900-01-01T04:50:06"/>
    <d v="1900-01-02T09:18:05"/>
    <n v="1"/>
    <d v="1899-12-30T00:00:00"/>
    <d v="1900-01-02T09:18:05"/>
    <n v="22"/>
    <x v="5"/>
    <x v="11"/>
    <s v="6-25"/>
    <d v="1899-12-30T01:00:00"/>
    <n v="0"/>
    <n v="1"/>
    <x v="11"/>
  </r>
  <r>
    <s v="S26299"/>
    <n v="602"/>
    <x v="1"/>
    <s v="INSPECCION DE TRAILER, SE DESMONTARON LLANTAS POSICION 5,6,7 Y 8 PARA CAMBIAR BANDAS"/>
    <x v="13"/>
    <d v="1899-12-30T09:30:00"/>
    <d v="1899-12-30T15:10:00"/>
    <d v="2021-06-17T00:00:00"/>
    <x v="68"/>
    <d v="2021-06-17T00:00:00"/>
    <d v="2021-06-17T00:00:00"/>
    <d v="1899-12-30T09:30:00"/>
    <d v="1899-12-30T10:30:00"/>
    <x v="215"/>
    <s v="RICHARD RODRIGUEZ"/>
    <x v="1"/>
    <s v="MECANICA DE PATIO"/>
    <x v="1"/>
    <x v="1"/>
    <n v="1"/>
    <n v="1"/>
    <d v="1899-12-30T12:10:58"/>
    <d v="1899-12-30T17:40:58"/>
    <n v="1"/>
    <d v="1899-12-30T00:00:00"/>
    <d v="1899-12-30T17:40:58"/>
    <n v="18"/>
    <x v="5"/>
    <x v="14"/>
    <s v="6-24"/>
    <d v="1899-12-30T01:00:00"/>
    <n v="0"/>
    <n v="1"/>
    <x v="10"/>
  </r>
  <r>
    <s v="TFU056"/>
    <n v="602"/>
    <x v="1"/>
    <s v="CAMBIO DE BOBINA DE FRENO DE MOTOR"/>
    <x v="3"/>
    <d v="1899-12-30T09:30:00"/>
    <d v="1899-12-30T15:10:00"/>
    <d v="2021-06-17T00:00:00"/>
    <x v="68"/>
    <d v="2021-06-17T00:00:00"/>
    <d v="2021-06-17T00:00:00"/>
    <d v="1899-12-30T14:00:00"/>
    <d v="1899-12-30T16:00:00"/>
    <x v="15"/>
    <s v="RICHARD RODRIGUEZ"/>
    <x v="0"/>
    <s v="MOTORES"/>
    <x v="1"/>
    <x v="1"/>
    <n v="1"/>
    <n v="1"/>
    <d v="1899-12-30T12:10:58"/>
    <d v="1899-12-30T17:40:58"/>
    <n v="1"/>
    <d v="1899-12-30T00:00:00"/>
    <d v="1899-12-30T17:40:58"/>
    <n v="18"/>
    <x v="5"/>
    <x v="14"/>
    <s v="6-24"/>
    <d v="1899-12-30T02:00:00"/>
    <n v="0"/>
    <n v="1"/>
    <x v="10"/>
  </r>
  <r>
    <s v="S26299"/>
    <n v="602"/>
    <x v="1"/>
    <s v="CAMBIO DE BANDAS Y MONTAJE DE LLANTAS"/>
    <x v="13"/>
    <d v="1899-12-30T09:30:00"/>
    <d v="1899-12-30T15:10:00"/>
    <d v="2021-06-17T00:00:00"/>
    <x v="68"/>
    <d v="2021-06-18T00:00:00"/>
    <d v="2021-06-18T00:00:00"/>
    <d v="1899-12-30T10:00:00"/>
    <d v="1899-12-30T12:00:00"/>
    <x v="215"/>
    <s v="RICHARD RODRIGUEZ"/>
    <x v="1"/>
    <s v="MECANICA DE PATIO"/>
    <x v="1"/>
    <x v="1"/>
    <n v="1"/>
    <n v="1"/>
    <d v="1899-12-30T12:10:58"/>
    <d v="1899-12-30T17:40:58"/>
    <n v="1"/>
    <d v="1899-12-30T00:00:00"/>
    <d v="1899-12-30T17:40:58"/>
    <n v="18"/>
    <x v="5"/>
    <x v="14"/>
    <s v="6-24"/>
    <d v="1899-12-30T02:00:00"/>
    <n v="0"/>
    <n v="1"/>
    <x v="10"/>
  </r>
  <r>
    <s v="S26299"/>
    <n v="602"/>
    <x v="1"/>
    <s v="CAMBIO DE LLANTAS 5,6,7,8 POR REENCAUCHE, VALVULA LLANTA 5"/>
    <x v="13"/>
    <d v="1899-12-30T09:30:00"/>
    <d v="1899-12-30T15:10:00"/>
    <d v="2021-06-17T00:00:00"/>
    <x v="68"/>
    <d v="2021-06-18T00:00:00"/>
    <d v="2021-06-18T00:00:00"/>
    <d v="1899-12-30T07:00:00"/>
    <d v="1899-12-30T13:00:00"/>
    <x v="258"/>
    <s v="RICHARD RODRIGUEZ"/>
    <x v="1"/>
    <s v="LLANTERIA"/>
    <x v="0"/>
    <x v="1"/>
    <n v="1"/>
    <n v="1"/>
    <d v="1899-12-30T12:10:58"/>
    <d v="1899-12-30T17:40:58"/>
    <n v="1"/>
    <d v="1899-12-30T00:00:00"/>
    <d v="1899-12-30T17:40:58"/>
    <n v="18"/>
    <x v="5"/>
    <x v="14"/>
    <s v="6-24"/>
    <d v="1899-12-30T04:00:29"/>
    <n v="0"/>
    <n v="1"/>
    <x v="10"/>
  </r>
  <r>
    <s v="TFU056"/>
    <n v="602"/>
    <x v="1"/>
    <s v="ARREGLO DE ROSCA DE TANQUE DE ACPM"/>
    <x v="1"/>
    <d v="1899-12-30T09:30:00"/>
    <d v="1899-12-30T15:10:00"/>
    <d v="2021-06-17T00:00:00"/>
    <x v="68"/>
    <d v="2021-06-18T00:00:00"/>
    <d v="2021-06-18T00:00:00"/>
    <d v="1899-12-30T14:00:00"/>
    <d v="1899-12-30T15:10:00"/>
    <x v="0"/>
    <s v="RICHARD RODRIGUEZ"/>
    <x v="0"/>
    <s v="MECANICA DE PATIO"/>
    <x v="0"/>
    <x v="1"/>
    <n v="1"/>
    <n v="1"/>
    <d v="1899-12-30T12:10:58"/>
    <d v="1899-12-30T17:40:58"/>
    <n v="1"/>
    <d v="1899-12-30T00:00:00"/>
    <d v="1899-12-30T17:40:58"/>
    <n v="18"/>
    <x v="5"/>
    <x v="14"/>
    <s v="6-24"/>
    <d v="1899-12-30T01:10:00"/>
    <n v="0"/>
    <n v="1"/>
    <x v="10"/>
  </r>
  <r>
    <s v="TFU056"/>
    <n v="602"/>
    <x v="0"/>
    <s v="ESCANER DE VEHICULO TODO DENTRO DE LA NORMALIDAD"/>
    <x v="3"/>
    <d v="1899-12-30T09:30:00"/>
    <d v="1899-12-30T15:10:00"/>
    <d v="2021-06-17T00:00:00"/>
    <x v="68"/>
    <d v="2021-06-18T00:00:00"/>
    <d v="2021-06-18T00:00:00"/>
    <d v="1899-12-30T14:00:00"/>
    <d v="1899-12-30T15:00:00"/>
    <x v="126"/>
    <s v="RICHARD RODRIGUEZ"/>
    <x v="1"/>
    <s v="MOTORES"/>
    <x v="1"/>
    <x v="1"/>
    <n v="1"/>
    <n v="1"/>
    <d v="1899-12-30T12:10:58"/>
    <d v="1899-12-30T17:40:58"/>
    <n v="1"/>
    <d v="1899-12-30T00:00:00"/>
    <d v="1899-12-30T17:40:58"/>
    <n v="18"/>
    <x v="5"/>
    <x v="14"/>
    <s v="6-24"/>
    <d v="1899-12-30T01:00:00"/>
    <n v="0"/>
    <n v="1"/>
    <x v="10"/>
  </r>
  <r>
    <s v="TFQ007"/>
    <n v="603"/>
    <x v="1"/>
    <s v="AJUSTE DE EJE LAPICERO Y SOPORTE DEL TANQUE DEL HIDRAUICODEL LEVANTA VOLCO"/>
    <x v="63"/>
    <d v="1899-12-30T08:30:00"/>
    <d v="1899-12-30T15:05:00"/>
    <d v="2021-06-17T00:00:00"/>
    <x v="68"/>
    <d v="2021-06-17T00:00:00"/>
    <d v="2021-06-17T00:00:00"/>
    <d v="1899-12-30T09:20:00"/>
    <d v="1899-12-30T11:00:00"/>
    <x v="17"/>
    <s v="CARLOS MARIO"/>
    <x v="1"/>
    <s v="CAJAS Y TRANSMISIONES"/>
    <x v="1"/>
    <x v="1"/>
    <n v="1"/>
    <n v="1"/>
    <d v="1899-12-30T13:05:58"/>
    <d v="1899-12-30T18:35:58"/>
    <n v="1"/>
    <d v="1899-12-30T00:00:00"/>
    <d v="1899-12-30T18:35:58"/>
    <n v="18"/>
    <x v="5"/>
    <x v="14"/>
    <s v="6-24"/>
    <d v="1899-12-30T01:40:00"/>
    <n v="0"/>
    <n v="1"/>
    <x v="10"/>
  </r>
  <r>
    <s v="S26256"/>
    <n v="603"/>
    <x v="1"/>
    <s v="DESMONTE DE ACOPLE RAPIDO DEL VOLCO"/>
    <x v="66"/>
    <d v="1899-12-30T08:30:00"/>
    <d v="1899-12-30T15:05:00"/>
    <d v="2021-06-17T00:00:00"/>
    <x v="68"/>
    <d v="2021-06-17T00:00:00"/>
    <d v="2021-06-17T00:00:00"/>
    <d v="1899-12-30T09:30:00"/>
    <d v="1899-12-30T10:08:00"/>
    <x v="6"/>
    <s v="CARLOS MARIO"/>
    <x v="0"/>
    <s v="MECANICA DE PATIO"/>
    <x v="0"/>
    <x v="1"/>
    <n v="1"/>
    <n v="1"/>
    <d v="1899-12-30T13:05:58"/>
    <d v="1899-12-30T18:35:58"/>
    <n v="1"/>
    <d v="1899-12-30T00:00:00"/>
    <d v="1899-12-30T18:35:58"/>
    <n v="18"/>
    <x v="5"/>
    <x v="14"/>
    <s v="6-24"/>
    <d v="1899-12-30T00:38:00"/>
    <n v="0"/>
    <n v="1"/>
    <x v="10"/>
  </r>
  <r>
    <s v="TFQ007"/>
    <n v="603"/>
    <x v="1"/>
    <s v="POSTURA DE TAPA DE FUSIBLES "/>
    <x v="58"/>
    <d v="1899-12-30T08:30:00"/>
    <d v="1899-12-30T15:05:00"/>
    <d v="2021-06-17T00:00:00"/>
    <x v="68"/>
    <d v="2021-06-17T00:00:00"/>
    <d v="2021-06-17T00:00:00"/>
    <d v="1899-12-30T14:00:00"/>
    <d v="1899-12-30T15:00:00"/>
    <x v="21"/>
    <s v="CARLOS MARIO"/>
    <x v="0"/>
    <s v="ELECTRICO"/>
    <x v="0"/>
    <x v="1"/>
    <n v="1"/>
    <n v="1"/>
    <d v="1899-12-30T13:05:58"/>
    <d v="1899-12-30T18:35:58"/>
    <n v="1"/>
    <d v="1899-12-30T00:00:00"/>
    <d v="1899-12-30T18:35:58"/>
    <n v="18"/>
    <x v="5"/>
    <x v="14"/>
    <s v="6-24"/>
    <d v="1899-12-30T01:00:00"/>
    <n v="0"/>
    <n v="1"/>
    <x v="10"/>
  </r>
  <r>
    <s v="TFQ007"/>
    <n v="603"/>
    <x v="1"/>
    <s v="DESMONTE DE SOPORTES DE BARRA EN V"/>
    <x v="63"/>
    <d v="1899-12-30T08:30:00"/>
    <d v="1899-12-30T15:05:00"/>
    <d v="2021-06-17T00:00:00"/>
    <x v="68"/>
    <d v="2021-06-17T00:00:00"/>
    <d v="2021-06-17T00:00:00"/>
    <d v="1899-12-30T15:00:00"/>
    <d v="1899-12-30T17:30:00"/>
    <x v="7"/>
    <s v="CARLOS MARIO"/>
    <x v="0"/>
    <s v="SOLDADURA"/>
    <x v="0"/>
    <x v="1"/>
    <n v="1"/>
    <n v="1"/>
    <d v="1899-12-30T13:05:58"/>
    <d v="1899-12-30T18:35:58"/>
    <n v="1"/>
    <d v="1899-12-30T00:00:00"/>
    <d v="1899-12-30T18:35:58"/>
    <n v="18"/>
    <x v="5"/>
    <x v="14"/>
    <s v="6-24"/>
    <d v="1899-12-30T02:30:00"/>
    <n v="0"/>
    <n v="1"/>
    <x v="10"/>
  </r>
  <r>
    <s v="TFQ007"/>
    <n v="603"/>
    <x v="1"/>
    <s v="DEMONTE DE LLANTAS POSICION 5 Y 6, PARA MONTAJE DE PIEZAS FABRICADAS DE SOPORTE DE BARRA EN V DELANTERA  Y MONTAJE DE LLANTAS"/>
    <x v="63"/>
    <d v="1899-12-30T08:30:00"/>
    <d v="1899-12-30T15:05:00"/>
    <d v="2021-06-17T00:00:00"/>
    <x v="68"/>
    <d v="2021-06-18T00:00:00"/>
    <d v="2021-06-18T00:00:00"/>
    <d v="1899-12-30T07:30:00"/>
    <d v="1899-12-30T15:05:00"/>
    <x v="270"/>
    <s v="CARLOS MARIO"/>
    <x v="0"/>
    <s v="SOLDADURA"/>
    <x v="0"/>
    <x v="1"/>
    <n v="1"/>
    <n v="1"/>
    <d v="1899-12-30T13:05:58"/>
    <d v="1899-12-30T18:35:58"/>
    <n v="1"/>
    <d v="1899-12-30T00:00:00"/>
    <d v="1899-12-30T18:35:58"/>
    <n v="18"/>
    <x v="5"/>
    <x v="14"/>
    <s v="6-24"/>
    <d v="1899-12-30T05:35:29"/>
    <n v="0"/>
    <n v="1"/>
    <x v="10"/>
  </r>
  <r>
    <s v="TFQ007"/>
    <n v="603"/>
    <x v="1"/>
    <s v="CAMBIO DE UNIDAD DELANTERA 2 PATAS, BOMBILLO DEL ESPALDAR DE CABINA SE CAMBIO E INSPECCION DE LUCES"/>
    <x v="58"/>
    <d v="1899-12-30T08:30:00"/>
    <d v="1899-12-30T15:05:00"/>
    <d v="2021-06-17T00:00:00"/>
    <x v="68"/>
    <d v="2021-06-18T00:00:00"/>
    <d v="2021-06-18T00:00:00"/>
    <d v="1899-12-30T07:30:00"/>
    <d v="1899-12-30T08:40:00"/>
    <x v="21"/>
    <s v="CARLOS MARIO"/>
    <x v="0"/>
    <s v="ELECTRICO"/>
    <x v="0"/>
    <x v="1"/>
    <n v="1"/>
    <n v="1"/>
    <d v="1899-12-30T13:05:58"/>
    <d v="1899-12-30T18:35:58"/>
    <n v="1"/>
    <d v="1899-12-30T00:00:00"/>
    <d v="1899-12-30T18:35:58"/>
    <n v="18"/>
    <x v="5"/>
    <x v="14"/>
    <s v="6-24"/>
    <d v="1899-12-30T01:10:00"/>
    <n v="0"/>
    <n v="1"/>
    <x v="10"/>
  </r>
  <r>
    <s v="TFQ007"/>
    <n v="603"/>
    <x v="1"/>
    <s v="DESMONTE DE LLANTAS 5 Y 6, PARA TRABAJOS MECANICOS, CAMBIO DE LLANTA NUMERO 4"/>
    <x v="13"/>
    <d v="1899-12-30T08:30:00"/>
    <d v="1899-12-30T15:05:00"/>
    <d v="2021-06-17T00:00:00"/>
    <x v="68"/>
    <d v="2021-06-18T00:00:00"/>
    <d v="2021-06-18T00:00:00"/>
    <d v="1899-12-30T08:20:00"/>
    <d v="1899-12-30T10:30:00"/>
    <x v="258"/>
    <s v="CARLOS MARIO"/>
    <x v="1"/>
    <s v="LLANTERIA"/>
    <x v="0"/>
    <x v="1"/>
    <n v="1"/>
    <n v="1"/>
    <d v="1899-12-30T13:05:58"/>
    <d v="1899-12-30T18:35:58"/>
    <n v="1"/>
    <d v="1899-12-30T00:00:00"/>
    <d v="1899-12-30T18:35:58"/>
    <n v="18"/>
    <x v="5"/>
    <x v="14"/>
    <s v="6-24"/>
    <d v="1899-12-30T02:10:00"/>
    <n v="0"/>
    <n v="1"/>
    <x v="10"/>
  </r>
  <r>
    <s v="S26256"/>
    <n v="603"/>
    <x v="0"/>
    <s v="CAMBIO DE ACOPLES RAPIDO DE SISTEMA HIDRAULICO "/>
    <x v="66"/>
    <d v="1899-12-30T08:30:00"/>
    <d v="1899-12-30T15:05:00"/>
    <d v="2021-06-17T00:00:00"/>
    <x v="68"/>
    <d v="2021-06-18T00:00:00"/>
    <d v="2021-06-18T00:00:00"/>
    <d v="1899-12-30T09:30:00"/>
    <d v="1899-12-30T10:30:00"/>
    <x v="6"/>
    <s v="CARLOS MARIO"/>
    <x v="0"/>
    <s v="MECANICA DE PATIO"/>
    <x v="0"/>
    <x v="1"/>
    <n v="1"/>
    <n v="1"/>
    <d v="1899-12-30T13:05:58"/>
    <d v="1899-12-30T18:35:58"/>
    <n v="1"/>
    <d v="1899-12-30T00:00:00"/>
    <d v="1899-12-30T18:35:58"/>
    <n v="18"/>
    <x v="5"/>
    <x v="14"/>
    <s v="6-24"/>
    <d v="1899-12-30T01:00:00"/>
    <n v="0"/>
    <n v="1"/>
    <x v="10"/>
  </r>
  <r>
    <s v="WHO644"/>
    <n v="604"/>
    <x v="1"/>
    <s v="CAMBIO DE ACEITE DE MOTOR Y FILTRACION DE MOTOR"/>
    <x v="3"/>
    <d v="1899-12-30T09:20:00"/>
    <d v="1899-12-30T15:40:00"/>
    <d v="2021-06-17T00:00:00"/>
    <x v="66"/>
    <d v="2021-06-17T00:00:00"/>
    <d v="2021-06-17T00:00:00"/>
    <d v="1899-12-30T09:20:00"/>
    <d v="1899-12-30T15:15:00"/>
    <x v="45"/>
    <s v="CARLOS PERTUZ"/>
    <x v="1"/>
    <s v="MECANICA DE PATIO"/>
    <x v="1"/>
    <x v="3"/>
    <n v="0"/>
    <n v="1"/>
    <d v="1899-12-30T04:20:29"/>
    <d v="1899-12-30T05:20:00"/>
    <n v="0"/>
    <d v="1899-12-30T05:20:00"/>
    <d v="1899-12-30T10:40:00"/>
    <n v="17"/>
    <x v="5"/>
    <x v="14"/>
    <s v="6-24"/>
    <d v="1899-12-30T03:55:29"/>
    <n v="0"/>
    <n v="1"/>
    <x v="10"/>
  </r>
  <r>
    <s v="R62625"/>
    <n v="604"/>
    <x v="1"/>
    <s v="DESMONTE DE LLANTA PARA SOLDADURA A BALANCIN Y MONTAJE"/>
    <x v="31"/>
    <d v="1899-12-30T09:20:00"/>
    <d v="1899-12-30T15:40:00"/>
    <d v="2021-06-17T00:00:00"/>
    <x v="66"/>
    <d v="2021-06-17T00:00:00"/>
    <d v="2021-06-17T00:00:00"/>
    <d v="1899-12-30T09:30:00"/>
    <d v="1899-12-30T10:30:00"/>
    <x v="271"/>
    <s v="CARLOS PERTUZ"/>
    <x v="1"/>
    <s v="SOLDADURA"/>
    <x v="0"/>
    <x v="3"/>
    <n v="0"/>
    <n v="1"/>
    <d v="1899-12-30T04:20:29"/>
    <d v="1899-12-30T05:20:00"/>
    <n v="0"/>
    <d v="1899-12-30T05:20:00"/>
    <d v="1899-12-30T10:40:00"/>
    <n v="17"/>
    <x v="5"/>
    <x v="14"/>
    <s v="6-24"/>
    <d v="1899-12-30T01:00:00"/>
    <n v="0"/>
    <n v="1"/>
    <x v="10"/>
  </r>
  <r>
    <s v="WHO644"/>
    <n v="604"/>
    <x v="1"/>
    <s v="CAMBIO DE SOPORTE DE MOTOR"/>
    <x v="3"/>
    <d v="1899-12-30T09:20:00"/>
    <d v="1899-12-30T15:40:00"/>
    <d v="2021-06-17T00:00:00"/>
    <x v="66"/>
    <d v="2021-06-17T00:00:00"/>
    <d v="2021-06-17T00:00:00"/>
    <d v="1899-12-30T14:00:00"/>
    <d v="1899-12-30T15:40:00"/>
    <x v="17"/>
    <s v="CARLOS PERTUZ"/>
    <x v="1"/>
    <s v="MECANICA DE PATIO"/>
    <x v="1"/>
    <x v="3"/>
    <n v="0"/>
    <n v="1"/>
    <d v="1899-12-30T04:20:29"/>
    <d v="1899-12-30T05:20:00"/>
    <n v="0"/>
    <d v="1899-12-30T05:20:00"/>
    <d v="1899-12-30T10:40:00"/>
    <n v="17"/>
    <x v="5"/>
    <x v="14"/>
    <s v="6-24"/>
    <d v="1899-12-30T01:40:00"/>
    <n v="0"/>
    <n v="1"/>
    <x v="10"/>
  </r>
  <r>
    <s v="R62625"/>
    <n v="604"/>
    <x v="0"/>
    <s v="CAMBIO DE 2 LLANTAS 3,4"/>
    <x v="13"/>
    <d v="1899-12-30T09:20:00"/>
    <d v="1899-12-30T15:40:00"/>
    <d v="2021-06-17T00:00:00"/>
    <x v="66"/>
    <d v="2021-06-17T00:00:00"/>
    <d v="2021-06-17T00:00:00"/>
    <d v="1899-12-30T09:30:00"/>
    <d v="1899-12-30T10:37:00"/>
    <x v="244"/>
    <s v="CARLOS PERTUZ"/>
    <x v="1"/>
    <s v="LLANTERIA"/>
    <x v="0"/>
    <x v="3"/>
    <n v="0"/>
    <n v="1"/>
    <d v="1899-12-30T04:20:29"/>
    <d v="1899-12-30T05:20:00"/>
    <n v="0"/>
    <d v="1899-12-30T05:20:00"/>
    <d v="1899-12-30T10:40:00"/>
    <n v="17"/>
    <x v="5"/>
    <x v="14"/>
    <s v="6-24"/>
    <d v="1899-12-30T01:07:00"/>
    <n v="0"/>
    <n v="1"/>
    <x v="10"/>
  </r>
  <r>
    <s v="TFR853"/>
    <n v="605"/>
    <x v="0"/>
    <s v="CAMBIO DE KIT 709 DE COMPRESOR Y CAMBIO DE CORREA DE AIRE ACONDICIONADO"/>
    <x v="61"/>
    <d v="1899-12-30T09:00:00"/>
    <d v="1899-12-30T14:50:00"/>
    <d v="2021-06-17T00:00:00"/>
    <x v="66"/>
    <d v="2021-06-17T00:00:00"/>
    <d v="2021-06-17T00:00:00"/>
    <d v="1899-12-30T09:00:00"/>
    <d v="1899-12-30T14:50:00"/>
    <x v="87"/>
    <s v="GERMAN SANCHEZ"/>
    <x v="0"/>
    <s v="AIRE ACONDICIONADO"/>
    <x v="1"/>
    <x v="5"/>
    <n v="0"/>
    <n v="1"/>
    <d v="1899-12-30T03:50:29"/>
    <d v="1899-12-30T04:50:00"/>
    <n v="1"/>
    <d v="1899-12-30T00:00:00"/>
    <d v="1899-12-30T04:50:00"/>
    <n v="17"/>
    <x v="5"/>
    <x v="14"/>
    <s v="6-24"/>
    <d v="1899-12-30T03:50:29"/>
    <n v="0"/>
    <n v="1"/>
    <x v="10"/>
  </r>
  <r>
    <s v="TDL851"/>
    <n v="606"/>
    <x v="0"/>
    <s v="CAMBIO DE PERA LUZ DIA ROJA, AJUSTE DE 2 TORNILLOS AMORTIGUADOR DELANTERO"/>
    <x v="23"/>
    <d v="1899-12-30T09:55:00"/>
    <d v="1899-12-30T10:55:00"/>
    <d v="2021-06-17T00:00:00"/>
    <x v="66"/>
    <d v="2021-06-17T00:00:00"/>
    <d v="2021-06-17T00:00:00"/>
    <d v="1899-12-30T10:09:00"/>
    <d v="1899-12-30T10:55:00"/>
    <x v="6"/>
    <s v="ROBINSON TORREGROSA"/>
    <x v="0"/>
    <s v="AIRE"/>
    <x v="0"/>
    <x v="1"/>
    <n v="0"/>
    <n v="1"/>
    <d v="1899-12-30T01:00:00"/>
    <d v="1899-12-30T01:00:00"/>
    <n v="1"/>
    <d v="1899-12-30T00:00:00"/>
    <d v="1899-12-30T01:00:00"/>
    <n v="17"/>
    <x v="5"/>
    <x v="14"/>
    <s v="6-24"/>
    <d v="1899-12-30T00:46:00"/>
    <n v="0"/>
    <n v="1"/>
    <x v="10"/>
  </r>
  <r>
    <s v="UQS509"/>
    <n v="607"/>
    <x v="1"/>
    <s v="CAMBIO DE DIAFRAGMA T30 EN CAMARA POSICIONES 3 Y 4, CAMBIO DE RODAMIENTOS DE LOS PATINES, CAMBIO DE CORREA"/>
    <x v="11"/>
    <d v="1899-12-30T10:40:00"/>
    <d v="1899-12-30T14:30:00"/>
    <d v="2021-06-17T00:00:00"/>
    <x v="66"/>
    <d v="2021-06-17T00:00:00"/>
    <d v="2021-06-17T00:00:00"/>
    <d v="1899-12-30T10:56:00"/>
    <d v="1899-12-30T14:30:00"/>
    <x v="6"/>
    <s v="MARTIN ABELLO"/>
    <x v="0"/>
    <s v="AIRE"/>
    <x v="1"/>
    <x v="3"/>
    <n v="0"/>
    <n v="1"/>
    <d v="1899-12-30T03:50:00"/>
    <d v="1899-12-30T03:50:00"/>
    <n v="0"/>
    <d v="1899-12-30T06:30:00"/>
    <d v="1899-12-30T10:20:00"/>
    <n v="17"/>
    <x v="5"/>
    <x v="14"/>
    <s v="6-24"/>
    <d v="1899-12-30T03:34:00"/>
    <n v="0"/>
    <n v="1"/>
    <x v="10"/>
  </r>
  <r>
    <s v="UQS509"/>
    <n v="607"/>
    <x v="1"/>
    <s v="DESMONTE DE ARRANQUE PARA DESVARAR AL VEHICULO UQS505, SE REPARO ARRANQUE DE LA 505 PARA LA 509"/>
    <x v="58"/>
    <d v="1899-12-30T10:40:00"/>
    <d v="1899-12-30T14:30:00"/>
    <d v="2021-06-17T00:00:00"/>
    <x v="66"/>
    <d v="2021-06-17T00:00:00"/>
    <d v="2021-06-17T00:00:00"/>
    <d v="1899-12-30T12:00:00"/>
    <d v="1899-12-30T17:30:00"/>
    <x v="12"/>
    <s v="MARTIN ABELLO"/>
    <x v="0"/>
    <s v="ELECTRICO"/>
    <x v="1"/>
    <x v="3"/>
    <n v="0"/>
    <n v="1"/>
    <d v="1899-12-30T03:50:00"/>
    <d v="1899-12-30T03:50:00"/>
    <n v="0"/>
    <d v="1899-12-30T06:30:00"/>
    <d v="1899-12-30T10:20:00"/>
    <n v="17"/>
    <x v="5"/>
    <x v="14"/>
    <s v="6-24"/>
    <d v="1899-12-30T03:30:29"/>
    <n v="0"/>
    <n v="1"/>
    <x v="10"/>
  </r>
  <r>
    <s v="UQS509"/>
    <n v="607"/>
    <x v="1"/>
    <s v="POLISHAR VEHICULO"/>
    <x v="1"/>
    <d v="1899-12-30T10:40:00"/>
    <d v="1899-12-30T14:30:00"/>
    <d v="2021-06-17T00:00:00"/>
    <x v="66"/>
    <d v="2021-06-17T00:00:00"/>
    <d v="2021-06-17T00:00:00"/>
    <d v="1899-12-30T10:40:00"/>
    <d v="1899-12-30T14:30:00"/>
    <x v="28"/>
    <s v="MARTIN ABELLO"/>
    <x v="0"/>
    <s v="LATONERIA Y PINTURA"/>
    <x v="0"/>
    <x v="3"/>
    <n v="0"/>
    <n v="1"/>
    <d v="1899-12-30T03:50:00"/>
    <d v="1899-12-30T03:50:00"/>
    <n v="0"/>
    <d v="1899-12-30T06:30:00"/>
    <d v="1899-12-30T10:20:00"/>
    <n v="17"/>
    <x v="5"/>
    <x v="14"/>
    <s v="6-24"/>
    <d v="1899-12-30T03:50:00"/>
    <n v="0"/>
    <n v="1"/>
    <x v="10"/>
  </r>
  <r>
    <s v="UQS509"/>
    <n v="607"/>
    <x v="0"/>
    <s v="CALIBRACION DE LLANTAS EN GENERAL CABEZOTE Y LLANTAS"/>
    <x v="13"/>
    <d v="1899-12-30T10:40:00"/>
    <d v="1899-12-30T14:30:00"/>
    <d v="2021-06-17T00:00:00"/>
    <x v="66"/>
    <d v="2021-06-17T00:00:00"/>
    <d v="2021-06-17T00:00:00"/>
    <d v="1899-12-30T14:00:00"/>
    <d v="1899-12-30T14:30:00"/>
    <x v="244"/>
    <s v="MARTIN ABELLO"/>
    <x v="1"/>
    <s v="LLANTERIA"/>
    <x v="0"/>
    <x v="3"/>
    <n v="0"/>
    <n v="1"/>
    <d v="1899-12-30T03:50:00"/>
    <d v="1899-12-30T03:50:00"/>
    <n v="0"/>
    <d v="1899-12-30T06:30:00"/>
    <d v="1899-12-30T10:20:00"/>
    <n v="17"/>
    <x v="5"/>
    <x v="14"/>
    <s v="6-24"/>
    <d v="1899-12-30T00:30:00"/>
    <n v="0"/>
    <n v="1"/>
    <x v="10"/>
  </r>
  <r>
    <s v="UQS508"/>
    <n v="608"/>
    <x v="1"/>
    <s v="CORREGIR FUGA DE AIRE EN TANQUE DE AIRE Y CAMBIO DE RACOR EN ALIMENTACION MANGUERA PRINCIPAL"/>
    <x v="11"/>
    <d v="1899-12-30T14:00:00"/>
    <d v="1899-12-30T10:00:00"/>
    <d v="2021-06-17T00:00:00"/>
    <x v="68"/>
    <d v="2021-06-17T00:00:00"/>
    <d v="2021-06-17T00:00:00"/>
    <d v="1899-12-30T14:30:00"/>
    <d v="1899-12-30T15:30:00"/>
    <x v="6"/>
    <s v="CRISTIAN MERCADO"/>
    <x v="1"/>
    <s v="AIRE"/>
    <x v="1"/>
    <x v="3"/>
    <n v="1"/>
    <n v="1"/>
    <d v="1899-12-30T02:30:58"/>
    <d v="1899-12-30T08:00:58"/>
    <n v="1"/>
    <d v="1899-12-30T00:00:00"/>
    <d v="1899-12-30T08:00:58"/>
    <n v="18"/>
    <x v="5"/>
    <x v="14"/>
    <s v="6-24"/>
    <d v="1899-12-30T01:00:00"/>
    <n v="0"/>
    <n v="1"/>
    <x v="10"/>
  </r>
  <r>
    <s v="UQS508"/>
    <n v="608"/>
    <x v="1"/>
    <s v="REVISION DE LUCES GENERAL"/>
    <x v="58"/>
    <d v="1899-12-30T14:00:00"/>
    <d v="1899-12-30T10:00:00"/>
    <d v="2021-06-17T00:00:00"/>
    <x v="68"/>
    <d v="2021-06-17T00:00:00"/>
    <d v="2021-06-17T00:00:00"/>
    <d v="1899-12-30T15:00:00"/>
    <d v="1899-12-30T16:30:00"/>
    <x v="21"/>
    <s v="CRISTIAN MERCADO"/>
    <x v="1"/>
    <s v="ELECTRICO"/>
    <x v="0"/>
    <x v="3"/>
    <n v="1"/>
    <n v="1"/>
    <d v="1899-12-30T02:30:58"/>
    <d v="1899-12-30T08:00:58"/>
    <n v="1"/>
    <d v="1899-12-30T00:00:00"/>
    <d v="1899-12-30T08:00:58"/>
    <n v="18"/>
    <x v="5"/>
    <x v="14"/>
    <s v="6-24"/>
    <d v="1899-12-30T01:30:00"/>
    <n v="0"/>
    <n v="1"/>
    <x v="10"/>
  </r>
  <r>
    <s v="UQS508"/>
    <n v="608"/>
    <x v="1"/>
    <s v="CAMBIO DE TERMINALES DE DIRECCION Y DE 10 PERNOS RIN DISCO POSICION 1"/>
    <x v="13"/>
    <d v="1899-12-30T14:00:00"/>
    <d v="1899-12-30T10:00:00"/>
    <d v="2021-06-17T00:00:00"/>
    <x v="68"/>
    <d v="2021-06-18T00:00:00"/>
    <d v="2021-06-18T00:00:00"/>
    <d v="1899-12-30T07:30:00"/>
    <d v="1899-12-30T10:00:00"/>
    <x v="215"/>
    <s v="CRISTIAN MERCADO"/>
    <x v="1"/>
    <s v="MECANICA DE PATIO"/>
    <x v="1"/>
    <x v="3"/>
    <n v="1"/>
    <n v="1"/>
    <d v="1899-12-30T02:30:58"/>
    <d v="1899-12-30T08:00:58"/>
    <n v="1"/>
    <d v="1899-12-30T00:00:00"/>
    <d v="1899-12-30T08:00:58"/>
    <n v="18"/>
    <x v="5"/>
    <x v="14"/>
    <s v="6-24"/>
    <d v="1899-12-30T02:30:00"/>
    <n v="0"/>
    <n v="1"/>
    <x v="10"/>
  </r>
  <r>
    <s v="UQS508"/>
    <n v="608"/>
    <x v="0"/>
    <s v="DESMONTE, BLOQUEO Y MONTAJE DE LLANTAS DIRECCIONAL"/>
    <x v="13"/>
    <d v="1899-12-30T14:00:00"/>
    <d v="1899-12-30T10:00:00"/>
    <d v="2021-06-17T00:00:00"/>
    <x v="68"/>
    <d v="2021-06-18T00:00:00"/>
    <d v="2021-06-18T00:00:00"/>
    <d v="1899-12-30T08:00:00"/>
    <d v="1899-12-30T10:00:00"/>
    <x v="241"/>
    <s v="CRISTIAN MERCADO"/>
    <x v="1"/>
    <s v="LLANTERIA"/>
    <x v="1"/>
    <x v="3"/>
    <n v="1"/>
    <n v="1"/>
    <d v="1899-12-30T02:30:58"/>
    <d v="1899-12-30T08:00:58"/>
    <n v="1"/>
    <d v="1899-12-30T00:00:00"/>
    <d v="1899-12-30T08:00:58"/>
    <n v="18"/>
    <x v="5"/>
    <x v="14"/>
    <s v="6-24"/>
    <d v="1899-12-30T02:00:00"/>
    <n v="0"/>
    <n v="1"/>
    <x v="10"/>
  </r>
  <r>
    <s v="SJK633"/>
    <n v="609"/>
    <x v="0"/>
    <s v="SE DESMONTO CAPO, SE DESARMO TUBERIA DE ADMISION, DESMONTE DE RADIADOR"/>
    <x v="3"/>
    <d v="1899-12-30T15:30:00"/>
    <d v="1899-12-30T17:30:00"/>
    <d v="2021-06-17T00:00:00"/>
    <x v="66"/>
    <d v="2021-06-17T00:00:00"/>
    <d v="2021-06-17T00:00:00"/>
    <d v="1899-12-30T15:30:00"/>
    <d v="1899-12-30T17:30:00"/>
    <x v="45"/>
    <m/>
    <x v="0"/>
    <s v="MOTORES"/>
    <x v="1"/>
    <x v="0"/>
    <n v="0"/>
    <n v="1"/>
    <d v="1899-12-30T02:00:00"/>
    <d v="1899-12-30T02:00:00"/>
    <n v="0"/>
    <d v="1899-12-30T03:30:00"/>
    <d v="1899-12-30T05:30:00"/>
    <n v="17"/>
    <x v="5"/>
    <x v="14"/>
    <s v="6-24"/>
    <d v="1899-12-30T02:00:00"/>
    <n v="0"/>
    <n v="1"/>
    <x v="10"/>
  </r>
  <r>
    <s v="TFU057"/>
    <n v="610"/>
    <x v="1"/>
    <s v="DESMONTE DE QUINTA RUEDA, PARA CAMBIO DE PUENTE CHASIS Y PUENTES"/>
    <x v="46"/>
    <d v="1899-12-30T07:30:00"/>
    <d v="1899-12-30T11:00:00"/>
    <d v="2021-06-18T00:00:00"/>
    <x v="49"/>
    <d v="2021-06-18T00:00:00"/>
    <d v="2021-06-18T00:00:00"/>
    <d v="1899-12-30T07:30:00"/>
    <d v="1899-12-30T17:30:00"/>
    <x v="234"/>
    <s v="YOLMER TRONCOSO"/>
    <x v="1"/>
    <s v="MECANICA DE PATIO"/>
    <x v="0"/>
    <x v="1"/>
    <n v="6"/>
    <n v="1"/>
    <d v="1900-01-01T06:30:00"/>
    <d v="1900-01-02T16:27:36"/>
    <n v="1"/>
    <d v="1899-12-30T00:00:00"/>
    <d v="1900-01-02T16:27:36"/>
    <n v="24"/>
    <x v="5"/>
    <x v="11"/>
    <s v="6-25"/>
    <d v="1899-12-30T08:00:29"/>
    <n v="0"/>
    <n v="1"/>
    <x v="10"/>
  </r>
  <r>
    <s v="TFU057"/>
    <n v="610"/>
    <x v="1"/>
    <s v="CORTE DE TORNILLOS Y ADAPTACION A LA BASE"/>
    <x v="46"/>
    <d v="1899-12-30T07:30:00"/>
    <d v="1899-12-30T11:00:00"/>
    <d v="2021-06-18T00:00:00"/>
    <x v="49"/>
    <d v="2021-06-18T00:00:00"/>
    <d v="2021-06-18T00:00:00"/>
    <d v="1899-12-30T14:00:00"/>
    <d v="1899-12-30T17:30:00"/>
    <x v="13"/>
    <s v="YOLMER TRONCOSO"/>
    <x v="1"/>
    <s v="MECANICA DE PATIO"/>
    <x v="0"/>
    <x v="1"/>
    <n v="6"/>
    <n v="1"/>
    <d v="1900-01-01T06:30:00"/>
    <d v="1900-01-02T16:27:36"/>
    <n v="1"/>
    <d v="1899-12-30T00:00:00"/>
    <d v="1900-01-02T16:27:36"/>
    <n v="24"/>
    <x v="5"/>
    <x v="11"/>
    <s v="6-25"/>
    <d v="1899-12-30T03:30:00"/>
    <n v="0"/>
    <n v="1"/>
    <x v="10"/>
  </r>
  <r>
    <s v="TFU057"/>
    <n v="610"/>
    <x v="1"/>
    <s v="DESMONTE DEL SISTEMA NEUMATICO"/>
    <x v="46"/>
    <d v="1899-12-30T07:30:00"/>
    <d v="1899-12-30T11:00:00"/>
    <d v="2021-06-18T00:00:00"/>
    <x v="49"/>
    <d v="2021-06-18T00:00:00"/>
    <d v="2021-06-18T00:00:00"/>
    <d v="1899-12-30T10:30:00"/>
    <d v="1899-12-30T11:00:00"/>
    <x v="6"/>
    <s v="YOLMER TRONCOSO"/>
    <x v="1"/>
    <s v="AIRE"/>
    <x v="0"/>
    <x v="1"/>
    <n v="6"/>
    <n v="1"/>
    <d v="1900-01-01T06:30:00"/>
    <d v="1900-01-02T16:27:36"/>
    <n v="1"/>
    <d v="1899-12-30T00:00:00"/>
    <d v="1900-01-02T16:27:36"/>
    <n v="24"/>
    <x v="5"/>
    <x v="11"/>
    <s v="6-25"/>
    <d v="1899-12-30T00:30:00"/>
    <n v="0"/>
    <n v="1"/>
    <x v="10"/>
  </r>
  <r>
    <s v="TFU057"/>
    <n v="610"/>
    <x v="1"/>
    <s v="PERFORACION DE CHASIS Y ALETAS, MONTAJE DE 36 TORNILLOS 5/8 * 21/2 AJUSTE, MONTAJE DE PUENTE DEL CHASIS, MONTAJE DEL TENSOR DE TRANSMISION TRASERA"/>
    <x v="46"/>
    <d v="1899-12-30T07:30:00"/>
    <d v="1899-12-30T11:00:00"/>
    <d v="2021-06-18T00:00:00"/>
    <x v="49"/>
    <d v="2021-06-19T00:00:00"/>
    <d v="2021-06-19T00:00:00"/>
    <d v="1899-12-30T07:30:00"/>
    <d v="1899-12-30T12:00:00"/>
    <x v="272"/>
    <s v="YOLMER TRONCOSO"/>
    <x v="1"/>
    <s v="MECANICA DE PATIO"/>
    <x v="0"/>
    <x v="1"/>
    <n v="6"/>
    <n v="1"/>
    <d v="1900-01-01T06:30:00"/>
    <d v="1900-01-02T16:27:36"/>
    <n v="1"/>
    <d v="1899-12-30T00:00:00"/>
    <d v="1900-01-02T16:27:36"/>
    <n v="24"/>
    <x v="5"/>
    <x v="11"/>
    <s v="6-25"/>
    <d v="1899-12-30T04:30:00"/>
    <n v="0"/>
    <n v="1"/>
    <x v="10"/>
  </r>
  <r>
    <s v="TFU057"/>
    <n v="610"/>
    <x v="1"/>
    <s v="DESMONTE DE SOPORTE BOMBONA DE VIGA TRASERA Y 1 Y 2 TRANSMISION PARA CAMBIO DE BUJE, DESMONTE DE BOMBONAS, PARA CAMBIO DE SOPORTES SUPERIRO, DESMONTE DE BOMBONA PARA RECTIFICACION PUENTE DE CHASIS, SE DESMONTO DOS AMORTIGUADORES Y TRANSMISION PARA CAMBIO DE BUJE Y TORNILLOS, VIGA IZQUIERDA ULTIMA TRANSMISION PARA CORRECCION DE BUJES"/>
    <x v="46"/>
    <d v="1899-12-30T07:30:00"/>
    <d v="1899-12-30T11:00:00"/>
    <d v="2021-06-18T00:00:00"/>
    <x v="49"/>
    <d v="2021-06-21T00:00:00"/>
    <d v="2021-06-21T00:00:00"/>
    <d v="1899-12-30T07:30:00"/>
    <d v="1899-12-30T17:30:00"/>
    <x v="25"/>
    <s v="YOLMER TRONCOSO"/>
    <x v="1"/>
    <s v="MECANICA DE PATIO"/>
    <x v="0"/>
    <x v="1"/>
    <n v="6"/>
    <n v="1"/>
    <d v="1900-01-01T06:30:00"/>
    <d v="1900-01-02T16:27:36"/>
    <n v="1"/>
    <d v="1899-12-30T00:00:00"/>
    <d v="1900-01-02T16:27:36"/>
    <n v="24"/>
    <x v="5"/>
    <x v="11"/>
    <s v="6-25"/>
    <d v="1899-12-30T08:00:29"/>
    <n v="0"/>
    <n v="1"/>
    <x v="11"/>
  </r>
  <r>
    <s v="TFU057"/>
    <n v="610"/>
    <x v="1"/>
    <s v="SE RETIRO EL SISTEMA DE AIRE, DESMONTE DE TRES BOSINES POSICION 5,6,7,8,9 Y 10 PARA CAMBIOD E RETENEDOR, CAMBIO DE BOSIN POSICION 9 Y 10, CAMBIO DE RACHE 28 ESTRIAS POSICION 7 Y 8, CAMBIO DE BOMBONA DE SUSPENSION POSICION 3 Y 4, CAMBIO DE BUJE DE ZANAHORIA DELANTERA, DESMONTE DE TENSOR TRASERO PARA CAMBIO DE BUJE DE CORBATIN"/>
    <x v="46"/>
    <d v="1899-12-30T07:30:00"/>
    <d v="1899-12-30T11:00:00"/>
    <d v="2021-06-18T00:00:00"/>
    <x v="49"/>
    <d v="2021-06-22T00:00:00"/>
    <d v="2021-06-22T00:00:00"/>
    <d v="1899-12-30T07:30:00"/>
    <d v="1899-12-30T17:30:00"/>
    <x v="25"/>
    <s v="YOLMER TRONCOSO"/>
    <x v="1"/>
    <s v="MECANICA DE PATIO"/>
    <x v="0"/>
    <x v="1"/>
    <n v="6"/>
    <n v="1"/>
    <d v="1900-01-01T06:30:00"/>
    <d v="1900-01-02T16:27:36"/>
    <n v="1"/>
    <d v="1899-12-30T00:00:00"/>
    <d v="1900-01-02T16:27:36"/>
    <n v="24"/>
    <x v="5"/>
    <x v="11"/>
    <s v="6-25"/>
    <d v="1899-12-30T08:00:29"/>
    <n v="0"/>
    <n v="1"/>
    <x v="11"/>
  </r>
  <r>
    <s v="TFU057"/>
    <n v="610"/>
    <x v="1"/>
    <s v="MONTAJE DE BOSINES, CAMBIO DE RETENEDORES Y RODAMIENTOS, PERNO RIN DISCO, CAMBIO DE ESPARRAGOS DE EJE, CAMPANAS, MONTAJE DE 2 AMORTIGUADORES SE ARMO SISTEMA DE FRENOS (RODAJAS, BANDAS) BUJE DE BARRA TENSORA, EMPAQUE EJE 8 HUECOS, CAMBIO DE MEDIO JUEGO DE BANDAS 4707 TORNILLO DE AMORTIGUADORES"/>
    <x v="13"/>
    <d v="1899-12-30T07:30:00"/>
    <d v="1899-12-30T11:00:00"/>
    <d v="2021-06-18T00:00:00"/>
    <x v="49"/>
    <d v="2021-06-23T00:00:00"/>
    <d v="2021-06-23T00:00:00"/>
    <d v="1899-12-30T07:30:00"/>
    <d v="1899-12-30T17:30:00"/>
    <x v="25"/>
    <s v="YOLMER TRONCOSO"/>
    <x v="1"/>
    <s v="MECANICA DE PATIO"/>
    <x v="0"/>
    <x v="1"/>
    <n v="6"/>
    <n v="1"/>
    <d v="1900-01-01T06:30:00"/>
    <d v="1900-01-02T16:27:36"/>
    <n v="1"/>
    <d v="1899-12-30T00:00:00"/>
    <d v="1900-01-02T16:27:36"/>
    <n v="24"/>
    <x v="5"/>
    <x v="11"/>
    <s v="6-25"/>
    <d v="1899-12-30T08:00:29"/>
    <n v="0"/>
    <n v="1"/>
    <x v="11"/>
  </r>
  <r>
    <s v="TFU057"/>
    <n v="610"/>
    <x v="0"/>
    <s v="CORRIO LA QUINTA RUEDA PARA SU PUESTO AJUSTE DE TORNILLOS QUE LA SUJETAN, SE MONTARON LLANTAS, CALIBRACION DE FRENOS, POSTURA DE PORTA STOPTRASEROS E INSPECCION DE MUELLES DELANTEROS"/>
    <x v="13"/>
    <d v="1899-12-30T07:30:00"/>
    <d v="1899-12-30T11:00:00"/>
    <d v="2021-06-18T00:00:00"/>
    <x v="49"/>
    <d v="2021-06-24T00:00:00"/>
    <d v="2021-06-24T00:00:00"/>
    <d v="1899-12-30T07:30:00"/>
    <d v="1899-12-30T10:30:00"/>
    <x v="25"/>
    <s v="YOLMER TRONCOSO"/>
    <x v="1"/>
    <s v="MECANICA DE PATIO"/>
    <x v="0"/>
    <x v="1"/>
    <n v="6"/>
    <n v="1"/>
    <d v="1900-01-01T06:30:00"/>
    <d v="1900-01-02T02:27:32"/>
    <n v="1"/>
    <d v="1899-12-30T00:00:00"/>
    <d v="1900-01-02T02:27:32"/>
    <n v="24"/>
    <x v="5"/>
    <x v="11"/>
    <s v="6-25"/>
    <d v="1899-12-30T03:00:00"/>
    <n v="0"/>
    <n v="1"/>
    <x v="11"/>
  </r>
  <r>
    <s v="TFQ011"/>
    <n v="611"/>
    <x v="1"/>
    <s v="CAMBIO DE ACEITE Y FILTRACION DE MOTOR, ENGRASE GENERAL , AJUSTE A SOPORTE MOTOR, CAMBIO DE BUJE DE LA BARRA, GRADUACION DE CLUTCH, REVISION DE VALVULA REGUILADORA DE AIRE"/>
    <x v="3"/>
    <d v="1899-12-30T08:00:00"/>
    <d v="1899-12-30T16:40:00"/>
    <d v="2021-06-18T00:00:00"/>
    <x v="68"/>
    <d v="2021-06-18T00:00:00"/>
    <d v="2021-06-18T00:00:00"/>
    <d v="1899-12-30T08:00:00"/>
    <d v="1899-12-30T15:17:00"/>
    <x v="45"/>
    <s v="HERNANDO RUBIANO"/>
    <x v="1"/>
    <s v="MOTORES"/>
    <x v="1"/>
    <x v="2"/>
    <n v="0"/>
    <n v="1"/>
    <d v="1899-12-30T06:40:29"/>
    <d v="1899-12-30T07:40:00"/>
    <n v="0"/>
    <d v="1899-12-30T04:20:00"/>
    <d v="1899-12-30T12:00:00"/>
    <n v="18"/>
    <x v="5"/>
    <x v="14"/>
    <s v="6-24"/>
    <d v="1899-12-30T05:17:29"/>
    <n v="0"/>
    <n v="1"/>
    <x v="10"/>
  </r>
  <r>
    <s v="TFQ011"/>
    <n v="611"/>
    <x v="1"/>
    <s v="REVISION DE LUCES CAMBIO DE STOP DE REVERSA"/>
    <x v="58"/>
    <d v="1899-12-30T08:00:00"/>
    <d v="1899-12-30T16:40:00"/>
    <d v="2021-06-18T00:00:00"/>
    <x v="68"/>
    <d v="2021-06-18T00:00:00"/>
    <d v="2021-06-18T00:00:00"/>
    <d v="1899-12-30T08:45:00"/>
    <d v="1899-12-30T10:15:00"/>
    <x v="21"/>
    <s v="HERNANDO RUBIANO"/>
    <x v="1"/>
    <s v="ELECTRICO"/>
    <x v="0"/>
    <x v="2"/>
    <n v="0"/>
    <n v="1"/>
    <d v="1899-12-30T06:40:29"/>
    <d v="1899-12-30T07:40:00"/>
    <n v="0"/>
    <d v="1899-12-30T04:20:00"/>
    <d v="1899-12-30T12:00:00"/>
    <n v="18"/>
    <x v="5"/>
    <x v="14"/>
    <s v="6-24"/>
    <d v="1899-12-30T01:30:00"/>
    <n v="0"/>
    <n v="1"/>
    <x v="10"/>
  </r>
  <r>
    <s v="TFQ011"/>
    <n v="611"/>
    <x v="0"/>
    <s v="REPARACION DE SISTEMA DE AIRE QUE NIVELA LAS BOMBONAS"/>
    <x v="20"/>
    <d v="1899-12-30T08:00:00"/>
    <d v="1899-12-30T16:40:00"/>
    <d v="2021-06-18T00:00:00"/>
    <x v="68"/>
    <d v="2021-06-18T00:00:00"/>
    <d v="2021-06-18T00:00:00"/>
    <d v="1899-12-30T15:40:00"/>
    <d v="1899-12-30T16:40:00"/>
    <x v="6"/>
    <s v="HERNANDO RUBIANO"/>
    <x v="1"/>
    <s v="AIRE"/>
    <x v="0"/>
    <x v="2"/>
    <n v="0"/>
    <n v="1"/>
    <d v="1899-12-30T06:40:29"/>
    <d v="1899-12-30T07:40:00"/>
    <n v="0"/>
    <d v="1899-12-30T04:20:00"/>
    <d v="1899-12-30T12:00:00"/>
    <n v="18"/>
    <x v="5"/>
    <x v="14"/>
    <s v="6-24"/>
    <d v="1899-12-30T01:00:00"/>
    <n v="0"/>
    <n v="1"/>
    <x v="10"/>
  </r>
  <r>
    <s v="SWK335"/>
    <n v="612"/>
    <x v="0"/>
    <s v="CAMBIO DE DIAFRAGMA T30"/>
    <x v="11"/>
    <d v="1899-12-30T08:45:00"/>
    <d v="1899-12-30T09:45:00"/>
    <d v="2021-06-18T00:00:00"/>
    <x v="68"/>
    <d v="2021-06-18T00:00:00"/>
    <d v="2021-06-18T00:00:00"/>
    <d v="1899-12-30T08:45:00"/>
    <d v="1899-12-30T09:45:00"/>
    <x v="6"/>
    <s v="LEONARDO ORDOÑEZ"/>
    <x v="0"/>
    <s v="AIRE"/>
    <x v="1"/>
    <x v="3"/>
    <n v="0"/>
    <n v="1"/>
    <d v="1899-12-30T01:00:00"/>
    <d v="1899-12-30T01:00:00"/>
    <n v="1"/>
    <d v="1899-12-30T00:00:00"/>
    <d v="1899-12-30T01:00:00"/>
    <n v="18"/>
    <x v="5"/>
    <x v="14"/>
    <s v="6-24"/>
    <d v="1899-12-30T01:00:00"/>
    <n v="0"/>
    <n v="1"/>
    <x v="10"/>
  </r>
  <r>
    <s v="TFR045"/>
    <n v="613"/>
    <x v="1"/>
    <s v="INSTALACION DE EXPLORADORAS Y CAMBIO DE LUCES MEDIAS EN TALLER"/>
    <x v="58"/>
    <d v="1899-12-30T07:30:00"/>
    <d v="1899-12-30T15:00:00"/>
    <d v="2021-06-18T00:00:00"/>
    <x v="68"/>
    <d v="2021-06-18T00:00:00"/>
    <d v="2021-06-18T00:00:00"/>
    <d v="1899-12-30T07:30:00"/>
    <d v="1899-12-30T11:00:00"/>
    <x v="12"/>
    <s v="ROBERTO MENDOZA"/>
    <x v="0"/>
    <s v="ELECTRICO"/>
    <x v="0"/>
    <x v="1"/>
    <n v="0"/>
    <n v="1"/>
    <d v="1899-12-30T05:30:29"/>
    <d v="1899-12-30T06:30:00"/>
    <n v="1"/>
    <d v="1899-12-30T00:00:00"/>
    <d v="1899-12-30T06:30:00"/>
    <n v="18"/>
    <x v="5"/>
    <x v="14"/>
    <s v="6-24"/>
    <d v="1899-12-30T03:30:00"/>
    <n v="0"/>
    <n v="1"/>
    <x v="10"/>
  </r>
  <r>
    <s v="TFR045"/>
    <n v="613"/>
    <x v="1"/>
    <s v="DESMONTE Y REPARACION DE GUARDABARROS METALICO DEL LADO IZQUIERDO, MONTAJE DEL MISMO"/>
    <x v="46"/>
    <d v="1899-12-30T07:30:00"/>
    <d v="1899-12-30T15:00:00"/>
    <d v="2021-06-18T00:00:00"/>
    <x v="68"/>
    <d v="2021-06-18T00:00:00"/>
    <d v="2021-06-18T00:00:00"/>
    <d v="1899-12-30T07:30:00"/>
    <d v="1899-12-30T11:00:00"/>
    <x v="28"/>
    <s v="ROBERTO MENDOZA"/>
    <x v="0"/>
    <s v="LATONERIA Y PINTURA"/>
    <x v="0"/>
    <x v="1"/>
    <n v="0"/>
    <n v="1"/>
    <d v="1899-12-30T05:30:29"/>
    <d v="1899-12-30T06:30:00"/>
    <n v="1"/>
    <d v="1899-12-30T00:00:00"/>
    <d v="1899-12-30T06:30:00"/>
    <n v="18"/>
    <x v="5"/>
    <x v="14"/>
    <s v="6-24"/>
    <d v="1899-12-30T03:30:00"/>
    <n v="0"/>
    <n v="1"/>
    <x v="10"/>
  </r>
  <r>
    <s v="S26234"/>
    <n v="613"/>
    <x v="0"/>
    <s v="CAMBIO DE BANDAS TROQUE DEL MEDIO"/>
    <x v="13"/>
    <d v="1899-12-30T07:30:00"/>
    <d v="1899-12-30T15:00:00"/>
    <d v="2021-06-18T00:00:00"/>
    <x v="68"/>
    <d v="2021-06-18T00:00:00"/>
    <d v="2021-06-18T00:00:00"/>
    <d v="1899-12-30T12:00:00"/>
    <d v="1899-12-30T15:00:00"/>
    <x v="5"/>
    <s v="ROBERTO MENDOZA"/>
    <x v="1"/>
    <s v="RUEDAS"/>
    <x v="1"/>
    <x v="1"/>
    <n v="0"/>
    <n v="1"/>
    <d v="1899-12-30T05:30:29"/>
    <d v="1899-12-30T06:30:00"/>
    <n v="1"/>
    <d v="1899-12-30T00:00:00"/>
    <d v="1899-12-30T06:30:00"/>
    <n v="18"/>
    <x v="5"/>
    <x v="14"/>
    <s v="6-24"/>
    <d v="1899-12-30T03:00:00"/>
    <n v="0"/>
    <n v="1"/>
    <x v="10"/>
  </r>
  <r>
    <s v="S67609"/>
    <n v="614"/>
    <x v="0"/>
    <s v="REPARACION DE PATAS"/>
    <x v="46"/>
    <d v="1899-12-30T14:00:00"/>
    <d v="1899-12-30T17:30:00"/>
    <d v="2021-06-17T00:00:00"/>
    <x v="66"/>
    <d v="2021-06-17T00:00:00"/>
    <d v="2021-06-17T00:00:00"/>
    <d v="1899-12-30T14:00:00"/>
    <d v="1899-12-30T17:30:00"/>
    <x v="13"/>
    <m/>
    <x v="0"/>
    <s v="SOLDADURA"/>
    <x v="0"/>
    <x v="0"/>
    <n v="0"/>
    <n v="1"/>
    <d v="1899-12-30T03:30:00"/>
    <d v="1899-12-30T03:30:00"/>
    <n v="0"/>
    <d v="1899-12-30T03:30:00"/>
    <d v="1899-12-30T07:00:00"/>
    <n v="17"/>
    <x v="5"/>
    <x v="14"/>
    <s v="6-24"/>
    <d v="1899-12-30T03:30:00"/>
    <n v="0"/>
    <n v="1"/>
    <x v="10"/>
  </r>
  <r>
    <s v="TDK250"/>
    <n v="615"/>
    <x v="1"/>
    <s v="ARREGLO DEL SISTEMA ELEVAVIDRIO CORRECCION DE FALLA"/>
    <x v="1"/>
    <d v="1899-12-30T15:00:00"/>
    <d v="1899-12-30T17:30:00"/>
    <d v="2021-06-18T00:00:00"/>
    <x v="68"/>
    <d v="2021-06-18T00:00:00"/>
    <d v="2021-06-18T00:00:00"/>
    <d v="1899-12-30T16:00:00"/>
    <d v="1899-12-30T17:30:00"/>
    <x v="12"/>
    <s v="CARLOS BARROS"/>
    <x v="0"/>
    <s v="ELECTRICO"/>
    <x v="1"/>
    <x v="2"/>
    <n v="0"/>
    <n v="1"/>
    <d v="1899-12-30T02:30:00"/>
    <d v="1899-12-30T02:30:00"/>
    <n v="0"/>
    <d v="1899-12-30T03:30:00"/>
    <d v="1899-12-30T06:00:00"/>
    <n v="18"/>
    <x v="5"/>
    <x v="14"/>
    <s v="6-24"/>
    <d v="1899-12-30T01:30:00"/>
    <n v="0"/>
    <n v="1"/>
    <x v="10"/>
  </r>
  <r>
    <s v="R59144"/>
    <n v="615"/>
    <x v="0"/>
    <s v="CAMBIO DE LLANTA DE REPUESTO"/>
    <x v="13"/>
    <d v="1899-12-30T15:00:00"/>
    <d v="1899-12-30T17:30:00"/>
    <d v="2021-06-18T00:00:00"/>
    <x v="68"/>
    <d v="2021-06-18T00:00:00"/>
    <d v="2021-06-18T00:00:00"/>
    <d v="1899-12-30T15:00:00"/>
    <d v="1899-12-30T15:20:00"/>
    <x v="247"/>
    <s v="CARLOS BARROS"/>
    <x v="0"/>
    <s v="LLANTERIA"/>
    <x v="0"/>
    <x v="2"/>
    <n v="0"/>
    <n v="1"/>
    <d v="1899-12-30T02:30:00"/>
    <d v="1899-12-30T02:30:00"/>
    <n v="0"/>
    <d v="1899-12-30T03:30:00"/>
    <d v="1899-12-30T06:00:00"/>
    <n v="18"/>
    <x v="5"/>
    <x v="14"/>
    <s v="6-24"/>
    <d v="1899-12-30T00:20:00"/>
    <n v="0"/>
    <n v="1"/>
    <x v="10"/>
  </r>
  <r>
    <s v="S26311"/>
    <n v="616"/>
    <x v="0"/>
    <s v="PINTURA A RINES"/>
    <x v="13"/>
    <d v="1899-12-30T14:00:00"/>
    <d v="1899-12-30T17:00:00"/>
    <d v="2021-06-18T00:00:00"/>
    <x v="68"/>
    <d v="2021-06-18T00:00:00"/>
    <d v="2021-06-18T00:00:00"/>
    <d v="1899-12-30T14:00:00"/>
    <d v="1899-12-30T17:00:00"/>
    <x v="28"/>
    <s v="ALEX RODRIGUEZ"/>
    <x v="1"/>
    <s v="LATONERIA Y PINTURA"/>
    <x v="0"/>
    <x v="1"/>
    <n v="0"/>
    <n v="1"/>
    <d v="1899-12-30T03:00:00"/>
    <d v="1899-12-30T03:00:00"/>
    <n v="0"/>
    <d v="1899-12-30T04:00:00"/>
    <d v="1899-12-30T07:00:00"/>
    <n v="18"/>
    <x v="5"/>
    <x v="14"/>
    <s v="6-24"/>
    <d v="1899-12-30T03:00:00"/>
    <n v="0"/>
    <n v="1"/>
    <x v="10"/>
  </r>
  <r>
    <s v="R62457"/>
    <n v="617"/>
    <x v="0"/>
    <s v="CAMBIO DE 2 HOJAS DE MUELLE PRINCIPAL POSICION 7, 8, 1 Y2 ULTIMO, MONTAJE Y DESMONTE DE LLANTAS"/>
    <x v="13"/>
    <d v="1899-12-30T07:00:00"/>
    <d v="1899-12-30T11:50:00"/>
    <d v="2021-06-19T00:00:00"/>
    <x v="69"/>
    <d v="2021-06-19T00:00:00"/>
    <d v="2021-06-19T00:00:00"/>
    <d v="1899-12-30T07:30:00"/>
    <d v="1899-12-30T11:50:00"/>
    <x v="273"/>
    <s v="JHEISON PEREZ"/>
    <x v="0"/>
    <s v="MECANICA DE PATIO"/>
    <x v="0"/>
    <x v="2"/>
    <n v="0"/>
    <n v="1"/>
    <d v="1899-12-30T04:50:00"/>
    <d v="1899-12-30T04:50:00"/>
    <n v="1"/>
    <d v="1899-12-30T00:00:00"/>
    <d v="1899-12-30T04:50:00"/>
    <n v="19"/>
    <x v="5"/>
    <x v="14"/>
    <s v="6-24"/>
    <d v="1899-12-30T04:20:00"/>
    <n v="0"/>
    <n v="1"/>
    <x v="10"/>
  </r>
  <r>
    <s v="R53820"/>
    <n v="618"/>
    <x v="1"/>
    <s v="CAMBIO DE RACOR EN TANQUE DE AIRE CABEZOTE, CAMBIO DE DIAFRAGMA EN VALVULA CHILLONA"/>
    <x v="19"/>
    <d v="1899-12-30T07:30:00"/>
    <d v="1899-12-30T09:40:00"/>
    <d v="2021-06-19T00:00:00"/>
    <x v="69"/>
    <d v="2021-06-19T00:00:00"/>
    <d v="2021-06-19T00:00:00"/>
    <d v="1899-12-30T08:03:00"/>
    <d v="1899-12-30T09:40:00"/>
    <x v="6"/>
    <s v="SERGIO MEJIA"/>
    <x v="0"/>
    <s v="AIRE"/>
    <x v="0"/>
    <x v="3"/>
    <n v="0"/>
    <n v="1"/>
    <d v="1899-12-30T02:10:00"/>
    <d v="1899-12-30T02:10:00"/>
    <n v="1"/>
    <d v="1899-12-30T00:00:00"/>
    <d v="1899-12-30T02:10:00"/>
    <n v="19"/>
    <x v="5"/>
    <x v="14"/>
    <s v="6-24"/>
    <d v="1899-12-30T01:37:00"/>
    <n v="0"/>
    <n v="1"/>
    <x v="10"/>
  </r>
  <r>
    <s v="R53820"/>
    <n v="618"/>
    <x v="1"/>
    <s v="GRADUACION DE FRENOS"/>
    <x v="13"/>
    <d v="1899-12-30T07:30:00"/>
    <d v="1899-12-30T09:40:00"/>
    <d v="2021-06-19T00:00:00"/>
    <x v="69"/>
    <d v="2021-06-19T00:00:00"/>
    <d v="2021-06-19T00:00:00"/>
    <d v="1899-12-30T09:00:00"/>
    <d v="1899-12-30T09:40:00"/>
    <x v="0"/>
    <s v="SERGIO MEJIA"/>
    <x v="1"/>
    <s v="MECANICA DE PATIO"/>
    <x v="0"/>
    <x v="3"/>
    <n v="0"/>
    <n v="1"/>
    <d v="1899-12-30T02:10:00"/>
    <d v="1899-12-30T02:10:00"/>
    <n v="1"/>
    <d v="1899-12-30T00:00:00"/>
    <d v="1899-12-30T02:10:00"/>
    <n v="19"/>
    <x v="5"/>
    <x v="14"/>
    <s v="6-24"/>
    <d v="1899-12-30T00:40:00"/>
    <n v="0"/>
    <n v="1"/>
    <x v="10"/>
  </r>
  <r>
    <s v="R53820"/>
    <n v="618"/>
    <x v="0"/>
    <s v="AJUSTE DE PLATINA DEL MUELLE Y CALIBRACION DEL CLUTCH"/>
    <x v="13"/>
    <d v="1899-12-30T07:30:00"/>
    <d v="1899-12-30T09:40:00"/>
    <d v="2021-06-19T00:00:00"/>
    <x v="69"/>
    <d v="2021-06-19T00:00:00"/>
    <d v="2021-06-19T00:00:00"/>
    <d v="1899-12-30T11:00:00"/>
    <d v="1899-12-30T11:30:00"/>
    <x v="17"/>
    <s v="SERGIO MEJIA"/>
    <x v="1"/>
    <s v="CAJAS Y TRANSMISIONES"/>
    <x v="0"/>
    <x v="3"/>
    <n v="0"/>
    <n v="1"/>
    <d v="1899-12-30T02:10:00"/>
    <d v="1899-12-30T02:10:00"/>
    <n v="1"/>
    <d v="1899-12-30T00:00:00"/>
    <d v="1899-12-30T02:10:00"/>
    <n v="19"/>
    <x v="5"/>
    <x v="14"/>
    <s v="6-24"/>
    <d v="1899-12-30T00:30:00"/>
    <n v="0"/>
    <n v="1"/>
    <x v="10"/>
  </r>
  <r>
    <s v="TFQ994"/>
    <n v="619"/>
    <x v="1"/>
    <s v="CAMBIO DE UNIDADES FRONTALES REPARACION LUCES TRASERAS MEDIAS Y REVISION DE LUCES EN GENERAL"/>
    <x v="13"/>
    <d v="1899-12-30T07:00:00"/>
    <d v="1899-12-30T14:00:00"/>
    <d v="2021-06-19T00:00:00"/>
    <x v="69"/>
    <d v="2021-06-19T00:00:00"/>
    <d v="2021-06-19T00:00:00"/>
    <d v="1899-12-30T07:30:00"/>
    <d v="1899-12-30T09:00:00"/>
    <x v="269"/>
    <s v="LUIS DIAZ"/>
    <x v="0"/>
    <s v="ELECTRICO"/>
    <x v="0"/>
    <x v="1"/>
    <n v="0"/>
    <n v="1"/>
    <d v="1899-12-30T05:00:29"/>
    <d v="1899-12-30T06:00:00"/>
    <n v="1"/>
    <d v="1899-12-30T00:00:00"/>
    <d v="1899-12-30T06:00:00"/>
    <n v="19"/>
    <x v="5"/>
    <x v="14"/>
    <s v="6-24"/>
    <d v="1899-12-30T01:30:00"/>
    <n v="0"/>
    <n v="1"/>
    <x v="10"/>
  </r>
  <r>
    <s v="TFQ994"/>
    <n v="619"/>
    <x v="1"/>
    <s v="GRADUCION DE FRENOS AJUSTE DE PLATINA DEL PINHUT, CAMBIO DE BANDA POSICION 9 Y 10"/>
    <x v="1"/>
    <d v="1899-12-30T07:00:00"/>
    <d v="1899-12-30T14:00:00"/>
    <d v="2021-06-19T00:00:00"/>
    <x v="69"/>
    <d v="2021-06-19T00:00:00"/>
    <d v="2021-06-19T00:00:00"/>
    <d v="1899-12-30T09:00:00"/>
    <d v="1899-12-30T10:00:00"/>
    <x v="0"/>
    <s v="LUIS DIAZ"/>
    <x v="0"/>
    <s v="MECANICA DE PATIO"/>
    <x v="0"/>
    <x v="1"/>
    <n v="0"/>
    <n v="1"/>
    <d v="1899-12-30T05:00:29"/>
    <d v="1899-12-30T06:00:00"/>
    <n v="1"/>
    <d v="1899-12-30T00:00:00"/>
    <d v="1899-12-30T06:00:00"/>
    <n v="19"/>
    <x v="5"/>
    <x v="14"/>
    <s v="6-24"/>
    <d v="1899-12-30T01:00:00"/>
    <n v="0"/>
    <n v="1"/>
    <x v="10"/>
  </r>
  <r>
    <s v="S26290"/>
    <n v="619"/>
    <x v="0"/>
    <s v="CAMBIO DE 2 JUEGOS DE BANDA 4718 2 ULTIMOS TROQUES"/>
    <x v="13"/>
    <d v="1899-12-30T07:00:00"/>
    <d v="1899-12-30T14:00:00"/>
    <d v="2021-06-19T00:00:00"/>
    <x v="69"/>
    <d v="2021-06-19T00:00:00"/>
    <d v="2021-06-19T00:00:00"/>
    <d v="1899-12-30T10:00:00"/>
    <d v="1899-12-30T14:00:00"/>
    <x v="5"/>
    <s v="LUIS DIAZ"/>
    <x v="1"/>
    <s v="MECANICA DE PATIO"/>
    <x v="1"/>
    <x v="1"/>
    <n v="0"/>
    <n v="1"/>
    <d v="1899-12-30T05:00:29"/>
    <d v="1899-12-30T06:00:00"/>
    <n v="1"/>
    <d v="1899-12-30T00:00:00"/>
    <d v="1899-12-30T06:00:00"/>
    <n v="19"/>
    <x v="5"/>
    <x v="14"/>
    <s v="6-24"/>
    <d v="1899-12-30T04:00:00"/>
    <n v="0"/>
    <n v="1"/>
    <x v="10"/>
  </r>
  <r>
    <s v="TFU079"/>
    <n v="620"/>
    <x v="1"/>
    <s v="CAMBIO DE UNIDAD FRONTAL E INSTALACION DE DOS EXPLORADORAS"/>
    <x v="58"/>
    <d v="1899-12-30T08:30:00"/>
    <d v="1899-12-30T12:00:00"/>
    <d v="2021-06-19T00:00:00"/>
    <x v="69"/>
    <d v="2021-06-19T00:00:00"/>
    <d v="2021-06-19T00:00:00"/>
    <d v="1899-12-30T10:40:00"/>
    <d v="1899-12-30T11:45:00"/>
    <x v="269"/>
    <s v="LUIS ELLE"/>
    <x v="0"/>
    <s v="ELECTRICO"/>
    <x v="0"/>
    <x v="1"/>
    <n v="0"/>
    <n v="1"/>
    <d v="1899-12-30T03:30:00"/>
    <d v="1899-12-30T03:30:00"/>
    <n v="1"/>
    <d v="1899-12-30T00:00:00"/>
    <d v="1899-12-30T03:30:00"/>
    <n v="19"/>
    <x v="5"/>
    <x v="14"/>
    <s v="6-24"/>
    <d v="1899-12-30T01:05:00"/>
    <n v="0"/>
    <n v="1"/>
    <x v="10"/>
  </r>
  <r>
    <s v="TFU079"/>
    <n v="620"/>
    <x v="1"/>
    <s v="CORRECCION DE FILTRACION DE AGUA EN EL TECHO"/>
    <x v="46"/>
    <d v="1899-12-30T08:30:00"/>
    <d v="1899-12-30T12:00:00"/>
    <d v="2021-06-19T00:00:00"/>
    <x v="69"/>
    <d v="2021-06-19T00:00:00"/>
    <d v="2021-06-19T00:00:00"/>
    <d v="1899-12-30T08:30:00"/>
    <d v="1899-12-30T11:20:00"/>
    <x v="28"/>
    <s v="LUIS ELLE"/>
    <x v="0"/>
    <s v="LATONERIA Y PINTURA"/>
    <x v="1"/>
    <x v="1"/>
    <n v="0"/>
    <n v="1"/>
    <d v="1899-12-30T03:30:00"/>
    <d v="1899-12-30T03:30:00"/>
    <n v="1"/>
    <d v="1899-12-30T00:00:00"/>
    <d v="1899-12-30T03:30:00"/>
    <n v="19"/>
    <x v="5"/>
    <x v="14"/>
    <s v="6-24"/>
    <d v="1899-12-30T02:50:00"/>
    <n v="0"/>
    <n v="1"/>
    <x v="10"/>
  </r>
  <r>
    <s v="TFU079"/>
    <n v="620"/>
    <x v="1"/>
    <s v="SOLDADURA A CONDENSADOR"/>
    <x v="61"/>
    <d v="1899-12-30T08:30:00"/>
    <d v="1899-12-30T12:00:00"/>
    <d v="2021-06-19T00:00:00"/>
    <x v="69"/>
    <d v="2021-06-19T00:00:00"/>
    <d v="2021-06-19T00:00:00"/>
    <d v="1899-12-30T09:10:00"/>
    <d v="1899-12-30T12:00:00"/>
    <x v="87"/>
    <s v="LUIS ELLE"/>
    <x v="0"/>
    <s v="AIRE ACONDICIONADO"/>
    <x v="1"/>
    <x v="1"/>
    <n v="0"/>
    <n v="1"/>
    <d v="1899-12-30T03:30:00"/>
    <d v="1899-12-30T03:30:00"/>
    <n v="1"/>
    <d v="1899-12-30T00:00:00"/>
    <d v="1899-12-30T03:30:00"/>
    <n v="19"/>
    <x v="5"/>
    <x v="14"/>
    <s v="6-24"/>
    <d v="1899-12-30T02:50:00"/>
    <n v="0"/>
    <n v="1"/>
    <x v="10"/>
  </r>
  <r>
    <s v="S26289"/>
    <n v="620"/>
    <x v="0"/>
    <s v="REPARACION LLANTA NUMERO 6"/>
    <x v="13"/>
    <d v="1899-12-30T08:30:00"/>
    <d v="1899-12-30T12:00:00"/>
    <d v="2021-06-19T00:00:00"/>
    <x v="69"/>
    <d v="2021-06-19T00:00:00"/>
    <d v="2021-06-19T00:00:00"/>
    <d v="1899-12-30T08:30:00"/>
    <d v="1899-12-30T09:00:00"/>
    <x v="247"/>
    <s v="LUIS ELLE"/>
    <x v="0"/>
    <s v="LLANTERIA"/>
    <x v="0"/>
    <x v="1"/>
    <n v="0"/>
    <n v="1"/>
    <d v="1899-12-30T03:30:00"/>
    <d v="1899-12-30T03:30:00"/>
    <n v="1"/>
    <d v="1899-12-30T00:00:00"/>
    <d v="1899-12-30T03:30:00"/>
    <n v="19"/>
    <x v="5"/>
    <x v="14"/>
    <s v="6-24"/>
    <d v="1899-12-30T00:30:00"/>
    <n v="0"/>
    <n v="1"/>
    <x v="10"/>
  </r>
  <r>
    <s v="S20491"/>
    <n v="621"/>
    <x v="1"/>
    <s v="CAMBIO DE CAMPANA"/>
    <x v="13"/>
    <d v="1899-12-30T09:00:00"/>
    <d v="1899-12-30T10:00:00"/>
    <d v="2021-06-19T00:00:00"/>
    <x v="69"/>
    <d v="2021-06-19T00:00:00"/>
    <d v="2021-06-19T00:00:00"/>
    <d v="1899-12-30T09:30:00"/>
    <d v="1899-12-30T10:00:00"/>
    <x v="239"/>
    <s v="PEDRO BOHORQUEZ"/>
    <x v="0"/>
    <s v="MECANICA DE PATIO"/>
    <x v="1"/>
    <x v="3"/>
    <n v="0"/>
    <n v="1"/>
    <d v="1899-12-30T01:00:00"/>
    <d v="1899-12-30T01:00:00"/>
    <n v="1"/>
    <d v="1899-12-30T00:00:00"/>
    <d v="1899-12-30T01:00:00"/>
    <n v="19"/>
    <x v="5"/>
    <x v="14"/>
    <s v="6-24"/>
    <d v="1899-12-30T00:30:00"/>
    <n v="0"/>
    <n v="1"/>
    <x v="10"/>
  </r>
  <r>
    <s v="S20491"/>
    <n v="621"/>
    <x v="0"/>
    <s v="DESMONTE Y MONTAJE DE LLANTAS PARA TRABAJOS MECANICOS POSICION 5 Y 6"/>
    <x v="13"/>
    <d v="1899-12-30T09:00:00"/>
    <d v="1899-12-30T10:00:00"/>
    <d v="2021-06-19T00:00:00"/>
    <x v="69"/>
    <d v="2021-06-19T00:00:00"/>
    <d v="2021-06-19T00:00:00"/>
    <d v="1899-12-30T09:00:00"/>
    <d v="1899-12-30T10:00:00"/>
    <x v="274"/>
    <s v="PEDRO BOHORQUEZ"/>
    <x v="0"/>
    <s v="LLANTERIA"/>
    <x v="1"/>
    <x v="3"/>
    <n v="0"/>
    <n v="1"/>
    <d v="1899-12-30T01:00:00"/>
    <d v="1899-12-30T01:00:00"/>
    <n v="1"/>
    <d v="1899-12-30T00:00:00"/>
    <d v="1899-12-30T01:00:00"/>
    <n v="19"/>
    <x v="5"/>
    <x v="14"/>
    <s v="6-24"/>
    <d v="1899-12-30T01:00:00"/>
    <n v="0"/>
    <n v="1"/>
    <x v="10"/>
  </r>
  <r>
    <s v="TFU063"/>
    <n v="622"/>
    <x v="0"/>
    <s v="CAMBIO DE 2 LLANTAS Y CALIBRACION "/>
    <x v="13"/>
    <d v="1899-12-30T07:30:00"/>
    <d v="1899-12-30T09:40:00"/>
    <d v="2021-06-17T00:00:00"/>
    <x v="66"/>
    <d v="2021-06-17T00:00:00"/>
    <d v="2021-06-17T00:00:00"/>
    <d v="1899-12-30T07:30:00"/>
    <d v="1899-12-30T09:40:00"/>
    <x v="244"/>
    <s v="CARLOS RUIZ"/>
    <x v="1"/>
    <s v="LLANTERIA"/>
    <x v="0"/>
    <x v="1"/>
    <n v="0"/>
    <n v="1"/>
    <d v="1899-12-30T02:10:00"/>
    <d v="1899-12-30T02:10:00"/>
    <n v="1"/>
    <d v="1899-12-30T00:00:00"/>
    <d v="1899-12-30T02:10:00"/>
    <n v="17"/>
    <x v="5"/>
    <x v="14"/>
    <s v="6-24"/>
    <d v="1899-12-30T02:10:00"/>
    <n v="0"/>
    <n v="1"/>
    <x v="10"/>
  </r>
  <r>
    <s v="S26301"/>
    <n v="623"/>
    <x v="0"/>
    <s v="CAMBIO DE DOS LLANTAS POSICION 4 Y EL REPUESTO"/>
    <x v="13"/>
    <d v="1899-12-30T10:15:00"/>
    <d v="1899-12-30T11:21:00"/>
    <d v="2021-06-17T00:00:00"/>
    <x v="66"/>
    <d v="2021-06-17T00:00:00"/>
    <d v="2021-06-17T00:00:00"/>
    <d v="1899-12-30T10:15:00"/>
    <d v="1899-12-30T11:21:00"/>
    <x v="244"/>
    <s v="LEONARDO CANO"/>
    <x v="1"/>
    <s v="LLANTERIA"/>
    <x v="0"/>
    <x v="1"/>
    <n v="0"/>
    <n v="1"/>
    <d v="1899-12-30T01:06:00"/>
    <d v="1899-12-30T01:06:00"/>
    <n v="1"/>
    <d v="1899-12-30T00:00:00"/>
    <d v="1899-12-30T01:06:00"/>
    <n v="17"/>
    <x v="5"/>
    <x v="14"/>
    <s v="6-24"/>
    <d v="1899-12-30T01:06:00"/>
    <n v="0"/>
    <n v="1"/>
    <x v="10"/>
  </r>
  <r>
    <s v="TLN040"/>
    <n v="624"/>
    <x v="0"/>
    <s v="CAMBIO DE LLANTA POSICION 8"/>
    <x v="13"/>
    <d v="1899-12-30T07:20:00"/>
    <d v="1899-12-30T07:50:00"/>
    <d v="2021-06-19T00:00:00"/>
    <x v="69"/>
    <d v="2021-06-19T00:00:00"/>
    <d v="2021-06-19T00:00:00"/>
    <d v="1899-12-30T07:20:00"/>
    <d v="1899-12-30T07:50:00"/>
    <x v="244"/>
    <s v="ALBERTO BARRIOS"/>
    <x v="0"/>
    <s v="LLANTERIA"/>
    <x v="0"/>
    <x v="1"/>
    <n v="0"/>
    <n v="1"/>
    <d v="1899-12-30T00:30:00"/>
    <d v="1899-12-30T00:30:00"/>
    <n v="1"/>
    <d v="1899-12-30T00:00:00"/>
    <d v="1899-12-30T00:30:00"/>
    <n v="19"/>
    <x v="5"/>
    <x v="14"/>
    <s v="6-24"/>
    <d v="1899-12-30T00:30:00"/>
    <n v="0"/>
    <n v="1"/>
    <x v="10"/>
  </r>
  <r>
    <s v="S20493"/>
    <n v="625"/>
    <x v="0"/>
    <s v="CAMBIO DE LLANTA POSICION 7 Y LLANTA DE REPUESTO"/>
    <x v="13"/>
    <d v="1899-12-30T11:00:00"/>
    <d v="1899-12-30T11:50:00"/>
    <d v="2021-06-19T00:00:00"/>
    <x v="69"/>
    <d v="2021-06-19T00:00:00"/>
    <d v="2021-06-19T00:00:00"/>
    <d v="1899-12-30T11:00:00"/>
    <d v="1899-12-30T11:50:00"/>
    <x v="241"/>
    <s v="JESUS CAMELO "/>
    <x v="1"/>
    <s v="LLANTERIA"/>
    <x v="0"/>
    <x v="3"/>
    <n v="0"/>
    <n v="1"/>
    <d v="1899-12-30T00:50:00"/>
    <d v="1899-12-30T00:50:00"/>
    <n v="1"/>
    <d v="1899-12-30T00:00:00"/>
    <d v="1899-12-30T00:50:00"/>
    <n v="19"/>
    <x v="5"/>
    <x v="14"/>
    <s v="6-24"/>
    <d v="1899-12-30T00:50:00"/>
    <n v="0"/>
    <n v="1"/>
    <x v="10"/>
  </r>
  <r>
    <s v="TFU066"/>
    <n v="626"/>
    <x v="0"/>
    <s v="INSPECCIOND E VEHICULO Y CAMBIO DE LLANTAS"/>
    <x v="13"/>
    <d v="1899-12-30T07:00:00"/>
    <d v="1899-12-30T17:00:00"/>
    <d v="2021-06-18T00:00:00"/>
    <x v="68"/>
    <d v="2021-06-18T00:00:00"/>
    <d v="2021-06-18T00:00:00"/>
    <d v="1899-12-30T14:00:00"/>
    <d v="1899-12-30T17:20:00"/>
    <x v="241"/>
    <s v="MIGUEL APREZA"/>
    <x v="1"/>
    <s v="LLANTERIA"/>
    <x v="0"/>
    <x v="1"/>
    <n v="0"/>
    <n v="1"/>
    <d v="1899-12-30T08:00:29"/>
    <d v="1899-12-30T09:00:00"/>
    <n v="0"/>
    <d v="1899-12-30T04:00:00"/>
    <d v="1899-12-30T13:00:00"/>
    <n v="18"/>
    <x v="5"/>
    <x v="14"/>
    <s v="6-24"/>
    <d v="1899-12-30T03:20:00"/>
    <n v="0"/>
    <n v="1"/>
    <x v="10"/>
  </r>
  <r>
    <s v="S67612"/>
    <n v="627"/>
    <x v="0"/>
    <s v="CAMBIO DE LLANTA POSICION 8"/>
    <x v="13"/>
    <d v="1899-12-30T14:00:00"/>
    <d v="1899-12-30T14:40:00"/>
    <d v="2021-06-18T00:00:00"/>
    <x v="68"/>
    <d v="2021-06-18T00:00:00"/>
    <d v="2021-06-18T00:00:00"/>
    <d v="1899-12-30T14:00:00"/>
    <d v="1899-12-30T14:40:00"/>
    <x v="247"/>
    <s v="JOSE VALENCIA"/>
    <x v="0"/>
    <s v="LLANTERIA"/>
    <x v="0"/>
    <x v="0"/>
    <n v="0"/>
    <n v="1"/>
    <d v="1899-12-30T00:40:00"/>
    <d v="1899-12-30T00:40:00"/>
    <n v="1"/>
    <d v="1899-12-30T00:00:00"/>
    <d v="1899-12-30T00:40:00"/>
    <n v="18"/>
    <x v="5"/>
    <x v="14"/>
    <s v="6-24"/>
    <d v="1899-12-30T00:40:00"/>
    <n v="0"/>
    <n v="1"/>
    <x v="10"/>
  </r>
  <r>
    <s v="TFU059"/>
    <n v="628"/>
    <x v="1"/>
    <s v="REPARACIOND E FUN CLUTCH"/>
    <x v="3"/>
    <d v="1899-12-30T09:30:00"/>
    <d v="1899-12-30T16:00:00"/>
    <d v="2021-06-19T00:00:00"/>
    <x v="69"/>
    <d v="2021-06-19T00:00:00"/>
    <d v="2021-06-19T00:00:00"/>
    <d v="1899-12-30T11:20:00"/>
    <d v="1899-12-30T16:00:00"/>
    <x v="6"/>
    <s v="CESAR GOMEZ"/>
    <x v="0"/>
    <s v="AIRE"/>
    <x v="1"/>
    <x v="1"/>
    <n v="0"/>
    <n v="1"/>
    <d v="1899-12-30T04:30:29"/>
    <d v="1899-12-30T05:30:00"/>
    <n v="1"/>
    <d v="1899-12-30T00:00:00"/>
    <d v="1899-12-30T05:30:00"/>
    <n v="19"/>
    <x v="5"/>
    <x v="14"/>
    <s v="6-24"/>
    <d v="1899-12-30T04:40:00"/>
    <n v="0"/>
    <n v="1"/>
    <x v="10"/>
  </r>
  <r>
    <s v="TFU059"/>
    <n v="628"/>
    <x v="1"/>
    <s v="CAMBIO DE MODULO Y DE SELENOIDE QUE SE QUEMO"/>
    <x v="3"/>
    <d v="1899-12-30T09:30:00"/>
    <d v="1899-12-30T16:00:00"/>
    <d v="2021-06-19T00:00:00"/>
    <x v="69"/>
    <d v="2021-06-19T00:00:00"/>
    <d v="2021-06-19T00:00:00"/>
    <d v="1899-12-30T11:20:00"/>
    <d v="1899-12-30T13:40:00"/>
    <x v="45"/>
    <s v="CESAR GOMEZ"/>
    <x v="0"/>
    <s v="MOTORES"/>
    <x v="1"/>
    <x v="1"/>
    <n v="0"/>
    <n v="1"/>
    <d v="1899-12-30T04:30:29"/>
    <d v="1899-12-30T05:30:00"/>
    <n v="1"/>
    <d v="1899-12-30T00:00:00"/>
    <d v="1899-12-30T05:30:00"/>
    <n v="19"/>
    <x v="5"/>
    <x v="14"/>
    <s v="6-24"/>
    <d v="1899-12-30T02:20:00"/>
    <n v="0"/>
    <n v="1"/>
    <x v="10"/>
  </r>
  <r>
    <s v="TFU059"/>
    <n v="628"/>
    <x v="0"/>
    <s v="AJUSTE DE CRUCETA"/>
    <x v="4"/>
    <d v="1899-12-30T09:30:00"/>
    <d v="1899-12-30T16:00:00"/>
    <d v="2021-06-19T00:00:00"/>
    <x v="69"/>
    <d v="2021-06-19T00:00:00"/>
    <d v="2021-06-19T00:00:00"/>
    <d v="1899-12-30T11:30:00"/>
    <d v="1899-12-30T12:00:00"/>
    <x v="17"/>
    <s v="CESAR GOMEZ"/>
    <x v="0"/>
    <s v="CAJAS Y TRANSMISIONES"/>
    <x v="0"/>
    <x v="1"/>
    <n v="0"/>
    <n v="1"/>
    <d v="1899-12-30T04:30:29"/>
    <d v="1899-12-30T05:30:00"/>
    <n v="1"/>
    <d v="1899-12-30T00:00:00"/>
    <d v="1899-12-30T05:30:00"/>
    <n v="19"/>
    <x v="5"/>
    <x v="14"/>
    <s v="6-24"/>
    <d v="1899-12-30T00:30:00"/>
    <n v="0"/>
    <n v="1"/>
    <x v="10"/>
  </r>
  <r>
    <s v="UQS516"/>
    <n v="629"/>
    <x v="1"/>
    <s v="MONTURA DE PLACAS Y SEÑALIZACION PARA RTM"/>
    <x v="1"/>
    <d v="1899-12-30T11:20:00"/>
    <d v="1899-12-30T12:10:00"/>
    <d v="2021-06-19T00:00:00"/>
    <x v="69"/>
    <d v="2021-06-19T00:00:00"/>
    <d v="2021-06-19T00:00:00"/>
    <d v="1899-12-30T11:20:00"/>
    <d v="1899-12-30T11:50:00"/>
    <x v="28"/>
    <s v="ROBERTO LOZANO"/>
    <x v="1"/>
    <s v="LATONERIA Y PINTURA"/>
    <x v="0"/>
    <x v="3"/>
    <n v="0"/>
    <n v="1"/>
    <d v="1899-12-30T00:50:00"/>
    <d v="1899-12-30T00:50:00"/>
    <n v="1"/>
    <d v="1899-12-30T00:00:00"/>
    <d v="1899-12-30T00:50:00"/>
    <n v="19"/>
    <x v="5"/>
    <x v="14"/>
    <s v="6-24"/>
    <d v="1899-12-30T00:30:00"/>
    <n v="0"/>
    <n v="1"/>
    <x v="10"/>
  </r>
  <r>
    <s v="UQS516"/>
    <n v="629"/>
    <x v="0"/>
    <s v="ENGRASE"/>
    <x v="6"/>
    <d v="1899-12-30T11:20:00"/>
    <d v="1899-12-30T12:10:00"/>
    <d v="2021-06-19T00:00:00"/>
    <x v="69"/>
    <d v="2021-06-19T00:00:00"/>
    <d v="2021-06-19T00:00:00"/>
    <d v="1899-12-30T11:50:00"/>
    <d v="1899-12-30T12:10:00"/>
    <x v="0"/>
    <s v="ROBERTO LOZANO"/>
    <x v="1"/>
    <s v="MECANICA DE PATIO"/>
    <x v="0"/>
    <x v="3"/>
    <n v="0"/>
    <n v="1"/>
    <d v="1899-12-30T00:50:00"/>
    <d v="1899-12-30T00:50:00"/>
    <n v="1"/>
    <d v="1899-12-30T00:00:00"/>
    <d v="1899-12-30T00:50:00"/>
    <n v="19"/>
    <x v="5"/>
    <x v="14"/>
    <s v="6-24"/>
    <d v="1899-12-30T00:20:00"/>
    <n v="0"/>
    <n v="1"/>
    <x v="10"/>
  </r>
  <r>
    <s v="TFU074"/>
    <n v="630"/>
    <x v="1"/>
    <s v="DESMONTE DE INTERCOOLER PARA LLEVAR A REPARAR"/>
    <x v="3"/>
    <d v="1899-12-30T09:30:00"/>
    <d v="1899-12-30T08:30:00"/>
    <d v="2021-06-19T00:00:00"/>
    <x v="70"/>
    <d v="2021-06-19T00:00:00"/>
    <d v="2021-06-19T00:00:00"/>
    <d v="1899-12-30T09:30:00"/>
    <d v="1899-12-30T11:20:00"/>
    <x v="45"/>
    <s v="ANGELO PEREZ"/>
    <x v="0"/>
    <s v="MOTORES"/>
    <x v="1"/>
    <x v="1"/>
    <n v="4"/>
    <n v="1"/>
    <d v="1899-12-31T09:00:12"/>
    <d v="1900-01-01T07:58:33"/>
    <n v="1"/>
    <d v="1899-12-30T00:00:00"/>
    <d v="1900-01-01T07:58:33"/>
    <n v="23"/>
    <x v="5"/>
    <x v="11"/>
    <s v="6-25"/>
    <d v="1899-12-30T01:50:00"/>
    <n v="0"/>
    <n v="1"/>
    <x v="10"/>
  </r>
  <r>
    <s v="TFU074"/>
    <n v="630"/>
    <x v="1"/>
    <s v="REPARACION DE INTERCOOLER"/>
    <x v="3"/>
    <d v="1899-12-30T09:30:00"/>
    <d v="1899-12-30T08:30:00"/>
    <d v="2021-06-19T00:00:00"/>
    <x v="70"/>
    <d v="2021-06-19T00:00:00"/>
    <d v="2021-06-22T00:00:00"/>
    <d v="1899-12-30T12:00:00"/>
    <d v="1899-12-30T11:30:00"/>
    <x v="220"/>
    <s v="ANGELO PEREZ"/>
    <x v="0"/>
    <s v="MOTORES"/>
    <x v="1"/>
    <x v="1"/>
    <n v="4"/>
    <n v="1"/>
    <d v="1899-12-31T09:00:12"/>
    <d v="1900-01-01T07:58:33"/>
    <n v="1"/>
    <d v="1899-12-30T00:00:00"/>
    <d v="1900-01-01T07:58:33"/>
    <n v="23"/>
    <x v="5"/>
    <x v="11"/>
    <s v="6-25"/>
    <d v="1899-12-31T01:00:17"/>
    <n v="3"/>
    <n v="1"/>
    <x v="11"/>
  </r>
  <r>
    <s v="TFU074"/>
    <n v="630"/>
    <x v="1"/>
    <s v="MONTAJE DE INTERCOOLER Y CAMBIO DE ABRAZADERA DE MANGUERA DE INTERCOOLER"/>
    <x v="3"/>
    <d v="1899-12-30T09:30:00"/>
    <d v="1899-12-30T08:30:00"/>
    <d v="2021-06-19T00:00:00"/>
    <x v="70"/>
    <d v="2021-06-22T00:00:00"/>
    <d v="2021-06-22T00:00:00"/>
    <d v="1899-12-30T11:30:00"/>
    <d v="1899-12-30T16:00:00"/>
    <x v="45"/>
    <s v="ANGELO PEREZ"/>
    <x v="0"/>
    <s v="MOTORES"/>
    <x v="1"/>
    <x v="1"/>
    <n v="4"/>
    <n v="1"/>
    <d v="1899-12-31T09:00:12"/>
    <d v="1900-01-01T07:58:33"/>
    <n v="1"/>
    <d v="1899-12-30T00:00:00"/>
    <d v="1900-01-01T07:58:33"/>
    <n v="23"/>
    <x v="5"/>
    <x v="11"/>
    <s v="6-25"/>
    <d v="1899-12-30T04:30:00"/>
    <n v="0"/>
    <n v="1"/>
    <x v="11"/>
  </r>
  <r>
    <s v="TFU074"/>
    <n v="630"/>
    <x v="0"/>
    <s v="REVISION DEL SISTEMA ELECTRICO DE ACTUADORES PARA ESCANER Y ELECTRONICO"/>
    <x v="3"/>
    <d v="1899-12-30T09:30:00"/>
    <d v="1899-12-30T08:30:00"/>
    <d v="2021-06-19T00:00:00"/>
    <x v="70"/>
    <d v="2021-06-23T00:00:00"/>
    <d v="2021-06-23T00:00:00"/>
    <d v="1899-12-30T07:30:00"/>
    <d v="1899-12-30T08:30:00"/>
    <x v="275"/>
    <s v="ANGELO PEREZ"/>
    <x v="0"/>
    <s v="MOTORES"/>
    <x v="1"/>
    <x v="1"/>
    <n v="4"/>
    <n v="1"/>
    <d v="1899-12-31T09:00:12"/>
    <d v="1899-12-31T17:58:29"/>
    <n v="1"/>
    <d v="1899-12-30T00:00:00"/>
    <d v="1899-12-31T17:58:29"/>
    <n v="23"/>
    <x v="5"/>
    <x v="11"/>
    <s v="6-25"/>
    <d v="1899-12-30T01:00:00"/>
    <n v="0"/>
    <n v="1"/>
    <x v="11"/>
  </r>
  <r>
    <s v="TFU076 - R67015"/>
    <n v="631"/>
    <x v="0"/>
    <s v="SOLDAR BASE A CAMARA, SOLDAR EXTINTOR, COMPLETAR NIVEL DE ACEITE DE MOTOR"/>
    <x v="46"/>
    <d v="1899-12-30T07:00:00"/>
    <d v="1899-12-30T15:00:00"/>
    <d v="2021-06-16T00:00:00"/>
    <x v="65"/>
    <d v="2021-06-16T00:00:00"/>
    <d v="2021-06-16T00:00:00"/>
    <d v="1899-12-30T07:00:00"/>
    <d v="1899-12-30T15:00:00"/>
    <x v="145"/>
    <s v="FABIO TERAN"/>
    <x v="0"/>
    <s v="SOLDADURA"/>
    <x v="0"/>
    <x v="4"/>
    <n v="0"/>
    <n v="1"/>
    <d v="1899-12-30T06:00:29"/>
    <d v="1899-12-30T07:00:00"/>
    <n v="1"/>
    <d v="1899-12-30T00:00:00"/>
    <d v="1899-12-30T07:00:00"/>
    <n v="16"/>
    <x v="5"/>
    <x v="14"/>
    <s v="6-24"/>
    <d v="1899-12-30T06:00:29"/>
    <n v="0"/>
    <n v="1"/>
    <x v="10"/>
  </r>
  <r>
    <s v="R67302"/>
    <n v="632"/>
    <x v="0"/>
    <s v="REPARACION DE LUCES MEDIAS TRASERAS"/>
    <x v="58"/>
    <d v="1899-12-30T07:20:00"/>
    <d v="1899-12-30T08:10:00"/>
    <d v="2021-06-21T00:00:00"/>
    <x v="71"/>
    <d v="2021-06-21T00:00:00"/>
    <d v="2021-06-21T00:00:00"/>
    <d v="1899-12-30T07:20:00"/>
    <d v="1899-12-30T08:10:00"/>
    <x v="12"/>
    <s v="EDWIN AGUILAR"/>
    <x v="0"/>
    <s v="ELECTRICO"/>
    <x v="0"/>
    <x v="2"/>
    <n v="0"/>
    <n v="1"/>
    <d v="1899-12-30T00:50:00"/>
    <d v="1899-12-30T00:50:00"/>
    <n v="1"/>
    <d v="1899-12-30T00:00:00"/>
    <d v="1899-12-30T00:50:00"/>
    <n v="21"/>
    <x v="5"/>
    <x v="11"/>
    <s v="6-25"/>
    <d v="1899-12-30T00:50:00"/>
    <n v="0"/>
    <n v="1"/>
    <x v="11"/>
  </r>
  <r>
    <s v="TDL763"/>
    <n v="633"/>
    <x v="0"/>
    <s v="CAMBIO DE SELENOIDE"/>
    <x v="3"/>
    <d v="1899-12-30T07:20:00"/>
    <d v="1899-12-30T08:15:00"/>
    <d v="2021-06-21T00:00:00"/>
    <x v="71"/>
    <d v="2021-06-21T00:00:00"/>
    <d v="2021-06-21T00:00:00"/>
    <d v="1899-12-30T07:20:00"/>
    <d v="1899-12-30T08:15:00"/>
    <x v="45"/>
    <s v="JORGE BALLESTEROS"/>
    <x v="0"/>
    <s v="MOTORES"/>
    <x v="1"/>
    <x v="1"/>
    <n v="0"/>
    <n v="1"/>
    <d v="1899-12-30T00:55:00"/>
    <d v="1899-12-30T00:55:00"/>
    <n v="1"/>
    <d v="1899-12-30T00:00:00"/>
    <d v="1899-12-30T00:55:00"/>
    <n v="21"/>
    <x v="5"/>
    <x v="11"/>
    <s v="6-25"/>
    <d v="1899-12-30T00:55:00"/>
    <n v="0"/>
    <n v="1"/>
    <x v="11"/>
  </r>
  <r>
    <s v="SJK641"/>
    <n v="634"/>
    <x v="1"/>
    <s v="COMPLETAR NIVEL DE ACEITE"/>
    <x v="3"/>
    <d v="1899-12-30T07:30:00"/>
    <d v="1899-12-30T10:30:00"/>
    <d v="2021-06-21T00:00:00"/>
    <x v="71"/>
    <d v="2021-06-21T00:00:00"/>
    <d v="2021-06-21T00:00:00"/>
    <d v="1899-12-30T07:30:00"/>
    <d v="1899-12-30T08:00:00"/>
    <x v="17"/>
    <s v="MANUEL GUERRERO"/>
    <x v="1"/>
    <s v="MECANICA DE PATIO"/>
    <x v="1"/>
    <x v="2"/>
    <n v="0"/>
    <n v="1"/>
    <d v="1899-12-30T03:00:00"/>
    <d v="1899-12-30T03:00:00"/>
    <n v="1"/>
    <d v="1899-12-30T00:00:00"/>
    <d v="1899-12-30T03:00:00"/>
    <n v="21"/>
    <x v="5"/>
    <x v="11"/>
    <s v="6-25"/>
    <d v="1899-12-30T00:30:00"/>
    <n v="0"/>
    <n v="1"/>
    <x v="11"/>
  </r>
  <r>
    <s v="SJK641"/>
    <n v="634"/>
    <x v="0"/>
    <s v="CAMBIO DE LLANTAS POSICION 3,4,5 Y 6"/>
    <x v="13"/>
    <d v="1899-12-30T07:30:00"/>
    <d v="1899-12-30T10:30:00"/>
    <d v="2021-06-21T00:00:00"/>
    <x v="71"/>
    <d v="2021-06-21T00:00:00"/>
    <d v="2021-06-21T00:00:00"/>
    <d v="1899-12-30T08:00:00"/>
    <d v="1899-12-30T10:30:00"/>
    <x v="258"/>
    <s v="MANUEL GUERRERO"/>
    <x v="1"/>
    <s v="LLANTERIA"/>
    <x v="0"/>
    <x v="2"/>
    <n v="0"/>
    <n v="1"/>
    <d v="1899-12-30T03:00:00"/>
    <d v="1899-12-30T03:00:00"/>
    <n v="1"/>
    <d v="1899-12-30T00:00:00"/>
    <d v="1899-12-30T03:00:00"/>
    <n v="21"/>
    <x v="5"/>
    <x v="11"/>
    <s v="6-25"/>
    <d v="1899-12-30T02:30:00"/>
    <n v="0"/>
    <n v="1"/>
    <x v="11"/>
  </r>
  <r>
    <s v="TLN040"/>
    <n v="635"/>
    <x v="1"/>
    <s v="CAMBIO DE ACEITE, FILTRACION DE MOTOR Y ENGRASE"/>
    <x v="3"/>
    <d v="1899-12-30T07:30:00"/>
    <d v="1899-12-30T14:30:00"/>
    <d v="2021-06-21T00:00:00"/>
    <x v="67"/>
    <d v="2021-06-21T00:00:00"/>
    <d v="2021-06-21T00:00:00"/>
    <d v="1899-12-30T07:30:00"/>
    <d v="1899-12-30T09:45:00"/>
    <x v="10"/>
    <s v="LUIS FREYLE"/>
    <x v="1"/>
    <s v="MECANICA DE PATIO"/>
    <x v="1"/>
    <x v="1"/>
    <n v="1"/>
    <n v="1"/>
    <d v="1899-12-30T13:30:58"/>
    <d v="1899-12-30T19:00:58"/>
    <n v="1"/>
    <d v="1899-12-30T00:00:00"/>
    <d v="1899-12-30T19:00:58"/>
    <n v="22"/>
    <x v="5"/>
    <x v="11"/>
    <s v="6-25"/>
    <d v="1899-12-30T02:15:00"/>
    <n v="0"/>
    <n v="1"/>
    <x v="11"/>
  </r>
  <r>
    <s v="TLN040"/>
    <n v="635"/>
    <x v="1"/>
    <s v="SE QUITO BARRA TENSORA DE CABINA PARA ENVIAR A COMPRAR BUJES"/>
    <x v="1"/>
    <d v="1899-12-30T07:30:00"/>
    <d v="1899-12-30T14:30:00"/>
    <d v="2021-06-21T00:00:00"/>
    <x v="67"/>
    <d v="2021-06-21T00:00:00"/>
    <d v="2021-06-21T00:00:00"/>
    <d v="1899-12-30T08:15:00"/>
    <d v="1899-12-30T09:00:00"/>
    <x v="45"/>
    <s v="LUIS FREYLE"/>
    <x v="1"/>
    <s v="MOTORES"/>
    <x v="1"/>
    <x v="1"/>
    <n v="1"/>
    <n v="1"/>
    <d v="1899-12-30T13:30:58"/>
    <d v="1899-12-30T19:00:58"/>
    <n v="1"/>
    <d v="1899-12-30T00:00:00"/>
    <d v="1899-12-30T19:00:58"/>
    <n v="22"/>
    <x v="5"/>
    <x v="11"/>
    <s v="6-25"/>
    <d v="1899-12-30T00:45:00"/>
    <n v="0"/>
    <n v="1"/>
    <x v="11"/>
  </r>
  <r>
    <s v="TLN040"/>
    <n v="635"/>
    <x v="1"/>
    <s v="INSPECCION GENERAL DEL VEHICULO, CAMBIO DE BUJES DE LA BARRA DE LA CABINA, CAMBIO DE AMORTIGUADORES, DESMONTE DE RUEDA PARA CAMBIO DE BANDAS POSICION 7 Y 8"/>
    <x v="13"/>
    <d v="1899-12-30T07:30:00"/>
    <d v="1899-12-30T14:30:00"/>
    <d v="2021-06-21T00:00:00"/>
    <x v="67"/>
    <d v="2021-06-21T00:00:00"/>
    <d v="2021-06-21T00:00:00"/>
    <d v="1899-12-30T08:00:00"/>
    <d v="1899-12-30T17:30:00"/>
    <x v="0"/>
    <s v="LUIS FREYLE"/>
    <x v="1"/>
    <s v="MECANICA DE PATIO"/>
    <x v="0"/>
    <x v="1"/>
    <n v="1"/>
    <n v="1"/>
    <d v="1899-12-30T13:30:58"/>
    <d v="1899-12-30T19:00:58"/>
    <n v="1"/>
    <d v="1899-12-30T00:00:00"/>
    <d v="1899-12-30T19:00:58"/>
    <n v="22"/>
    <x v="5"/>
    <x v="11"/>
    <s v="6-25"/>
    <d v="1899-12-30T07:30:29"/>
    <n v="0"/>
    <n v="1"/>
    <x v="11"/>
  </r>
  <r>
    <s v="TLN040"/>
    <n v="635"/>
    <x v="1"/>
    <s v="CALIBRACION DE MOTOR, CAMBIO DE EMPAQUES DEL MULTIPLE DE ESCAPE, CALIBRACION GENERAL DE MOTOR, CAMBIO DE TENSOR DE AMORTIGUADORES DE CABINA"/>
    <x v="3"/>
    <d v="1899-12-30T07:30:00"/>
    <d v="1899-12-30T14:30:00"/>
    <d v="2021-06-21T00:00:00"/>
    <x v="67"/>
    <d v="2021-06-21T00:00:00"/>
    <d v="2021-06-21T00:00:00"/>
    <d v="1899-12-30T10:50:00"/>
    <d v="1899-12-30T17:30:00"/>
    <x v="45"/>
    <s v="LUIS FREYLE"/>
    <x v="1"/>
    <s v="MOTORES"/>
    <x v="1"/>
    <x v="1"/>
    <n v="1"/>
    <n v="1"/>
    <d v="1899-12-30T13:30:58"/>
    <d v="1899-12-30T19:00:58"/>
    <n v="1"/>
    <d v="1899-12-30T00:00:00"/>
    <d v="1899-12-30T19:00:58"/>
    <n v="22"/>
    <x v="5"/>
    <x v="11"/>
    <s v="6-25"/>
    <d v="1899-12-30T04:40:29"/>
    <n v="0"/>
    <n v="1"/>
    <x v="11"/>
  </r>
  <r>
    <s v="TLN040"/>
    <n v="635"/>
    <x v="1"/>
    <s v="INSPECCION DE CARDAN Y REVISION DE CRUCETAS, ESTAN PARA CAMBIO, BALINERAS DE PATINES"/>
    <x v="3"/>
    <d v="1899-12-30T07:30:00"/>
    <d v="1899-12-30T14:30:00"/>
    <d v="2021-06-21T00:00:00"/>
    <x v="67"/>
    <d v="2021-06-21T00:00:00"/>
    <d v="2021-06-21T00:00:00"/>
    <d v="1899-12-30T10:30:00"/>
    <d v="1899-12-30T16:45:00"/>
    <x v="17"/>
    <s v="LUIS FREYLE"/>
    <x v="1"/>
    <s v="MOTORES"/>
    <x v="1"/>
    <x v="1"/>
    <n v="1"/>
    <n v="1"/>
    <d v="1899-12-30T13:30:58"/>
    <d v="1899-12-30T19:00:58"/>
    <n v="1"/>
    <d v="1899-12-30T00:00:00"/>
    <d v="1899-12-30T19:00:58"/>
    <n v="22"/>
    <x v="5"/>
    <x v="11"/>
    <s v="6-25"/>
    <d v="1899-12-30T04:15:29"/>
    <n v="0"/>
    <n v="1"/>
    <x v="11"/>
  </r>
  <r>
    <s v="TLN040"/>
    <n v="635"/>
    <x v="1"/>
    <s v="CAMBIO DE SOPORTES DELANTERAS, MONTAJE DE PATINES"/>
    <x v="3"/>
    <d v="1899-12-30T07:30:00"/>
    <d v="1899-12-30T14:30:00"/>
    <d v="2021-06-21T00:00:00"/>
    <x v="67"/>
    <d v="2021-06-22T00:00:00"/>
    <d v="2021-06-22T00:00:00"/>
    <d v="1899-12-30T07:30:00"/>
    <d v="1899-12-30T09:45:00"/>
    <x v="243"/>
    <s v="LUIS FREYLE"/>
    <x v="1"/>
    <s v="MOTORES"/>
    <x v="1"/>
    <x v="1"/>
    <n v="1"/>
    <n v="1"/>
    <d v="1899-12-30T13:30:58"/>
    <d v="1899-12-30T19:00:58"/>
    <n v="1"/>
    <d v="1899-12-30T00:00:00"/>
    <d v="1899-12-30T19:00:58"/>
    <n v="22"/>
    <x v="5"/>
    <x v="11"/>
    <s v="6-25"/>
    <d v="1899-12-30T02:15:00"/>
    <n v="0"/>
    <n v="1"/>
    <x v="11"/>
  </r>
  <r>
    <s v="TLN040"/>
    <n v="635"/>
    <x v="1"/>
    <s v="MONTAJE DE BANDAS POSICION 7 Y 8"/>
    <x v="13"/>
    <d v="1899-12-30T07:30:00"/>
    <d v="1899-12-30T14:30:00"/>
    <d v="2021-06-21T00:00:00"/>
    <x v="67"/>
    <d v="2021-06-22T00:00:00"/>
    <d v="2021-06-22T00:00:00"/>
    <d v="1899-12-30T11:30:00"/>
    <d v="1899-12-30T14:30:00"/>
    <x v="17"/>
    <s v="LUIS FREYLE"/>
    <x v="1"/>
    <s v="MECANICA DE PATIO"/>
    <x v="1"/>
    <x v="1"/>
    <n v="1"/>
    <n v="1"/>
    <d v="1899-12-30T13:30:58"/>
    <d v="1899-12-30T19:00:58"/>
    <n v="1"/>
    <d v="1899-12-30T00:00:00"/>
    <d v="1899-12-30T19:00:58"/>
    <n v="22"/>
    <x v="5"/>
    <x v="11"/>
    <s v="6-25"/>
    <d v="1899-12-30T03:00:00"/>
    <n v="0"/>
    <n v="1"/>
    <x v="11"/>
  </r>
  <r>
    <s v="TLN040"/>
    <n v="635"/>
    <x v="0"/>
    <s v="POLISHADA DE VEHICULO"/>
    <x v="65"/>
    <d v="1899-12-30T07:30:00"/>
    <d v="1899-12-30T14:30:00"/>
    <d v="2021-06-21T00:00:00"/>
    <x v="67"/>
    <d v="2021-06-22T00:00:00"/>
    <d v="2021-06-22T00:00:00"/>
    <d v="1899-12-30T07:30:00"/>
    <d v="1899-12-30T12:00:00"/>
    <x v="28"/>
    <s v="LUIS FREYLE"/>
    <x v="1"/>
    <s v="LATONERIA Y PINTURA"/>
    <x v="0"/>
    <x v="1"/>
    <n v="1"/>
    <n v="1"/>
    <d v="1899-12-30T13:30:58"/>
    <d v="1899-12-30T19:00:58"/>
    <n v="1"/>
    <d v="1899-12-30T00:00:00"/>
    <d v="1899-12-30T19:00:58"/>
    <n v="22"/>
    <x v="5"/>
    <x v="11"/>
    <s v="6-25"/>
    <d v="1899-12-30T04:30:00"/>
    <n v="0"/>
    <n v="1"/>
    <x v="11"/>
  </r>
  <r>
    <s v="TFR043"/>
    <n v="636"/>
    <x v="1"/>
    <s v="ENGRASE GENERAL E INSPECCION DE VEHICULO"/>
    <x v="6"/>
    <d v="1899-12-30T07:30:00"/>
    <d v="1899-12-30T09:55:00"/>
    <d v="2021-06-21T00:00:00"/>
    <x v="71"/>
    <d v="2021-06-21T00:00:00"/>
    <d v="2021-06-21T00:00:00"/>
    <d v="1899-12-30T07:30:00"/>
    <d v="1899-12-30T08:00:00"/>
    <x v="0"/>
    <s v="CARLOS SARAVIA"/>
    <x v="1"/>
    <s v="MECANICA DE PATIO"/>
    <x v="0"/>
    <x v="2"/>
    <n v="0"/>
    <n v="1"/>
    <d v="1899-12-30T02:25:00"/>
    <d v="1899-12-30T02:25:00"/>
    <n v="1"/>
    <d v="1899-12-30T00:00:00"/>
    <d v="1899-12-30T02:25:00"/>
    <n v="21"/>
    <x v="5"/>
    <x v="11"/>
    <s v="6-25"/>
    <d v="1899-12-30T00:30:00"/>
    <n v="0"/>
    <n v="1"/>
    <x v="11"/>
  </r>
  <r>
    <s v="TFR043"/>
    <n v="636"/>
    <x v="1"/>
    <s v="CAMBIO DE U DE CAUCHO CENTRAL DE CARDAN"/>
    <x v="4"/>
    <d v="1899-12-30T07:30:00"/>
    <d v="1899-12-30T09:55:00"/>
    <d v="2021-06-21T00:00:00"/>
    <x v="71"/>
    <d v="2021-06-21T00:00:00"/>
    <d v="2021-06-21T00:00:00"/>
    <d v="1899-12-30T08:00:00"/>
    <d v="1899-12-30T09:30:00"/>
    <x v="17"/>
    <s v="CARLOS SARAVIA"/>
    <x v="1"/>
    <s v="CAJAS Y TRANSMISIONES"/>
    <x v="1"/>
    <x v="2"/>
    <n v="0"/>
    <n v="1"/>
    <d v="1899-12-30T02:25:00"/>
    <d v="1899-12-30T02:25:00"/>
    <n v="1"/>
    <d v="1899-12-30T00:00:00"/>
    <d v="1899-12-30T02:25:00"/>
    <n v="21"/>
    <x v="5"/>
    <x v="11"/>
    <s v="6-25"/>
    <d v="1899-12-30T01:30:00"/>
    <n v="0"/>
    <n v="1"/>
    <x v="11"/>
  </r>
  <r>
    <s v="TFR043"/>
    <n v="636"/>
    <x v="0"/>
    <s v="AJUSTE DE TORNILLO SUELTO EN LA CABINA POR DONDE VAN LAS BATERIAS"/>
    <x v="1"/>
    <d v="1899-12-30T07:30:00"/>
    <d v="1899-12-30T09:55:00"/>
    <d v="2021-06-21T00:00:00"/>
    <x v="71"/>
    <d v="2021-06-21T00:00:00"/>
    <d v="2021-06-21T00:00:00"/>
    <d v="1899-12-30T09:30:00"/>
    <d v="1899-12-30T09:55:00"/>
    <x v="45"/>
    <s v="CARLOS SARAVIA"/>
    <x v="1"/>
    <s v="MECANICA DE PATIO"/>
    <x v="0"/>
    <x v="2"/>
    <n v="0"/>
    <n v="1"/>
    <d v="1899-12-30T02:25:00"/>
    <d v="1899-12-30T02:25:00"/>
    <n v="1"/>
    <d v="1899-12-30T00:00:00"/>
    <d v="1899-12-30T02:25:00"/>
    <n v="21"/>
    <x v="5"/>
    <x v="11"/>
    <s v="6-25"/>
    <d v="1899-12-30T00:25:00"/>
    <n v="0"/>
    <n v="1"/>
    <x v="11"/>
  </r>
  <r>
    <s v="R59144"/>
    <n v="637"/>
    <x v="1"/>
    <s v="DESARME DE INSTALACION ELECTRICA DE PORTA STOPS PARA REPARACION"/>
    <x v="29"/>
    <d v="1899-12-30T07:55:00"/>
    <d v="1899-12-30T09:40:00"/>
    <d v="2021-06-21T00:00:00"/>
    <x v="49"/>
    <d v="2021-06-21T00:00:00"/>
    <d v="2021-06-21T00:00:00"/>
    <d v="1899-12-30T07:55:00"/>
    <d v="1899-12-30T08:35:00"/>
    <x v="6"/>
    <s v="CARLOS BARROS"/>
    <x v="1"/>
    <s v="ELECTRICO"/>
    <x v="0"/>
    <x v="2"/>
    <n v="3"/>
    <n v="1"/>
    <d v="1899-12-31T03:15:17"/>
    <d v="1899-12-31T20:44:02"/>
    <n v="1"/>
    <d v="1899-12-30T00:00:00"/>
    <d v="1899-12-31T20:44:02"/>
    <n v="24"/>
    <x v="5"/>
    <x v="11"/>
    <s v="6-25"/>
    <d v="1899-12-30T00:40:00"/>
    <n v="0"/>
    <n v="1"/>
    <x v="11"/>
  </r>
  <r>
    <s v="R59144"/>
    <n v="637"/>
    <x v="1"/>
    <s v="DESMONTE DE CAMPANAS, BANDAS PARA MANTENIMIENTO GENERAL, CAMBIO DE  2 BALANCINES, BUJES DE BALANCIN Y TEMPLETE"/>
    <x v="13"/>
    <d v="1899-12-30T07:55:00"/>
    <d v="1899-12-30T09:40:00"/>
    <d v="2021-06-21T00:00:00"/>
    <x v="49"/>
    <d v="2021-06-21T00:00:00"/>
    <d v="2021-06-21T00:00:00"/>
    <d v="1899-12-30T08:00:00"/>
    <d v="1899-12-30T17:30:00"/>
    <x v="23"/>
    <s v="CARLOS BARROS"/>
    <x v="1"/>
    <s v="MECANICA DE PATIO"/>
    <x v="1"/>
    <x v="2"/>
    <n v="3"/>
    <n v="1"/>
    <d v="1899-12-31T03:15:17"/>
    <d v="1899-12-31T20:44:02"/>
    <n v="1"/>
    <d v="1899-12-30T00:00:00"/>
    <d v="1899-12-31T20:44:02"/>
    <n v="24"/>
    <x v="5"/>
    <x v="11"/>
    <s v="6-25"/>
    <d v="1899-12-30T07:30:29"/>
    <n v="0"/>
    <n v="1"/>
    <x v="11"/>
  </r>
  <r>
    <s v="TDK250"/>
    <n v="637"/>
    <x v="1"/>
    <s v="POLISHADO"/>
    <x v="1"/>
    <d v="1899-12-30T07:55:00"/>
    <d v="1899-12-30T09:40:00"/>
    <d v="2021-06-21T00:00:00"/>
    <x v="49"/>
    <d v="2021-06-21T00:00:00"/>
    <d v="2021-06-21T00:00:00"/>
    <d v="1899-12-30T07:55:00"/>
    <d v="1899-12-30T17:30:00"/>
    <x v="28"/>
    <s v="CARLOS BARROS"/>
    <x v="1"/>
    <s v="LATONERIA Y PINTURA"/>
    <x v="0"/>
    <x v="2"/>
    <n v="3"/>
    <n v="1"/>
    <d v="1899-12-31T03:15:17"/>
    <d v="1899-12-31T20:44:02"/>
    <n v="1"/>
    <d v="1899-12-30T00:00:00"/>
    <d v="1899-12-31T20:44:02"/>
    <n v="24"/>
    <x v="5"/>
    <x v="11"/>
    <s v="6-25"/>
    <d v="1899-12-30T07:35:29"/>
    <n v="0"/>
    <n v="1"/>
    <x v="11"/>
  </r>
  <r>
    <s v="R59144"/>
    <n v="637"/>
    <x v="1"/>
    <s v="REPARACION DE PORTA STOP"/>
    <x v="46"/>
    <d v="1899-12-30T07:55:00"/>
    <d v="1899-12-30T09:40:00"/>
    <d v="2021-06-21T00:00:00"/>
    <x v="49"/>
    <d v="2021-06-21T00:00:00"/>
    <d v="2021-06-21T00:00:00"/>
    <d v="1899-12-30T07:55:00"/>
    <d v="1899-12-30T12:00:00"/>
    <x v="7"/>
    <s v="CARLOS BARROS"/>
    <x v="1"/>
    <s v="SOLDADURA"/>
    <x v="0"/>
    <x v="2"/>
    <n v="3"/>
    <n v="1"/>
    <d v="1899-12-31T03:15:17"/>
    <d v="1899-12-31T20:44:02"/>
    <n v="1"/>
    <d v="1899-12-30T00:00:00"/>
    <d v="1899-12-31T20:44:02"/>
    <n v="24"/>
    <x v="5"/>
    <x v="11"/>
    <s v="6-25"/>
    <d v="1899-12-30T04:05:00"/>
    <n v="0"/>
    <n v="1"/>
    <x v="11"/>
  </r>
  <r>
    <s v="TDK250"/>
    <n v="637"/>
    <x v="1"/>
    <s v="MANTENIMEINTO A VALVULA RELAY R14, REVISION FUGA BOMBA PEDAL DE FRENO."/>
    <x v="11"/>
    <d v="1899-12-30T07:55:00"/>
    <d v="1899-12-30T09:40:00"/>
    <d v="2021-06-21T00:00:00"/>
    <x v="49"/>
    <d v="2021-06-21T00:00:00"/>
    <d v="2021-06-21T00:00:00"/>
    <d v="1899-12-30T08:52:00"/>
    <d v="1899-12-30T11:32:00"/>
    <x v="6"/>
    <s v="CARLOS BARROS"/>
    <x v="1"/>
    <s v="AIRE"/>
    <x v="1"/>
    <x v="2"/>
    <n v="3"/>
    <n v="1"/>
    <d v="1899-12-31T03:15:17"/>
    <d v="1899-12-31T20:44:02"/>
    <n v="1"/>
    <d v="1899-12-30T00:00:00"/>
    <d v="1899-12-31T20:44:02"/>
    <n v="24"/>
    <x v="5"/>
    <x v="11"/>
    <s v="6-25"/>
    <d v="1899-12-30T02:40:00"/>
    <n v="0"/>
    <n v="1"/>
    <x v="11"/>
  </r>
  <r>
    <s v="TDK250"/>
    <n v="637"/>
    <x v="1"/>
    <s v="CAMBIO DE ACEITE Y FILTRACION DE MOTOR, ENGRASE E INSPECCION"/>
    <x v="3"/>
    <d v="1899-12-30T07:55:00"/>
    <d v="1899-12-30T09:40:00"/>
    <d v="2021-06-21T00:00:00"/>
    <x v="49"/>
    <d v="2021-06-21T00:00:00"/>
    <d v="2021-06-21T00:00:00"/>
    <d v="1899-12-30T15:40:00"/>
    <d v="1899-12-30T17:30:00"/>
    <x v="10"/>
    <s v="CARLOS BARROS"/>
    <x v="1"/>
    <s v="MECANICA DE PATIO"/>
    <x v="1"/>
    <x v="2"/>
    <n v="3"/>
    <n v="1"/>
    <d v="1899-12-31T03:15:17"/>
    <d v="1899-12-31T20:44:02"/>
    <n v="1"/>
    <d v="1899-12-30T00:00:00"/>
    <d v="1899-12-31T20:44:02"/>
    <n v="24"/>
    <x v="5"/>
    <x v="11"/>
    <s v="6-25"/>
    <d v="1899-12-30T01:50:00"/>
    <n v="0"/>
    <n v="1"/>
    <x v="11"/>
  </r>
  <r>
    <s v="TDK250"/>
    <n v="637"/>
    <x v="1"/>
    <s v="MANTENIMIENTO GENERAL"/>
    <x v="61"/>
    <d v="1899-12-30T07:55:00"/>
    <d v="1899-12-30T09:40:00"/>
    <d v="2021-06-21T00:00:00"/>
    <x v="49"/>
    <d v="2021-06-21T00:00:00"/>
    <d v="2021-06-21T00:00:00"/>
    <d v="1899-12-30T07:40:00"/>
    <d v="1899-12-30T09:40:00"/>
    <x v="87"/>
    <s v="CARLOS BARROS"/>
    <x v="1"/>
    <s v="AIRE ACONDICIONADO"/>
    <x v="1"/>
    <x v="2"/>
    <n v="3"/>
    <n v="1"/>
    <d v="1899-12-31T03:15:17"/>
    <d v="1899-12-31T20:44:02"/>
    <n v="1"/>
    <d v="1899-12-30T00:00:00"/>
    <d v="1899-12-31T20:44:02"/>
    <n v="24"/>
    <x v="5"/>
    <x v="11"/>
    <s v="6-25"/>
    <d v="1899-12-30T02:00:00"/>
    <n v="0"/>
    <n v="1"/>
    <x v="11"/>
  </r>
  <r>
    <s v="R59144"/>
    <n v="637"/>
    <x v="1"/>
    <s v="DESMONTE DE BOSINES PARA LAVADO DE PIEZAS Y CAMBIO DE GRASA, CAMBIOD E BUJES DE LEVA, CAMBIO DE UN BALANCIN , CAMBIO DE BUJES TENSORES Y BUJES DE LEVA"/>
    <x v="13"/>
    <d v="1899-12-30T07:55:00"/>
    <d v="1899-12-30T09:40:00"/>
    <d v="2021-06-21T00:00:00"/>
    <x v="49"/>
    <d v="2021-06-22T00:00:00"/>
    <d v="2021-06-22T00:00:00"/>
    <d v="1899-12-30T07:30:00"/>
    <d v="1899-12-30T17:30:00"/>
    <x v="23"/>
    <s v="CARLOS BARROS"/>
    <x v="1"/>
    <s v="MECANICA DE PATIO"/>
    <x v="1"/>
    <x v="2"/>
    <n v="3"/>
    <n v="1"/>
    <d v="1899-12-31T03:15:17"/>
    <d v="1899-12-31T20:44:02"/>
    <n v="1"/>
    <d v="1899-12-30T00:00:00"/>
    <d v="1899-12-31T20:44:02"/>
    <n v="24"/>
    <x v="5"/>
    <x v="11"/>
    <s v="6-25"/>
    <d v="1899-12-30T08:00:29"/>
    <n v="0"/>
    <n v="1"/>
    <x v="11"/>
  </r>
  <r>
    <s v="R59144"/>
    <n v="637"/>
    <x v="1"/>
    <s v="DEMONTE DE LLANTAS PARA TRABAJOS MECANICOS"/>
    <x v="13"/>
    <d v="1899-12-30T07:55:00"/>
    <d v="1899-12-30T09:40:00"/>
    <d v="2021-06-21T00:00:00"/>
    <x v="49"/>
    <d v="2021-06-21T00:00:00"/>
    <d v="2021-06-21T00:00:00"/>
    <d v="1899-12-30T08:10:00"/>
    <d v="1899-12-30T09:10:00"/>
    <x v="241"/>
    <s v="CARLOS BARROS"/>
    <x v="1"/>
    <s v="LLANTERIA"/>
    <x v="0"/>
    <x v="2"/>
    <n v="3"/>
    <n v="1"/>
    <d v="1899-12-31T03:15:17"/>
    <d v="1899-12-31T20:44:02"/>
    <n v="1"/>
    <d v="1899-12-30T00:00:00"/>
    <d v="1899-12-31T20:44:02"/>
    <n v="24"/>
    <x v="5"/>
    <x v="11"/>
    <s v="6-25"/>
    <d v="1899-12-30T01:00:00"/>
    <n v="0"/>
    <n v="1"/>
    <x v="11"/>
  </r>
  <r>
    <s v="TDK250"/>
    <n v="637"/>
    <x v="1"/>
    <s v="CAMBIO DE RETENEDORES POSICION 4,5,6,7,9 Y 10"/>
    <x v="13"/>
    <d v="1899-12-30T07:55:00"/>
    <d v="1899-12-30T09:40:00"/>
    <d v="2021-06-21T00:00:00"/>
    <x v="49"/>
    <d v="2021-06-22T00:00:00"/>
    <d v="2021-06-22T00:00:00"/>
    <d v="1899-12-30T09:50:00"/>
    <d v="1899-12-30T14:30:00"/>
    <x v="5"/>
    <s v="CARLOS BARROS"/>
    <x v="1"/>
    <s v="MECANICA DE PATIO"/>
    <x v="1"/>
    <x v="2"/>
    <n v="3"/>
    <n v="1"/>
    <d v="1899-12-31T03:15:17"/>
    <d v="1899-12-31T20:44:02"/>
    <n v="1"/>
    <d v="1899-12-30T00:00:00"/>
    <d v="1899-12-31T20:44:02"/>
    <n v="24"/>
    <x v="5"/>
    <x v="11"/>
    <s v="6-25"/>
    <d v="1899-12-30T04:40:00"/>
    <n v="0"/>
    <n v="1"/>
    <x v="11"/>
  </r>
  <r>
    <s v="TDK250"/>
    <n v="637"/>
    <x v="1"/>
    <s v="DESMONTE DE CARDAN PEQUEÑO PARA CAMBIO DE 2 CRUCETAS 170"/>
    <x v="4"/>
    <d v="1899-12-30T07:55:00"/>
    <d v="1899-12-30T09:40:00"/>
    <d v="2021-06-21T00:00:00"/>
    <x v="49"/>
    <d v="2021-06-22T00:00:00"/>
    <d v="2021-06-22T00:00:00"/>
    <d v="1899-12-30T15:00:00"/>
    <d v="1899-12-30T17:30:00"/>
    <x v="243"/>
    <s v="CARLOS BARROS"/>
    <x v="1"/>
    <s v="CAJAS Y TRANSMISIONES"/>
    <x v="1"/>
    <x v="2"/>
    <n v="3"/>
    <n v="1"/>
    <d v="1899-12-31T03:15:17"/>
    <d v="1899-12-31T20:44:02"/>
    <n v="1"/>
    <d v="1899-12-30T00:00:00"/>
    <d v="1899-12-31T20:44:02"/>
    <n v="24"/>
    <x v="5"/>
    <x v="11"/>
    <s v="6-25"/>
    <d v="1899-12-30T02:30:00"/>
    <n v="0"/>
    <n v="1"/>
    <x v="11"/>
  </r>
  <r>
    <s v="TDK250"/>
    <n v="637"/>
    <x v="1"/>
    <s v="CAMBIO DE CONECTORES DE LOS SENSORES DE TEMPERATURA DE DIFERENCIAL"/>
    <x v="58"/>
    <d v="1899-12-30T07:55:00"/>
    <d v="1899-12-30T09:40:00"/>
    <d v="2021-06-21T00:00:00"/>
    <x v="49"/>
    <d v="2021-06-23T00:00:00"/>
    <d v="2021-06-23T00:00:00"/>
    <d v="1899-12-30T14:30:00"/>
    <d v="1899-12-30T15:30:00"/>
    <x v="12"/>
    <s v="CARLOS BARROS"/>
    <x v="1"/>
    <s v="MECANICA DE PATIO"/>
    <x v="1"/>
    <x v="2"/>
    <n v="3"/>
    <n v="1"/>
    <d v="1899-12-31T03:15:17"/>
    <d v="1899-12-31T20:44:02"/>
    <n v="1"/>
    <d v="1899-12-30T00:00:00"/>
    <d v="1899-12-31T20:44:02"/>
    <n v="24"/>
    <x v="5"/>
    <x v="11"/>
    <s v="6-25"/>
    <d v="1899-12-30T01:00:00"/>
    <n v="0"/>
    <n v="1"/>
    <x v="11"/>
  </r>
  <r>
    <s v="R59144"/>
    <n v="637"/>
    <x v="1"/>
    <s v="ARREGLO DE LUCES"/>
    <x v="29"/>
    <d v="1899-12-30T07:55:00"/>
    <d v="1899-12-30T09:40:00"/>
    <d v="2021-06-21T00:00:00"/>
    <x v="49"/>
    <d v="2021-06-23T00:00:00"/>
    <d v="2021-06-23T00:00:00"/>
    <d v="1899-12-30T16:30:00"/>
    <d v="1899-12-30T17:30:00"/>
    <x v="21"/>
    <s v="CARLOS BARROS"/>
    <x v="1"/>
    <s v="MECANICA DE PATIO"/>
    <x v="1"/>
    <x v="2"/>
    <n v="3"/>
    <n v="1"/>
    <d v="1899-12-31T03:15:17"/>
    <d v="1899-12-31T20:44:02"/>
    <n v="1"/>
    <d v="1899-12-30T00:00:00"/>
    <d v="1899-12-31T20:44:02"/>
    <n v="24"/>
    <x v="5"/>
    <x v="11"/>
    <s v="6-25"/>
    <d v="1899-12-30T01:00:00"/>
    <n v="0"/>
    <n v="1"/>
    <x v="11"/>
  </r>
  <r>
    <s v="TDK250"/>
    <n v="637"/>
    <x v="1"/>
    <s v="CAMBIO DE GRASA Y RODAMIENTOS"/>
    <x v="13"/>
    <d v="1899-12-30T07:55:00"/>
    <d v="1899-12-30T09:40:00"/>
    <d v="2021-06-21T00:00:00"/>
    <x v="49"/>
    <d v="2021-06-23T00:00:00"/>
    <d v="2021-06-23T00:00:00"/>
    <d v="1899-12-30T07:30:00"/>
    <d v="1899-12-30T18:00:00"/>
    <x v="23"/>
    <s v="CARLOS BARROS"/>
    <x v="1"/>
    <s v="MECANICA DE PATIO"/>
    <x v="1"/>
    <x v="2"/>
    <n v="3"/>
    <n v="1"/>
    <d v="1899-12-31T03:15:17"/>
    <d v="1899-12-31T20:44:02"/>
    <n v="1"/>
    <d v="1899-12-30T00:00:00"/>
    <d v="1899-12-31T20:44:02"/>
    <n v="24"/>
    <x v="5"/>
    <x v="11"/>
    <s v="6-25"/>
    <d v="1899-12-30T08:30:29"/>
    <n v="0"/>
    <n v="1"/>
    <x v="11"/>
  </r>
  <r>
    <s v="TDK250"/>
    <n v="637"/>
    <x v="1"/>
    <s v="ARREGLO DE LUCES MEDIAS"/>
    <x v="58"/>
    <d v="1899-12-30T07:55:00"/>
    <d v="1899-12-30T09:40:00"/>
    <d v="2021-06-21T00:00:00"/>
    <x v="49"/>
    <d v="2021-06-23T00:00:00"/>
    <d v="2021-06-23T00:00:00"/>
    <d v="1899-12-30T17:30:00"/>
    <d v="1899-12-30T18:10:00"/>
    <x v="12"/>
    <s v="CARLOS BARROS"/>
    <x v="1"/>
    <s v="MECANICA DE PATIO"/>
    <x v="1"/>
    <x v="2"/>
    <n v="3"/>
    <n v="1"/>
    <d v="1899-12-31T03:15:17"/>
    <d v="1899-12-31T20:44:02"/>
    <n v="1"/>
    <d v="1899-12-30T00:00:00"/>
    <d v="1899-12-31T20:44:02"/>
    <n v="24"/>
    <x v="5"/>
    <x v="11"/>
    <s v="6-25"/>
    <d v="1899-12-30T00:40:00"/>
    <n v="0"/>
    <n v="1"/>
    <x v="11"/>
  </r>
  <r>
    <s v="TDK250"/>
    <n v="637"/>
    <x v="1"/>
    <s v="ALINEACION Y CAMBIO DE TORNILLO DE BALANCIN"/>
    <x v="31"/>
    <d v="1899-12-30T07:55:00"/>
    <d v="1899-12-30T09:40:00"/>
    <d v="2021-06-21T00:00:00"/>
    <x v="49"/>
    <d v="2021-06-24T00:00:00"/>
    <d v="2021-06-24T00:00:00"/>
    <d v="1899-12-30T07:30:00"/>
    <d v="1899-12-30T09:40:00"/>
    <x v="215"/>
    <s v="CARLOS BARROS"/>
    <x v="1"/>
    <s v="MECANICA DE PATIO"/>
    <x v="1"/>
    <x v="2"/>
    <n v="3"/>
    <n v="1"/>
    <d v="1899-12-31T03:15:17"/>
    <d v="1899-12-31T20:44:02"/>
    <n v="1"/>
    <d v="1899-12-30T00:00:00"/>
    <d v="1899-12-31T20:44:02"/>
    <n v="24"/>
    <x v="5"/>
    <x v="11"/>
    <s v="6-25"/>
    <d v="1899-12-30T02:10:00"/>
    <n v="0"/>
    <n v="1"/>
    <x v="11"/>
  </r>
  <r>
    <s v="R59144"/>
    <n v="637"/>
    <x v="1"/>
    <s v="DESMONTE DE LAS 12 LLANTAS PARA TRABAJOS MECANICOS"/>
    <x v="13"/>
    <d v="1899-12-30T07:55:00"/>
    <d v="1899-12-30T09:40:00"/>
    <d v="2021-06-21T00:00:00"/>
    <x v="49"/>
    <d v="2021-06-21T00:00:00"/>
    <d v="2021-06-21T00:00:00"/>
    <d v="1899-12-30T07:00:00"/>
    <d v="1899-12-30T08:00:00"/>
    <x v="247"/>
    <s v="CARLOS BARROS"/>
    <x v="1"/>
    <s v="LLANTERIA"/>
    <x v="0"/>
    <x v="2"/>
    <n v="3"/>
    <n v="1"/>
    <d v="1899-12-31T03:15:17"/>
    <d v="1899-12-31T20:44:02"/>
    <n v="1"/>
    <d v="1899-12-30T00:00:00"/>
    <d v="1899-12-31T20:44:02"/>
    <n v="24"/>
    <x v="5"/>
    <x v="11"/>
    <s v="6-25"/>
    <d v="1899-12-30T01:00:00"/>
    <n v="0"/>
    <n v="1"/>
    <x v="11"/>
  </r>
  <r>
    <s v="R59144"/>
    <n v="637"/>
    <x v="1"/>
    <s v="INPSECCION DEL TANQUE, DESARME Y ARMADO DE 8 LLANTAS, "/>
    <x v="13"/>
    <d v="1899-12-30T07:55:00"/>
    <d v="1899-12-30T09:40:00"/>
    <d v="2021-06-21T00:00:00"/>
    <x v="49"/>
    <d v="2021-06-22T00:00:00"/>
    <d v="2021-06-22T00:00:00"/>
    <d v="1899-12-30T14:00:00"/>
    <d v="1899-12-30T15:40:00"/>
    <x v="258"/>
    <s v="CARLOS BARROS"/>
    <x v="1"/>
    <s v="LLANTERIA"/>
    <x v="0"/>
    <x v="2"/>
    <n v="3"/>
    <n v="1"/>
    <d v="1899-12-31T03:15:17"/>
    <d v="1899-12-31T20:44:02"/>
    <n v="1"/>
    <d v="1899-12-30T00:00:00"/>
    <d v="1899-12-31T20:44:02"/>
    <n v="24"/>
    <x v="5"/>
    <x v="11"/>
    <s v="6-25"/>
    <d v="1899-12-30T01:40:00"/>
    <n v="0"/>
    <n v="1"/>
    <x v="11"/>
  </r>
  <r>
    <s v="R59144"/>
    <n v="637"/>
    <x v="0"/>
    <s v="MONTAJE DE LLANTAS"/>
    <x v="13"/>
    <d v="1899-12-30T07:55:00"/>
    <d v="1899-12-30T09:40:00"/>
    <d v="2021-06-21T00:00:00"/>
    <x v="49"/>
    <d v="2021-06-23T00:00:00"/>
    <d v="2021-06-23T00:00:00"/>
    <d v="1899-12-30T15:40:00"/>
    <d v="1899-12-30T17:30:00"/>
    <x v="247"/>
    <s v="CARLOS BARROS"/>
    <x v="1"/>
    <s v="LLANTERIA"/>
    <x v="0"/>
    <x v="2"/>
    <n v="3"/>
    <n v="1"/>
    <d v="1899-12-31T03:15:17"/>
    <d v="1899-12-31T20:44:02"/>
    <n v="1"/>
    <d v="1899-12-30T00:00:00"/>
    <d v="1899-12-31T20:44:02"/>
    <n v="24"/>
    <x v="5"/>
    <x v="11"/>
    <s v="6-25"/>
    <d v="1899-12-30T01:50:00"/>
    <n v="0"/>
    <n v="1"/>
    <x v="11"/>
  </r>
  <r>
    <s v="TFR851"/>
    <n v="638"/>
    <x v="1"/>
    <s v="REPARACION DE DIRECCIONAL DE CAPO"/>
    <x v="58"/>
    <d v="1899-12-30T08:00:00"/>
    <d v="1899-12-30T08:52:00"/>
    <d v="2021-06-21T00:00:00"/>
    <x v="71"/>
    <d v="2021-06-21T00:00:00"/>
    <d v="2021-06-21T00:00:00"/>
    <d v="1899-12-30T08:10:00"/>
    <d v="1899-12-30T08:30:00"/>
    <x v="12"/>
    <s v="JONHY SORACA"/>
    <x v="0"/>
    <s v="ELECTRICO"/>
    <x v="0"/>
    <x v="5"/>
    <n v="0"/>
    <n v="1"/>
    <d v="1899-12-30T00:52:00"/>
    <d v="1899-12-30T00:52:00"/>
    <n v="1"/>
    <d v="1899-12-30T00:00:00"/>
    <d v="1899-12-30T00:52:00"/>
    <n v="21"/>
    <x v="5"/>
    <x v="11"/>
    <s v="6-25"/>
    <d v="1899-12-30T00:20:00"/>
    <n v="0"/>
    <n v="1"/>
    <x v="11"/>
  </r>
  <r>
    <s v="TFR851"/>
    <n v="638"/>
    <x v="0"/>
    <s v="GRADUACION DE FRENOS"/>
    <x v="13"/>
    <d v="1899-12-30T08:00:00"/>
    <d v="1899-12-30T08:52:00"/>
    <d v="2021-06-21T00:00:00"/>
    <x v="71"/>
    <d v="2021-06-21T00:00:00"/>
    <d v="2021-06-21T00:00:00"/>
    <d v="1899-12-30T08:35:00"/>
    <d v="1899-12-30T08:52:00"/>
    <x v="6"/>
    <s v="JONHY SORACA"/>
    <x v="1"/>
    <s v="MECANICA DE PATIO"/>
    <x v="0"/>
    <x v="5"/>
    <n v="0"/>
    <n v="1"/>
    <d v="1899-12-30T00:52:00"/>
    <d v="1899-12-30T00:52:00"/>
    <n v="1"/>
    <d v="1899-12-30T00:00:00"/>
    <d v="1899-12-30T00:52:00"/>
    <n v="21"/>
    <x v="5"/>
    <x v="11"/>
    <s v="6-25"/>
    <d v="1899-12-30T00:17:00"/>
    <n v="0"/>
    <n v="1"/>
    <x v="11"/>
  </r>
  <r>
    <s v="TFQ990"/>
    <n v="639"/>
    <x v="1"/>
    <s v="POSTURA DE PLACA DE TECHO Y SEÑALIZACION PARA RTM"/>
    <x v="1"/>
    <d v="1899-12-30T08:00:00"/>
    <d v="1899-12-30T15:12:00"/>
    <d v="2021-06-21T00:00:00"/>
    <x v="71"/>
    <d v="2021-06-21T00:00:00"/>
    <d v="2021-06-21T00:00:00"/>
    <d v="1899-12-30T14:00:00"/>
    <d v="1899-12-30T15:12:00"/>
    <x v="28"/>
    <s v="JOSE MARTINEZ"/>
    <x v="1"/>
    <s v="LATONERIA Y PINTURA"/>
    <x v="0"/>
    <x v="1"/>
    <n v="0"/>
    <n v="1"/>
    <d v="1899-12-30T05:12:29"/>
    <d v="1899-12-30T06:12:00"/>
    <n v="1"/>
    <d v="1899-12-30T00:00:00"/>
    <d v="1899-12-30T06:12:00"/>
    <n v="21"/>
    <x v="5"/>
    <x v="11"/>
    <s v="6-25"/>
    <d v="1899-12-30T01:12:00"/>
    <n v="0"/>
    <n v="1"/>
    <x v="11"/>
  </r>
  <r>
    <s v="TFQ990"/>
    <n v="639"/>
    <x v="1"/>
    <s v="REVISION DE LUCES EN GENERAL"/>
    <x v="58"/>
    <d v="1899-12-30T08:00:00"/>
    <d v="1899-12-30T15:12:00"/>
    <d v="2021-06-21T00:00:00"/>
    <x v="71"/>
    <d v="2021-06-21T00:00:00"/>
    <d v="2021-06-21T00:00:00"/>
    <d v="1899-12-30T08:30:00"/>
    <d v="1899-12-30T08:56:00"/>
    <x v="12"/>
    <s v="JOSE MARTINEZ"/>
    <x v="1"/>
    <s v="ELECTRICO"/>
    <x v="0"/>
    <x v="1"/>
    <n v="0"/>
    <n v="1"/>
    <d v="1899-12-30T05:12:29"/>
    <d v="1899-12-30T06:12:00"/>
    <n v="1"/>
    <d v="1899-12-30T00:00:00"/>
    <d v="1899-12-30T06:12:00"/>
    <n v="21"/>
    <x v="5"/>
    <x v="11"/>
    <s v="6-25"/>
    <d v="1899-12-30T00:26:00"/>
    <n v="0"/>
    <n v="1"/>
    <x v="11"/>
  </r>
  <r>
    <s v="TFQ990"/>
    <n v="639"/>
    <x v="1"/>
    <s v="GRADUACION DE FRENOS"/>
    <x v="13"/>
    <d v="1899-12-30T08:00:00"/>
    <d v="1899-12-30T15:12:00"/>
    <d v="2021-06-21T00:00:00"/>
    <x v="71"/>
    <d v="2021-06-21T00:00:00"/>
    <d v="2021-06-21T00:00:00"/>
    <d v="1899-12-30T09:45:00"/>
    <d v="1899-12-30T10:20:00"/>
    <x v="10"/>
    <s v="JOSE MARTINEZ"/>
    <x v="1"/>
    <s v="MECANICA DE PATIO"/>
    <x v="0"/>
    <x v="1"/>
    <n v="0"/>
    <n v="1"/>
    <d v="1899-12-30T05:12:29"/>
    <d v="1899-12-30T06:12:00"/>
    <n v="1"/>
    <d v="1899-12-30T00:00:00"/>
    <d v="1899-12-30T06:12:00"/>
    <n v="21"/>
    <x v="5"/>
    <x v="11"/>
    <s v="6-25"/>
    <d v="1899-12-30T00:35:00"/>
    <n v="0"/>
    <n v="1"/>
    <x v="11"/>
  </r>
  <r>
    <s v="TFQ990"/>
    <n v="639"/>
    <x v="0"/>
    <s v="SE INSPECCIONAN NUEVAMENTE LAS LUCES "/>
    <x v="58"/>
    <d v="1899-12-30T08:00:00"/>
    <d v="1899-12-30T15:12:00"/>
    <d v="2021-06-21T00:00:00"/>
    <x v="71"/>
    <d v="2021-06-21T00:00:00"/>
    <d v="2021-06-21T00:00:00"/>
    <d v="1899-12-30T09:30:00"/>
    <d v="1899-12-30T10:30:00"/>
    <x v="21"/>
    <s v="JOSE MARTINEZ"/>
    <x v="1"/>
    <s v="ELECTRICO"/>
    <x v="0"/>
    <x v="1"/>
    <n v="0"/>
    <n v="1"/>
    <d v="1899-12-30T05:12:29"/>
    <d v="1899-12-30T06:12:00"/>
    <n v="1"/>
    <d v="1899-12-30T00:00:00"/>
    <d v="1899-12-30T06:12:00"/>
    <n v="21"/>
    <x v="5"/>
    <x v="11"/>
    <s v="6-25"/>
    <d v="1899-12-30T01:00:00"/>
    <n v="0"/>
    <n v="1"/>
    <x v="11"/>
  </r>
  <r>
    <s v="SJK631"/>
    <n v="640"/>
    <x v="0"/>
    <s v="CAMBIO DE MANGUERAS DE SERVICIO"/>
    <x v="19"/>
    <d v="1899-12-30T09:30:00"/>
    <d v="1899-12-30T09:50:00"/>
    <d v="2021-06-21T00:00:00"/>
    <x v="71"/>
    <d v="2021-06-21T00:00:00"/>
    <d v="2021-06-21T00:00:00"/>
    <d v="1899-12-30T09:30:00"/>
    <d v="1899-12-30T09:50:00"/>
    <x v="0"/>
    <s v="YOLMER TRONCOSO"/>
    <x v="0"/>
    <s v="AIRE"/>
    <x v="0"/>
    <x v="0"/>
    <n v="0"/>
    <n v="1"/>
    <d v="1899-12-30T00:20:00"/>
    <d v="1899-12-30T00:20:00"/>
    <n v="1"/>
    <d v="1899-12-30T00:00:00"/>
    <d v="1899-12-30T00:20:00"/>
    <n v="21"/>
    <x v="5"/>
    <x v="11"/>
    <s v="6-25"/>
    <d v="1899-12-30T00:20:00"/>
    <n v="0"/>
    <n v="1"/>
    <x v="11"/>
  </r>
  <r>
    <s v="TFU062"/>
    <n v="641"/>
    <x v="0"/>
    <s v="CAMBIO DE MANGUERA DESCARGUE DE HIDRAULICO Y GRADUACION DE CLUTCH"/>
    <x v="3"/>
    <d v="1899-12-30T09:30:00"/>
    <d v="1899-12-30T10:50:00"/>
    <d v="2021-06-21T00:00:00"/>
    <x v="71"/>
    <d v="2021-06-21T00:00:00"/>
    <d v="2021-06-21T00:00:00"/>
    <d v="1899-12-30T09:55:00"/>
    <d v="1899-12-30T10:50:00"/>
    <x v="45"/>
    <m/>
    <x v="0"/>
    <s v="MOTORES"/>
    <x v="1"/>
    <x v="1"/>
    <n v="0"/>
    <n v="1"/>
    <d v="1899-12-30T01:20:00"/>
    <d v="1899-12-30T01:20:00"/>
    <n v="1"/>
    <d v="1899-12-30T00:00:00"/>
    <d v="1899-12-30T01:20:00"/>
    <n v="21"/>
    <x v="5"/>
    <x v="11"/>
    <s v="6-25"/>
    <d v="1899-12-30T00:55:00"/>
    <n v="0"/>
    <n v="1"/>
    <x v="11"/>
  </r>
  <r>
    <s v="TDL769"/>
    <n v="642"/>
    <x v="1"/>
    <s v="SE PUSO TORNILLO AL CONJUNTO"/>
    <x v="65"/>
    <d v="1899-12-30T08:15:00"/>
    <d v="1899-12-30T14:00:00"/>
    <d v="2021-06-21T00:00:00"/>
    <x v="71"/>
    <d v="2021-06-21T00:00:00"/>
    <d v="2021-06-21T00:00:00"/>
    <d v="1899-12-30T09:30:00"/>
    <d v="1899-12-30T10:15:00"/>
    <x v="9"/>
    <s v="NICOLAS ESQUEDA"/>
    <x v="0"/>
    <s v="LATONERIA Y PINTURA"/>
    <x v="1"/>
    <x v="1"/>
    <n v="0"/>
    <n v="1"/>
    <d v="1899-12-30T03:45:29"/>
    <d v="1899-12-30T04:45:00"/>
    <n v="1"/>
    <d v="1899-12-30T00:00:00"/>
    <d v="1899-12-30T04:45:00"/>
    <n v="21"/>
    <x v="5"/>
    <x v="11"/>
    <s v="6-25"/>
    <d v="1899-12-30T00:45:00"/>
    <n v="0"/>
    <n v="1"/>
    <x v="11"/>
  </r>
  <r>
    <s v="TDL769"/>
    <n v="642"/>
    <x v="1"/>
    <s v="CAMBIO DE COMPRESOR Y CORREA DE AIRE ACONDICIONADO"/>
    <x v="61"/>
    <d v="1899-12-30T08:15:00"/>
    <d v="1899-12-30T14:00:00"/>
    <d v="2021-06-21T00:00:00"/>
    <x v="71"/>
    <d v="2021-06-21T00:00:00"/>
    <d v="2021-06-21T00:00:00"/>
    <d v="1899-12-30T09:30:00"/>
    <d v="1899-12-30T14:00:00"/>
    <x v="87"/>
    <s v="NICOLAS ESQUEDA"/>
    <x v="0"/>
    <s v="AIRE ACONDICIONADO"/>
    <x v="1"/>
    <x v="1"/>
    <n v="0"/>
    <n v="1"/>
    <d v="1899-12-30T03:45:29"/>
    <d v="1899-12-30T04:45:00"/>
    <n v="1"/>
    <d v="1899-12-30T00:00:00"/>
    <d v="1899-12-30T04:45:00"/>
    <n v="21"/>
    <x v="5"/>
    <x v="11"/>
    <s v="6-25"/>
    <d v="1899-12-30T04:30:00"/>
    <n v="0"/>
    <n v="1"/>
    <x v="11"/>
  </r>
  <r>
    <s v="TDL769"/>
    <n v="642"/>
    <x v="0"/>
    <s v="CAMBIO DE LLANTA NUMERO 8 Y REPARACION DE LLANTA 3"/>
    <x v="13"/>
    <d v="1899-12-30T08:15:00"/>
    <d v="1899-12-30T14:00:00"/>
    <d v="2021-06-21T00:00:00"/>
    <x v="71"/>
    <d v="2021-06-21T00:00:00"/>
    <d v="2021-06-21T00:00:00"/>
    <d v="1899-12-30T08:15:00"/>
    <d v="1899-12-30T10:15:00"/>
    <x v="258"/>
    <s v="NICOLAS ESQUEDA"/>
    <x v="0"/>
    <s v="LLANTERIA"/>
    <x v="0"/>
    <x v="1"/>
    <n v="0"/>
    <n v="1"/>
    <d v="1899-12-30T03:45:29"/>
    <d v="1899-12-30T04:45:00"/>
    <n v="1"/>
    <d v="1899-12-30T00:00:00"/>
    <d v="1899-12-30T04:45:00"/>
    <n v="21"/>
    <x v="5"/>
    <x v="11"/>
    <s v="6-25"/>
    <d v="1899-12-30T02:00:00"/>
    <n v="0"/>
    <n v="1"/>
    <x v="11"/>
  </r>
  <r>
    <s v="UQS510"/>
    <n v="643"/>
    <x v="1"/>
    <s v="CAMBIO DE ABRAZADERA DE BOMBA DE AGUA, SE COMPLETO NIVEL DE REFRIGERANTE"/>
    <x v="3"/>
    <d v="1899-12-30T09:30:00"/>
    <d v="1899-12-30T12:00:00"/>
    <d v="2021-06-21T00:00:00"/>
    <x v="67"/>
    <d v="2021-06-21T00:00:00"/>
    <d v="2021-06-21T00:00:00"/>
    <d v="1899-12-30T09:30:00"/>
    <d v="1899-12-30T10:30:00"/>
    <x v="17"/>
    <s v="ALEXANDER RICO"/>
    <x v="1"/>
    <s v="MOTORES"/>
    <x v="1"/>
    <x v="3"/>
    <n v="1"/>
    <n v="1"/>
    <d v="1899-12-30T09:00:58"/>
    <d v="1899-12-30T14:30:58"/>
    <n v="1"/>
    <d v="1899-12-30T00:00:00"/>
    <d v="1899-12-30T14:30:58"/>
    <n v="22"/>
    <x v="5"/>
    <x v="11"/>
    <s v="6-25"/>
    <d v="1899-12-30T01:00:00"/>
    <n v="0"/>
    <n v="1"/>
    <x v="11"/>
  </r>
  <r>
    <s v="UQS510"/>
    <n v="643"/>
    <x v="1"/>
    <s v="CAMBIO DE ACEITE, FILTRACION DE MOTOR, ENGRASE"/>
    <x v="3"/>
    <d v="1899-12-30T09:30:00"/>
    <d v="1899-12-30T12:00:00"/>
    <d v="2021-06-21T00:00:00"/>
    <x v="67"/>
    <d v="2021-06-21T00:00:00"/>
    <d v="2021-06-21T00:00:00"/>
    <d v="1899-12-30T10:20:00"/>
    <d v="1899-12-30T15:20:00"/>
    <x v="10"/>
    <s v="ALEXANDER RICO"/>
    <x v="1"/>
    <s v="MECANICA DE PATIO"/>
    <x v="1"/>
    <x v="3"/>
    <n v="1"/>
    <n v="1"/>
    <d v="1899-12-30T09:00:58"/>
    <d v="1899-12-30T14:30:58"/>
    <n v="1"/>
    <d v="1899-12-30T00:00:00"/>
    <d v="1899-12-30T14:30:58"/>
    <n v="22"/>
    <x v="5"/>
    <x v="11"/>
    <s v="6-25"/>
    <d v="1899-12-30T03:00:29"/>
    <n v="0"/>
    <n v="1"/>
    <x v="11"/>
  </r>
  <r>
    <s v="S20489"/>
    <n v="643"/>
    <x v="1"/>
    <s v="ADAPTACION DE GALLETAS FRENTE CAMPANA"/>
    <x v="13"/>
    <d v="1899-12-30T09:30:00"/>
    <d v="1899-12-30T12:00:00"/>
    <d v="2021-06-21T00:00:00"/>
    <x v="67"/>
    <d v="2021-06-21T00:00:00"/>
    <d v="2021-06-21T00:00:00"/>
    <d v="1899-12-30T14:15:00"/>
    <d v="1899-12-30T17:10:00"/>
    <x v="247"/>
    <s v="ALEXANDER RICO"/>
    <x v="1"/>
    <s v="LLANTERIA"/>
    <x v="0"/>
    <x v="3"/>
    <n v="1"/>
    <n v="1"/>
    <d v="1899-12-30T09:00:58"/>
    <d v="1899-12-30T14:30:58"/>
    <n v="1"/>
    <d v="1899-12-30T00:00:00"/>
    <d v="1899-12-30T14:30:58"/>
    <n v="22"/>
    <x v="5"/>
    <x v="11"/>
    <s v="6-25"/>
    <d v="1899-12-30T02:55:00"/>
    <n v="0"/>
    <n v="1"/>
    <x v="11"/>
  </r>
  <r>
    <s v="S20489"/>
    <n v="643"/>
    <x v="1"/>
    <s v="REPARACION DE BALANCINES TRASEROS"/>
    <x v="31"/>
    <d v="1899-12-30T09:30:00"/>
    <d v="1899-12-30T12:00:00"/>
    <d v="2021-06-21T00:00:00"/>
    <x v="67"/>
    <d v="2021-06-21T00:00:00"/>
    <d v="2021-06-21T00:00:00"/>
    <d v="1899-12-30T14:00:00"/>
    <d v="1899-12-30T17:20:00"/>
    <x v="7"/>
    <s v="ALEXANDER RICO"/>
    <x v="1"/>
    <s v="SOLDADURA"/>
    <x v="0"/>
    <x v="3"/>
    <n v="1"/>
    <n v="1"/>
    <d v="1899-12-30T09:00:58"/>
    <d v="1899-12-30T14:30:58"/>
    <n v="1"/>
    <d v="1899-12-30T00:00:00"/>
    <d v="1899-12-30T14:30:58"/>
    <n v="22"/>
    <x v="5"/>
    <x v="11"/>
    <s v="6-25"/>
    <d v="1899-12-30T03:20:00"/>
    <n v="0"/>
    <n v="1"/>
    <x v="11"/>
  </r>
  <r>
    <s v="UQS510"/>
    <n v="643"/>
    <x v="1"/>
    <s v="CAMBIO DE UNIDAD DELANTERA DE 3 PATAS"/>
    <x v="58"/>
    <d v="1899-12-30T09:30:00"/>
    <d v="1899-12-30T12:00:00"/>
    <d v="2021-06-21T00:00:00"/>
    <x v="67"/>
    <d v="2021-06-22T00:00:00"/>
    <d v="2021-06-22T00:00:00"/>
    <d v="1899-12-30T08:10:00"/>
    <d v="1899-12-30T08:40:00"/>
    <x v="12"/>
    <s v="ALEXANDER RICO"/>
    <x v="1"/>
    <s v="ELECTRICO"/>
    <x v="0"/>
    <x v="3"/>
    <n v="1"/>
    <n v="1"/>
    <d v="1899-12-30T09:00:58"/>
    <d v="1899-12-30T14:30:58"/>
    <n v="1"/>
    <d v="1899-12-30T00:00:00"/>
    <d v="1899-12-30T14:30:58"/>
    <n v="22"/>
    <x v="5"/>
    <x v="11"/>
    <s v="6-25"/>
    <d v="1899-12-30T00:30:00"/>
    <n v="0"/>
    <n v="1"/>
    <x v="11"/>
  </r>
  <r>
    <s v="S20489"/>
    <n v="643"/>
    <x v="1"/>
    <s v="BAJAR Y REPARAR VALVULAS RELAY SEALCO Y GRADUACION "/>
    <x v="19"/>
    <d v="1899-12-30T09:30:00"/>
    <d v="1899-12-30T12:00:00"/>
    <d v="2021-06-21T00:00:00"/>
    <x v="67"/>
    <d v="2021-06-22T00:00:00"/>
    <d v="2021-06-22T00:00:00"/>
    <d v="1899-12-30T08:00:00"/>
    <d v="1899-12-30T10:44:00"/>
    <x v="1"/>
    <s v="ALEXANDER RICO"/>
    <x v="1"/>
    <s v="AIRE"/>
    <x v="0"/>
    <x v="3"/>
    <n v="1"/>
    <n v="1"/>
    <d v="1899-12-30T09:00:58"/>
    <d v="1899-12-30T14:30:58"/>
    <n v="1"/>
    <d v="1899-12-30T00:00:00"/>
    <d v="1899-12-30T14:30:58"/>
    <n v="22"/>
    <x v="5"/>
    <x v="11"/>
    <s v="6-25"/>
    <d v="1899-12-30T02:44:00"/>
    <n v="0"/>
    <n v="1"/>
    <x v="11"/>
  </r>
  <r>
    <s v="S20489"/>
    <n v="643"/>
    <x v="0"/>
    <s v="REPARACION TORRES DELANTERAS"/>
    <x v="21"/>
    <d v="1899-12-30T09:30:00"/>
    <d v="1899-12-30T12:00:00"/>
    <d v="2021-06-21T00:00:00"/>
    <x v="67"/>
    <d v="2021-06-22T00:00:00"/>
    <d v="2021-06-22T00:00:00"/>
    <d v="1899-12-30T07:30:00"/>
    <d v="1899-12-30T12:00:00"/>
    <x v="7"/>
    <s v="ALEXANDER RICO"/>
    <x v="1"/>
    <s v="SOLDADURA"/>
    <x v="0"/>
    <x v="3"/>
    <n v="1"/>
    <n v="1"/>
    <d v="1899-12-30T09:00:58"/>
    <d v="1899-12-30T14:30:58"/>
    <n v="1"/>
    <d v="1899-12-30T00:00:00"/>
    <d v="1899-12-30T14:30:58"/>
    <n v="22"/>
    <x v="5"/>
    <x v="11"/>
    <s v="6-25"/>
    <d v="1899-12-30T04:30:00"/>
    <n v="0"/>
    <n v="1"/>
    <x v="11"/>
  </r>
  <r>
    <s v="S26310"/>
    <n v="644"/>
    <x v="1"/>
    <s v="INSPECCION DEL TRAILER SE QUEDA POR MTTO PREVENTIVO"/>
    <x v="13"/>
    <d v="1899-12-30T10:00:00"/>
    <d v="1899-12-30T11:40:00"/>
    <d v="2021-06-21T00:00:00"/>
    <x v="49"/>
    <d v="2021-06-21T00:00:00"/>
    <d v="2021-06-21T00:00:00"/>
    <d v="1899-12-30T10:00:00"/>
    <d v="1899-12-30T10:30:00"/>
    <x v="0"/>
    <s v="FREDY ORTIZ"/>
    <x v="1"/>
    <s v="MECANICA DE PATIO"/>
    <x v="0"/>
    <x v="1"/>
    <n v="3"/>
    <n v="1"/>
    <d v="1899-12-31T03:10:17"/>
    <d v="1899-12-31T20:39:02"/>
    <n v="1"/>
    <d v="1899-12-30T00:00:00"/>
    <d v="1899-12-31T20:39:02"/>
    <n v="24"/>
    <x v="5"/>
    <x v="11"/>
    <s v="6-25"/>
    <d v="1899-12-30T00:30:00"/>
    <n v="0"/>
    <n v="1"/>
    <x v="11"/>
  </r>
  <r>
    <s v="TFU064"/>
    <n v="644"/>
    <x v="1"/>
    <s v="CAMBIO DE PANORAMICO POR CHITIADURA QUE SE FUE"/>
    <x v="1"/>
    <d v="1899-12-30T10:00:00"/>
    <d v="1899-12-30T11:40:00"/>
    <d v="2021-06-21T00:00:00"/>
    <x v="49"/>
    <d v="2021-06-21T00:00:00"/>
    <d v="2021-06-21T00:00:00"/>
    <d v="1899-12-30T10:30:00"/>
    <d v="1899-12-30T12:30:00"/>
    <x v="276"/>
    <s v="FREDY ORTIZ"/>
    <x v="1"/>
    <s v="PANORAMICO"/>
    <x v="0"/>
    <x v="1"/>
    <n v="3"/>
    <n v="1"/>
    <d v="1899-12-31T03:10:17"/>
    <d v="1899-12-31T20:39:02"/>
    <n v="1"/>
    <d v="1899-12-30T00:00:00"/>
    <d v="1899-12-31T20:39:02"/>
    <n v="24"/>
    <x v="5"/>
    <x v="11"/>
    <s v="6-25"/>
    <d v="1899-12-30T02:00:00"/>
    <n v="0"/>
    <n v="1"/>
    <x v="11"/>
  </r>
  <r>
    <s v="TFU064"/>
    <n v="644"/>
    <x v="1"/>
    <s v="CAMBIO DE MANGUERA DE INTERCOOLER"/>
    <x v="3"/>
    <d v="1899-12-30T10:00:00"/>
    <d v="1899-12-30T11:40:00"/>
    <d v="2021-06-21T00:00:00"/>
    <x v="49"/>
    <d v="2021-06-21T00:00:00"/>
    <d v="2021-06-21T00:00:00"/>
    <d v="1899-12-30T16:45:00"/>
    <d v="1899-12-30T17:30:00"/>
    <x v="17"/>
    <s v="FREDY ORTIZ"/>
    <x v="1"/>
    <s v="MOTORES"/>
    <x v="0"/>
    <x v="1"/>
    <n v="3"/>
    <n v="1"/>
    <d v="1899-12-31T03:10:17"/>
    <d v="1899-12-31T20:39:02"/>
    <n v="1"/>
    <d v="1899-12-30T00:00:00"/>
    <d v="1899-12-31T20:39:02"/>
    <n v="24"/>
    <x v="5"/>
    <x v="11"/>
    <s v="6-25"/>
    <d v="1899-12-30T00:45:00"/>
    <n v="0"/>
    <n v="1"/>
    <x v="11"/>
  </r>
  <r>
    <s v="TFU064"/>
    <n v="644"/>
    <x v="1"/>
    <s v="CAMBIO DE ACEITE Y FILTRACION DE MOTOR, ENGRASE, DESMONTE DE BOSINES PARA LAVADO DE PIEZAS, DESMONTE DE TEMPLETES PARA CAMBIO"/>
    <x v="3"/>
    <d v="1899-12-30T10:00:00"/>
    <d v="1899-12-30T11:40:00"/>
    <d v="2021-06-21T00:00:00"/>
    <x v="49"/>
    <d v="2021-06-22T00:00:00"/>
    <d v="2021-06-22T00:00:00"/>
    <d v="1899-12-30T07:30:00"/>
    <d v="1899-12-30T17:30:00"/>
    <x v="10"/>
    <s v="FREDY ORTIZ"/>
    <x v="1"/>
    <s v="MECANICA DE PATIO"/>
    <x v="1"/>
    <x v="1"/>
    <n v="3"/>
    <n v="1"/>
    <d v="1899-12-31T03:10:17"/>
    <d v="1899-12-31T20:39:02"/>
    <n v="1"/>
    <d v="1899-12-30T00:00:00"/>
    <d v="1899-12-31T20:39:02"/>
    <n v="24"/>
    <x v="5"/>
    <x v="11"/>
    <s v="6-25"/>
    <d v="1899-12-30T08:00:29"/>
    <n v="0"/>
    <n v="1"/>
    <x v="11"/>
  </r>
  <r>
    <s v="S26310"/>
    <n v="644"/>
    <x v="1"/>
    <s v="DESGRADUAR FRENOS PARA BAJAR CAMPANAS Y DESMONTAR BANDAS PARA ENVIAR A REMACHAR"/>
    <x v="13"/>
    <d v="1899-12-30T10:00:00"/>
    <d v="1899-12-30T11:40:00"/>
    <d v="2021-06-21T00:00:00"/>
    <x v="49"/>
    <d v="2021-06-22T00:00:00"/>
    <d v="2021-06-22T00:00:00"/>
    <d v="1899-12-30T09:45:00"/>
    <d v="1899-12-30T10:33:00"/>
    <x v="17"/>
    <s v="FREDY ORTIZ"/>
    <x v="1"/>
    <s v="MECANICA DE PATIO"/>
    <x v="1"/>
    <x v="1"/>
    <n v="3"/>
    <n v="1"/>
    <d v="1899-12-31T03:10:17"/>
    <d v="1899-12-31T20:39:02"/>
    <n v="1"/>
    <d v="1899-12-30T00:00:00"/>
    <d v="1899-12-31T20:39:02"/>
    <n v="24"/>
    <x v="5"/>
    <x v="11"/>
    <s v="6-25"/>
    <d v="1899-12-30T00:48:00"/>
    <n v="0"/>
    <n v="1"/>
    <x v="11"/>
  </r>
  <r>
    <s v="TFU064"/>
    <n v="644"/>
    <x v="1"/>
    <s v="DESMONTAR DEFENSA PARA ENVIAR A ENDEREZAR, LIMPIEZA PARA POLISHAR"/>
    <x v="46"/>
    <d v="1899-12-30T10:00:00"/>
    <d v="1899-12-30T11:40:00"/>
    <d v="2021-06-21T00:00:00"/>
    <x v="49"/>
    <d v="2021-06-22T00:00:00"/>
    <d v="2021-06-22T00:00:00"/>
    <d v="1899-12-30T15:40:00"/>
    <d v="1899-12-30T17:30:00"/>
    <x v="28"/>
    <s v="FREDY ORTIZ"/>
    <x v="1"/>
    <s v="LATONERIA Y PINTURA"/>
    <x v="0"/>
    <x v="1"/>
    <n v="3"/>
    <n v="1"/>
    <d v="1899-12-31T03:10:17"/>
    <d v="1899-12-31T20:39:02"/>
    <n v="1"/>
    <d v="1899-12-30T00:00:00"/>
    <d v="1899-12-31T20:39:02"/>
    <n v="24"/>
    <x v="5"/>
    <x v="11"/>
    <s v="6-25"/>
    <d v="1899-12-30T01:50:00"/>
    <n v="0"/>
    <n v="1"/>
    <x v="11"/>
  </r>
  <r>
    <s v="TFU064"/>
    <n v="644"/>
    <x v="1"/>
    <s v="BRILLADO Y PINTURA EN DEFENSA DELANTERA"/>
    <x v="46"/>
    <d v="1899-12-30T10:00:00"/>
    <d v="1899-12-30T11:40:00"/>
    <d v="2021-06-21T00:00:00"/>
    <x v="49"/>
    <d v="2021-06-23T00:00:00"/>
    <d v="2021-06-23T00:00:00"/>
    <d v="1899-12-30T10:30:00"/>
    <d v="1899-12-30T17:30:00"/>
    <x v="28"/>
    <s v="FREDY ORTIZ"/>
    <x v="1"/>
    <s v="LATONERIA Y PINTURA"/>
    <x v="0"/>
    <x v="1"/>
    <n v="3"/>
    <n v="1"/>
    <d v="1899-12-31T03:10:17"/>
    <d v="1899-12-31T20:39:02"/>
    <n v="1"/>
    <d v="1899-12-30T00:00:00"/>
    <d v="1899-12-31T20:39:02"/>
    <n v="24"/>
    <x v="5"/>
    <x v="11"/>
    <s v="6-25"/>
    <d v="1899-12-30T05:00:29"/>
    <n v="0"/>
    <n v="1"/>
    <x v="11"/>
  </r>
  <r>
    <s v="S26310"/>
    <n v="644"/>
    <x v="1"/>
    <s v="EMBUJE DE TEMPLETES CAMBIO DE 8RODAMIENTOS, CAMBIO DE 20 ESPARRAGOS, MONTAJE DE TEMPLETE "/>
    <x v="13"/>
    <d v="1899-12-30T10:00:00"/>
    <d v="1899-12-30T11:40:00"/>
    <d v="2021-06-21T00:00:00"/>
    <x v="49"/>
    <d v="2021-06-23T00:00:00"/>
    <d v="2021-06-23T00:00:00"/>
    <d v="1899-12-30T07:30:00"/>
    <d v="1899-12-30T17:30:00"/>
    <x v="10"/>
    <s v="FREDY ORTIZ"/>
    <x v="1"/>
    <s v="MECANICA DE PATIO"/>
    <x v="1"/>
    <x v="1"/>
    <n v="3"/>
    <n v="1"/>
    <d v="1899-12-31T03:10:17"/>
    <d v="1899-12-31T20:39:02"/>
    <n v="1"/>
    <d v="1899-12-30T00:00:00"/>
    <d v="1899-12-31T20:39:02"/>
    <n v="24"/>
    <x v="5"/>
    <x v="11"/>
    <s v="6-25"/>
    <d v="1899-12-30T08:00:29"/>
    <n v="0"/>
    <n v="1"/>
    <x v="11"/>
  </r>
  <r>
    <s v="S26310"/>
    <n v="644"/>
    <x v="1"/>
    <s v="ARMADO DE 2 BOSINES"/>
    <x v="13"/>
    <d v="1899-12-30T10:00:00"/>
    <d v="1899-12-30T11:40:00"/>
    <d v="2021-06-21T00:00:00"/>
    <x v="49"/>
    <d v="2021-06-23T00:00:00"/>
    <d v="2021-06-23T00:00:00"/>
    <d v="1899-12-30T15:35:00"/>
    <d v="1899-12-30T17:30:00"/>
    <x v="17"/>
    <s v="FREDY ORTIZ"/>
    <x v="1"/>
    <s v="MECANICA DE PATIO"/>
    <x v="1"/>
    <x v="1"/>
    <n v="3"/>
    <n v="1"/>
    <d v="1899-12-31T03:10:17"/>
    <d v="1899-12-31T20:39:02"/>
    <n v="1"/>
    <d v="1899-12-30T00:00:00"/>
    <d v="1899-12-31T20:39:02"/>
    <n v="24"/>
    <x v="5"/>
    <x v="11"/>
    <s v="6-25"/>
    <d v="1899-12-30T01:55:00"/>
    <n v="0"/>
    <n v="1"/>
    <x v="11"/>
  </r>
  <r>
    <s v="S26310"/>
    <n v="644"/>
    <x v="1"/>
    <s v="MONTAJE DE RETENEDORES, BOSINES 1,2,3,4,5,6,9 Y10, CAMBIO DE BUJE DE BARRA"/>
    <x v="13"/>
    <d v="1899-12-30T10:00:00"/>
    <d v="1899-12-30T11:40:00"/>
    <d v="2021-06-21T00:00:00"/>
    <x v="49"/>
    <d v="2021-06-24T00:00:00"/>
    <d v="2021-06-24T00:00:00"/>
    <d v="1899-12-30T07:30:00"/>
    <d v="1899-12-30T11:40:00"/>
    <x v="227"/>
    <s v="FREDY ORTIZ"/>
    <x v="1"/>
    <s v="MECANICA DE PATIO"/>
    <x v="1"/>
    <x v="1"/>
    <n v="3"/>
    <n v="1"/>
    <d v="1899-12-31T03:10:17"/>
    <d v="1899-12-31T20:39:02"/>
    <n v="1"/>
    <d v="1899-12-30T00:00:00"/>
    <d v="1899-12-31T20:39:02"/>
    <n v="24"/>
    <x v="5"/>
    <x v="11"/>
    <s v="6-25"/>
    <d v="1899-12-30T04:10:00"/>
    <n v="0"/>
    <n v="1"/>
    <x v="11"/>
  </r>
  <r>
    <s v="TFU064"/>
    <n v="644"/>
    <x v="1"/>
    <s v="CAMBIO DE PERA FULLER"/>
    <x v="1"/>
    <d v="1899-12-30T10:00:00"/>
    <d v="1899-12-30T11:40:00"/>
    <d v="2021-06-21T00:00:00"/>
    <x v="49"/>
    <d v="2021-06-24T00:00:00"/>
    <d v="2021-06-24T00:00:00"/>
    <d v="1899-12-30T10:30:00"/>
    <d v="1899-12-30T11:00:00"/>
    <x v="6"/>
    <s v="FREDY ORTIZ"/>
    <x v="1"/>
    <s v="AIRE"/>
    <x v="0"/>
    <x v="1"/>
    <n v="3"/>
    <n v="1"/>
    <d v="1899-12-31T03:10:17"/>
    <d v="1899-12-31T20:39:02"/>
    <n v="1"/>
    <d v="1899-12-30T00:00:00"/>
    <d v="1899-12-31T20:39:02"/>
    <n v="24"/>
    <x v="5"/>
    <x v="11"/>
    <s v="6-25"/>
    <d v="1899-12-30T00:30:00"/>
    <n v="0"/>
    <n v="1"/>
    <x v="11"/>
  </r>
  <r>
    <s v="S26310"/>
    <n v="644"/>
    <x v="1"/>
    <s v="BLOQUEO Y DESMONTE DE LLANTAS"/>
    <x v="13"/>
    <d v="1899-12-30T10:00:00"/>
    <d v="1899-12-30T11:40:00"/>
    <d v="2021-06-21T00:00:00"/>
    <x v="49"/>
    <d v="2021-06-23T00:00:00"/>
    <d v="2021-06-23T00:00:00"/>
    <d v="1899-12-30T08:00:00"/>
    <d v="1899-12-30T08:40:00"/>
    <x v="247"/>
    <s v="FREDY ORTIZ"/>
    <x v="1"/>
    <s v="LLANTERIA"/>
    <x v="0"/>
    <x v="1"/>
    <n v="3"/>
    <n v="1"/>
    <d v="1899-12-31T03:10:17"/>
    <d v="1899-12-31T20:39:02"/>
    <n v="1"/>
    <d v="1899-12-30T00:00:00"/>
    <d v="1899-12-31T20:39:02"/>
    <n v="24"/>
    <x v="5"/>
    <x v="11"/>
    <s v="6-25"/>
    <d v="1899-12-30T00:40:00"/>
    <n v="0"/>
    <n v="1"/>
    <x v="11"/>
  </r>
  <r>
    <s v="S26310"/>
    <n v="644"/>
    <x v="0"/>
    <s v="MONTAJE DE LLANTAS Y DESBLOQUEO"/>
    <x v="13"/>
    <d v="1899-12-30T10:00:00"/>
    <d v="1899-12-30T11:40:00"/>
    <d v="2021-06-21T00:00:00"/>
    <x v="49"/>
    <d v="2021-06-24T00:00:00"/>
    <d v="2021-06-24T00:00:00"/>
    <d v="1899-12-30T15:00:00"/>
    <d v="1899-12-30T16:00:00"/>
    <x v="247"/>
    <s v="FREDY ORTIZ"/>
    <x v="1"/>
    <s v="LLANTERIA"/>
    <x v="0"/>
    <x v="1"/>
    <n v="3"/>
    <n v="1"/>
    <d v="1899-12-31T03:10:17"/>
    <d v="1899-12-31T20:39:02"/>
    <n v="1"/>
    <d v="1899-12-30T00:00:00"/>
    <d v="1899-12-31T20:39:02"/>
    <n v="24"/>
    <x v="5"/>
    <x v="11"/>
    <s v="6-25"/>
    <d v="1899-12-30T01:00:00"/>
    <n v="0"/>
    <n v="1"/>
    <x v="11"/>
  </r>
  <r>
    <s v="TFU065"/>
    <n v="645"/>
    <x v="0"/>
    <s v="REVISION DE ARNES DE CONECTORES, SE HACEN PRUEBAS TODO NORMAL"/>
    <x v="3"/>
    <d v="1899-12-30T10:00:00"/>
    <d v="1899-12-30T15:00:00"/>
    <d v="2021-06-21T00:00:00"/>
    <x v="71"/>
    <d v="2021-06-21T00:00:00"/>
    <d v="2021-06-21T00:00:00"/>
    <d v="1899-12-30T14:00:00"/>
    <d v="1899-12-30T15:00:00"/>
    <x v="260"/>
    <s v="RUBEN GUZMAN"/>
    <x v="1"/>
    <s v="MOTORES"/>
    <x v="1"/>
    <x v="1"/>
    <n v="0"/>
    <n v="1"/>
    <d v="1899-12-30T03:00:29"/>
    <d v="1899-12-30T04:00:00"/>
    <n v="1"/>
    <d v="1899-12-30T00:00:00"/>
    <d v="1899-12-30T04:00:00"/>
    <n v="21"/>
    <x v="5"/>
    <x v="11"/>
    <s v="6-25"/>
    <d v="1899-12-30T01:00:00"/>
    <n v="0"/>
    <n v="1"/>
    <x v="11"/>
  </r>
  <r>
    <s v="TFU059"/>
    <n v="646"/>
    <x v="1"/>
    <s v="REVICION DEL SISTEMA ELECTRICO Y ELECTRONICO"/>
    <x v="3"/>
    <d v="1899-12-30T10:01:00"/>
    <d v="1899-12-30T15:19:00"/>
    <d v="2021-06-21T00:00:00"/>
    <x v="67"/>
    <d v="2021-06-21T00:00:00"/>
    <d v="2021-06-21T00:00:00"/>
    <d v="1899-12-30T15:00:00"/>
    <d v="1899-12-30T17:20:00"/>
    <x v="260"/>
    <s v="CESAR GOMEZ"/>
    <x v="0"/>
    <s v="MOTORES"/>
    <x v="1"/>
    <x v="1"/>
    <n v="1"/>
    <n v="1"/>
    <d v="1899-12-30T11:48:58"/>
    <d v="1899-12-30T17:18:58"/>
    <n v="1"/>
    <d v="1899-12-30T00:00:00"/>
    <d v="1899-12-30T17:18:58"/>
    <n v="22"/>
    <x v="5"/>
    <x v="11"/>
    <s v="6-25"/>
    <d v="1899-12-30T02:20:00"/>
    <n v="0"/>
    <n v="1"/>
    <x v="11"/>
  </r>
  <r>
    <s v="TFU059"/>
    <n v="646"/>
    <x v="1"/>
    <s v="REPARACION VALVULA NIVELADORA SUSPENSION PONER VARILLA Y CORREGIR FUGA EN VALVULA DE ALIMENTACION"/>
    <x v="20"/>
    <d v="1899-12-30T10:01:00"/>
    <d v="1899-12-30T15:19:00"/>
    <d v="2021-06-21T00:00:00"/>
    <x v="67"/>
    <d v="2021-06-22T00:00:00"/>
    <d v="2021-06-22T00:00:00"/>
    <d v="1899-12-30T14:00:00"/>
    <d v="1899-12-30T15:19:00"/>
    <x v="6"/>
    <s v="CESAR GOMEZ"/>
    <x v="0"/>
    <s v="MOTORES"/>
    <x v="1"/>
    <x v="1"/>
    <n v="1"/>
    <n v="1"/>
    <d v="1899-12-30T11:48:58"/>
    <d v="1899-12-30T17:18:58"/>
    <n v="1"/>
    <d v="1899-12-30T00:00:00"/>
    <d v="1899-12-30T17:18:58"/>
    <n v="22"/>
    <x v="5"/>
    <x v="11"/>
    <s v="6-25"/>
    <d v="1899-12-30T01:19:00"/>
    <n v="0"/>
    <n v="1"/>
    <x v="11"/>
  </r>
  <r>
    <s v="TFU059"/>
    <n v="646"/>
    <x v="1"/>
    <s v="ARREGLO DE ARNES,REVISION DE SISTEMA ELECTRONICO, CAMBIO DE SENSOR DE TEMPERATURA DE ACEITE SE CAMBIO EL MODULO POR EL ANTERIOR"/>
    <x v="3"/>
    <d v="1899-12-30T10:01:00"/>
    <d v="1899-12-30T15:19:00"/>
    <d v="2021-06-21T00:00:00"/>
    <x v="67"/>
    <d v="2021-06-22T00:00:00"/>
    <d v="2021-06-22T00:00:00"/>
    <d v="1899-12-30T08:00:00"/>
    <d v="1899-12-30T12:00:00"/>
    <x v="260"/>
    <s v="CESAR GOMEZ"/>
    <x v="0"/>
    <s v="MOTORES"/>
    <x v="1"/>
    <x v="1"/>
    <n v="1"/>
    <n v="1"/>
    <d v="1899-12-30T11:48:58"/>
    <d v="1899-12-30T17:18:58"/>
    <n v="1"/>
    <d v="1899-12-30T00:00:00"/>
    <d v="1899-12-30T17:18:58"/>
    <n v="22"/>
    <x v="5"/>
    <x v="11"/>
    <s v="6-25"/>
    <d v="1899-12-30T04:00:00"/>
    <n v="0"/>
    <n v="1"/>
    <x v="11"/>
  </r>
  <r>
    <s v="TFU059"/>
    <n v="646"/>
    <x v="0"/>
    <s v="REPARACION INTERIOR DE SELENOIDE"/>
    <x v="3"/>
    <d v="1899-12-30T10:01:00"/>
    <d v="1899-12-30T15:19:00"/>
    <d v="2021-06-21T00:00:00"/>
    <x v="67"/>
    <d v="2021-06-22T00:00:00"/>
    <d v="2021-06-22T00:00:00"/>
    <d v="1899-12-30T09:45:00"/>
    <d v="1899-12-30T12:00:00"/>
    <x v="45"/>
    <s v="CESAR GOMEZ"/>
    <x v="0"/>
    <s v="MOTORES"/>
    <x v="1"/>
    <x v="1"/>
    <n v="1"/>
    <n v="1"/>
    <d v="1899-12-30T11:48:58"/>
    <d v="1899-12-30T17:18:58"/>
    <n v="1"/>
    <d v="1899-12-30T00:00:00"/>
    <d v="1899-12-30T17:18:58"/>
    <n v="22"/>
    <x v="5"/>
    <x v="11"/>
    <s v="6-25"/>
    <d v="1899-12-30T02:15:00"/>
    <n v="0"/>
    <n v="1"/>
    <x v="11"/>
  </r>
  <r>
    <s v="SJK693"/>
    <n v="647"/>
    <x v="1"/>
    <s v="REPARACION DE ESTRIBO INFERIOR IZQUIERDO"/>
    <x v="46"/>
    <d v="1899-12-30T10:30:00"/>
    <d v="1899-12-30T17:20:00"/>
    <d v="2021-06-21T00:00:00"/>
    <x v="71"/>
    <d v="2021-06-21T00:00:00"/>
    <d v="2021-06-21T00:00:00"/>
    <d v="1899-12-30T16:20:00"/>
    <d v="1899-12-30T17:20:00"/>
    <x v="28"/>
    <s v="OSCAR RODRIGUEZ"/>
    <x v="0"/>
    <s v="LATONERIA Y PINTURA"/>
    <x v="0"/>
    <x v="3"/>
    <n v="0"/>
    <n v="1"/>
    <d v="1899-12-30T04:50:29"/>
    <d v="1899-12-30T05:50:00"/>
    <n v="0"/>
    <d v="1899-12-30T03:40:00"/>
    <d v="1899-12-30T09:30:00"/>
    <n v="21"/>
    <x v="5"/>
    <x v="11"/>
    <s v="6-25"/>
    <d v="1899-12-30T01:00:00"/>
    <n v="0"/>
    <n v="1"/>
    <x v="11"/>
  </r>
  <r>
    <s v="SJK693"/>
    <n v="647"/>
    <x v="1"/>
    <s v="BAJAR Y REPARAR VALVULA DE REPARTO Y FRENO DE SEGURIDAD, CAMBIO DE BOMBONA Y SUSPENSION DE CABINA Y COMPLETAR NIVEL DE ACEITE"/>
    <x v="23"/>
    <d v="1899-12-30T10:30:00"/>
    <d v="1899-12-30T17:20:00"/>
    <d v="2021-06-21T00:00:00"/>
    <x v="71"/>
    <d v="2021-06-21T00:00:00"/>
    <d v="2021-06-21T00:00:00"/>
    <d v="1899-12-30T10:30:00"/>
    <d v="1899-12-30T12:30:00"/>
    <x v="1"/>
    <s v="OSCAR RODRIGUEZ"/>
    <x v="0"/>
    <s v="AIRE"/>
    <x v="1"/>
    <x v="3"/>
    <n v="0"/>
    <n v="1"/>
    <d v="1899-12-30T04:50:29"/>
    <d v="1899-12-30T05:50:00"/>
    <n v="0"/>
    <d v="1899-12-30T03:40:00"/>
    <d v="1899-12-30T09:30:00"/>
    <n v="21"/>
    <x v="5"/>
    <x v="11"/>
    <s v="6-25"/>
    <d v="1899-12-30T02:00:00"/>
    <n v="0"/>
    <n v="1"/>
    <x v="11"/>
  </r>
  <r>
    <s v="R53822"/>
    <n v="647"/>
    <x v="0"/>
    <s v="CAMBIO DE 2 BALANCINES Y 4 BUJES TENSORES"/>
    <x v="20"/>
    <d v="1899-12-30T10:30:00"/>
    <d v="1899-12-30T17:20:00"/>
    <d v="2021-06-21T00:00:00"/>
    <x v="71"/>
    <d v="2021-06-21T00:00:00"/>
    <d v="2021-06-21T00:00:00"/>
    <d v="1899-12-30T12:00:00"/>
    <d v="1899-12-30T17:20:00"/>
    <x v="5"/>
    <s v="OSCAR RODRIGUEZ"/>
    <x v="0"/>
    <s v="MECANICA DE PATIO"/>
    <x v="0"/>
    <x v="3"/>
    <n v="0"/>
    <n v="1"/>
    <d v="1899-12-30T04:50:29"/>
    <d v="1899-12-30T05:50:00"/>
    <n v="0"/>
    <d v="1899-12-30T03:40:00"/>
    <d v="1899-12-30T09:30:00"/>
    <n v="21"/>
    <x v="5"/>
    <x v="11"/>
    <s v="6-25"/>
    <d v="1899-12-30T03:20:29"/>
    <n v="0"/>
    <n v="1"/>
    <x v="11"/>
  </r>
  <r>
    <s v="WLP813"/>
    <n v="648"/>
    <x v="1"/>
    <s v="CAMBIO DE DIAFRAGMA T30 POSICION 9 Y 10"/>
    <x v="11"/>
    <d v="1899-12-30T14:00:00"/>
    <d v="1899-12-30T15:12:00"/>
    <d v="2021-06-21T00:00:00"/>
    <x v="71"/>
    <d v="2021-06-21T00:00:00"/>
    <d v="2021-06-21T00:00:00"/>
    <d v="1899-12-30T14:00:00"/>
    <d v="1899-12-30T15:12:00"/>
    <x v="6"/>
    <s v="NEIDER IBARRA"/>
    <x v="0"/>
    <s v="AIRE"/>
    <x v="1"/>
    <x v="3"/>
    <n v="0"/>
    <n v="1"/>
    <d v="1899-12-30T01:12:00"/>
    <d v="1899-12-30T01:12:00"/>
    <n v="0"/>
    <d v="1899-12-30T05:48:00"/>
    <d v="1899-12-30T07:00:00"/>
    <n v="21"/>
    <x v="5"/>
    <x v="11"/>
    <s v="6-25"/>
    <d v="1899-12-30T01:12:00"/>
    <n v="0"/>
    <n v="1"/>
    <x v="11"/>
  </r>
  <r>
    <s v="R60300"/>
    <n v="648"/>
    <x v="0"/>
    <s v="COMPLETAR GAS DE REFRIGFERACION"/>
    <x v="61"/>
    <d v="1899-12-30T14:00:00"/>
    <d v="1899-12-30T15:12:00"/>
    <d v="2021-06-21T00:00:00"/>
    <x v="71"/>
    <d v="2021-06-21T00:00:00"/>
    <d v="2021-06-21T00:00:00"/>
    <d v="1899-12-30T14:00:00"/>
    <d v="1899-12-30T14:20:00"/>
    <x v="87"/>
    <s v="NEIDER IBARRA"/>
    <x v="0"/>
    <s v="AIRE ACONDICIONADO"/>
    <x v="1"/>
    <x v="3"/>
    <n v="0"/>
    <n v="1"/>
    <d v="1899-12-30T01:12:00"/>
    <d v="1899-12-30T01:12:00"/>
    <n v="0"/>
    <d v="1899-12-30T05:48:00"/>
    <d v="1899-12-30T07:00:00"/>
    <n v="21"/>
    <x v="5"/>
    <x v="11"/>
    <s v="6-25"/>
    <d v="1899-12-30T00:20:00"/>
    <n v="0"/>
    <n v="1"/>
    <x v="11"/>
  </r>
  <r>
    <s v="R62329"/>
    <n v="649"/>
    <x v="1"/>
    <s v="SOLDADURA A TANQUE DE AIRE"/>
    <x v="0"/>
    <d v="1899-12-30T14:00:00"/>
    <d v="1899-12-30T15:15:00"/>
    <d v="2021-06-21T00:00:00"/>
    <x v="71"/>
    <d v="2021-06-21T00:00:00"/>
    <d v="2021-06-21T00:00:00"/>
    <d v="1899-12-30T14:00:00"/>
    <d v="1899-12-30T14:50:00"/>
    <x v="87"/>
    <s v="ALEXANDER DIAZ"/>
    <x v="0"/>
    <s v="AIRE"/>
    <x v="0"/>
    <x v="2"/>
    <n v="0"/>
    <n v="1"/>
    <d v="1899-12-30T01:15:00"/>
    <d v="1899-12-30T01:15:00"/>
    <n v="0"/>
    <d v="1899-12-30T05:45:00"/>
    <d v="1899-12-30T07:00:00"/>
    <n v="21"/>
    <x v="5"/>
    <x v="11"/>
    <s v="6-25"/>
    <d v="1899-12-30T00:50:00"/>
    <n v="0"/>
    <n v="1"/>
    <x v="11"/>
  </r>
  <r>
    <s v="R62329"/>
    <n v="649"/>
    <x v="0"/>
    <s v="CORREGIR FUGA DE AIRE POR MANGUERA CAMBIO DE GRIFO DE TANQUE"/>
    <x v="18"/>
    <d v="1899-12-30T14:00:00"/>
    <d v="1899-12-30T15:15:00"/>
    <d v="2021-06-21T00:00:00"/>
    <x v="71"/>
    <d v="2021-06-21T00:00:00"/>
    <d v="2021-06-21T00:00:00"/>
    <d v="1899-12-30T15:00:00"/>
    <d v="1899-12-30T15:15:00"/>
    <x v="6"/>
    <s v="ALEXANDER DIAZ"/>
    <x v="0"/>
    <s v="AIRE"/>
    <x v="0"/>
    <x v="2"/>
    <n v="0"/>
    <n v="1"/>
    <d v="1899-12-30T01:15:00"/>
    <d v="1899-12-30T01:15:00"/>
    <n v="0"/>
    <d v="1899-12-30T05:45:00"/>
    <d v="1899-12-30T07:00:00"/>
    <n v="21"/>
    <x v="5"/>
    <x v="11"/>
    <s v="6-25"/>
    <d v="1899-12-30T00:15:00"/>
    <n v="0"/>
    <n v="1"/>
    <x v="11"/>
  </r>
  <r>
    <s v="TFQ007"/>
    <n v="650"/>
    <x v="0"/>
    <s v="CAMBIO DE MANGUERA DE FRENO 28'' Y CAMBIO DE MANGUERAS DE MANOS TRAILER"/>
    <x v="11"/>
    <d v="1899-12-30T14:30:00"/>
    <d v="1899-12-30T16:00:00"/>
    <d v="2021-06-21T00:00:00"/>
    <x v="71"/>
    <d v="2021-06-21T00:00:00"/>
    <d v="2021-06-21T00:00:00"/>
    <d v="1899-12-30T14:30:00"/>
    <d v="1899-12-30T16:00:00"/>
    <x v="1"/>
    <s v="CARLOS MARIO"/>
    <x v="0"/>
    <s v="AIRE"/>
    <x v="1"/>
    <x v="1"/>
    <n v="0"/>
    <n v="1"/>
    <d v="1899-12-30T01:30:00"/>
    <d v="1899-12-30T01:30:00"/>
    <n v="1"/>
    <d v="1899-12-30T00:00:00"/>
    <d v="1899-12-30T01:30:00"/>
    <n v="21"/>
    <x v="5"/>
    <x v="11"/>
    <s v="6-25"/>
    <d v="1899-12-30T01:30:00"/>
    <n v="0"/>
    <n v="1"/>
    <x v="11"/>
  </r>
  <r>
    <s v="TFU055"/>
    <n v="651"/>
    <x v="1"/>
    <s v="CORREGIR BASE QUE SUJETA LAS BATERIAS"/>
    <x v="58"/>
    <d v="1899-12-30T07:30:00"/>
    <d v="1899-12-30T08:30:00"/>
    <d v="2021-06-22T00:00:00"/>
    <x v="67"/>
    <d v="2021-06-22T00:00:00"/>
    <d v="2021-06-22T00:00:00"/>
    <d v="1899-12-30T07:30:00"/>
    <d v="1899-12-30T08:30:00"/>
    <x v="6"/>
    <s v="FABIO MOZO"/>
    <x v="0"/>
    <s v="ELECTRICO"/>
    <x v="0"/>
    <x v="1"/>
    <n v="0"/>
    <n v="1"/>
    <d v="1899-12-30T01:00:00"/>
    <d v="1899-12-30T01:00:00"/>
    <n v="1"/>
    <d v="1899-12-30T00:00:00"/>
    <d v="1899-12-30T01:00:00"/>
    <n v="22"/>
    <x v="5"/>
    <x v="11"/>
    <s v="6-25"/>
    <d v="1899-12-30T01:00:00"/>
    <n v="0"/>
    <n v="1"/>
    <x v="11"/>
  </r>
  <r>
    <s v="TFU055"/>
    <n v="651"/>
    <x v="1"/>
    <s v="CAMBIO DE STOP TRASERO DEL TRAILER"/>
    <x v="58"/>
    <d v="1899-12-30T07:30:00"/>
    <d v="1899-12-30T08:30:00"/>
    <d v="2021-06-22T00:00:00"/>
    <x v="67"/>
    <d v="2021-06-22T00:00:00"/>
    <d v="2021-06-22T00:00:00"/>
    <d v="1899-12-30T07:30:00"/>
    <d v="1899-12-30T08:10:00"/>
    <x v="12"/>
    <s v="FABIO MOZO"/>
    <x v="0"/>
    <s v="ELECTRICO"/>
    <x v="0"/>
    <x v="1"/>
    <n v="0"/>
    <n v="1"/>
    <d v="1899-12-30T01:00:00"/>
    <d v="1899-12-30T01:00:00"/>
    <n v="1"/>
    <d v="1899-12-30T00:00:00"/>
    <d v="1899-12-30T01:00:00"/>
    <n v="22"/>
    <x v="5"/>
    <x v="11"/>
    <s v="6-25"/>
    <d v="1899-12-30T00:40:00"/>
    <n v="0"/>
    <n v="1"/>
    <x v="11"/>
  </r>
  <r>
    <s v="TFU055"/>
    <n v="651"/>
    <x v="0"/>
    <s v="RETORQUEAR ESPARRAGOS Y SE HECHO SILICONA EN UNO"/>
    <x v="13"/>
    <d v="1899-12-30T07:30:00"/>
    <d v="1899-12-30T08:30:00"/>
    <d v="2021-06-22T00:00:00"/>
    <x v="67"/>
    <d v="2021-06-22T00:00:00"/>
    <d v="2021-06-22T00:00:00"/>
    <d v="1899-12-30T08:05:00"/>
    <d v="1899-12-30T08:20:00"/>
    <x v="17"/>
    <s v="FABIO MOZO"/>
    <x v="0"/>
    <s v="MECANICA DE PATIO"/>
    <x v="0"/>
    <x v="1"/>
    <n v="0"/>
    <n v="1"/>
    <d v="1899-12-30T01:00:00"/>
    <d v="1899-12-30T01:00:00"/>
    <n v="1"/>
    <d v="1899-12-30T00:00:00"/>
    <d v="1899-12-30T01:00:00"/>
    <n v="22"/>
    <x v="5"/>
    <x v="11"/>
    <s v="6-25"/>
    <d v="1899-12-30T00:15:00"/>
    <n v="0"/>
    <n v="1"/>
    <x v="11"/>
  </r>
  <r>
    <s v="TFQ934"/>
    <n v="652"/>
    <x v="1"/>
    <s v="MANTENIMIENTO MB3 SISTEMA SEGURIDAD DE BOTONES, BASE DE VALVULA DE SEGURIDAD PARTIDA EN EL TABLERO"/>
    <x v="11"/>
    <d v="1899-12-30T16:30:00"/>
    <d v="1899-12-30T16:30:00"/>
    <d v="2021-06-21T00:00:00"/>
    <x v="67"/>
    <d v="2021-06-21T00:00:00"/>
    <d v="2021-06-21T00:00:00"/>
    <d v="1899-12-30T16:50:00"/>
    <d v="1899-12-30T17:30:00"/>
    <x v="6"/>
    <s v="JUAN VIVANCO"/>
    <x v="0"/>
    <s v="AIRE"/>
    <x v="1"/>
    <x v="1"/>
    <n v="1"/>
    <n v="1"/>
    <d v="1899-12-30T06:30:58"/>
    <d v="1899-12-30T12:00:58"/>
    <n v="0"/>
    <d v="1899-12-30T04:30:00"/>
    <d v="1899-12-30T16:30:58"/>
    <n v="22"/>
    <x v="5"/>
    <x v="11"/>
    <s v="6-25"/>
    <d v="1899-12-30T00:40:00"/>
    <n v="0"/>
    <n v="1"/>
    <x v="11"/>
  </r>
  <r>
    <s v="TFQ934"/>
    <n v="652"/>
    <x v="1"/>
    <s v="REALIZAR BASE DE BOTONES DE MAXIFRAX Y REPARACION DEL TABLERO, CAMBIO DE MANGUERA DE SERVICIO"/>
    <x v="11"/>
    <d v="1899-12-30T16:30:00"/>
    <d v="1899-12-30T16:30:00"/>
    <d v="2021-06-21T00:00:00"/>
    <x v="67"/>
    <d v="2021-06-22T00:00:00"/>
    <d v="2021-06-22T00:00:00"/>
    <d v="1899-12-30T08:30:00"/>
    <d v="1899-12-30T10:30:00"/>
    <x v="6"/>
    <s v="JUAN VIVANCO"/>
    <x v="0"/>
    <s v="AIRE"/>
    <x v="1"/>
    <x v="1"/>
    <n v="1"/>
    <n v="1"/>
    <d v="1899-12-30T06:30:58"/>
    <d v="1899-12-30T12:00:58"/>
    <n v="0"/>
    <d v="1899-12-30T04:30:00"/>
    <d v="1899-12-30T16:30:58"/>
    <n v="22"/>
    <x v="5"/>
    <x v="11"/>
    <s v="6-25"/>
    <d v="1899-12-30T02:00:00"/>
    <n v="0"/>
    <n v="1"/>
    <x v="11"/>
  </r>
  <r>
    <s v="TFQ934"/>
    <n v="652"/>
    <x v="1"/>
    <s v="REVISION DE AIRE ACONDICIONADO"/>
    <x v="61"/>
    <d v="1899-12-30T16:30:00"/>
    <d v="1899-12-30T16:30:00"/>
    <d v="2021-06-21T00:00:00"/>
    <x v="67"/>
    <d v="2021-06-22T00:00:00"/>
    <d v="2021-06-22T00:00:00"/>
    <d v="1899-12-30T09:40:00"/>
    <d v="1899-12-30T10:00:00"/>
    <x v="87"/>
    <s v="JUAN VIVANCO"/>
    <x v="0"/>
    <s v="AIRE ACONDICIONADO"/>
    <x v="1"/>
    <x v="1"/>
    <n v="1"/>
    <n v="1"/>
    <d v="1899-12-30T06:30:58"/>
    <d v="1899-12-30T12:00:58"/>
    <n v="0"/>
    <d v="1899-12-30T04:30:00"/>
    <d v="1899-12-30T16:30:58"/>
    <n v="22"/>
    <x v="5"/>
    <x v="11"/>
    <s v="6-25"/>
    <d v="1899-12-30T00:20:00"/>
    <n v="0"/>
    <n v="1"/>
    <x v="11"/>
  </r>
  <r>
    <s v="TFQ934"/>
    <n v="652"/>
    <x v="1"/>
    <s v="AJUSTE DE TUERCA, DESMONTE DE CAUCHO CENTRAL"/>
    <x v="4"/>
    <d v="1899-12-30T16:30:00"/>
    <d v="1899-12-30T16:30:00"/>
    <d v="2021-06-21T00:00:00"/>
    <x v="67"/>
    <d v="2021-06-22T00:00:00"/>
    <d v="2021-06-22T00:00:00"/>
    <d v="1899-12-30T14:00:00"/>
    <d v="1899-12-30T16:30:00"/>
    <x v="17"/>
    <s v="JUAN VIVANCO"/>
    <x v="0"/>
    <s v="CAJAS Y TRANSMISIONES"/>
    <x v="1"/>
    <x v="1"/>
    <n v="1"/>
    <n v="1"/>
    <d v="1899-12-30T06:30:58"/>
    <d v="1899-12-30T12:00:58"/>
    <n v="0"/>
    <d v="1899-12-30T04:30:00"/>
    <d v="1899-12-30T16:30:58"/>
    <n v="22"/>
    <x v="5"/>
    <x v="11"/>
    <s v="6-25"/>
    <d v="1899-12-30T02:30:00"/>
    <n v="0"/>
    <n v="1"/>
    <x v="11"/>
  </r>
  <r>
    <s v="TFQ934"/>
    <n v="652"/>
    <x v="1"/>
    <s v="CORTE DE BALINERA DEL CARDAN "/>
    <x v="4"/>
    <d v="1899-12-30T16:30:00"/>
    <d v="1899-12-30T16:30:00"/>
    <d v="2021-06-21T00:00:00"/>
    <x v="67"/>
    <d v="2021-06-22T00:00:00"/>
    <d v="2021-06-22T00:00:00"/>
    <d v="1899-12-30T15:00:00"/>
    <d v="1899-12-30T15:47:00"/>
    <x v="7"/>
    <s v="JUAN VIVANCO"/>
    <x v="0"/>
    <s v="CAJAS Y TRANSMISIONES"/>
    <x v="1"/>
    <x v="1"/>
    <n v="1"/>
    <n v="1"/>
    <d v="1899-12-30T06:30:58"/>
    <d v="1899-12-30T12:00:58"/>
    <n v="0"/>
    <d v="1899-12-30T04:30:00"/>
    <d v="1899-12-30T16:30:58"/>
    <n v="22"/>
    <x v="5"/>
    <x v="11"/>
    <s v="6-25"/>
    <d v="1899-12-30T00:47:00"/>
    <n v="0"/>
    <n v="1"/>
    <x v="11"/>
  </r>
  <r>
    <s v="TFQ934"/>
    <n v="652"/>
    <x v="1"/>
    <s v="AJUSTE DE CAPO"/>
    <x v="65"/>
    <d v="1899-12-30T16:30:00"/>
    <d v="1899-12-30T16:30:00"/>
    <d v="2021-06-21T00:00:00"/>
    <x v="67"/>
    <d v="2021-06-22T00:00:00"/>
    <d v="2021-06-22T00:00:00"/>
    <d v="1899-12-30T15:00:00"/>
    <d v="1899-12-30T15:40:00"/>
    <x v="28"/>
    <s v="JUAN VIVANCO"/>
    <x v="0"/>
    <s v="LATONERIA Y PINTURA"/>
    <x v="0"/>
    <x v="1"/>
    <n v="1"/>
    <n v="1"/>
    <d v="1899-12-30T06:30:58"/>
    <d v="1899-12-30T12:00:58"/>
    <n v="0"/>
    <d v="1899-12-30T04:30:00"/>
    <d v="1899-12-30T16:30:58"/>
    <n v="22"/>
    <x v="5"/>
    <x v="11"/>
    <s v="6-25"/>
    <d v="1899-12-30T00:40:00"/>
    <n v="0"/>
    <n v="1"/>
    <x v="11"/>
  </r>
  <r>
    <s v="TFQ934"/>
    <n v="652"/>
    <x v="0"/>
    <s v="CAMBIO DE LLANTAS POSICION 3 Y REPUESTO DEL VOLCO"/>
    <x v="13"/>
    <d v="1899-12-30T16:30:00"/>
    <d v="1899-12-30T16:30:00"/>
    <d v="2021-06-21T00:00:00"/>
    <x v="67"/>
    <d v="2021-06-22T00:00:00"/>
    <d v="2021-06-22T00:00:00"/>
    <d v="1899-12-30T09:30:00"/>
    <d v="1899-12-30T10:40:00"/>
    <x v="247"/>
    <s v="JUAN VIVANCO"/>
    <x v="0"/>
    <s v="LLANTERIA"/>
    <x v="0"/>
    <x v="1"/>
    <n v="1"/>
    <n v="1"/>
    <d v="1899-12-30T06:30:58"/>
    <d v="1899-12-30T12:00:58"/>
    <n v="0"/>
    <d v="1899-12-30T04:30:00"/>
    <d v="1899-12-30T16:30:58"/>
    <n v="22"/>
    <x v="5"/>
    <x v="11"/>
    <s v="6-25"/>
    <d v="1899-12-30T01:10:00"/>
    <n v="0"/>
    <n v="1"/>
    <x v="11"/>
  </r>
  <r>
    <s v="TFU069"/>
    <n v="653"/>
    <x v="1"/>
    <s v="CAMBIO DE CAMARA DE SEGURIDAD T30, CAMBIO DE MANGUERA DE COMPRESOR POR FUGA"/>
    <x v="11"/>
    <d v="1899-12-30T16:00:00"/>
    <d v="1899-12-30T16:28:00"/>
    <d v="2021-06-21T00:00:00"/>
    <x v="67"/>
    <d v="2021-06-21T00:00:00"/>
    <d v="2021-06-21T00:00:00"/>
    <d v="1899-12-30T16:00:00"/>
    <d v="1899-12-30T18:00:00"/>
    <x v="1"/>
    <s v="EFRAIN VARGAS"/>
    <x v="0"/>
    <s v="AIRE"/>
    <x v="1"/>
    <x v="1"/>
    <n v="1"/>
    <n v="1"/>
    <d v="1899-12-30T06:58:58"/>
    <d v="1899-12-30T12:28:58"/>
    <n v="0"/>
    <d v="1899-12-30T04:32:00"/>
    <d v="1899-12-30T17:00:58"/>
    <n v="22"/>
    <x v="5"/>
    <x v="11"/>
    <s v="6-25"/>
    <d v="1899-12-30T02:00:00"/>
    <n v="0"/>
    <n v="1"/>
    <x v="11"/>
  </r>
  <r>
    <s v="TFU069"/>
    <n v="653"/>
    <x v="0"/>
    <s v="MONTAJE DE MANGUERA DE COMPRESOR PRINCIPAL, MONTAJE DE 2 RACORES B69, AJUSTE DE TORNILLO DE EJE LATERAL Y AJUSTE DE BUJE ZANAHORIA"/>
    <x v="11"/>
    <d v="1899-12-30T16:00:00"/>
    <d v="1899-12-30T16:28:00"/>
    <d v="2021-06-21T00:00:00"/>
    <x v="67"/>
    <d v="2021-06-22T00:00:00"/>
    <d v="2021-06-22T00:00:00"/>
    <d v="1899-12-30T14:00:00"/>
    <d v="1899-12-30T16:28:00"/>
    <x v="1"/>
    <s v="EFRAIN VARGAS"/>
    <x v="0"/>
    <s v="AIRE"/>
    <x v="1"/>
    <x v="1"/>
    <n v="1"/>
    <n v="1"/>
    <d v="1899-12-30T06:58:58"/>
    <d v="1899-12-30T12:28:58"/>
    <n v="0"/>
    <d v="1899-12-30T04:32:00"/>
    <d v="1899-12-30T17:00:58"/>
    <n v="22"/>
    <x v="5"/>
    <x v="11"/>
    <s v="6-25"/>
    <d v="1899-12-30T02:28:00"/>
    <n v="0"/>
    <n v="1"/>
    <x v="11"/>
  </r>
  <r>
    <s v="S26300"/>
    <n v="654"/>
    <x v="0"/>
    <s v="CAMBIO DE LLANTAS 1,2,7,8 REGRABAR LLANTAS 9,10,11"/>
    <x v="13"/>
    <d v="1899-12-30T08:00:00"/>
    <d v="1899-12-30T11:00:00"/>
    <d v="2021-06-21T00:00:00"/>
    <x v="71"/>
    <d v="2021-06-21T00:00:00"/>
    <d v="2021-06-21T00:00:00"/>
    <d v="1899-12-30T08:00:00"/>
    <d v="1899-12-30T11:00:00"/>
    <x v="247"/>
    <s v="JOSE DOMINGUEZ"/>
    <x v="1"/>
    <s v="LLANTERIA"/>
    <x v="0"/>
    <x v="1"/>
    <n v="0"/>
    <n v="1"/>
    <d v="1899-12-30T03:00:00"/>
    <d v="1899-12-30T03:00:00"/>
    <n v="1"/>
    <d v="1899-12-30T00:00:00"/>
    <d v="1899-12-30T03:00:00"/>
    <n v="21"/>
    <x v="5"/>
    <x v="11"/>
    <s v="6-25"/>
    <d v="1899-12-30T03:00:00"/>
    <n v="0"/>
    <n v="1"/>
    <x v="11"/>
  </r>
  <r>
    <s v="TFR044"/>
    <n v="655"/>
    <x v="1"/>
    <s v="CAMBIO DE TANQUES DE RADIADOR"/>
    <x v="59"/>
    <d v="1899-12-30T08:00:00"/>
    <d v="1899-12-30T11:30:00"/>
    <d v="2021-06-22T00:00:00"/>
    <x v="72"/>
    <d v="2021-06-22T00:00:00"/>
    <d v="2021-06-23T00:00:00"/>
    <d v="1899-12-30T08:00:00"/>
    <d v="1899-12-30T14:00:00"/>
    <x v="220"/>
    <s v="ALVARO PINEDA"/>
    <x v="0"/>
    <s v="RADIADOR"/>
    <x v="0"/>
    <x v="1"/>
    <n v="4"/>
    <n v="1"/>
    <d v="1899-12-31T13:30:12"/>
    <d v="1900-01-01T12:28:33"/>
    <n v="1"/>
    <d v="1899-12-30T00:00:00"/>
    <d v="1900-01-01T12:28:33"/>
    <n v="26"/>
    <x v="5"/>
    <x v="11"/>
    <s v="6-25"/>
    <d v="1899-12-30T12:30:58"/>
    <n v="1"/>
    <n v="1"/>
    <x v="11"/>
  </r>
  <r>
    <s v="TFR044"/>
    <n v="655"/>
    <x v="1"/>
    <s v="DESMONTE DE BOMBA DE TOMA FUERZA "/>
    <x v="66"/>
    <d v="1899-12-30T08:00:00"/>
    <d v="1899-12-30T11:30:00"/>
    <d v="2021-06-22T00:00:00"/>
    <x v="72"/>
    <d v="2021-06-24T00:00:00"/>
    <d v="2021-06-24T00:00:00"/>
    <d v="1899-12-30T14:00:00"/>
    <d v="1899-12-30T17:30:00"/>
    <x v="1"/>
    <s v="ALVARO PINEDA"/>
    <x v="0"/>
    <s v="AIRE"/>
    <x v="1"/>
    <x v="1"/>
    <n v="4"/>
    <n v="1"/>
    <d v="1899-12-31T13:30:12"/>
    <d v="1900-01-01T12:28:33"/>
    <n v="1"/>
    <d v="1899-12-30T00:00:00"/>
    <d v="1900-01-01T12:28:33"/>
    <n v="26"/>
    <x v="5"/>
    <x v="11"/>
    <s v="6-25"/>
    <d v="1899-12-30T03:30:00"/>
    <n v="0"/>
    <n v="1"/>
    <x v="11"/>
  </r>
  <r>
    <s v="TFR044"/>
    <n v="655"/>
    <x v="1"/>
    <s v="MONTAJE DE TOMA FUERZA DE LA LINEA HUMEDA"/>
    <x v="66"/>
    <d v="1899-12-30T08:00:00"/>
    <d v="1899-12-30T11:30:00"/>
    <d v="2021-06-22T00:00:00"/>
    <x v="72"/>
    <d v="2021-06-25T00:00:00"/>
    <d v="2021-06-25T00:00:00"/>
    <d v="1899-12-30T08:00:00"/>
    <d v="1899-12-30T18:20:00"/>
    <x v="1"/>
    <s v="ALVARO PINEDA"/>
    <x v="0"/>
    <s v="AIRE"/>
    <x v="1"/>
    <x v="1"/>
    <n v="4"/>
    <n v="1"/>
    <d v="1899-12-31T13:30:12"/>
    <d v="1900-01-01T12:28:33"/>
    <n v="1"/>
    <d v="1899-12-30T00:00:00"/>
    <d v="1900-01-01T12:28:33"/>
    <n v="26"/>
    <x v="5"/>
    <x v="11"/>
    <s v="6-25"/>
    <d v="1899-12-30T08:20:29"/>
    <n v="0"/>
    <n v="1"/>
    <x v="11"/>
  </r>
  <r>
    <s v="TFR044"/>
    <n v="655"/>
    <x v="1"/>
    <s v="REVISION RUEDAS DE DIRECCION"/>
    <x v="13"/>
    <d v="1899-12-30T08:00:00"/>
    <d v="1899-12-30T11:30:00"/>
    <d v="2021-06-22T00:00:00"/>
    <x v="72"/>
    <d v="2021-06-26T00:00:00"/>
    <d v="2021-06-26T00:00:00"/>
    <d v="1899-12-30T10:30:00"/>
    <d v="1899-12-30T11:06:00"/>
    <x v="23"/>
    <s v="ALVARO PINEDA"/>
    <x v="1"/>
    <s v="MECANICA DE PATIO"/>
    <x v="1"/>
    <x v="1"/>
    <n v="4"/>
    <n v="1"/>
    <d v="1899-12-31T13:30:12"/>
    <d v="1900-01-01T12:28:33"/>
    <n v="1"/>
    <d v="1899-12-30T00:00:00"/>
    <d v="1900-01-01T12:28:33"/>
    <n v="26"/>
    <x v="5"/>
    <x v="11"/>
    <s v="6-25"/>
    <d v="1899-12-30T00:36:00"/>
    <n v="0"/>
    <n v="1"/>
    <x v="11"/>
  </r>
  <r>
    <s v="TFR044"/>
    <n v="655"/>
    <x v="0"/>
    <s v="ENGRASE GENERAL"/>
    <x v="6"/>
    <d v="1899-12-30T08:00:00"/>
    <d v="1899-12-30T11:30:00"/>
    <d v="2021-06-22T00:00:00"/>
    <x v="72"/>
    <d v="2021-06-26T00:00:00"/>
    <d v="2021-06-26T00:00:00"/>
    <d v="1899-12-30T11:06:00"/>
    <d v="1899-12-30T11:30:00"/>
    <x v="25"/>
    <s v="ALVARO PINEDA"/>
    <x v="1"/>
    <s v="MECANICA DE PATIO"/>
    <x v="0"/>
    <x v="1"/>
    <n v="4"/>
    <n v="1"/>
    <d v="1899-12-31T13:30:12"/>
    <d v="1900-01-01T12:28:33"/>
    <n v="1"/>
    <d v="1899-12-30T00:00:00"/>
    <d v="1900-01-01T12:28:33"/>
    <n v="26"/>
    <x v="5"/>
    <x v="11"/>
    <s v="6-25"/>
    <d v="1899-12-30T00:24:00"/>
    <n v="0"/>
    <n v="1"/>
    <x v="11"/>
  </r>
  <r>
    <s v="UQS509"/>
    <n v="656"/>
    <x v="0"/>
    <s v="CAMBIO DE FILTRO DE AGUA Y CAMBIO DE REFRIGERANTE"/>
    <x v="3"/>
    <d v="1899-12-30T09:30:00"/>
    <d v="1899-12-30T12:00:00"/>
    <d v="2021-06-22T00:00:00"/>
    <x v="67"/>
    <d v="2021-06-22T00:00:00"/>
    <d v="2021-06-22T00:00:00"/>
    <d v="1899-12-30T11:00:00"/>
    <d v="1899-12-30T12:00:00"/>
    <x v="6"/>
    <s v="MARTIN ABELLO"/>
    <x v="0"/>
    <s v="MECANICA DE PATIO"/>
    <x v="0"/>
    <x v="3"/>
    <n v="0"/>
    <n v="1"/>
    <d v="1899-12-30T02:30:00"/>
    <d v="1899-12-30T02:30:00"/>
    <n v="1"/>
    <d v="1899-12-30T00:00:00"/>
    <d v="1899-12-30T02:30:00"/>
    <n v="22"/>
    <x v="5"/>
    <x v="11"/>
    <s v="6-25"/>
    <d v="1899-12-30T01:00:00"/>
    <n v="0"/>
    <n v="1"/>
    <x v="11"/>
  </r>
  <r>
    <s v="TFU063"/>
    <n v="657"/>
    <x v="0"/>
    <s v="BAJAR Y REPARAR DOS CAMARAS DE SEGURIDAD T30 PARA CAMBIO DE DIAFRAGMAS"/>
    <x v="11"/>
    <d v="1899-12-30T07:50:00"/>
    <d v="1899-12-30T12:30:00"/>
    <d v="2021-06-22T00:00:00"/>
    <x v="67"/>
    <d v="2021-06-22T00:00:00"/>
    <d v="2021-06-22T00:00:00"/>
    <d v="1899-12-30T11:00:00"/>
    <d v="1899-12-30T12:30:00"/>
    <x v="1"/>
    <s v="CARLOS RUIZ"/>
    <x v="0"/>
    <s v="AIRE"/>
    <x v="1"/>
    <x v="1"/>
    <n v="0"/>
    <n v="1"/>
    <d v="1899-12-30T04:40:00"/>
    <d v="1899-12-30T04:40:00"/>
    <n v="1"/>
    <d v="1899-12-30T00:00:00"/>
    <d v="1899-12-30T04:40:00"/>
    <n v="22"/>
    <x v="5"/>
    <x v="11"/>
    <s v="6-25"/>
    <d v="1899-12-30T01:30:00"/>
    <n v="0"/>
    <n v="1"/>
    <x v="11"/>
  </r>
  <r>
    <s v="TDL766"/>
    <n v="658"/>
    <x v="1"/>
    <s v="CAMBIO DE SENSOR PRESION DE ACEITE Y LIMPIEZA DE SENSORES"/>
    <x v="3"/>
    <d v="1899-12-30T07:50:00"/>
    <d v="1899-12-30T12:30:00"/>
    <d v="2021-06-22T00:00:00"/>
    <x v="67"/>
    <d v="2021-06-22T00:00:00"/>
    <d v="2021-06-22T00:00:00"/>
    <d v="1899-12-30T14:00:00"/>
    <d v="1899-12-30T15:00:00"/>
    <x v="277"/>
    <s v="ALEXANDER MEJIA"/>
    <x v="0"/>
    <s v="ELECTRICO"/>
    <x v="1"/>
    <x v="1"/>
    <n v="0"/>
    <n v="1"/>
    <d v="1899-12-30T04:40:00"/>
    <d v="1899-12-30T04:40:00"/>
    <n v="1"/>
    <d v="1899-12-30T00:00:00"/>
    <d v="1899-12-30T04:40:00"/>
    <n v="22"/>
    <x v="5"/>
    <x v="11"/>
    <s v="6-25"/>
    <d v="1899-12-30T01:00:00"/>
    <n v="0"/>
    <n v="1"/>
    <x v="11"/>
  </r>
  <r>
    <s v="TDL766"/>
    <n v="658"/>
    <x v="1"/>
    <s v="CAMBIO DE RETENEDOR Y EMPAQUE EJE 8 HUECOS POSICION 7 Y 8"/>
    <x v="22"/>
    <d v="1899-12-30T09:30:00"/>
    <d v="1899-12-30T15:35:00"/>
    <d v="2021-06-22T00:00:00"/>
    <x v="70"/>
    <d v="2021-06-22T00:00:00"/>
    <d v="2021-06-22T00:00:00"/>
    <d v="1899-12-30T16:00:00"/>
    <d v="1899-12-30T17:30:00"/>
    <x v="6"/>
    <s v="ALEXANDER MEJIA"/>
    <x v="0"/>
    <s v="MECANICA DE PATIO"/>
    <x v="1"/>
    <x v="1"/>
    <n v="1"/>
    <n v="1"/>
    <d v="1899-12-30T12:35:58"/>
    <d v="1899-12-30T18:05:58"/>
    <n v="1"/>
    <d v="1899-12-30T00:00:00"/>
    <d v="1899-12-30T18:05:58"/>
    <n v="23"/>
    <x v="5"/>
    <x v="11"/>
    <s v="6-25"/>
    <d v="1899-12-30T01:30:00"/>
    <n v="0"/>
    <n v="1"/>
    <x v="11"/>
  </r>
  <r>
    <s v="TDL766"/>
    <n v="658"/>
    <x v="1"/>
    <s v="CAMBIO DE BANDA POSICION 7 Y 8"/>
    <x v="22"/>
    <d v="1899-12-30T09:30:00"/>
    <d v="1899-12-30T15:35:00"/>
    <d v="2021-06-22T00:00:00"/>
    <x v="70"/>
    <d v="2021-06-23T00:00:00"/>
    <d v="2021-06-23T00:00:00"/>
    <d v="1899-12-30T07:00:00"/>
    <d v="1899-12-30T09:00:00"/>
    <x v="6"/>
    <s v="ALEXANDER MEJIA"/>
    <x v="0"/>
    <s v="MECANICA DE PATIO"/>
    <x v="1"/>
    <x v="1"/>
    <n v="1"/>
    <n v="1"/>
    <d v="1899-12-30T12:35:58"/>
    <d v="1899-12-30T18:05:58"/>
    <n v="1"/>
    <d v="1899-12-30T00:00:00"/>
    <d v="1899-12-30T18:05:58"/>
    <n v="23"/>
    <x v="5"/>
    <x v="11"/>
    <s v="6-25"/>
    <d v="1899-12-30T02:00:00"/>
    <n v="0"/>
    <n v="1"/>
    <x v="11"/>
  </r>
  <r>
    <s v="TDL766"/>
    <n v="658"/>
    <x v="1"/>
    <s v="CORRECCION DE FUGAS DE AIRE EN CABINA, CAMBIO DE RACORES EN TANUQES DE AIRE"/>
    <x v="11"/>
    <d v="1899-12-30T09:30:00"/>
    <d v="1899-12-30T15:35:00"/>
    <d v="2021-06-22T00:00:00"/>
    <x v="70"/>
    <d v="2021-06-23T00:00:00"/>
    <d v="2021-06-23T00:00:00"/>
    <d v="1899-12-30T09:00:00"/>
    <d v="1899-12-30T11:30:00"/>
    <x v="6"/>
    <s v="ALEXANDER MEJIA"/>
    <x v="0"/>
    <s v="AIRE"/>
    <x v="1"/>
    <x v="1"/>
    <n v="1"/>
    <n v="1"/>
    <d v="1899-12-30T12:35:58"/>
    <d v="1899-12-30T18:05:58"/>
    <n v="1"/>
    <d v="1899-12-30T00:00:00"/>
    <d v="1899-12-30T18:05:58"/>
    <n v="23"/>
    <x v="5"/>
    <x v="11"/>
    <s v="6-25"/>
    <d v="1899-12-30T02:30:00"/>
    <n v="0"/>
    <n v="1"/>
    <x v="11"/>
  </r>
  <r>
    <s v="TDL766"/>
    <n v="658"/>
    <x v="1"/>
    <s v="DESMONTE  DE TANQUE DE ACPM"/>
    <x v="24"/>
    <d v="1899-12-30T09:30:00"/>
    <d v="1899-12-30T15:35:00"/>
    <d v="2021-06-22T00:00:00"/>
    <x v="70"/>
    <d v="2021-06-23T00:00:00"/>
    <d v="2021-06-23T00:00:00"/>
    <d v="1899-12-30T11:30:00"/>
    <d v="1899-12-30T12:00:00"/>
    <x v="242"/>
    <s v="ALEXANDER MEJIA"/>
    <x v="0"/>
    <s v="MECANICA DE PATIO"/>
    <x v="0"/>
    <x v="1"/>
    <n v="1"/>
    <n v="1"/>
    <d v="1899-12-30T12:35:58"/>
    <d v="1899-12-30T18:05:58"/>
    <n v="1"/>
    <d v="1899-12-30T00:00:00"/>
    <d v="1899-12-30T18:05:58"/>
    <n v="23"/>
    <x v="5"/>
    <x v="11"/>
    <s v="6-25"/>
    <d v="1899-12-30T00:30:00"/>
    <n v="0"/>
    <n v="1"/>
    <x v="11"/>
  </r>
  <r>
    <s v="TDL766"/>
    <n v="658"/>
    <x v="1"/>
    <s v="ARREGLO A FISURA DEL TANQUE DE ACPM"/>
    <x v="24"/>
    <d v="1899-12-30T09:30:00"/>
    <d v="1899-12-30T15:35:00"/>
    <d v="2021-06-22T00:00:00"/>
    <x v="70"/>
    <d v="2021-06-23T00:00:00"/>
    <d v="2021-06-23T00:00:00"/>
    <d v="1899-12-30T14:00:00"/>
    <d v="1899-12-30T14:30:00"/>
    <x v="1"/>
    <s v="ALEXANDER MEJIA"/>
    <x v="0"/>
    <s v="MECANICA DE PATIO"/>
    <x v="0"/>
    <x v="1"/>
    <n v="1"/>
    <n v="1"/>
    <d v="1899-12-30T12:35:58"/>
    <d v="1899-12-30T18:05:58"/>
    <n v="1"/>
    <d v="1899-12-30T00:00:00"/>
    <d v="1899-12-30T18:05:58"/>
    <n v="23"/>
    <x v="5"/>
    <x v="11"/>
    <s v="6-25"/>
    <d v="1899-12-30T00:30:00"/>
    <n v="0"/>
    <n v="1"/>
    <x v="11"/>
  </r>
  <r>
    <s v="TDL766"/>
    <n v="658"/>
    <x v="1"/>
    <s v="MONTAJE DE TANQUE Y DE GUARDABARRO DELANTERO LADO IZQUIERDO"/>
    <x v="24"/>
    <d v="1899-12-30T09:30:00"/>
    <d v="1899-12-30T15:35:00"/>
    <d v="2021-06-22T00:00:00"/>
    <x v="70"/>
    <d v="2021-06-23T00:00:00"/>
    <d v="2021-06-23T00:00:00"/>
    <d v="1899-12-30T14:30:00"/>
    <d v="1899-12-30T15:35:00"/>
    <x v="17"/>
    <s v="ALEXANDER MEJIA"/>
    <x v="0"/>
    <s v="MECANICA DE PATIO"/>
    <x v="0"/>
    <x v="1"/>
    <n v="1"/>
    <n v="1"/>
    <d v="1899-12-30T12:35:58"/>
    <d v="1899-12-30T18:05:58"/>
    <n v="1"/>
    <d v="1899-12-30T00:00:00"/>
    <d v="1899-12-30T18:05:58"/>
    <n v="23"/>
    <x v="5"/>
    <x v="11"/>
    <s v="6-25"/>
    <d v="1899-12-30T01:05:00"/>
    <n v="0"/>
    <n v="1"/>
    <x v="11"/>
  </r>
  <r>
    <s v="TDL766"/>
    <n v="658"/>
    <x v="0"/>
    <s v="CAMBIO DE 2 LLANTAS CABEZOTE Y 2 LLANTAS AL TRAILER"/>
    <x v="13"/>
    <d v="1899-12-30T09:30:00"/>
    <d v="1899-12-30T15:35:00"/>
    <d v="2021-06-22T00:00:00"/>
    <x v="70"/>
    <d v="2021-06-22T00:00:00"/>
    <d v="2021-06-22T00:00:00"/>
    <d v="1899-12-30T09:35:00"/>
    <d v="1899-12-30T10:25:00"/>
    <x v="258"/>
    <s v="ALEXANDER MEJIA"/>
    <x v="1"/>
    <s v="LLANTERIA"/>
    <x v="0"/>
    <x v="1"/>
    <n v="1"/>
    <n v="1"/>
    <d v="1899-12-30T12:35:58"/>
    <d v="1899-12-30T18:05:58"/>
    <n v="1"/>
    <d v="1899-12-30T00:00:00"/>
    <d v="1899-12-30T18:05:58"/>
    <n v="23"/>
    <x v="5"/>
    <x v="11"/>
    <s v="6-25"/>
    <d v="1899-12-30T00:50:00"/>
    <n v="0"/>
    <n v="1"/>
    <x v="11"/>
  </r>
  <r>
    <s v="WLP813"/>
    <n v="659"/>
    <x v="0"/>
    <s v="CAMBIO DE MANGUERA DE SERVICIO"/>
    <x v="19"/>
    <d v="1899-12-30T10:00:00"/>
    <d v="1899-12-30T11:00:00"/>
    <d v="2021-06-22T00:00:00"/>
    <x v="67"/>
    <d v="2021-06-22T00:00:00"/>
    <d v="2021-06-22T00:00:00"/>
    <d v="1899-12-30T10:30:00"/>
    <d v="1899-12-30T11:00:00"/>
    <x v="6"/>
    <s v="NEIDER IBARRA"/>
    <x v="0"/>
    <s v="AIRE"/>
    <x v="0"/>
    <x v="3"/>
    <n v="0"/>
    <n v="1"/>
    <d v="1899-12-30T01:00:00"/>
    <d v="1899-12-30T01:00:00"/>
    <n v="1"/>
    <d v="1899-12-30T00:00:00"/>
    <d v="1899-12-30T01:00:00"/>
    <n v="22"/>
    <x v="5"/>
    <x v="11"/>
    <s v="6-25"/>
    <d v="1899-12-30T00:30:00"/>
    <n v="0"/>
    <n v="1"/>
    <x v="11"/>
  </r>
  <r>
    <m/>
    <m/>
    <x v="0"/>
    <s v="FABRICACION DE PIEZAS PARA PATAS"/>
    <x v="0"/>
    <m/>
    <m/>
    <m/>
    <x v="6"/>
    <d v="2021-06-22T00:00:00"/>
    <d v="2021-06-22T00:00:00"/>
    <d v="1899-12-30T07:30:00"/>
    <d v="1899-12-30T17:30:00"/>
    <x v="278"/>
    <m/>
    <x v="0"/>
    <s v="SOLDADURA"/>
    <x v="0"/>
    <x v="0"/>
    <n v="0"/>
    <n v="0"/>
    <d v="1899-12-30T00:00:00"/>
    <d v="1899-12-30T00:00:00"/>
    <n v="1"/>
    <d v="1899-12-30T00:00:00"/>
    <d v="1899-12-30T00:00:00"/>
    <n v="0"/>
    <x v="3"/>
    <x v="3"/>
    <s v="1-52"/>
    <d v="1899-12-30T08:00:29"/>
    <n v="0"/>
    <n v="1"/>
    <x v="11"/>
  </r>
  <r>
    <s v="SJK692"/>
    <n v="660"/>
    <x v="1"/>
    <s v="CAMBIO DE GANCHO DE CAPO Y CORRECCION DE FUGA DE AGUA EN PUERTA IZQUIERDA"/>
    <x v="1"/>
    <d v="1899-12-30T07:49:00"/>
    <d v="1899-12-30T15:10:00"/>
    <d v="2021-06-23T00:00:00"/>
    <x v="70"/>
    <d v="2021-06-23T00:00:00"/>
    <d v="2021-06-23T00:00:00"/>
    <d v="1899-12-30T08:15:00"/>
    <d v="1899-12-30T10:30:00"/>
    <x v="28"/>
    <s v="RODRIGO RAMOS"/>
    <x v="1"/>
    <s v="LATONERIA Y PINTURA"/>
    <x v="0"/>
    <x v="3"/>
    <n v="0"/>
    <n v="1"/>
    <d v="1899-12-30T05:21:29"/>
    <d v="1899-12-30T06:21:00"/>
    <n v="0"/>
    <d v="1899-12-30T05:50:00"/>
    <d v="1899-12-30T12:11:00"/>
    <n v="23"/>
    <x v="5"/>
    <x v="11"/>
    <s v="6-25"/>
    <d v="1899-12-30T02:15:00"/>
    <n v="0"/>
    <n v="1"/>
    <x v="11"/>
  </r>
  <r>
    <s v="SJK692"/>
    <n v="660"/>
    <x v="1"/>
    <s v="CAMBIO DE RETENEDOR DE RUEDA POSICION 7,8."/>
    <x v="13"/>
    <d v="1899-12-30T07:49:00"/>
    <d v="1899-12-30T15:10:00"/>
    <d v="2021-06-23T00:00:00"/>
    <x v="70"/>
    <d v="2021-06-23T00:00:00"/>
    <d v="2021-06-23T00:00:00"/>
    <d v="1899-12-30T08:00:00"/>
    <d v="1899-12-30T11:30:00"/>
    <x v="17"/>
    <s v="RODRIGO RAMOS"/>
    <x v="1"/>
    <s v="MECANICA DE PATIO"/>
    <x v="1"/>
    <x v="3"/>
    <n v="0"/>
    <n v="1"/>
    <d v="1899-12-30T05:21:29"/>
    <d v="1899-12-30T06:21:00"/>
    <n v="0"/>
    <d v="1899-12-30T05:50:00"/>
    <d v="1899-12-30T12:11:00"/>
    <n v="23"/>
    <x v="5"/>
    <x v="11"/>
    <s v="6-25"/>
    <d v="1899-12-30T03:30:00"/>
    <n v="0"/>
    <n v="1"/>
    <x v="11"/>
  </r>
  <r>
    <s v="S06236"/>
    <n v="660"/>
    <x v="1"/>
    <s v=" DESMONTE DE MUELLE TRASERO POSICION 9 Y 10, PARA CAMBIO DE HOJA DE MUELLE Y MONTAJE DE MUELLE."/>
    <x v="13"/>
    <d v="1899-12-30T07:49:00"/>
    <d v="1899-12-30T15:10:00"/>
    <d v="2021-06-23T00:00:00"/>
    <x v="70"/>
    <d v="2021-06-23T00:00:00"/>
    <d v="2021-06-23T00:00:00"/>
    <d v="1899-12-30T15:10:00"/>
    <d v="1899-12-30T15:10:00"/>
    <x v="45"/>
    <s v="RODRIGO RAMOS"/>
    <x v="1"/>
    <s v="MECANICA DE PATIO"/>
    <x v="1"/>
    <x v="3"/>
    <n v="0"/>
    <n v="1"/>
    <d v="1899-12-30T05:21:29"/>
    <d v="1899-12-30T06:21:00"/>
    <n v="0"/>
    <d v="1899-12-30T05:50:00"/>
    <d v="1899-12-30T12:11:00"/>
    <n v="23"/>
    <x v="5"/>
    <x v="11"/>
    <s v="6-25"/>
    <d v="1899-12-30T00:00:00"/>
    <n v="0"/>
    <n v="1"/>
    <x v="11"/>
  </r>
  <r>
    <s v="SJK692"/>
    <n v="660"/>
    <x v="1"/>
    <s v="REVISION Y AJUSTE DE LUCES CAPO"/>
    <x v="65"/>
    <d v="1899-12-30T07:49:00"/>
    <d v="1899-12-30T15:10:00"/>
    <d v="2021-06-23T00:00:00"/>
    <x v="70"/>
    <d v="2021-06-23T00:00:00"/>
    <d v="2021-06-23T00:00:00"/>
    <d v="1899-12-30T08:30:00"/>
    <d v="1899-12-30T09:30:00"/>
    <x v="21"/>
    <s v="RODRIGO RAMOS"/>
    <x v="1"/>
    <s v="ELECTRICO"/>
    <x v="0"/>
    <x v="3"/>
    <n v="0"/>
    <n v="1"/>
    <d v="1899-12-30T05:21:29"/>
    <d v="1899-12-30T06:21:00"/>
    <n v="0"/>
    <d v="1899-12-30T05:50:00"/>
    <d v="1899-12-30T12:11:00"/>
    <n v="23"/>
    <x v="5"/>
    <x v="11"/>
    <s v="6-25"/>
    <d v="1899-12-30T01:00:00"/>
    <n v="0"/>
    <n v="1"/>
    <x v="11"/>
  </r>
  <r>
    <s v="S06236"/>
    <n v="660"/>
    <x v="1"/>
    <s v="DESMONTE DE LLANTA PARA TRABAJO MECANICO Y REGRABAR"/>
    <x v="13"/>
    <d v="1899-12-30T07:49:00"/>
    <d v="1899-12-30T15:10:00"/>
    <d v="2021-06-23T00:00:00"/>
    <x v="70"/>
    <d v="2021-06-23T00:00:00"/>
    <d v="2021-06-23T00:00:00"/>
    <d v="1899-12-30T08:30:00"/>
    <d v="1899-12-30T15:09:00"/>
    <x v="241"/>
    <s v="RODRIGO RAMOS"/>
    <x v="1"/>
    <s v="LLANTERIA"/>
    <x v="0"/>
    <x v="3"/>
    <n v="0"/>
    <n v="1"/>
    <d v="1899-12-30T05:21:29"/>
    <d v="1899-12-30T06:21:00"/>
    <n v="0"/>
    <d v="1899-12-30T05:50:00"/>
    <d v="1899-12-30T12:11:00"/>
    <n v="23"/>
    <x v="5"/>
    <x v="11"/>
    <s v="6-25"/>
    <d v="1899-12-30T04:39:29"/>
    <n v="0"/>
    <n v="1"/>
    <x v="11"/>
  </r>
  <r>
    <s v="SJK692"/>
    <n v="660"/>
    <x v="0"/>
    <s v="DESMONTE DE LLANTA PARA TRABAJO MECANICOS"/>
    <x v="13"/>
    <d v="1899-12-30T07:49:00"/>
    <d v="1899-12-30T15:10:00"/>
    <d v="2021-06-23T00:00:00"/>
    <x v="70"/>
    <d v="2021-06-23T00:00:00"/>
    <d v="2021-06-23T00:00:00"/>
    <d v="1899-12-30T08:30:00"/>
    <d v="1899-12-30T14:44:00"/>
    <x v="241"/>
    <s v="RODRIGO RAMOS"/>
    <x v="1"/>
    <s v="LLANTERIA"/>
    <x v="0"/>
    <x v="3"/>
    <n v="0"/>
    <n v="1"/>
    <d v="1899-12-30T05:21:29"/>
    <d v="1899-12-30T06:21:00"/>
    <n v="0"/>
    <d v="1899-12-30T05:50:00"/>
    <d v="1899-12-30T12:11:00"/>
    <n v="23"/>
    <x v="5"/>
    <x v="11"/>
    <s v="6-25"/>
    <d v="1899-12-30T04:14:29"/>
    <n v="0"/>
    <n v="1"/>
    <x v="11"/>
  </r>
  <r>
    <s v="TFQ012"/>
    <n v="661"/>
    <x v="0"/>
    <s v="DESMONTE DE TABLERO PARA CORRECCION DE FUGAS DE ADENTRO, ADAPTACION DE RACORES, ADAPTACION DE MANGUERA DE LINEA DE GOBERNADOR A COMPRESOR"/>
    <x v="1"/>
    <d v="1899-12-30T08:20:00"/>
    <d v="1899-12-30T12:10:00"/>
    <d v="2021-06-23T00:00:00"/>
    <x v="70"/>
    <d v="2021-06-23T00:00:00"/>
    <d v="2021-06-23T00:00:00"/>
    <d v="1899-12-30T08:20:00"/>
    <d v="1899-12-30T12:10:00"/>
    <x v="1"/>
    <s v="LUIDING RUIZ"/>
    <x v="0"/>
    <s v="AIRE"/>
    <x v="1"/>
    <x v="1"/>
    <n v="0"/>
    <n v="1"/>
    <d v="1899-12-30T03:50:00"/>
    <d v="1899-12-30T03:50:00"/>
    <n v="1"/>
    <d v="1899-12-30T00:00:00"/>
    <d v="1899-12-30T03:50:00"/>
    <n v="23"/>
    <x v="5"/>
    <x v="11"/>
    <s v="6-25"/>
    <d v="1899-12-30T03:50:00"/>
    <n v="0"/>
    <n v="1"/>
    <x v="11"/>
  </r>
  <r>
    <s v="TDL914"/>
    <n v="662"/>
    <x v="0"/>
    <s v="AJUSTE DE TUERCA EN CHASIS POSICION 7 Y 8"/>
    <x v="13"/>
    <d v="1899-12-30T08:46:00"/>
    <d v="1899-12-30T09:02:00"/>
    <d v="2021-06-23T00:00:00"/>
    <x v="70"/>
    <d v="2021-06-23T00:00:00"/>
    <d v="2021-06-23T00:00:00"/>
    <d v="1899-12-30T08:46:00"/>
    <d v="1899-12-30T09:02:00"/>
    <x v="247"/>
    <m/>
    <x v="1"/>
    <s v="MECANICA DE PATIO"/>
    <x v="0"/>
    <x v="4"/>
    <n v="0"/>
    <n v="1"/>
    <d v="1899-12-30T00:16:00"/>
    <d v="1899-12-30T00:16:00"/>
    <n v="1"/>
    <d v="1899-12-30T00:00:00"/>
    <d v="1899-12-30T00:16:00"/>
    <n v="23"/>
    <x v="5"/>
    <x v="11"/>
    <s v="6-25"/>
    <d v="1899-12-30T00:16:00"/>
    <n v="0"/>
    <n v="1"/>
    <x v="11"/>
  </r>
  <r>
    <s v="TFU058"/>
    <n v="663"/>
    <x v="0"/>
    <m/>
    <x v="58"/>
    <d v="1899-12-30T10:25:00"/>
    <d v="1899-12-30T12:00:00"/>
    <d v="2021-06-23T00:00:00"/>
    <x v="70"/>
    <d v="2021-06-23T00:00:00"/>
    <d v="2021-06-23T00:00:00"/>
    <d v="1899-12-30T10:25:00"/>
    <d v="1899-12-30T12:00:00"/>
    <x v="277"/>
    <s v="SAMUEL DELGADO"/>
    <x v="0"/>
    <s v="ELECTRICO"/>
    <x v="0"/>
    <x v="0"/>
    <n v="0"/>
    <n v="1"/>
    <d v="1899-12-30T01:35:00"/>
    <d v="1899-12-30T01:35:00"/>
    <n v="1"/>
    <d v="1899-12-30T00:00:00"/>
    <d v="1899-12-30T01:35:00"/>
    <n v="23"/>
    <x v="5"/>
    <x v="11"/>
    <s v="6-25"/>
    <d v="1899-12-30T01:35:00"/>
    <n v="0"/>
    <n v="1"/>
    <x v="11"/>
  </r>
  <r>
    <s v="UYU045"/>
    <n v="664"/>
    <x v="1"/>
    <s v="ESCANER DE VEHICULO Y REVISION GENERAL"/>
    <x v="3"/>
    <d v="1899-12-30T13:00:00"/>
    <m/>
    <d v="2021-06-23T00:00:00"/>
    <x v="6"/>
    <d v="2021-06-23T00:00:00"/>
    <d v="2021-06-23T00:00:00"/>
    <d v="1899-12-30T13:00:00"/>
    <d v="1899-12-30T16:00:00"/>
    <x v="279"/>
    <s v="LUIS MARTELO"/>
    <x v="1"/>
    <s v="MOTOR"/>
    <x v="1"/>
    <x v="3"/>
    <n v="-44370"/>
    <n v="0"/>
    <d v="1899-12-30T00:00:00"/>
    <d v="1899-12-30T00:00:00"/>
    <n v="1"/>
    <d v="1899-12-30T00:00:00"/>
    <d v="1899-12-30T00:00:00"/>
    <n v="0"/>
    <x v="3"/>
    <x v="3"/>
    <s v="1-52"/>
    <d v="1899-12-30T03:00:00"/>
    <n v="0"/>
    <n v="1"/>
    <x v="11"/>
  </r>
  <r>
    <s v="UYU045"/>
    <n v="664"/>
    <x v="1"/>
    <s v="CAMBIO DE ACEITE Y FILTRACION DE MOTOR"/>
    <x v="3"/>
    <d v="1899-12-30T13:00:00"/>
    <m/>
    <d v="2021-06-23T00:00:00"/>
    <x v="6"/>
    <d v="2021-06-23T00:00:00"/>
    <d v="2021-06-23T00:00:00"/>
    <d v="1899-12-30T16:00:00"/>
    <d v="1899-12-30T17:30:00"/>
    <x v="45"/>
    <s v="LUIS MARTELO"/>
    <x v="1"/>
    <s v="MOTOR"/>
    <x v="1"/>
    <x v="3"/>
    <n v="-44370"/>
    <n v="0"/>
    <d v="1899-12-30T00:00:00"/>
    <d v="1899-12-30T00:00:00"/>
    <n v="1"/>
    <d v="1899-12-30T00:00:00"/>
    <d v="1899-12-30T00:00:00"/>
    <n v="0"/>
    <x v="3"/>
    <x v="3"/>
    <s v="1-52"/>
    <d v="1899-12-30T01:30:00"/>
    <n v="0"/>
    <n v="1"/>
    <x v="11"/>
  </r>
  <r>
    <s v="UYU045"/>
    <n v="664"/>
    <x v="1"/>
    <s v=" LIMPIEZA DEL SISTEMA DE COMBUSTIBLE, GRADUACION DE CLUTCH"/>
    <x v="3"/>
    <d v="1899-12-30T13:00:00"/>
    <m/>
    <d v="2021-06-23T00:00:00"/>
    <x v="6"/>
    <d v="2021-06-24T00:00:00"/>
    <d v="2021-06-24T00:00:00"/>
    <d v="1899-12-30T07:30:00"/>
    <d v="1899-12-30T15:00:00"/>
    <x v="45"/>
    <s v="LUIS MARTELO"/>
    <x v="1"/>
    <s v="MOTOR"/>
    <x v="1"/>
    <x v="3"/>
    <n v="-44370"/>
    <n v="0"/>
    <d v="1899-12-30T00:00:00"/>
    <d v="1899-12-30T00:00:00"/>
    <n v="1"/>
    <d v="1899-12-30T00:00:00"/>
    <d v="1899-12-30T00:00:00"/>
    <n v="0"/>
    <x v="3"/>
    <x v="3"/>
    <s v="1-52"/>
    <d v="1899-12-30T05:30:29"/>
    <n v="0"/>
    <n v="1"/>
    <x v="11"/>
  </r>
  <r>
    <s v="UYU045"/>
    <n v="664"/>
    <x v="1"/>
    <s v="DESAIRACION DEL SISTEMA"/>
    <x v="3"/>
    <d v="1899-12-30T13:00:00"/>
    <m/>
    <d v="2021-06-23T00:00:00"/>
    <x v="6"/>
    <d v="2021-06-24T00:00:00"/>
    <d v="2021-06-24T00:00:00"/>
    <d v="1899-12-30T09:40:00"/>
    <d v="1899-12-30T11:00:00"/>
    <x v="215"/>
    <s v="LUIS MARTELO"/>
    <x v="1"/>
    <s v="MOTOR"/>
    <x v="1"/>
    <x v="3"/>
    <n v="-44370"/>
    <n v="0"/>
    <d v="1899-12-30T00:00:00"/>
    <d v="1899-12-30T00:00:00"/>
    <n v="1"/>
    <d v="1899-12-30T00:00:00"/>
    <d v="1899-12-30T00:00:00"/>
    <n v="0"/>
    <x v="3"/>
    <x v="3"/>
    <s v="1-52"/>
    <d v="1899-12-30T01:20:00"/>
    <n v="0"/>
    <n v="1"/>
    <x v="11"/>
  </r>
  <r>
    <s v="R53821"/>
    <n v="664"/>
    <x v="0"/>
    <s v="SOLDADURA A PARTE INFERIOR DEL TANQUE, SOLDADURA A PORTA REPUESTO"/>
    <x v="28"/>
    <d v="1899-12-30T13:00:00"/>
    <m/>
    <d v="2021-06-23T00:00:00"/>
    <x v="6"/>
    <d v="2021-06-25T00:00:00"/>
    <d v="2021-06-25T00:00:00"/>
    <d v="1899-12-30T07:30:00"/>
    <d v="1899-12-30T17:30:00"/>
    <x v="7"/>
    <s v="LUIS MARTELO"/>
    <x v="1"/>
    <s v="SOLDADURA"/>
    <x v="0"/>
    <x v="3"/>
    <n v="-44370"/>
    <n v="0"/>
    <d v="1899-12-30T00:00:00"/>
    <d v="1899-12-30T00:00:00"/>
    <n v="1"/>
    <d v="1899-12-30T00:00:00"/>
    <d v="1899-12-30T00:00:00"/>
    <n v="0"/>
    <x v="3"/>
    <x v="3"/>
    <s v="1-52"/>
    <d v="1899-12-30T08:00:29"/>
    <n v="0"/>
    <n v="1"/>
    <x v="11"/>
  </r>
  <r>
    <s v="TDL851"/>
    <n v="665"/>
    <x v="1"/>
    <s v="ARREGLO DE SISTEMA ELEVAVIDRIOS, INSTALACION DE LUCES DIRECCIONALES TRASERAS"/>
    <x v="58"/>
    <d v="1899-12-30T15:10:00"/>
    <d v="1899-12-30T14:20:00"/>
    <d v="2021-06-23T00:00:00"/>
    <x v="49"/>
    <d v="2021-06-23T00:00:00"/>
    <d v="2021-06-23T00:00:00"/>
    <d v="1899-12-30T15:30:00"/>
    <d v="1899-12-30T17:30:00"/>
    <x v="12"/>
    <s v="ROBINSON TORREGROSA"/>
    <x v="0"/>
    <s v="ELECTRICO"/>
    <x v="1"/>
    <x v="1"/>
    <n v="1"/>
    <n v="1"/>
    <d v="1899-12-30T05:40:58"/>
    <d v="1899-12-30T11:10:58"/>
    <n v="1"/>
    <d v="1899-12-30T00:00:00"/>
    <d v="1899-12-30T11:10:58"/>
    <n v="24"/>
    <x v="5"/>
    <x v="11"/>
    <s v="6-25"/>
    <d v="1899-12-30T02:00:00"/>
    <n v="0"/>
    <n v="1"/>
    <x v="11"/>
  </r>
  <r>
    <s v="TDL851"/>
    <n v="665"/>
    <x v="1"/>
    <s v="BAJAR Y REPARAR FUN CLUTCH PARA CAMBIO DE RODAMIENTOS "/>
    <x v="4"/>
    <d v="1899-12-30T15:10:00"/>
    <d v="1899-12-30T14:20:00"/>
    <d v="2021-06-23T00:00:00"/>
    <x v="49"/>
    <d v="2021-06-24T00:00:00"/>
    <d v="2021-06-24T00:00:00"/>
    <d v="1899-12-30T08:30:00"/>
    <d v="1899-12-30T13:30:00"/>
    <x v="1"/>
    <s v="ROBINSON TORREGROSA"/>
    <x v="0"/>
    <s v="AIRE"/>
    <x v="1"/>
    <x v="1"/>
    <n v="1"/>
    <n v="1"/>
    <d v="1899-12-30T05:40:58"/>
    <d v="1899-12-30T11:10:58"/>
    <n v="1"/>
    <d v="1899-12-30T00:00:00"/>
    <d v="1899-12-30T11:10:58"/>
    <n v="24"/>
    <x v="5"/>
    <x v="11"/>
    <s v="6-25"/>
    <d v="1899-12-30T03:00:29"/>
    <n v="0"/>
    <n v="1"/>
    <x v="11"/>
  </r>
  <r>
    <s v="TDL851"/>
    <n v="665"/>
    <x v="1"/>
    <s v="COMPLETAR NIVEL DE ACEITE"/>
    <x v="3"/>
    <d v="1899-12-30T15:10:00"/>
    <d v="1899-12-30T14:20:00"/>
    <d v="2021-06-23T00:00:00"/>
    <x v="49"/>
    <d v="2021-06-24T00:00:00"/>
    <d v="2021-06-24T00:00:00"/>
    <d v="1899-12-30T14:00:00"/>
    <d v="1899-12-30T14:20:00"/>
    <x v="17"/>
    <s v="ROBINSON TORREGROSA"/>
    <x v="1"/>
    <s v="MOTORES"/>
    <x v="1"/>
    <x v="1"/>
    <n v="1"/>
    <n v="1"/>
    <d v="1899-12-30T05:40:58"/>
    <d v="1899-12-30T11:10:58"/>
    <n v="1"/>
    <d v="1899-12-30T00:00:00"/>
    <d v="1899-12-30T11:10:58"/>
    <n v="24"/>
    <x v="5"/>
    <x v="11"/>
    <s v="6-25"/>
    <d v="1899-12-30T00:20:00"/>
    <n v="0"/>
    <n v="1"/>
    <x v="11"/>
  </r>
  <r>
    <s v="TDL851"/>
    <n v="665"/>
    <x v="0"/>
    <s v="CAMBIO DE LLANTA"/>
    <x v="13"/>
    <d v="1899-12-30T15:10:00"/>
    <d v="1899-12-30T14:20:00"/>
    <d v="2021-06-23T00:00:00"/>
    <x v="49"/>
    <d v="2021-06-23T00:00:00"/>
    <d v="2021-06-23T00:00:00"/>
    <d v="1899-12-30T16:00:00"/>
    <d v="1899-12-30T16:55:00"/>
    <x v="244"/>
    <s v="ROBINSON TORREGROSA"/>
    <x v="1"/>
    <s v="LLANTERIA"/>
    <x v="0"/>
    <x v="1"/>
    <n v="1"/>
    <n v="1"/>
    <d v="1899-12-30T05:40:58"/>
    <d v="1899-12-30T11:10:58"/>
    <n v="1"/>
    <d v="1899-12-30T00:00:00"/>
    <d v="1899-12-30T11:10:58"/>
    <n v="24"/>
    <x v="5"/>
    <x v="11"/>
    <s v="6-25"/>
    <d v="1899-12-30T00:55:00"/>
    <n v="0"/>
    <n v="1"/>
    <x v="11"/>
  </r>
  <r>
    <s v="S26320"/>
    <n v="666"/>
    <x v="0"/>
    <s v="CAMBIO DE CUATRO CAMARAS DE SEGURIDAD T30, POR RETORNO DE AIRE OPERATIVO."/>
    <x v="68"/>
    <d v="1899-12-30T15:00:00"/>
    <d v="1899-12-30T18:30:00"/>
    <d v="2021-06-23T00:00:00"/>
    <x v="70"/>
    <d v="2021-06-23T00:00:00"/>
    <d v="2021-06-23T00:00:00"/>
    <d v="1899-12-30T15:30:00"/>
    <d v="1899-12-30T18:30:00"/>
    <x v="1"/>
    <s v="LUIDING RUIZ"/>
    <x v="0"/>
    <s v="AIRE"/>
    <x v="0"/>
    <x v="1"/>
    <n v="0"/>
    <n v="1"/>
    <d v="1899-12-30T03:30:00"/>
    <d v="1899-12-30T03:30:00"/>
    <n v="0"/>
    <d v="1899-12-30T02:30:00"/>
    <d v="1899-12-30T06:00:00"/>
    <n v="23"/>
    <x v="5"/>
    <x v="11"/>
    <s v="6-25"/>
    <d v="1899-12-30T03:00:00"/>
    <n v="0"/>
    <n v="1"/>
    <x v="11"/>
  </r>
  <r>
    <s v="R60300"/>
    <n v="667"/>
    <x v="1"/>
    <s v="FABRICACION DE EMPAQUE VALVULA DE DESCARGUE Y REPARACION DE VALVULA"/>
    <x v="67"/>
    <d v="1899-12-30T11:00:00"/>
    <d v="1899-12-30T09:00:00"/>
    <d v="2021-06-24T00:00:00"/>
    <x v="73"/>
    <d v="2021-06-24T00:00:00"/>
    <d v="2021-06-24T00:00:00"/>
    <d v="1899-12-30T11:00:00"/>
    <d v="1899-12-30T15:00:00"/>
    <x v="0"/>
    <s v="NEIDER IBARRA"/>
    <x v="0"/>
    <s v="MECANICA DE PATIO"/>
    <x v="1"/>
    <x v="3"/>
    <n v="1"/>
    <n v="1"/>
    <d v="1899-12-30T04:30:58"/>
    <d v="1899-12-30T10:00:58"/>
    <n v="1"/>
    <d v="1899-12-30T00:00:00"/>
    <d v="1899-12-30T10:00:58"/>
    <n v="25"/>
    <x v="5"/>
    <x v="11"/>
    <s v="6-25"/>
    <d v="1899-12-30T04:00:00"/>
    <n v="0"/>
    <n v="1"/>
    <x v="11"/>
  </r>
  <r>
    <s v="R60300"/>
    <n v="667"/>
    <x v="0"/>
    <s v="MONTAJE DE VALVULA DE DESCARGUE"/>
    <x v="67"/>
    <d v="1899-12-30T11:00:00"/>
    <d v="1899-12-30T09:00:00"/>
    <d v="2021-06-24T00:00:00"/>
    <x v="73"/>
    <d v="2021-06-25T00:00:00"/>
    <d v="2021-06-25T00:00:00"/>
    <d v="1899-12-30T07:30:00"/>
    <d v="1899-12-30T09:00:00"/>
    <x v="0"/>
    <s v="NEIDER IBARRA"/>
    <x v="0"/>
    <s v="MECANICA DE PATIO"/>
    <x v="1"/>
    <x v="3"/>
    <n v="1"/>
    <n v="1"/>
    <d v="1899-12-30T04:30:58"/>
    <d v="1899-12-30T10:00:58"/>
    <n v="1"/>
    <d v="1899-12-30T00:00:00"/>
    <d v="1899-12-30T10:00:58"/>
    <n v="25"/>
    <x v="5"/>
    <x v="11"/>
    <s v="6-25"/>
    <d v="1899-12-30T01:30:00"/>
    <n v="0"/>
    <n v="1"/>
    <x v="11"/>
  </r>
  <r>
    <s v="TFT610 "/>
    <n v="668"/>
    <x v="1"/>
    <s v="INSTALACION DE STOP TRASEROS SE CAMBIARON LUCES LATERALES, LUCES DE REVERSA LUZ FRONTAL Y SE PERFORO BASE PARA LOS STOPS"/>
    <x v="58"/>
    <d v="1899-12-30T07:30:00"/>
    <d v="1899-12-30T19:00:00"/>
    <d v="2021-06-24T00:00:00"/>
    <x v="73"/>
    <d v="2021-06-24T00:00:00"/>
    <d v="2021-06-24T00:00:00"/>
    <d v="1899-12-30T07:30:00"/>
    <d v="1899-12-30T17:30:00"/>
    <x v="12"/>
    <s v="JOSE PAEZ"/>
    <x v="0"/>
    <s v="ELECTRICO"/>
    <x v="0"/>
    <x v="4"/>
    <n v="1"/>
    <n v="1"/>
    <d v="1899-12-30T22:00:00"/>
    <d v="1899-12-31T03:30:00"/>
    <n v="1"/>
    <d v="1899-12-30T00:00:00"/>
    <d v="1899-12-31T03:30:00"/>
    <n v="25"/>
    <x v="5"/>
    <x v="11"/>
    <s v="6-25"/>
    <d v="1899-12-30T08:00:29"/>
    <n v="0"/>
    <n v="1"/>
    <x v="11"/>
  </r>
  <r>
    <s v="TFT610 "/>
    <n v="668"/>
    <x v="1"/>
    <s v="BAJAR TANQUE DE AIRE PARA SOLDAR CORREGIR FUGA DE AIRE POR SECADOR DE AIRE CAMBIO RACOR EN VALVULA DE FRENO Y SE MONTO TANQUE DE AIRE"/>
    <x v="11"/>
    <d v="1899-12-30T07:30:00"/>
    <d v="1899-12-30T19:00:00"/>
    <d v="2021-06-24T00:00:00"/>
    <x v="73"/>
    <d v="2021-06-24T00:00:00"/>
    <d v="2021-06-24T00:00:00"/>
    <d v="1899-12-30T08:30:00"/>
    <d v="1899-12-30T10:30:00"/>
    <x v="6"/>
    <s v="JOSE PAEZ"/>
    <x v="0"/>
    <s v="AIRE"/>
    <x v="1"/>
    <x v="4"/>
    <n v="1"/>
    <n v="1"/>
    <d v="1899-12-30T22:00:00"/>
    <d v="1899-12-31T03:30:00"/>
    <n v="1"/>
    <d v="1899-12-30T00:00:00"/>
    <d v="1899-12-31T03:30:00"/>
    <n v="25"/>
    <x v="5"/>
    <x v="11"/>
    <s v="6-25"/>
    <d v="1899-12-30T02:00:00"/>
    <n v="0"/>
    <n v="1"/>
    <x v="11"/>
  </r>
  <r>
    <s v="TFT610 "/>
    <n v="668"/>
    <x v="1"/>
    <s v="MANTENIMIENTO AIRE ACONDICIONADO"/>
    <x v="61"/>
    <d v="1899-12-30T07:30:00"/>
    <d v="1899-12-30T19:00:00"/>
    <d v="2021-06-24T00:00:00"/>
    <x v="73"/>
    <d v="2021-06-24T00:00:00"/>
    <d v="2021-06-24T00:00:00"/>
    <d v="1899-12-30T10:00:00"/>
    <d v="1899-12-30T12:00:00"/>
    <x v="87"/>
    <s v="JOSE PAEZ"/>
    <x v="1"/>
    <s v="AIRE ACONDICIONADO"/>
    <x v="1"/>
    <x v="4"/>
    <n v="1"/>
    <n v="1"/>
    <d v="1899-12-30T22:00:00"/>
    <d v="1899-12-31T03:30:00"/>
    <n v="1"/>
    <d v="1899-12-30T00:00:00"/>
    <d v="1899-12-31T03:30:00"/>
    <n v="25"/>
    <x v="5"/>
    <x v="11"/>
    <s v="6-25"/>
    <d v="1899-12-30T02:00:00"/>
    <n v="0"/>
    <n v="1"/>
    <x v="11"/>
  </r>
  <r>
    <s v="TFT610 "/>
    <n v="668"/>
    <x v="1"/>
    <s v="INSPECCION Y CAMBIO DE CUATRO ABRAZADERAS DE EXHOSTO"/>
    <x v="3"/>
    <d v="1899-12-30T07:30:00"/>
    <d v="1899-12-30T19:00:00"/>
    <d v="2021-06-24T00:00:00"/>
    <x v="73"/>
    <d v="2021-06-24T00:00:00"/>
    <d v="2021-06-24T00:00:00"/>
    <d v="1899-12-30T11:40:00"/>
    <d v="1899-12-30T16:00:00"/>
    <x v="17"/>
    <s v="JOSE PAEZ"/>
    <x v="0"/>
    <s v="MOTORES"/>
    <x v="1"/>
    <x v="4"/>
    <n v="1"/>
    <n v="1"/>
    <d v="1899-12-30T22:00:00"/>
    <d v="1899-12-31T03:30:00"/>
    <n v="1"/>
    <d v="1899-12-30T00:00:00"/>
    <d v="1899-12-31T03:30:00"/>
    <n v="25"/>
    <x v="5"/>
    <x v="11"/>
    <s v="6-25"/>
    <d v="1899-12-30T04:20:00"/>
    <n v="0"/>
    <n v="1"/>
    <x v="11"/>
  </r>
  <r>
    <s v="TFT610 "/>
    <n v="668"/>
    <x v="1"/>
    <s v="DESMONTE DE BANDAS DE FRENO, INSPECCION DEL TANQUE, REVISION DE LEVAS"/>
    <x v="13"/>
    <d v="1899-12-30T07:30:00"/>
    <d v="1899-12-30T19:00:00"/>
    <d v="2021-06-24T00:00:00"/>
    <x v="73"/>
    <d v="2021-06-24T00:00:00"/>
    <d v="2021-06-24T00:00:00"/>
    <d v="1899-12-30T15:00:00"/>
    <d v="1899-12-30T17:30:00"/>
    <x v="10"/>
    <s v="JOSE PAEZ"/>
    <x v="1"/>
    <s v="MECANICA DE PATIO"/>
    <x v="1"/>
    <x v="4"/>
    <n v="1"/>
    <n v="1"/>
    <d v="1899-12-30T22:00:00"/>
    <d v="1899-12-31T03:30:00"/>
    <n v="1"/>
    <d v="1899-12-30T00:00:00"/>
    <d v="1899-12-31T03:30:00"/>
    <n v="25"/>
    <x v="5"/>
    <x v="11"/>
    <s v="6-25"/>
    <d v="1899-12-30T02:30:00"/>
    <n v="0"/>
    <n v="1"/>
    <x v="11"/>
  </r>
  <r>
    <s v="R59143"/>
    <n v="668"/>
    <x v="1"/>
    <s v="INPECCION DE TANQUE"/>
    <x v="69"/>
    <d v="1899-12-30T07:30:00"/>
    <d v="1899-12-30T19:00:00"/>
    <d v="2021-06-24T00:00:00"/>
    <x v="73"/>
    <d v="2021-06-24T00:00:00"/>
    <d v="2021-06-24T00:00:00"/>
    <d v="1899-12-30T14:00:00"/>
    <d v="1899-12-30T16:00:00"/>
    <x v="251"/>
    <s v="JOSE PAEZ"/>
    <x v="0"/>
    <s v="MECANICA DE PATIO"/>
    <x v="1"/>
    <x v="4"/>
    <n v="1"/>
    <n v="1"/>
    <d v="1899-12-30T22:00:00"/>
    <d v="1899-12-31T03:30:00"/>
    <n v="1"/>
    <d v="1899-12-30T00:00:00"/>
    <d v="1899-12-31T03:30:00"/>
    <n v="25"/>
    <x v="5"/>
    <x v="11"/>
    <s v="6-25"/>
    <d v="1899-12-30T02:00:00"/>
    <n v="0"/>
    <n v="1"/>
    <x v="11"/>
  </r>
  <r>
    <s v="TFT610 "/>
    <n v="668"/>
    <x v="1"/>
    <s v="DESMONTE DE TAPA FRONTAL, MANTENIMIENTO A ACTUADORES, REPARACION DE ARNES"/>
    <x v="3"/>
    <d v="1899-12-30T07:30:00"/>
    <d v="1899-12-30T19:00:00"/>
    <d v="2021-06-24T00:00:00"/>
    <x v="73"/>
    <d v="2021-06-24T00:00:00"/>
    <d v="2021-06-24T00:00:00"/>
    <d v="1899-12-30T10:00:00"/>
    <d v="1899-12-30T17:30:00"/>
    <x v="15"/>
    <s v="JOSE PAEZ"/>
    <x v="0"/>
    <s v="MOTORES"/>
    <x v="1"/>
    <x v="4"/>
    <n v="1"/>
    <n v="1"/>
    <d v="1899-12-30T22:00:00"/>
    <d v="1899-12-31T03:30:00"/>
    <n v="1"/>
    <d v="1899-12-30T00:00:00"/>
    <d v="1899-12-31T03:30:00"/>
    <n v="25"/>
    <x v="5"/>
    <x v="11"/>
    <s v="6-25"/>
    <d v="1899-12-30T05:30:29"/>
    <n v="0"/>
    <n v="1"/>
    <x v="11"/>
  </r>
  <r>
    <s v="TFT610 "/>
    <n v="668"/>
    <x v="1"/>
    <s v="CAMBIO D EBANDAS, CAMBIO DE CAMPANAS, RODAMIENTOS, RODAJAS, BUJES DE LEVA MONTAJE DE LLANTAS"/>
    <x v="13"/>
    <d v="1899-12-30T07:30:00"/>
    <d v="1899-12-30T19:00:00"/>
    <d v="2021-06-24T00:00:00"/>
    <x v="73"/>
    <d v="2021-06-25T00:00:00"/>
    <d v="2021-06-25T00:00:00"/>
    <d v="1899-12-30T07:30:00"/>
    <d v="1899-12-30T18:00:00"/>
    <x v="2"/>
    <s v="JOSE PAEZ"/>
    <x v="1"/>
    <s v="MECANICA DE PATIO"/>
    <x v="1"/>
    <x v="4"/>
    <n v="1"/>
    <n v="1"/>
    <d v="1899-12-30T22:00:00"/>
    <d v="1899-12-31T03:30:00"/>
    <n v="1"/>
    <d v="1899-12-30T00:00:00"/>
    <d v="1899-12-31T03:30:00"/>
    <n v="25"/>
    <x v="5"/>
    <x v="11"/>
    <s v="6-25"/>
    <d v="1899-12-30T08:30:29"/>
    <n v="0"/>
    <n v="1"/>
    <x v="11"/>
  </r>
  <r>
    <s v="R59143"/>
    <n v="668"/>
    <x v="1"/>
    <s v="REPARACIOND E VALVULA DE DESFOGUE"/>
    <x v="67"/>
    <d v="1899-12-30T07:30:00"/>
    <d v="1899-12-30T19:00:00"/>
    <d v="2021-06-24T00:00:00"/>
    <x v="73"/>
    <d v="2021-06-25T00:00:00"/>
    <d v="2021-06-25T00:00:00"/>
    <d v="1899-12-30T14:00:00"/>
    <d v="1899-12-30T16:00:00"/>
    <x v="0"/>
    <s v="JOSE PAEZ"/>
    <x v="0"/>
    <s v="MECANICA DE PATIO"/>
    <x v="1"/>
    <x v="4"/>
    <n v="1"/>
    <n v="1"/>
    <d v="1899-12-30T22:00:00"/>
    <d v="1899-12-31T03:30:00"/>
    <n v="1"/>
    <d v="1899-12-30T00:00:00"/>
    <d v="1899-12-31T03:30:00"/>
    <n v="25"/>
    <x v="5"/>
    <x v="11"/>
    <s v="6-25"/>
    <d v="1899-12-30T02:00:00"/>
    <n v="0"/>
    <n v="1"/>
    <x v="11"/>
  </r>
  <r>
    <s v="TFT610 "/>
    <n v="668"/>
    <x v="1"/>
    <s v="CALIBRACION DE MOTOR, SE DESMONTO Y MONTO TURBO PARA CAMBIO DE TORNILLO Y CAMBIO DE PATINES "/>
    <x v="3"/>
    <d v="1899-12-30T07:30:00"/>
    <d v="1899-12-30T19:00:00"/>
    <d v="2021-06-24T00:00:00"/>
    <x v="73"/>
    <d v="2021-06-25T00:00:00"/>
    <d v="2021-06-25T00:00:00"/>
    <d v="1899-12-30T08:00:00"/>
    <d v="1899-12-30T19:00:00"/>
    <x v="15"/>
    <s v="JOSE PAEZ"/>
    <x v="0"/>
    <s v="MOTORES"/>
    <x v="1"/>
    <x v="4"/>
    <n v="1"/>
    <n v="1"/>
    <d v="1899-12-30T22:00:00"/>
    <d v="1899-12-31T03:30:00"/>
    <n v="1"/>
    <d v="1899-12-30T00:00:00"/>
    <d v="1899-12-31T03:30:00"/>
    <n v="25"/>
    <x v="5"/>
    <x v="11"/>
    <s v="6-25"/>
    <d v="1899-12-30T09:00:29"/>
    <n v="0"/>
    <n v="1"/>
    <x v="11"/>
  </r>
  <r>
    <s v="TFT610 "/>
    <n v="668"/>
    <x v="1"/>
    <s v="DESMONTE DE LLANTAS"/>
    <x v="13"/>
    <d v="1899-12-30T07:30:00"/>
    <d v="1899-12-30T19:00:00"/>
    <d v="2021-06-24T00:00:00"/>
    <x v="73"/>
    <d v="2021-06-24T00:00:00"/>
    <d v="2021-06-24T00:00:00"/>
    <d v="1899-12-30T15:40:00"/>
    <d v="1899-12-30T16:10:00"/>
    <x v="241"/>
    <s v="JOSE PAEZ"/>
    <x v="0"/>
    <s v="LLANTERIA"/>
    <x v="0"/>
    <x v="4"/>
    <n v="1"/>
    <n v="1"/>
    <d v="1899-12-30T22:00:00"/>
    <d v="1899-12-31T03:30:00"/>
    <n v="1"/>
    <d v="1899-12-30T00:00:00"/>
    <d v="1899-12-31T03:30:00"/>
    <n v="25"/>
    <x v="5"/>
    <x v="11"/>
    <s v="6-25"/>
    <d v="1899-12-30T00:30:00"/>
    <n v="0"/>
    <n v="1"/>
    <x v="11"/>
  </r>
  <r>
    <s v="TFT610 "/>
    <n v="668"/>
    <x v="1"/>
    <s v="MONTAJE DE LLANTAS POR TRABAJOS MECANICOS"/>
    <x v="22"/>
    <d v="1899-12-30T07:30:00"/>
    <d v="1899-12-30T19:00:00"/>
    <d v="2021-06-24T00:00:00"/>
    <x v="73"/>
    <d v="2021-06-25T00:00:00"/>
    <d v="2021-06-25T00:00:00"/>
    <d v="1899-12-30T17:10:00"/>
    <d v="1899-12-30T18:00:00"/>
    <x v="247"/>
    <s v="JOSE PAEZ"/>
    <x v="0"/>
    <s v="LLANTERIA"/>
    <x v="0"/>
    <x v="4"/>
    <n v="1"/>
    <n v="1"/>
    <d v="1899-12-30T22:00:00"/>
    <d v="1899-12-31T03:30:00"/>
    <n v="1"/>
    <d v="1899-12-30T00:00:00"/>
    <d v="1899-12-31T03:30:00"/>
    <n v="25"/>
    <x v="5"/>
    <x v="11"/>
    <s v="6-25"/>
    <d v="1899-12-30T00:50:00"/>
    <n v="0"/>
    <n v="1"/>
    <x v="11"/>
  </r>
  <r>
    <s v="R59143"/>
    <n v="668"/>
    <x v="1"/>
    <s v="DESMONTAJE Y MONTAJE DE LLANTAS POR MAL ESTADO Y CAMBIO DE 10 PERNOS"/>
    <x v="22"/>
    <d v="1899-12-30T07:30:00"/>
    <d v="1899-12-30T19:00:00"/>
    <d v="2021-06-24T00:00:00"/>
    <x v="73"/>
    <d v="2021-06-24T00:00:00"/>
    <d v="2021-06-24T00:00:00"/>
    <d v="1899-12-30T15:00:00"/>
    <d v="1899-12-30T16:10:00"/>
    <x v="247"/>
    <s v="JOSE PAEZ"/>
    <x v="0"/>
    <s v="LLANTERIA"/>
    <x v="0"/>
    <x v="4"/>
    <n v="1"/>
    <n v="1"/>
    <d v="1899-12-30T22:00:00"/>
    <d v="1899-12-31T03:30:00"/>
    <n v="1"/>
    <d v="1899-12-30T00:00:00"/>
    <d v="1899-12-31T03:30:00"/>
    <n v="25"/>
    <x v="5"/>
    <x v="11"/>
    <s v="6-25"/>
    <d v="1899-12-30T01:10:00"/>
    <n v="0"/>
    <n v="1"/>
    <x v="11"/>
  </r>
  <r>
    <s v="R59143"/>
    <n v="668"/>
    <x v="0"/>
    <s v="INSPECCION DEL VEHICULO SE CAMBIARON LAS LLANTAS POSICION 7 Y 8"/>
    <x v="22"/>
    <d v="1899-12-30T07:30:00"/>
    <d v="1899-12-30T19:00:00"/>
    <d v="2021-06-24T00:00:00"/>
    <x v="73"/>
    <d v="2021-06-25T00:00:00"/>
    <d v="2021-06-25T00:00:00"/>
    <d v="1899-12-30T11:00:00"/>
    <d v="1899-12-30T15:30:00"/>
    <x v="247"/>
    <s v="JOSE PAEZ"/>
    <x v="0"/>
    <s v="LLANTERIA"/>
    <x v="0"/>
    <x v="4"/>
    <n v="1"/>
    <n v="1"/>
    <d v="1899-12-30T22:00:00"/>
    <d v="1899-12-31T03:30:00"/>
    <n v="1"/>
    <d v="1899-12-30T00:00:00"/>
    <d v="1899-12-31T03:30:00"/>
    <n v="25"/>
    <x v="5"/>
    <x v="11"/>
    <s v="6-25"/>
    <d v="1899-12-30T04:30:00"/>
    <n v="0"/>
    <n v="1"/>
    <x v="11"/>
  </r>
  <r>
    <s v="TFQ999"/>
    <n v="669"/>
    <x v="1"/>
    <s v="REVISION DE TRABA, PRUEBA DE RUTA"/>
    <x v="4"/>
    <d v="1899-12-30T08:00:00"/>
    <d v="1899-12-30T12:00:00"/>
    <d v="2021-06-24T00:00:00"/>
    <x v="49"/>
    <d v="2021-06-24T00:00:00"/>
    <d v="2021-06-24T00:00:00"/>
    <d v="1899-12-30T08:00:00"/>
    <d v="1899-12-30T08:40:00"/>
    <x v="17"/>
    <s v="ALEXANDER DIAZ"/>
    <x v="0"/>
    <s v="AIRE"/>
    <x v="1"/>
    <x v="2"/>
    <n v="0"/>
    <n v="1"/>
    <d v="1899-12-30T04:00:00"/>
    <d v="1899-12-30T04:00:00"/>
    <n v="1"/>
    <d v="1899-12-30T00:00:00"/>
    <d v="1899-12-30T04:00:00"/>
    <n v="24"/>
    <x v="5"/>
    <x v="11"/>
    <s v="6-25"/>
    <d v="1899-12-30T00:40:00"/>
    <n v="0"/>
    <n v="1"/>
    <x v="11"/>
  </r>
  <r>
    <s v="R62329"/>
    <n v="669"/>
    <x v="1"/>
    <s v="SOLDADURA BICICLETERO EN ACERO INOXIDABLE"/>
    <x v="46"/>
    <d v="1899-12-30T08:00:00"/>
    <d v="1899-12-30T12:00:00"/>
    <d v="2021-06-24T00:00:00"/>
    <x v="49"/>
    <d v="2021-06-24T00:00:00"/>
    <d v="2021-06-24T00:00:00"/>
    <d v="1899-12-30T08:00:00"/>
    <d v="1899-12-30T10:00:00"/>
    <x v="7"/>
    <s v="ALEXANDER DIAZ"/>
    <x v="0"/>
    <s v="SOLDADURA"/>
    <x v="0"/>
    <x v="2"/>
    <n v="0"/>
    <n v="1"/>
    <d v="1899-12-30T04:00:00"/>
    <d v="1899-12-30T04:00:00"/>
    <n v="1"/>
    <d v="1899-12-30T00:00:00"/>
    <d v="1899-12-30T04:00:00"/>
    <n v="24"/>
    <x v="5"/>
    <x v="11"/>
    <s v="6-25"/>
    <d v="1899-12-30T02:00:00"/>
    <n v="0"/>
    <n v="1"/>
    <x v="11"/>
  </r>
  <r>
    <s v="TFQ999"/>
    <n v="669"/>
    <x v="1"/>
    <s v="REVISION DE TRABA DE CONTRA PATINAJE"/>
    <x v="4"/>
    <d v="1899-12-30T08:00:00"/>
    <d v="1899-12-30T12:00:00"/>
    <d v="2021-06-24T00:00:00"/>
    <x v="49"/>
    <d v="2021-06-24T00:00:00"/>
    <d v="2021-06-24T00:00:00"/>
    <d v="1899-12-30T11:00:00"/>
    <d v="1899-12-30T11:37:00"/>
    <x v="6"/>
    <s v="ALEXANDER DIAZ"/>
    <x v="0"/>
    <s v="AIRE"/>
    <x v="1"/>
    <x v="2"/>
    <n v="0"/>
    <n v="1"/>
    <d v="1899-12-30T04:00:00"/>
    <d v="1899-12-30T04:00:00"/>
    <n v="1"/>
    <d v="1899-12-30T00:00:00"/>
    <d v="1899-12-30T04:00:00"/>
    <n v="24"/>
    <x v="5"/>
    <x v="11"/>
    <s v="6-25"/>
    <d v="1899-12-30T00:37:00"/>
    <n v="0"/>
    <n v="1"/>
    <x v="11"/>
  </r>
  <r>
    <s v="R62329"/>
    <n v="669"/>
    <x v="1"/>
    <s v="AJUSTE DE TAPAS DE ORING TAPA GRASERA"/>
    <x v="13"/>
    <d v="1899-12-30T08:00:00"/>
    <d v="1899-12-30T12:00:00"/>
    <d v="2021-06-24T00:00:00"/>
    <x v="49"/>
    <d v="2021-06-24T00:00:00"/>
    <d v="2021-06-24T00:00:00"/>
    <d v="1899-12-30T11:20:00"/>
    <d v="1899-12-30T12:00:00"/>
    <x v="23"/>
    <s v="ALEXANDER DIAZ"/>
    <x v="0"/>
    <s v="MECANICA DE PATIO"/>
    <x v="0"/>
    <x v="2"/>
    <n v="0"/>
    <n v="1"/>
    <d v="1899-12-30T04:00:00"/>
    <d v="1899-12-30T04:00:00"/>
    <n v="1"/>
    <d v="1899-12-30T00:00:00"/>
    <d v="1899-12-30T04:00:00"/>
    <n v="24"/>
    <x v="5"/>
    <x v="11"/>
    <s v="6-25"/>
    <d v="1899-12-30T00:40:00"/>
    <n v="0"/>
    <n v="1"/>
    <x v="11"/>
  </r>
  <r>
    <s v="R62329"/>
    <n v="669"/>
    <x v="0"/>
    <s v="CALIBRACION GENERAL"/>
    <x v="13"/>
    <d v="1899-12-30T16:00:00"/>
    <d v="1899-12-30T16:30:00"/>
    <d v="2021-06-24T00:00:00"/>
    <x v="49"/>
    <d v="2021-06-24T00:00:00"/>
    <d v="2021-06-24T00:00:00"/>
    <d v="1899-12-30T16:00:00"/>
    <d v="1899-12-30T16:30:00"/>
    <x v="244"/>
    <s v="ALEXANDER DIAZ"/>
    <x v="1"/>
    <s v="LLANTERIA"/>
    <x v="0"/>
    <x v="2"/>
    <n v="0"/>
    <n v="1"/>
    <d v="1899-12-30T00:30:00"/>
    <d v="1899-12-30T00:30:00"/>
    <n v="0"/>
    <d v="1899-12-30T04:30:00"/>
    <d v="1899-12-30T05:00:00"/>
    <n v="24"/>
    <x v="5"/>
    <x v="11"/>
    <s v="6-25"/>
    <d v="1899-12-30T00:30:00"/>
    <n v="0"/>
    <n v="1"/>
    <x v="11"/>
  </r>
  <r>
    <s v="S20491"/>
    <n v="670"/>
    <x v="0"/>
    <s v="CAMBIO DE ORING VALVULA DE DESCARGUE"/>
    <x v="67"/>
    <d v="1899-12-30T10:30:00"/>
    <d v="1899-12-30T11:30:00"/>
    <d v="2021-06-24T00:00:00"/>
    <x v="49"/>
    <d v="2021-06-24T00:00:00"/>
    <d v="2021-06-24T00:00:00"/>
    <d v="1899-12-30T10:30:00"/>
    <d v="1899-12-30T11:30:00"/>
    <x v="0"/>
    <s v="PEDRO BOHORQUEZ"/>
    <x v="0"/>
    <s v="MECANICA DE PATIO"/>
    <x v="1"/>
    <x v="3"/>
    <n v="0"/>
    <n v="1"/>
    <d v="1899-12-30T01:00:00"/>
    <d v="1899-12-30T01:00:00"/>
    <n v="1"/>
    <d v="1899-12-30T00:00:00"/>
    <d v="1899-12-30T01:00:00"/>
    <n v="24"/>
    <x v="5"/>
    <x v="11"/>
    <s v="6-25"/>
    <d v="1899-12-30T01:00:00"/>
    <n v="0"/>
    <n v="1"/>
    <x v="11"/>
  </r>
  <r>
    <s v="TDL768"/>
    <n v="671"/>
    <x v="1"/>
    <s v="DESMONTE DE INTERCOOLER Y TURBO"/>
    <x v="3"/>
    <d v="1899-12-30T15:00:00"/>
    <d v="1899-12-30T16:40:00"/>
    <d v="2021-06-24T00:00:00"/>
    <x v="73"/>
    <d v="2021-06-24T00:00:00"/>
    <d v="2021-06-24T00:00:00"/>
    <d v="1899-12-30T15:00:00"/>
    <d v="1899-12-30T17:30:00"/>
    <x v="45"/>
    <s v="JUAN CORREA"/>
    <x v="0"/>
    <s v="MOTORES"/>
    <x v="1"/>
    <x v="1"/>
    <n v="1"/>
    <n v="1"/>
    <d v="1899-12-30T08:10:58"/>
    <d v="1899-12-30T13:40:58"/>
    <n v="0"/>
    <d v="1899-12-30T04:20:00"/>
    <d v="1899-12-30T18:00:58"/>
    <n v="25"/>
    <x v="5"/>
    <x v="11"/>
    <s v="6-25"/>
    <d v="1899-12-30T02:30:00"/>
    <n v="0"/>
    <n v="1"/>
    <x v="11"/>
  </r>
  <r>
    <s v="TDL768"/>
    <n v="671"/>
    <x v="1"/>
    <s v="CAMBIO DE TURBO "/>
    <x v="3"/>
    <d v="1899-12-30T15:00:00"/>
    <d v="1899-12-30T16:40:00"/>
    <d v="2021-06-24T00:00:00"/>
    <x v="73"/>
    <d v="2021-06-25T00:00:00"/>
    <d v="2021-06-25T00:00:00"/>
    <d v="1899-12-30T07:30:00"/>
    <d v="1899-12-30T08:30:00"/>
    <x v="45"/>
    <s v="JUAN CORREA"/>
    <x v="0"/>
    <s v="MOTORES"/>
    <x v="1"/>
    <x v="1"/>
    <n v="1"/>
    <n v="1"/>
    <d v="1899-12-30T08:10:58"/>
    <d v="1899-12-30T13:40:58"/>
    <n v="0"/>
    <d v="1899-12-30T04:20:00"/>
    <d v="1899-12-30T18:00:58"/>
    <n v="25"/>
    <x v="5"/>
    <x v="11"/>
    <s v="6-25"/>
    <d v="1899-12-30T01:00:00"/>
    <n v="0"/>
    <n v="1"/>
    <x v="11"/>
  </r>
  <r>
    <s v="TDL768"/>
    <n v="671"/>
    <x v="1"/>
    <s v="RECALIBRACION DE MOTOR, MONTAJE DE INTERCOOLER Y REPARACION DE MANGUERA DE AIRE"/>
    <x v="3"/>
    <d v="1899-12-30T15:00:00"/>
    <d v="1899-12-30T16:40:00"/>
    <d v="2021-06-24T00:00:00"/>
    <x v="73"/>
    <d v="2021-06-25T00:00:00"/>
    <d v="2021-06-25T00:00:00"/>
    <d v="1899-12-30T10:50:00"/>
    <d v="1899-12-30T16:40:00"/>
    <x v="45"/>
    <s v="JUAN CORREA"/>
    <x v="0"/>
    <s v="MOTORES"/>
    <x v="1"/>
    <x v="1"/>
    <n v="1"/>
    <n v="1"/>
    <d v="1899-12-30T08:10:58"/>
    <d v="1899-12-30T13:40:58"/>
    <n v="0"/>
    <d v="1899-12-30T04:20:00"/>
    <d v="1899-12-30T18:00:58"/>
    <n v="25"/>
    <x v="5"/>
    <x v="11"/>
    <s v="6-25"/>
    <d v="1899-12-30T03:50:29"/>
    <n v="0"/>
    <n v="1"/>
    <x v="11"/>
  </r>
  <r>
    <s v="TDL768"/>
    <n v="671"/>
    <x v="1"/>
    <s v="DESMONTE DE BOMBONA DE SUSPENSION POSICION 5 Y 6 "/>
    <x v="20"/>
    <d v="1899-12-30T15:00:00"/>
    <d v="1899-12-30T16:40:00"/>
    <d v="2021-06-24T00:00:00"/>
    <x v="73"/>
    <d v="2021-06-25T00:00:00"/>
    <d v="2021-06-25T00:00:00"/>
    <d v="1899-12-30T11:30:00"/>
    <d v="1899-12-30T12:00:00"/>
    <x v="17"/>
    <s v="JUAN CORREA"/>
    <x v="0"/>
    <s v="AIRE"/>
    <x v="0"/>
    <x v="1"/>
    <n v="1"/>
    <n v="1"/>
    <d v="1899-12-30T08:10:58"/>
    <d v="1899-12-30T13:40:58"/>
    <n v="0"/>
    <d v="1899-12-30T04:20:00"/>
    <d v="1899-12-30T18:00:58"/>
    <n v="25"/>
    <x v="5"/>
    <x v="11"/>
    <s v="6-25"/>
    <d v="1899-12-30T00:30:00"/>
    <n v="0"/>
    <n v="1"/>
    <x v="11"/>
  </r>
  <r>
    <s v="TDL768"/>
    <n v="671"/>
    <x v="0"/>
    <s v="MONTAJE DE BOMBONA DE SUSPENSION POSICION 5 Y 6"/>
    <x v="20"/>
    <d v="1899-12-30T15:00:00"/>
    <d v="1899-12-30T16:40:00"/>
    <d v="2021-06-24T00:00:00"/>
    <x v="73"/>
    <d v="2021-06-25T00:00:00"/>
    <d v="2021-06-25T00:00:00"/>
    <d v="1899-12-30T14:00:00"/>
    <d v="1899-12-30T15:00:00"/>
    <x v="6"/>
    <s v="JUAN CORREA"/>
    <x v="0"/>
    <s v="AIRE"/>
    <x v="0"/>
    <x v="1"/>
    <n v="1"/>
    <n v="1"/>
    <d v="1899-12-30T08:10:58"/>
    <d v="1899-12-30T13:40:58"/>
    <n v="0"/>
    <d v="1899-12-30T04:20:00"/>
    <d v="1899-12-30T18:00:58"/>
    <n v="25"/>
    <x v="5"/>
    <x v="11"/>
    <s v="6-25"/>
    <d v="1899-12-30T01:00:00"/>
    <n v="0"/>
    <n v="1"/>
    <x v="11"/>
  </r>
  <r>
    <s v="S26311"/>
    <n v="672"/>
    <x v="1"/>
    <s v="DESMONTE DE CAMARAS DE SEGURIDAD PARA QUITAR TORNILLOS QUE SUJETAN TEMPLETES Y CAMBIAR BUJES, ALINEACION DE TRAILER"/>
    <x v="20"/>
    <d v="1899-12-30T07:00:00"/>
    <d v="1899-12-30T15:24:00"/>
    <d v="2021-06-25T00:00:00"/>
    <x v="73"/>
    <d v="2021-06-25T00:00:00"/>
    <d v="2021-06-25T00:00:00"/>
    <d v="1899-12-30T07:30:00"/>
    <d v="1899-12-30T15:18:00"/>
    <x v="25"/>
    <s v="ALEX RODRIGUEZ"/>
    <x v="1"/>
    <s v="MECANICA DE PATIO"/>
    <x v="1"/>
    <x v="1"/>
    <n v="0"/>
    <n v="1"/>
    <d v="1899-12-30T06:24:29"/>
    <d v="1899-12-30T07:24:00"/>
    <n v="1"/>
    <d v="1899-12-30T00:00:00"/>
    <d v="1899-12-30T07:24:00"/>
    <n v="25"/>
    <x v="5"/>
    <x v="11"/>
    <s v="6-25"/>
    <d v="1899-12-30T05:48:29"/>
    <n v="0"/>
    <n v="1"/>
    <x v="11"/>
  </r>
  <r>
    <s v="TDL770"/>
    <n v="672"/>
    <x v="1"/>
    <s v="CAMBIO DE MANGUERA DE MANOS TRAILER"/>
    <x v="19"/>
    <d v="1899-12-30T07:00:00"/>
    <d v="1899-12-30T15:24:00"/>
    <d v="2021-06-25T00:00:00"/>
    <x v="73"/>
    <d v="2021-06-25T00:00:00"/>
    <d v="2021-06-25T00:00:00"/>
    <d v="1899-12-30T14:40:00"/>
    <d v="1899-12-30T15:00:00"/>
    <x v="0"/>
    <s v="ALEX RODRIGUEZ"/>
    <x v="1"/>
    <s v="AIRE"/>
    <x v="0"/>
    <x v="1"/>
    <n v="0"/>
    <n v="1"/>
    <d v="1899-12-30T06:24:29"/>
    <d v="1899-12-30T07:24:00"/>
    <n v="1"/>
    <d v="1899-12-30T00:00:00"/>
    <d v="1899-12-30T07:24:00"/>
    <n v="25"/>
    <x v="5"/>
    <x v="11"/>
    <s v="6-25"/>
    <d v="1899-12-30T00:20:00"/>
    <n v="0"/>
    <n v="1"/>
    <x v="11"/>
  </r>
  <r>
    <s v="S26311"/>
    <n v="672"/>
    <x v="0"/>
    <s v="CORRECCION FUGAS DE AIRE"/>
    <x v="19"/>
    <d v="1899-12-30T07:00:00"/>
    <d v="1899-12-30T15:24:00"/>
    <d v="2021-06-25T00:00:00"/>
    <x v="73"/>
    <d v="2021-06-25T00:00:00"/>
    <d v="2021-06-25T00:00:00"/>
    <d v="1899-12-30T15:00:00"/>
    <d v="1899-12-30T15:24:00"/>
    <x v="6"/>
    <s v="ALEX RODRIGUEZ"/>
    <x v="0"/>
    <s v="AIRE"/>
    <x v="0"/>
    <x v="1"/>
    <n v="0"/>
    <n v="1"/>
    <d v="1899-12-30T06:24:29"/>
    <d v="1899-12-30T07:24:00"/>
    <n v="1"/>
    <d v="1899-12-30T00:00:00"/>
    <d v="1899-12-30T07:24:00"/>
    <n v="25"/>
    <x v="5"/>
    <x v="11"/>
    <s v="6-25"/>
    <d v="1899-12-30T00:24:00"/>
    <n v="0"/>
    <n v="1"/>
    <x v="11"/>
  </r>
  <r>
    <s v="TFU066"/>
    <n v="673"/>
    <x v="1"/>
    <s v="CORREGIR MANGUERA DE FRENO ROTA, ENGRASE GENERAL CABEZOTE Y TRAILER"/>
    <x v="11"/>
    <d v="1899-12-30T07:00:00"/>
    <d v="1899-12-30T11:00:00"/>
    <d v="2021-06-25T00:00:00"/>
    <x v="73"/>
    <d v="2021-06-25T00:00:00"/>
    <d v="2021-06-25T00:00:00"/>
    <d v="1899-12-30T08:30:00"/>
    <d v="1899-12-30T11:00:00"/>
    <x v="6"/>
    <s v="MIGUEL APREZA"/>
    <x v="0"/>
    <s v="AIRE "/>
    <x v="0"/>
    <x v="1"/>
    <n v="0"/>
    <n v="1"/>
    <d v="1899-12-30T04:00:00"/>
    <d v="1899-12-30T04:00:00"/>
    <n v="1"/>
    <d v="1899-12-30T00:00:00"/>
    <d v="1899-12-30T04:00:00"/>
    <n v="25"/>
    <x v="5"/>
    <x v="11"/>
    <s v="6-25"/>
    <d v="1899-12-30T02:30:00"/>
    <n v="0"/>
    <n v="1"/>
    <x v="11"/>
  </r>
  <r>
    <s v="S26287"/>
    <n v="673"/>
    <x v="0"/>
    <s v="CORREGIR FALLA EN LUCES DE TRAILER"/>
    <x v="29"/>
    <d v="1899-12-30T07:00:00"/>
    <d v="1899-12-30T11:00:00"/>
    <d v="2021-06-25T00:00:00"/>
    <x v="73"/>
    <d v="2021-06-25T00:00:00"/>
    <d v="2021-06-25T00:00:00"/>
    <d v="1899-12-30T07:30:00"/>
    <d v="1899-12-30T08:47:00"/>
    <x v="12"/>
    <s v="MIGUEL APREZA"/>
    <x v="0"/>
    <s v="ELECTRICO"/>
    <x v="0"/>
    <x v="1"/>
    <n v="0"/>
    <n v="1"/>
    <d v="1899-12-30T04:00:00"/>
    <d v="1899-12-30T04:00:00"/>
    <n v="1"/>
    <d v="1899-12-30T00:00:00"/>
    <d v="1899-12-30T04:00:00"/>
    <n v="25"/>
    <x v="5"/>
    <x v="11"/>
    <s v="6-25"/>
    <d v="1899-12-30T01:17:00"/>
    <n v="0"/>
    <n v="1"/>
    <x v="11"/>
  </r>
  <r>
    <s v="UYV097"/>
    <n v="674"/>
    <x v="1"/>
    <s v="CORREGIR FUGAS EN MANGUERAS DE RADIADOR"/>
    <x v="3"/>
    <d v="1899-12-30T07:30:00"/>
    <d v="1899-12-30T15:10:00"/>
    <d v="2021-06-25T00:00:00"/>
    <x v="73"/>
    <d v="2021-06-25T00:00:00"/>
    <d v="2021-06-25T00:00:00"/>
    <d v="1899-12-30T07:30:00"/>
    <d v="1899-12-30T08:30:00"/>
    <x v="17"/>
    <s v="CARLOS ROA"/>
    <x v="0"/>
    <s v="MECANICA DE PATIO"/>
    <x v="0"/>
    <x v="1"/>
    <n v="0"/>
    <n v="1"/>
    <d v="1899-12-30T05:40:29"/>
    <d v="1899-12-30T06:40:00"/>
    <n v="1"/>
    <d v="1899-12-30T00:00:00"/>
    <d v="1899-12-30T06:40:00"/>
    <n v="25"/>
    <x v="5"/>
    <x v="11"/>
    <s v="6-25"/>
    <d v="1899-12-30T01:00:00"/>
    <n v="0"/>
    <n v="1"/>
    <x v="11"/>
  </r>
  <r>
    <s v="S20492"/>
    <n v="674"/>
    <x v="1"/>
    <s v="CAMBIO DE TORNILLO  DE TAPA MANHOLE"/>
    <x v="67"/>
    <d v="1899-12-30T07:30:00"/>
    <d v="1899-12-30T15:10:00"/>
    <d v="2021-06-25T00:00:00"/>
    <x v="73"/>
    <d v="2021-06-25T00:00:00"/>
    <d v="2021-06-25T00:00:00"/>
    <d v="1899-12-30T09:00:00"/>
    <d v="1899-12-30T09:30:00"/>
    <x v="0"/>
    <s v="CARLOS ROA"/>
    <x v="0"/>
    <s v="MECANICA DE PATIO"/>
    <x v="0"/>
    <x v="1"/>
    <n v="0"/>
    <n v="1"/>
    <d v="1899-12-30T05:40:29"/>
    <d v="1899-12-30T06:40:00"/>
    <n v="1"/>
    <d v="1899-12-30T00:00:00"/>
    <d v="1899-12-30T06:40:00"/>
    <n v="25"/>
    <x v="5"/>
    <x v="11"/>
    <s v="6-25"/>
    <d v="1899-12-30T00:30:00"/>
    <n v="0"/>
    <n v="1"/>
    <x v="11"/>
  </r>
  <r>
    <s v="UYV097"/>
    <n v="674"/>
    <x v="1"/>
    <s v="INSPECCION DE LUCES"/>
    <x v="29"/>
    <d v="1899-12-30T07:30:00"/>
    <d v="1899-12-30T15:10:00"/>
    <d v="2021-06-25T00:00:00"/>
    <x v="73"/>
    <d v="2021-06-25T00:00:00"/>
    <d v="2021-06-25T00:00:00"/>
    <d v="1899-12-30T09:52:00"/>
    <d v="1899-12-30T10:50:00"/>
    <x v="12"/>
    <s v="CARLOS ROA"/>
    <x v="0"/>
    <s v="ELECTRICO"/>
    <x v="0"/>
    <x v="1"/>
    <n v="0"/>
    <n v="1"/>
    <d v="1899-12-30T05:40:29"/>
    <d v="1899-12-30T06:40:00"/>
    <n v="1"/>
    <d v="1899-12-30T00:00:00"/>
    <d v="1899-12-30T06:40:00"/>
    <n v="25"/>
    <x v="5"/>
    <x v="11"/>
    <s v="6-25"/>
    <d v="1899-12-30T00:58:00"/>
    <n v="0"/>
    <n v="1"/>
    <x v="11"/>
  </r>
  <r>
    <s v="S20492"/>
    <n v="674"/>
    <x v="0"/>
    <s v="ARREGLARON CONECTORES CABLE 7 VIAS, LUCES MEDIAS TRASERAS Y LIMPIEZA A LA FUSIBLERA"/>
    <x v="29"/>
    <d v="1899-12-30T07:30:00"/>
    <d v="1899-12-30T15:10:00"/>
    <d v="2021-06-25T00:00:00"/>
    <x v="73"/>
    <d v="2021-06-25T00:00:00"/>
    <d v="2021-06-25T00:00:00"/>
    <d v="1899-12-30T14:00:00"/>
    <d v="1899-12-30T15:10:00"/>
    <x v="12"/>
    <s v="CARLOS ROA"/>
    <x v="0"/>
    <s v="ELECTRICO"/>
    <x v="0"/>
    <x v="1"/>
    <n v="0"/>
    <n v="1"/>
    <d v="1899-12-30T05:40:29"/>
    <d v="1899-12-30T06:40:00"/>
    <n v="1"/>
    <d v="1899-12-30T00:00:00"/>
    <d v="1899-12-30T06:40:00"/>
    <n v="25"/>
    <x v="5"/>
    <x v="11"/>
    <s v="6-25"/>
    <d v="1899-12-30T01:10:00"/>
    <n v="0"/>
    <n v="1"/>
    <x v="11"/>
  </r>
  <r>
    <s v="TDL767"/>
    <n v="675"/>
    <x v="1"/>
    <s v="DESMONTE DE AMORTIGUADORES PARA REPARAR SOPORTES Y CAMBIO DE LOS MISMOS, COMPLETAR NIVEL DE ACEITE"/>
    <x v="20"/>
    <d v="1899-12-30T07:30:00"/>
    <d v="1899-12-30T11:06:00"/>
    <d v="2021-06-25T00:00:00"/>
    <x v="72"/>
    <d v="2021-06-25T00:00:00"/>
    <d v="2021-06-25T00:00:00"/>
    <d v="1899-12-30T14:00:00"/>
    <d v="1899-12-30T17:30:00"/>
    <x v="17"/>
    <s v="OSCAR QUINAYAS"/>
    <x v="0"/>
    <s v="MECANICA DE PATIO"/>
    <x v="0"/>
    <x v="1"/>
    <n v="1"/>
    <n v="1"/>
    <d v="1899-12-30T10:06:58"/>
    <d v="1899-12-30T15:36:58"/>
    <n v="1"/>
    <d v="1899-12-30T00:00:00"/>
    <d v="1899-12-30T15:36:58"/>
    <n v="26"/>
    <x v="5"/>
    <x v="11"/>
    <s v="6-25"/>
    <d v="1899-12-30T03:30:00"/>
    <n v="0"/>
    <n v="1"/>
    <x v="11"/>
  </r>
  <r>
    <s v="S26296"/>
    <n v="675"/>
    <x v="1"/>
    <s v="CORREGIR FALLA EN LUCES MEDIAS TRASERAS Y CAMBIO DE STOP LUCES MEDIAS LATERALES"/>
    <x v="29"/>
    <d v="1899-12-30T07:30:00"/>
    <d v="1899-12-30T11:06:00"/>
    <d v="2021-06-25T00:00:00"/>
    <x v="72"/>
    <d v="2021-06-25T00:00:00"/>
    <d v="2021-06-25T00:00:00"/>
    <d v="1899-12-30T15:37:00"/>
    <d v="1899-12-30T17:10:00"/>
    <x v="12"/>
    <s v="OSCAR QUINAYAS"/>
    <x v="0"/>
    <s v="ELECTRICO"/>
    <x v="0"/>
    <x v="1"/>
    <n v="1"/>
    <n v="1"/>
    <d v="1899-12-30T10:06:58"/>
    <d v="1899-12-30T15:36:58"/>
    <n v="1"/>
    <d v="1899-12-30T00:00:00"/>
    <d v="1899-12-30T15:36:58"/>
    <n v="26"/>
    <x v="5"/>
    <x v="11"/>
    <s v="6-25"/>
    <d v="1899-12-30T01:33:00"/>
    <n v="0"/>
    <n v="1"/>
    <x v="11"/>
  </r>
  <r>
    <s v="TDL767"/>
    <n v="675"/>
    <x v="1"/>
    <s v="REPARACION DE SOPORTES DE AMORTIGUADORES"/>
    <x v="46"/>
    <d v="1899-12-30T07:30:00"/>
    <d v="1899-12-30T11:06:00"/>
    <d v="2021-06-25T00:00:00"/>
    <x v="72"/>
    <d v="2021-06-25T00:00:00"/>
    <d v="2021-06-25T00:00:00"/>
    <d v="1899-12-30T14:20:00"/>
    <d v="1899-12-30T17:00:00"/>
    <x v="13"/>
    <s v="OSCAR QUINAYAS"/>
    <x v="0"/>
    <s v="SOLDADURA"/>
    <x v="0"/>
    <x v="1"/>
    <n v="1"/>
    <n v="1"/>
    <d v="1899-12-30T10:06:58"/>
    <d v="1899-12-30T15:36:58"/>
    <n v="1"/>
    <d v="1899-12-30T00:00:00"/>
    <d v="1899-12-30T15:36:58"/>
    <n v="26"/>
    <x v="5"/>
    <x v="11"/>
    <s v="6-25"/>
    <d v="1899-12-30T02:40:00"/>
    <n v="0"/>
    <n v="1"/>
    <x v="11"/>
  </r>
  <r>
    <s v="TDL767"/>
    <n v="675"/>
    <x v="1"/>
    <s v="DESMONTE  DE LLANTAS"/>
    <x v="13"/>
    <d v="1899-12-30T07:30:00"/>
    <d v="1899-12-30T11:06:00"/>
    <d v="2021-06-25T00:00:00"/>
    <x v="72"/>
    <d v="2021-06-25T00:00:00"/>
    <d v="2021-06-25T00:00:00"/>
    <d v="1899-12-30T07:45:00"/>
    <d v="1899-12-30T08:12:00"/>
    <x v="247"/>
    <s v="OSCAR QUINAYAS"/>
    <x v="0"/>
    <s v="SOLDADURA"/>
    <x v="0"/>
    <x v="1"/>
    <n v="1"/>
    <n v="1"/>
    <d v="1899-12-30T10:06:58"/>
    <d v="1899-12-30T15:36:58"/>
    <n v="1"/>
    <d v="1899-12-30T00:00:00"/>
    <d v="1899-12-30T15:36:58"/>
    <n v="26"/>
    <x v="5"/>
    <x v="11"/>
    <s v="6-25"/>
    <d v="1899-12-30T00:27:00"/>
    <n v="0"/>
    <n v="1"/>
    <x v="11"/>
  </r>
  <r>
    <s v="TDL767"/>
    <n v="675"/>
    <x v="1"/>
    <s v="MONTAJE DE LLANTAS POR TRABAJO DE SOLDADURA"/>
    <x v="13"/>
    <d v="1899-12-30T07:30:00"/>
    <d v="1899-12-30T11:06:00"/>
    <d v="2021-06-25T00:00:00"/>
    <x v="72"/>
    <d v="2021-06-25T00:00:00"/>
    <d v="2021-06-25T00:00:00"/>
    <d v="1899-12-30T05:00:00"/>
    <d v="1899-12-30T05:22:00"/>
    <x v="247"/>
    <s v="OSCAR QUINAYAS"/>
    <x v="0"/>
    <s v="SOLDADURA"/>
    <x v="0"/>
    <x v="1"/>
    <n v="1"/>
    <n v="1"/>
    <d v="1899-12-30T10:06:58"/>
    <d v="1899-12-30T15:36:58"/>
    <n v="1"/>
    <d v="1899-12-30T00:00:00"/>
    <d v="1899-12-30T15:36:58"/>
    <n v="26"/>
    <x v="5"/>
    <x v="11"/>
    <s v="6-25"/>
    <d v="1899-12-30T00:22:00"/>
    <n v="0"/>
    <n v="1"/>
    <x v="11"/>
  </r>
  <r>
    <s v="TDL767"/>
    <n v="675"/>
    <x v="1"/>
    <s v="ENGRASE"/>
    <x v="6"/>
    <d v="1899-12-30T07:30:00"/>
    <d v="1899-12-30T11:06:00"/>
    <d v="2021-06-25T00:00:00"/>
    <x v="72"/>
    <d v="2021-06-26T00:00:00"/>
    <d v="2021-06-26T00:00:00"/>
    <d v="1899-12-30T10:15:00"/>
    <d v="1899-12-30T10:50:00"/>
    <x v="25"/>
    <s v="OSCAR QUINAYAS"/>
    <x v="1"/>
    <s v="MECANICA DE PATIO"/>
    <x v="0"/>
    <x v="1"/>
    <n v="1"/>
    <n v="1"/>
    <d v="1899-12-30T10:06:58"/>
    <d v="1899-12-30T15:36:58"/>
    <n v="1"/>
    <d v="1899-12-30T00:00:00"/>
    <d v="1899-12-30T15:36:58"/>
    <n v="26"/>
    <x v="5"/>
    <x v="11"/>
    <s v="6-25"/>
    <d v="1899-12-30T00:35:00"/>
    <n v="0"/>
    <n v="1"/>
    <x v="11"/>
  </r>
  <r>
    <s v="TDL767"/>
    <n v="675"/>
    <x v="0"/>
    <s v="ARREGLO DE LA BASE DEL RETROVISOR, REPARACION DE ESCOPETA"/>
    <x v="46"/>
    <d v="1899-12-30T07:30:00"/>
    <d v="1899-12-30T11:06:00"/>
    <d v="2021-06-25T00:00:00"/>
    <x v="72"/>
    <d v="2021-06-26T00:00:00"/>
    <d v="2021-06-26T00:00:00"/>
    <d v="1899-12-30T08:50:00"/>
    <d v="1899-12-30T11:06:00"/>
    <x v="28"/>
    <s v="OSCAR QUINAYAS"/>
    <x v="0"/>
    <s v="LATONERIA Y PINTURA"/>
    <x v="0"/>
    <x v="1"/>
    <n v="1"/>
    <n v="1"/>
    <d v="1899-12-30T10:06:58"/>
    <d v="1899-12-30T15:36:58"/>
    <n v="1"/>
    <d v="1899-12-30T00:00:00"/>
    <d v="1899-12-30T15:36:58"/>
    <n v="26"/>
    <x v="5"/>
    <x v="11"/>
    <s v="6-25"/>
    <d v="1899-12-30T02:16:00"/>
    <n v="0"/>
    <n v="1"/>
    <x v="11"/>
  </r>
  <r>
    <s v="TFU058"/>
    <n v="676"/>
    <x v="0"/>
    <s v="DESMONTE Y CAMBIO DE TURBO, AJUSTE DE ABRAZADERAS, CAMBIO DE PLUMILLAS"/>
    <x v="3"/>
    <d v="1899-12-30T07:30:00"/>
    <d v="1899-12-30T11:18:00"/>
    <d v="2021-06-25T00:00:00"/>
    <x v="73"/>
    <d v="2021-06-25T00:00:00"/>
    <d v="2021-06-25T00:00:00"/>
    <d v="1899-12-30T08:30:00"/>
    <d v="1899-12-30T11:18:00"/>
    <x v="242"/>
    <s v="SAMUEL DELGADO"/>
    <x v="0"/>
    <s v="MOTORES"/>
    <x v="1"/>
    <x v="0"/>
    <n v="0"/>
    <n v="1"/>
    <d v="1899-12-30T03:48:00"/>
    <d v="1899-12-30T03:48:00"/>
    <n v="1"/>
    <d v="1899-12-30T00:00:00"/>
    <d v="1899-12-30T03:48:00"/>
    <n v="25"/>
    <x v="5"/>
    <x v="11"/>
    <s v="6-25"/>
    <d v="1899-12-30T02:48:00"/>
    <n v="0"/>
    <n v="1"/>
    <x v="11"/>
  </r>
  <r>
    <s v="T4285"/>
    <n v="677"/>
    <x v="0"/>
    <s v="CORREGIR VALVULA OBSTRUIDA DE AIRE Y MANITAS"/>
    <x v="19"/>
    <d v="1899-12-30T07:30:00"/>
    <d v="1899-12-30T08:30:00"/>
    <d v="2021-06-25T00:00:00"/>
    <x v="73"/>
    <d v="2021-06-25T00:00:00"/>
    <d v="2021-06-25T00:00:00"/>
    <d v="1899-12-30T07:30:00"/>
    <d v="1899-12-30T08:30:00"/>
    <x v="6"/>
    <m/>
    <x v="0"/>
    <s v="AIRE"/>
    <x v="0"/>
    <x v="0"/>
    <n v="0"/>
    <n v="1"/>
    <d v="1899-12-30T01:00:00"/>
    <d v="1899-12-30T01:00:00"/>
    <n v="1"/>
    <d v="1899-12-30T00:00:00"/>
    <d v="1899-12-30T01:00:00"/>
    <n v="25"/>
    <x v="5"/>
    <x v="11"/>
    <s v="6-25"/>
    <d v="1899-12-30T01:00:00"/>
    <n v="0"/>
    <n v="1"/>
    <x v="11"/>
  </r>
  <r>
    <s v="S67608"/>
    <n v="678"/>
    <x v="0"/>
    <s v="CAMBIO DE STOP TRASEROS"/>
    <x v="29"/>
    <d v="1899-12-30T08:47:00"/>
    <d v="1899-12-30T09:30:00"/>
    <d v="2021-06-25T00:00:00"/>
    <x v="73"/>
    <d v="2021-06-25T00:00:00"/>
    <d v="2021-06-25T00:00:00"/>
    <d v="1899-12-30T08:47:00"/>
    <d v="1899-12-30T09:30:00"/>
    <x v="12"/>
    <m/>
    <x v="0"/>
    <s v="ELECTRICO"/>
    <x v="0"/>
    <x v="0"/>
    <n v="0"/>
    <n v="1"/>
    <d v="1899-12-30T00:43:00"/>
    <d v="1899-12-30T00:43:00"/>
    <n v="1"/>
    <d v="1899-12-30T00:00:00"/>
    <d v="1899-12-30T00:43:00"/>
    <n v="25"/>
    <x v="5"/>
    <x v="11"/>
    <s v="6-25"/>
    <d v="1899-12-30T00:43:00"/>
    <n v="0"/>
    <n v="1"/>
    <x v="11"/>
  </r>
  <r>
    <s v="TFQ008"/>
    <n v="679"/>
    <x v="1"/>
    <s v="VALVULA OBSTRUIDA DELLEVANTA VOLCO Y PRESION AL SISTEMA HIDRAULICO"/>
    <x v="68"/>
    <d v="1899-12-30T08:53:00"/>
    <d v="1899-12-30T11:55:00"/>
    <d v="2021-06-25T00:00:00"/>
    <x v="73"/>
    <d v="2021-06-25T00:00:00"/>
    <d v="2021-06-25T00:00:00"/>
    <d v="1899-12-30T11:00:00"/>
    <d v="1899-12-30T11:40:00"/>
    <x v="6"/>
    <s v="LUIS DAVILA"/>
    <x v="0"/>
    <s v="AIRE"/>
    <x v="0"/>
    <x v="1"/>
    <n v="0"/>
    <n v="1"/>
    <d v="1899-12-30T03:02:00"/>
    <d v="1899-12-30T03:02:00"/>
    <n v="1"/>
    <d v="1899-12-30T00:00:00"/>
    <d v="1899-12-30T03:02:00"/>
    <n v="25"/>
    <x v="5"/>
    <x v="11"/>
    <s v="6-25"/>
    <d v="1899-12-30T00:40:00"/>
    <n v="0"/>
    <n v="1"/>
    <x v="11"/>
  </r>
  <r>
    <s v="S26319"/>
    <n v="679"/>
    <x v="0"/>
    <s v="DESMONTAJE Y MONTAJE DE LLANTAS POSICION 7 POR IMPACTO EN EL COSTADO"/>
    <x v="13"/>
    <d v="1899-12-30T08:53:00"/>
    <d v="1899-12-30T11:55:00"/>
    <d v="2021-06-25T00:00:00"/>
    <x v="73"/>
    <d v="2021-06-25T00:00:00"/>
    <d v="2021-06-25T00:00:00"/>
    <d v="1899-12-30T11:32:00"/>
    <d v="1899-12-30T11:55:00"/>
    <x v="247"/>
    <s v="LUIS DAVILA"/>
    <x v="0"/>
    <s v="LLANTERIA"/>
    <x v="0"/>
    <x v="1"/>
    <n v="0"/>
    <n v="1"/>
    <d v="1899-12-30T03:02:00"/>
    <d v="1899-12-30T03:02:00"/>
    <n v="1"/>
    <d v="1899-12-30T00:00:00"/>
    <d v="1899-12-30T03:02:00"/>
    <n v="25"/>
    <x v="5"/>
    <x v="11"/>
    <s v="6-25"/>
    <d v="1899-12-30T00:23:00"/>
    <n v="0"/>
    <n v="1"/>
    <x v="11"/>
  </r>
  <r>
    <s v="TFQ993"/>
    <n v="680"/>
    <x v="1"/>
    <s v="REPARACION DE STOP TRASERO"/>
    <x v="58"/>
    <d v="1899-12-30T09:15:00"/>
    <d v="1899-12-30T09:52:00"/>
    <d v="2021-06-25T00:00:00"/>
    <x v="73"/>
    <d v="2021-06-25T00:00:00"/>
    <d v="2021-06-25T00:00:00"/>
    <d v="1899-12-30T09:30:00"/>
    <d v="1899-12-30T09:52:00"/>
    <x v="12"/>
    <s v="JORGE GOMEZ"/>
    <x v="1"/>
    <s v="ELECTRICO"/>
    <x v="0"/>
    <x v="1"/>
    <n v="0"/>
    <n v="1"/>
    <d v="1899-12-30T00:37:00"/>
    <d v="1899-12-30T00:37:00"/>
    <n v="1"/>
    <d v="1899-12-30T00:00:00"/>
    <d v="1899-12-30T00:37:00"/>
    <n v="25"/>
    <x v="5"/>
    <x v="11"/>
    <s v="6-25"/>
    <d v="1899-12-30T00:22:00"/>
    <n v="0"/>
    <n v="1"/>
    <x v="11"/>
  </r>
  <r>
    <s v="TFQ993"/>
    <n v="680"/>
    <x v="0"/>
    <s v="CAMBIO DE LLANTA POSICION 8"/>
    <x v="13"/>
    <d v="1899-12-30T09:50:00"/>
    <d v="1899-12-30T10:20:00"/>
    <d v="2021-06-25T00:00:00"/>
    <x v="73"/>
    <d v="2021-06-25T00:00:00"/>
    <d v="2021-06-25T00:00:00"/>
    <d v="1899-12-30T09:50:00"/>
    <d v="1899-12-30T10:20:00"/>
    <x v="247"/>
    <s v="JORGE GOMEZ"/>
    <x v="1"/>
    <s v="LLANTERIA"/>
    <x v="0"/>
    <x v="1"/>
    <n v="0"/>
    <n v="1"/>
    <d v="1899-12-30T00:30:00"/>
    <d v="1899-12-30T00:30:00"/>
    <n v="1"/>
    <d v="1899-12-30T00:00:00"/>
    <d v="1899-12-30T00:30:00"/>
    <n v="25"/>
    <x v="5"/>
    <x v="11"/>
    <s v="6-25"/>
    <d v="1899-12-30T00:30:00"/>
    <n v="0"/>
    <n v="1"/>
    <x v="11"/>
  </r>
  <r>
    <s v="TFU075"/>
    <n v="681"/>
    <x v="0"/>
    <s v="CAMBIO DE PERA DEREVERSA"/>
    <x v="58"/>
    <d v="1899-12-30T09:15:00"/>
    <d v="1899-12-30T11:43:00"/>
    <d v="2021-06-25T00:00:00"/>
    <x v="73"/>
    <d v="2021-06-25T00:00:00"/>
    <d v="2021-06-25T00:00:00"/>
    <d v="1899-12-30T10:50:00"/>
    <d v="1899-12-30T11:43:00"/>
    <x v="12"/>
    <s v="SERGIO MEJIA"/>
    <x v="0"/>
    <s v="ELECTRICO"/>
    <x v="1"/>
    <x v="3"/>
    <n v="0"/>
    <n v="1"/>
    <d v="1899-12-30T02:28:00"/>
    <d v="1899-12-30T02:28:00"/>
    <n v="1"/>
    <d v="1899-12-30T00:00:00"/>
    <d v="1899-12-30T02:28:00"/>
    <n v="25"/>
    <x v="5"/>
    <x v="11"/>
    <s v="6-25"/>
    <d v="1899-12-30T00:53:00"/>
    <n v="0"/>
    <n v="1"/>
    <x v="11"/>
  </r>
  <r>
    <s v="TFU071"/>
    <n v="682"/>
    <x v="1"/>
    <s v="AJUSTE DE FILTRO DE AIRE DE MOTOR"/>
    <x v="3"/>
    <d v="1899-12-30T09:30:00"/>
    <d v="1899-12-30T12:15:00"/>
    <d v="2021-06-25T00:00:00"/>
    <x v="73"/>
    <d v="2021-06-25T00:00:00"/>
    <d v="2021-06-25T00:00:00"/>
    <d v="1899-12-30T10:40:00"/>
    <d v="1899-12-30T10:50:00"/>
    <x v="45"/>
    <s v="LEONARDO CANO"/>
    <x v="0"/>
    <s v="MECANICA DE PATIO"/>
    <x v="1"/>
    <x v="1"/>
    <n v="0"/>
    <n v="1"/>
    <d v="1899-12-30T02:45:00"/>
    <d v="1899-12-30T02:45:00"/>
    <n v="1"/>
    <d v="1899-12-30T00:00:00"/>
    <d v="1899-12-30T02:45:00"/>
    <n v="25"/>
    <x v="5"/>
    <x v="11"/>
    <s v="6-25"/>
    <d v="1899-12-30T00:10:00"/>
    <n v="0"/>
    <n v="1"/>
    <x v="11"/>
  </r>
  <r>
    <s v="S26301"/>
    <n v="682"/>
    <x v="0"/>
    <s v="CAMBIO DE MANGUERA DE FRENO"/>
    <x v="19"/>
    <d v="1899-12-30T09:30:00"/>
    <d v="1899-12-30T12:15:00"/>
    <d v="2021-06-25T00:00:00"/>
    <x v="73"/>
    <d v="2021-06-25T00:00:00"/>
    <d v="2021-06-25T00:00:00"/>
    <d v="1899-12-30T11:40:00"/>
    <d v="1899-12-30T12:15:00"/>
    <x v="6"/>
    <s v="LEONARDO CANO"/>
    <x v="0"/>
    <s v="AIRE"/>
    <x v="0"/>
    <x v="1"/>
    <n v="0"/>
    <n v="1"/>
    <d v="1899-12-30T02:45:00"/>
    <d v="1899-12-30T02:45:00"/>
    <n v="1"/>
    <d v="1899-12-30T00:00:00"/>
    <d v="1899-12-30T02:45:00"/>
    <n v="25"/>
    <x v="5"/>
    <x v="11"/>
    <s v="6-25"/>
    <d v="1899-12-30T00:35:00"/>
    <n v="0"/>
    <n v="1"/>
    <x v="11"/>
  </r>
  <r>
    <s v="S26269"/>
    <n v="683"/>
    <x v="1"/>
    <s v="CAMBIO DE MANGUERAS DE MANOS TRAILER, CAMBIO DE MANO ROJA DE TRAILER, GRADUACION DE FRENOS"/>
    <x v="19"/>
    <d v="1899-12-30T10:15:00"/>
    <d v="1899-12-30T11:40:00"/>
    <d v="2021-06-25T00:00:00"/>
    <x v="73"/>
    <d v="2021-06-25T00:00:00"/>
    <d v="2021-06-25T00:00:00"/>
    <d v="1899-12-30T10:15:00"/>
    <d v="1899-12-30T11:05:00"/>
    <x v="0"/>
    <s v="JESUS MORA"/>
    <x v="0"/>
    <s v="MECANICA DE PATIO"/>
    <x v="0"/>
    <x v="2"/>
    <n v="0"/>
    <n v="1"/>
    <d v="1899-12-30T01:25:00"/>
    <d v="1899-12-30T01:25:00"/>
    <n v="1"/>
    <d v="1899-12-30T00:00:00"/>
    <d v="1899-12-30T01:25:00"/>
    <n v="25"/>
    <x v="5"/>
    <x v="11"/>
    <s v="6-25"/>
    <d v="1899-12-30T00:50:00"/>
    <n v="0"/>
    <n v="1"/>
    <x v="11"/>
  </r>
  <r>
    <s v="TDL914"/>
    <n v="683"/>
    <x v="0"/>
    <s v="CALIBRACION DE CLUTCH"/>
    <x v="4"/>
    <d v="1899-12-30T10:15:00"/>
    <d v="1899-12-30T11:40:00"/>
    <d v="2021-06-25T00:00:00"/>
    <x v="73"/>
    <d v="2021-06-25T00:00:00"/>
    <d v="2021-06-25T00:00:00"/>
    <d v="1899-12-30T11:20:00"/>
    <d v="1899-12-30T11:40:00"/>
    <x v="17"/>
    <s v="JESUS MORA"/>
    <x v="1"/>
    <s v="CAJAS Y TRANSMISIONES"/>
    <x v="1"/>
    <x v="2"/>
    <n v="0"/>
    <n v="1"/>
    <d v="1899-12-30T01:25:00"/>
    <d v="1899-12-30T01:25:00"/>
    <n v="1"/>
    <d v="1899-12-30T00:00:00"/>
    <d v="1899-12-30T01:25:00"/>
    <n v="25"/>
    <x v="5"/>
    <x v="11"/>
    <s v="6-25"/>
    <d v="1899-12-30T00:20:00"/>
    <n v="0"/>
    <n v="1"/>
    <x v="11"/>
  </r>
  <r>
    <s v="S67613"/>
    <n v="684"/>
    <x v="1"/>
    <s v="CAMBIO DE STOP NARANJA"/>
    <x v="29"/>
    <d v="1899-12-30T15:10:00"/>
    <d v="1899-12-30T15:35:00"/>
    <d v="2021-06-25T00:00:00"/>
    <x v="73"/>
    <d v="2021-06-25T00:00:00"/>
    <d v="2021-06-25T00:00:00"/>
    <d v="1899-12-30T15:10:00"/>
    <d v="1899-12-30T15:35:00"/>
    <x v="12"/>
    <m/>
    <x v="0"/>
    <s v="ELECTRICO"/>
    <x v="0"/>
    <x v="0"/>
    <n v="0"/>
    <n v="1"/>
    <d v="1899-12-30T00:25:00"/>
    <d v="1899-12-30T00:25:00"/>
    <n v="0"/>
    <d v="1899-12-30T05:25:00"/>
    <d v="1899-12-30T05:50:00"/>
    <n v="25"/>
    <x v="5"/>
    <x v="11"/>
    <s v="6-25"/>
    <d v="1899-12-30T00:25:00"/>
    <n v="0"/>
    <n v="1"/>
    <x v="11"/>
  </r>
  <r>
    <s v="TFU073"/>
    <n v="685"/>
    <x v="0"/>
    <s v="MANTENIMIENTO A LAS VALVULAS DE AIRE"/>
    <x v="11"/>
    <d v="1899-12-30T15:35:00"/>
    <m/>
    <d v="2021-06-25T00:00:00"/>
    <x v="6"/>
    <d v="2021-06-25T00:00:00"/>
    <d v="2021-06-25T00:00:00"/>
    <d v="1899-12-30T16:35:00"/>
    <d v="1899-12-30T17:30:00"/>
    <x v="6"/>
    <s v="FREDY CALDERON"/>
    <x v="0"/>
    <s v="AIRE"/>
    <x v="0"/>
    <x v="1"/>
    <n v="-44372"/>
    <n v="0"/>
    <d v="1899-12-30T00:00:00"/>
    <d v="1899-12-30T00:00:00"/>
    <n v="1"/>
    <d v="1899-12-30T00:00:00"/>
    <d v="1899-12-30T00:00:00"/>
    <n v="0"/>
    <x v="3"/>
    <x v="3"/>
    <s v="1-52"/>
    <d v="1899-12-30T00:55:00"/>
    <n v="0"/>
    <n v="1"/>
    <x v="11"/>
  </r>
  <r>
    <m/>
    <m/>
    <x v="0"/>
    <s v="MANTENIMIENTO GENERAL CAMBIO DE FILTRACION Y ACEITE A MAQUINARIA AMARILLA, CAMBIO DE ACEITE HIDRAULICO E INSPECCION DE BORNES DE BATERIA, CAMBIO DE GRASERA TENSORA DE RUEDAS "/>
    <x v="70"/>
    <d v="1899-12-30T10:30:00"/>
    <d v="1899-12-30T19:00:00"/>
    <d v="2021-06-24T00:00:00"/>
    <x v="49"/>
    <d v="2021-06-24T00:00:00"/>
    <d v="2021-06-24T00:00:00"/>
    <d v="1899-12-30T10:30:00"/>
    <d v="1899-12-30T19:00:00"/>
    <x v="25"/>
    <m/>
    <x v="2"/>
    <s v="MECANICA DE PATIO"/>
    <x v="1"/>
    <x v="6"/>
    <n v="0"/>
    <n v="1"/>
    <d v="1899-12-30T06:30:29"/>
    <d v="1899-12-30T07:30:00"/>
    <n v="1"/>
    <d v="1899-12-30T00:00:00"/>
    <d v="1899-12-30T07:30:00"/>
    <n v="24"/>
    <x v="5"/>
    <x v="11"/>
    <s v="6-25"/>
    <d v="1899-12-30T08:30:00"/>
    <n v="0"/>
    <n v="1"/>
    <x v="11"/>
  </r>
  <r>
    <s v="SJK634"/>
    <n v="686"/>
    <x v="0"/>
    <s v="CAMBIO DE LLANTA"/>
    <x v="13"/>
    <d v="1899-12-30T08:44:00"/>
    <d v="1899-12-30T09:21:00"/>
    <d v="2021-06-25T00:00:00"/>
    <x v="73"/>
    <d v="2021-06-25T00:00:00"/>
    <d v="2021-06-25T00:00:00"/>
    <d v="1899-12-30T08:44:00"/>
    <d v="1899-12-30T09:21:00"/>
    <x v="247"/>
    <s v="JOSE VALENCIA"/>
    <x v="0"/>
    <s v="LLANTERIA"/>
    <x v="0"/>
    <x v="0"/>
    <n v="0"/>
    <n v="1"/>
    <d v="1899-12-30T00:37:00"/>
    <d v="1899-12-30T00:37:00"/>
    <n v="1"/>
    <d v="1899-12-30T00:00:00"/>
    <d v="1899-12-30T00:37:00"/>
    <n v="25"/>
    <x v="5"/>
    <x v="11"/>
    <s v="6-25"/>
    <d v="1899-12-30T00:37:00"/>
    <n v="0"/>
    <n v="1"/>
    <x v="11"/>
  </r>
  <r>
    <s v="S26269"/>
    <n v="687"/>
    <x v="0"/>
    <s v="CAMBIO DE LLANTA NUMERO 1"/>
    <x v="13"/>
    <d v="1899-12-30T10:21:00"/>
    <d v="1899-12-30T10:50:00"/>
    <d v="2021-06-25T00:00:00"/>
    <x v="73"/>
    <d v="2021-06-25T00:00:00"/>
    <d v="2021-06-25T00:00:00"/>
    <d v="1899-12-30T10:21:00"/>
    <d v="1899-12-30T10:50:00"/>
    <x v="247"/>
    <s v="JESUS MORA"/>
    <x v="0"/>
    <s v="LLANTERIA"/>
    <x v="0"/>
    <x v="2"/>
    <n v="0"/>
    <n v="1"/>
    <d v="1899-12-30T00:29:00"/>
    <d v="1899-12-30T00:29:00"/>
    <n v="1"/>
    <d v="1899-12-30T00:00:00"/>
    <d v="1899-12-30T00:29:00"/>
    <n v="25"/>
    <x v="5"/>
    <x v="11"/>
    <s v="6-25"/>
    <d v="1899-12-30T00:29:00"/>
    <n v="0"/>
    <n v="1"/>
    <x v="11"/>
  </r>
  <r>
    <s v="S06239"/>
    <n v="688"/>
    <x v="0"/>
    <s v="CAMBIO DE DOS LLANTAS POSICION 9 Y 10"/>
    <x v="13"/>
    <d v="1899-12-30T10:52:00"/>
    <d v="1899-12-30T11:30:00"/>
    <d v="2021-06-25T00:00:00"/>
    <x v="73"/>
    <d v="2021-06-25T00:00:00"/>
    <d v="2021-06-25T00:00:00"/>
    <d v="1899-12-30T10:52:00"/>
    <d v="1899-12-30T11:30:00"/>
    <x v="247"/>
    <s v="ROBERTO LOZANO"/>
    <x v="0"/>
    <s v="LLANTERIA"/>
    <x v="0"/>
    <x v="3"/>
    <n v="0"/>
    <n v="1"/>
    <d v="1899-12-30T00:38:00"/>
    <d v="1899-12-30T00:38:00"/>
    <n v="1"/>
    <d v="1899-12-30T00:00:00"/>
    <d v="1899-12-30T00:38:00"/>
    <n v="25"/>
    <x v="5"/>
    <x v="11"/>
    <s v="6-25"/>
    <d v="1899-12-30T00:38:00"/>
    <n v="0"/>
    <n v="1"/>
    <x v="11"/>
  </r>
  <r>
    <s v="TFU056"/>
    <n v="689"/>
    <x v="1"/>
    <s v="INSPECCION "/>
    <x v="3"/>
    <d v="1899-12-30T07:00:00"/>
    <d v="1899-12-30T13:40:00"/>
    <d v="2021-06-26T00:00:00"/>
    <x v="72"/>
    <d v="2021-06-26T00:00:00"/>
    <d v="2021-06-26T00:00:00"/>
    <d v="1899-12-30T09:30:00"/>
    <d v="1899-12-30T10:00:00"/>
    <x v="1"/>
    <s v="RICHARD RODRIGUEZ"/>
    <x v="0"/>
    <s v="MOTORES"/>
    <x v="1"/>
    <x v="1"/>
    <n v="0"/>
    <n v="1"/>
    <d v="1899-12-30T04:40:29"/>
    <d v="1899-12-30T05:40:00"/>
    <n v="1"/>
    <d v="1899-12-30T00:00:00"/>
    <d v="1899-12-30T05:40:00"/>
    <n v="26"/>
    <x v="5"/>
    <x v="11"/>
    <s v="6-25"/>
    <d v="1899-12-30T00:30:00"/>
    <n v="0"/>
    <n v="1"/>
    <x v="11"/>
  </r>
  <r>
    <s v="TFU056"/>
    <n v="689"/>
    <x v="1"/>
    <s v="ESCANER"/>
    <x v="3"/>
    <d v="1899-12-30T07:00:00"/>
    <d v="1899-12-30T13:40:00"/>
    <d v="2021-06-26T00:00:00"/>
    <x v="72"/>
    <d v="2021-06-26T00:00:00"/>
    <d v="2021-06-26T00:00:00"/>
    <d v="1899-12-30T09:40:00"/>
    <d v="1899-12-30T11:30:00"/>
    <x v="280"/>
    <s v="RICHARD RODRIGUEZ"/>
    <x v="0"/>
    <s v="MOTORES"/>
    <x v="1"/>
    <x v="1"/>
    <n v="0"/>
    <n v="1"/>
    <d v="1899-12-30T04:40:29"/>
    <d v="1899-12-30T05:40:00"/>
    <n v="1"/>
    <d v="1899-12-30T00:00:00"/>
    <d v="1899-12-30T05:40:00"/>
    <n v="26"/>
    <x v="5"/>
    <x v="11"/>
    <s v="6-25"/>
    <d v="1899-12-30T01:50:00"/>
    <n v="0"/>
    <n v="1"/>
    <x v="11"/>
  </r>
  <r>
    <s v="TFU056"/>
    <n v="689"/>
    <x v="0"/>
    <s v="CAMBIO DE TURBO LE PUSIRON EL DE LA 077"/>
    <x v="3"/>
    <d v="1899-12-30T07:00:00"/>
    <d v="1899-12-30T13:40:00"/>
    <d v="2021-06-26T00:00:00"/>
    <x v="72"/>
    <d v="2021-06-26T00:00:00"/>
    <d v="2021-06-26T00:00:00"/>
    <d v="1899-12-30T12:00:00"/>
    <d v="1899-12-30T13:40:00"/>
    <x v="281"/>
    <s v="RICHARD RODRIGUEZ"/>
    <x v="0"/>
    <s v="MOTORES"/>
    <x v="1"/>
    <x v="1"/>
    <n v="0"/>
    <n v="1"/>
    <d v="1899-12-30T04:40:29"/>
    <d v="1899-12-30T05:40:00"/>
    <n v="1"/>
    <d v="1899-12-30T00:00:00"/>
    <d v="1899-12-30T05:40:00"/>
    <n v="26"/>
    <x v="5"/>
    <x v="11"/>
    <s v="6-25"/>
    <d v="1899-12-30T01:40:00"/>
    <n v="0"/>
    <n v="1"/>
    <x v="11"/>
  </r>
  <r>
    <s v="S67609"/>
    <n v="690"/>
    <x v="0"/>
    <s v="CAMBIO DE UNA LLANTA POSICION 7 "/>
    <x v="13"/>
    <d v="1899-12-30T10:40:00"/>
    <d v="1899-12-30T11:15:00"/>
    <d v="2021-06-23T00:00:00"/>
    <x v="70"/>
    <d v="2021-06-23T00:00:00"/>
    <d v="2021-06-23T00:00:00"/>
    <d v="1899-12-30T10:40:00"/>
    <d v="1899-12-30T11:45:00"/>
    <x v="258"/>
    <m/>
    <x v="1"/>
    <s v="LLANTERIA"/>
    <x v="0"/>
    <x v="0"/>
    <n v="0"/>
    <n v="1"/>
    <d v="1899-12-30T00:35:00"/>
    <d v="1899-12-30T00:35:00"/>
    <n v="1"/>
    <d v="1899-12-30T00:00:00"/>
    <d v="1899-12-30T00:35:00"/>
    <n v="23"/>
    <x v="5"/>
    <x v="11"/>
    <s v="6-25"/>
    <d v="1899-12-30T01:05:00"/>
    <n v="0"/>
    <n v="1"/>
    <x v="11"/>
  </r>
  <r>
    <s v="R80872"/>
    <n v="691"/>
    <x v="0"/>
    <s v="CAMBIO DE UNA LLANTA POSICION 4 Y ROTACION"/>
    <x v="13"/>
    <d v="1899-12-30T16:30:00"/>
    <d v="1899-12-30T17:10:00"/>
    <d v="2021-06-22T00:00:00"/>
    <x v="67"/>
    <d v="2021-06-22T00:00:00"/>
    <d v="2021-06-22T00:00:00"/>
    <d v="1899-12-30T16:30:00"/>
    <d v="1899-12-30T17:10:00"/>
    <x v="244"/>
    <m/>
    <x v="1"/>
    <s v="LLANTERIA"/>
    <x v="0"/>
    <x v="2"/>
    <n v="0"/>
    <n v="1"/>
    <d v="1899-12-30T00:40:00"/>
    <d v="1899-12-30T00:40:00"/>
    <n v="0"/>
    <d v="1899-12-30T03:50:00"/>
    <d v="1899-12-30T04:30:00"/>
    <n v="22"/>
    <x v="5"/>
    <x v="11"/>
    <s v="6-25"/>
    <d v="1899-12-30T00:40:00"/>
    <n v="0"/>
    <n v="1"/>
    <x v="11"/>
  </r>
  <r>
    <s v="TFR852"/>
    <n v="692"/>
    <x v="0"/>
    <s v="CAMBIO DE REPUESTO"/>
    <x v="13"/>
    <d v="1899-12-30T14:13:00"/>
    <d v="1899-12-30T14:30:00"/>
    <d v="2021-06-22T00:00:00"/>
    <x v="67"/>
    <d v="2021-06-22T00:00:00"/>
    <d v="2021-06-22T00:00:00"/>
    <d v="1899-12-30T14:13:00"/>
    <d v="1899-12-30T14:30:00"/>
    <x v="247"/>
    <s v="LUIS OROZCO"/>
    <x v="0"/>
    <s v="LLANTERIA"/>
    <x v="0"/>
    <x v="5"/>
    <n v="0"/>
    <n v="1"/>
    <d v="1899-12-30T00:17:00"/>
    <d v="1899-12-30T00:17:00"/>
    <n v="1"/>
    <d v="1899-12-30T00:00:00"/>
    <d v="1899-12-30T00:17:00"/>
    <n v="22"/>
    <x v="5"/>
    <x v="11"/>
    <s v="6-25"/>
    <d v="1899-12-30T00:17:00"/>
    <n v="0"/>
    <n v="1"/>
    <x v="11"/>
  </r>
  <r>
    <s v="S20485"/>
    <n v="693"/>
    <x v="0"/>
    <s v="REPARACION POR UNA LLANTA POSICION 10"/>
    <x v="13"/>
    <d v="1899-12-30T09:00:00"/>
    <d v="1899-12-30T10:16:00"/>
    <d v="2021-06-22T00:00:00"/>
    <x v="67"/>
    <d v="2021-06-22T00:00:00"/>
    <d v="2021-06-22T00:00:00"/>
    <d v="1899-12-30T09:00:00"/>
    <d v="1899-12-30T10:16:00"/>
    <x v="244"/>
    <s v="ELIECER MONSALVO"/>
    <x v="1"/>
    <s v="LLANTERIA"/>
    <x v="0"/>
    <x v="3"/>
    <n v="0"/>
    <n v="1"/>
    <d v="1899-12-30T01:16:00"/>
    <d v="1899-12-30T01:16:00"/>
    <n v="1"/>
    <d v="1899-12-30T00:00:00"/>
    <d v="1899-12-30T01:16:00"/>
    <n v="22"/>
    <x v="5"/>
    <x v="11"/>
    <s v="6-25"/>
    <d v="1899-12-30T01:16:00"/>
    <n v="0"/>
    <n v="1"/>
    <x v="11"/>
  </r>
  <r>
    <s v="UQS510"/>
    <n v="694"/>
    <x v="0"/>
    <s v="CALIBRACION GENERAL CABEZOTE Y TANQUE"/>
    <x v="13"/>
    <d v="1899-12-30T07:30:00"/>
    <d v="1899-12-30T08:10:00"/>
    <d v="2021-06-22T00:00:00"/>
    <x v="67"/>
    <d v="2021-06-22T00:00:00"/>
    <d v="2021-06-22T00:00:00"/>
    <d v="1899-12-30T07:30:00"/>
    <d v="1899-12-30T08:10:00"/>
    <x v="247"/>
    <s v="ALEXANDER RICO"/>
    <x v="1"/>
    <s v="LLANTERIA"/>
    <x v="0"/>
    <x v="3"/>
    <n v="0"/>
    <n v="1"/>
    <d v="1899-12-30T00:40:00"/>
    <d v="1899-12-30T00:40:00"/>
    <n v="1"/>
    <d v="1899-12-30T00:00:00"/>
    <d v="1899-12-30T00:40:00"/>
    <n v="22"/>
    <x v="5"/>
    <x v="11"/>
    <s v="6-25"/>
    <d v="1899-12-30T00:40:00"/>
    <n v="0"/>
    <n v="1"/>
    <x v="11"/>
  </r>
  <r>
    <s v="TDL765"/>
    <n v="695"/>
    <x v="0"/>
    <s v="CAMBIO DE REPUESTO"/>
    <x v="13"/>
    <d v="1899-12-30T10:17:00"/>
    <d v="1899-12-30T10:45:00"/>
    <d v="2021-06-22T00:00:00"/>
    <x v="67"/>
    <d v="2021-06-22T00:00:00"/>
    <d v="2021-06-22T00:00:00"/>
    <d v="1899-12-30T10:17:00"/>
    <d v="1899-12-30T10:45:00"/>
    <x v="244"/>
    <s v="CARLOS RAMIREZ"/>
    <x v="1"/>
    <s v="LLANTERIA"/>
    <x v="0"/>
    <x v="1"/>
    <n v="0"/>
    <n v="1"/>
    <d v="1899-12-30T00:28:00"/>
    <d v="1899-12-30T00:28:00"/>
    <n v="1"/>
    <d v="1899-12-30T00:00:00"/>
    <d v="1899-12-30T00:28:00"/>
    <n v="22"/>
    <x v="5"/>
    <x v="11"/>
    <s v="6-25"/>
    <d v="1899-12-30T00:28:00"/>
    <n v="0"/>
    <n v="1"/>
    <x v="11"/>
  </r>
  <r>
    <s v="S26308"/>
    <n v="696"/>
    <x v="0"/>
    <s v="REPARACION DE LLANTAS PINCHADAS POR LA VALVULA, Y UNA POR VULCANIZACION"/>
    <x v="13"/>
    <d v="1899-12-30T07:30:00"/>
    <d v="1899-12-30T10:40:00"/>
    <d v="2021-06-23T00:00:00"/>
    <x v="70"/>
    <d v="2021-06-23T00:00:00"/>
    <d v="2021-06-23T00:00:00"/>
    <d v="1899-12-30T07:30:00"/>
    <d v="1899-12-30T10:40:00"/>
    <x v="241"/>
    <s v="JHON CANTILLO"/>
    <x v="0"/>
    <s v="LLANTERIA"/>
    <x v="0"/>
    <x v="1"/>
    <n v="0"/>
    <n v="1"/>
    <d v="1899-12-30T03:10:00"/>
    <d v="1899-12-30T03:10:00"/>
    <n v="1"/>
    <d v="1899-12-30T00:00:00"/>
    <d v="1899-12-30T03:10:00"/>
    <n v="23"/>
    <x v="5"/>
    <x v="11"/>
    <s v="6-25"/>
    <d v="1899-12-30T03:10:00"/>
    <n v="0"/>
    <n v="1"/>
    <x v="11"/>
  </r>
  <r>
    <s v="T8236"/>
    <n v="697"/>
    <x v="0"/>
    <s v="REPARACION DE LLANTA PINCHADA"/>
    <x v="13"/>
    <d v="1899-12-30T10:00:00"/>
    <d v="1899-12-30T11:03:00"/>
    <d v="2021-06-23T00:00:00"/>
    <x v="70"/>
    <d v="2021-06-23T00:00:00"/>
    <d v="2021-06-23T00:00:00"/>
    <d v="1899-12-30T10:00:00"/>
    <d v="1899-12-30T11:03:00"/>
    <x v="247"/>
    <m/>
    <x v="0"/>
    <s v="LLANTERIA"/>
    <x v="0"/>
    <x v="0"/>
    <n v="0"/>
    <n v="1"/>
    <d v="1899-12-30T01:03:00"/>
    <d v="1899-12-30T01:03:00"/>
    <n v="1"/>
    <d v="1899-12-30T00:00:00"/>
    <d v="1899-12-30T01:03:00"/>
    <n v="23"/>
    <x v="5"/>
    <x v="11"/>
    <s v="6-25"/>
    <d v="1899-12-30T01:03:00"/>
    <n v="0"/>
    <n v="1"/>
    <x v="11"/>
  </r>
  <r>
    <s v="S26268"/>
    <n v="698"/>
    <x v="0"/>
    <s v="CAMBIO DE UNA LLANTA POSICION 3"/>
    <x v="13"/>
    <d v="1899-12-30T09:35:00"/>
    <d v="1899-12-30T10:00:00"/>
    <d v="2021-06-23T00:00:00"/>
    <x v="70"/>
    <d v="2021-06-23T00:00:00"/>
    <d v="2021-06-23T00:00:00"/>
    <d v="1899-12-30T09:35:00"/>
    <d v="1899-12-30T10:00:00"/>
    <x v="247"/>
    <m/>
    <x v="1"/>
    <s v="LLANTERIA"/>
    <x v="0"/>
    <x v="0"/>
    <n v="0"/>
    <n v="1"/>
    <d v="1899-12-30T00:25:00"/>
    <d v="1899-12-30T00:25:00"/>
    <n v="1"/>
    <d v="1899-12-30T00:00:00"/>
    <d v="1899-12-30T00:25:00"/>
    <n v="23"/>
    <x v="5"/>
    <x v="11"/>
    <s v="6-25"/>
    <d v="1899-12-30T00:25:00"/>
    <n v="0"/>
    <n v="1"/>
    <x v="11"/>
  </r>
  <r>
    <s v="TFU069"/>
    <n v="699"/>
    <x v="0"/>
    <s v="REPARACION DE LLANTA POSICION 4"/>
    <x v="13"/>
    <d v="1899-12-30T08:35:00"/>
    <d v="1899-12-30T09:05:00"/>
    <d v="2021-06-23T00:00:00"/>
    <x v="70"/>
    <d v="2021-06-23T00:00:00"/>
    <d v="2021-06-23T00:00:00"/>
    <d v="1899-12-30T08:35:00"/>
    <d v="1899-12-30T09:05:00"/>
    <x v="244"/>
    <s v="EFRAIN VARGAS"/>
    <x v="0"/>
    <s v="LLANTERIA"/>
    <x v="0"/>
    <x v="1"/>
    <n v="0"/>
    <n v="1"/>
    <d v="1899-12-30T00:30:00"/>
    <d v="1899-12-30T00:30:00"/>
    <n v="1"/>
    <d v="1899-12-30T00:00:00"/>
    <d v="1899-12-30T00:30:00"/>
    <n v="23"/>
    <x v="5"/>
    <x v="11"/>
    <s v="6-25"/>
    <d v="1899-12-30T00:30:00"/>
    <n v="0"/>
    <n v="1"/>
    <x v="11"/>
  </r>
  <r>
    <s v="S67613"/>
    <n v="700"/>
    <x v="1"/>
    <s v="CAMBIO DE LLANTAS POSICION 5 Y 6"/>
    <x v="13"/>
    <d v="1899-12-30T15:00:00"/>
    <d v="1899-12-30T15:50:00"/>
    <d v="2021-06-24T00:00:00"/>
    <x v="49"/>
    <d v="2021-06-24T00:00:00"/>
    <d v="2021-06-24T00:00:00"/>
    <d v="1899-12-30T15:00:00"/>
    <d v="1899-12-30T15:50:00"/>
    <x v="247"/>
    <m/>
    <x v="1"/>
    <s v="LLANTERIA"/>
    <x v="0"/>
    <x v="0"/>
    <n v="0"/>
    <n v="1"/>
    <d v="1899-12-30T00:50:00"/>
    <d v="1899-12-30T00:50:00"/>
    <n v="0"/>
    <d v="1899-12-30T05:10:00"/>
    <d v="1899-12-30T06:00:00"/>
    <n v="24"/>
    <x v="5"/>
    <x v="11"/>
    <s v="6-25"/>
    <d v="1899-12-30T00:50:00"/>
    <n v="0"/>
    <n v="1"/>
    <x v="11"/>
  </r>
  <r>
    <s v="TFR851"/>
    <n v="701"/>
    <x v="0"/>
    <s v="CAMBIO DE REPUESTO Y LLANTA POSICION 6"/>
    <x v="13"/>
    <d v="1899-12-30T07:00:00"/>
    <d v="1899-12-30T08:00:00"/>
    <d v="2021-06-24T00:00:00"/>
    <x v="49"/>
    <d v="2021-06-24T00:00:00"/>
    <d v="2021-06-24T00:00:00"/>
    <d v="1899-12-30T07:00:00"/>
    <d v="1899-12-30T08:00:00"/>
    <x v="244"/>
    <s v="JONHY SORACA"/>
    <x v="0"/>
    <s v="LLANTERIA"/>
    <x v="0"/>
    <x v="5"/>
    <n v="0"/>
    <n v="1"/>
    <d v="1899-12-30T01:00:00"/>
    <d v="1899-12-30T01:00:00"/>
    <n v="1"/>
    <d v="1899-12-30T00:00:00"/>
    <d v="1899-12-30T01:00:00"/>
    <n v="24"/>
    <x v="5"/>
    <x v="11"/>
    <s v="6-25"/>
    <d v="1899-12-30T01:00:00"/>
    <n v="0"/>
    <n v="1"/>
    <x v="11"/>
  </r>
  <r>
    <s v="TFR852"/>
    <n v="702"/>
    <x v="1"/>
    <s v="INSTALACION DE LLANTA DE REPUESTO EN POSICION 3, INSPECCION DEL VEHICULO, CAMBIO DE LLANTAS POSICION 7, 8 9 Y10"/>
    <x v="13"/>
    <d v="1899-12-30T09:00:00"/>
    <d v="1899-12-30T16:40:00"/>
    <d v="2021-06-24T00:00:00"/>
    <x v="49"/>
    <d v="2021-06-24T00:00:00"/>
    <d v="2021-06-24T00:00:00"/>
    <d v="1899-12-30T09:00:00"/>
    <d v="1899-12-30T16:40:00"/>
    <x v="258"/>
    <s v="LUIS OROZCO"/>
    <x v="0"/>
    <s v="LLANTERIA"/>
    <x v="0"/>
    <x v="5"/>
    <n v="0"/>
    <n v="1"/>
    <d v="1899-12-30T05:40:29"/>
    <d v="1899-12-30T06:40:00"/>
    <n v="1"/>
    <d v="1899-12-30T00:00:00"/>
    <d v="1899-12-30T06:40:00"/>
    <n v="24"/>
    <x v="5"/>
    <x v="11"/>
    <s v="6-25"/>
    <d v="1899-12-30T05:40:29"/>
    <n v="0"/>
    <n v="1"/>
    <x v="11"/>
  </r>
  <r>
    <s v="S46484"/>
    <n v="702"/>
    <x v="0"/>
    <s v="CAMBIOD E LLANTA POSICION 10"/>
    <x v="13"/>
    <d v="1899-12-30T09:00:00"/>
    <d v="1899-12-30T16:40:00"/>
    <d v="2021-06-24T00:00:00"/>
    <x v="49"/>
    <d v="2021-06-24T00:00:00"/>
    <d v="2021-06-24T00:00:00"/>
    <d v="1899-12-30T11:11:00"/>
    <d v="1899-12-30T11:30:00"/>
    <x v="247"/>
    <s v="LUIS OROZCO"/>
    <x v="0"/>
    <s v="LLANTERIA"/>
    <x v="0"/>
    <x v="5"/>
    <n v="0"/>
    <n v="1"/>
    <d v="1899-12-30T05:40:29"/>
    <d v="1899-12-30T06:40:00"/>
    <n v="1"/>
    <d v="1899-12-30T00:00:00"/>
    <d v="1899-12-30T06:40:00"/>
    <n v="24"/>
    <x v="5"/>
    <x v="11"/>
    <s v="6-25"/>
    <d v="1899-12-30T00:19:00"/>
    <n v="0"/>
    <n v="1"/>
    <x v="11"/>
  </r>
  <r>
    <s v="TFU066"/>
    <n v="703"/>
    <x v="0"/>
    <s v="REPARACION DE LLANTA POSICION 8 "/>
    <x v="13"/>
    <d v="1899-12-30T09:10:00"/>
    <d v="1899-12-30T10:00:00"/>
    <d v="2021-06-24T00:00:00"/>
    <x v="49"/>
    <d v="2021-06-24T00:00:00"/>
    <d v="2021-06-24T00:00:00"/>
    <d v="1899-12-30T09:10:00"/>
    <d v="1899-12-30T10:00:00"/>
    <x v="244"/>
    <s v="MIGUEL APREZA"/>
    <x v="0"/>
    <s v="LLANTERIA"/>
    <x v="0"/>
    <x v="1"/>
    <n v="0"/>
    <n v="1"/>
    <d v="1899-12-30T00:50:00"/>
    <d v="1899-12-30T00:50:00"/>
    <n v="1"/>
    <d v="1899-12-30T00:00:00"/>
    <d v="1899-12-30T00:50:00"/>
    <n v="24"/>
    <x v="5"/>
    <x v="11"/>
    <s v="6-25"/>
    <d v="1899-12-30T00:50:00"/>
    <n v="0"/>
    <n v="1"/>
    <x v="11"/>
  </r>
  <r>
    <s v="R53823"/>
    <n v="704"/>
    <x v="0"/>
    <s v="DESMONTE Y MONTAJE DE LLANTA POR FILTRACION POR EL COSTADO"/>
    <x v="13"/>
    <d v="1899-12-30T14:10:00"/>
    <d v="1899-12-30T14:40:00"/>
    <d v="2021-06-25T00:00:00"/>
    <x v="73"/>
    <d v="2021-06-25T00:00:00"/>
    <d v="2021-06-25T00:00:00"/>
    <d v="1899-12-30T14:10:00"/>
    <d v="1899-12-30T14:40:00"/>
    <x v="247"/>
    <s v="JUAN GONZALEZ"/>
    <x v="0"/>
    <s v="LLANTERIA"/>
    <x v="0"/>
    <x v="3"/>
    <n v="0"/>
    <n v="1"/>
    <d v="1899-12-30T00:30:00"/>
    <d v="1899-12-30T00:30:00"/>
    <n v="0"/>
    <d v="1899-12-30T06:20:00"/>
    <d v="1899-12-30T06:50:00"/>
    <n v="25"/>
    <x v="5"/>
    <x v="11"/>
    <s v="6-25"/>
    <d v="1899-12-30T00:30:00"/>
    <n v="0"/>
    <n v="1"/>
    <x v="11"/>
  </r>
  <r>
    <s v="TFQ994"/>
    <n v="705"/>
    <x v="1"/>
    <s v="REVISION DE RUEDA POSICION 9 Y 10"/>
    <x v="13"/>
    <d v="1899-12-30T07:30:00"/>
    <d v="1899-12-30T09:30:00"/>
    <d v="2021-06-26T00:00:00"/>
    <x v="72"/>
    <d v="2021-06-26T00:00:00"/>
    <d v="2021-06-26T00:00:00"/>
    <d v="1899-12-30T08:30:00"/>
    <d v="1899-12-30T08:46:00"/>
    <x v="23"/>
    <s v="LUIS DIAZ"/>
    <x v="0"/>
    <s v="MECANICA DE PATIO"/>
    <x v="1"/>
    <x v="1"/>
    <n v="0"/>
    <n v="1"/>
    <d v="1899-12-30T02:00:00"/>
    <d v="1899-12-30T02:00:00"/>
    <n v="1"/>
    <d v="1899-12-30T00:00:00"/>
    <d v="1899-12-30T02:00:00"/>
    <n v="26"/>
    <x v="5"/>
    <x v="11"/>
    <s v="6-25"/>
    <d v="1899-12-30T00:16:00"/>
    <n v="0"/>
    <n v="1"/>
    <x v="11"/>
  </r>
  <r>
    <s v="TFQ994"/>
    <n v="705"/>
    <x v="0"/>
    <s v="CAMBIO DE ASIENTO DE CONDUCTOR"/>
    <x v="1"/>
    <d v="1899-12-30T07:30:00"/>
    <d v="1899-12-30T09:30:00"/>
    <d v="2021-06-26T00:00:00"/>
    <x v="72"/>
    <d v="2021-06-26T00:00:00"/>
    <d v="2021-06-26T00:00:00"/>
    <d v="1899-12-30T09:00:00"/>
    <d v="1899-12-30T09:30:00"/>
    <x v="28"/>
    <s v="LUIS DIAZ"/>
    <x v="0"/>
    <s v="LATONERIA Y PINTURA"/>
    <x v="0"/>
    <x v="1"/>
    <n v="0"/>
    <n v="1"/>
    <d v="1899-12-30T02:00:00"/>
    <d v="1899-12-30T02:00:00"/>
    <n v="1"/>
    <d v="1899-12-30T00:00:00"/>
    <d v="1899-12-30T02:00:00"/>
    <n v="26"/>
    <x v="5"/>
    <x v="11"/>
    <s v="6-25"/>
    <d v="1899-12-30T00:30:00"/>
    <n v="0"/>
    <n v="1"/>
    <x v="11"/>
  </r>
  <r>
    <s v="WLP795"/>
    <n v="706"/>
    <x v="1"/>
    <s v="ARREGLO DE LAMPARA DAÑADA LADO IZQUIERDO Y BRILLADO DE TANQUES DE ACPM"/>
    <x v="58"/>
    <d v="1899-12-30T07:30:00"/>
    <d v="1899-12-30T14:00:00"/>
    <d v="2021-06-26T00:00:00"/>
    <x v="72"/>
    <d v="2021-06-26T00:00:00"/>
    <d v="2021-06-26T00:00:00"/>
    <d v="1899-12-30T07:30:00"/>
    <d v="1899-12-30T10:22:00"/>
    <x v="28"/>
    <s v="JOHAN AVENDAÑO"/>
    <x v="1"/>
    <s v="LATONERIA Y PINTURA"/>
    <x v="0"/>
    <x v="3"/>
    <n v="0"/>
    <n v="1"/>
    <d v="1899-12-30T04:30:29"/>
    <d v="1899-12-30T05:30:00"/>
    <n v="1"/>
    <d v="1899-12-30T00:00:00"/>
    <d v="1899-12-30T05:30:00"/>
    <n v="26"/>
    <x v="5"/>
    <x v="11"/>
    <s v="6-25"/>
    <d v="1899-12-30T02:52:00"/>
    <n v="0"/>
    <n v="1"/>
    <x v="11"/>
  </r>
  <r>
    <s v="WLP795"/>
    <n v="706"/>
    <x v="0"/>
    <s v="CAMBIO DE ACEITE Y FILTRACION"/>
    <x v="3"/>
    <d v="1899-12-30T07:30:00"/>
    <d v="1899-12-30T14:00:00"/>
    <d v="2021-06-26T00:00:00"/>
    <x v="72"/>
    <d v="2021-06-26T00:00:00"/>
    <d v="2021-06-26T00:00:00"/>
    <d v="1899-12-30T11:30:00"/>
    <d v="1899-12-30T14:00:00"/>
    <x v="25"/>
    <s v="JOHAN AVENDAÑO"/>
    <x v="1"/>
    <s v="MECANICA DE PATIO"/>
    <x v="1"/>
    <x v="3"/>
    <n v="0"/>
    <n v="1"/>
    <d v="1899-12-30T04:30:29"/>
    <d v="1899-12-30T05:30:00"/>
    <n v="1"/>
    <d v="1899-12-30T00:00:00"/>
    <d v="1899-12-30T05:30:00"/>
    <n v="26"/>
    <x v="5"/>
    <x v="11"/>
    <s v="6-25"/>
    <d v="1899-12-30T02:30:00"/>
    <n v="0"/>
    <n v="1"/>
    <x v="11"/>
  </r>
  <r>
    <s v="TFU066"/>
    <n v="707"/>
    <x v="0"/>
    <s v="ARREGLO DE SISTEMA DE ELEVAVIDRIOS"/>
    <x v="58"/>
    <d v="1899-12-30T07:30:00"/>
    <d v="1899-12-30T10:43:00"/>
    <d v="2021-06-26T00:00:00"/>
    <x v="72"/>
    <d v="2021-06-26T00:00:00"/>
    <d v="2021-06-26T00:00:00"/>
    <d v="1899-12-30T07:30:00"/>
    <d v="1899-12-30T10:43:00"/>
    <x v="12"/>
    <s v="MIGUEL APREZA"/>
    <x v="0"/>
    <s v="ELECTRICO"/>
    <x v="1"/>
    <x v="1"/>
    <n v="0"/>
    <n v="1"/>
    <d v="1899-12-30T03:13:00"/>
    <d v="1899-12-30T03:13:00"/>
    <n v="1"/>
    <d v="1899-12-30T00:00:00"/>
    <d v="1899-12-30T03:13:00"/>
    <n v="26"/>
    <x v="5"/>
    <x v="11"/>
    <s v="6-25"/>
    <d v="1899-12-30T03:13:00"/>
    <n v="0"/>
    <n v="1"/>
    <x v="11"/>
  </r>
  <r>
    <s v="TFR045"/>
    <n v="708"/>
    <x v="1"/>
    <s v="GRADUACION DE FRENOS"/>
    <x v="13"/>
    <d v="1899-12-30T07:30:00"/>
    <d v="1899-12-30T12:30:00"/>
    <d v="2021-06-26T00:00:00"/>
    <x v="72"/>
    <d v="2021-06-26T00:00:00"/>
    <d v="2021-06-26T00:00:00"/>
    <d v="1899-12-30T07:30:00"/>
    <d v="1899-12-30T08:20:00"/>
    <x v="0"/>
    <s v="ROBERTO MENDOZA"/>
    <x v="1"/>
    <s v="MECANICA DE PATIO"/>
    <x v="0"/>
    <x v="1"/>
    <n v="0"/>
    <n v="1"/>
    <d v="1899-12-30T03:00:29"/>
    <d v="1899-12-30T04:00:00"/>
    <n v="1"/>
    <d v="1899-12-30T00:00:00"/>
    <d v="1899-12-30T04:00:00"/>
    <n v="26"/>
    <x v="5"/>
    <x v="11"/>
    <s v="6-25"/>
    <d v="1899-12-30T00:50:00"/>
    <n v="0"/>
    <n v="1"/>
    <x v="11"/>
  </r>
  <r>
    <s v="TFR045"/>
    <n v="708"/>
    <x v="1"/>
    <s v="ENGRASE COMPLETAR NIVEL DE ACEITE"/>
    <x v="3"/>
    <d v="1899-12-30T07:30:00"/>
    <d v="1899-12-30T12:30:00"/>
    <d v="2021-06-26T00:00:00"/>
    <x v="72"/>
    <d v="2021-06-26T00:00:00"/>
    <d v="2021-06-26T00:00:00"/>
    <d v="1899-12-30T09:40:00"/>
    <d v="1899-12-30T10:15:00"/>
    <x v="25"/>
    <s v="ROBERTO MENDOZA"/>
    <x v="1"/>
    <s v="MECANICA DE PATIO"/>
    <x v="1"/>
    <x v="1"/>
    <n v="0"/>
    <n v="1"/>
    <d v="1899-12-30T03:00:29"/>
    <d v="1899-12-30T04:00:00"/>
    <n v="1"/>
    <d v="1899-12-30T00:00:00"/>
    <d v="1899-12-30T04:00:00"/>
    <n v="26"/>
    <x v="5"/>
    <x v="11"/>
    <s v="6-25"/>
    <d v="1899-12-30T00:35:00"/>
    <n v="0"/>
    <n v="1"/>
    <x v="11"/>
  </r>
  <r>
    <s v="S26234"/>
    <n v="708"/>
    <x v="1"/>
    <s v="CAMBIO DE LLANTAS POSICION 7 Y 8"/>
    <x v="13"/>
    <d v="1899-12-30T07:30:00"/>
    <d v="1899-12-30T12:30:00"/>
    <d v="2021-06-26T00:00:00"/>
    <x v="72"/>
    <d v="2021-06-26T00:00:00"/>
    <d v="2021-06-26T00:00:00"/>
    <d v="1899-12-30T09:30:00"/>
    <d v="1899-12-30T10:30:00"/>
    <x v="244"/>
    <s v="ROBERTO MENDOZA"/>
    <x v="1"/>
    <s v="LLANTERIA"/>
    <x v="0"/>
    <x v="1"/>
    <n v="0"/>
    <n v="1"/>
    <d v="1899-12-30T03:00:29"/>
    <d v="1899-12-30T04:00:00"/>
    <n v="1"/>
    <d v="1899-12-30T00:00:00"/>
    <d v="1899-12-30T04:00:00"/>
    <n v="26"/>
    <x v="5"/>
    <x v="11"/>
    <s v="6-25"/>
    <d v="1899-12-30T01:00:00"/>
    <n v="0"/>
    <n v="1"/>
    <x v="11"/>
  </r>
  <r>
    <s v="TFR045"/>
    <n v="708"/>
    <x v="0"/>
    <s v="REGRABAR LLANTAS POSICION 5,9 Y 10 "/>
    <x v="13"/>
    <d v="1899-12-30T07:30:00"/>
    <d v="1899-12-30T12:30:00"/>
    <d v="2021-06-26T00:00:00"/>
    <x v="72"/>
    <d v="2021-06-26T00:00:00"/>
    <d v="2021-06-26T00:00:00"/>
    <d v="1899-12-30T10:30:00"/>
    <d v="1899-12-30T12:30:00"/>
    <x v="244"/>
    <s v="ROBERTO MENDOZA"/>
    <x v="1"/>
    <s v="LLANTERIA"/>
    <x v="0"/>
    <x v="1"/>
    <n v="0"/>
    <n v="1"/>
    <d v="1899-12-30T03:00:29"/>
    <d v="1899-12-30T04:00:00"/>
    <n v="1"/>
    <d v="1899-12-30T00:00:00"/>
    <d v="1899-12-30T04:00:00"/>
    <n v="26"/>
    <x v="5"/>
    <x v="11"/>
    <s v="6-25"/>
    <d v="1899-12-30T02:00:00"/>
    <n v="0"/>
    <n v="1"/>
    <x v="11"/>
  </r>
  <r>
    <s v="TFU079"/>
    <n v="709"/>
    <x v="1"/>
    <s v="CAMBIO DE BUJES SUSPENSION NEUMATICA DE CABINA"/>
    <x v="20"/>
    <d v="1899-12-30T09:50:00"/>
    <d v="1899-12-30T12:00:00"/>
    <d v="2021-06-26T00:00:00"/>
    <x v="72"/>
    <d v="2021-06-26T00:00:00"/>
    <d v="2021-06-26T00:00:00"/>
    <d v="1899-12-30T09:50:00"/>
    <d v="1899-12-30T12:00:00"/>
    <x v="273"/>
    <s v="LUIS ELLES"/>
    <x v="0"/>
    <s v="MECANICA DE PATIO"/>
    <x v="1"/>
    <x v="1"/>
    <n v="0"/>
    <n v="1"/>
    <d v="1899-12-30T02:10:00"/>
    <d v="1899-12-30T02:10:00"/>
    <n v="1"/>
    <d v="1899-12-30T00:00:00"/>
    <d v="1899-12-30T02:10:00"/>
    <n v="26"/>
    <x v="5"/>
    <x v="11"/>
    <s v="6-25"/>
    <d v="1899-12-30T02:10:00"/>
    <n v="0"/>
    <n v="1"/>
    <x v="11"/>
  </r>
  <r>
    <s v="S26289"/>
    <n v="709"/>
    <x v="0"/>
    <s v="CAMBIO DE LLANTAS POSICION 7 Y 8"/>
    <x v="13"/>
    <d v="1899-12-30T07:30:00"/>
    <d v="1899-12-30T09:30:00"/>
    <d v="2021-06-26T00:00:00"/>
    <x v="72"/>
    <d v="2021-06-26T00:00:00"/>
    <d v="2021-06-26T00:00:00"/>
    <d v="1899-12-30T07:30:00"/>
    <d v="1899-12-30T09:30:00"/>
    <x v="244"/>
    <s v="LUIS ELLES"/>
    <x v="1"/>
    <s v="LLANTERIA"/>
    <x v="0"/>
    <x v="1"/>
    <n v="0"/>
    <n v="1"/>
    <d v="1899-12-30T02:00:00"/>
    <d v="1899-12-30T02:00:00"/>
    <n v="1"/>
    <d v="1899-12-30T00:00:00"/>
    <d v="1899-12-30T02:00:00"/>
    <n v="26"/>
    <x v="5"/>
    <x v="11"/>
    <s v="6-25"/>
    <d v="1899-12-30T02:00:00"/>
    <n v="0"/>
    <n v="1"/>
    <x v="11"/>
  </r>
  <r>
    <s v="TFR839"/>
    <n v="710"/>
    <x v="0"/>
    <s v="REVISION DE FUGA DE ACEITE POR TUBO ROTO"/>
    <x v="3"/>
    <d v="1899-12-30T10:30:00"/>
    <d v="1899-12-30T11:15:00"/>
    <d v="2021-06-26T00:00:00"/>
    <x v="72"/>
    <d v="2021-06-26T00:00:00"/>
    <d v="2021-06-26T00:00:00"/>
    <d v="1899-12-30T10:40:00"/>
    <d v="1899-12-30T11:15:00"/>
    <x v="1"/>
    <s v="VICTOR BARCASNEGRAS"/>
    <x v="0"/>
    <s v="MOTORES"/>
    <x v="1"/>
    <x v="5"/>
    <n v="0"/>
    <n v="1"/>
    <d v="1899-12-30T00:45:00"/>
    <d v="1899-12-30T00:45:00"/>
    <n v="1"/>
    <d v="1899-12-30T00:00:00"/>
    <d v="1899-12-30T00:45:00"/>
    <n v="26"/>
    <x v="5"/>
    <x v="11"/>
    <s v="6-25"/>
    <d v="1899-12-30T00:35:00"/>
    <n v="0"/>
    <n v="1"/>
    <x v="11"/>
  </r>
  <r>
    <s v="TDL918 - R62024"/>
    <n v="711"/>
    <x v="0"/>
    <s v="se completa un galón de aceite para motor"/>
    <x v="3"/>
    <d v="1899-12-30T15:00:00"/>
    <d v="1899-12-30T17:00:00"/>
    <d v="2021-06-21T00:00:00"/>
    <x v="71"/>
    <d v="2021-06-21T00:00:00"/>
    <d v="2021-06-21T00:00:00"/>
    <d v="1899-12-30T15:00:00"/>
    <d v="1899-12-30T17:00:00"/>
    <x v="145"/>
    <s v="JOHAN RATIVA"/>
    <x v="1"/>
    <s v="MOTORES"/>
    <x v="0"/>
    <x v="4"/>
    <n v="0"/>
    <n v="1"/>
    <d v="1899-12-30T02:00:00"/>
    <d v="1899-12-30T02:00:00"/>
    <n v="1"/>
    <d v="1899-12-30T00:00:00"/>
    <d v="1899-12-30T02:00:00"/>
    <n v="21"/>
    <x v="5"/>
    <x v="11"/>
    <s v="6-25"/>
    <d v="1899-12-30T02:00:00"/>
    <n v="0"/>
    <n v="1"/>
    <x v="11"/>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1"/>
    <m/>
    <x v="0"/>
    <m/>
    <m/>
    <m/>
    <x v="6"/>
    <m/>
    <m/>
    <m/>
    <m/>
    <x v="34"/>
    <m/>
    <x v="2"/>
    <m/>
    <x v="2"/>
    <x v="6"/>
    <n v="0"/>
    <n v="0"/>
    <d v="1899-12-30T00:00:00"/>
    <d v="1899-12-30T00:00:00"/>
    <n v="1"/>
    <d v="1899-12-30T00:00:00"/>
    <d v="1899-12-30T00:00:00"/>
    <n v="0"/>
    <x v="3"/>
    <x v="3"/>
    <s v="1-52"/>
    <d v="1899-12-30T00:00:00"/>
    <n v="0"/>
    <n v="0"/>
    <x v="0"/>
  </r>
  <r>
    <m/>
    <m/>
    <x v="3"/>
    <m/>
    <x v="0"/>
    <m/>
    <m/>
    <m/>
    <x v="6"/>
    <m/>
    <m/>
    <m/>
    <m/>
    <x v="34"/>
    <m/>
    <x v="2"/>
    <m/>
    <x v="2"/>
    <x v="6"/>
    <m/>
    <m/>
    <m/>
    <m/>
    <m/>
    <m/>
    <m/>
    <m/>
    <x v="6"/>
    <x v="15"/>
    <m/>
    <m/>
    <m/>
    <m/>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11">
  <r>
    <s v="SJK638"/>
    <n v="1"/>
    <x v="0"/>
    <s v="CAMBIO DE BATERIAS POR FIN DE CICLO"/>
    <m/>
    <d v="1899-12-30T07:30:00"/>
    <d v="1899-12-30T10:00:00"/>
    <d v="2021-03-29T00:00:00"/>
    <x v="0"/>
    <m/>
    <m/>
    <m/>
    <m/>
    <s v="CESAR ESCORCIA"/>
    <s v="YONAT CANTILLO"/>
    <x v="0"/>
    <s v="ELECTICO"/>
    <s v="EXTERNO"/>
    <x v="0"/>
    <n v="0"/>
    <n v="1"/>
    <d v="1899-12-30T02:30:00"/>
    <x v="0"/>
    <n v="1"/>
    <d v="1899-12-30T00:00:00"/>
    <d v="1899-12-30T02:30:00"/>
    <x v="0"/>
    <x v="0"/>
    <x v="0"/>
    <s v="3-13"/>
  </r>
  <r>
    <s v="TFQ934"/>
    <n v="2"/>
    <x v="1"/>
    <s v="DESMONTAR TAPA VALVULA PARA CAMBIO DE TRES BOBINAS DE FRENO DE MOTOR, UNA NUEVA Y DOS DE SEGUNDA, DESMONTAR ARNES DE FRENO DE MOTOR, REPARAR POR FUGAS DE ACEITE Y CAMBIO DE SELENOIDE,"/>
    <m/>
    <d v="1899-12-30T09:19:00"/>
    <d v="1899-12-30T17:00:00"/>
    <d v="2021-03-29T00:00:00"/>
    <x v="0"/>
    <m/>
    <m/>
    <m/>
    <m/>
    <s v="JOSE PAEZ"/>
    <s v="JUAN VIVANCO"/>
    <x v="0"/>
    <s v="MOTORES"/>
    <s v="INTERNO"/>
    <x v="1"/>
    <n v="0"/>
    <n v="1"/>
    <d v="1899-12-30T05:41:29"/>
    <x v="1"/>
    <n v="0"/>
    <d v="1899-12-30T04:00:00"/>
    <d v="1899-12-30T10:41:00"/>
    <x v="0"/>
    <x v="0"/>
    <x v="0"/>
    <s v="3-13"/>
  </r>
  <r>
    <s v="TFQ934"/>
    <n v="2"/>
    <x v="0"/>
    <s v=" CAMBIO DE COLGANTES Y BUJES ENROSCABLES"/>
    <m/>
    <d v="1899-12-30T09:19:00"/>
    <d v="1899-12-30T18:40:00"/>
    <d v="2021-03-29T00:00:00"/>
    <x v="0"/>
    <m/>
    <m/>
    <m/>
    <m/>
    <s v="ARGEMIRO ARAQUE_x000a_NELFO CALDERA"/>
    <s v="JUAN VIVANCO"/>
    <x v="0"/>
    <s v="MECANICA DE PATIO Y RODAMIENTOS"/>
    <s v="EXTERNO"/>
    <x v="1"/>
    <n v="0"/>
    <n v="1"/>
    <d v="1899-12-30T07:21:29"/>
    <x v="2"/>
    <n v="0"/>
    <d v="1899-12-30T02:20:00"/>
    <d v="1899-12-30T10:41:00"/>
    <x v="0"/>
    <x v="0"/>
    <x v="0"/>
    <s v="3-13"/>
  </r>
  <r>
    <s v="TFQ989"/>
    <n v="3"/>
    <x v="1"/>
    <s v="MANTENIMIENTO DE AIRE ACONDICIONADO,"/>
    <m/>
    <d v="1899-12-30T09:00:00"/>
    <d v="1899-12-30T12:00:00"/>
    <d v="2021-03-29T00:00:00"/>
    <x v="0"/>
    <m/>
    <m/>
    <m/>
    <m/>
    <s v="AIRES DE LA COSTA"/>
    <s v="DIDIER GOMEZ"/>
    <x v="1"/>
    <s v="AIRE ACONDICIONADO"/>
    <s v="INTERNO"/>
    <x v="1"/>
    <n v="0"/>
    <n v="1"/>
    <d v="1899-12-30T03:00:00"/>
    <x v="3"/>
    <n v="1"/>
    <d v="1899-12-30T00:00:00"/>
    <d v="1899-12-30T03:00:00"/>
    <x v="0"/>
    <x v="0"/>
    <x v="0"/>
    <s v="3-13"/>
  </r>
  <r>
    <s v="TFQ989"/>
    <n v="3"/>
    <x v="0"/>
    <s v=" CAMBIO DE BANDAS DE DIRECCION, SE COMPLETO NIVEL DE LA CAJA"/>
    <m/>
    <d v="1899-12-30T12:00:00"/>
    <d v="1899-12-30T18:30:00"/>
    <d v="2021-03-29T00:00:00"/>
    <x v="0"/>
    <m/>
    <m/>
    <m/>
    <m/>
    <s v="TODO TRAILER_x000a_"/>
    <s v="DIDIER GOMEZ"/>
    <x v="1"/>
    <s v="MECANICA DE PATIO Y RODAMIENTOS"/>
    <s v="INTERNO"/>
    <x v="1"/>
    <n v="0"/>
    <n v="1"/>
    <d v="1899-12-30T04:30:29"/>
    <x v="4"/>
    <n v="0"/>
    <d v="1899-12-30T02:30:00"/>
    <d v="1899-12-30T08:00:00"/>
    <x v="0"/>
    <x v="0"/>
    <x v="0"/>
    <s v="3-13"/>
  </r>
  <r>
    <s v="S26322"/>
    <n v="4"/>
    <x v="0"/>
    <s v="CAMBIO DE BANDAS POSICIONES 5,6,9,10,11 Y 12"/>
    <m/>
    <d v="1899-12-30T12:00:00"/>
    <d v="1899-12-30T18:30:00"/>
    <d v="2021-03-29T00:00:00"/>
    <x v="0"/>
    <m/>
    <m/>
    <m/>
    <m/>
    <s v="TODO TRAILER"/>
    <s v="DIDIER GOMEZ"/>
    <x v="1"/>
    <s v="MECANICA DE PATIO Y RODAMIENTOS"/>
    <s v="INTERNO"/>
    <x v="1"/>
    <n v="0"/>
    <n v="1"/>
    <d v="1899-12-30T04:30:29"/>
    <x v="4"/>
    <n v="0"/>
    <d v="1899-12-30T02:30:00"/>
    <d v="1899-12-30T08:00:00"/>
    <x v="0"/>
    <x v="0"/>
    <x v="0"/>
    <s v="3-13"/>
  </r>
  <r>
    <s v="TFU077"/>
    <n v="5"/>
    <x v="0"/>
    <s v="CAMBIO DE BANDAS POSICION 3,4,7 Y 8"/>
    <m/>
    <d v="1899-12-30T11:39:00"/>
    <d v="1899-12-30T18:00:00"/>
    <d v="2021-03-29T00:00:00"/>
    <x v="0"/>
    <m/>
    <m/>
    <m/>
    <m/>
    <s v="CESAR ESCORCIA"/>
    <s v="JOSE DOMINGUEZ"/>
    <x v="1"/>
    <s v="MECANICA DE PATIO Y RODAMIENTOS"/>
    <s v="INTERNO"/>
    <x v="1"/>
    <n v="0"/>
    <n v="1"/>
    <d v="1899-12-30T04:21:29"/>
    <x v="5"/>
    <n v="0"/>
    <d v="1899-12-30T03:00:00"/>
    <d v="1899-12-30T08:21:00"/>
    <x v="0"/>
    <x v="0"/>
    <x v="0"/>
    <s v="3-13"/>
  </r>
  <r>
    <s v="S26300"/>
    <n v="6"/>
    <x v="1"/>
    <s v="CAMBIO DE STOP TRASEROS,"/>
    <m/>
    <d v="1899-12-30T16:30:00"/>
    <d v="1899-12-30T18:00:00"/>
    <d v="2021-03-29T00:00:00"/>
    <x v="0"/>
    <m/>
    <m/>
    <m/>
    <m/>
    <s v="DEIWIS PIMIENTA"/>
    <s v="JOSE DOMINGUEZ"/>
    <x v="1"/>
    <s v="ELECTRICO"/>
    <s v="EXTERNO"/>
    <x v="1"/>
    <n v="0"/>
    <n v="1"/>
    <d v="1899-12-30T01:30:00"/>
    <x v="6"/>
    <n v="0"/>
    <d v="1899-12-30T03:00:00"/>
    <d v="1899-12-30T04:30:00"/>
    <x v="0"/>
    <x v="0"/>
    <x v="0"/>
    <s v="3-13"/>
  </r>
  <r>
    <s v="S26300"/>
    <n v="6"/>
    <x v="1"/>
    <s v=" CAMBIO DE PORTA STOP"/>
    <m/>
    <d v="1899-12-30T15:00:00"/>
    <d v="1899-12-30T15:30:00"/>
    <d v="2021-03-29T00:00:00"/>
    <x v="0"/>
    <m/>
    <m/>
    <m/>
    <m/>
    <s v="DAIRO RODRIGUEZ"/>
    <s v="JOSE DOMINGUEZ"/>
    <x v="1"/>
    <s v="SOLDADURA"/>
    <s v="EXTERNO"/>
    <x v="1"/>
    <n v="0"/>
    <n v="1"/>
    <d v="1899-12-30T00:30:00"/>
    <x v="7"/>
    <n v="1"/>
    <d v="1899-12-30T00:00:00"/>
    <d v="1899-12-30T00:30:00"/>
    <x v="0"/>
    <x v="0"/>
    <x v="0"/>
    <s v="3-13"/>
  </r>
  <r>
    <s v="S26300"/>
    <n v="6"/>
    <x v="0"/>
    <s v="MANTENIMIENTO GENERAL DEL TRAILER, CAMBIO DE GRASA, CAMBIO DE RETENEDORES Y DE 2 1/2 DE BANDAS POSIICON 1,2,4,5,6,7,8,9,10,11 Y 12, CAMBIO DE RODAMIENTOS POSICION 5 Y 6"/>
    <m/>
    <d v="1899-12-30T11:39:00"/>
    <d v="1899-12-30T18:00:00"/>
    <d v="2021-03-29T00:00:00"/>
    <x v="0"/>
    <m/>
    <m/>
    <m/>
    <m/>
    <s v="RODOLFO CASTAÑEDA_x000a_CESAR ESCORCIA_x000a_"/>
    <s v="JOSE DOMINGUEZ"/>
    <x v="1"/>
    <s v="MECANICA DE PATIO Y RODAMIENTOS"/>
    <s v="INTERNO"/>
    <x v="1"/>
    <n v="0"/>
    <n v="1"/>
    <d v="1899-12-30T04:21:29"/>
    <x v="5"/>
    <n v="0"/>
    <d v="1899-12-30T03:00:00"/>
    <d v="1899-12-30T08:21:00"/>
    <x v="0"/>
    <x v="0"/>
    <x v="0"/>
    <s v="3-13"/>
  </r>
  <r>
    <s v="TFQ011"/>
    <n v="7"/>
    <x v="0"/>
    <s v="DESMONTE DE UN TANQUE DE AIRE POR FIN DE CICLO, SE CAMBIO POR UNO NUEVO"/>
    <m/>
    <d v="1899-12-30T09:00:00"/>
    <d v="1899-12-30T15:00:00"/>
    <d v="2021-03-29T00:00:00"/>
    <x v="1"/>
    <m/>
    <m/>
    <m/>
    <m/>
    <s v="JOSE PAEZ"/>
    <s v="HERNANDO RUBIANO"/>
    <x v="0"/>
    <s v="AIRE"/>
    <s v="EXTERNO"/>
    <x v="1"/>
    <n v="2"/>
    <n v="1"/>
    <d v="1899-12-30T23:00:23"/>
    <x v="8"/>
    <n v="1"/>
    <d v="1899-12-30T00:00:00"/>
    <d v="1899-12-31T10:59:31"/>
    <x v="1"/>
    <x v="0"/>
    <x v="0"/>
    <s v="3-13"/>
  </r>
  <r>
    <s v="TDL909"/>
    <n v="8"/>
    <x v="0"/>
    <s v="CAMBIO DE MANGUERA ROJA DE AIRE"/>
    <m/>
    <d v="1899-12-30T08:00:00"/>
    <d v="1899-12-30T08:30:00"/>
    <d v="2021-03-29T00:00:00"/>
    <x v="0"/>
    <m/>
    <m/>
    <m/>
    <m/>
    <s v="DEIWIS PIMIENTA"/>
    <s v="FRANCISCO CASTRO"/>
    <x v="0"/>
    <s v="AIRE"/>
    <s v="EXTERNO"/>
    <x v="2"/>
    <n v="0"/>
    <n v="1"/>
    <d v="1899-12-30T00:30:00"/>
    <x v="7"/>
    <n v="1"/>
    <d v="1899-12-30T00:00:00"/>
    <d v="1899-12-30T00:30:00"/>
    <x v="0"/>
    <x v="0"/>
    <x v="0"/>
    <s v="3-13"/>
  </r>
  <r>
    <s v="R67606"/>
    <n v="9"/>
    <x v="0"/>
    <s v="CAMBIO DE 2 STOP AMARILLOS"/>
    <m/>
    <d v="1899-12-30T08:00:00"/>
    <d v="1899-12-30T10:00:00"/>
    <d v="2021-03-29T00:00:00"/>
    <x v="0"/>
    <m/>
    <m/>
    <m/>
    <m/>
    <s v="DEIWIS PIMIENTA"/>
    <m/>
    <x v="0"/>
    <s v="ELECTRICO"/>
    <s v="EXTERNO"/>
    <x v="0"/>
    <n v="0"/>
    <n v="1"/>
    <d v="1899-12-30T02:00:00"/>
    <x v="9"/>
    <n v="1"/>
    <d v="1899-12-30T00:00:00"/>
    <d v="1899-12-30T02:00:00"/>
    <x v="0"/>
    <x v="0"/>
    <x v="0"/>
    <s v="3-13"/>
  </r>
  <r>
    <s v="UQS508"/>
    <n v="10"/>
    <x v="0"/>
    <s v="CAMBIO DE CAPO"/>
    <m/>
    <d v="1899-12-30T09:00:00"/>
    <d v="1899-12-30T10:00:00"/>
    <d v="2021-03-29T00:00:00"/>
    <x v="2"/>
    <m/>
    <m/>
    <m/>
    <m/>
    <s v="DANIEL ROJAS"/>
    <s v="CRISTIAN MERCADO"/>
    <x v="0"/>
    <s v="LATONERIA Y PINTURA"/>
    <s v="EXTERNO"/>
    <x v="3"/>
    <n v="1"/>
    <n v="1"/>
    <d v="1899-12-30T07:30:58"/>
    <x v="10"/>
    <n v="1"/>
    <d v="1899-12-30T00:00:00"/>
    <d v="1899-12-30T13:00:58"/>
    <x v="2"/>
    <x v="0"/>
    <x v="0"/>
    <s v="3-13"/>
  </r>
  <r>
    <s v="TFQ007"/>
    <n v="11"/>
    <x v="0"/>
    <s v="SE COMPLETO NIVEL DE HIDRAULICO "/>
    <m/>
    <d v="1899-12-30T14:00:00"/>
    <d v="1899-12-30T15:00:00"/>
    <d v="2021-03-29T00:00:00"/>
    <x v="0"/>
    <m/>
    <m/>
    <m/>
    <m/>
    <s v="DEIWIS PIMIENTA"/>
    <s v="CARLOS MARIO"/>
    <x v="1"/>
    <s v="MECANICA DE PATIO Y RODAMIENTOS"/>
    <s v="INTERNO"/>
    <x v="1"/>
    <n v="0"/>
    <n v="1"/>
    <d v="1899-12-30T01:00:00"/>
    <x v="11"/>
    <n v="1"/>
    <d v="1899-12-30T00:00:00"/>
    <d v="1899-12-30T01:00:00"/>
    <x v="0"/>
    <x v="0"/>
    <x v="0"/>
    <s v="3-13"/>
  </r>
  <r>
    <s v="TFU075"/>
    <n v="12"/>
    <x v="1"/>
    <s v="CAMBIO DE ACEITE Y FILTRACION DE MOTOR,"/>
    <m/>
    <d v="1899-12-30T11:00:00"/>
    <d v="1899-12-30T12:00:00"/>
    <d v="2021-03-29T00:00:00"/>
    <x v="0"/>
    <m/>
    <m/>
    <m/>
    <m/>
    <s v="ARGEMIRO ARAQUE"/>
    <s v="SERGIO MEJIA"/>
    <x v="1"/>
    <s v="MECANICA DE PATIO Y RODAMIENTOS"/>
    <s v="INTERNO"/>
    <x v="3"/>
    <n v="0"/>
    <n v="1"/>
    <d v="1899-12-30T01:00:00"/>
    <x v="11"/>
    <n v="1"/>
    <d v="1899-12-30T00:00:00"/>
    <d v="1899-12-30T01:00:00"/>
    <x v="0"/>
    <x v="0"/>
    <x v="0"/>
    <s v="3-13"/>
  </r>
  <r>
    <s v="TFU075"/>
    <n v="12"/>
    <x v="1"/>
    <s v=" CAMBIO DE BOMBA BIKER,"/>
    <m/>
    <d v="1899-12-30T16:30:00"/>
    <d v="1899-12-30T17:30:00"/>
    <d v="2021-03-30T00:00:00"/>
    <x v="2"/>
    <m/>
    <m/>
    <m/>
    <m/>
    <s v="_x000a_JOSE PAEZ"/>
    <s v="SERGIO MEJIA"/>
    <x v="1"/>
    <s v="MOTORES"/>
    <s v="INTERNO"/>
    <x v="3"/>
    <n v="0"/>
    <n v="1"/>
    <d v="1899-12-30T01:00:00"/>
    <x v="11"/>
    <n v="0"/>
    <d v="1899-12-30T03:30:00"/>
    <d v="1899-12-30T04:30:00"/>
    <x v="2"/>
    <x v="0"/>
    <x v="0"/>
    <s v="3-13"/>
  </r>
  <r>
    <s v="TFU075"/>
    <n v="12"/>
    <x v="1"/>
    <s v="REVISION DE FUN CLUTCH"/>
    <m/>
    <d v="1899-12-30T09:00:00"/>
    <d v="1899-12-30T09:30:00"/>
    <d v="2021-03-31T00:00:00"/>
    <x v="1"/>
    <m/>
    <m/>
    <m/>
    <m/>
    <s v="_x000a_JOSE PAEZ"/>
    <s v="SERGIO MEJIA"/>
    <x v="1"/>
    <s v="AIRE"/>
    <s v="INTERNO"/>
    <x v="3"/>
    <n v="0"/>
    <n v="1"/>
    <d v="1899-12-30T00:30:00"/>
    <x v="7"/>
    <n v="1"/>
    <d v="1899-12-30T00:00:00"/>
    <d v="1899-12-30T00:30:00"/>
    <x v="1"/>
    <x v="0"/>
    <x v="0"/>
    <s v="3-13"/>
  </r>
  <r>
    <s v="TFU075"/>
    <n v="12"/>
    <x v="0"/>
    <s v=" CONEXIÓN DE PERAS DIFERENCIALES"/>
    <m/>
    <d v="1899-12-30T14:00:00"/>
    <d v="1899-12-30T17:30:00"/>
    <d v="2021-03-31T00:00:00"/>
    <x v="1"/>
    <m/>
    <m/>
    <m/>
    <m/>
    <s v="EDWIN NARANJO"/>
    <s v="SERGIO MEJIA"/>
    <x v="0"/>
    <s v="ELECTRICO"/>
    <s v="EXTERNO"/>
    <x v="3"/>
    <n v="0"/>
    <n v="1"/>
    <d v="1899-12-30T03:30:00"/>
    <x v="12"/>
    <n v="0"/>
    <d v="1899-12-30T03:30:00"/>
    <d v="1899-12-30T07:00:00"/>
    <x v="1"/>
    <x v="0"/>
    <x v="0"/>
    <s v="3-13"/>
  </r>
  <r>
    <s v="T9949"/>
    <n v="13"/>
    <x v="0"/>
    <s v="INSTALACION Y REPARACION DE ZAPATA"/>
    <m/>
    <d v="1899-12-30T08:00:00"/>
    <d v="1899-12-30T12:00:00"/>
    <d v="2021-03-29T00:00:00"/>
    <x v="0"/>
    <m/>
    <m/>
    <m/>
    <m/>
    <s v="ALVARO CERVANTES"/>
    <m/>
    <x v="0"/>
    <s v="SOLDADURA"/>
    <s v="EXTERNO"/>
    <x v="0"/>
    <n v="0"/>
    <n v="1"/>
    <d v="1899-12-30T04:00:00"/>
    <x v="13"/>
    <n v="1"/>
    <d v="1899-12-30T00:00:00"/>
    <d v="1899-12-30T04:00:00"/>
    <x v="0"/>
    <x v="0"/>
    <x v="0"/>
    <s v="3-13"/>
  </r>
  <r>
    <s v="TFU073"/>
    <n v="14"/>
    <x v="0"/>
    <s v="CORRECCION DE FUGA DE AIRE EN VALVULA DE SUSPENSION DE CABINA, ENGRASE Y REVISION DE NIVELES"/>
    <m/>
    <d v="1899-12-30T15:50:00"/>
    <d v="1899-12-30T10:00:00"/>
    <d v="2021-03-30T00:00:00"/>
    <x v="1"/>
    <m/>
    <m/>
    <m/>
    <m/>
    <s v="_x000a_JOSE PAEZ"/>
    <s v="FREDY CALDERON"/>
    <x v="0"/>
    <s v="AIRE"/>
    <s v="INTERNO"/>
    <x v="1"/>
    <n v="1"/>
    <n v="1"/>
    <d v="1899-12-30T00:40:58"/>
    <x v="14"/>
    <n v="1"/>
    <d v="1899-12-30T00:00:00"/>
    <d v="1899-12-30T06:10:58"/>
    <x v="1"/>
    <x v="0"/>
    <x v="0"/>
    <s v="3-13"/>
  </r>
  <r>
    <s v="R12702"/>
    <n v="15"/>
    <x v="0"/>
    <s v="POSTURA DE STOP TRASEROS QUE FUERON HURTADOS"/>
    <m/>
    <d v="1899-12-30T15:50:00"/>
    <d v="1899-12-30T10:00:00"/>
    <d v="2021-03-30T00:00:00"/>
    <x v="1"/>
    <m/>
    <m/>
    <m/>
    <m/>
    <s v="DEIWIS PIMIENTA"/>
    <s v="FREDY CALDERON"/>
    <x v="0"/>
    <s v="ELECTRICO"/>
    <s v="EXTERNO"/>
    <x v="1"/>
    <n v="1"/>
    <n v="1"/>
    <d v="1899-12-30T00:40:58"/>
    <x v="14"/>
    <n v="1"/>
    <d v="1899-12-30T00:00:00"/>
    <d v="1899-12-30T06:10:58"/>
    <x v="1"/>
    <x v="0"/>
    <x v="0"/>
    <s v="3-13"/>
  </r>
  <r>
    <s v="TFU067"/>
    <n v="16"/>
    <x v="0"/>
    <s v="CAMBIO DE BUJES DE VIGAS Y SOPORTES DE MOTOR DELANTEROS"/>
    <m/>
    <d v="1899-12-30T09:30:00"/>
    <d v="1899-12-30T10:30:00"/>
    <d v="2021-03-30T00:00:00"/>
    <x v="1"/>
    <m/>
    <m/>
    <m/>
    <m/>
    <s v="TODO TRAILER"/>
    <s v="ABSALON PUENTES"/>
    <x v="1"/>
    <s v="MECANICA DE PATIO Y RODAMIENTOS"/>
    <s v="EXTERNO"/>
    <x v="1"/>
    <n v="1"/>
    <n v="1"/>
    <d v="1899-12-30T07:30:58"/>
    <x v="10"/>
    <n v="1"/>
    <d v="1899-12-30T00:00:00"/>
    <d v="1899-12-30T13:00:58"/>
    <x v="1"/>
    <x v="0"/>
    <x v="0"/>
    <s v="3-13"/>
  </r>
  <r>
    <s v="TFU064"/>
    <n v="17"/>
    <x v="0"/>
    <s v="MANTENIMIENTO DE GOBERNADOR, MANTENIMIENTO DE SECADOR Y CAMBIO DE VALVULA PURGA"/>
    <m/>
    <d v="1899-12-30T15:00:00"/>
    <d v="1899-12-30T16:30:00"/>
    <d v="2021-03-30T00:00:00"/>
    <x v="2"/>
    <m/>
    <m/>
    <m/>
    <m/>
    <s v="DEIWIS PIMIENTA"/>
    <s v="FREDY ORTIZ"/>
    <x v="1"/>
    <s v="AIRE"/>
    <s v="INTERNO"/>
    <x v="1"/>
    <n v="0"/>
    <n v="1"/>
    <d v="1899-12-30T01:30:00"/>
    <x v="6"/>
    <n v="0"/>
    <d v="1899-12-30T04:30:00"/>
    <d v="1899-12-30T06:00:00"/>
    <x v="2"/>
    <x v="0"/>
    <x v="0"/>
    <s v="3-13"/>
  </r>
  <r>
    <s v="S26295"/>
    <n v="18"/>
    <x v="0"/>
    <s v="CAMBIO DE 4 BUJES ULTIMO TROQUE"/>
    <m/>
    <d v="1899-12-30T09:30:00"/>
    <d v="1899-12-30T11:30:00"/>
    <d v="2021-03-30T00:00:00"/>
    <x v="2"/>
    <m/>
    <m/>
    <m/>
    <m/>
    <s v="CESAR ESCORCIA_x000a_RODOLFO CASTAÑEDA"/>
    <s v="CARLOS RAMIREZ"/>
    <x v="1"/>
    <s v="MECANICA DE PATIO Y RODAMIENTOS"/>
    <s v="EXTERNO"/>
    <x v="1"/>
    <n v="0"/>
    <n v="1"/>
    <d v="1899-12-30T02:00:00"/>
    <x v="9"/>
    <n v="1"/>
    <d v="1899-12-30T00:00:00"/>
    <d v="1899-12-30T02:00:00"/>
    <x v="2"/>
    <x v="0"/>
    <x v="0"/>
    <s v="3-13"/>
  </r>
  <r>
    <s v="UQS516"/>
    <n v="19"/>
    <x v="0"/>
    <s v=" CAMBIO DE SENSOR DE POSICION DE CIGÜEÑAL"/>
    <m/>
    <d v="1899-12-30T04:00:00"/>
    <d v="1899-12-30T04:20:00"/>
    <d v="2021-03-30T00:00:00"/>
    <x v="2"/>
    <m/>
    <m/>
    <m/>
    <m/>
    <s v="ORLANDO SAN JUAN"/>
    <s v="ROBERTO LOZANO"/>
    <x v="0"/>
    <s v="MOTORES"/>
    <s v="INTERNO"/>
    <x v="3"/>
    <m/>
    <n v="1"/>
    <d v="1899-12-30T00:20:00"/>
    <x v="15"/>
    <n v="1"/>
    <d v="1899-12-30T00:00:00"/>
    <d v="1899-12-30T00:20:00"/>
    <x v="2"/>
    <x v="0"/>
    <x v="0"/>
    <s v="3-13"/>
  </r>
  <r>
    <s v="UQS516"/>
    <n v="20"/>
    <x v="0"/>
    <s v="CAMBIO DE ACEITE Y FILTRACION DE MOTOR, "/>
    <m/>
    <d v="1899-12-30T07:30:00"/>
    <d v="1899-12-30T09:30:00"/>
    <d v="2021-03-30T00:00:00"/>
    <x v="2"/>
    <m/>
    <m/>
    <m/>
    <m/>
    <s v="ARGEMIRO ARAQUE"/>
    <s v="ROBERTO LOZANO"/>
    <x v="1"/>
    <s v="MECANICA DE PATIO Y RODAMIENTOS"/>
    <s v="INTERNO"/>
    <x v="3"/>
    <n v="0"/>
    <n v="1"/>
    <d v="1899-12-30T02:00:00"/>
    <x v="9"/>
    <n v="1"/>
    <d v="1899-12-30T00:00:00"/>
    <d v="1899-12-30T02:00:00"/>
    <x v="2"/>
    <x v="0"/>
    <x v="0"/>
    <s v="3-13"/>
  </r>
  <r>
    <s v="S06239"/>
    <n v="21"/>
    <x v="0"/>
    <s v="SE REPARO LEVANTA EJE, CAMBIO DE HAMBURGUEDA Y GRAPAS"/>
    <m/>
    <d v="1899-12-30T07:30:00"/>
    <d v="1899-12-30T11:00:00"/>
    <d v="2021-03-30T00:00:00"/>
    <x v="2"/>
    <m/>
    <m/>
    <m/>
    <m/>
    <s v="_x000a_DEIWIS PIMIENTA"/>
    <s v="ROBERTO LOZANO"/>
    <x v="0"/>
    <s v="AIRE"/>
    <s v="EXTERNO"/>
    <x v="3"/>
    <n v="0"/>
    <n v="1"/>
    <d v="1899-12-30T03:30:00"/>
    <x v="12"/>
    <n v="1"/>
    <d v="1899-12-30T00:00:00"/>
    <d v="1899-12-30T03:30:00"/>
    <x v="2"/>
    <x v="0"/>
    <x v="0"/>
    <s v="3-13"/>
  </r>
  <r>
    <s v="TDL919"/>
    <n v="22"/>
    <x v="1"/>
    <s v="CAMBIO DE PATIN DE CORREA PEQUEÑA Y CAMBIO DE BALINERAS DE PATIN DE CORREA DE MOTOR, SE BAJO Y REPARO BOMBA DE AGUA"/>
    <m/>
    <d v="1899-12-30T08:00:00"/>
    <d v="1899-12-30T15:00:00"/>
    <d v="2021-04-05T00:00:00"/>
    <x v="3"/>
    <m/>
    <m/>
    <m/>
    <m/>
    <s v="JOSE DIAZ"/>
    <m/>
    <x v="0"/>
    <s v="MOTORES"/>
    <s v="INTERNO"/>
    <x v="4"/>
    <n v="0"/>
    <n v="1"/>
    <d v="1899-12-30T05:00:29"/>
    <x v="16"/>
    <s v=""/>
    <d v="1899-12-30T06:00:00"/>
    <d v="1899-12-30T12:00:00"/>
    <x v="3"/>
    <x v="1"/>
    <x v="1"/>
    <s v="4-14"/>
  </r>
  <r>
    <s v="TDL919"/>
    <n v="22"/>
    <x v="0"/>
    <s v="DESMONTE DE VIGAS Y SILLINES, DESMONTE DE VIGAS SE LLEVARON DONDE RIAÑO, MANTENIMIENTO A BOSINES, LIMPIEZA DE RODAMIENTOS"/>
    <m/>
    <d v="1899-12-30T07:00:00"/>
    <m/>
    <d v="2021-03-30T00:00:00"/>
    <x v="4"/>
    <m/>
    <m/>
    <m/>
    <m/>
    <s v="ARGEMIRO ARAQUE"/>
    <m/>
    <x v="1"/>
    <s v="MECANICA DE PATIO Y RODAMIENTOS"/>
    <s v="EXTERNO"/>
    <x v="4"/>
    <e v="#VALUE!"/>
    <n v="0"/>
    <d v="1899-12-30T00:00:00"/>
    <x v="17"/>
    <s v=""/>
    <d v="1899-12-30T21:00:00"/>
    <d v="1899-12-30T21:00:00"/>
    <x v="4"/>
    <x v="2"/>
    <x v="2"/>
    <e v="#VALUE!"/>
  </r>
  <r>
    <s v="R59145"/>
    <n v="23"/>
    <x v="1"/>
    <s v="DESMONTE DE TORNAMEZA PARA FABRICACION, "/>
    <m/>
    <d v="1899-12-30T07:00:00"/>
    <m/>
    <d v="2021-03-30T00:00:00"/>
    <x v="4"/>
    <m/>
    <m/>
    <m/>
    <m/>
    <s v="DAIRO RODRIGUEZ"/>
    <m/>
    <x v="0"/>
    <s v="SOLDADURA"/>
    <s v="EXTERNO"/>
    <x v="4"/>
    <e v="#VALUE!"/>
    <n v="0"/>
    <d v="1899-12-30T00:00:00"/>
    <x v="17"/>
    <s v=""/>
    <d v="1899-12-30T21:00:00"/>
    <d v="1899-12-30T21:00:00"/>
    <x v="4"/>
    <x v="2"/>
    <x v="2"/>
    <e v="#VALUE!"/>
  </r>
  <r>
    <s v="R59145"/>
    <n v="23"/>
    <x v="0"/>
    <s v="DESMONTE DE BUJES TENSORES Y BUJES BALANCIN"/>
    <m/>
    <d v="1899-12-30T07:00:00"/>
    <m/>
    <d v="2021-03-30T00:00:00"/>
    <x v="4"/>
    <m/>
    <m/>
    <m/>
    <m/>
    <s v="_x000a_RODOLFO CASTAÑEDA"/>
    <m/>
    <x v="1"/>
    <s v="MECANICA DE PATIO Y RODAMIENTOS"/>
    <s v="INTERNO"/>
    <x v="4"/>
    <e v="#VALUE!"/>
    <n v="0"/>
    <d v="1899-12-30T00:00:00"/>
    <x v="17"/>
    <s v=""/>
    <d v="1899-12-30T21:00:00"/>
    <d v="1899-12-30T21:00:00"/>
    <x v="4"/>
    <x v="2"/>
    <x v="2"/>
    <e v="#VALUE!"/>
  </r>
  <r>
    <s v="TFU056"/>
    <n v="24"/>
    <x v="0"/>
    <s v="CAMBIO DE GOBERNADOR DE AIRE, CAMBIO DE VALVULA DE PURGA DE SECADOR"/>
    <m/>
    <d v="1899-12-30T08:00:00"/>
    <d v="1899-12-30T12:00:00"/>
    <d v="2021-03-30T00:00:00"/>
    <x v="2"/>
    <m/>
    <m/>
    <m/>
    <m/>
    <s v="JOSE PAEZ"/>
    <s v="RICHARD"/>
    <x v="0"/>
    <s v="AIRE"/>
    <s v="INTERNO"/>
    <x v="1"/>
    <n v="0"/>
    <n v="1"/>
    <d v="1899-12-30T04:00:00"/>
    <x v="13"/>
    <n v="1"/>
    <d v="1899-12-30T00:00:00"/>
    <d v="1899-12-30T04:00:00"/>
    <x v="2"/>
    <x v="0"/>
    <x v="0"/>
    <s v="3-13"/>
  </r>
  <r>
    <s v="WLP813"/>
    <n v="25"/>
    <x v="0"/>
    <s v="REPARACION DE CAPO PARTE IZQUIERDA POR INCIDENTE EN LA VIA, DESMONTE DE LAMPARA FRONTAL Y PERSIANA, PARA APLICAR FIBRA"/>
    <m/>
    <d v="1899-12-30T10:00:00"/>
    <d v="1899-12-30T17:00:00"/>
    <d v="2021-03-30T00:00:00"/>
    <x v="3"/>
    <m/>
    <m/>
    <m/>
    <m/>
    <s v="DANIEL ROJAS"/>
    <s v="NEIDER IBARRA"/>
    <x v="0"/>
    <s v="LATONERIA Y PINTURA"/>
    <s v="EXTERNO"/>
    <x v="3"/>
    <n v="6"/>
    <n v="1"/>
    <d v="1900-01-01T10:00:00"/>
    <x v="18"/>
    <n v="0"/>
    <d v="1899-12-30T04:00:00"/>
    <d v="1900-01-02T23:57:36"/>
    <x v="3"/>
    <x v="1"/>
    <x v="1"/>
    <s v="4-14"/>
  </r>
  <r>
    <s v="R60300"/>
    <n v="26"/>
    <x v="0"/>
    <s v="PINTURA DE CHASIS DE TANQUE"/>
    <m/>
    <d v="1899-12-30T10:00:00"/>
    <d v="1899-12-30T17:00:00"/>
    <d v="2021-03-30T00:00:00"/>
    <x v="1"/>
    <m/>
    <m/>
    <m/>
    <m/>
    <s v="DANIEL ROJAS _x000a_WILSON OROZCO"/>
    <s v="NEIDER IBARRA"/>
    <x v="1"/>
    <s v="LATONERIA Y PINTURA"/>
    <s v="EXTERNO"/>
    <x v="3"/>
    <n v="1"/>
    <n v="1"/>
    <d v="1899-12-30T13:30:58"/>
    <x v="19"/>
    <n v="0"/>
    <d v="1899-12-30T04:00:00"/>
    <d v="1899-12-30T23:00:58"/>
    <x v="1"/>
    <x v="0"/>
    <x v="0"/>
    <s v="3-13"/>
  </r>
  <r>
    <s v="R84456"/>
    <n v="27"/>
    <x v="0"/>
    <s v="REVISION DE SISTEMA NEUMATICO, CAMBIO DE CAMARA T30, POSICION 3 Y4, DIAFRAGMA POSICION 5 Y 6, INSPECCION DE SISTEMA ELECTRICO"/>
    <m/>
    <d v="1899-12-30T08:00:00"/>
    <d v="1899-12-30T12:00:00"/>
    <d v="2021-03-30T00:00:00"/>
    <x v="2"/>
    <m/>
    <m/>
    <m/>
    <m/>
    <s v="DEIWIS PIMIENTA"/>
    <m/>
    <x v="1"/>
    <s v="AIRE"/>
    <s v="EXTERNO"/>
    <x v="0"/>
    <n v="0"/>
    <n v="1"/>
    <d v="1899-12-30T04:00:00"/>
    <x v="13"/>
    <n v="1"/>
    <d v="1899-12-30T00:00:00"/>
    <d v="1899-12-30T04:00:00"/>
    <x v="2"/>
    <x v="0"/>
    <x v="0"/>
    <s v="3-13"/>
  </r>
  <r>
    <s v="T8261"/>
    <n v="28"/>
    <x v="0"/>
    <s v="REPARACION DE PATAS DE CHASIS"/>
    <m/>
    <d v="1899-12-30T10:00:00"/>
    <d v="1899-12-30T12:00:00"/>
    <d v="2021-03-30T00:00:00"/>
    <x v="2"/>
    <m/>
    <m/>
    <m/>
    <m/>
    <s v="ALVARO CERVANTES"/>
    <m/>
    <x v="0"/>
    <s v="SOLDADURA"/>
    <s v="EXTERNO"/>
    <x v="0"/>
    <n v="0"/>
    <n v="1"/>
    <d v="1899-12-30T02:00:00"/>
    <x v="9"/>
    <n v="1"/>
    <d v="1899-12-30T00:00:00"/>
    <d v="1899-12-30T02:00:00"/>
    <x v="2"/>
    <x v="0"/>
    <x v="0"/>
    <s v="3-13"/>
  </r>
  <r>
    <s v="SJK641"/>
    <n v="29"/>
    <x v="0"/>
    <s v="GRADUACION DE FRENOS"/>
    <m/>
    <d v="1899-12-30T07:40:00"/>
    <d v="1899-12-30T07:50:00"/>
    <d v="2021-03-30T00:00:00"/>
    <x v="2"/>
    <m/>
    <m/>
    <m/>
    <m/>
    <s v="CESAR ESCORCIA"/>
    <s v="MANUEL GUERRERO"/>
    <x v="1"/>
    <s v="MECANICA DE PATIO Y RODAMIENTOS"/>
    <s v="EXTERNO"/>
    <x v="2"/>
    <n v="0"/>
    <n v="1"/>
    <d v="1899-12-30T00:10:00"/>
    <x v="20"/>
    <n v="1"/>
    <d v="1899-12-30T00:00:00"/>
    <d v="1899-12-30T00:10:00"/>
    <x v="2"/>
    <x v="0"/>
    <x v="0"/>
    <s v="3-13"/>
  </r>
  <r>
    <s v="TFR044"/>
    <n v="30"/>
    <x v="0"/>
    <s v="CAMBIO DE TANQUE DE COMPENSACION "/>
    <m/>
    <d v="1899-12-30T08:15:00"/>
    <d v="1899-12-30T09:00:00"/>
    <d v="2021-03-31T00:00:00"/>
    <x v="1"/>
    <m/>
    <m/>
    <m/>
    <m/>
    <s v="JOSE DIAZ"/>
    <s v="GABRIEL"/>
    <x v="0"/>
    <s v="MOTORES"/>
    <s v="INTERNO"/>
    <x v="1"/>
    <n v="0"/>
    <n v="1"/>
    <d v="1899-12-30T00:45:00"/>
    <x v="21"/>
    <n v="1"/>
    <d v="1899-12-30T00:00:00"/>
    <d v="1899-12-30T00:45:00"/>
    <x v="1"/>
    <x v="0"/>
    <x v="0"/>
    <s v="3-13"/>
  </r>
  <r>
    <s v="UQS507"/>
    <n v="31"/>
    <x v="1"/>
    <s v=" Y CAMBIO DE RETENEDOR POSICION 1 "/>
    <m/>
    <d v="1899-12-30T10:00:00"/>
    <d v="1899-12-30T12:00:00"/>
    <d v="2021-03-31T00:00:00"/>
    <x v="1"/>
    <m/>
    <m/>
    <m/>
    <m/>
    <s v="ARGEMIRO ARAQUE"/>
    <s v="ROGER CUELLO"/>
    <x v="0"/>
    <s v="MECANICA DE PATIO Y RODAMIENTOS"/>
    <s v="INTERNO"/>
    <x v="3"/>
    <m/>
    <n v="1"/>
    <d v="1899-12-30T02:00:00"/>
    <x v="9"/>
    <n v="1"/>
    <d v="1899-12-30T00:00:00"/>
    <d v="1899-12-30T02:00:00"/>
    <x v="1"/>
    <x v="0"/>
    <x v="0"/>
    <s v="3-13"/>
  </r>
  <r>
    <s v="UQS507"/>
    <n v="31"/>
    <x v="0"/>
    <s v="CAMIBO DE SENSOR DE PRESION DE ACEITE"/>
    <m/>
    <d v="1899-12-30T16:00:00"/>
    <d v="1899-12-30T16:15:00"/>
    <d v="2021-03-31T00:00:00"/>
    <x v="1"/>
    <m/>
    <m/>
    <m/>
    <m/>
    <s v="ORLANDO SAN JUAN"/>
    <s v="ROGER CUELLO"/>
    <x v="0"/>
    <s v="MOTORES"/>
    <s v="INTERNO"/>
    <x v="3"/>
    <n v="0"/>
    <n v="1"/>
    <d v="1899-12-30T00:15:00"/>
    <x v="22"/>
    <n v="0"/>
    <d v="1899-12-30T04:45:00"/>
    <d v="1899-12-30T05:00:00"/>
    <x v="1"/>
    <x v="0"/>
    <x v="0"/>
    <s v="3-13"/>
  </r>
  <r>
    <s v="TFU063"/>
    <n v="32"/>
    <x v="0"/>
    <s v="CAMBIO DE PLUMILLAS, CAMBIO DE DESFOGUE DE TANQUE, CAMBIO DE EMPAQUE EJE 8 HUECOS POSICIONES 3,4,5 Y 6, CAMBIO DE PERAS DE DIFERENCIALES TRASERAS Y CONEXIÓN DE PERA DIFERENCIAL DELANTERA, REPARACION DE FUN CLUTCH Y CAMBIO DE ELECTROVASLVULA, POSTURA DE TORNILLO DE AMORTIGUADOR IZQUIERDO"/>
    <m/>
    <d v="1899-12-30T07:00:00"/>
    <d v="1899-12-30T18:00:00"/>
    <d v="2021-03-31T00:00:00"/>
    <x v="1"/>
    <m/>
    <m/>
    <m/>
    <m/>
    <s v="DEIWIS PIMIENTA_x000a_JOSE DIAZ"/>
    <m/>
    <x v="0"/>
    <m/>
    <m/>
    <x v="1"/>
    <n v="0"/>
    <n v="1"/>
    <d v="1899-12-30T09:00:29"/>
    <x v="23"/>
    <n v="0"/>
    <d v="1899-12-30T03:00:00"/>
    <d v="1899-12-30T13:00:00"/>
    <x v="1"/>
    <x v="0"/>
    <x v="0"/>
    <s v="3-13"/>
  </r>
  <r>
    <s v="TFQ007"/>
    <n v="33"/>
    <x v="0"/>
    <s v="CAMBIO DE BUJE DE PALANCA DE CAMBIO "/>
    <m/>
    <d v="1899-12-30T09:00:00"/>
    <d v="1899-12-30T10:00:00"/>
    <d v="2021-03-31T00:00:00"/>
    <x v="1"/>
    <m/>
    <m/>
    <m/>
    <m/>
    <s v="JOSE DIAZ"/>
    <s v="CARLOS MARIO"/>
    <x v="1"/>
    <s v="MECANICA DE PATIO Y RODAMIENTOS"/>
    <s v="INTERNO"/>
    <x v="1"/>
    <n v="0"/>
    <n v="1"/>
    <d v="1899-12-30T01:00:00"/>
    <x v="11"/>
    <n v="1"/>
    <d v="1899-12-30T00:00:00"/>
    <d v="1899-12-30T01:00:00"/>
    <x v="1"/>
    <x v="0"/>
    <x v="0"/>
    <s v="3-13"/>
  </r>
  <r>
    <s v="S26256"/>
    <n v="34"/>
    <x v="1"/>
    <s v="CAMBIO DE BANDAS ULTIMO TROQUE, GRADUACION DE FRENOS"/>
    <m/>
    <d v="1899-12-30T09:00:00"/>
    <d v="1899-12-30T11:00:00"/>
    <d v="2021-03-31T00:00:00"/>
    <x v="1"/>
    <m/>
    <m/>
    <m/>
    <m/>
    <s v="CESAR ESCORCIA"/>
    <s v="CARLOS MARIO"/>
    <x v="1"/>
    <s v="MECANICA DE PATIO Y RODAMIENTOS"/>
    <s v="INTERNO"/>
    <x v="1"/>
    <n v="0"/>
    <n v="1"/>
    <d v="1899-12-30T02:00:00"/>
    <x v="9"/>
    <n v="1"/>
    <d v="1899-12-30T00:00:00"/>
    <d v="1899-12-30T02:00:00"/>
    <x v="1"/>
    <x v="0"/>
    <x v="0"/>
    <s v="3-13"/>
  </r>
  <r>
    <s v="S26256"/>
    <n v="34"/>
    <x v="0"/>
    <s v=" CAMBIO DE MANGUERA DE AIRE,"/>
    <m/>
    <d v="1899-12-30T14:00:00"/>
    <d v="1899-12-30T14:30:00"/>
    <d v="2021-03-31T00:00:00"/>
    <x v="1"/>
    <m/>
    <m/>
    <m/>
    <m/>
    <s v="DEIWIS PIMIENTA"/>
    <s v="CARLOS MARIO"/>
    <x v="0"/>
    <s v="AIRE"/>
    <s v="INTERNO"/>
    <x v="1"/>
    <n v="0"/>
    <n v="1"/>
    <d v="1899-12-30T00:30:00"/>
    <x v="7"/>
    <n v="1"/>
    <d v="1899-12-30T00:00:00"/>
    <d v="1899-12-30T00:30:00"/>
    <x v="1"/>
    <x v="0"/>
    <x v="0"/>
    <s v="3-13"/>
  </r>
  <r>
    <s v="S26298"/>
    <n v="35"/>
    <x v="0"/>
    <s v="REPARACION DE LUCES DEL TRAILER"/>
    <m/>
    <d v="1899-12-30T10:00:00"/>
    <d v="1899-12-30T12:00:00"/>
    <d v="2021-03-31T00:00:00"/>
    <x v="1"/>
    <m/>
    <m/>
    <m/>
    <m/>
    <s v="DEIWIS PIMIENTA"/>
    <m/>
    <x v="0"/>
    <s v="ELECTRICO"/>
    <s v="EXTERNO"/>
    <x v="1"/>
    <n v="0"/>
    <n v="1"/>
    <d v="1899-12-30T02:00:00"/>
    <x v="9"/>
    <n v="1"/>
    <d v="1899-12-30T00:00:00"/>
    <d v="1899-12-30T02:00:00"/>
    <x v="1"/>
    <x v="0"/>
    <x v="0"/>
    <s v="3-13"/>
  </r>
  <r>
    <s v="TFQ993"/>
    <n v="36"/>
    <x v="1"/>
    <s v="SE ESCANEO VEHICULO,"/>
    <m/>
    <d v="1899-12-30T10:00:00"/>
    <d v="1899-12-30T10:20:00"/>
    <d v="2021-03-31T00:00:00"/>
    <x v="1"/>
    <m/>
    <m/>
    <m/>
    <m/>
    <s v="JULIO ARAQUE"/>
    <s v="JORGE GOMEZ"/>
    <x v="1"/>
    <s v="MOTORES"/>
    <s v="EXTERNO"/>
    <x v="1"/>
    <n v="0"/>
    <n v="1"/>
    <d v="1899-12-30T00:20:00"/>
    <x v="15"/>
    <n v="1"/>
    <d v="1899-12-30T00:00:00"/>
    <d v="1899-12-30T00:20:00"/>
    <x v="1"/>
    <x v="0"/>
    <x v="0"/>
    <s v="3-13"/>
  </r>
  <r>
    <s v="TFQ993"/>
    <n v="36"/>
    <x v="0"/>
    <s v=" POSTURA DE LODERA LADO DERECHO"/>
    <m/>
    <d v="1899-12-30T11:00:00"/>
    <d v="1899-12-30T12:00:00"/>
    <d v="2021-03-31T00:00:00"/>
    <x v="1"/>
    <m/>
    <m/>
    <m/>
    <m/>
    <s v="_x000a_WILSON OROZCO"/>
    <s v="JORGE GOMEZ"/>
    <x v="0"/>
    <s v="LATONERIA Y PINTURA"/>
    <s v="EXTERNO"/>
    <x v="1"/>
    <n v="0"/>
    <n v="1"/>
    <d v="1899-12-30T01:00:00"/>
    <x v="11"/>
    <n v="1"/>
    <d v="1899-12-30T00:00:00"/>
    <d v="1899-12-30T01:00:00"/>
    <x v="1"/>
    <x v="0"/>
    <x v="0"/>
    <s v="3-13"/>
  </r>
  <r>
    <s v="TDL770"/>
    <n v="37"/>
    <x v="1"/>
    <s v="CAMBIO DE DOS ESPARRAGOS POSICION 7 Y 8, "/>
    <m/>
    <d v="1899-12-30T10:00:00"/>
    <d v="1899-12-30T11:00:00"/>
    <d v="2021-03-31T00:00:00"/>
    <x v="1"/>
    <m/>
    <m/>
    <m/>
    <m/>
    <s v="JOSE DIAZ"/>
    <s v="ALEX RODRIGUEZ"/>
    <x v="0"/>
    <s v="MECANICA DE PATIO Y RODAMIENTOS"/>
    <s v="EXTERNO"/>
    <x v="1"/>
    <n v="0"/>
    <n v="1"/>
    <d v="1899-12-30T01:00:00"/>
    <x v="11"/>
    <n v="1"/>
    <d v="1899-12-30T00:00:00"/>
    <d v="1899-12-30T01:00:00"/>
    <x v="1"/>
    <x v="0"/>
    <x v="0"/>
    <s v="3-13"/>
  </r>
  <r>
    <s v="TDL770"/>
    <n v="37"/>
    <x v="0"/>
    <s v="CAMBIO DE VALVULA DE SUSPENSION SE ADAPTO UNA DE KW"/>
    <m/>
    <d v="1899-12-30T11:00:00"/>
    <d v="1899-12-30T13:00:00"/>
    <d v="2021-03-31T00:00:00"/>
    <x v="1"/>
    <m/>
    <m/>
    <m/>
    <m/>
    <s v="JOSE PAEZ"/>
    <s v="ALEX RODRIGUEZ"/>
    <x v="0"/>
    <s v="AIRE"/>
    <s v="EXTERNO"/>
    <x v="1"/>
    <n v="0"/>
    <n v="1"/>
    <d v="1899-12-30T02:00:00"/>
    <x v="9"/>
    <n v="1"/>
    <d v="1899-12-30T00:00:00"/>
    <d v="1899-12-30T02:00:00"/>
    <x v="1"/>
    <x v="0"/>
    <x v="0"/>
    <s v="3-13"/>
  </r>
  <r>
    <s v="TFQ007"/>
    <m/>
    <x v="1"/>
    <s v="DESMONTE DE CARDAN AJUSTE DE DIVISOR"/>
    <m/>
    <d v="1899-12-30T07:00:00"/>
    <d v="1899-12-30T09:00:00"/>
    <d v="2021-04-03T00:00:00"/>
    <x v="5"/>
    <m/>
    <m/>
    <m/>
    <m/>
    <s v="JOSE DIAZ"/>
    <s v="CARLOS MARIO"/>
    <x v="0"/>
    <s v="CAJAS Y TRANSMISIONES"/>
    <s v="INTERNO"/>
    <x v="1"/>
    <n v="0"/>
    <n v="1"/>
    <d v="1899-12-30T02:00:00"/>
    <x v="9"/>
    <n v="1"/>
    <d v="1899-12-30T00:00:00"/>
    <d v="1899-12-30T02:00:00"/>
    <x v="5"/>
    <x v="1"/>
    <x v="0"/>
    <s v="4-13"/>
  </r>
  <r>
    <s v="UYV097"/>
    <m/>
    <x v="1"/>
    <s v="CAMBIO DE MANGUERA DE HIDRAULICO"/>
    <m/>
    <d v="1899-12-30T08:00:00"/>
    <d v="1899-12-30T08:30:00"/>
    <d v="2021-04-03T00:00:00"/>
    <x v="5"/>
    <m/>
    <m/>
    <m/>
    <m/>
    <s v="JOSE DIAZ"/>
    <s v="CARLOS ROA"/>
    <x v="0"/>
    <s v="MOTORES"/>
    <s v="EXTERNO"/>
    <x v="3"/>
    <n v="0"/>
    <n v="1"/>
    <d v="1899-12-30T00:30:00"/>
    <x v="7"/>
    <n v="1"/>
    <d v="1899-12-30T00:00:00"/>
    <d v="1899-12-30T00:30:00"/>
    <x v="5"/>
    <x v="1"/>
    <x v="0"/>
    <s v="4-13"/>
  </r>
  <r>
    <s v="TFQ012"/>
    <m/>
    <x v="1"/>
    <s v="ENGRASE GENERAL"/>
    <m/>
    <d v="1899-12-30T08:00:00"/>
    <d v="1899-12-30T08:15:00"/>
    <d v="2021-04-03T00:00:00"/>
    <x v="5"/>
    <m/>
    <m/>
    <m/>
    <m/>
    <s v="ARGEMIRO ARAQUE"/>
    <s v="JOSE PABON"/>
    <x v="1"/>
    <s v="MECANICA DE PATIO Y RODAMIENTOS"/>
    <s v="EXTERNO"/>
    <x v="1"/>
    <n v="0"/>
    <n v="1"/>
    <d v="1899-12-30T00:15:00"/>
    <x v="22"/>
    <n v="1"/>
    <d v="1899-12-30T00:00:00"/>
    <d v="1899-12-30T00:15:00"/>
    <x v="5"/>
    <x v="1"/>
    <x v="0"/>
    <s v="4-13"/>
  </r>
  <r>
    <s v="S26320"/>
    <m/>
    <x v="1"/>
    <s v="ENGRASE GENERAL"/>
    <m/>
    <d v="1899-12-30T08:15:00"/>
    <d v="1899-12-30T08:30:00"/>
    <d v="2021-04-03T00:00:00"/>
    <x v="5"/>
    <m/>
    <m/>
    <m/>
    <m/>
    <s v="ARGEMIRO ARAQUE"/>
    <s v="JOSE PABON"/>
    <x v="1"/>
    <s v="MECANICA DE PATIO Y RODAMIENTOS"/>
    <s v="EXTERNO"/>
    <x v="1"/>
    <n v="0"/>
    <n v="1"/>
    <d v="1899-12-30T00:15:00"/>
    <x v="22"/>
    <n v="1"/>
    <d v="1899-12-30T00:00:00"/>
    <d v="1899-12-30T00:15:00"/>
    <x v="5"/>
    <x v="1"/>
    <x v="0"/>
    <s v="4-13"/>
  </r>
  <r>
    <s v="TDL764"/>
    <m/>
    <x v="1"/>
    <s v="CAMBIO DE DESFOGUE DE MOTOR, CAMBIO DE RETENEDOR DE LA BOTELLA DE LA DIRECCION, REPARACION DE SILLA"/>
    <m/>
    <d v="1899-12-30T16:13:00"/>
    <d v="1899-12-30T12:30:00"/>
    <d v="2021-03-31T00:00:00"/>
    <x v="5"/>
    <m/>
    <m/>
    <m/>
    <m/>
    <s v="DEIWIS PIMIENTA"/>
    <s v="FABIAN CARREÑO"/>
    <x v="0"/>
    <s v="MOTORES"/>
    <s v="INTERNO"/>
    <x v="1"/>
    <n v="3"/>
    <n v="1"/>
    <d v="1899-12-30T21:47:17"/>
    <x v="24"/>
    <n v="1"/>
    <d v="1899-12-30T00:00:00"/>
    <d v="1899-12-31T15:16:02"/>
    <x v="5"/>
    <x v="1"/>
    <x v="0"/>
    <s v="4-13"/>
  </r>
  <r>
    <s v="TFR045"/>
    <m/>
    <x v="1"/>
    <s v="ENGRASE"/>
    <m/>
    <d v="1899-12-30T08:30:00"/>
    <d v="1899-12-30T08:45:00"/>
    <d v="2021-04-03T00:00:00"/>
    <x v="5"/>
    <m/>
    <m/>
    <m/>
    <m/>
    <s v="ARGEMIRO ARAQUE"/>
    <s v="ROBERTO MENDOZA"/>
    <x v="2"/>
    <s v="MECANICA DE PATIO Y RODAMIENTOS"/>
    <s v="EXTERNO"/>
    <x v="1"/>
    <n v="0"/>
    <n v="1"/>
    <d v="1899-12-30T00:15:00"/>
    <x v="22"/>
    <n v="1"/>
    <d v="1899-12-30T00:00:00"/>
    <d v="1899-12-30T00:15:00"/>
    <x v="5"/>
    <x v="1"/>
    <x v="0"/>
    <s v="4-13"/>
  </r>
  <r>
    <s v="R41329"/>
    <m/>
    <x v="1"/>
    <s v="DESMONTE DE CAMPANAS PARA CAMBIO DE BANDAS, CAMBIO DE RETENEDORES  Y ORING TAPA GRASERA POSICION 5,6,9 Y 10, PENDIENTE POR LLANATS"/>
    <m/>
    <d v="1899-12-30T12:00:00"/>
    <m/>
    <d v="2021-04-03T00:00:00"/>
    <x v="6"/>
    <m/>
    <m/>
    <m/>
    <m/>
    <s v="RODOLFO CASTAÑEDA"/>
    <s v="FREDY CALDERON"/>
    <x v="1"/>
    <s v="MECANICA DE PATIO Y RODAMIENTOS"/>
    <s v="INTERNO"/>
    <x v="1"/>
    <n v="-44289"/>
    <n v="0"/>
    <d v="1899-12-30T00:00:00"/>
    <x v="17"/>
    <n v="1"/>
    <d v="1899-12-30T00:00:00"/>
    <d v="1899-12-30T00:00:00"/>
    <x v="6"/>
    <x v="3"/>
    <x v="3"/>
    <s v="1-52"/>
  </r>
  <r>
    <s v="TDL766"/>
    <m/>
    <x v="1"/>
    <s v="CAMBIO DE PALANCA DIRECCIONAL,  DESMONTE DE FLAUTAS PARA MANTENIMIENTO A LOS BALANCINES DEL FRENO DE MOTOR, CALIBRACION DE MOTOR, CAMBIO DE ARNES DE FRENO DE MOTOR, CAMBIO DE TORNILLO DE VIGA"/>
    <m/>
    <d v="1899-12-30T09:41:00"/>
    <d v="1899-12-30T18:30:00"/>
    <d v="2021-04-03T00:00:00"/>
    <x v="3"/>
    <m/>
    <m/>
    <m/>
    <m/>
    <s v="ORLANDO SAN JUAN"/>
    <s v="ALEXANDER MEJIA"/>
    <x v="0"/>
    <s v="MOTORES"/>
    <s v="INTERNO"/>
    <x v="1"/>
    <n v="2"/>
    <n v="1"/>
    <d v="1899-12-31T01:49:23"/>
    <x v="25"/>
    <n v="0"/>
    <d v="1899-12-30T02:30:00"/>
    <d v="1899-12-31T16:18:31"/>
    <x v="3"/>
    <x v="1"/>
    <x v="1"/>
    <s v="4-14"/>
  </r>
  <r>
    <s v="SJK640"/>
    <m/>
    <x v="1"/>
    <s v="CAMBIO DE BATERIAS"/>
    <m/>
    <d v="1899-12-30T09:00:00"/>
    <d v="1899-12-30T10:00:00"/>
    <d v="2021-04-03T00:00:00"/>
    <x v="5"/>
    <m/>
    <m/>
    <m/>
    <m/>
    <s v="EDWIN NARANJO"/>
    <m/>
    <x v="0"/>
    <s v="ELECTRICO"/>
    <m/>
    <x v="2"/>
    <n v="0"/>
    <n v="1"/>
    <d v="1899-12-30T01:00:00"/>
    <x v="11"/>
    <n v="1"/>
    <d v="1899-12-30T00:00:00"/>
    <d v="1899-12-30T01:00:00"/>
    <x v="5"/>
    <x v="1"/>
    <x v="0"/>
    <s v="4-13"/>
  </r>
  <r>
    <s v="SJK632"/>
    <m/>
    <x v="1"/>
    <s v="COMPLETAR NIVEL DE ACEITE Y ENGRASE"/>
    <m/>
    <d v="1899-12-30T09:35:00"/>
    <d v="1899-12-30T10:20:00"/>
    <d v="2021-04-03T00:00:00"/>
    <x v="5"/>
    <m/>
    <m/>
    <m/>
    <m/>
    <s v="CESAR ESCORCIA"/>
    <s v="ARTURO"/>
    <x v="1"/>
    <s v="MECANICA DE PATIO Y RODAMIENTOS"/>
    <m/>
    <x v="0"/>
    <n v="0"/>
    <n v="1"/>
    <d v="1899-12-30T00:45:00"/>
    <x v="21"/>
    <n v="1"/>
    <d v="1899-12-30T00:00:00"/>
    <d v="1899-12-30T00:45:00"/>
    <x v="5"/>
    <x v="1"/>
    <x v="0"/>
    <s v="4-13"/>
  </r>
  <r>
    <s v="TFU055"/>
    <m/>
    <x v="1"/>
    <s v="SE DESMONTO ALTERNADOR POR FALLA Y SE REPARO, CAMBIO DE COMANDO DE DIRECCIONALES, CAMBIO DE RETENEDORES DE LA BOTELLA DE LA DIRECCION, COMPLETAR NIVEL DE HIDRAULICO, ARREGLO DE RACOR EN VASOD E LA BOTELLA DE LA DIRECCION, CAMBIO DE BANDAS POSICION 5 Y 6, REPARACION DE BOTONES DEL MAXIFRAX"/>
    <m/>
    <d v="1899-12-30T08:40:00"/>
    <d v="1899-12-30T15:00:00"/>
    <d v="2021-04-03T00:00:00"/>
    <x v="7"/>
    <m/>
    <m/>
    <m/>
    <m/>
    <s v="EDWIN NARANJO_x000a_DEIWIS PIMIENTA_x000a_TECNICA EN LLANTAS"/>
    <m/>
    <x v="0"/>
    <s v="MECANICA DE PATIO Y RODAMIENTOS"/>
    <s v="INTERNO"/>
    <x v="1"/>
    <n v="4"/>
    <n v="1"/>
    <d v="1899-12-31T16:20:12"/>
    <x v="26"/>
    <n v="1"/>
    <d v="1899-12-30T00:00:00"/>
    <d v="1900-01-01T15:18:33"/>
    <x v="7"/>
    <x v="1"/>
    <x v="1"/>
    <s v="4-14"/>
  </r>
  <r>
    <s v="TFU065"/>
    <m/>
    <x v="1"/>
    <s v="CAMBIO DE FILTRO DE TRAMPA, TUERCA Y VASO TRAMPA, SE CONECTO MANGUERA QUE HABIA SIDO QUITADA, CAMBIO DE ABRAZADERA"/>
    <m/>
    <d v="1899-12-30T11:00:00"/>
    <d v="1899-12-30T13:00:00"/>
    <d v="2021-04-03T00:00:00"/>
    <x v="5"/>
    <m/>
    <m/>
    <m/>
    <m/>
    <s v="NELFO CALDERA"/>
    <s v="RUBEN GUZMAN"/>
    <x v="0"/>
    <s v="MOTORES"/>
    <m/>
    <x v="1"/>
    <n v="0"/>
    <n v="1"/>
    <d v="1899-12-30T02:00:00"/>
    <x v="9"/>
    <n v="1"/>
    <d v="1899-12-30T00:00:00"/>
    <d v="1899-12-30T02:00:00"/>
    <x v="5"/>
    <x v="1"/>
    <x v="0"/>
    <s v="4-13"/>
  </r>
  <r>
    <s v="TFU065"/>
    <m/>
    <x v="1"/>
    <s v="VARADO POR MEDIA CAJA EN AGUACHICA, SE DESMONTO MEDIA CAJA DE LA TFU072 PARA REPARAR"/>
    <m/>
    <d v="1899-12-30T04:30:00"/>
    <d v="1899-12-30T05:30:00"/>
    <d v="2021-04-05T00:00:00"/>
    <x v="3"/>
    <m/>
    <m/>
    <m/>
    <m/>
    <s v="JOSE DIAZ"/>
    <s v="RUBEN GUZMAN"/>
    <x v="0"/>
    <s v="MOTORES"/>
    <s v="INTERNO"/>
    <x v="1"/>
    <n v="0"/>
    <n v="1"/>
    <d v="1899-12-30T01:00:00"/>
    <x v="11"/>
    <n v="1"/>
    <d v="1899-12-30T00:00:00"/>
    <d v="1899-12-30T01:00:00"/>
    <x v="3"/>
    <x v="1"/>
    <x v="1"/>
    <s v="4-14"/>
  </r>
  <r>
    <s v="TFU075"/>
    <m/>
    <x v="1"/>
    <s v="CAMBIO DE SOPORTE DE AMORTIGUADOR PARTIDO, REPARACION ELECTRICA"/>
    <m/>
    <d v="1899-12-30T08:00:00"/>
    <d v="1899-12-30T10:00:00"/>
    <d v="2021-04-05T00:00:00"/>
    <x v="3"/>
    <m/>
    <m/>
    <m/>
    <m/>
    <s v="JOSE DIAZ"/>
    <s v="SERGIO MEJIA"/>
    <x v="0"/>
    <s v="MECANICA DE PATIO Y RODAMIENTOS"/>
    <s v="EXTERNO"/>
    <x v="3"/>
    <n v="0"/>
    <n v="1"/>
    <d v="1899-12-30T02:00:00"/>
    <x v="9"/>
    <n v="1"/>
    <d v="1899-12-30T00:00:00"/>
    <d v="1899-12-30T02:00:00"/>
    <x v="3"/>
    <x v="1"/>
    <x v="1"/>
    <s v="4-14"/>
  </r>
  <r>
    <s v="TFU074"/>
    <m/>
    <x v="1"/>
    <s v="CAMBIO DE FILTRO SECADOR Y MANTENIMIENTO A SECADOR DE AIRE"/>
    <m/>
    <d v="1899-12-30T14:00:00"/>
    <d v="1899-12-30T17:00:00"/>
    <d v="2021-04-05T00:00:00"/>
    <x v="3"/>
    <m/>
    <m/>
    <m/>
    <m/>
    <s v="JOSE PAEZ"/>
    <s v="JESUS MORA"/>
    <x v="1"/>
    <s v="AIRE"/>
    <s v="INTERNO"/>
    <x v="1"/>
    <n v="0"/>
    <n v="1"/>
    <d v="1899-12-30T03:00:00"/>
    <x v="3"/>
    <n v="0"/>
    <d v="1899-12-30T04:00:00"/>
    <d v="1899-12-30T07:00:00"/>
    <x v="3"/>
    <x v="1"/>
    <x v="1"/>
    <s v="4-14"/>
  </r>
  <r>
    <s v="TFR045"/>
    <m/>
    <x v="1"/>
    <s v="DESMONTE Y MONTE DE MUELLE PARA CAMBIO DE BUJE ENROSCABLE  Y CAMBIO DE GEMELAS LADO IZQUIERDO"/>
    <m/>
    <d v="1899-12-30T08:40:00"/>
    <d v="1899-12-30T16:45:00"/>
    <d v="2021-04-05T00:00:00"/>
    <x v="3"/>
    <m/>
    <m/>
    <m/>
    <m/>
    <s v="NELFO CALDERA"/>
    <s v="ROBERTO MENDOZA"/>
    <x v="0"/>
    <s v="MECANICA DE PATIO Y RODAMIENTOS"/>
    <s v="EXTERNO"/>
    <x v="1"/>
    <n v="0"/>
    <n v="1"/>
    <d v="1899-12-30T06:05:29"/>
    <x v="27"/>
    <n v="0"/>
    <d v="1899-12-30T04:15:00"/>
    <d v="1899-12-30T11:20:00"/>
    <x v="3"/>
    <x v="1"/>
    <x v="1"/>
    <s v="4-14"/>
  </r>
  <r>
    <s v="TFR851"/>
    <m/>
    <x v="1"/>
    <s v="CAMBIO DE ACEITE Y FILTRACION DE MOTOR, CAMBIO DE FILTRO DE AIRE Y DE FILTRO DE AGUA"/>
    <m/>
    <d v="1899-12-30T09:43:00"/>
    <d v="1899-12-30T17:13:00"/>
    <d v="2021-04-05T00:00:00"/>
    <x v="3"/>
    <m/>
    <m/>
    <m/>
    <m/>
    <s v="CESAR ESCORCIA"/>
    <s v="ROBINSON TORREGROSA"/>
    <x v="1"/>
    <s v="MECANICA DE PATIO Y RODAMIENTOS"/>
    <s v="INTERNO"/>
    <x v="1"/>
    <n v="0"/>
    <n v="1"/>
    <d v="1899-12-30T05:30:29"/>
    <x v="28"/>
    <n v="0"/>
    <d v="1899-12-30T03:47:00"/>
    <d v="1899-12-30T10:17:00"/>
    <x v="3"/>
    <x v="1"/>
    <x v="1"/>
    <s v="4-14"/>
  </r>
  <r>
    <s v="S26290"/>
    <m/>
    <x v="1"/>
    <s v="CAMBIO DE DOS DIAFRAGMA T30 EN CAMARAS T30 POR FUGAS DE AIRE"/>
    <m/>
    <d v="1899-12-30T15:00:00"/>
    <d v="1899-12-30T15:30:00"/>
    <d v="2021-04-05T00:00:00"/>
    <x v="3"/>
    <m/>
    <m/>
    <m/>
    <m/>
    <s v="DEIWIS PIMIENTA"/>
    <s v="JESUS MORA"/>
    <x v="0"/>
    <s v="AIRE"/>
    <s v="INTERNO"/>
    <x v="1"/>
    <n v="0"/>
    <n v="1"/>
    <d v="1899-12-30T00:30:00"/>
    <x v="7"/>
    <n v="1"/>
    <d v="1899-12-30T00:00:00"/>
    <d v="1899-12-30T00:30:00"/>
    <x v="3"/>
    <x v="1"/>
    <x v="1"/>
    <s v="4-14"/>
  </r>
  <r>
    <s v="TFU065"/>
    <m/>
    <x v="1"/>
    <s v="REPARACION DE MEDIA CAJA CAMBIO DE PIÑONES  Y SE ENVIA PARA VEHICULO TFU065 VARADO EN AGUACHICA"/>
    <m/>
    <d v="1899-12-30T07:30:00"/>
    <d v="1899-12-30T14:40:00"/>
    <d v="2021-04-06T00:00:00"/>
    <x v="7"/>
    <m/>
    <m/>
    <m/>
    <m/>
    <s v="JOSE DIAZ _x000a_AGUACHICA"/>
    <s v="RUBEN GUZMAN"/>
    <x v="0"/>
    <s v="CAJAS Y TRANSMISIONES"/>
    <s v="INTERNO"/>
    <x v="1"/>
    <n v="1"/>
    <n v="1"/>
    <d v="1899-12-30T13:40:58"/>
    <x v="29"/>
    <n v="1"/>
    <d v="1899-12-30T00:00:00"/>
    <d v="1899-12-30T19:10:58"/>
    <x v="7"/>
    <x v="1"/>
    <x v="1"/>
    <s v="4-14"/>
  </r>
  <r>
    <s v="TFU074"/>
    <m/>
    <x v="1"/>
    <s v="POLISHADA DE VEHICULO"/>
    <m/>
    <d v="1899-12-30T07:40:00"/>
    <d v="1899-12-30T15:38:00"/>
    <d v="2021-04-06T00:00:00"/>
    <x v="8"/>
    <m/>
    <m/>
    <m/>
    <m/>
    <s v="WILSON ORORZCO"/>
    <s v="JESUS MORA"/>
    <x v="1"/>
    <s v="LATONERIA Y PINTURA"/>
    <s v="EXTERNO"/>
    <x v="1"/>
    <n v="0"/>
    <n v="1"/>
    <d v="1899-12-30T05:58:29"/>
    <x v="30"/>
    <n v="1"/>
    <d v="1899-12-30T00:00:00"/>
    <d v="1899-12-30T06:58:00"/>
    <x v="8"/>
    <x v="1"/>
    <x v="1"/>
    <s v="4-14"/>
  </r>
  <r>
    <s v="SWK335"/>
    <m/>
    <x v="1"/>
    <s v="POSTURA DE GUARDABARROS MEDIA LUNA DE SEGUNDA"/>
    <m/>
    <d v="1899-12-30T07:30:00"/>
    <d v="1899-12-30T07:40:00"/>
    <d v="2021-04-06T00:00:00"/>
    <x v="8"/>
    <m/>
    <m/>
    <m/>
    <m/>
    <s v="WILSON OROZCO"/>
    <s v="LEONARDO ORDOÑEZ"/>
    <x v="0"/>
    <s v="LATONERIA Y PINTURA"/>
    <s v="EXTERNO"/>
    <x v="3"/>
    <n v="0"/>
    <n v="1"/>
    <d v="1899-12-30T00:10:00"/>
    <x v="20"/>
    <n v="1"/>
    <d v="1899-12-30T00:00:00"/>
    <d v="1899-12-30T00:10:00"/>
    <x v="8"/>
    <x v="1"/>
    <x v="1"/>
    <s v="4-14"/>
  </r>
  <r>
    <s v="R84457"/>
    <m/>
    <x v="1"/>
    <s v="CAMBIO DE CONECTOR 7 VIAS HEMBRA, ARREGLO DE LUCES REPARACION INSTALACION DE 1/2"/>
    <m/>
    <d v="1899-12-30T07:50:00"/>
    <d v="1899-12-30T09:30:00"/>
    <d v="2021-04-06T00:00:00"/>
    <x v="8"/>
    <m/>
    <m/>
    <m/>
    <m/>
    <s v="EDWIN NARANJO"/>
    <m/>
    <x v="0"/>
    <s v="ELECTRICO"/>
    <s v="EXTERNO"/>
    <x v="1"/>
    <n v="0"/>
    <n v="1"/>
    <d v="1899-12-30T01:40:00"/>
    <x v="31"/>
    <n v="1"/>
    <d v="1899-12-30T00:00:00"/>
    <d v="1899-12-30T01:40:00"/>
    <x v="8"/>
    <x v="1"/>
    <x v="1"/>
    <s v="4-14"/>
  </r>
  <r>
    <s v="SJK631"/>
    <m/>
    <x v="1"/>
    <s v="ENGRASE Y GRADUACION DE FRENOS, SE COMPLETO NIVEL DE ACEITE, CAMBIO DE COJIN"/>
    <m/>
    <d v="1899-12-30T09:00:00"/>
    <d v="1899-12-30T09:45:00"/>
    <d v="2021-04-06T00:00:00"/>
    <x v="8"/>
    <m/>
    <m/>
    <m/>
    <m/>
    <s v="CESAR ESCORCIA_x000a_WILSON ORORZCO"/>
    <s v="CARLOS ARRIETA"/>
    <x v="1"/>
    <s v="MECANICA DE PATIO Y RODAMIENTOS"/>
    <s v="EXTERNO"/>
    <x v="0"/>
    <n v="0"/>
    <n v="1"/>
    <d v="1899-12-30T00:45:00"/>
    <x v="21"/>
    <n v="1"/>
    <d v="1899-12-30T00:00:00"/>
    <d v="1899-12-30T00:45:00"/>
    <x v="8"/>
    <x v="1"/>
    <x v="1"/>
    <s v="4-14"/>
  </r>
  <r>
    <s v="SJK693"/>
    <m/>
    <x v="1"/>
    <s v="REPARACION CABLE 7 VIAS, LUCES MEDIAS Y LUZ DIRECCIONAL IZQUIERDA"/>
    <m/>
    <d v="1899-12-30T09:30:00"/>
    <d v="1899-12-30T11:45:00"/>
    <d v="2021-04-06T00:00:00"/>
    <x v="8"/>
    <m/>
    <m/>
    <m/>
    <m/>
    <s v="EDWIN NARANJO"/>
    <s v="OSCAR RODRIGUEZ"/>
    <x v="0"/>
    <s v="ELECTRICO"/>
    <s v="EXTERNO"/>
    <x v="3"/>
    <n v="0"/>
    <n v="1"/>
    <d v="1899-12-30T02:15:00"/>
    <x v="32"/>
    <n v="1"/>
    <d v="1899-12-30T00:00:00"/>
    <d v="1899-12-30T02:15:00"/>
    <x v="8"/>
    <x v="1"/>
    <x v="1"/>
    <s v="4-14"/>
  </r>
  <r>
    <s v="R53822"/>
    <m/>
    <x v="1"/>
    <s v="CAMBIO DE STOP Y LUCES TRASERAS"/>
    <m/>
    <d v="1899-12-30T09:30:00"/>
    <d v="1899-12-30T11:45:00"/>
    <d v="2021-04-06T00:00:00"/>
    <x v="8"/>
    <m/>
    <m/>
    <m/>
    <m/>
    <s v="EDWIN NARANJO"/>
    <s v="EDWIN NARANJO"/>
    <x v="0"/>
    <s v="ELECTRICO"/>
    <s v="EXTERNO"/>
    <x v="3"/>
    <n v="0"/>
    <n v="1"/>
    <d v="1899-12-30T02:15:00"/>
    <x v="32"/>
    <n v="1"/>
    <d v="1899-12-30T00:00:00"/>
    <d v="1899-12-30T02:15:00"/>
    <x v="8"/>
    <x v="1"/>
    <x v="1"/>
    <s v="4-14"/>
  </r>
  <r>
    <s v="R51587"/>
    <m/>
    <x v="1"/>
    <s v="CAMBIO DE BOMBONA LEVANTA EJE"/>
    <m/>
    <d v="1899-12-30T08:30:00"/>
    <d v="1899-12-30T11:05:00"/>
    <d v="2021-04-06T00:00:00"/>
    <x v="8"/>
    <m/>
    <m/>
    <m/>
    <m/>
    <s v="DEIWIS PIMIENTA"/>
    <s v="LEONARDO ORDOÑEZ"/>
    <x v="0"/>
    <s v="AIRE"/>
    <s v="EXTERNO"/>
    <x v="3"/>
    <n v="0"/>
    <n v="1"/>
    <d v="1899-12-30T02:35:00"/>
    <x v="33"/>
    <n v="1"/>
    <d v="1899-12-30T00:00:00"/>
    <d v="1899-12-30T02:35:00"/>
    <x v="8"/>
    <x v="1"/>
    <x v="1"/>
    <s v="4-14"/>
  </r>
  <r>
    <s v="TFR853"/>
    <m/>
    <x v="1"/>
    <s v="MANTENIMIENTO A SECADOR, CAMBIO DE VALVULA PURGA Y FILTRO"/>
    <m/>
    <d v="1899-12-30T09:47:00"/>
    <d v="1899-12-30T14:00:00"/>
    <d v="2021-04-06T00:00:00"/>
    <x v="8"/>
    <m/>
    <m/>
    <m/>
    <m/>
    <s v="JOSE PAEZ"/>
    <m/>
    <x v="0"/>
    <s v="AIRE"/>
    <s v="INTERNO"/>
    <x v="5"/>
    <n v="0"/>
    <n v="1"/>
    <d v="1899-12-30T04:13:00"/>
    <x v="34"/>
    <s v=""/>
    <d v="1899-12-30T07:00:00"/>
    <d v="1899-12-30T11:13:00"/>
    <x v="8"/>
    <x v="1"/>
    <x v="1"/>
    <s v="4-14"/>
  </r>
  <r>
    <s v="TFQ989"/>
    <m/>
    <x v="1"/>
    <s v="CAMBIO DE FILTRO DE AGUA"/>
    <m/>
    <d v="1899-12-30T10:35:00"/>
    <d v="1899-12-30T11:00:00"/>
    <d v="2021-04-06T00:00:00"/>
    <x v="8"/>
    <m/>
    <m/>
    <m/>
    <m/>
    <s v="JOSE DIAZ"/>
    <s v="DIDIER GOMEZ"/>
    <x v="0"/>
    <s v="MECANICA DE PATIO Y RODAMIENTOS"/>
    <s v="EXTERNO"/>
    <x v="1"/>
    <n v="0"/>
    <n v="1"/>
    <d v="1899-12-30T00:25:00"/>
    <x v="35"/>
    <n v="1"/>
    <d v="1899-12-30T00:00:00"/>
    <d v="1899-12-30T00:25:00"/>
    <x v="8"/>
    <x v="1"/>
    <x v="1"/>
    <s v="4-14"/>
  </r>
  <r>
    <s v="R60300"/>
    <m/>
    <x v="1"/>
    <s v="CAMBIO DE RETENEDOR POSICION 3 Y 4"/>
    <m/>
    <d v="1899-12-30T10:55:00"/>
    <d v="1899-12-30T11:30:00"/>
    <d v="2021-04-06T00:00:00"/>
    <x v="8"/>
    <m/>
    <m/>
    <m/>
    <m/>
    <s v="CESAR ESCORCIA"/>
    <s v="NEIDER IBARRA"/>
    <x v="0"/>
    <s v="MECANICA DE PATIO Y RODAMIENTOS"/>
    <s v="INTERNO"/>
    <x v="3"/>
    <n v="0"/>
    <n v="1"/>
    <d v="1899-12-30T00:35:00"/>
    <x v="36"/>
    <n v="1"/>
    <d v="1899-12-30T00:00:00"/>
    <d v="1899-12-30T00:35:00"/>
    <x v="8"/>
    <x v="1"/>
    <x v="1"/>
    <s v="4-14"/>
  </r>
  <r>
    <s v="TFR852"/>
    <m/>
    <x v="1"/>
    <s v="ENGRASE"/>
    <m/>
    <d v="1899-12-30T14:35:00"/>
    <d v="1899-12-30T14:45:00"/>
    <d v="2021-04-06T00:00:00"/>
    <x v="8"/>
    <m/>
    <m/>
    <m/>
    <m/>
    <s v="RODOLFO CASTAÑEDA"/>
    <s v="LUIS OROZCO"/>
    <x v="1"/>
    <s v="MECANICA DE PATIO Y RODAMIENTOS"/>
    <s v="EXTERNO"/>
    <x v="5"/>
    <n v="0"/>
    <n v="1"/>
    <d v="1899-12-30T00:10:00"/>
    <x v="20"/>
    <s v=""/>
    <d v="1899-12-30T06:15:00"/>
    <d v="1899-12-30T06:25:00"/>
    <x v="8"/>
    <x v="1"/>
    <x v="1"/>
    <s v="4-14"/>
  </r>
  <r>
    <s v="R46484"/>
    <m/>
    <x v="1"/>
    <s v="ENGRASE"/>
    <m/>
    <d v="1899-12-30T14:45:00"/>
    <d v="1899-12-30T15:00:00"/>
    <d v="2021-04-06T00:00:00"/>
    <x v="8"/>
    <m/>
    <m/>
    <m/>
    <m/>
    <s v="RODOLFO CASTAÑEDA"/>
    <s v="LUIS OROZCO"/>
    <x v="1"/>
    <s v="MECANICA DE PATIO Y RODAMIENTOS"/>
    <s v="EXTERNO"/>
    <x v="5"/>
    <n v="0"/>
    <n v="1"/>
    <d v="1899-12-30T00:15:00"/>
    <x v="22"/>
    <s v=""/>
    <d v="1899-12-30T06:00:00"/>
    <d v="1899-12-30T06:15:00"/>
    <x v="8"/>
    <x v="1"/>
    <x v="1"/>
    <s v="4-14"/>
  </r>
  <r>
    <s v="TFQ009"/>
    <m/>
    <x v="1"/>
    <s v="CAMBIO DE BOLSA DE AIRE POSICION 3 Y 4"/>
    <m/>
    <d v="1899-12-30T17:00:00"/>
    <d v="1899-12-30T17:30:00"/>
    <d v="2021-04-06T00:00:00"/>
    <x v="8"/>
    <m/>
    <m/>
    <m/>
    <m/>
    <s v="DEIWIS PIMIENTA"/>
    <s v="JAIRO GALLARDO"/>
    <x v="0"/>
    <s v="AIRE"/>
    <s v="EXTERNO"/>
    <x v="2"/>
    <n v="0"/>
    <n v="1"/>
    <d v="1899-12-30T00:30:00"/>
    <x v="7"/>
    <n v="0"/>
    <d v="1899-12-30T03:30:00"/>
    <d v="1899-12-30T04:00:00"/>
    <x v="8"/>
    <x v="1"/>
    <x v="1"/>
    <s v="4-14"/>
  </r>
  <r>
    <s v="S20490"/>
    <m/>
    <x v="1"/>
    <s v="MANTENIMIENTO A VALVULA CHILLONA PARA CAMBIO DE DIAFRAGMA POR FUGAS DE AIRE, INSTALACION DE GUARDABARRO Y AJUSTE DE CAPO"/>
    <m/>
    <d v="1899-12-30T14:30:00"/>
    <d v="1899-12-30T15:30:00"/>
    <d v="2021-04-06T00:00:00"/>
    <x v="8"/>
    <m/>
    <m/>
    <m/>
    <m/>
    <s v="DEIWIS PIMIENTA"/>
    <s v="MARTIN ABELLO"/>
    <x v="0"/>
    <s v="AIRE"/>
    <s v="INTERNO"/>
    <x v="3"/>
    <n v="0"/>
    <n v="1"/>
    <d v="1899-12-30T01:00:00"/>
    <x v="11"/>
    <n v="0"/>
    <d v="1899-12-30T05:30:00"/>
    <d v="1899-12-30T06:30:00"/>
    <x v="8"/>
    <x v="1"/>
    <x v="1"/>
    <s v="4-14"/>
  </r>
  <r>
    <s v="TFU066"/>
    <m/>
    <x v="1"/>
    <s v="CALIBRACION DE MOTOR Y MANTENIMIENTO A ACTUADORES"/>
    <m/>
    <d v="1899-12-30T10:00:00"/>
    <d v="1899-12-30T17:00:00"/>
    <d v="2021-04-06T00:00:00"/>
    <x v="7"/>
    <m/>
    <m/>
    <m/>
    <m/>
    <s v="ORLANDO SAN JUAN"/>
    <s v="MIGUEL APREZA"/>
    <x v="1"/>
    <s v="MECANICA DE PATIO Y RODAMIENTOS"/>
    <s v="INTERNO"/>
    <x v="1"/>
    <n v="1"/>
    <n v="1"/>
    <d v="1899-12-30T13:30:58"/>
    <x v="19"/>
    <n v="0"/>
    <d v="1899-12-30T04:00:00"/>
    <d v="1899-12-30T23:00:58"/>
    <x v="7"/>
    <x v="1"/>
    <x v="1"/>
    <s v="4-14"/>
  </r>
  <r>
    <s v="TFU077"/>
    <m/>
    <x v="1"/>
    <s v="DESMONTE DE MEDIA CAJA Y LAVADO DE PIEZAS, CAMBIO DE SINCRONIZADOR, RESORTES Y PIÑA DE LA PARTE DE ABAJO"/>
    <m/>
    <d v="1899-12-30T17:00:00"/>
    <d v="1899-12-30T14:30:00"/>
    <d v="2021-04-06T00:00:00"/>
    <x v="9"/>
    <m/>
    <m/>
    <m/>
    <m/>
    <s v="JOSE DIAZ"/>
    <s v="JOSE DOMINGUEZ"/>
    <x v="1"/>
    <s v="CAJAS Y TRANSMISIONES"/>
    <s v="INTERNO"/>
    <x v="1"/>
    <n v="3"/>
    <n v="1"/>
    <d v="1899-12-30T23:00:17"/>
    <x v="37"/>
    <n v="1"/>
    <d v="1899-12-30T00:00:00"/>
    <d v="1899-12-31T16:29:02"/>
    <x v="9"/>
    <x v="1"/>
    <x v="1"/>
    <s v="4-14"/>
  </r>
  <r>
    <s v="TFQ934"/>
    <m/>
    <x v="1"/>
    <s v="CAMBIO DE MANGUERA DE PRESION DE FRENO DELANTERA LADO IZQUIERDO, Y BAJAR Y REPARAR CAMARA DE SEGURIDAD PARA CAMBIO DE DIAFRAGMA T30, POSICION 5,6"/>
    <m/>
    <d v="1899-12-30T14:30:00"/>
    <d v="1899-12-30T15:53:00"/>
    <d v="2021-04-06T00:00:00"/>
    <x v="7"/>
    <m/>
    <m/>
    <m/>
    <m/>
    <s v="JOSE PAEZ"/>
    <s v="JUAN VIVANCO"/>
    <x v="0"/>
    <s v="AIRE"/>
    <s v="EXTERNO"/>
    <x v="1"/>
    <n v="1"/>
    <n v="1"/>
    <d v="1899-12-30T07:53:58"/>
    <x v="38"/>
    <n v="1"/>
    <d v="1899-12-30T00:00:00"/>
    <d v="1899-12-30T13:23:58"/>
    <x v="7"/>
    <x v="1"/>
    <x v="1"/>
    <s v="4-14"/>
  </r>
  <r>
    <s v="TFU069"/>
    <m/>
    <x v="1"/>
    <s v="CAMBIO DE AMORTIGUADORES, DESMONTE DE ESTRUCTURA DE SUSPENSION DE CABINA PARA CAMBIO DE BUJES Y TORNILLOS DE BARRA ESTABILIZADORA DE LA  MISMA"/>
    <m/>
    <d v="1899-12-30T09:00:00"/>
    <d v="1899-12-30T12:15:00"/>
    <d v="2021-04-07T00:00:00"/>
    <x v="7"/>
    <m/>
    <m/>
    <m/>
    <m/>
    <s v="JOSE PAEZ"/>
    <s v="EFRAIN VARGAS"/>
    <x v="0"/>
    <s v="MECANICA DE PATIO Y RODAMIENTOS"/>
    <s v="EXTERNO"/>
    <x v="1"/>
    <n v="0"/>
    <n v="1"/>
    <d v="1899-12-30T03:15:00"/>
    <x v="39"/>
    <n v="1"/>
    <d v="1899-12-30T00:00:00"/>
    <d v="1899-12-30T03:15:00"/>
    <x v="7"/>
    <x v="1"/>
    <x v="1"/>
    <s v="4-14"/>
  </r>
  <r>
    <s v="WHO644"/>
    <m/>
    <x v="1"/>
    <s v="CAMBIO DE EMPAQUETADURA WABCO POR MANTENIMIENTO A VALVULA RELAY, CAMBIO DE GUARDAPOLVO PALANCA DE CAMBIOS"/>
    <m/>
    <d v="1899-12-30T09:00:00"/>
    <d v="1899-12-30T11:00:00"/>
    <d v="2021-04-07T00:00:00"/>
    <x v="7"/>
    <m/>
    <m/>
    <m/>
    <m/>
    <s v="DEIWIS PIMIENTA"/>
    <s v="DUVIAN ARTEAGA"/>
    <x v="1"/>
    <s v="AIRE"/>
    <s v="INTERNO"/>
    <x v="3"/>
    <n v="0"/>
    <n v="1"/>
    <d v="1899-12-30T02:00:00"/>
    <x v="9"/>
    <n v="1"/>
    <d v="1899-12-30T00:00:00"/>
    <d v="1899-12-30T02:00:00"/>
    <x v="7"/>
    <x v="1"/>
    <x v="1"/>
    <s v="4-14"/>
  </r>
  <r>
    <s v="TLN040"/>
    <m/>
    <x v="1"/>
    <s v="CAMBIO DE AMORTIGUADOR DE SILLA Y BOMBONA DE SILLA, CAMBIO DE RETENEDOR Y EMPAQUE EJE 8 HUECOS POSICION 9 Y 10, INSPECCION DE TYERMINALES DE DIRECCION Y ESPLINDER, AJUSTE DE AMORTIGUADOR DELANTERO DERECHO"/>
    <m/>
    <d v="1899-12-30T11:05:00"/>
    <d v="1899-12-30T17:00:00"/>
    <d v="2021-04-07T00:00:00"/>
    <x v="7"/>
    <m/>
    <m/>
    <m/>
    <m/>
    <s v="WILSON OROZCO_x000a_CESAR ESCORCIA"/>
    <s v="LUIS FREYLE_x000a_"/>
    <x v="0"/>
    <s v="PINTURA Y LATONERIA_x000a_MECANICA DE PATIO"/>
    <s v="EXTERNO / INTERNO"/>
    <x v="1"/>
    <n v="0"/>
    <n v="1"/>
    <d v="1899-12-30T03:55:29"/>
    <x v="40"/>
    <n v="0"/>
    <d v="1899-12-30T04:00:00"/>
    <d v="1899-12-30T08:55:00"/>
    <x v="7"/>
    <x v="1"/>
    <x v="1"/>
    <s v="4-14"/>
  </r>
  <r>
    <s v="S67620"/>
    <m/>
    <x v="1"/>
    <s v="REPARACION DE LUCES MEDIAS"/>
    <m/>
    <d v="1899-12-30T08:25:00"/>
    <d v="1899-12-30T08:35:00"/>
    <d v="2021-04-07T00:00:00"/>
    <x v="7"/>
    <m/>
    <m/>
    <m/>
    <m/>
    <s v="EDWIN NARANJO"/>
    <s v="SAMUEL DELGADO"/>
    <x v="0"/>
    <s v="ELECTRICO"/>
    <s v="EXTERNO"/>
    <x v="0"/>
    <n v="0"/>
    <n v="1"/>
    <d v="1899-12-30T00:10:00"/>
    <x v="20"/>
    <n v="1"/>
    <d v="1899-12-30T00:00:00"/>
    <d v="1899-12-30T00:10:00"/>
    <x v="7"/>
    <x v="1"/>
    <x v="1"/>
    <s v="4-14"/>
  </r>
  <r>
    <s v="R60199"/>
    <m/>
    <x v="1"/>
    <s v="CAMBIO DE ORING TAPA EJE"/>
    <m/>
    <d v="1899-12-30T08:55:00"/>
    <d v="1899-12-30T09:10:00"/>
    <d v="2021-04-07T00:00:00"/>
    <x v="7"/>
    <m/>
    <m/>
    <m/>
    <m/>
    <s v="ARGEMIRO ARAQUE"/>
    <s v="FABIO GUEVARA"/>
    <x v="0"/>
    <s v="MECANICA DE PATIO Y RODAMIENTOS"/>
    <s v="INTERNO"/>
    <x v="3"/>
    <n v="0"/>
    <n v="1"/>
    <d v="1899-12-30T00:15:00"/>
    <x v="22"/>
    <n v="1"/>
    <d v="1899-12-30T00:00:00"/>
    <d v="1899-12-30T00:15:00"/>
    <x v="7"/>
    <x v="1"/>
    <x v="1"/>
    <s v="4-14"/>
  </r>
  <r>
    <s v="SJK634"/>
    <m/>
    <x v="1"/>
    <s v="PTE DESMONTAR CAJA PARA BAJAR PRENSA"/>
    <m/>
    <d v="1899-12-30T10:30:00"/>
    <d v="1899-12-30T12:00:00"/>
    <d v="2021-04-07T00:00:00"/>
    <x v="10"/>
    <m/>
    <m/>
    <m/>
    <m/>
    <s v="JOSE DIAZ"/>
    <s v="JONHY SORACA"/>
    <x v="0"/>
    <s v="CAJAS Y TRANSMISIONES"/>
    <s v="INTERNO"/>
    <x v="0"/>
    <n v="1"/>
    <n v="1"/>
    <d v="1899-12-30T08:00:58"/>
    <x v="41"/>
    <n v="1"/>
    <d v="1899-12-30T00:00:00"/>
    <d v="1899-12-30T13:30:58"/>
    <x v="10"/>
    <x v="1"/>
    <x v="1"/>
    <s v="4-14"/>
  </r>
  <r>
    <s v="TDL765"/>
    <m/>
    <x v="1"/>
    <s v="REPARACION Y MANTENIMIENTO A BOTONES DE MAXIFRAX, CORRECCION FUGA DE AIRE EN TABLERO"/>
    <m/>
    <d v="1899-12-30T07:45:00"/>
    <d v="1899-12-30T10:00:00"/>
    <d v="2021-04-08T00:00:00"/>
    <x v="10"/>
    <m/>
    <m/>
    <m/>
    <m/>
    <s v="DEIWIS PIMIENTA"/>
    <s v="CARLOS RAMIREZ"/>
    <x v="0"/>
    <s v="AIRE"/>
    <s v="INTERNO"/>
    <x v="1"/>
    <n v="0"/>
    <n v="1"/>
    <d v="1899-12-30T02:15:00"/>
    <x v="32"/>
    <n v="1"/>
    <d v="1899-12-30T00:00:00"/>
    <d v="1899-12-30T02:15:00"/>
    <x v="10"/>
    <x v="1"/>
    <x v="1"/>
    <s v="4-14"/>
  </r>
  <r>
    <s v="S26296"/>
    <m/>
    <x v="1"/>
    <s v="SOLDADURA A PISO"/>
    <m/>
    <d v="1899-12-30T07:45:00"/>
    <d v="1899-12-30T08:30:00"/>
    <d v="2021-04-08T00:00:00"/>
    <x v="10"/>
    <m/>
    <m/>
    <m/>
    <m/>
    <s v="DAIRO RODRIGUEZ"/>
    <s v="CARLOS RAMIREZ"/>
    <x v="0"/>
    <s v="SOLDADURA"/>
    <s v="EXTERNO"/>
    <x v="1"/>
    <n v="0"/>
    <n v="1"/>
    <d v="1899-12-30T00:45:00"/>
    <x v="21"/>
    <n v="1"/>
    <d v="1899-12-30T00:00:00"/>
    <d v="1899-12-30T00:45:00"/>
    <x v="10"/>
    <x v="1"/>
    <x v="1"/>
    <s v="4-14"/>
  </r>
  <r>
    <s v="SJK632"/>
    <m/>
    <x v="1"/>
    <s v="CAMBIO DE VENTILADOR POR PARTIDURA EN ASPA, SE DESMONTO MUELLE LADO DERECHO POR HOJA TERCERA PARTIDA Y CAMBIO DE GRAPA, REPARACION DE TUBO DE REFRIGERANTE Y POSTURA DE REFRIGERANTE"/>
    <m/>
    <d v="1899-12-30T10:00:00"/>
    <d v="1899-12-30T17:30:00"/>
    <d v="2021-04-08T00:00:00"/>
    <x v="10"/>
    <m/>
    <m/>
    <m/>
    <m/>
    <s v="DEIWIS PIMIENTA _x000a_ARGEMIRO ARAQUE _x000a_CESAR ESCORCIA"/>
    <s v="JONHY SORACA"/>
    <x v="0"/>
    <s v="MOTORES_x000a_MECANICA DE PATIO"/>
    <s v="INTERNO/EXTERNO"/>
    <x v="0"/>
    <n v="0"/>
    <n v="1"/>
    <d v="1899-12-30T05:30:29"/>
    <x v="28"/>
    <n v="0"/>
    <d v="1899-12-30T03:30:00"/>
    <d v="1899-12-30T10:00:00"/>
    <x v="10"/>
    <x v="1"/>
    <x v="1"/>
    <s v="4-14"/>
  </r>
  <r>
    <s v="TFU064"/>
    <m/>
    <x v="1"/>
    <s v="CAMBIO DE RETENEDOR DE LA BOTELLA DE LA DIRECCION, CAMBIO DE EMPAQUETADURA DE FUN CLUTCH"/>
    <m/>
    <d v="1899-12-30T11:40:00"/>
    <d v="1899-12-30T10:41:00"/>
    <d v="2021-04-08T00:00:00"/>
    <x v="11"/>
    <m/>
    <m/>
    <m/>
    <m/>
    <s v="DEIWIS PIMIENTA"/>
    <s v="FREDY ORTIZ"/>
    <x v="0"/>
    <s v="MOTORES_x000a_AIRE"/>
    <s v="INTERNO"/>
    <x v="1"/>
    <n v="2"/>
    <n v="1"/>
    <d v="1899-12-30T16:01:23"/>
    <x v="42"/>
    <n v="1"/>
    <d v="1899-12-30T00:00:00"/>
    <d v="1899-12-31T04:00:31"/>
    <x v="11"/>
    <x v="1"/>
    <x v="1"/>
    <s v="4-14"/>
  </r>
  <r>
    <s v="TFU057"/>
    <m/>
    <x v="1"/>
    <s v="CAMBIO DE MAXTER, CAMBIO DE BATERIAS, MANTENIMIENTO A CAJA DE BATERIAS"/>
    <m/>
    <d v="1899-12-30T09:00:00"/>
    <d v="1899-12-30T15:00:00"/>
    <d v="2021-04-08T00:00:00"/>
    <x v="12"/>
    <m/>
    <m/>
    <m/>
    <m/>
    <s v="EDWIN NARANJO"/>
    <s v="YOLMER TRONCOSO"/>
    <x v="0"/>
    <s v="ELECTRICO_x000a_CAJAS Y TRANSMISIONES"/>
    <s v="EXTERNO"/>
    <x v="1"/>
    <n v="8"/>
    <n v="1"/>
    <d v="1900-01-02T01:59:48"/>
    <x v="43"/>
    <n v="1"/>
    <d v="1899-12-30T00:00:00"/>
    <d v="1900-01-03T22:56:38"/>
    <x v="12"/>
    <x v="1"/>
    <x v="4"/>
    <s v="4-15"/>
  </r>
  <r>
    <s v="SJK641"/>
    <m/>
    <x v="1"/>
    <s v="CAMBIO DE VALVULA NIVELADORA DE CABINA, MTTO DE AIRE ACONDICIONADO"/>
    <m/>
    <d v="1899-12-30T11:00:00"/>
    <d v="1899-12-30T17:00:00"/>
    <d v="2021-04-08T00:00:00"/>
    <x v="10"/>
    <m/>
    <m/>
    <m/>
    <m/>
    <s v="DEIWIS PIMIENTA _x000a_AIRES DE LA COSTA"/>
    <s v="MANUEL GUERRERO"/>
    <x v="0"/>
    <s v="AIRE"/>
    <s v="EXTERNO"/>
    <x v="2"/>
    <n v="0"/>
    <n v="1"/>
    <d v="1899-12-30T04:00:29"/>
    <x v="44"/>
    <n v="0"/>
    <d v="1899-12-30T04:00:00"/>
    <d v="1899-12-30T09:00:00"/>
    <x v="10"/>
    <x v="1"/>
    <x v="1"/>
    <s v="4-14"/>
  </r>
  <r>
    <s v="UYV097"/>
    <m/>
    <x v="1"/>
    <s v="DESVARE DE VEHICULO COGIO AIRE EL SISTEMA DE COMBUSTIBLE PTE ARREGLAR PUERTA"/>
    <m/>
    <d v="1899-12-30T12:00:00"/>
    <d v="1899-12-30T17:00:00"/>
    <d v="2021-04-08T00:00:00"/>
    <x v="10"/>
    <m/>
    <m/>
    <m/>
    <m/>
    <s v="JOSE PAEZ"/>
    <s v="CARLOS ROA"/>
    <x v="0"/>
    <m/>
    <s v="EXTERNO"/>
    <x v="3"/>
    <n v="0"/>
    <n v="1"/>
    <d v="1899-12-30T03:00:29"/>
    <x v="13"/>
    <n v="0"/>
    <d v="1899-12-30T04:00:00"/>
    <d v="1899-12-30T08:00:00"/>
    <x v="10"/>
    <x v="1"/>
    <x v="1"/>
    <s v="4-14"/>
  </r>
  <r>
    <s v="TFU075"/>
    <m/>
    <x v="1"/>
    <s v="SE DESMONTO TUBO GALVANIZADO DE REFRIGERANTE PARA SOLDADURA Y CAMBIO DE PLUMILLAS"/>
    <m/>
    <d v="1899-12-30T14:00:00"/>
    <d v="1899-12-30T16:00:00"/>
    <d v="2021-04-08T00:00:00"/>
    <x v="10"/>
    <m/>
    <m/>
    <m/>
    <m/>
    <s v="CESAR ESCORCIA_x000a_ALVARO CERVANTES"/>
    <s v="SERGIO MEJIA"/>
    <x v="0"/>
    <s v="SOLDADURA"/>
    <s v="INTERNO"/>
    <x v="3"/>
    <n v="0"/>
    <n v="1"/>
    <d v="1899-12-30T02:00:00"/>
    <x v="9"/>
    <n v="0"/>
    <d v="1899-12-30T05:00:00"/>
    <d v="1899-12-30T07:00:00"/>
    <x v="10"/>
    <x v="1"/>
    <x v="1"/>
    <s v="4-14"/>
  </r>
  <r>
    <s v="TFU067"/>
    <m/>
    <x v="1"/>
    <s v="PTE CAMBIAR MANGUERA DE HIDRAULICO"/>
    <m/>
    <d v="1899-12-30T15:00:00"/>
    <d v="1899-12-30T15:07:00"/>
    <d v="2021-04-08T00:00:00"/>
    <x v="11"/>
    <m/>
    <m/>
    <m/>
    <m/>
    <m/>
    <s v="ABSALON PUENTES"/>
    <x v="0"/>
    <s v="MOTOR"/>
    <s v="INTERNO"/>
    <x v="1"/>
    <n v="2"/>
    <n v="1"/>
    <d v="1899-12-30T17:07:23"/>
    <x v="45"/>
    <n v="1"/>
    <d v="1899-12-30T00:00:00"/>
    <d v="1899-12-31T05:06:31"/>
    <x v="11"/>
    <x v="1"/>
    <x v="1"/>
    <s v="4-14"/>
  </r>
  <r>
    <s v="S26291"/>
    <m/>
    <x v="1"/>
    <s v="DESMONTE DE RUEDAS PARA CAMBIO DE BANDAS Y SE REMACHARON LAS BANDAS"/>
    <m/>
    <d v="1899-12-30T07:00:00"/>
    <m/>
    <d v="2021-04-09T00:00:00"/>
    <x v="6"/>
    <m/>
    <m/>
    <m/>
    <m/>
    <s v="ARGEMIRO ARAQUE"/>
    <s v="YOLMER TRONCOSO"/>
    <x v="1"/>
    <s v="MECANICA DE PATIO"/>
    <s v="INTERNO"/>
    <x v="1"/>
    <n v="-44295"/>
    <n v="0"/>
    <d v="1899-12-30T00:00:00"/>
    <x v="17"/>
    <n v="1"/>
    <d v="1899-12-30T00:00:00"/>
    <d v="1899-12-30T00:00:00"/>
    <x v="6"/>
    <x v="3"/>
    <x v="3"/>
    <m/>
  </r>
  <r>
    <s v="SJK632"/>
    <m/>
    <x v="1"/>
    <s v="SOLDADURA A PORTA CONOS, SE VAN A ADAPTAR EXPLORADORAS LAS LAMPARAS COMPRADAS NO SON DE ESE MODELO"/>
    <m/>
    <d v="1899-12-30T07:00:00"/>
    <m/>
    <d v="2021-04-09T00:00:00"/>
    <x v="6"/>
    <m/>
    <m/>
    <m/>
    <m/>
    <s v="DAIRO RODRIGUEZ_x000a_EDWIN NARANJO"/>
    <s v="ARTURO_x000a_"/>
    <x v="1"/>
    <s v="SOLDADURA_x000a_ELECTRICO"/>
    <s v="EXTERNO"/>
    <x v="0"/>
    <n v="-44295"/>
    <n v="0"/>
    <d v="1899-12-30T00:00:00"/>
    <x v="17"/>
    <n v="1"/>
    <d v="1899-12-30T00:00:00"/>
    <d v="1899-12-30T00:00:00"/>
    <x v="6"/>
    <x v="3"/>
    <x v="3"/>
    <m/>
  </r>
  <r>
    <s v="TFU063"/>
    <m/>
    <x v="1"/>
    <s v="MANTENIMIENTO DE AIRE ACONDICIONADO CAMBIO DE PERA, CAMBIO DE COMANDO DIRECCIONAL, REPARACION DE ARNES DE PITO, LUCES MEDIAS Y ARREGLO DE ARNES PERA DIFERENCIALES Y SE ENGRASO"/>
    <m/>
    <d v="1899-12-30T09:41:00"/>
    <m/>
    <d v="2021-04-09T00:00:00"/>
    <x v="6"/>
    <m/>
    <m/>
    <m/>
    <m/>
    <s v="AIRES DE LA COSTA_x000a_EDWIN NARANJO_x000a_ARGEMIRO ARAQUE"/>
    <s v="CARLOS RUIZ"/>
    <x v="0"/>
    <s v="AIRE ACONDICIONADO_x000a_ELECTRICO_x000a_MECANICA DE PATIO"/>
    <s v="EXTERNO"/>
    <x v="1"/>
    <n v="-44295"/>
    <n v="0"/>
    <d v="1899-12-30T00:00:00"/>
    <x v="17"/>
    <n v="1"/>
    <d v="1899-12-30T00:00:00"/>
    <d v="1899-12-30T00:00:00"/>
    <x v="6"/>
    <x v="3"/>
    <x v="3"/>
    <m/>
  </r>
  <r>
    <s v="JKV585"/>
    <m/>
    <x v="1"/>
    <s v="PENDIENTE POR CAMBIO DE ACEITE"/>
    <m/>
    <d v="1899-12-30T07:00:00"/>
    <m/>
    <d v="2021-04-09T00:00:00"/>
    <x v="6"/>
    <m/>
    <m/>
    <m/>
    <m/>
    <m/>
    <s v="MIGUEL LOPEZ"/>
    <x v="1"/>
    <m/>
    <m/>
    <x v="3"/>
    <n v="-44295"/>
    <n v="0"/>
    <d v="1899-12-30T00:00:00"/>
    <x v="17"/>
    <n v="1"/>
    <d v="1899-12-30T00:00:00"/>
    <d v="1899-12-30T00:00:00"/>
    <x v="6"/>
    <x v="3"/>
    <x v="3"/>
    <m/>
  </r>
  <r>
    <s v="TDL763"/>
    <m/>
    <x v="1"/>
    <s v="CAMBIO DE FILTROS DE AIRE, CAMBIO DE PLUMILLAS, SE DESMONTARON RUEDAS DELANTERAS PARA CAMBIO DE TERMINALES DE DIRECCION, AJUSTE DE RODAMIENTOS Y ESPLINDER, CAMBIO DE PERNOS RIN DISCO"/>
    <m/>
    <d v="1899-12-30T08:07:00"/>
    <m/>
    <d v="2021-04-09T00:00:00"/>
    <x v="6"/>
    <m/>
    <m/>
    <m/>
    <m/>
    <s v="CESAR ESCORCIA"/>
    <s v="JORGE BALLESTEROS"/>
    <x v="0"/>
    <s v="MECANICA DE PATIO"/>
    <s v="EXTERNO"/>
    <x v="1"/>
    <n v="-44295"/>
    <n v="0"/>
    <d v="1899-12-30T00:00:00"/>
    <x v="17"/>
    <n v="1"/>
    <d v="1899-12-30T00:00:00"/>
    <d v="1899-12-30T00:00:00"/>
    <x v="6"/>
    <x v="3"/>
    <x v="3"/>
    <m/>
  </r>
  <r>
    <s v="TFU079"/>
    <m/>
    <x v="1"/>
    <s v="DESMONTE DE QUINTA, DEMSONTE DE PUENTES H"/>
    <m/>
    <d v="1899-12-30T07:00:00"/>
    <m/>
    <d v="2021-04-09T00:00:00"/>
    <x v="6"/>
    <m/>
    <m/>
    <m/>
    <m/>
    <s v="NELFO CALDERA_x000a_CESAR ESCORCIA"/>
    <s v="JULIO ORDOÑEZ"/>
    <x v="0"/>
    <s v="MECANICA DE PATIO"/>
    <s v="EXTERNO"/>
    <x v="1"/>
    <n v="-44295"/>
    <n v="0"/>
    <d v="1899-12-30T00:00:00"/>
    <x v="17"/>
    <n v="1"/>
    <d v="1899-12-30T00:00:00"/>
    <d v="1899-12-30T00:00:00"/>
    <x v="6"/>
    <x v="3"/>
    <x v="3"/>
    <m/>
  </r>
  <r>
    <s v="TFU056"/>
    <m/>
    <x v="1"/>
    <s v="SE DESTAPO EL MOTOR REMOVER BALANCINES, REVISARON CABALLITOS Y SE LE HICIERON MANTENIMIENTO, SE ENCONTRO DESGASTE EN LOS ESCLAVOS Y FLAUTAS, SE MONTARON LOS BALANCINES"/>
    <m/>
    <d v="1899-12-30T08:20:00"/>
    <m/>
    <d v="2021-04-09T00:00:00"/>
    <x v="6"/>
    <m/>
    <m/>
    <m/>
    <m/>
    <s v="WILSON CACHICRA"/>
    <s v="RICHARD"/>
    <x v="0"/>
    <s v="MOTOR"/>
    <s v="INTERNO"/>
    <x v="1"/>
    <n v="-44295"/>
    <n v="0"/>
    <d v="1899-12-30T00:00:00"/>
    <x v="17"/>
    <n v="1"/>
    <d v="1899-12-30T00:00:00"/>
    <d v="1899-12-30T00:00:00"/>
    <x v="6"/>
    <x v="3"/>
    <x v="3"/>
    <m/>
  </r>
  <r>
    <s v="TDL767"/>
    <m/>
    <x v="1"/>
    <s v="MANTENIMIENTO DE ACTUADORES"/>
    <m/>
    <d v="1899-12-30T09:00:00"/>
    <m/>
    <d v="2021-04-09T00:00:00"/>
    <x v="6"/>
    <m/>
    <m/>
    <m/>
    <m/>
    <s v="ORLANDO SAN JUAN "/>
    <s v="OSCAR QUINAYAS"/>
    <x v="0"/>
    <m/>
    <s v="MOTORES"/>
    <x v="1"/>
    <n v="-44295"/>
    <n v="0"/>
    <d v="1899-12-30T00:00:00"/>
    <x v="17"/>
    <n v="1"/>
    <d v="1899-12-30T00:00:00"/>
    <d v="1899-12-30T00:00:00"/>
    <x v="6"/>
    <x v="3"/>
    <x v="3"/>
    <m/>
  </r>
  <r>
    <s v="S20492"/>
    <m/>
    <x v="1"/>
    <s v="PINTURA A BASE DE TANQUE"/>
    <m/>
    <d v="1899-12-30T07:00:00"/>
    <m/>
    <d v="2021-04-09T00:00:00"/>
    <x v="6"/>
    <m/>
    <m/>
    <m/>
    <m/>
    <s v="WILSON OROZCO"/>
    <s v="MIGUEL LOPEZ"/>
    <x v="1"/>
    <m/>
    <s v="EXTERNO"/>
    <x v="3"/>
    <n v="-44295"/>
    <n v="0"/>
    <d v="1899-12-30T00:00:00"/>
    <x v="17"/>
    <n v="1"/>
    <d v="1899-12-30T00:00:00"/>
    <d v="1899-12-30T00:00:00"/>
    <x v="6"/>
    <x v="3"/>
    <x v="3"/>
    <m/>
  </r>
  <r>
    <s v="TDL851"/>
    <m/>
    <x v="1"/>
    <s v="PENDIENTE POR MTTO"/>
    <m/>
    <d v="1899-12-30T16:00:00"/>
    <m/>
    <d v="2021-04-09T00:00:00"/>
    <x v="6"/>
    <m/>
    <m/>
    <m/>
    <m/>
    <m/>
    <s v="ROBINSON TORREGROZA"/>
    <x v="0"/>
    <s v="MECANICA DE PATIO"/>
    <s v="EXTERNO"/>
    <x v="1"/>
    <n v="-44295"/>
    <n v="0"/>
    <d v="1899-12-30T00:00:00"/>
    <x v="17"/>
    <n v="1"/>
    <d v="1899-12-30T00:00:00"/>
    <d v="1899-12-30T00:00:00"/>
    <x v="6"/>
    <x v="3"/>
    <x v="3"/>
    <m/>
  </r>
  <r>
    <s v="TFU070"/>
    <m/>
    <x v="1"/>
    <s v="CAMBIO DE PLUMILLA LADO IZQUIERDO, CORRECCION FUGA DE AIRE POR TANQUES DE AIRE"/>
    <m/>
    <d v="1899-12-30T15:00:00"/>
    <d v="1899-12-30T17:30:00"/>
    <d v="2021-04-09T00:00:00"/>
    <x v="9"/>
    <m/>
    <m/>
    <m/>
    <m/>
    <s v="DEIWIS PIMIENTA"/>
    <s v="JAIR AGUILAR"/>
    <x v="0"/>
    <s v="AIRE"/>
    <s v="EXTERNO"/>
    <x v="1"/>
    <n v="0"/>
    <n v="1"/>
    <d v="1899-12-30T02:30:00"/>
    <x v="0"/>
    <n v="0"/>
    <d v="1899-12-30T03:30:00"/>
    <d v="1899-12-30T06:00:00"/>
    <x v="9"/>
    <x v="1"/>
    <x v="1"/>
    <m/>
  </r>
  <r>
    <s v="TFQ012"/>
    <m/>
    <x v="1"/>
    <s v="PENDIENTE POR MTTO"/>
    <m/>
    <d v="1899-12-30T16:00:00"/>
    <m/>
    <d v="2021-04-09T00:00:00"/>
    <x v="6"/>
    <m/>
    <m/>
    <m/>
    <m/>
    <m/>
    <s v="JOSE PABON"/>
    <x v="0"/>
    <m/>
    <m/>
    <x v="1"/>
    <n v="-44295"/>
    <n v="0"/>
    <d v="1899-12-30T00:00:00"/>
    <x v="17"/>
    <n v="1"/>
    <d v="1899-12-30T00:00:00"/>
    <d v="1899-12-30T00:00:00"/>
    <x v="6"/>
    <x v="3"/>
    <x v="3"/>
    <m/>
  </r>
  <r>
    <s v="S62989"/>
    <m/>
    <x v="1"/>
    <s v="CAMBIO DE LOS 12 BOMBILLOS DEL TANQUE"/>
    <m/>
    <d v="1899-12-30T08:00:00"/>
    <d v="1899-12-30T09:00:00"/>
    <d v="2021-04-09T00:00:00"/>
    <x v="9"/>
    <m/>
    <m/>
    <m/>
    <m/>
    <s v="EDWIN NARANJO"/>
    <s v="YEIMAN HERNANDEZ"/>
    <x v="0"/>
    <s v="ELECTRICO"/>
    <s v="EXTERNO"/>
    <x v="2"/>
    <n v="0"/>
    <n v="1"/>
    <d v="1899-12-30T01:00:00"/>
    <x v="11"/>
    <n v="1"/>
    <d v="1899-12-30T00:00:00"/>
    <d v="1899-12-30T01:00:00"/>
    <x v="9"/>
    <x v="1"/>
    <x v="1"/>
    <m/>
  </r>
  <r>
    <s v="TDL769"/>
    <m/>
    <x v="1"/>
    <s v="PENDIENTE POR MTTO"/>
    <m/>
    <d v="1899-12-30T14:00:00"/>
    <m/>
    <d v="2021-04-09T00:00:00"/>
    <x v="6"/>
    <m/>
    <m/>
    <m/>
    <m/>
    <m/>
    <s v="OSCAR SALAS"/>
    <x v="0"/>
    <m/>
    <m/>
    <x v="1"/>
    <n v="-44295"/>
    <n v="0"/>
    <d v="1899-12-30T00:00:00"/>
    <x v="17"/>
    <n v="1"/>
    <d v="1899-12-30T00:00:00"/>
    <d v="1899-12-30T00:00:00"/>
    <x v="6"/>
    <x v="3"/>
    <x v="3"/>
    <m/>
  </r>
  <r>
    <s v="TFQ008"/>
    <m/>
    <x v="1"/>
    <s v="PENDIENTE POR MTTO"/>
    <m/>
    <d v="1899-12-30T15:00:00"/>
    <m/>
    <d v="2021-04-09T00:00:00"/>
    <x v="6"/>
    <m/>
    <m/>
    <m/>
    <m/>
    <m/>
    <s v="LUIS DAVILA"/>
    <x v="0"/>
    <m/>
    <m/>
    <x v="1"/>
    <n v="-44295"/>
    <n v="0"/>
    <d v="1899-12-30T00:00:00"/>
    <x v="17"/>
    <n v="1"/>
    <d v="1899-12-30T00:00:00"/>
    <d v="1899-12-30T00:00:00"/>
    <x v="6"/>
    <x v="3"/>
    <x v="3"/>
    <m/>
  </r>
  <r>
    <s v="TFQ007"/>
    <m/>
    <x v="1"/>
    <s v="SE COMPLETO NIVEL DE HIDRAULICO 5 GALONES"/>
    <m/>
    <d v="1899-12-30T10:00:00"/>
    <d v="1899-12-30T11:00:00"/>
    <d v="2021-04-10T00:00:00"/>
    <x v="11"/>
    <m/>
    <m/>
    <m/>
    <m/>
    <s v="JOSE PAEZ"/>
    <s v="CARLOS MARIO"/>
    <x v="0"/>
    <s v="MECANICA DE PATIO"/>
    <m/>
    <x v="1"/>
    <n v="0"/>
    <n v="1"/>
    <d v="1899-12-30T01:00:00"/>
    <x v="11"/>
    <n v="1"/>
    <d v="1899-12-30T00:00:00"/>
    <d v="1899-12-30T01:00:00"/>
    <x v="11"/>
    <x v="1"/>
    <x v="1"/>
    <m/>
  </r>
  <r>
    <s v="R84452"/>
    <m/>
    <x v="1"/>
    <s v="REPARACION DE PATAS"/>
    <m/>
    <d v="1899-12-30T09:15:00"/>
    <d v="1899-12-30T10:00:00"/>
    <d v="2021-04-10T00:00:00"/>
    <x v="11"/>
    <m/>
    <m/>
    <m/>
    <m/>
    <s v="ALVARO CERVANTES"/>
    <m/>
    <x v="0"/>
    <s v="SOLDADURA"/>
    <m/>
    <x v="0"/>
    <n v="0"/>
    <n v="1"/>
    <d v="1899-12-30T00:45:00"/>
    <x v="21"/>
    <n v="1"/>
    <d v="1899-12-30T00:00:00"/>
    <d v="1899-12-30T00:45:00"/>
    <x v="11"/>
    <x v="1"/>
    <x v="1"/>
    <m/>
  </r>
  <r>
    <s v="TFQ993"/>
    <m/>
    <x v="1"/>
    <s v="ENGRASE GENERAL, AJUSTE DE BARRA EN V DELANTERA"/>
    <m/>
    <d v="1899-12-30T08:10:00"/>
    <d v="1899-12-30T08:38:00"/>
    <d v="2021-04-10T00:00:00"/>
    <x v="11"/>
    <m/>
    <m/>
    <m/>
    <m/>
    <s v="ARGEMIRO ARAQUE"/>
    <s v="JORGE GOMEZ"/>
    <x v="1"/>
    <s v="MECANICA DE PATIO"/>
    <m/>
    <x v="1"/>
    <n v="0"/>
    <n v="1"/>
    <d v="1899-12-30T00:28:00"/>
    <x v="46"/>
    <n v="1"/>
    <d v="1899-12-30T00:00:00"/>
    <d v="1899-12-30T00:28:00"/>
    <x v="11"/>
    <x v="1"/>
    <x v="1"/>
    <m/>
  </r>
  <r>
    <s v="S26255"/>
    <m/>
    <x v="1"/>
    <s v="ENGRASE "/>
    <m/>
    <d v="1899-12-30T07:50:00"/>
    <d v="1899-12-30T08:10:00"/>
    <d v="2021-04-10T00:00:00"/>
    <x v="11"/>
    <m/>
    <m/>
    <m/>
    <m/>
    <s v="ARGEMIRO ARAQUE"/>
    <s v="JORGE GOMEZ"/>
    <x v="1"/>
    <s v="MECANICA DE PATIO"/>
    <m/>
    <x v="1"/>
    <n v="0"/>
    <n v="1"/>
    <d v="1899-12-30T00:20:00"/>
    <x v="15"/>
    <n v="1"/>
    <d v="1899-12-30T00:00:00"/>
    <d v="1899-12-30T00:20:00"/>
    <x v="11"/>
    <x v="1"/>
    <x v="1"/>
    <m/>
  </r>
  <r>
    <s v="TLN039"/>
    <m/>
    <x v="1"/>
    <s v="NO SE REALIZO MTTO"/>
    <m/>
    <d v="1899-12-30T09:00:00"/>
    <d v="1899-12-30T17:30:00"/>
    <d v="2021-04-10T00:00:00"/>
    <x v="13"/>
    <m/>
    <m/>
    <m/>
    <m/>
    <m/>
    <s v="ALBERTO BARRIOS"/>
    <x v="0"/>
    <s v="MOTORES"/>
    <m/>
    <x v="1"/>
    <n v="2"/>
    <n v="1"/>
    <d v="1899-12-31T01:30:23"/>
    <x v="47"/>
    <n v="0"/>
    <d v="1899-12-30T03:30:00"/>
    <d v="1899-12-31T16:59:31"/>
    <x v="13"/>
    <x v="1"/>
    <x v="4"/>
    <s v="4-15"/>
  </r>
  <r>
    <s v="TDL764"/>
    <m/>
    <x v="1"/>
    <s v="CAMBIO DE BOLSA DE SUSPENSION DE SILLA, ARREGLO DE FUGAS DE AIRE, CAMBIO DE MANGUERAS DE MANOS TRAILER, SE COMPLETO NIVEL DE ACEITE, CAMBIO DE MAXTER, CAMBIO DE ANCLAJES Y PUENTES DE BATERIA, LIMPIEZA Y MTTO A BATERIAS"/>
    <m/>
    <d v="1899-12-30T07:30:00"/>
    <d v="1899-12-30T16:00:00"/>
    <d v="2021-04-12T00:00:00"/>
    <x v="13"/>
    <m/>
    <m/>
    <m/>
    <m/>
    <s v="DEIWIS PIMIENTA _x000a_EDWIN NARANJO"/>
    <s v="FABIAN CARREÑO"/>
    <x v="0"/>
    <s v="AIRE_x000a_ELECTRICO"/>
    <s v="EXTERNO"/>
    <x v="1"/>
    <n v="0"/>
    <n v="1"/>
    <d v="1899-12-30T06:30:29"/>
    <x v="48"/>
    <n v="1"/>
    <d v="1899-12-30T00:00:00"/>
    <d v="1899-12-30T07:30:00"/>
    <x v="13"/>
    <x v="1"/>
    <x v="4"/>
    <s v="4-15"/>
  </r>
  <r>
    <s v="TFU059"/>
    <m/>
    <x v="1"/>
    <s v="SE DESMONTO TURBO PARA CAMBIO Y CAMBIO DE EMPAQUE MULTIPLE DE ESCAPE"/>
    <m/>
    <d v="1899-12-30T07:00:00"/>
    <d v="1899-12-30T13:00:00"/>
    <d v="2021-04-12T00:00:00"/>
    <x v="13"/>
    <m/>
    <m/>
    <m/>
    <m/>
    <s v="JOSE PAEZ"/>
    <m/>
    <x v="0"/>
    <m/>
    <m/>
    <x v="1"/>
    <n v="0"/>
    <n v="1"/>
    <d v="1899-12-30T04:00:29"/>
    <x v="44"/>
    <n v="1"/>
    <d v="1899-12-30T00:00:00"/>
    <d v="1899-12-30T05:00:00"/>
    <x v="13"/>
    <x v="1"/>
    <x v="4"/>
    <s v="4-15"/>
  </r>
  <r>
    <s v="TDL770"/>
    <m/>
    <x v="1"/>
    <s v="SACAR 2 ESPARRAGOS PARTIDOS POSICION 7 Y 8"/>
    <m/>
    <d v="1899-12-30T09:40:00"/>
    <d v="1899-12-30T15:00:00"/>
    <d v="2021-04-12T00:00:00"/>
    <x v="13"/>
    <m/>
    <m/>
    <m/>
    <m/>
    <s v="ALVARO CERVANTES"/>
    <s v="ALEX RODRIGUEZ"/>
    <x v="0"/>
    <m/>
    <m/>
    <x v="1"/>
    <n v="0"/>
    <n v="1"/>
    <d v="1899-12-30T03:20:29"/>
    <x v="49"/>
    <n v="1"/>
    <d v="1899-12-30T00:00:00"/>
    <d v="1899-12-30T04:20:00"/>
    <x v="13"/>
    <x v="1"/>
    <x v="4"/>
    <s v="4-15"/>
  </r>
  <r>
    <s v="TFU075"/>
    <m/>
    <x v="1"/>
    <s v="GRADUACION DE CLUTCH"/>
    <m/>
    <d v="1899-12-30T10:30:00"/>
    <d v="1899-12-30T10:40:00"/>
    <d v="2021-04-12T00:00:00"/>
    <x v="13"/>
    <m/>
    <m/>
    <m/>
    <m/>
    <s v="CESAR ESCORCIA"/>
    <s v="SERGIO MEJIA"/>
    <x v="1"/>
    <s v="CAJAS Y TRANSMISIONES"/>
    <s v="INTERNO"/>
    <x v="3"/>
    <n v="0"/>
    <n v="1"/>
    <d v="1899-12-30T00:10:00"/>
    <x v="20"/>
    <n v="1"/>
    <d v="1899-12-30T00:00:00"/>
    <d v="1899-12-30T00:10:00"/>
    <x v="13"/>
    <x v="1"/>
    <x v="4"/>
    <s v="4-15"/>
  </r>
  <r>
    <s v="TFQ011"/>
    <m/>
    <x v="1"/>
    <s v="DESMONTE DE LOS DOS TANQUES DE AIRE PARA CAMBIO"/>
    <m/>
    <d v="1899-12-30T09:35:00"/>
    <d v="1899-12-30T09:00:00"/>
    <d v="2021-04-12T00:00:00"/>
    <x v="14"/>
    <m/>
    <m/>
    <m/>
    <m/>
    <s v="JOSE PAEZ"/>
    <s v="HERNANDO RUBIANO"/>
    <x v="0"/>
    <s v="AIRE"/>
    <s v="EXTERNO"/>
    <x v="2"/>
    <n v="1"/>
    <n v="1"/>
    <d v="1899-12-30T05:55:58"/>
    <x v="50"/>
    <n v="1"/>
    <d v="1899-12-30T00:00:00"/>
    <d v="1899-12-30T11:25:58"/>
    <x v="14"/>
    <x v="1"/>
    <x v="4"/>
    <s v="4-15"/>
  </r>
  <r>
    <s v="T9945"/>
    <m/>
    <x v="1"/>
    <s v="CAMBIO DE BANDAS POSICIONES 5,6,7 Y 8"/>
    <m/>
    <d v="1899-12-30T10:00:00"/>
    <d v="1899-12-30T12:00:00"/>
    <d v="2021-04-12T00:00:00"/>
    <x v="13"/>
    <m/>
    <m/>
    <m/>
    <m/>
    <s v="CESAR ESCORCIA_x000a_RODOLFO CASTAÑEDA"/>
    <s v="CARLOS ARRIETA"/>
    <x v="1"/>
    <s v="MECANICA DE PATIO"/>
    <s v="INTERNO"/>
    <x v="0"/>
    <n v="0"/>
    <n v="1"/>
    <d v="1899-12-30T02:00:00"/>
    <x v="9"/>
    <n v="1"/>
    <d v="1899-12-30T00:00:00"/>
    <d v="1899-12-30T02:00:00"/>
    <x v="13"/>
    <x v="1"/>
    <x v="4"/>
    <s v="4-15"/>
  </r>
  <r>
    <s v="TFU070"/>
    <m/>
    <x v="1"/>
    <s v="COMPLETAR ACEITE MOTOR E HIDRAULICO"/>
    <m/>
    <d v="1899-12-30T08:30:00"/>
    <d v="1899-12-30T09:00:00"/>
    <d v="2021-04-12T00:00:00"/>
    <x v="13"/>
    <m/>
    <m/>
    <m/>
    <m/>
    <s v="ARGEMIRO ARAQUE"/>
    <s v="JAIR AGUILAR"/>
    <x v="1"/>
    <s v="MECANICA DE PATIO"/>
    <s v="INTERNO"/>
    <x v="1"/>
    <n v="0"/>
    <n v="1"/>
    <d v="1899-12-30T00:30:00"/>
    <x v="7"/>
    <n v="1"/>
    <d v="1899-12-30T00:00:00"/>
    <d v="1899-12-30T00:30:00"/>
    <x v="13"/>
    <x v="1"/>
    <x v="4"/>
    <s v="4-15"/>
  </r>
  <r>
    <s v="S26311"/>
    <m/>
    <x v="1"/>
    <s v="SE DESMONTE DE LLANTAS PARA CAMBIO DE PERNOS RIN DISCO, PTE CAMBIO DE BANDAS"/>
    <m/>
    <d v="1899-12-30T09:30:00"/>
    <d v="1899-12-30T15:15:00"/>
    <d v="2021-04-12T00:00:00"/>
    <x v="14"/>
    <m/>
    <m/>
    <m/>
    <m/>
    <s v="NELFO CALDERA"/>
    <s v="ALEX RODRIGUEZ"/>
    <x v="0"/>
    <s v="MECANICA DE PATIO"/>
    <s v="EXTERNO"/>
    <x v="1"/>
    <n v="1"/>
    <n v="1"/>
    <d v="1899-12-30T12:15:58"/>
    <x v="51"/>
    <n v="1"/>
    <d v="1899-12-30T00:00:00"/>
    <d v="1899-12-30T17:45:58"/>
    <x v="14"/>
    <x v="1"/>
    <x v="4"/>
    <s v="4-15"/>
  </r>
  <r>
    <s v="SJL014"/>
    <m/>
    <x v="1"/>
    <s v="CAMBIO DE BATERIAS POR FIN DE CICLO Y REPARACION DE MANGUERA DE REFRIGERANTE, CAMBIO DE MANGUERA DE VALVULA DE DESCARGUE"/>
    <m/>
    <d v="1899-12-30T14:44:00"/>
    <d v="1899-12-30T17:00:00"/>
    <d v="2021-04-12T00:00:00"/>
    <x v="13"/>
    <m/>
    <m/>
    <m/>
    <m/>
    <s v="CESAR ESCORCIA"/>
    <s v="PEDRO BOHORQUEZ"/>
    <x v="1"/>
    <s v="AIRE_x000a_ELECTRICO_x000a_MOTOR"/>
    <s v="EXTERNO"/>
    <x v="3"/>
    <n v="0"/>
    <n v="1"/>
    <d v="1899-12-30T02:16:00"/>
    <x v="52"/>
    <n v="0"/>
    <d v="1899-12-30T04:00:00"/>
    <d v="1899-12-30T06:16:00"/>
    <x v="13"/>
    <x v="1"/>
    <x v="4"/>
    <s v="4-15"/>
  </r>
  <r>
    <s v="S26294"/>
    <m/>
    <x v="1"/>
    <s v="ADAPTACION DE 4 VALVULAS DE FRENO, CORRECCION DE FUGAS DE AIRE EN VALVULAS, INSTALACION DE VALVULA DE DESCARGUE RAPIDO, ARREGLO DE LUCES MEDIAS"/>
    <m/>
    <d v="1899-12-30T07:30:00"/>
    <d v="1899-12-30T16:00:00"/>
    <d v="2021-04-12T00:00:00"/>
    <x v="13"/>
    <m/>
    <m/>
    <m/>
    <m/>
    <s v="DEIWIS PIMIENTA"/>
    <s v="FABIAN CARREÑO"/>
    <x v="0"/>
    <s v="AIRE"/>
    <s v="EXTERNO"/>
    <x v="1"/>
    <n v="0"/>
    <n v="1"/>
    <d v="1899-12-30T06:30:29"/>
    <x v="48"/>
    <n v="1"/>
    <d v="1899-12-30T00:00:00"/>
    <d v="1899-12-30T07:30:00"/>
    <x v="13"/>
    <x v="1"/>
    <x v="4"/>
    <s v="4-15"/>
  </r>
  <r>
    <s v="TFU071"/>
    <m/>
    <x v="1"/>
    <s v="CAMBIO DE BOMBONA DE SUSPENSION Y SOLDADURA A GANCHOS DE TRAILER TRASERO"/>
    <m/>
    <d v="1899-12-30T14:04:00"/>
    <d v="1899-12-30T16:20:00"/>
    <d v="2021-04-12T00:00:00"/>
    <x v="13"/>
    <m/>
    <m/>
    <m/>
    <m/>
    <s v="DEIWIS PIMIENTA _x000a_ALVARO CERVANTES"/>
    <s v="LEONARDO CANO"/>
    <x v="0"/>
    <s v="AIRE_x000a_SOLDADURA"/>
    <s v="EXTERNO"/>
    <x v="1"/>
    <n v="0"/>
    <n v="1"/>
    <d v="1899-12-30T02:16:00"/>
    <x v="52"/>
    <n v="0"/>
    <d v="1899-12-30T04:40:00"/>
    <d v="1899-12-30T06:56:00"/>
    <x v="13"/>
    <x v="1"/>
    <x v="4"/>
    <s v="4-15"/>
  </r>
  <r>
    <s v="SWK335"/>
    <m/>
    <x v="1"/>
    <s v="SOLDADURA A CHASIS"/>
    <m/>
    <d v="1899-12-30T14:00:00"/>
    <d v="1899-12-30T14:30:00"/>
    <d v="2021-04-12T00:00:00"/>
    <x v="13"/>
    <m/>
    <m/>
    <m/>
    <m/>
    <s v="_x000a_ALVARO CERVANTES"/>
    <s v="LEONARDO ORDOÑEZ"/>
    <x v="0"/>
    <s v="_x000a_SOLDADURA"/>
    <s v="EXTERNO"/>
    <x v="3"/>
    <n v="0"/>
    <n v="1"/>
    <d v="1899-12-30T00:30:00"/>
    <x v="7"/>
    <n v="0"/>
    <d v="1899-12-30T06:30:00"/>
    <d v="1899-12-30T07:00:00"/>
    <x v="13"/>
    <x v="1"/>
    <x v="4"/>
    <s v="4-15"/>
  </r>
  <r>
    <s v="TFR248"/>
    <m/>
    <x v="1"/>
    <s v="CAMBIO DE BATERIAS"/>
    <m/>
    <d v="1899-12-30T09:00:00"/>
    <d v="1899-12-30T10:20:00"/>
    <d v="2021-04-12T00:00:00"/>
    <x v="13"/>
    <m/>
    <m/>
    <m/>
    <m/>
    <s v="TODO TRAILER"/>
    <s v="HERNAN AVENDAÑO"/>
    <x v="0"/>
    <s v="ELECTRICO"/>
    <s v="EXTERNO"/>
    <x v="2"/>
    <n v="0"/>
    <n v="1"/>
    <d v="1899-12-30T01:20:00"/>
    <x v="53"/>
    <n v="1"/>
    <d v="1899-12-30T00:00:00"/>
    <d v="1899-12-30T01:20:00"/>
    <x v="13"/>
    <x v="1"/>
    <x v="4"/>
    <s v="4-15"/>
  </r>
  <r>
    <s v="TDL766"/>
    <m/>
    <x v="1"/>
    <s v="ENGRASE, COMPLETAR NIVEL DE ACEITE SE REVISARON BUJES DE MUELLE Y POLISHADO"/>
    <m/>
    <d v="1899-12-30T08:15:00"/>
    <d v="1899-12-30T17:30:00"/>
    <d v="2021-04-13T00:00:00"/>
    <x v="14"/>
    <m/>
    <m/>
    <m/>
    <m/>
    <s v="ARGEMIRO ARAQUE_x000a_DASNIEL ROJAS"/>
    <s v="ALEXANDER MEJIA"/>
    <x v="0"/>
    <s v="MECANICA DE PATIO_x000a_LATONERIA Y PINTURA"/>
    <s v="EXTERNO"/>
    <x v="1"/>
    <n v="0"/>
    <n v="1"/>
    <d v="1899-12-30T07:15:29"/>
    <x v="54"/>
    <n v="0"/>
    <d v="1899-12-30T03:30:00"/>
    <d v="1899-12-30T11:45:00"/>
    <x v="14"/>
    <x v="1"/>
    <x v="4"/>
    <s v="4-15"/>
  </r>
  <r>
    <s v="S26293"/>
    <m/>
    <x v="1"/>
    <s v="CAMBIO DE LUCES MEDIAS TRASERAS Y LUZ DE REVERSA"/>
    <m/>
    <d v="1899-12-30T11:00:00"/>
    <d v="1899-12-30T12:00:00"/>
    <d v="2021-04-13T00:00:00"/>
    <x v="14"/>
    <m/>
    <m/>
    <m/>
    <m/>
    <s v="EDWIN NARANJO"/>
    <s v="ALEXANDER MEJIA"/>
    <x v="0"/>
    <s v="ELECTRICO"/>
    <s v="EXTERNO"/>
    <x v="1"/>
    <n v="0"/>
    <n v="1"/>
    <d v="1899-12-30T01:00:00"/>
    <x v="11"/>
    <n v="1"/>
    <d v="1899-12-30T00:00:00"/>
    <d v="1899-12-30T01:00:00"/>
    <x v="14"/>
    <x v="1"/>
    <x v="4"/>
    <s v="4-15"/>
  </r>
  <r>
    <s v="TFU055"/>
    <m/>
    <x v="1"/>
    <s v="CAMBIO DE LA MANGUERA DEL DEPOSITO DE LUBRICACION DE LA MANGUERA DE DIRECCION, CAMBIO DE FILTRO TRAMPA Y REPARACION DE BOMBA DE ENGRANE, ENGRASE"/>
    <m/>
    <d v="1899-12-30T08:50:00"/>
    <d v="1899-12-30T16:00:00"/>
    <d v="2021-04-13T00:00:00"/>
    <x v="14"/>
    <m/>
    <m/>
    <m/>
    <m/>
    <s v="DEIWIS PIMIENTA _x000a_WILSON DURAN"/>
    <s v="FABIO MOZO"/>
    <x v="0"/>
    <s v="MOTORES"/>
    <s v="INTERNO"/>
    <x v="1"/>
    <n v="0"/>
    <n v="1"/>
    <d v="1899-12-30T05:10:29"/>
    <x v="55"/>
    <n v="1"/>
    <d v="1899-12-30T00:00:00"/>
    <d v="1899-12-30T06:10:00"/>
    <x v="14"/>
    <x v="1"/>
    <x v="4"/>
    <s v="4-15"/>
  </r>
  <r>
    <s v="S26306"/>
    <m/>
    <x v="1"/>
    <s v="ENGRASE"/>
    <m/>
    <d v="1899-12-30T15:15:00"/>
    <d v="1899-12-30T15:30:00"/>
    <d v="2021-04-13T00:00:00"/>
    <x v="14"/>
    <m/>
    <m/>
    <m/>
    <m/>
    <s v="ARGEMIRO ARAQUE"/>
    <s v="FABIO MOZO"/>
    <x v="1"/>
    <s v="MECANICA DE PATIO"/>
    <s v="EXTERNO"/>
    <x v="1"/>
    <n v="0"/>
    <n v="1"/>
    <d v="1899-12-30T00:15:00"/>
    <x v="22"/>
    <n v="1"/>
    <d v="1899-12-30T00:00:00"/>
    <d v="1899-12-30T00:15:00"/>
    <x v="14"/>
    <x v="1"/>
    <x v="4"/>
    <s v="4-15"/>
  </r>
  <r>
    <s v="TFU074"/>
    <m/>
    <x v="1"/>
    <s v="CAMBIO DE FILTRO TRAMPA"/>
    <m/>
    <d v="1899-12-30T09:00:00"/>
    <d v="1899-12-30T17:30:00"/>
    <d v="2021-04-13T00:00:00"/>
    <x v="15"/>
    <m/>
    <m/>
    <m/>
    <m/>
    <s v="WILSON DURAN"/>
    <s v="JESUS MORA"/>
    <x v="0"/>
    <s v="MOTORES"/>
    <s v="EXTERNO"/>
    <x v="1"/>
    <n v="1"/>
    <n v="1"/>
    <d v="1899-12-30T19:00:00"/>
    <x v="56"/>
    <n v="0"/>
    <d v="1899-12-30T03:30:00"/>
    <d v="1899-12-31T04:00:00"/>
    <x v="15"/>
    <x v="1"/>
    <x v="4"/>
    <s v="4-15"/>
  </r>
  <r>
    <s v="TFU065"/>
    <m/>
    <x v="1"/>
    <s v="CAMBIO DE ACEITE Y FILTRACION DE MOTOR"/>
    <m/>
    <d v="1899-12-30T10:00:00"/>
    <d v="1899-12-30T17:00:00"/>
    <d v="2021-04-13T00:00:00"/>
    <x v="16"/>
    <m/>
    <m/>
    <m/>
    <m/>
    <s v="ARGEMIRO ARAQUE"/>
    <s v="RUBEN GUZMAN"/>
    <x v="1"/>
    <s v="MECANICA DE PATIO"/>
    <s v="INTERNO"/>
    <x v="1"/>
    <n v="2"/>
    <n v="1"/>
    <d v="1899-12-31T00:00:23"/>
    <x v="57"/>
    <n v="0"/>
    <d v="1899-12-30T04:00:00"/>
    <d v="1899-12-31T15:59:31"/>
    <x v="16"/>
    <x v="1"/>
    <x v="4"/>
    <s v="4-15"/>
  </r>
  <r>
    <s v="TFQ990"/>
    <m/>
    <x v="1"/>
    <s v="CAMBIO DE TAPA CUBO LADO DERECHO, COMPLETAR NIVEL DE ACEITE Y REPARAR TANQUE DE COMPENSACION DE REFRIGERANTE"/>
    <m/>
    <d v="1899-12-30T10:07:00"/>
    <d v="1899-12-30T16:00:00"/>
    <d v="2021-04-13T00:00:00"/>
    <x v="14"/>
    <m/>
    <m/>
    <m/>
    <m/>
    <s v="CESAR ESCORCIA"/>
    <s v="JOSE MARTINEZ"/>
    <x v="0"/>
    <s v="MECANICA DE PATIO"/>
    <s v="EXTERNO"/>
    <x v="1"/>
    <n v="0"/>
    <n v="1"/>
    <d v="1899-12-30T03:53:29"/>
    <x v="58"/>
    <n v="1"/>
    <d v="1899-12-30T00:00:00"/>
    <d v="1899-12-30T04:53:00"/>
    <x v="14"/>
    <x v="1"/>
    <x v="4"/>
    <s v="4-15"/>
  </r>
  <r>
    <s v="R62989"/>
    <m/>
    <x v="1"/>
    <s v="NO SE REALIZO MTTO"/>
    <m/>
    <d v="1899-12-30T15:00:00"/>
    <m/>
    <d v="2021-04-13T00:00:00"/>
    <x v="14"/>
    <m/>
    <m/>
    <m/>
    <m/>
    <m/>
    <s v="YEIMAN"/>
    <x v="0"/>
    <m/>
    <m/>
    <x v="2"/>
    <n v="0"/>
    <n v="0"/>
    <d v="1899-12-30T00:00:00"/>
    <x v="17"/>
    <n v="1"/>
    <d v="1899-12-30T00:00:00"/>
    <d v="1899-12-30T00:00:00"/>
    <x v="14"/>
    <x v="1"/>
    <x v="4"/>
    <m/>
  </r>
  <r>
    <s v="TFQ934"/>
    <m/>
    <x v="1"/>
    <s v="NO SE REALIZO MTTO"/>
    <m/>
    <d v="1899-12-30T11:16:00"/>
    <m/>
    <d v="2021-04-13T00:00:00"/>
    <x v="15"/>
    <m/>
    <m/>
    <m/>
    <m/>
    <m/>
    <s v="JUAN VIVANCO"/>
    <x v="0"/>
    <m/>
    <m/>
    <x v="1"/>
    <n v="1"/>
    <n v="0"/>
    <d v="1899-12-30T00:00:00"/>
    <x v="17"/>
    <n v="1"/>
    <d v="1899-12-30T00:00:00"/>
    <d v="1899-12-30T00:00:00"/>
    <x v="15"/>
    <x v="1"/>
    <x v="4"/>
    <s v="4-15"/>
  </r>
  <r>
    <s v="TDL765"/>
    <m/>
    <x v="1"/>
    <s v="MANTENIMIENTO A SECADOR, CAMBIO DE MANGUERA DE AIRE"/>
    <m/>
    <d v="1899-12-30T14:41:00"/>
    <m/>
    <d v="2021-04-13T00:00:00"/>
    <x v="16"/>
    <m/>
    <m/>
    <m/>
    <m/>
    <s v="DEIWIS PIMIENTA"/>
    <s v="CARLOS RAMIREZ"/>
    <x v="0"/>
    <s v="AIRE"/>
    <s v="INTERNO"/>
    <x v="1"/>
    <n v="2"/>
    <n v="0"/>
    <d v="1899-12-30T00:00:00"/>
    <x v="17"/>
    <n v="1"/>
    <d v="1899-12-30T00:00:00"/>
    <d v="1899-12-30T00:00:00"/>
    <x v="16"/>
    <x v="1"/>
    <x v="4"/>
    <s v="4-15"/>
  </r>
  <r>
    <s v="R62025"/>
    <m/>
    <x v="1"/>
    <s v="REPARACION LUCES TRASERA"/>
    <m/>
    <d v="1899-12-30T15:20:00"/>
    <d v="1899-12-30T15:40:00"/>
    <d v="2021-04-13T00:00:00"/>
    <x v="14"/>
    <m/>
    <m/>
    <m/>
    <m/>
    <s v="EDWIN NARANJO"/>
    <m/>
    <x v="0"/>
    <s v="ELECTRICO"/>
    <s v="EXTERNO"/>
    <x v="2"/>
    <n v="0"/>
    <n v="1"/>
    <d v="1899-12-30T00:20:00"/>
    <x v="15"/>
    <n v="0"/>
    <d v="1899-12-30T05:20:00"/>
    <d v="1899-12-30T05:40:00"/>
    <x v="14"/>
    <x v="1"/>
    <x v="4"/>
    <s v="4-15"/>
  </r>
  <r>
    <s v="S26309"/>
    <m/>
    <x v="1"/>
    <s v="SE INSPECCIONO TRAILER HAY QUE CAMBIAR BANDAS DE EJE LIBRE"/>
    <m/>
    <d v="1899-12-30T08:50:00"/>
    <m/>
    <d v="2021-04-14T00:00:00"/>
    <x v="6"/>
    <m/>
    <m/>
    <m/>
    <m/>
    <s v="CESAR ESCORCIA"/>
    <s v="RUBEN GUZMAN"/>
    <x v="1"/>
    <s v="MECANICA DE PATIO"/>
    <s v="EXTERNO"/>
    <x v="1"/>
    <n v="-44300"/>
    <n v="0"/>
    <d v="1899-12-30T00:00:00"/>
    <x v="17"/>
    <n v="1"/>
    <d v="1899-12-30T00:00:00"/>
    <d v="1899-12-30T00:00:00"/>
    <x v="6"/>
    <x v="3"/>
    <x v="3"/>
    <m/>
  </r>
  <r>
    <s v="WHO643"/>
    <m/>
    <x v="1"/>
    <s v="CAMBIO DE ACEITE Y FILTRACION DE MOTOR, MONTAJE DE SOPORTE DE LA BATERIA, REVISIONA SPERSOR DE LIMPIAVIDRIOS, REPARACION DE LUCES DIRECCIONALES, MEDIAS Y LUCES DE TECHO, CAMBIO DE CAUCHO DE BARRA DE CAMBIOS, DESMONTE DE GUARDABARRO PARA PINTURA"/>
    <m/>
    <d v="1899-12-30T09:00:00"/>
    <m/>
    <d v="2021-04-14T00:00:00"/>
    <x v="16"/>
    <m/>
    <m/>
    <m/>
    <m/>
    <s v="ARGEMIRO ARAQUE_x000a_ALVARO CERVANTES_x000a_EDWIN NARANJO_x000a_DANIEL ROJAS"/>
    <s v="JESUS CAMELO"/>
    <x v="1"/>
    <s v="MECANICA DE PATIO_x000a_ELECTRICO_x000a_SOLDADURA_x000a_PINTURA Y LATONERIA"/>
    <s v="INTERNO"/>
    <x v="3"/>
    <n v="1"/>
    <n v="0"/>
    <d v="1899-12-30T00:00:00"/>
    <x v="17"/>
    <n v="1"/>
    <d v="1899-12-30T00:00:00"/>
    <d v="1899-12-30T00:00:00"/>
    <x v="16"/>
    <x v="1"/>
    <x v="4"/>
    <s v="4-15"/>
  </r>
  <r>
    <s v="S20485"/>
    <m/>
    <x v="1"/>
    <s v="GRADUACION DE FRENOS"/>
    <m/>
    <d v="1899-12-30T09:00:00"/>
    <d v="1899-12-30T09:10:00"/>
    <d v="2021-04-14T00:00:00"/>
    <x v="15"/>
    <d v="2021-04-14T00:00:00"/>
    <d v="2021-04-14T00:00:00"/>
    <m/>
    <m/>
    <s v="ARGEMIRO ARAQUE"/>
    <s v="ELIECER MONSALVO"/>
    <x v="1"/>
    <s v="MECANICA DE PATIO"/>
    <s v="EXTERNO"/>
    <x v="3"/>
    <n v="0"/>
    <n v="1"/>
    <d v="1899-12-30T00:10:00"/>
    <x v="20"/>
    <n v="1"/>
    <d v="1899-12-30T00:00:00"/>
    <d v="1899-12-30T00:10:00"/>
    <x v="15"/>
    <x v="1"/>
    <x v="4"/>
    <s v="4-15"/>
  </r>
  <r>
    <s v="S20493"/>
    <m/>
    <x v="1"/>
    <s v="SE INSPECCIONO HAY QUE CAMBIAR BANDAS POSICION 1 Y 2, HAY QUE CAMBIAR HOJA DE MUELLE"/>
    <m/>
    <d v="1899-12-30T08:50:00"/>
    <m/>
    <d v="2021-04-14T00:00:00"/>
    <x v="16"/>
    <m/>
    <m/>
    <m/>
    <m/>
    <s v="CESAR ESCORCIA"/>
    <s v="JESUS CAMELO"/>
    <x v="1"/>
    <s v="MECANICA DE PATIO"/>
    <s v="EXTERNO"/>
    <x v="3"/>
    <n v="1"/>
    <n v="0"/>
    <d v="1899-12-30T00:00:00"/>
    <x v="17"/>
    <n v="1"/>
    <d v="1899-12-30T00:00:00"/>
    <d v="1899-12-30T00:00:00"/>
    <x v="16"/>
    <x v="1"/>
    <x v="4"/>
    <s v="4-15"/>
  </r>
  <r>
    <s v="S26298"/>
    <m/>
    <x v="1"/>
    <s v="SE INSPECCIONARON BANDAS EN EL TRAILER ESTAN EN OPTIMAS CONDICIONES"/>
    <m/>
    <d v="1899-12-30T09:00:00"/>
    <d v="1899-12-30T09:05:00"/>
    <d v="2021-04-14T00:00:00"/>
    <x v="15"/>
    <d v="2021-04-14T00:00:00"/>
    <d v="2021-04-14T00:00:00"/>
    <d v="1899-12-30T09:00:00"/>
    <d v="1899-12-30T09:05:00"/>
    <s v="CESAR ESCORCIA"/>
    <m/>
    <x v="1"/>
    <s v="MECANICA DE PATIO"/>
    <s v="EXTERNO"/>
    <x v="1"/>
    <n v="0"/>
    <n v="1"/>
    <d v="1899-12-30T00:05:00"/>
    <x v="59"/>
    <n v="1"/>
    <d v="1899-12-30T00:00:00"/>
    <d v="1899-12-30T00:05:00"/>
    <x v="15"/>
    <x v="1"/>
    <x v="4"/>
    <s v="4-15"/>
  </r>
  <r>
    <s v="S26257"/>
    <m/>
    <x v="1"/>
    <s v="SE INPSECCIONARON BANDAS ESTAN EN OPTIMAS CONDICIONES"/>
    <m/>
    <d v="1899-12-30T09:05:00"/>
    <d v="1899-12-30T09:10:00"/>
    <d v="2021-04-14T00:00:00"/>
    <x v="15"/>
    <d v="2021-04-14T00:00:00"/>
    <d v="2021-04-14T00:00:00"/>
    <d v="1899-12-30T09:05:00"/>
    <d v="1899-12-30T09:10:00"/>
    <s v="DANIEL ROJAS"/>
    <m/>
    <x v="0"/>
    <s v="MECANICA DE PATIO"/>
    <s v="EXTERNO"/>
    <x v="1"/>
    <n v="0"/>
    <n v="1"/>
    <d v="1899-12-30T00:05:00"/>
    <x v="59"/>
    <n v="1"/>
    <d v="1899-12-30T00:00:00"/>
    <d v="1899-12-30T00:05:00"/>
    <x v="15"/>
    <x v="1"/>
    <x v="4"/>
    <s v="4-15"/>
  </r>
  <r>
    <s v="S26290"/>
    <m/>
    <x v="1"/>
    <s v="SE INSPECCIONARON BANDAS EN EL TRAILER ESTAN EN OPTIMAS CONDICIONES"/>
    <m/>
    <d v="1899-12-30T09:10:00"/>
    <d v="1899-12-30T09:15:00"/>
    <d v="2021-04-14T00:00:00"/>
    <x v="15"/>
    <d v="2021-04-14T00:00:00"/>
    <d v="2021-04-14T00:00:00"/>
    <d v="1899-12-30T09:10:00"/>
    <d v="1899-12-30T09:15:00"/>
    <s v="CESAR ESCORCIA"/>
    <s v="JESUS MORA"/>
    <x v="1"/>
    <s v="MECANICA DE PATIO"/>
    <s v="EXTERNO"/>
    <x v="1"/>
    <n v="0"/>
    <n v="1"/>
    <d v="1899-12-30T00:05:00"/>
    <x v="59"/>
    <n v="1"/>
    <d v="1899-12-30T00:00:00"/>
    <d v="1899-12-30T00:05:00"/>
    <x v="15"/>
    <x v="1"/>
    <x v="4"/>
    <s v="4-15"/>
  </r>
  <r>
    <s v="S26237"/>
    <m/>
    <x v="1"/>
    <s v="SE INSPECCIONARON BANDAS EN EL TRAILER ESTAN EN OPTIMAS CONDICIONES"/>
    <m/>
    <d v="1899-12-30T09:20:00"/>
    <d v="1899-12-30T09:30:00"/>
    <d v="2021-04-14T00:00:00"/>
    <x v="15"/>
    <d v="2021-04-14T00:00:00"/>
    <d v="2021-04-14T00:00:00"/>
    <d v="1899-12-30T09:20:00"/>
    <d v="1899-12-30T09:30:00"/>
    <s v="CESAR ESCORCIA"/>
    <m/>
    <x v="1"/>
    <s v="MECANICA DE PATIO"/>
    <s v="EXTERNO"/>
    <x v="1"/>
    <n v="0"/>
    <n v="1"/>
    <d v="1899-12-30T00:10:00"/>
    <x v="20"/>
    <n v="1"/>
    <d v="1899-12-30T00:00:00"/>
    <d v="1899-12-30T00:10:00"/>
    <x v="15"/>
    <x v="1"/>
    <x v="4"/>
    <s v="4-15"/>
  </r>
  <r>
    <s v="S26295"/>
    <m/>
    <x v="1"/>
    <s v="SE INSPECCIONARON BANDAS SE DEBEN CAMBIAR LAS DEL EJE LIBRE, SOLDADURA A LOS GANCHOS DE LA CARPA"/>
    <m/>
    <d v="1899-12-30T09:30:00"/>
    <d v="1899-12-30T09:40:00"/>
    <d v="2021-04-14T00:00:00"/>
    <x v="15"/>
    <d v="2021-04-14T00:00:00"/>
    <d v="2021-04-14T00:00:00"/>
    <d v="1899-12-30T09:30:00"/>
    <d v="1899-12-30T09:40:00"/>
    <s v="CESAR ESCORCIA_x000a_ALVARO CERVANTES"/>
    <s v="LUSI DIAZ"/>
    <x v="1"/>
    <s v="MECANICA DE PATIO_x000a_SOLDADURA"/>
    <s v="EXTERNO"/>
    <x v="1"/>
    <n v="0"/>
    <n v="1"/>
    <d v="1899-12-30T00:10:00"/>
    <x v="20"/>
    <n v="1"/>
    <d v="1899-12-30T00:00:00"/>
    <d v="1899-12-30T00:10:00"/>
    <x v="15"/>
    <x v="1"/>
    <x v="4"/>
    <s v="4-15"/>
  </r>
  <r>
    <s v="S26306"/>
    <m/>
    <x v="1"/>
    <s v="SE INSPECCIONARON BANDAS EN EL TRAILER ESTAN EN OPTIMAS CONDICIONES"/>
    <m/>
    <d v="1899-12-30T09:40:00"/>
    <d v="1899-12-30T09:50:00"/>
    <d v="2021-04-14T00:00:00"/>
    <x v="15"/>
    <d v="2021-04-14T00:00:00"/>
    <d v="2021-04-14T00:00:00"/>
    <d v="1899-12-30T09:40:00"/>
    <d v="1899-12-30T09:50:00"/>
    <s v="CESAR ESCORCIA"/>
    <m/>
    <x v="1"/>
    <s v="MECANICA DE PATIO"/>
    <s v="EXTERNO"/>
    <x v="1"/>
    <n v="0"/>
    <n v="1"/>
    <d v="1899-12-30T00:10:00"/>
    <x v="20"/>
    <n v="1"/>
    <d v="1899-12-30T00:00:00"/>
    <d v="1899-12-30T00:10:00"/>
    <x v="15"/>
    <x v="1"/>
    <x v="4"/>
    <s v="4-15"/>
  </r>
  <r>
    <s v="S26287"/>
    <m/>
    <x v="1"/>
    <s v="SE INSPECCIONARON BANDAS EN EL TRAILER ESTAN EN OPTIMAS CONDICIONES"/>
    <m/>
    <d v="1899-12-30T09:50:00"/>
    <d v="1899-12-30T10:00:00"/>
    <d v="2021-04-14T00:00:00"/>
    <x v="15"/>
    <d v="2021-04-14T00:00:00"/>
    <d v="2021-04-14T00:00:00"/>
    <d v="1899-12-30T09:50:00"/>
    <d v="1899-12-30T10:00:00"/>
    <s v="CESAR ESCORCIA"/>
    <m/>
    <x v="1"/>
    <s v="MECANICA DE PATIO"/>
    <s v="EXTERNO"/>
    <x v="1"/>
    <n v="0"/>
    <n v="1"/>
    <d v="1899-12-30T00:10:00"/>
    <x v="20"/>
    <n v="1"/>
    <d v="1899-12-30T00:00:00"/>
    <d v="1899-12-30T00:10:00"/>
    <x v="15"/>
    <x v="1"/>
    <x v="4"/>
    <s v="4-15"/>
  </r>
  <r>
    <s v="S26293"/>
    <m/>
    <x v="1"/>
    <s v="SE INSPECCIONARON BANDAS EN EL TRAILER ESTAN EN OPTIMAS CONDICIONES"/>
    <m/>
    <d v="1899-12-30T10:00:00"/>
    <d v="1899-12-30T10:10:00"/>
    <d v="2021-04-14T00:00:00"/>
    <x v="15"/>
    <d v="2021-04-14T00:00:00"/>
    <d v="2021-04-14T00:00:00"/>
    <d v="1899-12-30T10:00:00"/>
    <d v="1899-12-30T10:10:00"/>
    <s v="CESAR ESCORCIA"/>
    <m/>
    <x v="1"/>
    <s v="MECANICA DE PATIO"/>
    <s v="EXTERNO"/>
    <x v="1"/>
    <n v="0"/>
    <n v="1"/>
    <d v="1899-12-30T00:10:00"/>
    <x v="20"/>
    <n v="1"/>
    <d v="1899-12-30T00:00:00"/>
    <d v="1899-12-30T00:10:00"/>
    <x v="15"/>
    <x v="1"/>
    <x v="4"/>
    <s v="4-15"/>
  </r>
  <r>
    <s v="R67302"/>
    <m/>
    <x v="1"/>
    <s v="PTE POR MTTO"/>
    <m/>
    <d v="1899-12-30T07:00:00"/>
    <m/>
    <d v="2021-04-14T00:00:00"/>
    <x v="6"/>
    <m/>
    <m/>
    <m/>
    <m/>
    <m/>
    <m/>
    <x v="0"/>
    <s v="LATONERIA PINTURA_x000a_SOLDADURA"/>
    <s v="EXTERNO"/>
    <x v="2"/>
    <n v="-44300"/>
    <n v="0"/>
    <d v="1899-12-30T00:00:00"/>
    <x v="17"/>
    <n v="1"/>
    <d v="1899-12-30T00:00:00"/>
    <d v="1899-12-30T00:00:00"/>
    <x v="6"/>
    <x v="3"/>
    <x v="3"/>
    <m/>
  </r>
  <r>
    <s v="S26302"/>
    <m/>
    <x v="1"/>
    <s v="CAMBIO DE BANDAS, RETENEDORES Y GRASA DE LOS PRIMEROS DOS TROQUES"/>
    <m/>
    <d v="1899-12-30T07:00:00"/>
    <d v="1899-12-30T16:00:00"/>
    <d v="2021-04-14T00:00:00"/>
    <x v="16"/>
    <m/>
    <m/>
    <m/>
    <m/>
    <s v="RODOLFO CASTAÑEDA"/>
    <s v="OSCAR SALAS"/>
    <x v="1"/>
    <s v="MECANICA DE PATIO"/>
    <s v="INTERNO"/>
    <x v="1"/>
    <n v="1"/>
    <n v="1"/>
    <d v="1899-12-30T19:30:00"/>
    <x v="60"/>
    <n v="1"/>
    <d v="1899-12-30T00:00:00"/>
    <d v="1899-12-31T01:00:00"/>
    <x v="16"/>
    <x v="1"/>
    <x v="4"/>
    <s v="4-15"/>
  </r>
  <r>
    <s v="SJK631"/>
    <m/>
    <x v="1"/>
    <s v="ADAPTACION DE B60 DE 1/2 A MANGUERA MANOS TRAILER, REPARACIOND E LUCES FRONTALES"/>
    <m/>
    <d v="1899-12-30T15:18:00"/>
    <d v="1899-12-30T16:00:00"/>
    <d v="2021-04-14T00:00:00"/>
    <x v="15"/>
    <m/>
    <m/>
    <m/>
    <m/>
    <s v="JOSE PAEZ_x000a_EDWIN NARANJO"/>
    <s v="CARLOS ARRIETA"/>
    <x v="0"/>
    <s v="AIRE_x000a_ELECTRICO"/>
    <s v="INTERNO"/>
    <x v="0"/>
    <n v="0"/>
    <n v="1"/>
    <d v="1899-12-30T00:42:00"/>
    <x v="61"/>
    <n v="0"/>
    <d v="1899-12-30T05:00:00"/>
    <d v="1899-12-30T05:42:00"/>
    <x v="15"/>
    <x v="1"/>
    <x v="4"/>
    <s v="4-15"/>
  </r>
  <r>
    <s v="UQS508"/>
    <m/>
    <x v="1"/>
    <s v="AJUSTE DE MANOS TRAILER"/>
    <m/>
    <d v="1899-12-30T03:00:00"/>
    <d v="1899-12-30T03:15:00"/>
    <d v="2021-04-14T00:00:00"/>
    <x v="15"/>
    <m/>
    <m/>
    <m/>
    <m/>
    <s v="DEIWIS PIMIENTA"/>
    <s v="CRISTIAN MERCADO"/>
    <x v="0"/>
    <s v="AIRE"/>
    <s v="EXTERNO"/>
    <x v="3"/>
    <n v="0"/>
    <n v="1"/>
    <d v="1899-12-30T00:15:00"/>
    <x v="22"/>
    <n v="1"/>
    <d v="1899-12-30T00:00:00"/>
    <d v="1899-12-30T00:15:00"/>
    <x v="15"/>
    <x v="1"/>
    <x v="4"/>
    <s v="4-15"/>
  </r>
  <r>
    <s v="TFQ994"/>
    <m/>
    <x v="1"/>
    <s v="REPARACION DE AIRE ACONDICIONADO"/>
    <m/>
    <d v="1899-12-30T07:42:00"/>
    <d v="1899-12-30T10:00:00"/>
    <d v="2021-04-14T00:00:00"/>
    <x v="15"/>
    <m/>
    <m/>
    <m/>
    <m/>
    <s v="AIRES DE LA COSTA"/>
    <s v="LUIS DIAZ"/>
    <x v="0"/>
    <s v="AIRE ACONDICIONADO"/>
    <s v="INTERNO"/>
    <x v="1"/>
    <n v="0"/>
    <n v="1"/>
    <d v="1899-12-30T02:18:00"/>
    <x v="62"/>
    <n v="1"/>
    <d v="1899-12-30T00:00:00"/>
    <d v="1899-12-30T02:18:00"/>
    <x v="15"/>
    <x v="1"/>
    <x v="4"/>
    <s v="4-15"/>
  </r>
  <r>
    <s v="TFU069"/>
    <m/>
    <x v="1"/>
    <s v="REPARACION DE RADIADOR"/>
    <m/>
    <d v="1899-12-30T08:00:00"/>
    <d v="1899-12-30T14:00:00"/>
    <d v="2021-04-14T00:00:00"/>
    <x v="15"/>
    <m/>
    <m/>
    <m/>
    <m/>
    <s v="ALUMINDUSTRIAL DEL RADIADOR"/>
    <s v="EFRAIN VARGAS"/>
    <x v="0"/>
    <s v="RADIADOR"/>
    <s v="INTERNO"/>
    <x v="1"/>
    <n v="0"/>
    <n v="1"/>
    <d v="1899-12-30T04:00:29"/>
    <x v="44"/>
    <n v="1"/>
    <d v="1899-12-30T00:00:00"/>
    <d v="1899-12-30T05:00:00"/>
    <x v="15"/>
    <x v="1"/>
    <x v="4"/>
    <m/>
  </r>
  <r>
    <s v="TFU066"/>
    <m/>
    <x v="1"/>
    <s v="INSPECCION DE VEHICULO, HAY QUE CAMBIAR CAÑA DE DIRECCION"/>
    <m/>
    <d v="1899-12-30T10:00:00"/>
    <d v="1899-12-30T11:30:00"/>
    <d v="2021-04-14T00:00:00"/>
    <x v="12"/>
    <m/>
    <m/>
    <m/>
    <m/>
    <s v="CESAR ESCORICA"/>
    <s v="MIGUEL APREZA"/>
    <x v="0"/>
    <s v="MECANICA DE PATIO"/>
    <s v="EXTERNO"/>
    <x v="1"/>
    <n v="2"/>
    <n v="1"/>
    <d v="1899-12-30T18:30:23"/>
    <x v="63"/>
    <n v="1"/>
    <d v="1899-12-30T00:00:00"/>
    <d v="1899-12-31T06:29:31"/>
    <x v="12"/>
    <x v="1"/>
    <x v="4"/>
    <s v="4-15"/>
  </r>
  <r>
    <s v="WHO644"/>
    <m/>
    <x v="1"/>
    <s v="REPARACION DE RADIADOR Y DE AIRE ACONDICIONADO"/>
    <m/>
    <d v="1899-12-30T08:00:00"/>
    <d v="1899-12-30T16:00:00"/>
    <d v="2021-04-14T00:00:00"/>
    <x v="15"/>
    <m/>
    <m/>
    <m/>
    <m/>
    <s v="ALUMINDUSTRIAL DEL RADIADOR, AIRES DE LA COSTA"/>
    <s v="DUVIAN ARTEAGA"/>
    <x v="0"/>
    <s v="RADIADOR _x000a_AIRE ACONDICIONADO"/>
    <s v="INTERNO"/>
    <x v="3"/>
    <n v="0"/>
    <n v="1"/>
    <d v="1899-12-30T06:00:29"/>
    <x v="64"/>
    <n v="0"/>
    <d v="1899-12-30T05:00:00"/>
    <d v="1899-12-30T12:00:00"/>
    <x v="15"/>
    <x v="1"/>
    <x v="4"/>
    <s v="4-15"/>
  </r>
  <r>
    <s v="TFU058"/>
    <m/>
    <x v="1"/>
    <s v="ARRELGO DE LUCES DEL TRAILER "/>
    <m/>
    <d v="1899-12-30T10:00:00"/>
    <d v="1899-12-30T10:30:00"/>
    <d v="2021-04-15T00:00:00"/>
    <x v="16"/>
    <m/>
    <m/>
    <m/>
    <m/>
    <s v="EDWIN NARANJO"/>
    <s v="SAMUEL DELGADO"/>
    <x v="0"/>
    <s v="ELECTRICO"/>
    <s v="EXTERNO"/>
    <x v="0"/>
    <n v="0"/>
    <n v="1"/>
    <d v="1899-12-30T00:30:00"/>
    <x v="7"/>
    <n v="1"/>
    <d v="1899-12-30T00:00:00"/>
    <d v="1899-12-30T00:30:00"/>
    <x v="16"/>
    <x v="1"/>
    <x v="4"/>
    <s v="4-15"/>
  </r>
  <r>
    <s v="R88456"/>
    <m/>
    <x v="1"/>
    <s v="CAMBIO DE MUELLE LADO IZQUIEDO"/>
    <m/>
    <d v="1899-12-30T07:00:00"/>
    <d v="1899-12-30T10:45:00"/>
    <d v="2021-04-15T00:00:00"/>
    <x v="16"/>
    <m/>
    <m/>
    <m/>
    <m/>
    <s v="CESAR ESCORCIA"/>
    <s v="SAMUEL DELGADO"/>
    <x v="0"/>
    <s v="MECANICA DE PATIO"/>
    <s v="EXTERNO"/>
    <x v="0"/>
    <n v="0"/>
    <n v="1"/>
    <d v="1899-12-30T03:45:00"/>
    <x v="65"/>
    <n v="1"/>
    <d v="1899-12-30T00:00:00"/>
    <d v="1899-12-30T03:45:00"/>
    <x v="16"/>
    <x v="1"/>
    <x v="4"/>
    <s v="4-15"/>
  </r>
  <r>
    <s v="SJK695"/>
    <m/>
    <x v="0"/>
    <s v="CAMBIO DE MANGUERAS DE MANITAS "/>
    <m/>
    <d v="1899-12-30T10:00:00"/>
    <m/>
    <d v="2021-04-15T00:00:00"/>
    <x v="12"/>
    <m/>
    <m/>
    <m/>
    <m/>
    <s v="DEIWIS PIMIENTA_x000a_ "/>
    <s v="MAURICIO SUESCUN"/>
    <x v="1"/>
    <s v="AIRE_x000a_"/>
    <s v="EXTERNO"/>
    <x v="3"/>
    <n v="1"/>
    <n v="0"/>
    <d v="1899-12-30T00:00:00"/>
    <x v="17"/>
    <n v="1"/>
    <d v="1899-12-30T00:00:00"/>
    <d v="1899-12-30T00:00:00"/>
    <x v="12"/>
    <x v="1"/>
    <x v="4"/>
    <s v="4-15"/>
  </r>
  <r>
    <s v="TDL763"/>
    <n v="62"/>
    <x v="1"/>
    <s v="CORRECION DE FUGA DE ACEITE EN MOTOR, "/>
    <m/>
    <d v="1899-12-30T10:00:00"/>
    <d v="1899-12-30T15:20:00"/>
    <d v="2021-04-16T00:00:00"/>
    <x v="17"/>
    <d v="2021-04-16T00:00:00"/>
    <d v="2021-04-16T00:00:00"/>
    <d v="1899-12-30T10:21:00"/>
    <d v="1899-12-30T12:00:00"/>
    <s v="WILSON DURAN "/>
    <s v="JORGE LUIS BALLESTEROS"/>
    <x v="0"/>
    <s v="MOTOR"/>
    <s v="EXTERNO"/>
    <x v="1"/>
    <n v="4"/>
    <n v="1"/>
    <d v="1899-12-31T15:20:12"/>
    <x v="66"/>
    <n v="1"/>
    <d v="1899-12-30T00:00:00"/>
    <d v="1900-01-01T14:18:33"/>
    <x v="17"/>
    <x v="1"/>
    <x v="5"/>
    <s v="4-16"/>
  </r>
  <r>
    <s v="TDL763"/>
    <n v="62"/>
    <x v="1"/>
    <s v="MONTURA DE BANDAS, CAMBIO DE CAMPANA, CAMBIO DE BUJE DE LEVA "/>
    <m/>
    <d v="1899-12-30T10:00:00"/>
    <d v="1899-12-30T15:20:00"/>
    <d v="2021-04-16T00:00:00"/>
    <x v="17"/>
    <d v="2021-04-16T00:00:00"/>
    <d v="2021-04-16T00:00:00"/>
    <d v="1899-12-30T08:30:00"/>
    <d v="1899-12-30T12:00:00"/>
    <s v="CESAR ESCORCIA "/>
    <s v="JORGE LUIS BALLESTEROS"/>
    <x v="0"/>
    <s v="MECANICA DE PATIO "/>
    <s v="EXTERNO"/>
    <x v="1"/>
    <n v="4"/>
    <n v="1"/>
    <d v="1899-12-31T15:20:12"/>
    <x v="66"/>
    <n v="1"/>
    <d v="1899-12-30T00:00:00"/>
    <d v="1900-01-01T14:18:33"/>
    <x v="17"/>
    <x v="1"/>
    <x v="5"/>
    <s v="4-16"/>
  </r>
  <r>
    <s v="TDL763"/>
    <n v="62"/>
    <x v="1"/>
    <s v="CAMBIO DE CAÑA DE DIRECCION, "/>
    <m/>
    <d v="1899-12-30T10:00:00"/>
    <d v="1899-12-30T15:20:00"/>
    <d v="2021-04-16T00:00:00"/>
    <x v="17"/>
    <d v="2021-04-19T00:00:00"/>
    <d v="2021-04-19T00:00:00"/>
    <d v="1899-12-30T15:20:00"/>
    <d v="1899-12-30T16:05:00"/>
    <s v="DEIWIS PIMIENTA "/>
    <s v="JORGE LUIS BALLESTEROS"/>
    <x v="0"/>
    <s v="MECANICA DE PATIO "/>
    <s v="EXTERNO"/>
    <x v="1"/>
    <n v="4"/>
    <n v="1"/>
    <d v="1899-12-31T15:20:12"/>
    <x v="66"/>
    <n v="1"/>
    <d v="1899-12-30T00:00:00"/>
    <d v="1900-01-01T14:18:33"/>
    <x v="17"/>
    <x v="1"/>
    <x v="5"/>
    <s v="4-16"/>
  </r>
  <r>
    <s v="TDL763"/>
    <n v="62"/>
    <x v="1"/>
    <s v="CAMBIO DE BOMBONA DE AIRE, "/>
    <m/>
    <d v="1899-12-30T10:00:00"/>
    <d v="1899-12-30T15:20:00"/>
    <d v="2021-04-16T00:00:00"/>
    <x v="17"/>
    <d v="2021-04-17T00:00:00"/>
    <d v="2021-04-17T00:00:00"/>
    <m/>
    <m/>
    <s v="DEIWIS PIMIENTA "/>
    <s v="JORGE LUIS BALLESTEROS"/>
    <x v="0"/>
    <s v="AIRE"/>
    <s v="INTERNO"/>
    <x v="1"/>
    <n v="4"/>
    <n v="1"/>
    <d v="1899-12-31T15:20:12"/>
    <x v="66"/>
    <n v="1"/>
    <d v="1899-12-30T00:00:00"/>
    <d v="1900-01-01T14:18:33"/>
    <x v="17"/>
    <x v="1"/>
    <x v="5"/>
    <s v="4-16"/>
  </r>
  <r>
    <s v="TDL763"/>
    <n v="62"/>
    <x v="1"/>
    <s v="CORRECCION DE FUGAS DE ACEITE EN MOTOR "/>
    <m/>
    <d v="1899-12-30T10:00:00"/>
    <d v="1899-12-30T15:20:00"/>
    <d v="2021-04-16T00:00:00"/>
    <x v="17"/>
    <d v="2021-04-16T00:00:00"/>
    <d v="2021-04-16T00:00:00"/>
    <d v="1899-12-30T09:00:00"/>
    <d v="1899-12-30T17:09:00"/>
    <s v="WILSON DURAN "/>
    <s v="JORGE LUIS BALLESTEROS"/>
    <x v="0"/>
    <m/>
    <m/>
    <x v="1"/>
    <n v="4"/>
    <n v="1"/>
    <d v="1899-12-31T15:20:12"/>
    <x v="66"/>
    <n v="1"/>
    <d v="1899-12-30T00:00:00"/>
    <d v="1900-01-01T14:18:33"/>
    <x v="17"/>
    <x v="1"/>
    <x v="5"/>
    <s v="4-16"/>
  </r>
  <r>
    <s v="TDL763"/>
    <n v="62"/>
    <x v="1"/>
    <s v="REPARACION DE BOMBA DE ENGRANE "/>
    <m/>
    <d v="1899-12-30T10:00:00"/>
    <d v="1899-12-30T15:20:00"/>
    <d v="2021-04-16T00:00:00"/>
    <x v="17"/>
    <d v="2021-04-17T00:00:00"/>
    <d v="2021-04-19T00:00:00"/>
    <d v="1899-12-30T10:20:00"/>
    <d v="1899-12-30T12:00:00"/>
    <s v="WILSON DURAN "/>
    <s v="JORGE LUIS BALLESTEROS"/>
    <x v="0"/>
    <s v="MOTOR"/>
    <s v="EXTERNO"/>
    <x v="1"/>
    <n v="4"/>
    <n v="1"/>
    <d v="1899-12-31T15:20:12"/>
    <x v="66"/>
    <n v="1"/>
    <d v="1899-12-30T00:00:00"/>
    <d v="1900-01-01T14:18:33"/>
    <x v="17"/>
    <x v="1"/>
    <x v="5"/>
    <s v="4-16"/>
  </r>
  <r>
    <s v="TDL763"/>
    <n v="62"/>
    <x v="1"/>
    <s v="CAMBIO DE EMPAQUE EJE 8 HUECOS, AJUSTE DE LOS RODAMIENTO DEL BOSIN "/>
    <m/>
    <d v="1899-12-30T10:00:00"/>
    <d v="1899-12-30T15:20:00"/>
    <d v="2021-04-16T00:00:00"/>
    <x v="17"/>
    <d v="2021-04-19T00:00:00"/>
    <d v="2021-04-19T00:00:00"/>
    <d v="1899-12-30T15:30:00"/>
    <d v="1899-12-30T17:00:00"/>
    <s v="RODOLFO CASTAÑEDA"/>
    <s v="JORGE LUIS BALLESTEROS"/>
    <x v="0"/>
    <s v="MECANICA DE PATIO "/>
    <s v="EXTERNO"/>
    <x v="1"/>
    <n v="4"/>
    <n v="1"/>
    <d v="1899-12-31T15:20:12"/>
    <x v="66"/>
    <n v="1"/>
    <d v="1899-12-30T00:00:00"/>
    <d v="1900-01-01T14:18:33"/>
    <x v="17"/>
    <x v="1"/>
    <x v="5"/>
    <s v="4-16"/>
  </r>
  <r>
    <s v="TDL763"/>
    <n v="62"/>
    <x v="1"/>
    <s v=" BAJAR VALVULA RELAY PARA CAMBIO DE EMPAQUETADURA"/>
    <m/>
    <d v="1899-12-30T10:00:00"/>
    <d v="1899-12-30T15:20:00"/>
    <d v="2021-04-16T00:00:00"/>
    <x v="17"/>
    <d v="2021-04-19T00:00:00"/>
    <d v="2021-04-19T00:00:00"/>
    <d v="1899-12-30T14:00:00"/>
    <d v="1899-12-30T15:20:00"/>
    <s v="JOSE PAEZ"/>
    <s v="JORGE LUIS BALLESTEROS"/>
    <x v="0"/>
    <s v="MECANICA DE PATIO "/>
    <s v="EXTERNO"/>
    <x v="1"/>
    <n v="4"/>
    <n v="1"/>
    <d v="1899-12-31T15:20:12"/>
    <x v="66"/>
    <n v="1"/>
    <d v="1899-12-30T00:00:00"/>
    <d v="1900-01-01T14:18:33"/>
    <x v="17"/>
    <x v="1"/>
    <x v="5"/>
    <s v="4-16"/>
  </r>
  <r>
    <s v="TDL763"/>
    <n v="62"/>
    <x v="1"/>
    <s v="DESMONTE DE RETENEDORES DE LA BOTELLA DE DIRECCION , SE CAMBIO EMPAQUETADURA Y RETENEDORES, COMPLETO NIVEL DE HIDRAULICA"/>
    <m/>
    <d v="1899-12-30T10:00:00"/>
    <d v="1899-12-30T15:20:00"/>
    <d v="2021-04-16T00:00:00"/>
    <x v="17"/>
    <d v="2021-04-20T00:00:00"/>
    <d v="2021-04-20T00:00:00"/>
    <d v="1899-12-30T07:00:00"/>
    <d v="1899-12-30T12:00:00"/>
    <s v="DEIWIS PIMIENTA "/>
    <s v="JORGE LUIS BALLESTEROS"/>
    <x v="0"/>
    <s v="AIRE"/>
    <s v="INTERNO"/>
    <x v="1"/>
    <n v="4"/>
    <n v="1"/>
    <d v="1899-12-31T15:20:12"/>
    <x v="66"/>
    <n v="1"/>
    <d v="1899-12-30T00:00:00"/>
    <d v="1900-01-01T14:18:33"/>
    <x v="17"/>
    <x v="1"/>
    <x v="5"/>
    <s v="4-16"/>
  </r>
  <r>
    <s v="TDL763"/>
    <n v="62"/>
    <x v="1"/>
    <s v="INSTALACION DE LUCES LATERALES "/>
    <m/>
    <d v="1899-12-30T10:00:00"/>
    <d v="1899-12-30T15:20:00"/>
    <d v="2021-04-16T00:00:00"/>
    <x v="17"/>
    <d v="2021-04-20T00:00:00"/>
    <d v="2021-04-20T00:00:00"/>
    <d v="1899-12-30T11:40:00"/>
    <d v="1899-12-30T12:20:00"/>
    <s v="EDWIN NARANJO "/>
    <s v="JORGE LUIS BALLESTEROS"/>
    <x v="0"/>
    <s v="ELECTRICO "/>
    <s v="EXTERNO"/>
    <x v="1"/>
    <n v="4"/>
    <n v="1"/>
    <d v="1899-12-31T15:20:12"/>
    <x v="66"/>
    <n v="1"/>
    <d v="1899-12-30T00:00:00"/>
    <d v="1900-01-01T14:18:33"/>
    <x v="17"/>
    <x v="1"/>
    <x v="5"/>
    <s v="4-16"/>
  </r>
  <r>
    <s v="TDL763"/>
    <n v="62"/>
    <x v="1"/>
    <s v="PRUEBAS DE FRENO"/>
    <m/>
    <d v="1899-12-30T10:00:00"/>
    <d v="1899-12-30T15:20:00"/>
    <d v="2021-04-16T00:00:00"/>
    <x v="17"/>
    <d v="2021-04-20T00:00:00"/>
    <d v="2021-04-20T00:00:00"/>
    <d v="1899-12-30T13:00:00"/>
    <d v="1899-12-30T13:20:00"/>
    <s v="CESAR ESCORCIA "/>
    <s v="JORGE LUIS BALLESTEROS"/>
    <x v="1"/>
    <s v="MECANICA DE PATIO "/>
    <s v="EXTERNO"/>
    <x v="1"/>
    <n v="4"/>
    <n v="1"/>
    <d v="1899-12-31T15:20:12"/>
    <x v="66"/>
    <n v="1"/>
    <d v="1899-12-30T00:00:00"/>
    <d v="1900-01-01T14:18:33"/>
    <x v="17"/>
    <x v="1"/>
    <x v="5"/>
    <s v="4-16"/>
  </r>
  <r>
    <s v="S26297"/>
    <n v="62"/>
    <x v="0"/>
    <s v="BAJAR Y CAMBIAR LA CAMARA T30"/>
    <m/>
    <d v="1899-12-30T10:00:00"/>
    <d v="1899-12-30T13:45:00"/>
    <d v="2021-04-16T00:00:00"/>
    <x v="18"/>
    <d v="2021-04-19T00:00:00"/>
    <d v="2021-04-19T00:00:00"/>
    <d v="1899-12-30T14:00:00"/>
    <d v="1899-12-30T15:50:00"/>
    <s v="JOSE PAEZ"/>
    <s v="JORGE BALLESTEROS"/>
    <x v="0"/>
    <s v="AIRE "/>
    <s v="EXTERNO"/>
    <x v="1"/>
    <n v="3"/>
    <n v="1"/>
    <d v="1899-12-31T05:15:17"/>
    <x v="67"/>
    <n v="1"/>
    <d v="1899-12-30T00:00:00"/>
    <d v="1899-12-31T22:44:02"/>
    <x v="18"/>
    <x v="1"/>
    <x v="5"/>
    <s v="4-16"/>
  </r>
  <r>
    <s v="TDL767"/>
    <m/>
    <x v="1"/>
    <s v="CAMBIO DE UNIDAD SELLADA, Y CAMBIO MAXTER, CAMBIO DE LUCES FRONTALES Y EXPLORADORAS, MANTENIMIENTO DE BATERIAS "/>
    <m/>
    <d v="1899-12-30T15:54:00"/>
    <d v="1899-12-30T15:00:00"/>
    <d v="2021-04-15T00:00:00"/>
    <x v="12"/>
    <d v="2021-04-16T00:00:00"/>
    <d v="2021-04-16T00:00:00"/>
    <d v="1899-12-30T07:40:00"/>
    <d v="1899-12-30T11:20:00"/>
    <s v="EDWIN NARANJO  "/>
    <s v="OSCAR QUINAYAS"/>
    <x v="1"/>
    <s v="ELECTRICO"/>
    <s v="INTERNO"/>
    <x v="1"/>
    <n v="1"/>
    <n v="1"/>
    <d v="1899-12-30T05:36:58"/>
    <x v="68"/>
    <n v="1"/>
    <d v="1899-12-30T00:00:00"/>
    <d v="1899-12-30T11:06:58"/>
    <x v="12"/>
    <x v="1"/>
    <x v="4"/>
    <s v="4-15"/>
  </r>
  <r>
    <s v="TDL767"/>
    <m/>
    <x v="1"/>
    <s v="CAMBIO DE MANGUERA DE DESFOGUE Y CAMBIO DE CAUCHO DE DESFOGUE"/>
    <m/>
    <d v="1899-12-30T15:54:00"/>
    <d v="1899-12-30T15:00:00"/>
    <d v="2021-04-15T00:00:00"/>
    <x v="12"/>
    <d v="2021-04-16T00:00:00"/>
    <d v="2021-04-16T00:00:00"/>
    <d v="1899-12-30T14:00:00"/>
    <d v="1899-12-30T15:00:00"/>
    <s v="WILSON DURAN"/>
    <s v="OSCAR QUINAYAS"/>
    <x v="1"/>
    <s v=" MOTORES"/>
    <s v="INTERNO"/>
    <x v="1"/>
    <n v="1"/>
    <n v="1"/>
    <d v="1899-12-30T05:36:58"/>
    <x v="68"/>
    <n v="1"/>
    <d v="1899-12-30T00:00:00"/>
    <d v="1899-12-30T11:06:58"/>
    <x v="12"/>
    <x v="1"/>
    <x v="4"/>
    <s v="4-15"/>
  </r>
  <r>
    <s v="UQS505"/>
    <m/>
    <x v="1"/>
    <s v="ENGRASE GENERAL"/>
    <m/>
    <d v="1899-12-30T08:00:00"/>
    <d v="1899-12-30T09:30:00"/>
    <d v="2021-04-16T00:00:00"/>
    <x v="12"/>
    <d v="2021-04-16T00:00:00"/>
    <d v="2021-04-16T00:00:00"/>
    <d v="1899-12-30T09:00:00"/>
    <d v="1899-12-30T09:30:00"/>
    <s v="JOSE DIAZ  "/>
    <m/>
    <x v="1"/>
    <s v="MECANICA DE PATIO"/>
    <s v="EXTERNO"/>
    <x v="3"/>
    <n v="0"/>
    <n v="1"/>
    <d v="1899-12-30T01:30:00"/>
    <x v="6"/>
    <n v="1"/>
    <d v="1899-12-30T00:00:00"/>
    <d v="1899-12-30T01:30:00"/>
    <x v="12"/>
    <x v="1"/>
    <x v="4"/>
    <s v="4-15"/>
  </r>
  <r>
    <s v="S26296"/>
    <m/>
    <x v="1"/>
    <s v="CAMBIO DE BANDAS DE FRENO"/>
    <m/>
    <d v="1899-12-30T07:00:00"/>
    <d v="1899-12-30T15:00:00"/>
    <d v="2021-04-16T00:00:00"/>
    <x v="12"/>
    <d v="2021-04-16T00:00:00"/>
    <d v="2021-04-16T00:00:00"/>
    <d v="1899-12-30T07:30:00"/>
    <m/>
    <s v="ARGEMIRO ARAQUE"/>
    <m/>
    <x v="1"/>
    <s v="MECANICA DE PATIO,"/>
    <s v="EXTERNO"/>
    <x v="1"/>
    <n v="0"/>
    <n v="1"/>
    <d v="1899-12-30T06:00:29"/>
    <x v="64"/>
    <n v="1"/>
    <d v="1899-12-30T00:00:00"/>
    <d v="1899-12-30T07:00:00"/>
    <x v="12"/>
    <x v="1"/>
    <x v="4"/>
    <s v="4-15"/>
  </r>
  <r>
    <s v="S26296"/>
    <m/>
    <x v="0"/>
    <s v="REVISION DE SISTEMA DE AIRE "/>
    <m/>
    <d v="1899-12-30T07:00:00"/>
    <d v="1899-12-30T15:00:00"/>
    <d v="2021-04-16T00:00:00"/>
    <x v="12"/>
    <d v="2021-04-16T00:00:00"/>
    <d v="2021-04-16T00:00:00"/>
    <d v="1899-12-30T07:30:00"/>
    <m/>
    <s v="DEIWIS PIMIENTA "/>
    <m/>
    <x v="1"/>
    <s v=" AIRE"/>
    <s v="EXTERNO"/>
    <x v="1"/>
    <n v="0"/>
    <n v="1"/>
    <d v="1899-12-30T06:00:29"/>
    <x v="64"/>
    <n v="1"/>
    <d v="1899-12-30T00:00:00"/>
    <d v="1899-12-30T07:00:00"/>
    <x v="12"/>
    <x v="1"/>
    <x v="4"/>
    <s v="4-15"/>
  </r>
  <r>
    <s v="TDL851"/>
    <n v="63"/>
    <x v="1"/>
    <s v="ENGRASE GENERAL, CAMBIO DE ACEITE Y FILTRACION DE MOTOR"/>
    <m/>
    <d v="1899-12-30T09:36:00"/>
    <d v="1899-12-30T11:00:00"/>
    <d v="2021-04-16T00:00:00"/>
    <x v="19"/>
    <d v="2021-04-16T00:00:00"/>
    <d v="2021-04-16T00:00:00"/>
    <d v="1899-12-30T10:00:00"/>
    <d v="1899-12-30T10:30:00"/>
    <s v=" JOSE DIAZ "/>
    <s v="ROBINSON TORREGROZA"/>
    <x v="1"/>
    <s v="MECANICA DE PATIO"/>
    <s v="EXTERNO"/>
    <x v="1"/>
    <n v="1"/>
    <n v="1"/>
    <d v="1899-12-30T07:54:58"/>
    <x v="69"/>
    <n v="1"/>
    <d v="1899-12-30T00:00:00"/>
    <d v="1899-12-30T13:24:58"/>
    <x v="19"/>
    <x v="1"/>
    <x v="4"/>
    <s v="4-15"/>
  </r>
  <r>
    <s v="TDL851"/>
    <n v="63"/>
    <x v="0"/>
    <s v="CAMBIO DE BOMBILLOS DE EXPLORADORA, CAMBIO DE LUCES MEDIAS TRASERAS "/>
    <m/>
    <d v="1899-12-30T09:36:00"/>
    <d v="1899-12-30T11:00:00"/>
    <d v="2021-04-16T00:00:00"/>
    <x v="19"/>
    <d v="2021-04-16T00:00:00"/>
    <d v="2021-04-16T00:00:00"/>
    <d v="1899-12-30T15:00:00"/>
    <d v="1899-12-30T15:20:00"/>
    <s v="EDWIN NARANJO"/>
    <s v="ROBINSON TORREGROZA"/>
    <x v="1"/>
    <s v="ELECTRICO"/>
    <s v="EXTERNO"/>
    <x v="1"/>
    <n v="1"/>
    <n v="1"/>
    <d v="1899-12-30T07:54:58"/>
    <x v="69"/>
    <n v="1"/>
    <d v="1899-12-30T00:00:00"/>
    <d v="1899-12-30T13:24:58"/>
    <x v="19"/>
    <x v="1"/>
    <x v="4"/>
    <s v="4-15"/>
  </r>
  <r>
    <s v="S20491"/>
    <m/>
    <x v="1"/>
    <s v="CAMBIO DE VALVULA DE DESCARGUE , ENGRASE "/>
    <m/>
    <d v="1899-12-30T09:40:00"/>
    <d v="1899-12-30T10:40:00"/>
    <d v="2021-04-16T00:00:00"/>
    <x v="12"/>
    <d v="2021-04-16T00:00:00"/>
    <d v="2021-04-16T00:00:00"/>
    <d v="1899-12-30T09:50:00"/>
    <d v="1899-12-30T10:30:00"/>
    <s v=" JOSE DIAZ "/>
    <s v="PEDRO BOHORQUEZ"/>
    <x v="1"/>
    <s v="MECANICA DE PATIO"/>
    <s v="EXTERNO"/>
    <x v="6"/>
    <n v="0"/>
    <n v="1"/>
    <d v="1899-12-30T01:00:00"/>
    <x v="11"/>
    <n v="1"/>
    <d v="1899-12-30T00:00:00"/>
    <d v="1899-12-30T01:00:00"/>
    <x v="12"/>
    <x v="1"/>
    <x v="4"/>
    <s v="4-15"/>
  </r>
  <r>
    <s v="S20491"/>
    <m/>
    <x v="1"/>
    <s v="CAMBIO DE UNA PLATINA DEL SEPARADOR "/>
    <m/>
    <d v="1899-12-30T09:40:00"/>
    <d v="1899-12-30T15:00:00"/>
    <d v="2021-04-16T00:00:00"/>
    <x v="12"/>
    <d v="2021-04-16T00:00:00"/>
    <d v="2021-04-16T00:00:00"/>
    <d v="1899-12-30T11:00:00"/>
    <d v="1899-12-30T15:00:00"/>
    <s v="NELFO CALDERA "/>
    <s v="PEDRO BOHORQUEZ"/>
    <x v="2"/>
    <s v="MECANICA DE PATIO"/>
    <s v="EXTERNO"/>
    <x v="6"/>
    <n v="0"/>
    <n v="1"/>
    <d v="1899-12-30T03:20:29"/>
    <x v="49"/>
    <n v="1"/>
    <d v="1899-12-30T00:00:00"/>
    <d v="1899-12-30T04:20:00"/>
    <x v="12"/>
    <x v="1"/>
    <x v="4"/>
    <s v="4-15"/>
  </r>
  <r>
    <s v="SJL014"/>
    <m/>
    <x v="1"/>
    <s v="EN GRASE GENERAL"/>
    <m/>
    <d v="1899-12-30T09:40:00"/>
    <m/>
    <d v="2021-04-16T00:00:00"/>
    <x v="12"/>
    <d v="2021-04-16T00:00:00"/>
    <d v="2021-04-16T00:00:00"/>
    <m/>
    <m/>
    <s v="JOSE DIAZ "/>
    <s v="PEDRO BOHORQUEZ"/>
    <x v="1"/>
    <s v="MECANICA DE PATIO"/>
    <s v="EXTERNO"/>
    <x v="3"/>
    <n v="0"/>
    <n v="0"/>
    <d v="1899-12-30T00:00:00"/>
    <x v="17"/>
    <n v="1"/>
    <d v="1899-12-30T00:00:00"/>
    <d v="1899-12-30T00:00:00"/>
    <x v="12"/>
    <x v="1"/>
    <x v="4"/>
    <s v="4-15"/>
  </r>
  <r>
    <s v="TFU063"/>
    <m/>
    <x v="1"/>
    <s v="CAMBIO DE AUTOMATICO AUXILIAR "/>
    <m/>
    <d v="1899-12-30T11:10:00"/>
    <d v="1899-12-30T11:50:00"/>
    <d v="2021-04-16T00:00:00"/>
    <x v="12"/>
    <d v="2021-04-16T00:00:00"/>
    <d v="2021-04-16T00:00:00"/>
    <d v="1899-12-30T11:10:00"/>
    <d v="1899-12-30T11:50:00"/>
    <s v="EDWIN NARANJO  "/>
    <m/>
    <x v="1"/>
    <s v="ELECTRICO"/>
    <s v="EXTERNO"/>
    <x v="1"/>
    <n v="0"/>
    <n v="1"/>
    <d v="1899-12-30T00:40:00"/>
    <x v="70"/>
    <n v="1"/>
    <d v="1899-12-30T00:00:00"/>
    <d v="1899-12-30T00:40:00"/>
    <x v="12"/>
    <x v="1"/>
    <x v="4"/>
    <s v="4-15"/>
  </r>
  <r>
    <s v="S26307"/>
    <m/>
    <x v="1"/>
    <s v="CAMBIO DE LUCES MEDIAS LATERALES Y MEDIAS TRASERAS, CAMBIO DE CANECTOR 7 VIAS HEMBRA, AREGLO DE LAMPARA"/>
    <m/>
    <d v="1899-12-30T04:30:00"/>
    <m/>
    <d v="2021-04-16T00:00:00"/>
    <x v="12"/>
    <d v="2021-04-16T00:00:00"/>
    <d v="2021-04-16T00:00:00"/>
    <d v="1899-12-30T16:30:00"/>
    <d v="1899-12-30T17:15:00"/>
    <s v="EDWIN NARANJO  "/>
    <m/>
    <x v="0"/>
    <s v="ELECTRICO"/>
    <s v="EXTERNO"/>
    <x v="6"/>
    <n v="0"/>
    <n v="0"/>
    <d v="1899-12-30T00:00:00"/>
    <x v="17"/>
    <n v="1"/>
    <d v="1899-12-30T00:00:00"/>
    <d v="1899-12-30T00:00:00"/>
    <x v="12"/>
    <x v="1"/>
    <x v="4"/>
    <s v="4-15"/>
  </r>
  <r>
    <s v="TFU073"/>
    <m/>
    <x v="1"/>
    <s v="REPARACION DE BOMBA DE AGUA"/>
    <m/>
    <d v="1899-12-30T08:15:00"/>
    <d v="1899-12-30T09:30:00"/>
    <d v="2021-04-17T00:00:00"/>
    <x v="19"/>
    <d v="2021-04-17T00:00:00"/>
    <d v="2021-04-17T00:00:00"/>
    <m/>
    <m/>
    <s v="WILSON DURAN_x000a_JOSE PAEZ"/>
    <s v="FREDY CALDERON"/>
    <x v="0"/>
    <s v="ELECTRICO"/>
    <s v="INTERNO"/>
    <x v="1"/>
    <n v="0"/>
    <n v="1"/>
    <d v="1899-12-30T01:15:00"/>
    <x v="71"/>
    <n v="1"/>
    <d v="1899-12-30T00:00:00"/>
    <d v="1899-12-30T01:15:00"/>
    <x v="19"/>
    <x v="1"/>
    <x v="4"/>
    <s v="4-15"/>
  </r>
  <r>
    <s v="TFU073"/>
    <m/>
    <x v="1"/>
    <s v="SE REPARO LUZ LICUADORA, PERA DE DIFERENCIAL Y SENSOR NIVEL DE REFRIGERANTE"/>
    <m/>
    <d v="1899-12-30T08:15:00"/>
    <d v="1899-12-30T09:30:00"/>
    <d v="2021-04-17T00:00:00"/>
    <x v="19"/>
    <d v="2021-04-17T00:00:00"/>
    <d v="2021-04-17T00:00:00"/>
    <m/>
    <m/>
    <s v="EDWIN NARANJO  "/>
    <s v="FREDY CALDERON"/>
    <x v="0"/>
    <s v="MOTOR"/>
    <s v="INTERNO"/>
    <x v="1"/>
    <n v="0"/>
    <n v="1"/>
    <d v="1899-12-30T01:15:00"/>
    <x v="71"/>
    <n v="1"/>
    <d v="1899-12-30T00:00:00"/>
    <d v="1899-12-30T01:15:00"/>
    <x v="19"/>
    <x v="1"/>
    <x v="4"/>
    <s v="4-15"/>
  </r>
  <r>
    <s v="S26289"/>
    <m/>
    <x v="1"/>
    <s v="BAJAR Y MONTAR LLANTAS POSICION 1 Y 2, PARA CAMBIO DE RETENEDOR, CAMBIO DE RODAMIENTOS, LAVADO DE CAMPANAS Y DE BANDAS."/>
    <m/>
    <d v="1899-12-30T07:30:00"/>
    <d v="1899-12-30T12:30:00"/>
    <d v="2021-04-17T00:00:00"/>
    <x v="19"/>
    <d v="2021-04-17T00:00:00"/>
    <d v="2021-04-17T00:00:00"/>
    <m/>
    <m/>
    <s v="ARGEMIRO ARAQUE"/>
    <m/>
    <x v="0"/>
    <s v="MECANICA DE PATIO           "/>
    <s v="EXTERNO"/>
    <x v="6"/>
    <n v="0"/>
    <n v="1"/>
    <d v="1899-12-30T03:00:29"/>
    <x v="13"/>
    <n v="1"/>
    <d v="1899-12-30T00:00:00"/>
    <d v="1899-12-30T04:00:00"/>
    <x v="19"/>
    <x v="1"/>
    <x v="4"/>
    <s v="4-15"/>
  </r>
  <r>
    <s v="TDL769"/>
    <m/>
    <x v="1"/>
    <s v="REVISION DE LOS ACTUADORS, SE COMPLETO NIVEL DE HIDRAULICO"/>
    <m/>
    <d v="1899-12-30T07:30:00"/>
    <d v="1899-12-30T08:15:00"/>
    <d v="2021-04-17T00:00:00"/>
    <x v="19"/>
    <d v="2021-04-17T00:00:00"/>
    <d v="2021-04-17T00:00:00"/>
    <m/>
    <m/>
    <s v="EDWIN NARANAJO_x000a_JOSE PAEZ"/>
    <m/>
    <x v="0"/>
    <s v="ELECTRICO"/>
    <s v="EXTERNO"/>
    <x v="1"/>
    <n v="0"/>
    <n v="1"/>
    <d v="1899-12-30T00:45:00"/>
    <x v="21"/>
    <n v="1"/>
    <d v="1899-12-30T00:00:00"/>
    <d v="1899-12-30T00:45:00"/>
    <x v="19"/>
    <x v="1"/>
    <x v="4"/>
    <s v="4-15"/>
  </r>
  <r>
    <s v="SJK693"/>
    <m/>
    <x v="1"/>
    <s v="CAMBIO DE BOMBONA POR FIN DE CICLO"/>
    <m/>
    <d v="1899-12-30T12:00:00"/>
    <d v="1899-12-30T12:30:00"/>
    <d v="2021-04-17T00:00:00"/>
    <x v="19"/>
    <d v="2021-04-17T00:00:00"/>
    <d v="2021-04-17T00:00:00"/>
    <m/>
    <m/>
    <s v="CESAR ESCORCIA"/>
    <m/>
    <x v="0"/>
    <s v="AIRE"/>
    <s v="INTERNO"/>
    <x v="3"/>
    <n v="0"/>
    <n v="1"/>
    <d v="1899-12-30T00:30:00"/>
    <x v="7"/>
    <n v="1"/>
    <d v="1899-12-30T00:00:00"/>
    <d v="1899-12-30T00:30:00"/>
    <x v="19"/>
    <x v="1"/>
    <x v="4"/>
    <s v="4-15"/>
  </r>
  <r>
    <s v="TFU068"/>
    <m/>
    <x v="1"/>
    <s v="CAMBIO DE VASTAGO DE INYECTOR POSICION 6"/>
    <m/>
    <d v="1899-12-30T08:10:00"/>
    <d v="1899-12-30T13:40:00"/>
    <d v="2021-04-17T00:00:00"/>
    <x v="19"/>
    <d v="2021-04-17T00:00:00"/>
    <d v="2021-04-17T00:00:00"/>
    <m/>
    <m/>
    <s v="WILSON DURAN"/>
    <m/>
    <x v="0"/>
    <s v="MECANICA DE PATIO"/>
    <s v="EXTERNO"/>
    <x v="1"/>
    <n v="0"/>
    <n v="1"/>
    <d v="1899-12-30T03:30:29"/>
    <x v="72"/>
    <n v="1"/>
    <d v="1899-12-30T00:00:00"/>
    <d v="1899-12-30T04:30:00"/>
    <x v="19"/>
    <x v="1"/>
    <x v="4"/>
    <s v="4-15"/>
  </r>
  <r>
    <s v="TFU064"/>
    <m/>
    <x v="1"/>
    <s v="CAMBIO DE FILTRO DE AGUA, CAMBIO DE TAPA DE TANQUE DE COMPENSACION Y "/>
    <m/>
    <d v="1899-12-30T09:15:00"/>
    <d v="1899-12-30T13:00:00"/>
    <d v="2021-04-17T00:00:00"/>
    <x v="19"/>
    <d v="2021-04-17T00:00:00"/>
    <d v="2021-04-17T00:00:00"/>
    <m/>
    <m/>
    <m/>
    <m/>
    <x v="0"/>
    <s v="MECANICA DE PATIO         "/>
    <s v="EXTERNO"/>
    <x v="1"/>
    <n v="0"/>
    <n v="1"/>
    <d v="1899-12-30T03:45:00"/>
    <x v="65"/>
    <n v="1"/>
    <d v="1899-12-30T00:00:00"/>
    <d v="1899-12-30T03:45:00"/>
    <x v="19"/>
    <x v="1"/>
    <x v="4"/>
    <s v="4-15"/>
  </r>
  <r>
    <s v="TFU064"/>
    <m/>
    <x v="1"/>
    <s v="MANTENIMIENTO DE AIRE ACONDICIONADO"/>
    <m/>
    <d v="1899-12-30T09:15:00"/>
    <d v="1899-12-30T13:00:00"/>
    <d v="2021-04-17T00:00:00"/>
    <x v="19"/>
    <d v="2021-04-17T00:00:00"/>
    <d v="2021-04-17T00:00:00"/>
    <m/>
    <m/>
    <s v="AIRES DE LA COSTA"/>
    <m/>
    <x v="2"/>
    <s v="  AIRE ACONDICIONADO"/>
    <s v="EXTERNO"/>
    <x v="1"/>
    <n v="0"/>
    <n v="1"/>
    <d v="1899-12-30T03:45:00"/>
    <x v="65"/>
    <n v="1"/>
    <d v="1899-12-30T00:00:00"/>
    <d v="1899-12-30T03:45:00"/>
    <x v="19"/>
    <x v="1"/>
    <x v="4"/>
    <s v="4-15"/>
  </r>
  <r>
    <s v="SJK824"/>
    <m/>
    <x v="1"/>
    <s v="CAMBIO DE SENSOR DEL CIGÜEÑAL, REPARACION DE LUCES MEDIAS, DIRECCIONALES"/>
    <m/>
    <m/>
    <m/>
    <d v="2021-04-17T00:00:00"/>
    <x v="19"/>
    <d v="2021-04-17T00:00:00"/>
    <d v="2021-04-17T00:00:00"/>
    <m/>
    <m/>
    <m/>
    <m/>
    <x v="0"/>
    <s v="ELECTRICO"/>
    <s v="EXTERNO"/>
    <x v="3"/>
    <n v="0"/>
    <n v="0"/>
    <d v="1899-12-30T00:00:00"/>
    <x v="17"/>
    <n v="1"/>
    <d v="1899-12-30T00:00:00"/>
    <d v="1899-12-30T00:00:00"/>
    <x v="19"/>
    <x v="1"/>
    <x v="4"/>
    <s v="4-15"/>
  </r>
  <r>
    <s v="S26308"/>
    <m/>
    <x v="1"/>
    <s v="CAMBIO DE JUEGO Y MEDIO DE BANDAS 4718, CAMBIO DE RESORTES LARGOS, CAMBIO DE CAMPANAS"/>
    <m/>
    <m/>
    <m/>
    <d v="2021-04-17T00:00:00"/>
    <x v="19"/>
    <d v="2021-04-17T00:00:00"/>
    <d v="2021-04-17T00:00:00"/>
    <m/>
    <m/>
    <s v="NELFO CALDERA"/>
    <m/>
    <x v="1"/>
    <s v="MECANICA DE PATIO"/>
    <s v="EXTERNO"/>
    <x v="6"/>
    <n v="0"/>
    <n v="0"/>
    <d v="1899-12-30T00:00:00"/>
    <x v="17"/>
    <n v="1"/>
    <d v="1899-12-30T00:00:00"/>
    <d v="1899-12-30T00:00:00"/>
    <x v="19"/>
    <x v="1"/>
    <x v="4"/>
    <s v="4-15"/>
  </r>
  <r>
    <s v="TDL768"/>
    <m/>
    <x v="1"/>
    <s v="CAMBIO DE PALANCA DE LUCES DIRECCIONALES"/>
    <m/>
    <m/>
    <m/>
    <d v="2021-04-17T00:00:00"/>
    <x v="19"/>
    <d v="2021-04-17T00:00:00"/>
    <d v="2021-04-17T00:00:00"/>
    <m/>
    <m/>
    <s v="JULIO ARAQUE"/>
    <m/>
    <x v="0"/>
    <s v="CAJA Y TRANSMISIONES "/>
    <s v="EXTERNO"/>
    <x v="1"/>
    <n v="0"/>
    <n v="0"/>
    <d v="1899-12-30T00:00:00"/>
    <x v="17"/>
    <n v="1"/>
    <d v="1899-12-30T00:00:00"/>
    <d v="1899-12-30T00:00:00"/>
    <x v="19"/>
    <x v="1"/>
    <x v="4"/>
    <s v="4-15"/>
  </r>
  <r>
    <s v="TFU067"/>
    <m/>
    <x v="0"/>
    <s v="CAMBIO DE CABLE 7 VIAS"/>
    <m/>
    <d v="1899-12-30T11:40:00"/>
    <d v="1899-12-30T11:50:00"/>
    <d v="2021-04-17T00:00:00"/>
    <x v="19"/>
    <d v="2021-04-17T00:00:00"/>
    <d v="2021-04-17T00:00:00"/>
    <m/>
    <m/>
    <s v="EDWIN NARANJO"/>
    <m/>
    <x v="0"/>
    <s v="ELECTRICO"/>
    <s v="INTERNO"/>
    <x v="1"/>
    <n v="0"/>
    <n v="1"/>
    <d v="1899-12-30T00:10:00"/>
    <x v="20"/>
    <n v="1"/>
    <d v="1899-12-30T00:00:00"/>
    <d v="1899-12-30T00:10:00"/>
    <x v="19"/>
    <x v="1"/>
    <x v="4"/>
    <s v="4-15"/>
  </r>
  <r>
    <s v="TFU056"/>
    <n v="65"/>
    <x v="1"/>
    <s v="INSPECCION DE CHASIS Y 5TA RUEDA, SE ENCONTRO FISURA EN EL CHASIS , "/>
    <m/>
    <d v="1899-12-30T07:00:00"/>
    <m/>
    <d v="2021-04-17T00:00:00"/>
    <x v="6"/>
    <d v="2021-04-20T00:00:00"/>
    <d v="2021-04-20T00:00:00"/>
    <m/>
    <m/>
    <s v="CESAR ESCORCIA"/>
    <s v="RICHARD"/>
    <x v="0"/>
    <s v="MECANICA DE PATIO , "/>
    <s v="EXTERNO"/>
    <x v="1"/>
    <n v="-44303"/>
    <n v="0"/>
    <d v="1899-12-30T00:00:00"/>
    <x v="17"/>
    <n v="1"/>
    <d v="1899-12-30T00:00:00"/>
    <d v="1899-12-30T00:00:00"/>
    <x v="6"/>
    <x v="3"/>
    <x v="3"/>
    <s v="1-52"/>
  </r>
  <r>
    <s v="TFU056"/>
    <n v="65"/>
    <x v="1"/>
    <s v="SOLDADURA DE FISURA "/>
    <m/>
    <d v="1899-12-30T07:00:00"/>
    <m/>
    <d v="2021-04-17T00:00:00"/>
    <x v="6"/>
    <d v="2021-04-20T00:00:00"/>
    <d v="2021-04-20T00:00:00"/>
    <m/>
    <m/>
    <s v="DAIRO RODRIGUEZ"/>
    <s v="RICHARD"/>
    <x v="0"/>
    <s v="SOLDADURA"/>
    <s v="EXTERNO"/>
    <x v="1"/>
    <n v="-44303"/>
    <n v="0"/>
    <d v="1899-12-30T00:00:00"/>
    <x v="17"/>
    <n v="1"/>
    <d v="1899-12-30T00:00:00"/>
    <d v="1899-12-30T00:00:00"/>
    <x v="6"/>
    <x v="3"/>
    <x v="3"/>
    <s v="1-52"/>
  </r>
  <r>
    <s v="TFU056"/>
    <n v="65"/>
    <x v="1"/>
    <s v="DESMONTE DE 5TA RUEDAY PUENTES H PARA CMBIO DE H"/>
    <m/>
    <d v="1899-12-30T07:00:00"/>
    <m/>
    <d v="2021-04-17T00:00:00"/>
    <x v="6"/>
    <m/>
    <m/>
    <m/>
    <m/>
    <s v="NELFO CALDERA"/>
    <s v="RICHARD"/>
    <x v="0"/>
    <s v="MECANICA DE PATIO , "/>
    <s v="EXTERNO"/>
    <x v="1"/>
    <n v="-44303"/>
    <n v="0"/>
    <d v="1899-12-30T00:00:00"/>
    <x v="17"/>
    <n v="1"/>
    <d v="1899-12-30T00:00:00"/>
    <d v="1899-12-30T00:00:00"/>
    <x v="6"/>
    <x v="3"/>
    <x v="3"/>
    <s v="1-52"/>
  </r>
  <r>
    <s v="TFU056"/>
    <n v="65"/>
    <x v="1"/>
    <s v="CAMBIO DE BUJES ZANAHORIA, DESARME DE 4 RENSORES DE DIFERENCIAL, SE BAJO 4 AMORTIGUADORES PARA EMBUJAR, DEMSONTE DE LLANTAS, DE BOMBONA DE SUSPENSIÓN, BLOQUE EL CARRO, REVISION DE CRUCETA DE CARGA, REVISION DE SOPORTE DE MOTOR DELANTEROY TRASERO, REVISION DE BUJE DE LOS MUELLES DELANTEROS, Y BUJES DEL RADIADOR,"/>
    <m/>
    <d v="1899-12-30T07:00:00"/>
    <m/>
    <d v="2021-04-17T00:00:00"/>
    <x v="6"/>
    <d v="2021-04-21T00:00:00"/>
    <d v="2021-04-21T00:00:00"/>
    <d v="1899-12-30T07:30:00"/>
    <d v="1899-12-30T17:00:00"/>
    <s v="NELFO CALDERA               "/>
    <s v="RICHARD"/>
    <x v="0"/>
    <s v="MECANICA DE PATIO , SOLDADURA"/>
    <s v="EXTERNO"/>
    <x v="1"/>
    <n v="-44303"/>
    <n v="0"/>
    <d v="1899-12-30T00:00:00"/>
    <x v="17"/>
    <n v="1"/>
    <d v="1899-12-30T00:00:00"/>
    <d v="1899-12-30T00:00:00"/>
    <x v="6"/>
    <x v="3"/>
    <x v="3"/>
    <s v="1-52"/>
  </r>
  <r>
    <s v="TFU056"/>
    <n v="65"/>
    <x v="0"/>
    <s v=" SOLDADURA A CHASIS, SOPORTES DE LOS BUJES DE LA BARRA TENSORA "/>
    <m/>
    <d v="1899-12-30T07:00:00"/>
    <m/>
    <d v="2021-04-17T00:00:00"/>
    <x v="6"/>
    <d v="2021-04-21T00:00:00"/>
    <d v="2021-04-21T00:00:00"/>
    <d v="1899-12-30T09:00:00"/>
    <d v="1899-12-30T17:00:00"/>
    <s v="    DAIRO RODRIGUEZ"/>
    <s v="RICHARD"/>
    <x v="0"/>
    <s v="MECANICA DE PATIO , SOLDADURA"/>
    <s v="EXTERNO"/>
    <x v="1"/>
    <n v="-44303"/>
    <n v="0"/>
    <d v="1899-12-30T00:00:00"/>
    <x v="17"/>
    <n v="1"/>
    <d v="1899-12-30T00:00:00"/>
    <d v="1899-12-30T00:00:00"/>
    <x v="6"/>
    <x v="3"/>
    <x v="3"/>
    <s v="1-52"/>
  </r>
  <r>
    <s v="TFR043"/>
    <n v="73"/>
    <x v="1"/>
    <s v="ENGRASE GENERAL, COMPLETAR NIVEL DE REFRIGERANTE, REPARACION DE MANGUERA AZUL DE AIRE,"/>
    <m/>
    <d v="1899-12-30T07:40:00"/>
    <d v="1899-12-30T08:30:00"/>
    <d v="2021-04-19T00:00:00"/>
    <x v="18"/>
    <d v="2021-04-19T00:00:00"/>
    <d v="2021-04-19T00:00:00"/>
    <m/>
    <m/>
    <s v="ARGEMIRO ARAQUE_x000a_"/>
    <s v="CARLOS SARAVIA"/>
    <x v="1"/>
    <s v="MECANICA DE PATIO , AIRE"/>
    <s v="EXTERNO"/>
    <x v="2"/>
    <n v="0"/>
    <n v="1"/>
    <d v="1899-12-30T00:50:00"/>
    <x v="73"/>
    <n v="1"/>
    <d v="1899-12-30T00:00:00"/>
    <d v="1899-12-30T00:50:00"/>
    <x v="18"/>
    <x v="1"/>
    <x v="5"/>
    <s v="4-16"/>
  </r>
  <r>
    <s v="TFR043"/>
    <n v="73"/>
    <x v="0"/>
    <s v=" CAMBIO DE RACHE EN TANQUE"/>
    <m/>
    <d v="1899-12-30T07:40:00"/>
    <d v="1899-12-30T08:30:00"/>
    <d v="2021-04-19T00:00:00"/>
    <x v="18"/>
    <d v="2021-04-19T00:00:00"/>
    <d v="2021-04-19T00:00:00"/>
    <m/>
    <m/>
    <s v="RODOLFO CASTAÑEDA"/>
    <s v="CARLOS SARAVIA"/>
    <x v="1"/>
    <s v="MECANICA DE PATIO "/>
    <s v="EXTERNO"/>
    <x v="2"/>
    <n v="0"/>
    <n v="1"/>
    <d v="1899-12-30T00:50:00"/>
    <x v="73"/>
    <n v="1"/>
    <d v="1899-12-30T00:00:00"/>
    <d v="1899-12-30T00:50:00"/>
    <x v="18"/>
    <x v="1"/>
    <x v="5"/>
    <s v="4-16"/>
  </r>
  <r>
    <s v="TFQ010"/>
    <n v="74"/>
    <x v="1"/>
    <s v="CAMBIO DE SOPORTE DE MOTOR LADO IZQUIERDO Y CAMBIOD E AMORTIGUADORES, PTE POR TORNILLOS DE SOPORTE "/>
    <m/>
    <d v="1899-12-30T07:45:00"/>
    <d v="1899-12-30T16:31:00"/>
    <d v="2021-04-19T00:00:00"/>
    <x v="20"/>
    <d v="2021-04-19T00:00:00"/>
    <d v="2021-04-21T00:00:00"/>
    <m/>
    <m/>
    <s v="RODOLFO CASTAÑEDA"/>
    <m/>
    <x v="0"/>
    <s v="MECANICA DE PATIO"/>
    <s v="INTERNO"/>
    <x v="2"/>
    <n v="2"/>
    <n v="1"/>
    <d v="1899-12-31T01:46:23"/>
    <x v="74"/>
    <n v="0"/>
    <d v="1899-12-30T04:29:00"/>
    <d v="1899-12-31T18:14:31"/>
    <x v="20"/>
    <x v="1"/>
    <x v="5"/>
    <s v="4-16"/>
  </r>
  <r>
    <s v="R56385"/>
    <n v="74"/>
    <x v="0"/>
    <s v="CAMBIO DE PLANCHA DE LAS TORRES Y SE REPARACION DE 4 TORRES LAS DELANTERAS Y LAS TRASERAS"/>
    <m/>
    <d v="1899-12-30T07:45:00"/>
    <d v="1899-12-30T16:31:00"/>
    <d v="2021-04-19T00:00:00"/>
    <x v="20"/>
    <d v="2021-04-19T00:00:00"/>
    <d v="2021-04-19T00:00:00"/>
    <d v="1899-12-30T07:45:00"/>
    <d v="1899-12-30T17:00:00"/>
    <s v="ALVARO CERVANTES"/>
    <m/>
    <x v="0"/>
    <s v="SOLDADURA"/>
    <s v="EXTERNO"/>
    <x v="2"/>
    <n v="2"/>
    <n v="1"/>
    <d v="1899-12-31T01:46:23"/>
    <x v="74"/>
    <n v="0"/>
    <d v="1899-12-30T04:29:00"/>
    <d v="1899-12-31T18:14:31"/>
    <x v="20"/>
    <x v="1"/>
    <x v="5"/>
    <s v="4-16"/>
  </r>
  <r>
    <s v="TFU059"/>
    <n v="75"/>
    <x v="1"/>
    <s v="CAMBIO DE FILTRO DE COMBUSTIBLE TRAMPA, CAMBIO DE SELENOIDE,REVISION DE BOMBA ELECTRICA,"/>
    <m/>
    <d v="1899-12-30T07:30:00"/>
    <d v="1899-12-30T15:21:00"/>
    <d v="2021-04-19T00:00:00"/>
    <x v="18"/>
    <d v="2021-04-19T00:00:00"/>
    <d v="2021-04-19T00:00:00"/>
    <d v="1899-12-30T07:30:00"/>
    <d v="1899-12-30T10:20:00"/>
    <s v="                       WILSON DURAN_x000a__x000a__x000a_"/>
    <s v="JOSE VALENCIA"/>
    <x v="0"/>
    <s v="MOTORES_x000a__x000a__x000a_"/>
    <s v="INTERNO"/>
    <x v="1"/>
    <n v="0"/>
    <n v="1"/>
    <d v="1899-12-30T05:51:29"/>
    <x v="75"/>
    <n v="1"/>
    <d v="1899-12-30T00:00:00"/>
    <d v="1899-12-30T06:51:00"/>
    <x v="18"/>
    <x v="1"/>
    <x v="5"/>
    <s v="4-16"/>
  </r>
  <r>
    <s v="TFU059"/>
    <n v="75"/>
    <x v="1"/>
    <s v="REPARACION DE AIRE ACONDICIONADO"/>
    <m/>
    <d v="1899-12-30T07:30:00"/>
    <d v="1899-12-30T15:21:00"/>
    <d v="2021-04-19T00:00:00"/>
    <x v="18"/>
    <d v="2021-04-19T00:00:00"/>
    <d v="2021-04-19T00:00:00"/>
    <d v="1899-12-30T11:30:00"/>
    <d v="1899-12-30T15:21:00"/>
    <s v="AIRES DE LA COSTA"/>
    <s v="JOSE VALENCIA"/>
    <x v="0"/>
    <s v="AIRE ACONDICIONADO"/>
    <s v="INTERNO"/>
    <x v="1"/>
    <n v="0"/>
    <n v="1"/>
    <d v="1899-12-30T05:51:29"/>
    <x v="75"/>
    <n v="1"/>
    <d v="1899-12-30T00:00:00"/>
    <d v="1899-12-30T06:51:00"/>
    <x v="18"/>
    <x v="1"/>
    <x v="5"/>
    <s v="4-16"/>
  </r>
  <r>
    <s v="TFU059"/>
    <n v="75"/>
    <x v="1"/>
    <s v=" CAMBIO DE CAMARA T30 POSICION 5,6"/>
    <m/>
    <d v="1899-12-30T07:30:00"/>
    <d v="1899-12-30T15:21:00"/>
    <d v="2021-04-19T00:00:00"/>
    <x v="18"/>
    <d v="2021-04-19T00:00:00"/>
    <d v="2021-04-19T00:00:00"/>
    <d v="1899-12-30T10:20:00"/>
    <d v="1899-12-30T11:10:00"/>
    <s v="JOSE PAEZ"/>
    <s v="JOSE VALENCIA"/>
    <x v="0"/>
    <s v="AIRE"/>
    <s v="INTERNO"/>
    <x v="1"/>
    <n v="0"/>
    <n v="1"/>
    <d v="1899-12-30T05:51:29"/>
    <x v="75"/>
    <n v="1"/>
    <d v="1899-12-30T00:00:00"/>
    <d v="1899-12-30T06:51:00"/>
    <x v="18"/>
    <x v="1"/>
    <x v="5"/>
    <s v="4-16"/>
  </r>
  <r>
    <s v="TFU059"/>
    <n v="75"/>
    <x v="0"/>
    <s v=" CAMBIO DE AGUA POR REFRIGERANTE"/>
    <m/>
    <d v="1899-12-30T07:30:00"/>
    <d v="1899-12-30T15:21:00"/>
    <d v="2021-04-19T00:00:00"/>
    <x v="18"/>
    <d v="2021-04-19T00:00:00"/>
    <d v="2021-04-19T00:00:00"/>
    <d v="1899-12-30T11:00:00"/>
    <d v="1899-12-30T12:00:00"/>
    <s v="ARGEMIRO ARAQUE"/>
    <s v="JOSE VALENCIA"/>
    <x v="0"/>
    <s v="MECANICA DE PATIO"/>
    <s v="EXTERNO"/>
    <x v="1"/>
    <n v="0"/>
    <n v="1"/>
    <d v="1899-12-30T05:51:29"/>
    <x v="75"/>
    <n v="1"/>
    <d v="1899-12-30T00:00:00"/>
    <d v="1899-12-30T06:51:00"/>
    <x v="18"/>
    <x v="1"/>
    <x v="5"/>
    <s v="4-16"/>
  </r>
  <r>
    <s v="TFU058"/>
    <n v="76"/>
    <x v="0"/>
    <s v="CAMBIO DE VALVULA NIVELADORA DE SUSPENSION DE CABINA"/>
    <m/>
    <d v="1899-12-30T07:50:00"/>
    <d v="1899-12-30T09:00:00"/>
    <d v="2021-04-19T00:00:00"/>
    <x v="18"/>
    <d v="2021-04-19T00:00:00"/>
    <d v="2021-04-19T00:00:00"/>
    <d v="1899-12-30T07:50:00"/>
    <d v="1899-12-30T09:00:00"/>
    <s v="JOSE PAEZ"/>
    <s v="SAMUEL DELGADO"/>
    <x v="0"/>
    <s v="AIRE"/>
    <s v="INTERNO"/>
    <x v="0"/>
    <n v="0"/>
    <n v="1"/>
    <d v="1899-12-30T01:10:00"/>
    <x v="76"/>
    <n v="1"/>
    <d v="1899-12-30T00:00:00"/>
    <d v="1899-12-30T01:10:00"/>
    <x v="18"/>
    <x v="1"/>
    <x v="5"/>
    <s v="4-16"/>
  </r>
  <r>
    <s v="TDL768"/>
    <n v="77"/>
    <x v="1"/>
    <s v="REPARACION DE SILLA DE CONDUCTOR, ARREGLO DE GOTERAS EN EL TECHO, "/>
    <m/>
    <d v="1899-12-30T07:55:00"/>
    <d v="1899-12-30T16:00:00"/>
    <d v="2021-04-19T00:00:00"/>
    <x v="18"/>
    <d v="2021-04-19T00:00:00"/>
    <d v="2021-04-19T00:00:00"/>
    <d v="1899-12-30T09:00:00"/>
    <d v="1899-12-30T10:00:00"/>
    <s v="WILSON OROZCO_x000a_"/>
    <s v="JUAN CORREA"/>
    <x v="0"/>
    <s v="LATONERIA Y PINTURA_x000a__x000a_"/>
    <s v="EXTERNO"/>
    <x v="1"/>
    <n v="0"/>
    <n v="1"/>
    <d v="1899-12-30T06:05:29"/>
    <x v="27"/>
    <n v="1"/>
    <d v="1899-12-30T00:00:00"/>
    <d v="1899-12-30T07:05:00"/>
    <x v="18"/>
    <x v="1"/>
    <x v="5"/>
    <s v="4-16"/>
  </r>
  <r>
    <s v="TDL768"/>
    <n v="77"/>
    <x v="1"/>
    <s v="CAMBIO DE SENSOR BAROMETRICO, CAMBIO DE PITO DE REVERSA"/>
    <m/>
    <d v="1899-12-30T07:55:00"/>
    <d v="1899-12-30T16:00:00"/>
    <d v="2021-04-19T00:00:00"/>
    <x v="18"/>
    <d v="2021-04-19T00:00:00"/>
    <d v="2021-04-19T00:00:00"/>
    <d v="1899-12-30T14:00:00"/>
    <d v="1899-12-30T15:40:00"/>
    <s v="EDWIN NARANJO"/>
    <s v="JUAN CORREA"/>
    <x v="0"/>
    <s v="ELECTRICO"/>
    <s v="EXTERNO"/>
    <x v="1"/>
    <n v="0"/>
    <n v="1"/>
    <d v="1899-12-30T06:05:29"/>
    <x v="27"/>
    <n v="1"/>
    <d v="1899-12-30T00:00:00"/>
    <d v="1899-12-30T07:05:00"/>
    <x v="18"/>
    <x v="1"/>
    <x v="5"/>
    <s v="4-16"/>
  </r>
  <r>
    <s v="TDL768"/>
    <n v="77"/>
    <x v="0"/>
    <s v="REVISION E INSPECCION Y CAMBIO DE TRES BOBINAS DE FRENO DE MOTOR"/>
    <m/>
    <d v="1899-12-30T07:55:00"/>
    <d v="1899-12-30T16:00:00"/>
    <d v="2021-04-19T00:00:00"/>
    <x v="18"/>
    <d v="2021-04-19T00:00:00"/>
    <d v="2021-04-19T00:00:00"/>
    <d v="1899-12-30T14:00:00"/>
    <d v="1899-12-30T16:00:00"/>
    <s v="WILSON DURAN "/>
    <s v="JUAN CORREA"/>
    <x v="0"/>
    <s v="MOTORES"/>
    <s v="INTERNO"/>
    <x v="1"/>
    <n v="0"/>
    <n v="1"/>
    <d v="1899-12-30T06:05:29"/>
    <x v="27"/>
    <n v="1"/>
    <d v="1899-12-30T00:00:00"/>
    <d v="1899-12-30T07:05:00"/>
    <x v="18"/>
    <x v="1"/>
    <x v="5"/>
    <s v="4-16"/>
  </r>
  <r>
    <s v="SJK631"/>
    <n v="78"/>
    <x v="0"/>
    <s v="COMPLETAR ACEITE DE MOTOR"/>
    <m/>
    <d v="1899-12-30T08:00:00"/>
    <d v="1899-12-30T08:47:00"/>
    <d v="2021-04-19T00:00:00"/>
    <x v="18"/>
    <d v="2021-04-19T00:00:00"/>
    <d v="2021-04-19T00:00:00"/>
    <d v="1899-12-30T08:00:00"/>
    <d v="1899-12-30T08:47:00"/>
    <s v="ARGEMIRO ARAQUE"/>
    <s v="CARLOS ARRIETA"/>
    <x v="1"/>
    <s v="MECANICA DE PATIO"/>
    <s v="EXTERNO"/>
    <x v="0"/>
    <n v="0"/>
    <n v="1"/>
    <d v="1899-12-30T00:47:00"/>
    <x v="77"/>
    <n v="1"/>
    <d v="1899-12-30T00:00:00"/>
    <d v="1899-12-30T00:47:00"/>
    <x v="18"/>
    <x v="1"/>
    <x v="5"/>
    <s v="4-16"/>
  </r>
  <r>
    <s v="UQS508"/>
    <n v="80"/>
    <x v="0"/>
    <s v="VEHICULO SE LE DEBE CAMBIAR BOMBA DE AGUA"/>
    <m/>
    <d v="1899-12-30T08:00:00"/>
    <d v="1899-12-30T12:00:00"/>
    <d v="2021-04-20T00:00:00"/>
    <x v="17"/>
    <d v="2021-04-20T00:00:00"/>
    <d v="2021-04-20T00:00:00"/>
    <d v="1899-12-30T08:00:00"/>
    <d v="1899-12-30T12:00:00"/>
    <s v="JOSE PAEZ"/>
    <s v="CRISTIAN MERCADO"/>
    <x v="0"/>
    <s v="MOTOR"/>
    <m/>
    <x v="3"/>
    <n v="0"/>
    <n v="1"/>
    <d v="1899-12-30T04:00:00"/>
    <x v="13"/>
    <n v="1"/>
    <d v="1899-12-30T00:00:00"/>
    <d v="1899-12-30T04:00:00"/>
    <x v="17"/>
    <x v="1"/>
    <x v="5"/>
    <s v="4-16"/>
  </r>
  <r>
    <s v="TFQ011"/>
    <n v="81"/>
    <x v="1"/>
    <s v="MANTENIMIENTO A BOMBA PEDAL DE FRENO PARA CAMBIO DE EMPAQUETADURA, Y CAMBIO DE RACORES PARA CORRECCION DE FUGA DE AIRE EN EL TABLERO, "/>
    <m/>
    <d v="1899-12-30T09:34:00"/>
    <d v="1899-12-30T16:43:00"/>
    <d v="2021-04-17T00:00:00"/>
    <x v="18"/>
    <d v="2021-04-19T00:00:00"/>
    <d v="2021-04-19T00:00:00"/>
    <d v="1899-12-30T07:30:00"/>
    <d v="1899-12-30T10:00:00"/>
    <s v="DEIWIS PIMIENTA"/>
    <s v="HERNANDO RUBIANO"/>
    <x v="0"/>
    <s v="AIRE_x000a_"/>
    <s v="INTERNO"/>
    <x v="2"/>
    <n v="2"/>
    <n v="1"/>
    <d v="1899-12-31T00:09:23"/>
    <x v="78"/>
    <n v="0"/>
    <d v="1899-12-30T04:17:00"/>
    <d v="1899-12-31T16:25:31"/>
    <x v="18"/>
    <x v="1"/>
    <x v="5"/>
    <s v="4-16"/>
  </r>
  <r>
    <s v="TFQ011"/>
    <n v="81"/>
    <x v="1"/>
    <s v="POLISHADO"/>
    <m/>
    <d v="1899-12-30T09:34:00"/>
    <d v="1899-12-30T16:43:00"/>
    <d v="2021-04-17T00:00:00"/>
    <x v="18"/>
    <d v="2021-04-19T00:00:00"/>
    <d v="2021-04-19T00:00:00"/>
    <d v="1899-12-30T15:11:00"/>
    <d v="1899-12-30T15:40:00"/>
    <s v="WILSON OROZCO"/>
    <s v="HERNANDO RUBIANO"/>
    <x v="0"/>
    <s v="LATONERIA Y PINTURA"/>
    <s v="EXTERNO"/>
    <x v="2"/>
    <n v="2"/>
    <n v="1"/>
    <d v="1899-12-31T00:09:23"/>
    <x v="78"/>
    <n v="0"/>
    <d v="1899-12-30T04:17:00"/>
    <d v="1899-12-31T16:25:31"/>
    <x v="18"/>
    <x v="1"/>
    <x v="5"/>
    <s v="4-16"/>
  </r>
  <r>
    <s v="TFQ011"/>
    <n v="81"/>
    <x v="1"/>
    <s v=" REPARACION DE YOYO DE CAMABAJA,"/>
    <m/>
    <d v="1899-12-30T09:34:00"/>
    <d v="1899-12-30T16:43:00"/>
    <d v="2021-04-17T00:00:00"/>
    <x v="18"/>
    <d v="2021-04-19T00:00:00"/>
    <d v="2021-04-19T00:00:00"/>
    <d v="1899-12-30T09:00:00"/>
    <d v="1899-12-30T10:20:00"/>
    <s v="JOSE PAEZ"/>
    <s v="HERNANDO RUBIANO"/>
    <x v="0"/>
    <s v="MOTOR"/>
    <s v="INTERNO"/>
    <x v="2"/>
    <n v="2"/>
    <n v="1"/>
    <d v="1899-12-31T00:09:23"/>
    <x v="78"/>
    <n v="0"/>
    <d v="1899-12-30T04:17:00"/>
    <d v="1899-12-31T16:25:31"/>
    <x v="18"/>
    <x v="1"/>
    <x v="5"/>
    <s v="4-16"/>
  </r>
  <r>
    <s v="TFQ011"/>
    <n v="81"/>
    <x v="0"/>
    <s v="CAMBIO DE VALVULA DE FRENO DE PARQUEO "/>
    <m/>
    <d v="1899-12-30T09:34:00"/>
    <d v="1899-12-30T16:43:00"/>
    <d v="2021-04-17T00:00:00"/>
    <x v="18"/>
    <d v="2021-04-19T00:00:00"/>
    <d v="2021-04-19T00:00:00"/>
    <d v="1899-12-30T14:10:00"/>
    <d v="1899-12-30T15:15:00"/>
    <s v="DEIWIS PIMIENTA"/>
    <s v="HERNANDO RUBIANO"/>
    <x v="0"/>
    <s v="AIRE"/>
    <s v="INTERNO"/>
    <x v="2"/>
    <n v="2"/>
    <n v="1"/>
    <d v="1899-12-31T00:09:23"/>
    <x v="78"/>
    <n v="0"/>
    <d v="1899-12-30T04:17:00"/>
    <d v="1899-12-31T16:25:31"/>
    <x v="18"/>
    <x v="1"/>
    <x v="5"/>
    <s v="4-16"/>
  </r>
  <r>
    <s v="TFQ007"/>
    <n v="82"/>
    <x v="1"/>
    <s v="CAMBIO DE ACEITE Y FILTRACION DE MOTOR"/>
    <m/>
    <d v="1899-12-30T11:10:00"/>
    <d v="1899-12-30T14:50:00"/>
    <d v="2021-04-19T00:00:00"/>
    <x v="21"/>
    <d v="2021-04-19T00:00:00"/>
    <d v="2021-04-19T00:00:00"/>
    <d v="1899-12-30T11:10:00"/>
    <d v="1899-12-30T12:00:00"/>
    <s v="ARGEMIRO ARAQUE"/>
    <s v="CARLOS MARIO"/>
    <x v="1"/>
    <s v="MECANICA DE PATIO"/>
    <s v="EXTERNO"/>
    <x v="1"/>
    <n v="5"/>
    <n v="1"/>
    <d v="1899-12-31T22:10:06"/>
    <x v="79"/>
    <n v="1"/>
    <d v="1899-12-30T00:00:00"/>
    <d v="1900-01-02T02:38:05"/>
    <x v="21"/>
    <x v="1"/>
    <x v="5"/>
    <s v="4-16"/>
  </r>
  <r>
    <s v="TFQ007"/>
    <n v="82"/>
    <x v="0"/>
    <s v="CAMBIO DE BANDAS DE FRENO, CAMBIO DEL BUJE DE LA PATA DE GALLINA "/>
    <m/>
    <d v="1899-12-30T11:10:00"/>
    <d v="1899-12-30T14:50:00"/>
    <d v="2021-04-19T00:00:00"/>
    <x v="21"/>
    <d v="2021-04-19T00:00:00"/>
    <d v="2021-04-19T00:00:00"/>
    <d v="1899-12-30T07:30:00"/>
    <d v="1899-12-30T17:00:00"/>
    <s v="ARGEMIRO ARAQUE       "/>
    <s v="CARLOS MARIO"/>
    <x v="1"/>
    <s v="MECANICA DE PATIO"/>
    <s v="EXTERNO"/>
    <x v="1"/>
    <n v="5"/>
    <n v="1"/>
    <d v="1899-12-31T22:10:06"/>
    <x v="79"/>
    <n v="1"/>
    <d v="1899-12-30T00:00:00"/>
    <d v="1900-01-02T02:38:05"/>
    <x v="21"/>
    <x v="1"/>
    <x v="5"/>
    <s v="4-16"/>
  </r>
  <r>
    <m/>
    <m/>
    <x v="0"/>
    <m/>
    <m/>
    <m/>
    <m/>
    <m/>
    <x v="6"/>
    <m/>
    <m/>
    <m/>
    <m/>
    <m/>
    <m/>
    <x v="2"/>
    <m/>
    <m/>
    <x v="6"/>
    <n v="0"/>
    <n v="0"/>
    <d v="1899-12-30T00:00:00"/>
    <x v="17"/>
    <n v="1"/>
    <d v="1899-12-30T00:00:00"/>
    <d v="1899-12-30T00:00:00"/>
    <x v="6"/>
    <x v="3"/>
    <x v="3"/>
    <s v="1-52"/>
  </r>
  <r>
    <s v="S26256"/>
    <n v="82"/>
    <x v="0"/>
    <s v="PTE POR MANTENIMIENTO"/>
    <m/>
    <d v="1899-12-30T11:10:00"/>
    <m/>
    <d v="2021-04-19T00:00:00"/>
    <x v="6"/>
    <m/>
    <m/>
    <m/>
    <m/>
    <m/>
    <s v="CARLOS AMRIO"/>
    <x v="1"/>
    <s v="AIRE_x000a_MECANICA DE PATIO"/>
    <m/>
    <x v="1"/>
    <n v="-44305"/>
    <n v="0"/>
    <d v="1899-12-30T00:00:00"/>
    <x v="17"/>
    <n v="1"/>
    <d v="1899-12-30T00:00:00"/>
    <d v="1899-12-30T00:00:00"/>
    <x v="6"/>
    <x v="3"/>
    <x v="3"/>
    <s v="1-52"/>
  </r>
  <r>
    <s v="TFQ070"/>
    <n v="83"/>
    <x v="0"/>
    <s v="CAMBIO DE ACEITE Y FILTRACION DE MOTOR"/>
    <m/>
    <d v="1899-12-30T12:00:00"/>
    <m/>
    <d v="2021-04-19T00:00:00"/>
    <x v="6"/>
    <m/>
    <m/>
    <m/>
    <m/>
    <s v="ARGEMIRO ARAQUE"/>
    <s v="JAIR AGUILAR"/>
    <x v="1"/>
    <s v="MECANICA DE PATIO"/>
    <s v="EXTERNO"/>
    <x v="1"/>
    <n v="-44305"/>
    <n v="0"/>
    <d v="1899-12-30T00:00:00"/>
    <x v="17"/>
    <n v="1"/>
    <d v="1899-12-30T00:00:00"/>
    <d v="1899-12-30T00:00:00"/>
    <x v="6"/>
    <x v="3"/>
    <x v="3"/>
    <s v="1-52"/>
  </r>
  <r>
    <s v="TDK250"/>
    <n v="84"/>
    <x v="1"/>
    <s v="ENGRASE GENERAL, "/>
    <m/>
    <d v="1899-12-30T08:55:00"/>
    <d v="1899-12-30T10:40:00"/>
    <d v="2021-04-19T00:00:00"/>
    <x v="18"/>
    <d v="2021-04-19T00:00:00"/>
    <d v="2021-04-19T00:00:00"/>
    <d v="1899-12-30T09:02:00"/>
    <d v="1899-12-30T09:35:00"/>
    <s v="ARGEMIRO ARAQUE_x000a__x000a_"/>
    <s v="ALVARO PINEDA"/>
    <x v="0"/>
    <s v="MECANICA DE PATIO_x000a_"/>
    <s v="EXTERNO"/>
    <x v="2"/>
    <n v="0"/>
    <n v="1"/>
    <d v="1899-12-30T01:45:00"/>
    <x v="80"/>
    <n v="1"/>
    <d v="1899-12-30T00:00:00"/>
    <d v="1899-12-30T01:45:00"/>
    <x v="18"/>
    <x v="1"/>
    <x v="5"/>
    <s v="4-16"/>
  </r>
  <r>
    <s v="R59144"/>
    <n v="84"/>
    <x v="1"/>
    <s v="ENGRASE, CAMBIO DE RACHE POSICION 9 Y 10"/>
    <m/>
    <d v="1899-12-30T08:55:00"/>
    <d v="1899-12-30T11:45:00"/>
    <d v="2021-04-19T00:00:00"/>
    <x v="17"/>
    <d v="2021-04-19T00:00:00"/>
    <d v="2021-04-19T00:00:00"/>
    <d v="1899-12-30T09:35:00"/>
    <d v="1899-12-30T10:00:00"/>
    <s v="ARGEMIRO ARAQUE"/>
    <s v="ALVARO PINEDA"/>
    <x v="0"/>
    <s v="MECANICA DE PATIO"/>
    <s v="EXTERNO"/>
    <x v="2"/>
    <n v="1"/>
    <n v="1"/>
    <d v="1899-12-30T09:20:58"/>
    <x v="81"/>
    <n v="1"/>
    <d v="1899-12-30T00:00:00"/>
    <d v="1899-12-30T14:50:58"/>
    <x v="17"/>
    <x v="1"/>
    <x v="5"/>
    <s v="4-16"/>
  </r>
  <r>
    <s v="TDK250"/>
    <n v="84"/>
    <x v="1"/>
    <s v=" REVISION DE PERA FULLER Y MANTENIMIENTO."/>
    <m/>
    <d v="1899-12-30T08:55:00"/>
    <d v="1899-12-30T10:40:00"/>
    <d v="2021-04-19T00:00:00"/>
    <x v="18"/>
    <d v="2021-04-19T00:00:00"/>
    <d v="2021-04-19T00:00:00"/>
    <d v="1899-12-30T10:10:00"/>
    <d v="1899-12-30T10:40:00"/>
    <s v="DEIWIS PIMIENTA"/>
    <s v="ALVARO PINEDA"/>
    <x v="0"/>
    <s v="AIRE"/>
    <s v="INTERNO"/>
    <x v="2"/>
    <n v="0"/>
    <n v="1"/>
    <d v="1899-12-30T01:45:00"/>
    <x v="80"/>
    <n v="1"/>
    <d v="1899-12-30T00:00:00"/>
    <d v="1899-12-30T01:45:00"/>
    <x v="18"/>
    <x v="1"/>
    <x v="5"/>
    <s v="4-16"/>
  </r>
  <r>
    <s v="R59144"/>
    <n v="84"/>
    <x v="1"/>
    <s v="CAMBIO DE VALVULA DE DESCARGUE DE TANQUE DE 4&quot;, NO CALZO HAY QUE CAMBIARLA, VALVULA LLEGO EL 20 Y SE CAMBIO"/>
    <m/>
    <m/>
    <m/>
    <m/>
    <x v="6"/>
    <d v="2021-04-19T00:00:00"/>
    <d v="2021-04-20T00:00:00"/>
    <d v="1899-12-30T10:45:00"/>
    <d v="1899-12-30T11:45:00"/>
    <s v="CESAR ESCORCIA"/>
    <s v="ALVARO PINEDA"/>
    <x v="0"/>
    <s v="MECANICA DE PATIO_x000a_"/>
    <s v="EXTERNO"/>
    <x v="2"/>
    <n v="0"/>
    <n v="0"/>
    <d v="1899-12-30T00:00:00"/>
    <x v="17"/>
    <n v="1"/>
    <d v="1899-12-30T00:00:00"/>
    <d v="1899-12-30T00:00:00"/>
    <x v="6"/>
    <x v="3"/>
    <x v="3"/>
    <s v="1-52"/>
  </r>
  <r>
    <s v="R59144"/>
    <n v="84"/>
    <x v="0"/>
    <s v="REPARACION DE STOP LATERALES"/>
    <m/>
    <m/>
    <m/>
    <m/>
    <x v="6"/>
    <d v="2021-04-19T00:00:00"/>
    <d v="2021-04-19T00:00:00"/>
    <d v="1899-12-30T15:45:00"/>
    <d v="1899-12-30T16:20:00"/>
    <s v="EDWIN NARANJO"/>
    <s v="ALVARO PINEDA"/>
    <x v="0"/>
    <s v="ELECTRICO"/>
    <s v="EXTERNO"/>
    <x v="2"/>
    <n v="0"/>
    <n v="0"/>
    <d v="1899-12-30T00:00:00"/>
    <x v="17"/>
    <n v="1"/>
    <d v="1899-12-30T00:00:00"/>
    <d v="1899-12-30T00:00:00"/>
    <x v="6"/>
    <x v="3"/>
    <x v="3"/>
    <s v="1-52"/>
  </r>
  <r>
    <s v="WLP795"/>
    <n v="85"/>
    <x v="1"/>
    <s v="ENGRASE, AJUSTE DE CRUCETAS, COMPLETAR ACEITE DE MOTOR, "/>
    <m/>
    <d v="1899-12-30T15:00:00"/>
    <d v="1899-12-30T16:05:00"/>
    <d v="2021-04-19T00:00:00"/>
    <x v="18"/>
    <d v="2021-04-19T00:00:00"/>
    <d v="2021-04-19T00:00:00"/>
    <d v="1899-12-30T15:30:00"/>
    <d v="1899-12-30T16:00:00"/>
    <s v="ARGEMIRO ARAQUE"/>
    <s v="JOHAN AVENDAÑO"/>
    <x v="1"/>
    <s v="MECANICA DE PATIO_x000a_"/>
    <s v="EXTERNO"/>
    <x v="3"/>
    <n v="0"/>
    <n v="1"/>
    <d v="1899-12-30T01:05:00"/>
    <x v="82"/>
    <n v="0"/>
    <d v="1899-12-30T04:55:00"/>
    <d v="1899-12-30T06:00:00"/>
    <x v="18"/>
    <x v="1"/>
    <x v="5"/>
    <s v="4-16"/>
  </r>
  <r>
    <s v="WLP795"/>
    <n v="85"/>
    <x v="0"/>
    <s v="CAMBIO DE MEDIA LUNA Y EL COJIN DEL CONDUCTOR"/>
    <m/>
    <d v="1899-12-30T15:00:00"/>
    <d v="1899-12-30T16:05:00"/>
    <d v="2021-04-19T00:00:00"/>
    <x v="18"/>
    <d v="2021-04-19T00:00:00"/>
    <d v="2021-04-19T00:00:00"/>
    <d v="1899-12-30T15:40:00"/>
    <d v="1899-12-30T16:00:00"/>
    <s v="ARGEMIRO ARAQUE"/>
    <s v="JOHAN AVENDAÑO"/>
    <x v="1"/>
    <s v="LATONERIA Y PINTURA"/>
    <s v="EXTERNO"/>
    <x v="3"/>
    <n v="0"/>
    <n v="1"/>
    <d v="1899-12-30T01:05:00"/>
    <x v="82"/>
    <n v="0"/>
    <d v="1899-12-30T04:55:00"/>
    <d v="1899-12-30T06:00:00"/>
    <x v="18"/>
    <x v="1"/>
    <x v="5"/>
    <s v="4-16"/>
  </r>
  <r>
    <s v="TFQ012"/>
    <n v="86"/>
    <x v="1"/>
    <s v="CALZADAD DE CRUCETA 250 DE TRANSMISION DELANTERA"/>
    <m/>
    <d v="1899-12-30T14:00:00"/>
    <d v="1899-12-30T17:30:00"/>
    <d v="2021-04-19T00:00:00"/>
    <x v="18"/>
    <d v="2021-04-19T00:00:00"/>
    <d v="2021-04-19T00:00:00"/>
    <d v="1899-12-30T17:15:00"/>
    <d v="1899-12-30T17:30:00"/>
    <s v="WILSON DURAN_x000a_"/>
    <s v="LUIDIN RUIZ "/>
    <x v="0"/>
    <s v="CAJAS Y TRANSMISIONES_x000a_"/>
    <s v="EXTERNO"/>
    <x v="1"/>
    <n v="0"/>
    <n v="1"/>
    <d v="1899-12-30T03:30:00"/>
    <x v="12"/>
    <n v="0"/>
    <d v="1899-12-30T03:30:00"/>
    <d v="1899-12-30T07:00:00"/>
    <x v="18"/>
    <x v="1"/>
    <x v="5"/>
    <s v="4-16"/>
  </r>
  <r>
    <s v="TFQ012"/>
    <n v="86"/>
    <x v="0"/>
    <s v=", REVISION DE LUCES"/>
    <m/>
    <d v="1899-12-30T14:00:00"/>
    <d v="1899-12-30T17:30:00"/>
    <d v="2021-04-19T00:00:00"/>
    <x v="18"/>
    <d v="2021-04-19T00:00:00"/>
    <d v="2021-04-19T00:00:00"/>
    <d v="1899-12-30T17:00:00"/>
    <d v="1899-12-30T17:15:00"/>
    <s v="EDWIN NARANJO"/>
    <s v="LUIDIN RUIZ "/>
    <x v="0"/>
    <s v="ELECTRICO"/>
    <s v="EXTERNO"/>
    <x v="1"/>
    <n v="0"/>
    <n v="1"/>
    <d v="1899-12-30T03:30:00"/>
    <x v="12"/>
    <n v="0"/>
    <d v="1899-12-30T03:30:00"/>
    <d v="1899-12-30T07:00:00"/>
    <x v="18"/>
    <x v="1"/>
    <x v="5"/>
    <s v="4-16"/>
  </r>
  <r>
    <s v="TFU068"/>
    <n v="87"/>
    <x v="0"/>
    <s v="CAMBIO DE INYECTOR POSICION 5 "/>
    <m/>
    <d v="1899-12-30T14:00:00"/>
    <d v="1899-12-30T17:30:00"/>
    <d v="2021-04-19T00:00:00"/>
    <x v="18"/>
    <d v="2021-04-19T00:00:00"/>
    <d v="2021-04-19T00:00:00"/>
    <d v="1899-12-30T14:00:00"/>
    <d v="1899-12-30T18:00:00"/>
    <s v="WILSON DURAN"/>
    <s v="JHON CANTILLO"/>
    <x v="0"/>
    <s v="MOTORES_x000a_"/>
    <s v="INTERNO"/>
    <x v="1"/>
    <n v="0"/>
    <n v="1"/>
    <d v="1899-12-30T03:30:00"/>
    <x v="12"/>
    <n v="0"/>
    <d v="1899-12-30T03:30:00"/>
    <d v="1899-12-30T07:00:00"/>
    <x v="18"/>
    <x v="1"/>
    <x v="5"/>
    <s v="4-16"/>
  </r>
  <r>
    <s v="TFQ010"/>
    <n v="74"/>
    <x v="0"/>
    <s v="POSTURA DE TORNILLOS DE SOPORTE DE MOTOR, "/>
    <m/>
    <d v="1899-12-30T07:45:00"/>
    <m/>
    <d v="2021-04-19T00:00:00"/>
    <x v="20"/>
    <d v="2021-04-20T00:00:00"/>
    <d v="2021-04-20T00:00:00"/>
    <d v="1899-12-30T09:10:00"/>
    <d v="1899-12-30T09:50:00"/>
    <s v="RODOLFO CASTAÑEDA     "/>
    <s v="ORLANDO HURTADO"/>
    <x v="0"/>
    <s v="MECANICA DE PATIO                                  "/>
    <s v="EXTERNO"/>
    <x v="2"/>
    <n v="2"/>
    <n v="0"/>
    <d v="1899-12-30T00:00:00"/>
    <x v="17"/>
    <n v="1"/>
    <d v="1899-12-30T00:00:00"/>
    <d v="1899-12-30T00:00:00"/>
    <x v="20"/>
    <x v="1"/>
    <x v="5"/>
    <s v="4-16"/>
  </r>
  <r>
    <s v="TDL769"/>
    <n v="79"/>
    <x v="1"/>
    <s v="EMPAQUE BOTELLA DE DIRECCION "/>
    <m/>
    <d v="1899-12-30T09:00:00"/>
    <m/>
    <d v="2021-04-19T00:00:00"/>
    <x v="6"/>
    <d v="2021-04-20T00:00:00"/>
    <d v="2021-04-20T00:00:00"/>
    <d v="1899-12-30T10:00:00"/>
    <d v="1899-12-30T14:05:00"/>
    <s v="JOSE PAEZ                       "/>
    <s v="OSCAR SALAS"/>
    <x v="0"/>
    <s v="_x000a_AIRE"/>
    <s v="INTERNO "/>
    <x v="1"/>
    <n v="-44305"/>
    <n v="0"/>
    <d v="1899-12-30T00:00:00"/>
    <x v="17"/>
    <n v="1"/>
    <d v="1899-12-30T00:00:00"/>
    <d v="1899-12-30T00:00:00"/>
    <x v="6"/>
    <x v="3"/>
    <x v="3"/>
    <s v="1-52"/>
  </r>
  <r>
    <s v="TDL769"/>
    <n v="79"/>
    <x v="0"/>
    <s v="CORRECION DE FUGAS EN ARNES DE FRENO DE MOTOR Y LIMPIEZA A CONECTORES DEL ARNES,CAMBIO DE RETENEDORES Y CAMBIO DE BOMBONAS POSICION 3,4,5Y6"/>
    <m/>
    <d v="1899-12-30T09:00:00"/>
    <m/>
    <d v="2021-04-19T00:00:00"/>
    <x v="6"/>
    <d v="2021-04-20T00:00:00"/>
    <d v="2021-04-20T00:00:00"/>
    <d v="1899-12-30T08:00:00"/>
    <d v="1899-12-30T10:12:00"/>
    <s v="   WILSON DURAN "/>
    <s v="OSCAR SALAS"/>
    <x v="0"/>
    <s v="MOTOR_x000a_"/>
    <s v="INTERNO "/>
    <x v="1"/>
    <n v="-44305"/>
    <n v="0"/>
    <d v="1899-12-30T00:00:00"/>
    <x v="17"/>
    <n v="1"/>
    <d v="1899-12-30T00:00:00"/>
    <d v="1899-12-30T00:00:00"/>
    <x v="6"/>
    <x v="3"/>
    <x v="3"/>
    <s v="1-52"/>
  </r>
  <r>
    <m/>
    <m/>
    <x v="1"/>
    <m/>
    <m/>
    <m/>
    <m/>
    <m/>
    <x v="6"/>
    <m/>
    <m/>
    <m/>
    <m/>
    <m/>
    <m/>
    <x v="2"/>
    <m/>
    <m/>
    <x v="6"/>
    <n v="0"/>
    <n v="0"/>
    <d v="1899-12-30T00:00:00"/>
    <x v="17"/>
    <n v="1"/>
    <d v="1899-12-30T00:00:00"/>
    <d v="1899-12-30T00:00:00"/>
    <x v="6"/>
    <x v="3"/>
    <x v="3"/>
    <s v="1-52"/>
  </r>
  <r>
    <m/>
    <m/>
    <x v="0"/>
    <s v=" CAMBIO DE CAMPANAS, REVISION DE RODAMIENTOS,"/>
    <m/>
    <d v="1899-12-30T11:10:00"/>
    <m/>
    <d v="2021-04-19T00:00:00"/>
    <x v="6"/>
    <d v="2021-04-19T00:00:00"/>
    <d v="2021-04-19T00:00:00"/>
    <d v="1899-12-30T07:30:00"/>
    <d v="1899-12-30T17:00:00"/>
    <s v=" NELFO CALDERA "/>
    <s v="CARLOS MARIO"/>
    <x v="1"/>
    <s v="MECANICA DE PATIO"/>
    <s v="EXTERNO"/>
    <x v="1"/>
    <n v="-44305"/>
    <n v="0"/>
    <d v="1899-12-30T00:00:00"/>
    <x v="17"/>
    <n v="1"/>
    <d v="1899-12-30T00:00:00"/>
    <d v="1899-12-30T00:00:00"/>
    <x v="6"/>
    <x v="3"/>
    <x v="3"/>
    <s v="1-52"/>
  </r>
  <r>
    <s v="TFQ070"/>
    <n v="83"/>
    <x v="0"/>
    <s v="CAMBIO DE BANDAS ULTIMO TROQUE, CAMBIO DE RETENEDOR POSCION 7 Y 8 "/>
    <m/>
    <d v="1899-12-30T12:00:00"/>
    <m/>
    <d v="2021-04-19T00:00:00"/>
    <x v="6"/>
    <m/>
    <m/>
    <d v="1899-12-30T16:00:00"/>
    <d v="1899-12-30T17:00:00"/>
    <s v="RODOLFO CASTAÑEDA"/>
    <s v="JAIR AGUILAR"/>
    <x v="1"/>
    <s v="MECANICA DE PATIO"/>
    <s v="EXTERNO"/>
    <x v="1"/>
    <n v="-44305"/>
    <n v="0"/>
    <d v="1899-12-30T00:00:00"/>
    <x v="17"/>
    <n v="1"/>
    <d v="1899-12-30T00:00:00"/>
    <d v="1899-12-30T00:00:00"/>
    <x v="6"/>
    <x v="3"/>
    <x v="3"/>
    <s v="1-52"/>
  </r>
  <r>
    <s v="TFR044"/>
    <n v="93"/>
    <x v="0"/>
    <s v="CAMBIO DE TERMINALES DE LA BARRA DE DIRECCION "/>
    <m/>
    <d v="1899-12-30T15:15:00"/>
    <d v="1899-12-30T11:10:00"/>
    <d v="2021-04-19T00:00:00"/>
    <x v="17"/>
    <d v="2021-04-20T00:00:00"/>
    <d v="2021-04-20T00:00:00"/>
    <d v="1899-12-30T15:15:00"/>
    <d v="1899-12-30T11:10:00"/>
    <s v="TODO TRAILER "/>
    <s v="GABRIEL JIMENEZ"/>
    <x v="0"/>
    <s v="MOTOR"/>
    <s v="EXTERNO"/>
    <x v="1"/>
    <n v="1"/>
    <n v="1"/>
    <d v="1899-12-30T02:25:58"/>
    <x v="83"/>
    <n v="1"/>
    <d v="1899-12-30T00:00:00"/>
    <d v="1899-12-30T07:55:58"/>
    <x v="17"/>
    <x v="1"/>
    <x v="5"/>
    <s v="4-16"/>
  </r>
  <r>
    <s v="TFQ010"/>
    <n v="74"/>
    <x v="1"/>
    <s v="MONTAJE DE CAUCHOCENTRAL DE CARDAN Y CAMBIO DE BALINERA , CAMBIO Y ENGRASE DE TERMINALES DE DIRECCIONAL,"/>
    <m/>
    <d v="1899-12-30T07:45:00"/>
    <d v="1899-12-30T17:41:00"/>
    <d v="2021-04-19T00:00:00"/>
    <x v="20"/>
    <d v="2021-04-21T00:00:00"/>
    <d v="2021-04-21T00:00:00"/>
    <d v="1899-12-30T07:30:00"/>
    <d v="1899-12-30T11:50:00"/>
    <s v="RODOLFO CASTAÑEDA      "/>
    <s v="HERNANDO HURTADO"/>
    <x v="0"/>
    <s v="MECANICA DE PATIO           "/>
    <s v="EXTERNO"/>
    <x v="2"/>
    <n v="2"/>
    <n v="1"/>
    <d v="1899-12-31T02:56:23"/>
    <x v="84"/>
    <n v="0"/>
    <d v="1899-12-30T03:19:00"/>
    <d v="1899-12-31T18:14:31"/>
    <x v="20"/>
    <x v="1"/>
    <x v="5"/>
    <s v="4-16"/>
  </r>
  <r>
    <s v="TFQ010"/>
    <n v="74"/>
    <x v="0"/>
    <s v=" CAMBIO DE VARILLA DE DIRECCION, AJUSTE DE 5TA RUEDA "/>
    <m/>
    <d v="1899-12-30T07:45:00"/>
    <d v="1899-12-30T17:41:00"/>
    <d v="2021-04-19T00:00:00"/>
    <x v="20"/>
    <d v="2021-04-21T00:00:00"/>
    <d v="2021-04-21T00:00:00"/>
    <d v="1899-12-30T14:00:00"/>
    <d v="1899-12-30T17:00:00"/>
    <s v="CESAR ESCOCIA"/>
    <s v="HERNANDO HURTADO"/>
    <x v="0"/>
    <s v="MECANICA DE PATIO           "/>
    <s v="EXTERNO"/>
    <x v="2"/>
    <n v="2"/>
    <n v="1"/>
    <d v="1899-12-31T02:56:23"/>
    <x v="84"/>
    <n v="0"/>
    <d v="1899-12-30T03:19:00"/>
    <d v="1899-12-31T18:14:31"/>
    <x v="20"/>
    <x v="1"/>
    <x v="5"/>
    <s v="4-16"/>
  </r>
  <r>
    <s v="S26256"/>
    <n v="82"/>
    <x v="0"/>
    <s v="PTE POR MANTENIMIENTO"/>
    <m/>
    <d v="1899-12-30T11:10:00"/>
    <m/>
    <d v="2021-04-19T00:00:00"/>
    <x v="6"/>
    <m/>
    <m/>
    <m/>
    <m/>
    <s v="NELFO CALDERA"/>
    <s v="CARLOS AMRIO"/>
    <x v="1"/>
    <s v="AIRE_x000a_MECANICA DE PATIO"/>
    <m/>
    <x v="1"/>
    <n v="-44305"/>
    <n v="0"/>
    <d v="1899-12-30T00:00:00"/>
    <x v="17"/>
    <n v="1"/>
    <d v="1899-12-30T00:00:00"/>
    <d v="1899-12-30T00:00:00"/>
    <x v="6"/>
    <x v="3"/>
    <x v="3"/>
    <s v="1-52"/>
  </r>
  <r>
    <s v="TFQ070"/>
    <n v="83"/>
    <x v="1"/>
    <s v="POSTURA DE ESCOPETAS, "/>
    <m/>
    <d v="1899-12-30T12:00:00"/>
    <m/>
    <d v="2021-04-19T00:00:00"/>
    <x v="6"/>
    <d v="2021-04-21T00:00:00"/>
    <d v="2021-04-21T00:00:00"/>
    <d v="1899-12-30T07:30:00"/>
    <d v="1899-12-30T09:00:00"/>
    <s v="WILSON OROZCO"/>
    <s v="JAIR AGUILAR"/>
    <x v="1"/>
    <s v="MECANICA DE PATIO"/>
    <m/>
    <x v="1"/>
    <n v="-44305"/>
    <n v="0"/>
    <d v="1899-12-30T00:00:00"/>
    <x v="17"/>
    <n v="1"/>
    <d v="1899-12-30T00:00:00"/>
    <d v="1899-12-30T00:00:00"/>
    <x v="6"/>
    <x v="3"/>
    <x v="3"/>
    <s v="1-52"/>
  </r>
  <r>
    <s v="TFQ070"/>
    <n v="83"/>
    <x v="0"/>
    <s v="CALIBRACION GENERAL DE MOTOR, CAMBIO DE ARNES DE FRENO DE MOTOR , MTTO A UN PATIN, CAMBIO DE DESFOGUE DE TANQUE"/>
    <m/>
    <d v="1899-12-30T12:00:00"/>
    <m/>
    <d v="2021-04-19T00:00:00"/>
    <x v="6"/>
    <d v="2021-04-21T00:00:00"/>
    <d v="2021-04-21T00:00:00"/>
    <d v="1899-12-30T14:00:00"/>
    <d v="1899-12-30T17:00:00"/>
    <s v="WILSON DURAN "/>
    <s v="JAIR AGUILAR"/>
    <x v="1"/>
    <s v="MECANICA DE PATIO"/>
    <m/>
    <x v="1"/>
    <n v="-44305"/>
    <n v="0"/>
    <d v="1899-12-30T00:00:00"/>
    <x v="17"/>
    <n v="1"/>
    <d v="1899-12-30T00:00:00"/>
    <d v="1899-12-30T00:00:00"/>
    <x v="6"/>
    <x v="3"/>
    <x v="3"/>
    <s v="1-52"/>
  </r>
  <r>
    <s v="TFQ010"/>
    <n v="74"/>
    <x v="0"/>
    <s v="ADAPTACION DE RACORES PARA CORRECION FUGA DE AIRE EN MANGUERA ,"/>
    <m/>
    <d v="1899-12-30T07:45:00"/>
    <m/>
    <d v="2021-04-20T00:00:00"/>
    <x v="20"/>
    <d v="2021-04-20T00:00:00"/>
    <d v="2021-04-20T00:00:00"/>
    <d v="1899-12-30T11:40:00"/>
    <d v="1899-12-30T03:00:00"/>
    <s v=" WILSON CACHIRA              "/>
    <s v="ORLANDO HURTADO"/>
    <x v="0"/>
    <s v="MOTOR"/>
    <s v="EXTERNO"/>
    <x v="2"/>
    <n v="1"/>
    <n v="0"/>
    <d v="1899-12-30T00:00:00"/>
    <x v="17"/>
    <n v="1"/>
    <d v="1899-12-30T00:00:00"/>
    <d v="1899-12-30T00:00:00"/>
    <x v="20"/>
    <x v="1"/>
    <x v="5"/>
    <s v="4-16"/>
  </r>
  <r>
    <s v="UQS507"/>
    <s v="88, 94"/>
    <x v="1"/>
    <s v=" REPARACION DE LA PERA DE BARRA DE CAMBIO "/>
    <m/>
    <d v="1899-12-30T07:30:00"/>
    <d v="1899-12-30T09:00:00"/>
    <d v="2021-04-20T00:00:00"/>
    <x v="6"/>
    <d v="2021-04-20T00:00:00"/>
    <d v="2021-04-20T00:00:00"/>
    <d v="1899-12-30T07:40:00"/>
    <d v="1899-12-30T08:30:00"/>
    <s v="WILSON DURAN                          "/>
    <s v="ROGER CUELLO "/>
    <x v="1"/>
    <s v="AIRE ACONDICIONADO "/>
    <s v="EXTERNO"/>
    <x v="3"/>
    <n v="-44306"/>
    <n v="1"/>
    <d v="1899-12-30T12:00:00"/>
    <x v="85"/>
    <n v="1"/>
    <d v="1899-12-30T00:00:00"/>
    <d v="1899-12-30T17:30:00"/>
    <x v="6"/>
    <x v="3"/>
    <x v="3"/>
    <s v="1-52"/>
  </r>
  <r>
    <s v="UQS507"/>
    <s v="88, 94"/>
    <x v="0"/>
    <s v="POSTURA DE CORREA DE AA, CAMBIO DE BALINERA DE PATIN, BALINERA DE COMPRESOR ACEITE Y GAS ,"/>
    <m/>
    <d v="1899-12-30T07:30:00"/>
    <d v="1899-12-30T09:00:00"/>
    <d v="2021-04-20T00:00:00"/>
    <x v="6"/>
    <d v="2021-04-20T00:00:00"/>
    <d v="2021-04-20T00:00:00"/>
    <d v="1899-12-30T08:30:00"/>
    <d v="1899-12-30T09:00:00"/>
    <s v=" AIRES DE LA COSTA "/>
    <s v="ROGER CUELLO "/>
    <x v="1"/>
    <s v="AIRE ACONDICIONADO "/>
    <s v="EXTERNO"/>
    <x v="3"/>
    <n v="-44306"/>
    <n v="1"/>
    <d v="1899-12-30T12:00:00"/>
    <x v="85"/>
    <n v="1"/>
    <d v="1899-12-30T00:00:00"/>
    <d v="1899-12-30T17:30:00"/>
    <x v="6"/>
    <x v="3"/>
    <x v="3"/>
    <s v="1-52"/>
  </r>
  <r>
    <s v="SJK640"/>
    <n v="89"/>
    <x v="0"/>
    <s v="MTTO A A VALVULA PURGA DEL SECADOR PARA CAMBIO DE EMPAQUETADURA , "/>
    <m/>
    <d v="1899-12-30T07:00:00"/>
    <d v="1899-12-30T10:00:00"/>
    <d v="2021-04-20T00:00:00"/>
    <x v="17"/>
    <d v="2021-04-20T00:00:00"/>
    <d v="2021-04-20T00:00:00"/>
    <d v="1899-12-30T07:00:00"/>
    <d v="1899-12-30T10:00:00"/>
    <s v="DEIWIS PIMIENTA "/>
    <m/>
    <x v="1"/>
    <s v="AIRE"/>
    <s v="INTERNO"/>
    <x v="2"/>
    <n v="0"/>
    <n v="1"/>
    <d v="1899-12-30T03:00:00"/>
    <x v="3"/>
    <n v="1"/>
    <d v="1899-12-30T00:00:00"/>
    <d v="1899-12-30T03:00:00"/>
    <x v="17"/>
    <x v="1"/>
    <x v="5"/>
    <s v="4-16"/>
  </r>
  <r>
    <s v="TDL764"/>
    <n v="90"/>
    <x v="0"/>
    <s v="PTE POR MANTENIMIENTO"/>
    <m/>
    <d v="1899-12-30T09:00:00"/>
    <m/>
    <d v="2021-04-20T00:00:00"/>
    <x v="6"/>
    <m/>
    <m/>
    <m/>
    <m/>
    <m/>
    <s v="FABIAN CARREÑO "/>
    <x v="0"/>
    <m/>
    <m/>
    <x v="1"/>
    <n v="-44306"/>
    <n v="0"/>
    <d v="1899-12-30T00:00:00"/>
    <x v="17"/>
    <n v="1"/>
    <d v="1899-12-30T00:00:00"/>
    <d v="1899-12-30T00:00:00"/>
    <x v="6"/>
    <x v="3"/>
    <x v="3"/>
    <s v="1-52"/>
  </r>
  <r>
    <s v="TFQ993"/>
    <n v="91"/>
    <x v="0"/>
    <s v="CAMBIO DE CAMARA T30 POSICION 1"/>
    <m/>
    <d v="1899-12-30T09:00:00"/>
    <d v="1899-12-30T14:30:00"/>
    <d v="2021-04-20T00:00:00"/>
    <x v="20"/>
    <d v="2021-04-20T00:00:00"/>
    <d v="2021-04-20T00:00:00"/>
    <d v="1899-12-30T09:25:00"/>
    <d v="1899-12-30T10:00:00"/>
    <s v="DEIWIS PIMIENTA "/>
    <s v="JORGE ERNEY GOMEZ BLANCO"/>
    <x v="1"/>
    <s v="AIRE"/>
    <s v="EXTERNO "/>
    <x v="1"/>
    <n v="1"/>
    <n v="1"/>
    <d v="1899-12-30T12:00:58"/>
    <x v="86"/>
    <n v="1"/>
    <d v="1899-12-30T00:00:00"/>
    <d v="1899-12-30T17:30:58"/>
    <x v="20"/>
    <x v="1"/>
    <x v="5"/>
    <s v="4-16"/>
  </r>
  <r>
    <s v="TFQ989"/>
    <n v="92"/>
    <x v="0"/>
    <s v="BAJAR Y REPARAR FUN CLUTCH PARA CAMBIO DE RODAMIENTOS "/>
    <m/>
    <d v="1899-12-30T11:30:00"/>
    <d v="1899-12-30T17:25:00"/>
    <d v="2021-04-20T00:00:00"/>
    <x v="17"/>
    <d v="2021-04-20T00:00:00"/>
    <d v="2021-04-20T00:00:00"/>
    <d v="1899-12-30T16:05:00"/>
    <d v="1899-12-30T17:25:00"/>
    <s v="DEIWIS PIMIENTA"/>
    <s v="DIDIER GOMEZ"/>
    <x v="1"/>
    <s v="MECANICA DE PATIO           MOTOR "/>
    <s v="INTERNO"/>
    <x v="1"/>
    <n v="0"/>
    <n v="1"/>
    <d v="1899-12-30T03:55:29"/>
    <x v="87"/>
    <n v="1"/>
    <d v="1899-12-30T00:00:00"/>
    <n v="-0.24652777777777785"/>
    <x v="17"/>
    <x v="1"/>
    <x v="5"/>
    <s v="4-16"/>
  </r>
  <r>
    <s v="TFU074"/>
    <n v="95"/>
    <x v="0"/>
    <s v="GRADUACION DE FRENOS "/>
    <m/>
    <d v="1899-12-30T02:30:00"/>
    <d v="1899-12-30T15:30:00"/>
    <d v="2021-04-20T00:00:00"/>
    <x v="20"/>
    <d v="2021-04-20T00:00:00"/>
    <d v="2021-04-20T00:00:00"/>
    <d v="1899-12-30T14:40:00"/>
    <d v="1899-12-30T14:50:00"/>
    <s v="CESAR ESCORCIA "/>
    <s v="JESUS MORA"/>
    <x v="1"/>
    <s v="MECANICA DE PATIO "/>
    <s v="EXTERNO "/>
    <x v="1"/>
    <n v="1"/>
    <n v="1"/>
    <d v="1899-12-30T23:30:00"/>
    <x v="88"/>
    <n v="1"/>
    <d v="1899-12-30T00:00:00"/>
    <d v="1899-12-31T05:00:00"/>
    <x v="20"/>
    <x v="1"/>
    <x v="5"/>
    <s v="4-16"/>
  </r>
  <r>
    <s v="TFQ009"/>
    <n v="96"/>
    <x v="0"/>
    <s v="CAMBIO DE STOP TRASEROS, ARREGLO DE CABLE 7 VIAS , ARREGLO DE LUCES MEDIAS TRASERAS Y DIRECCIONAL TRASERO,"/>
    <m/>
    <d v="1899-12-30T10:00:00"/>
    <d v="1899-12-30T15:30:00"/>
    <d v="2021-04-20T00:00:00"/>
    <x v="17"/>
    <d v="2021-04-20T00:00:00"/>
    <d v="2021-04-20T00:00:00"/>
    <d v="1899-12-30T10:00:00"/>
    <d v="1899-12-30T15:30:00"/>
    <s v="EDWIN NARANJO"/>
    <m/>
    <x v="0"/>
    <s v="ELECTRICO "/>
    <s v="EXTERNO "/>
    <x v="2"/>
    <n v="0"/>
    <n v="1"/>
    <d v="1899-12-30T03:30:29"/>
    <x v="72"/>
    <n v="0"/>
    <d v="1899-12-30T05:30:00"/>
    <d v="1899-12-30T10:00:00"/>
    <x v="17"/>
    <x v="1"/>
    <x v="5"/>
    <s v="4-16"/>
  </r>
  <r>
    <s v="TFQ993"/>
    <n v="91"/>
    <x v="0"/>
    <s v="REPARACION DE SISTEMA DE LIMPIAVIDRIOS, REPARACION DE PIÑON SISTEMA ELEVAVIDRIOS, INTALACION DEREVERSA DEL VOLCO "/>
    <m/>
    <d v="1899-12-30T09:00:00"/>
    <d v="1899-12-30T14:31:00"/>
    <d v="2021-04-20T00:00:00"/>
    <x v="20"/>
    <d v="2021-04-21T00:00:00"/>
    <d v="2021-04-21T00:00:00"/>
    <d v="1899-12-30T09:00:00"/>
    <d v="1899-12-30T14:30:00"/>
    <s v="EDWIN NARANJO"/>
    <s v="JORGE ERNEY GOMEZ BLANCO"/>
    <x v="1"/>
    <s v="AIRE"/>
    <s v="EXTERNO "/>
    <x v="1"/>
    <n v="1"/>
    <n v="1"/>
    <d v="1899-12-30T12:01:58"/>
    <x v="89"/>
    <n v="1"/>
    <d v="1899-12-30T00:00:00"/>
    <d v="1899-12-30T17:31:58"/>
    <x v="20"/>
    <x v="1"/>
    <x v="5"/>
    <s v="4-16"/>
  </r>
  <r>
    <s v="TFU074"/>
    <n v="95"/>
    <x v="1"/>
    <s v="AJUSTE DE ESCOPETA LADO DERECHO, "/>
    <m/>
    <d v="1899-12-30T14:30:00"/>
    <d v="1899-12-30T11:05:00"/>
    <d v="2021-04-20T00:00:00"/>
    <x v="20"/>
    <d v="2021-04-20T00:00:00"/>
    <d v="2021-04-20T00:00:00"/>
    <d v="1899-12-30T16:00:00"/>
    <d v="1899-12-30T16:20:00"/>
    <s v="WILSON OROZCO                 "/>
    <s v="JESUS MORA"/>
    <x v="1"/>
    <s v="LATONERIA                         "/>
    <s v="EXTERNO "/>
    <x v="1"/>
    <n v="1"/>
    <n v="1"/>
    <d v="1899-12-30T03:05:58"/>
    <x v="90"/>
    <n v="1"/>
    <d v="1899-12-30T00:00:00"/>
    <d v="1899-12-30T08:35:58"/>
    <x v="20"/>
    <x v="1"/>
    <x v="5"/>
    <s v="4-16"/>
  </r>
  <r>
    <s v="TFU074"/>
    <n v="95"/>
    <x v="0"/>
    <s v="DESMONTE DE TPA VALVULA, BALANCINES, REVICION DE CABALLITOS Y FLUTAS "/>
    <m/>
    <d v="1899-12-30T02:30:00"/>
    <d v="1899-12-30T11:05:00"/>
    <d v="2021-04-20T00:00:00"/>
    <x v="20"/>
    <d v="2021-04-21T00:00:00"/>
    <d v="2021-04-21T00:00:00"/>
    <d v="1899-12-30T07:50:00"/>
    <d v="1899-12-30T11:03:00"/>
    <s v="WILSON DURAN"/>
    <s v="JESUS MORA"/>
    <x v="1"/>
    <s v="MOTORES"/>
    <s v="EXTERNO "/>
    <x v="1"/>
    <n v="1"/>
    <n v="1"/>
    <d v="1899-12-30T19:05:00"/>
    <x v="91"/>
    <n v="1"/>
    <d v="1899-12-30T00:00:00"/>
    <d v="1899-12-31T00:35:00"/>
    <x v="20"/>
    <x v="1"/>
    <x v="5"/>
    <s v="4-16"/>
  </r>
  <r>
    <s v="TFQ010"/>
    <n v="74"/>
    <x v="0"/>
    <s v=" CAMBIO DE UNIDAD  "/>
    <m/>
    <d v="1899-12-30T07:45:00"/>
    <m/>
    <d v="2021-04-21T00:00:00"/>
    <x v="20"/>
    <d v="2021-04-20T00:00:00"/>
    <d v="2021-04-20T00:00:00"/>
    <d v="1899-12-30T11:40:00"/>
    <d v="1899-12-30T12:00:00"/>
    <s v="JULIO ARAQUE "/>
    <s v="ORLANDO HURTADO"/>
    <x v="0"/>
    <s v=" ELECTRICO      "/>
    <s v="EXTERNO"/>
    <x v="2"/>
    <n v="0"/>
    <n v="0"/>
    <d v="1899-12-30T00:00:00"/>
    <x v="17"/>
    <n v="1"/>
    <d v="1899-12-30T00:00:00"/>
    <d v="1899-12-30T00:00:00"/>
    <x v="20"/>
    <x v="1"/>
    <x v="5"/>
    <s v="4-16"/>
  </r>
  <r>
    <s v="TFU071"/>
    <n v="97"/>
    <x v="0"/>
    <s v="REVSION DEL SISTEMA DE FRENO, CAMBIO DE 1/2 JUEGO DE BANDAS POSICION 9Y10, CAMBIO DE 10 PERNOS POSICION 9 Y 10, PRUEBAS DE FRENO"/>
    <m/>
    <d v="1899-12-30T08:24:00"/>
    <d v="1899-12-30T11:38:00"/>
    <d v="2021-04-21T00:00:00"/>
    <x v="20"/>
    <d v="2021-04-21T00:00:00"/>
    <d v="2021-04-21T00:00:00"/>
    <d v="1899-12-30T08:24:00"/>
    <d v="1899-12-30T11:38:00"/>
    <s v="DEIWIS PIMIENTA"/>
    <s v="LEONARDO CANO"/>
    <x v="0"/>
    <s v="MOTOR_x000a_"/>
    <s v="INTERNO/ESTERNO"/>
    <x v="1"/>
    <n v="0"/>
    <n v="1"/>
    <d v="1899-12-30T03:14:00"/>
    <x v="92"/>
    <n v="1"/>
    <d v="1899-12-30T00:00:00"/>
    <d v="1899-12-30T03:14:00"/>
    <x v="20"/>
    <x v="1"/>
    <x v="5"/>
    <s v="4-16"/>
  </r>
  <r>
    <s v="R59147"/>
    <n v="98"/>
    <x v="1"/>
    <s v="CAMBIO DE 2 JUEGOS DE BANDAS , INSTALACION DE GUARDABARROS PLASTICOS,"/>
    <m/>
    <m/>
    <m/>
    <d v="2021-04-21T00:00:00"/>
    <x v="6"/>
    <d v="2021-04-21T00:00:00"/>
    <d v="2021-04-21T00:00:00"/>
    <m/>
    <m/>
    <s v="RODOLFO CASTAÑEDA "/>
    <m/>
    <x v="3"/>
    <s v="EXTERNO "/>
    <s v="EXTERNO"/>
    <x v="6"/>
    <n v="-44307"/>
    <n v="0"/>
    <d v="1899-12-30T00:00:00"/>
    <x v="17"/>
    <n v="1"/>
    <d v="1899-12-30T00:00:00"/>
    <d v="1899-12-30T00:00:00"/>
    <x v="6"/>
    <x v="3"/>
    <x v="3"/>
    <s v="1-52"/>
  </r>
  <r>
    <s v="R59147"/>
    <n v="98"/>
    <x v="0"/>
    <s v=" INSPECCION "/>
    <m/>
    <m/>
    <m/>
    <d v="2021-04-21T00:00:00"/>
    <x v="6"/>
    <d v="2021-04-21T00:00:00"/>
    <d v="2021-04-21T00:00:00"/>
    <m/>
    <m/>
    <s v="CESAR ESCORCIA "/>
    <m/>
    <x v="3"/>
    <s v="EXTERNO "/>
    <s v="EXTERNO"/>
    <x v="6"/>
    <n v="-44307"/>
    <n v="0"/>
    <d v="1899-12-30T00:00:00"/>
    <x v="17"/>
    <n v="1"/>
    <d v="1899-12-30T00:00:00"/>
    <d v="1899-12-30T00:00:00"/>
    <x v="6"/>
    <x v="3"/>
    <x v="3"/>
    <s v="1-52"/>
  </r>
  <r>
    <s v="S67620"/>
    <n v="99"/>
    <x v="0"/>
    <s v="DESTAPAR MANGUERA DE ALIMENTACION DE AIRE POR TAPON DE AVISPA Y GRADUACION DE FRENOS "/>
    <m/>
    <d v="1899-12-30T09:28:00"/>
    <d v="1899-12-30T09:38:00"/>
    <d v="2021-04-21T00:00:00"/>
    <x v="20"/>
    <d v="2021-04-21T00:00:00"/>
    <d v="2021-04-21T00:00:00"/>
    <d v="1899-12-30T09:28:00"/>
    <d v="1899-12-30T09:38:00"/>
    <s v="JOSE PAEZ"/>
    <s v="ARTURO JAIMES"/>
    <x v="0"/>
    <s v="AIRE"/>
    <s v="EXTERNO"/>
    <x v="6"/>
    <n v="0"/>
    <n v="1"/>
    <d v="1899-12-30T00:10:00"/>
    <x v="20"/>
    <n v="1"/>
    <d v="1899-12-30T00:00:00"/>
    <d v="1899-12-30T00:10:00"/>
    <x v="20"/>
    <x v="1"/>
    <x v="5"/>
    <s v="4-16"/>
  </r>
  <r>
    <s v="TFU062"/>
    <n v="100"/>
    <x v="0"/>
    <s v="CAMBIO DE UNA BOMBONA POSICION 9 Y 10, REVISION DE DEL SECADOR "/>
    <m/>
    <d v="1899-12-30T11:00:00"/>
    <m/>
    <d v="2021-04-21T00:00:00"/>
    <x v="6"/>
    <d v="2021-04-21T00:00:00"/>
    <d v="2021-04-21T00:00:00"/>
    <d v="1899-12-30T16:15:00"/>
    <d v="1899-12-30T17:15:00"/>
    <s v="DEIWIS PIMIENTA"/>
    <s v="EDWIN JIMENEZ"/>
    <x v="0"/>
    <s v="AIRE"/>
    <s v="EXTERNO "/>
    <x v="6"/>
    <n v="-44307"/>
    <n v="0"/>
    <d v="1899-12-30T00:00:00"/>
    <x v="17"/>
    <n v="1"/>
    <d v="1899-12-30T00:00:00"/>
    <d v="1899-12-30T00:00:00"/>
    <x v="6"/>
    <x v="3"/>
    <x v="3"/>
    <s v="1-52"/>
  </r>
  <r>
    <s v="SJK824"/>
    <n v="102"/>
    <x v="0"/>
    <s v="REPARACION DE PIÑON ELEVAVIDRIO Y SISTEMA ELECTRICO DE BOMBA DE ARRASTRE, MANTENIMIENTO A LA BOMBA LIMPIAVIDRIOS "/>
    <m/>
    <d v="1899-12-30T12:00:00"/>
    <d v="1899-12-30T16:20:00"/>
    <d v="2021-04-21T00:00:00"/>
    <x v="20"/>
    <d v="2021-04-21T00:00:00"/>
    <d v="2021-04-21T00:00:00"/>
    <d v="1899-12-30T12:00:00"/>
    <d v="1899-12-30T16:20:00"/>
    <s v="EDWIN NARANJO"/>
    <s v="JORGE PEREZ"/>
    <x v="0"/>
    <s v="ELECTRICO"/>
    <s v="EXTERNO"/>
    <x v="2"/>
    <n v="0"/>
    <n v="1"/>
    <d v="1899-12-30T04:20:00"/>
    <x v="49"/>
    <n v="0"/>
    <d v="1899-12-30T04:40:00"/>
    <d v="1899-12-30T09:00:00"/>
    <x v="20"/>
    <x v="1"/>
    <x v="5"/>
    <s v="4-16"/>
  </r>
  <r>
    <s v="TDL763"/>
    <n v="103"/>
    <x v="0"/>
    <s v="CAMBIO DE BOMBONA SUSPENSIÓN CABINA Y MANGUERA DE ALIMENTACION DE LA MISMA "/>
    <m/>
    <d v="1899-12-30T02:20:00"/>
    <d v="1899-12-30T15:06:00"/>
    <d v="2021-04-21T00:00:00"/>
    <x v="20"/>
    <d v="2021-04-21T00:00:00"/>
    <d v="2021-04-21T00:00:00"/>
    <d v="1899-12-30T02:20:00"/>
    <d v="1899-12-30T15:06:00"/>
    <s v="DEIWIS PIMIENTA "/>
    <s v="JORGE BALLESTER0"/>
    <x v="0"/>
    <s v="AIRE"/>
    <s v="EXTERNO"/>
    <x v="1"/>
    <n v="0"/>
    <n v="1"/>
    <d v="1899-12-30T10:46:29"/>
    <x v="93"/>
    <n v="1"/>
    <d v="1899-12-30T00:00:00"/>
    <d v="1899-12-30T11:46:00"/>
    <x v="20"/>
    <x v="1"/>
    <x v="5"/>
    <s v="4-16"/>
  </r>
  <r>
    <s v="UQS507"/>
    <n v="104"/>
    <x v="0"/>
    <s v="CAMBIO PITO FRONTAL"/>
    <m/>
    <d v="1899-12-30T15:00:00"/>
    <d v="1899-12-30T15:10:00"/>
    <d v="2021-04-21T00:00:00"/>
    <x v="20"/>
    <d v="2021-04-21T00:00:00"/>
    <d v="2021-04-21T00:00:00"/>
    <d v="1899-12-30T15:00:00"/>
    <d v="1899-12-30T15:10:00"/>
    <s v="EDWIN NARANJO"/>
    <s v="ROGER CUELLO "/>
    <x v="0"/>
    <s v="ELECTRICO"/>
    <s v="INTERNO"/>
    <x v="3"/>
    <n v="0"/>
    <n v="1"/>
    <d v="1899-12-30T00:10:00"/>
    <x v="20"/>
    <n v="0"/>
    <d v="1899-12-30T05:50:00"/>
    <d v="1899-12-30T06:00:00"/>
    <x v="20"/>
    <x v="1"/>
    <x v="5"/>
    <s v="4-16"/>
  </r>
  <r>
    <s v="UYZ627"/>
    <n v="127"/>
    <x v="1"/>
    <s v="REPARACION DE CINTURON DE SEGURIDAD"/>
    <s v="CABINA"/>
    <d v="1899-12-30T07:30:00"/>
    <d v="1899-12-30T16:05:00"/>
    <d v="2021-04-26T00:00:00"/>
    <x v="22"/>
    <d v="2021-04-26T00:00:00"/>
    <d v="2021-04-26T00:00:00"/>
    <d v="1899-12-30T16:00:00"/>
    <d v="1899-12-30T16:15:00"/>
    <s v="CESAR ESCORCIA"/>
    <s v="YEIMAN HERNANDEZ"/>
    <x v="0"/>
    <s v="LATONERIA Y PINTURA"/>
    <s v="EXTERNO"/>
    <x v="2"/>
    <n v="1"/>
    <n v="1"/>
    <d v="1899-12-30T19:05:00"/>
    <x v="91"/>
    <n v="0"/>
    <d v="1899-12-30T04:55:00"/>
    <d v="1899-12-31T05:30:00"/>
    <x v="22"/>
    <x v="1"/>
    <x v="6"/>
    <s v="4-17"/>
  </r>
  <r>
    <s v="UYZ627"/>
    <n v="127"/>
    <x v="1"/>
    <s v="INTERCAMBIO DE BOMBONAS Y CORRECCION FUGAS DE AIRE"/>
    <s v="SUSPENSION TRASERA"/>
    <d v="1899-12-30T07:30:00"/>
    <d v="1899-12-30T16:05:00"/>
    <d v="2021-04-26T00:00:00"/>
    <x v="22"/>
    <d v="2021-04-27T00:00:00"/>
    <d v="2021-04-27T00:00:00"/>
    <d v="1899-12-30T08:30:00"/>
    <d v="1899-12-30T14:35:00"/>
    <s v="JOSE PAEZ                   "/>
    <s v="YEIMAN HERNANDEZ"/>
    <x v="0"/>
    <s v="AIRE "/>
    <s v="EXTERNO"/>
    <x v="2"/>
    <n v="1"/>
    <n v="1"/>
    <d v="1899-12-30T19:05:00"/>
    <x v="91"/>
    <n v="0"/>
    <d v="1899-12-30T04:55:00"/>
    <d v="1899-12-31T05:30:00"/>
    <x v="22"/>
    <x v="1"/>
    <x v="6"/>
    <s v="4-17"/>
  </r>
  <r>
    <s v="UYZ627"/>
    <n v="127"/>
    <x v="0"/>
    <s v="CAMBIO DE FILTRO DE AIRE DE MOTOR "/>
    <s v="MOTOR"/>
    <d v="1899-12-30T07:30:00"/>
    <d v="1899-12-30T16:05:00"/>
    <d v="2021-04-26T00:00:00"/>
    <x v="22"/>
    <d v="2021-04-27T00:00:00"/>
    <d v="2021-04-27T00:00:00"/>
    <d v="1899-12-30T17:30:00"/>
    <d v="1899-12-30T18:05:00"/>
    <s v="CESAR ESCORCIA"/>
    <s v="YEIMAN HERNANDEZ"/>
    <x v="0"/>
    <s v="MECANICA DE PATIO"/>
    <s v="INTERNO"/>
    <x v="2"/>
    <n v="1"/>
    <n v="1"/>
    <d v="1899-12-30T19:05:00"/>
    <x v="91"/>
    <n v="0"/>
    <d v="1899-12-30T04:55:00"/>
    <d v="1899-12-31T05:30:00"/>
    <x v="22"/>
    <x v="1"/>
    <x v="6"/>
    <s v="4-17"/>
  </r>
  <r>
    <s v="TFR839"/>
    <n v="128"/>
    <x v="1"/>
    <s v="ARREGLO DE CONECTOR DE DIFERENCIAL"/>
    <s v="TRANSMISIONES"/>
    <d v="1899-12-30T07:30:00"/>
    <d v="1899-12-30T08:28:00"/>
    <d v="2021-04-26T00:00:00"/>
    <x v="23"/>
    <d v="2021-04-26T00:00:00"/>
    <d v="2021-04-26T00:00:00"/>
    <d v="1899-12-30T07:40:00"/>
    <d v="1899-12-30T08:00:00"/>
    <s v="EDWIN NARANJO_x000a_WILSON DURAN"/>
    <s v="VICTOR BARCASNEGRAS"/>
    <x v="0"/>
    <s v="ELECTRICO"/>
    <s v="EXTERNO"/>
    <x v="5"/>
    <n v="0"/>
    <n v="1"/>
    <d v="1899-12-30T00:58:00"/>
    <x v="94"/>
    <n v="1"/>
    <d v="1899-12-30T00:00:00"/>
    <d v="1899-12-30T00:58:00"/>
    <x v="23"/>
    <x v="1"/>
    <x v="6"/>
    <s v="4-17"/>
  </r>
  <r>
    <s v="TFR839"/>
    <n v="128"/>
    <x v="0"/>
    <s v="AJUSTE DE PUERTA"/>
    <s v="CABINA"/>
    <d v="1899-12-30T07:30:00"/>
    <d v="1899-12-30T08:28:00"/>
    <d v="2021-04-26T00:00:00"/>
    <x v="23"/>
    <d v="2021-04-26T00:00:00"/>
    <d v="2021-04-26T00:00:00"/>
    <d v="1899-12-30T08:05:00"/>
    <d v="1899-12-30T08:25:00"/>
    <s v="WILSON OROZCO"/>
    <s v="VICTOR BARCASNEGRAS"/>
    <x v="0"/>
    <s v="LATONERIA Y PINTURA"/>
    <s v="EXTERNO"/>
    <x v="5"/>
    <n v="0"/>
    <n v="1"/>
    <d v="1899-12-30T00:58:00"/>
    <x v="94"/>
    <n v="1"/>
    <d v="1899-12-30T00:00:00"/>
    <d v="1899-12-30T00:58:00"/>
    <x v="23"/>
    <x v="1"/>
    <x v="6"/>
    <s v="4-17"/>
  </r>
  <r>
    <s v="TFU073"/>
    <n v="129"/>
    <x v="1"/>
    <s v="CAMBIO DE BOMBONA POSICION 9 Y 10"/>
    <s v="SUSPENSION TRASERA"/>
    <d v="1899-12-30T07:40:00"/>
    <d v="1899-12-30T12:10:00"/>
    <d v="2021-04-26T00:00:00"/>
    <x v="23"/>
    <d v="2021-04-26T00:00:00"/>
    <d v="2021-04-26T00:00:00"/>
    <d v="1899-12-30T08:00:00"/>
    <d v="1899-12-30T08:30:00"/>
    <s v="DEIWIS PIMIENTA"/>
    <s v="FREDY CALDERON"/>
    <x v="0"/>
    <s v="AIRE"/>
    <s v="EXTERNO"/>
    <x v="1"/>
    <n v="0"/>
    <n v="1"/>
    <d v="1899-12-30T04:30:00"/>
    <x v="72"/>
    <n v="1"/>
    <d v="1899-12-30T00:00:00"/>
    <d v="1899-12-30T04:30:00"/>
    <x v="23"/>
    <x v="1"/>
    <x v="6"/>
    <s v="4-17"/>
  </r>
  <r>
    <s v="TFU073"/>
    <n v="129"/>
    <x v="1"/>
    <s v="CAMBIO DE PLUMILLAS LIMPIA BRISAS, CAMBIO DE COJIN DE SILLA DE CONDUCTOR, POSTURA DE PORTA TAPAS DE ACPM"/>
    <s v="CABINA"/>
    <d v="1899-12-30T07:40:00"/>
    <d v="1899-12-30T12:10:00"/>
    <d v="2021-04-26T00:00:00"/>
    <x v="23"/>
    <d v="2021-04-26T00:00:00"/>
    <d v="2021-04-26T00:00:00"/>
    <d v="1899-12-30T08:30:00"/>
    <d v="1899-12-30T08:44:00"/>
    <s v="WILSON OROZCO"/>
    <s v="FREDY CALDERON"/>
    <x v="0"/>
    <s v="LATONERIA Y PINTURA"/>
    <s v="EXTERNO"/>
    <x v="1"/>
    <n v="0"/>
    <n v="1"/>
    <d v="1899-12-30T04:30:00"/>
    <x v="72"/>
    <n v="1"/>
    <d v="1899-12-30T00:00:00"/>
    <d v="1899-12-30T04:30:00"/>
    <x v="23"/>
    <x v="1"/>
    <x v="6"/>
    <s v="4-17"/>
  </r>
  <r>
    <s v="TFU073"/>
    <n v="129"/>
    <x v="1"/>
    <s v="COMPLETAR NIVEL DE REFRIGERANTE"/>
    <s v="MOTOR"/>
    <d v="1899-12-30T07:40:00"/>
    <d v="1899-12-30T12:10:00"/>
    <d v="2021-04-26T00:00:00"/>
    <x v="23"/>
    <d v="2021-04-26T00:00:00"/>
    <d v="2021-04-26T00:00:00"/>
    <d v="1899-12-30T08:30:00"/>
    <d v="1899-12-30T08:40:00"/>
    <s v="CESAR ESCORCIA"/>
    <s v="FREDY CALDERON"/>
    <x v="0"/>
    <s v="MOTORES"/>
    <s v="EXTERNO"/>
    <x v="1"/>
    <n v="0"/>
    <n v="1"/>
    <d v="1899-12-30T04:30:00"/>
    <x v="72"/>
    <n v="1"/>
    <d v="1899-12-30T00:00:00"/>
    <d v="1899-12-30T04:30:00"/>
    <x v="23"/>
    <x v="1"/>
    <x v="6"/>
    <s v="4-17"/>
  </r>
  <r>
    <s v="TFU073"/>
    <n v="129"/>
    <x v="1"/>
    <s v="INSPECCION FUGA DE HIDRAULICO POR MANGUERA, EN ESPERA DE MANGUERA "/>
    <s v="MOTOR"/>
    <d v="1899-12-30T07:40:00"/>
    <d v="1899-12-30T12:10:00"/>
    <d v="2021-04-26T00:00:00"/>
    <x v="23"/>
    <d v="2021-04-26T00:00:00"/>
    <d v="2021-04-26T00:00:00"/>
    <d v="1899-12-30T09:15:00"/>
    <d v="1899-12-30T09:20:00"/>
    <s v="JOSE PAEZ"/>
    <s v="FREDY CALDERON"/>
    <x v="0"/>
    <s v="MOTORES"/>
    <s v="EXTERNO"/>
    <x v="1"/>
    <n v="0"/>
    <n v="1"/>
    <d v="1899-12-30T04:30:00"/>
    <x v="72"/>
    <n v="1"/>
    <d v="1899-12-30T00:00:00"/>
    <d v="1899-12-30T04:30:00"/>
    <x v="23"/>
    <x v="1"/>
    <x v="6"/>
    <s v="4-17"/>
  </r>
  <r>
    <s v="TFU073"/>
    <n v="129"/>
    <x v="0"/>
    <s v="CAMBIO DE MANGUERA DE BOTELLA DE DIRECCION, COMPLETAR HIDRAULICO Y NIVEL DE ACEITE DE MOTOR."/>
    <s v="MOTOR"/>
    <d v="1899-12-30T07:40:00"/>
    <d v="1899-12-30T12:10:00"/>
    <d v="2021-04-26T00:00:00"/>
    <x v="23"/>
    <d v="2021-04-26T00:00:00"/>
    <d v="2021-04-26T00:00:00"/>
    <d v="1899-12-30T11:50:00"/>
    <d v="1899-12-30T12:10:00"/>
    <s v="JOSE PAEZ"/>
    <s v="FREDY CALDERON"/>
    <x v="0"/>
    <s v="MOTORES"/>
    <s v="EXTERNO"/>
    <x v="1"/>
    <n v="0"/>
    <n v="1"/>
    <d v="1899-12-30T04:30:00"/>
    <x v="72"/>
    <n v="1"/>
    <d v="1899-12-30T00:00:00"/>
    <d v="1899-12-30T04:30:00"/>
    <x v="23"/>
    <x v="1"/>
    <x v="6"/>
    <s v="4-17"/>
  </r>
  <r>
    <s v="UQS510"/>
    <n v="130"/>
    <x v="1"/>
    <s v="COMPLETAR ACEITE DE LA CAJA"/>
    <s v="MOTOR"/>
    <d v="1899-12-30T10:12:00"/>
    <d v="1899-12-30T10:50:00"/>
    <d v="2021-04-26T00:00:00"/>
    <x v="23"/>
    <d v="2021-04-26T00:00:00"/>
    <d v="2021-04-26T00:00:00"/>
    <d v="1899-12-30T10:30:00"/>
    <d v="1899-12-30T10:50:00"/>
    <s v="ARGEMIRO ARAQUE"/>
    <s v="ALEXANDER RICO"/>
    <x v="0"/>
    <s v="MECANICA DE PATIO"/>
    <s v="INTERNO"/>
    <x v="3"/>
    <n v="0"/>
    <n v="1"/>
    <d v="1899-12-30T00:38:00"/>
    <x v="95"/>
    <n v="1"/>
    <d v="1899-12-30T00:00:00"/>
    <d v="1899-12-30T00:38:00"/>
    <x v="23"/>
    <x v="1"/>
    <x v="6"/>
    <s v="4-17"/>
  </r>
  <r>
    <s v="UQS510"/>
    <n v="130"/>
    <x v="0"/>
    <s v="ENGRASE DE QUINTA RUEDA"/>
    <s v="QUINTA RUEDA"/>
    <d v="1899-12-30T10:12:00"/>
    <d v="1899-12-30T10:50:00"/>
    <d v="2021-04-26T00:00:00"/>
    <x v="23"/>
    <d v="2021-04-26T00:00:00"/>
    <d v="2021-04-26T00:00:00"/>
    <d v="1899-12-30T10:30:00"/>
    <d v="1899-12-30T10:50:00"/>
    <s v="ARGEMIRO ARAQUE"/>
    <s v="ALEXANDER RICO"/>
    <x v="1"/>
    <s v="MECANICA DE PATIO"/>
    <s v="EXTERNO"/>
    <x v="3"/>
    <n v="0"/>
    <n v="1"/>
    <d v="1899-12-30T00:38:00"/>
    <x v="95"/>
    <n v="1"/>
    <d v="1899-12-30T00:00:00"/>
    <d v="1899-12-30T00:38:00"/>
    <x v="23"/>
    <x v="1"/>
    <x v="6"/>
    <s v="4-17"/>
  </r>
  <r>
    <s v="TFR248"/>
    <n v="131"/>
    <x v="0"/>
    <s v="ENGRASE GENERAL"/>
    <s v="GRASERA"/>
    <d v="1899-12-30T10:12:00"/>
    <d v="1899-12-30T10:29:00"/>
    <d v="2021-04-26T00:00:00"/>
    <x v="23"/>
    <d v="2021-04-26T00:00:00"/>
    <d v="2021-04-26T00:00:00"/>
    <d v="1899-12-30T10:12:00"/>
    <d v="1899-12-30T10:29:00"/>
    <s v="ARGEMIRO ARAQUE"/>
    <s v="HERNAN AVENDAÑO"/>
    <x v="1"/>
    <s v="MECANICA DE PATIO"/>
    <s v="EXTERNO"/>
    <x v="2"/>
    <n v="0"/>
    <n v="1"/>
    <d v="1899-12-30T00:17:00"/>
    <x v="96"/>
    <n v="1"/>
    <d v="1899-12-30T00:00:00"/>
    <d v="1899-12-30T00:17:00"/>
    <x v="23"/>
    <x v="1"/>
    <x v="6"/>
    <s v="4-17"/>
  </r>
  <r>
    <s v="TFU068"/>
    <n v="132"/>
    <x v="0"/>
    <s v="POSTURA DE ABRAZADERA EN BRAZO TEMPLETE DE RADIADOR PARA DAR AJUSTE"/>
    <s v="MOTOR"/>
    <d v="1899-12-30T09:00:00"/>
    <d v="1899-12-30T09:25:00"/>
    <d v="2021-04-26T00:00:00"/>
    <x v="23"/>
    <d v="2021-04-26T00:00:00"/>
    <d v="2021-04-26T00:00:00"/>
    <d v="1899-12-30T09:00:00"/>
    <d v="1899-12-30T09:25:00"/>
    <s v="DEIWIS PIMIENTA"/>
    <s v="JHON CANTILLO"/>
    <x v="0"/>
    <s v="MECANICA DE PATIO"/>
    <s v="EXTERNO"/>
    <x v="1"/>
    <n v="0"/>
    <n v="1"/>
    <d v="1899-12-30T00:25:00"/>
    <x v="35"/>
    <n v="1"/>
    <d v="1899-12-30T00:00:00"/>
    <d v="1899-12-30T00:25:00"/>
    <x v="23"/>
    <x v="1"/>
    <x v="6"/>
    <s v="4-17"/>
  </r>
  <r>
    <s v="TFU079"/>
    <n v="133"/>
    <x v="1"/>
    <s v="AJUSTE DE LA QUINTA RUEDA"/>
    <s v="QUINTA RUEDA"/>
    <d v="1899-12-30T11:55:00"/>
    <d v="1899-12-30T17:07:00"/>
    <d v="2021-04-26T00:00:00"/>
    <x v="23"/>
    <d v="2021-04-26T00:00:00"/>
    <d v="2021-04-26T00:00:00"/>
    <d v="1899-12-30T11:55:00"/>
    <d v="1899-12-30T12:00:00"/>
    <s v="CESAR ESCORCIA"/>
    <s v="JULIO ORDOÑEZ"/>
    <x v="1"/>
    <s v="MECANICA DE PATIO"/>
    <s v="EXTERNO"/>
    <x v="1"/>
    <n v="0"/>
    <n v="1"/>
    <d v="1899-12-30T03:12:29"/>
    <x v="97"/>
    <n v="0"/>
    <d v="1899-12-30T03:53:00"/>
    <d v="1899-12-30T08:05:00"/>
    <x v="23"/>
    <x v="1"/>
    <x v="6"/>
    <s v="4-17"/>
  </r>
  <r>
    <s v="TFU079"/>
    <n v="133"/>
    <x v="1"/>
    <s v="INSPECCION DE QUINTA RUEDA"/>
    <s v="QUINTA RUEDA"/>
    <d v="1899-12-30T11:55:00"/>
    <d v="1899-12-30T17:07:00"/>
    <d v="2021-04-26T00:00:00"/>
    <x v="23"/>
    <d v="2021-04-26T00:00:00"/>
    <d v="2021-04-26T00:00:00"/>
    <d v="1899-12-30T14:15:00"/>
    <d v="1899-12-30T15:00:00"/>
    <s v="LUIS UTRIA"/>
    <s v="JULIO ORDOÑEZ"/>
    <x v="1"/>
    <s v="MECANICA DE PATIO"/>
    <s v="EXTERNO"/>
    <x v="1"/>
    <n v="0"/>
    <n v="1"/>
    <d v="1899-12-30T03:12:29"/>
    <x v="97"/>
    <n v="0"/>
    <d v="1899-12-30T03:53:00"/>
    <d v="1899-12-30T08:05:00"/>
    <x v="23"/>
    <x v="1"/>
    <x v="6"/>
    <s v="4-17"/>
  </r>
  <r>
    <s v="TFU079"/>
    <n v="133"/>
    <x v="1"/>
    <s v="MANTENIMIENTO AIRE ACONDICIONADO"/>
    <s v="REFRIGERACION"/>
    <d v="1899-12-30T11:55:00"/>
    <d v="1899-12-30T17:07:00"/>
    <d v="2021-04-26T00:00:00"/>
    <x v="23"/>
    <d v="2021-04-26T00:00:00"/>
    <d v="2021-04-26T00:00:00"/>
    <d v="1899-12-30T14:00:00"/>
    <d v="1899-12-30T14:40:00"/>
    <s v="MARCELINO"/>
    <s v="JULIO ORDOÑEZ"/>
    <x v="1"/>
    <s v="MECANICA DE PATIO"/>
    <s v="EXTERNO"/>
    <x v="1"/>
    <n v="0"/>
    <n v="1"/>
    <d v="1899-12-30T03:12:29"/>
    <x v="97"/>
    <n v="0"/>
    <d v="1899-12-30T03:53:00"/>
    <d v="1899-12-30T08:05:00"/>
    <x v="23"/>
    <x v="1"/>
    <x v="6"/>
    <s v="4-17"/>
  </r>
  <r>
    <s v="TFU079"/>
    <n v="133"/>
    <x v="1"/>
    <s v="SE CAMBIO KIT DE MORDAZA Y MONTAJE DE QUINTA RUEDA"/>
    <s v="QUINTA RUEDA"/>
    <d v="1899-12-30T11:55:00"/>
    <d v="1899-12-30T17:07:00"/>
    <d v="2021-04-26T00:00:00"/>
    <x v="23"/>
    <d v="2021-04-26T00:00:00"/>
    <d v="2021-04-26T00:00:00"/>
    <d v="1899-12-30T15:30:00"/>
    <d v="1899-12-30T16:40:00"/>
    <s v="CESAR ESCORCIA"/>
    <s v="JULIO ORDOÑEZ"/>
    <x v="1"/>
    <s v="MECANICA DE PATIO"/>
    <s v="EXTERNO"/>
    <x v="1"/>
    <n v="0"/>
    <n v="1"/>
    <d v="1899-12-30T03:12:29"/>
    <x v="97"/>
    <n v="0"/>
    <d v="1899-12-30T03:53:00"/>
    <d v="1899-12-30T08:05:00"/>
    <x v="23"/>
    <x v="1"/>
    <x v="6"/>
    <s v="4-17"/>
  </r>
  <r>
    <s v="TFU079"/>
    <n v="133"/>
    <x v="1"/>
    <s v="PULIR QUINTA RUEDA PARA POSTURA DE DISCO DE TEFLON"/>
    <s v="QUINTA RUEDA"/>
    <d v="1899-12-30T11:55:00"/>
    <d v="1899-12-30T17:07:00"/>
    <d v="2021-04-26T00:00:00"/>
    <x v="23"/>
    <d v="2021-04-26T00:00:00"/>
    <d v="2021-04-26T00:00:00"/>
    <d v="1899-12-30T16:40:00"/>
    <d v="1899-12-30T17:07:00"/>
    <s v="ALVARO CERVANTES"/>
    <s v="JULIO ORDOÑEZ"/>
    <x v="1"/>
    <s v="SOLDADURA"/>
    <s v="EXTERNO"/>
    <x v="1"/>
    <n v="0"/>
    <n v="1"/>
    <d v="1899-12-30T03:12:29"/>
    <x v="97"/>
    <n v="0"/>
    <d v="1899-12-30T03:53:00"/>
    <d v="1899-12-30T08:05:00"/>
    <x v="23"/>
    <x v="1"/>
    <x v="6"/>
    <s v="4-17"/>
  </r>
  <r>
    <s v="S26289"/>
    <n v="133"/>
    <x v="0"/>
    <s v="CAMBIO DE KING PIN "/>
    <s v="TORNAMEZA"/>
    <d v="1899-12-30T11:55:00"/>
    <d v="1899-12-30T17:07:00"/>
    <d v="2021-04-26T00:00:00"/>
    <x v="23"/>
    <d v="2021-04-26T00:00:00"/>
    <d v="2021-04-26T00:00:00"/>
    <d v="1899-12-30T16:40:00"/>
    <d v="1899-12-30T17:06:00"/>
    <s v="CESAR ESCORCIA  LUIS UTRIA"/>
    <s v="JULIO ORDOÑEZ"/>
    <x v="0"/>
    <s v="MECANICA DE PATIO"/>
    <s v="EXTERNO"/>
    <x v="1"/>
    <n v="0"/>
    <n v="1"/>
    <d v="1899-12-30T03:12:29"/>
    <x v="97"/>
    <n v="0"/>
    <d v="1899-12-30T03:53:00"/>
    <d v="1899-12-30T08:05:00"/>
    <x v="23"/>
    <x v="1"/>
    <x v="6"/>
    <s v="4-17"/>
  </r>
  <r>
    <s v="TDK248"/>
    <n v="134"/>
    <x v="1"/>
    <s v="CAMBIO DE ACEITE DE MOTOR, CAMBIO DE FILTRO DE ACEITE, COMBUSTIBLE, TRAMPA Y AGUA, CAMBIO DE LOS 2 FILTROS DE AIRE, INSPECCION DE BANDAS, CRUCETAS, BUJES DE VIGAS, MUELLES TRASEROS Y DELANTEROS, CAMBIO DE MANGUERA DE AGUA, ENGRASE GENERAL, COMPLETAR NIVEL DE REFRIGERANTE."/>
    <s v="MOTOR"/>
    <d v="1899-12-30T11:00:00"/>
    <d v="1899-12-30T16:10:00"/>
    <d v="2021-04-26T00:00:00"/>
    <x v="23"/>
    <d v="2021-04-26T00:00:00"/>
    <d v="2021-04-26T00:00:00"/>
    <d v="1899-12-30T11:05:00"/>
    <d v="1899-12-30T16:10:00"/>
    <s v="ARGEMIRO ARAQUE"/>
    <s v="ORLANDO CARVAJAL"/>
    <x v="1"/>
    <s v="MECANICA DE PATIO"/>
    <s v="INTERNO"/>
    <x v="2"/>
    <n v="0"/>
    <n v="1"/>
    <d v="1899-12-30T03:10:29"/>
    <x v="98"/>
    <n v="0"/>
    <d v="1899-12-30T04:50:00"/>
    <d v="1899-12-30T09:00:00"/>
    <x v="23"/>
    <x v="1"/>
    <x v="6"/>
    <s v="4-17"/>
  </r>
  <r>
    <s v="TDK248"/>
    <n v="134"/>
    <x v="0"/>
    <s v="MANTENIMIENTO AIRE ACONDICIONADO"/>
    <s v="REFRIGERACION"/>
    <d v="1899-12-30T11:00:00"/>
    <d v="1899-12-30T16:10:00"/>
    <d v="2021-04-26T00:00:00"/>
    <x v="23"/>
    <d v="2021-04-26T00:00:00"/>
    <d v="2021-04-26T00:00:00"/>
    <d v="1899-12-30T16:10:00"/>
    <d v="1899-12-30T16:40:00"/>
    <s v="MARCELINO"/>
    <s v="ORLANDO CARVAJAL"/>
    <x v="1"/>
    <s v="AIRE ACONDICIONADO "/>
    <s v="INTERNO"/>
    <x v="2"/>
    <n v="0"/>
    <n v="1"/>
    <d v="1899-12-30T03:10:29"/>
    <x v="98"/>
    <n v="0"/>
    <d v="1899-12-30T04:50:00"/>
    <d v="1899-12-30T09:00:00"/>
    <x v="23"/>
    <x v="1"/>
    <x v="6"/>
    <s v="4-17"/>
  </r>
  <r>
    <s v="SVM57A"/>
    <n v="135"/>
    <x v="1"/>
    <s v="DESMONTE DE GATOS HIDRAULICOS PARA REPARACION"/>
    <s v="QUINTA RUEDA"/>
    <d v="1899-12-30T14:25:00"/>
    <d v="1899-12-30T17:00:00"/>
    <d v="2021-04-26T00:00:00"/>
    <x v="24"/>
    <d v="2021-04-26T00:00:00"/>
    <d v="2021-04-26T00:00:00"/>
    <d v="1899-12-30T14:30:00"/>
    <d v="1899-12-30T16:00:00"/>
    <s v="JOSE PAEZ_x000a_CESAR ESCORCIA"/>
    <m/>
    <x v="0"/>
    <s v="MECANICA DE PATIO"/>
    <s v="EXTERNO"/>
    <x v="3"/>
    <n v="8"/>
    <n v="1"/>
    <d v="1900-01-01T22:34:48"/>
    <x v="99"/>
    <n v="0"/>
    <d v="1899-12-30T04:00:00"/>
    <d v="1900-01-03T23:31:38"/>
    <x v="24"/>
    <x v="4"/>
    <x v="7"/>
    <s v="5-18"/>
  </r>
  <r>
    <s v="SVM57A"/>
    <n v="135"/>
    <x v="1"/>
    <s v="MONTAJE DE BOTELLA DE GATOS HIDRAULICO"/>
    <s v="QUINTA RUEDA"/>
    <d v="1899-12-30T14:25:00"/>
    <d v="1899-12-30T17:00:00"/>
    <d v="2021-04-26T00:00:00"/>
    <x v="24"/>
    <d v="2021-05-04T00:00:00"/>
    <d v="2021-05-04T00:00:00"/>
    <d v="1899-12-30T14:10:00"/>
    <d v="1899-12-30T15:00:00"/>
    <s v="JOSE PAEZ"/>
    <m/>
    <x v="0"/>
    <s v="MECANICA DE PATIO"/>
    <s v="EXTERNO"/>
    <x v="3"/>
    <n v="8"/>
    <n v="1"/>
    <d v="1900-01-01T22:34:48"/>
    <x v="99"/>
    <n v="0"/>
    <d v="1899-12-30T04:00:00"/>
    <d v="1900-01-03T23:31:38"/>
    <x v="24"/>
    <x v="4"/>
    <x v="7"/>
    <s v="5-18"/>
  </r>
  <r>
    <s v="SVM57A"/>
    <n v="135"/>
    <x v="1"/>
    <s v="INPSECCION DE QUINTA RUEDA"/>
    <s v="QUINTA RUEDA"/>
    <d v="1899-12-30T14:25:00"/>
    <d v="1899-12-30T17:00:00"/>
    <d v="2021-04-26T00:00:00"/>
    <x v="24"/>
    <d v="2021-05-06T00:00:00"/>
    <d v="2021-05-06T00:00:00"/>
    <d v="1899-12-30T14:00:00"/>
    <d v="1899-12-30T15:20:00"/>
    <s v="CESAR ESCORCIA"/>
    <m/>
    <x v="1"/>
    <s v="MECANICA DE PATIO"/>
    <s v="EXTERNO"/>
    <x v="3"/>
    <n v="8"/>
    <n v="1"/>
    <m/>
    <x v="100"/>
    <n v="0"/>
    <d v="1899-12-30T04:00:00"/>
    <d v="1899-12-30T04:00:00"/>
    <x v="24"/>
    <x v="4"/>
    <x v="7"/>
    <s v="5-18"/>
  </r>
  <r>
    <s v="SVM57A"/>
    <n v="135"/>
    <x v="0"/>
    <s v="POSTURA DE MEDIAS LUNAS"/>
    <s v="CABINA"/>
    <d v="1899-12-30T14:25:00"/>
    <d v="1899-12-30T17:00:00"/>
    <d v="2021-04-26T00:00:00"/>
    <x v="24"/>
    <d v="2021-05-06T00:00:00"/>
    <d v="2021-05-06T00:00:00"/>
    <d v="1899-12-30T14:00:00"/>
    <d v="1899-12-30T14:30:00"/>
    <s v="WILSON OROZCO"/>
    <m/>
    <x v="1"/>
    <s v="LATONERIA PINTURA_x000a_SOLDADURA"/>
    <s v="EXTERNO"/>
    <x v="3"/>
    <n v="8"/>
    <n v="1"/>
    <m/>
    <x v="100"/>
    <n v="0"/>
    <d v="1899-12-30T04:00:00"/>
    <d v="1899-12-30T04:00:00"/>
    <x v="24"/>
    <x v="4"/>
    <x v="7"/>
    <s v="5-18"/>
  </r>
  <r>
    <s v="SJK824"/>
    <n v="136"/>
    <x v="1"/>
    <s v="DESMONTE DE DEFENSA PARA REPARACION Y SE MONTO, CAMBIO DE PLUMILLAS"/>
    <s v="CABINA"/>
    <d v="1899-12-30T11:55:00"/>
    <d v="1899-12-30T16:20:00"/>
    <d v="2021-04-26T00:00:00"/>
    <x v="23"/>
    <d v="2021-04-26T00:00:00"/>
    <d v="2021-04-26T00:00:00"/>
    <d v="1899-12-30T14:00:00"/>
    <d v="1899-12-30T16:20:00"/>
    <s v="WILSON OROZCO_x000a_"/>
    <s v="JORGE PEREZ"/>
    <x v="0"/>
    <s v="LATONERIA PINTURA_x000a_SOLDADURA"/>
    <s v="EXTERNO"/>
    <x v="3"/>
    <n v="0"/>
    <n v="1"/>
    <d v="1899-12-30T04:25:00"/>
    <x v="101"/>
    <n v="0"/>
    <d v="1899-12-30T04:40:00"/>
    <d v="1899-12-30T09:05:00"/>
    <x v="23"/>
    <x v="1"/>
    <x v="6"/>
    <s v="4-17"/>
  </r>
  <r>
    <s v="SJK824"/>
    <n v="136"/>
    <x v="1"/>
    <s v=" POSTURA DE TORNILLOS A TAPA DE BATERIAS"/>
    <s v="CABINA"/>
    <d v="1899-12-30T11:55:00"/>
    <d v="1899-12-30T16:20:00"/>
    <d v="2021-04-26T00:00:00"/>
    <x v="23"/>
    <d v="2021-04-26T00:00:00"/>
    <d v="2021-04-26T00:00:00"/>
    <d v="1899-12-30T16:15:00"/>
    <d v="1899-12-30T16:50:00"/>
    <s v="DAIRO RODRIGUEZ"/>
    <s v="JORGE PEREZ"/>
    <x v="0"/>
    <s v="LATONERIA PINTURA_x000a_SOLDADURA"/>
    <s v="EXTERNO"/>
    <x v="3"/>
    <n v="0"/>
    <n v="1"/>
    <d v="1899-12-30T04:25:00"/>
    <x v="101"/>
    <n v="0"/>
    <d v="1899-12-30T04:40:00"/>
    <d v="1899-12-30T09:05:00"/>
    <x v="23"/>
    <x v="1"/>
    <x v="6"/>
    <s v="4-17"/>
  </r>
  <r>
    <s v="SJK824"/>
    <n v="136"/>
    <x v="0"/>
    <s v="CONECTAR LAS LAMPARAS DE LA DEFENSA"/>
    <s v="CABINA"/>
    <d v="1899-12-30T11:55:00"/>
    <d v="1899-12-30T16:20:00"/>
    <d v="2021-04-26T00:00:00"/>
    <x v="23"/>
    <d v="2021-04-26T00:00:00"/>
    <d v="2021-04-26T00:00:00"/>
    <d v="1899-12-30T16:20:00"/>
    <d v="1899-12-30T16:51:00"/>
    <s v="JULIO ARAQUE "/>
    <s v="JORGE PEREZ"/>
    <x v="0"/>
    <s v="ELECTRICO"/>
    <s v="EXTERNO"/>
    <x v="3"/>
    <n v="0"/>
    <n v="1"/>
    <d v="1899-12-30T04:25:00"/>
    <x v="101"/>
    <n v="0"/>
    <d v="1899-12-30T04:40:00"/>
    <d v="1899-12-30T09:05:00"/>
    <x v="23"/>
    <x v="1"/>
    <x v="6"/>
    <s v="4-17"/>
  </r>
  <r>
    <s v="R60300"/>
    <n v="137"/>
    <x v="0"/>
    <s v="VEHICULO EL DIA 26/04/2021 SE FUE NO HABIA REPUESTO DE LEVANTA EJE,"/>
    <s v="SUSPENSION TANQUE"/>
    <d v="1899-12-30T15:25:00"/>
    <d v="1899-12-30T16:00:00"/>
    <d v="2021-04-26T00:00:00"/>
    <x v="23"/>
    <m/>
    <m/>
    <m/>
    <m/>
    <m/>
    <s v="NEIDER IBARRA"/>
    <x v="0"/>
    <s v="AIRE"/>
    <s v="EXTERNO"/>
    <x v="3"/>
    <n v="0"/>
    <n v="1"/>
    <d v="1899-12-30T00:35:00"/>
    <x v="36"/>
    <n v="0"/>
    <d v="1899-12-30T05:00:00"/>
    <d v="1899-12-30T05:35:00"/>
    <x v="23"/>
    <x v="1"/>
    <x v="6"/>
    <s v="4-17"/>
  </r>
  <r>
    <s v="TDL763"/>
    <n v="138"/>
    <x v="0"/>
    <s v="CAMBIO DE BASE DE FILTRO TRAMPA Y CAMBIO DE TUERCA DE TRAMPA."/>
    <s v="MOTOR"/>
    <d v="1899-12-30T15:45:00"/>
    <d v="1899-12-30T18:40:00"/>
    <d v="2021-04-26T00:00:00"/>
    <x v="23"/>
    <d v="2021-04-26T00:00:00"/>
    <d v="2021-04-26T00:00:00"/>
    <d v="1899-12-30T17:40:00"/>
    <d v="1899-12-30T18:40:00"/>
    <s v="RODOLFO CASTAÑEDA"/>
    <s v="JORGE BALLESTEROS"/>
    <x v="0"/>
    <s v="MOTORES"/>
    <s v="EXTERNO"/>
    <x v="1"/>
    <n v="0"/>
    <n v="1"/>
    <d v="1899-12-30T02:55:00"/>
    <x v="102"/>
    <n v="0"/>
    <d v="1899-12-30T02:20:00"/>
    <d v="1899-12-30T05:15:00"/>
    <x v="23"/>
    <x v="1"/>
    <x v="6"/>
    <s v="4-17"/>
  </r>
  <r>
    <s v="TFR853"/>
    <n v="139"/>
    <x v="0"/>
    <s v="ARREGLO DE MANDO LEVANTA VOLCO"/>
    <s v="CONTROL"/>
    <d v="1899-12-30T14:30:00"/>
    <d v="1899-12-30T17:00:00"/>
    <d v="2021-04-26T00:00:00"/>
    <x v="23"/>
    <d v="2021-04-26T00:00:00"/>
    <d v="2021-04-26T00:00:00"/>
    <d v="1899-12-30T14:30:00"/>
    <d v="1899-12-30T17:00:00"/>
    <s v="DEIWIS PIMIENTA"/>
    <m/>
    <x v="0"/>
    <s v="AIRE"/>
    <s v="INTERNO"/>
    <x v="5"/>
    <n v="0"/>
    <n v="1"/>
    <d v="1899-12-30T02:30:00"/>
    <x v="0"/>
    <n v="1"/>
    <d v="1899-12-30T00:00:00"/>
    <d v="1899-12-30T02:30:00"/>
    <x v="23"/>
    <x v="1"/>
    <x v="6"/>
    <s v="4-17"/>
  </r>
  <r>
    <s v="TDL909"/>
    <n v="140"/>
    <x v="1"/>
    <s v="CAMBIO DE ACEITE Y FILTRACION DE MOTOR , INSPECCION BANDAS Y ENGRASE"/>
    <s v="MOTOR"/>
    <d v="1899-12-30T07:40:00"/>
    <d v="1899-12-30T10:45:00"/>
    <d v="2021-04-27T00:00:00"/>
    <x v="22"/>
    <d v="2021-04-27T00:00:00"/>
    <d v="2021-04-27T00:00:00"/>
    <d v="1899-12-30T08:00:00"/>
    <d v="1899-12-30T10:30:00"/>
    <s v="ARGEMIRO ARAQUE             "/>
    <s v="JAVIER CASTRO"/>
    <x v="1"/>
    <s v="MECANICA DE PATIO ,                     "/>
    <s v=" EXTERNO"/>
    <x v="2"/>
    <n v="0"/>
    <n v="1"/>
    <d v="1899-12-30T03:05:00"/>
    <x v="103"/>
    <n v="1"/>
    <d v="1899-12-30T00:00:00"/>
    <d v="1899-12-30T03:05:00"/>
    <x v="22"/>
    <x v="1"/>
    <x v="6"/>
    <s v="4-17"/>
  </r>
  <r>
    <s v="TDL909"/>
    <n v="140"/>
    <x v="1"/>
    <s v="NSPECCION DE 5TA RUEDA ( SE ENCONTRARON 3 FISURAS Y HAY QYE DAR AJUSTE CON LAINAS )"/>
    <s v="QUINTA RUEDA"/>
    <d v="1899-12-30T07:40:00"/>
    <d v="1899-12-30T10:45:00"/>
    <d v="2021-04-27T00:00:00"/>
    <x v="22"/>
    <d v="2021-04-27T00:00:00"/>
    <d v="2021-04-27T00:00:00"/>
    <d v="1899-12-30T10:00:00"/>
    <d v="1899-12-30T10:45:00"/>
    <s v="LUIS UTRIA                CESAR ESCORCIA   "/>
    <s v="JAVIER CASTRO"/>
    <x v="1"/>
    <s v="QUINTA RUEDA  "/>
    <s v=" EXTERNO"/>
    <x v="2"/>
    <n v="0"/>
    <n v="1"/>
    <d v="1899-12-30T03:05:00"/>
    <x v="103"/>
    <n v="1"/>
    <d v="1899-12-30T00:00:00"/>
    <d v="1899-12-30T03:05:00"/>
    <x v="22"/>
    <x v="1"/>
    <x v="6"/>
    <s v="4-17"/>
  </r>
  <r>
    <s v="TDL909"/>
    <n v="140"/>
    <x v="0"/>
    <s v="MTTO VALVULA RELAY R14, REVISION DE RACOR CON FUGA DE AIRE "/>
    <s v="AIRE CABEZOTE"/>
    <d v="1899-12-30T07:40:00"/>
    <d v="1899-12-30T10:45:00"/>
    <d v="2021-04-27T00:00:00"/>
    <x v="22"/>
    <d v="2021-04-27T00:00:00"/>
    <d v="2021-04-27T00:00:00"/>
    <d v="1899-12-30T10:00:00"/>
    <d v="1899-12-30T10:40:00"/>
    <s v="DEIWIS PIMIENTA "/>
    <s v="JAVIER CASTRO"/>
    <x v="1"/>
    <s v="AIRE"/>
    <s v="INTERNO"/>
    <x v="2"/>
    <n v="0"/>
    <n v="1"/>
    <d v="1899-12-30T03:05:00"/>
    <x v="103"/>
    <n v="1"/>
    <d v="1899-12-30T00:00:00"/>
    <d v="1899-12-30T03:05:00"/>
    <x v="22"/>
    <x v="1"/>
    <x v="6"/>
    <s v="4-17"/>
  </r>
  <r>
    <s v="SJK640"/>
    <n v="141"/>
    <x v="1"/>
    <s v="CAMBIO DE ABRAZADERAS CREMALLERAS A MANGUERA DE HIDRAULICO,"/>
    <s v="MOTOR"/>
    <d v="1899-12-30T08:00:00"/>
    <d v="1899-12-30T09:50:00"/>
    <d v="2021-04-27T00:00:00"/>
    <x v="22"/>
    <d v="2021-04-27T00:00:00"/>
    <d v="2021-04-27T00:00:00"/>
    <d v="1899-12-30T08:10:00"/>
    <d v="1899-12-30T09:20:00"/>
    <s v="WILSON DURAN                    "/>
    <s v="EDWIN AGUILAR"/>
    <x v="0"/>
    <s v=" MOTORES                            "/>
    <s v="INTERNO"/>
    <x v="2"/>
    <n v="0"/>
    <n v="1"/>
    <d v="1899-12-30T01:50:00"/>
    <x v="104"/>
    <n v="1"/>
    <d v="1899-12-30T00:00:00"/>
    <d v="1899-12-30T01:50:00"/>
    <x v="22"/>
    <x v="1"/>
    <x v="6"/>
    <s v="4-17"/>
  </r>
  <r>
    <s v="SJK640"/>
    <n v="141"/>
    <x v="1"/>
    <s v="REPARACION Y MANTENIMIENTO VALVULA MODULO DE CORNETAS Y FUN CLUTCH"/>
    <s v="MOTOR"/>
    <d v="1899-12-30T08:00:00"/>
    <d v="1899-12-30T09:50:00"/>
    <d v="2021-04-27T00:00:00"/>
    <x v="22"/>
    <d v="2021-04-27T00:00:00"/>
    <d v="2021-04-27T00:00:00"/>
    <d v="1899-12-30T08:00:00"/>
    <d v="1899-12-30T09:50:00"/>
    <s v="DEIWIS PIMIENTA  "/>
    <s v="EDWIN AGUILAR"/>
    <x v="0"/>
    <s v="AIRE                                     "/>
    <s v="INTERNO"/>
    <x v="2"/>
    <n v="0"/>
    <n v="1"/>
    <d v="1899-12-30T01:50:00"/>
    <x v="104"/>
    <n v="1"/>
    <d v="1899-12-30T00:00:00"/>
    <d v="1899-12-30T01:50:00"/>
    <x v="22"/>
    <x v="1"/>
    <x v="6"/>
    <s v="4-17"/>
  </r>
  <r>
    <s v="SJK640"/>
    <n v="141"/>
    <x v="0"/>
    <s v=" ARREGLO DE ARNES DE LAS PERAS DEL DIFERENCIAL "/>
    <s v="TRANSMISIONES"/>
    <d v="1899-12-30T08:00:00"/>
    <d v="1899-12-30T09:50:00"/>
    <d v="2021-04-27T00:00:00"/>
    <x v="22"/>
    <d v="2021-04-27T00:00:00"/>
    <d v="2021-04-27T00:00:00"/>
    <d v="1899-12-30T09:30:00"/>
    <d v="1899-12-30T09:50:00"/>
    <s v="EDWIN NARANJO"/>
    <s v="EDWIN AGUILAR"/>
    <x v="0"/>
    <s v="ELECTRICO "/>
    <s v="INTERNO"/>
    <x v="2"/>
    <n v="0"/>
    <n v="1"/>
    <d v="1899-12-30T01:50:00"/>
    <x v="104"/>
    <n v="1"/>
    <d v="1899-12-30T00:00:00"/>
    <d v="1899-12-30T01:50:00"/>
    <x v="22"/>
    <x v="1"/>
    <x v="6"/>
    <s v="4-17"/>
  </r>
  <r>
    <s v="SJK638"/>
    <n v="142"/>
    <x v="1"/>
    <s v="CAMBIO DE ACEITE Y FILTRACION DE MOTOR, ENGRASE, INSPECCION DE BANDAS"/>
    <s v="MOTOR"/>
    <d v="1899-12-30T08:15:00"/>
    <d v="1899-12-30T18:00:00"/>
    <d v="2021-04-27T00:00:00"/>
    <x v="25"/>
    <d v="2021-04-27T00:00:00"/>
    <d v="2021-04-27T00:00:00"/>
    <d v="1899-12-30T14:30:00"/>
    <d v="1899-12-30T16:00:00"/>
    <s v="ARGEMIRO ARAQUE                "/>
    <s v="YONAT CANTILLO"/>
    <x v="1"/>
    <s v="MECANICA DE PATIO                                         "/>
    <s v="EXTERNO"/>
    <x v="2"/>
    <n v="1"/>
    <n v="1"/>
    <d v="1899-12-30T20:15:00"/>
    <x v="105"/>
    <n v="0"/>
    <d v="1899-12-30T03:00:00"/>
    <d v="1899-12-31T04:45:00"/>
    <x v="25"/>
    <x v="1"/>
    <x v="6"/>
    <s v="4-17"/>
  </r>
  <r>
    <s v="SJK638"/>
    <n v="142"/>
    <x v="1"/>
    <s v="INSPECCION DE FUGAS DE AIRE"/>
    <s v="VEHICULO EN GENERAL"/>
    <d v="1899-12-30T08:15:00"/>
    <d v="1899-12-30T18:00:00"/>
    <d v="2021-04-27T00:00:00"/>
    <x v="25"/>
    <d v="2021-04-27T00:00:00"/>
    <d v="2021-04-27T00:00:00"/>
    <d v="1899-12-30T15:00:00"/>
    <d v="1899-12-30T15:30:00"/>
    <s v="DEIWIS PIMIENTA"/>
    <s v="YONAT CANTILLO"/>
    <x v="1"/>
    <s v="AIRE     "/>
    <s v="INTERNO"/>
    <x v="2"/>
    <n v="1"/>
    <n v="1"/>
    <d v="1899-12-30T20:15:00"/>
    <x v="105"/>
    <n v="0"/>
    <d v="1899-12-30T03:00:00"/>
    <d v="1899-12-31T04:45:00"/>
    <x v="25"/>
    <x v="1"/>
    <x v="6"/>
    <s v="4-17"/>
  </r>
  <r>
    <s v="SJK638"/>
    <n v="142"/>
    <x v="1"/>
    <s v="INSPECCION DE 5TA RUEDA ( SE ENCONTRARON 2 FISURAS AL PLATO ) SE CAMBIO BUJE HOMBRO DERECHO POR UNO DE SEGUNDA "/>
    <s v="QUINTA RUEDA"/>
    <d v="1899-12-30T08:15:00"/>
    <d v="1899-12-30T18:00:00"/>
    <d v="2021-04-27T00:00:00"/>
    <x v="25"/>
    <d v="2021-04-27T00:00:00"/>
    <d v="2021-04-27T00:00:00"/>
    <d v="1899-12-30T15:20:00"/>
    <d v="1899-12-30T16:15:00"/>
    <s v="LUIS UTRIA                        CESAR ESCORCIA "/>
    <s v="YONAT CANTILLO"/>
    <x v="1"/>
    <s v="QUINTA RUEDA"/>
    <s v="EXTERNO"/>
    <x v="2"/>
    <n v="1"/>
    <n v="1"/>
    <d v="1899-12-30T20:15:00"/>
    <x v="105"/>
    <n v="0"/>
    <d v="1899-12-30T03:00:00"/>
    <d v="1899-12-31T04:45:00"/>
    <x v="25"/>
    <x v="1"/>
    <x v="6"/>
    <s v="4-17"/>
  </r>
  <r>
    <s v="SJK638"/>
    <n v="142"/>
    <x v="1"/>
    <s v="REPARACION DE TANQUE DE COMPENSACION Y CAMBIO DE MANGUERAS DE REFRIGERANTE "/>
    <s v="MOTOR"/>
    <d v="1899-12-30T08:15:00"/>
    <d v="1899-12-30T18:00:00"/>
    <d v="2021-04-27T00:00:00"/>
    <x v="25"/>
    <d v="2021-04-28T00:00:00"/>
    <d v="2021-04-28T00:00:00"/>
    <d v="1899-12-30T14:30:00"/>
    <d v="1899-12-30T18:00:00"/>
    <s v="JOSE PAEZ"/>
    <s v="YONAT CANTILLO"/>
    <x v="0"/>
    <s v="MOTORES"/>
    <s v="INTERNO"/>
    <x v="2"/>
    <n v="1"/>
    <n v="1"/>
    <d v="1899-12-30T20:15:00"/>
    <x v="105"/>
    <n v="0"/>
    <d v="1899-12-30T03:00:00"/>
    <d v="1899-12-31T04:45:00"/>
    <x v="25"/>
    <x v="1"/>
    <x v="6"/>
    <s v="4-17"/>
  </r>
  <r>
    <s v="R80872"/>
    <n v="142"/>
    <x v="1"/>
    <s v="SE GATEO EL TANQUE , DEMONTAJE DE LLANTAS, DESMONTE DE BOSIN POSICION 7 Y 8 PARA CAMBIO DE RETENEDOR "/>
    <s v="RUEDAS"/>
    <d v="1899-12-30T08:15:00"/>
    <d v="1899-12-30T18:00:00"/>
    <d v="2021-04-27T00:00:00"/>
    <x v="25"/>
    <d v="2021-04-27T00:00:00"/>
    <d v="2021-04-27T00:00:00"/>
    <d v="1899-12-30T14:35:00"/>
    <d v="1899-12-30T15:00:00"/>
    <s v="RODOLFO CASTAÑEDA "/>
    <s v="YONAT CANTILLO"/>
    <x v="1"/>
    <s v="MECANICA DE PATIO      "/>
    <s v="EXTERNO"/>
    <x v="2"/>
    <n v="1"/>
    <n v="1"/>
    <d v="1899-12-30T20:15:00"/>
    <x v="105"/>
    <n v="0"/>
    <d v="1899-12-30T03:00:00"/>
    <d v="1899-12-31T04:45:00"/>
    <x v="25"/>
    <x v="1"/>
    <x v="6"/>
    <s v="4-17"/>
  </r>
  <r>
    <s v="R80872"/>
    <n v="142"/>
    <x v="0"/>
    <s v="CAMBIO DE RETENEDOR Y GRASA POSICION 7 Y8"/>
    <s v="RUEDAS"/>
    <d v="1899-12-30T08:15:00"/>
    <d v="1899-12-30T18:00:00"/>
    <d v="2021-04-27T00:00:00"/>
    <x v="25"/>
    <d v="2021-04-28T00:00:00"/>
    <d v="2021-04-28T00:00:00"/>
    <d v="1899-12-30T07:30:00"/>
    <d v="1899-12-30T08:30:00"/>
    <s v="RODOLFO CASTAÑEDA "/>
    <s v="YONAT CANTILLO"/>
    <x v="1"/>
    <s v="MECANICA DE PATIO      "/>
    <s v="EXTERNO"/>
    <x v="6"/>
    <n v="1"/>
    <n v="1"/>
    <d v="1899-12-30T20:15:00"/>
    <x v="105"/>
    <n v="1"/>
    <d v="1899-12-30T00:00:00"/>
    <d v="1899-12-31T01:45:00"/>
    <x v="25"/>
    <x v="1"/>
    <x v="6"/>
    <s v="4-17"/>
  </r>
  <r>
    <s v="TFQ012"/>
    <n v="143"/>
    <x v="1"/>
    <s v="REVISION DE NIVELES, COMPLETAR ACEITE DE MOTOR, REVISION DE TRANSMISION Y FRENOS"/>
    <s v="MOTOR"/>
    <d v="1899-12-30T07:00:00"/>
    <d v="1899-12-30T15:50:00"/>
    <d v="2021-04-27T00:00:00"/>
    <x v="22"/>
    <d v="2021-04-27T00:00:00"/>
    <d v="2021-04-27T00:00:00"/>
    <d v="1899-12-30T10:50:00"/>
    <d v="1899-12-30T11:20:00"/>
    <s v="ARGEMIRO ARAQUE "/>
    <s v="LUIDWIN RUIZ"/>
    <x v="0"/>
    <s v="MECANICA DE PATIO          "/>
    <s v="EXTERNO"/>
    <x v="1"/>
    <n v="0"/>
    <n v="1"/>
    <d v="1899-12-30T06:50:29"/>
    <x v="106"/>
    <n v="1"/>
    <d v="1899-12-30T00:00:00"/>
    <d v="1899-12-30T07:50:00"/>
    <x v="22"/>
    <x v="1"/>
    <x v="6"/>
    <s v="4-17"/>
  </r>
  <r>
    <s v="TFQ012"/>
    <n v="143"/>
    <x v="1"/>
    <s v="INSPECCION DE 5TA RUEDA (TIENE 3 FISURAS Y UNA REPARACION CON SOLDADURA NUEVAMENTE FISURADA ) CAMBIO DE BUJES DE 5TA RUEDA"/>
    <s v="QUINTA RUEDA"/>
    <d v="1899-12-30T07:00:00"/>
    <d v="1899-12-30T15:50:00"/>
    <d v="2021-04-27T00:00:00"/>
    <x v="22"/>
    <d v="2021-04-27T00:00:00"/>
    <d v="2021-04-27T00:00:00"/>
    <d v="1899-12-30T07:00:00"/>
    <d v="1899-12-30T08:45:00"/>
    <s v=" LUIS UTRIA                 CESAR ESCORCIA"/>
    <s v="LUIDWIN RUIZ"/>
    <x v="0"/>
    <s v="  5TA RUEDA"/>
    <s v="EXTERNO"/>
    <x v="1"/>
    <n v="0"/>
    <n v="1"/>
    <d v="1899-12-30T06:50:29"/>
    <x v="106"/>
    <n v="1"/>
    <d v="1899-12-30T00:00:00"/>
    <d v="1899-12-30T07:50:00"/>
    <x v="22"/>
    <x v="1"/>
    <x v="6"/>
    <s v="4-17"/>
  </r>
  <r>
    <s v="TFQ012"/>
    <n v="143"/>
    <x v="0"/>
    <s v=" CAMBIO DE RETENEDOR Y RODAMIENTOS POSCION 1, CAMBIO DE EMPAQUE EJE 8 HUECOS POSCION 9Y10, CAMBIO DE RETENEDOR "/>
    <s v="RUEDAS"/>
    <d v="1899-12-30T07:00:00"/>
    <d v="1899-12-30T15:50:00"/>
    <d v="2021-04-27T00:00:00"/>
    <x v="22"/>
    <d v="2021-04-27T00:00:00"/>
    <d v="2021-04-27T00:00:00"/>
    <d v="1899-12-30T11:30:00"/>
    <d v="1899-12-30T15:50:00"/>
    <s v="TECNICO EN LLANTAS "/>
    <s v="LUIDWIN RUIZ"/>
    <x v="0"/>
    <s v="MECANICA DE PATIO          "/>
    <s v="EXTERNO"/>
    <x v="1"/>
    <n v="0"/>
    <n v="1"/>
    <d v="1899-12-30T06:50:29"/>
    <x v="106"/>
    <n v="1"/>
    <d v="1899-12-30T00:00:00"/>
    <d v="1899-12-30T07:50:00"/>
    <x v="22"/>
    <x v="1"/>
    <x v="6"/>
    <s v="4-17"/>
  </r>
  <r>
    <s v="TFQ008"/>
    <n v="144"/>
    <x v="1"/>
    <s v="INSPECCION 5TA RUEDA"/>
    <s v="QUINTA RUEDA"/>
    <d v="1899-12-30T09:40:00"/>
    <d v="1899-12-30T15:35:00"/>
    <d v="2021-04-27T00:00:00"/>
    <x v="22"/>
    <d v="2021-04-27T00:00:00"/>
    <d v="2021-04-27T00:00:00"/>
    <d v="1899-12-30T11:30:00"/>
    <d v="1899-12-30T15:40:00"/>
    <s v=" LUIS UTRIA                 CESAR ESCORCIA                           "/>
    <s v="LUIS DAVILA"/>
    <x v="1"/>
    <s v="    QUINTA RUEDA"/>
    <s v="EXTERNO"/>
    <x v="1"/>
    <n v="0"/>
    <n v="1"/>
    <d v="1899-12-30T03:55:29"/>
    <x v="40"/>
    <n v="1"/>
    <d v="1899-12-30T00:00:00"/>
    <d v="1899-12-30T04:55:00"/>
    <x v="22"/>
    <x v="1"/>
    <x v="6"/>
    <s v="4-17"/>
  </r>
  <r>
    <s v="TFQ008"/>
    <n v="144"/>
    <x v="1"/>
    <s v="REPARACION DE LICUADORA"/>
    <s v="CABINA"/>
    <d v="1899-12-30T09:40:00"/>
    <d v="1899-12-30T15:35:00"/>
    <d v="2021-04-27T00:00:00"/>
    <x v="22"/>
    <d v="2021-04-27T00:00:00"/>
    <d v="2021-04-27T00:00:00"/>
    <d v="1899-12-30T14:30:00"/>
    <d v="1899-12-30T15:30:00"/>
    <s v="EDWIN NARANJO  "/>
    <s v="LUIS DAVILA"/>
    <x v="1"/>
    <s v="ELECTRICO                   "/>
    <s v="EXTERNO"/>
    <x v="1"/>
    <n v="0"/>
    <n v="1"/>
    <d v="1899-12-30T03:55:29"/>
    <x v="40"/>
    <n v="1"/>
    <d v="1899-12-30T00:00:00"/>
    <d v="1899-12-30T04:55:00"/>
    <x v="22"/>
    <x v="1"/>
    <x v="6"/>
    <s v="4-17"/>
  </r>
  <r>
    <s v="TFQ008"/>
    <n v="144"/>
    <x v="0"/>
    <s v="POLICHADO"/>
    <s v="CABINA"/>
    <d v="1899-12-30T09:40:00"/>
    <d v="1899-12-30T15:35:00"/>
    <d v="2021-04-27T00:00:00"/>
    <x v="22"/>
    <d v="2021-04-27T00:00:00"/>
    <d v="2021-04-27T00:00:00"/>
    <d v="1899-12-30T14:00:00"/>
    <d v="1899-12-30T15:55:00"/>
    <s v="WILSON OROZCO   "/>
    <s v="LUIS DAVILA"/>
    <x v="1"/>
    <s v="  LATONERIA Y PINTURA     "/>
    <s v="EXTERNO"/>
    <x v="1"/>
    <n v="0"/>
    <n v="1"/>
    <d v="1899-12-30T03:55:29"/>
    <x v="40"/>
    <n v="1"/>
    <d v="1899-12-30T00:00:00"/>
    <d v="1899-12-30T04:55:00"/>
    <x v="22"/>
    <x v="1"/>
    <x v="6"/>
    <s v="4-17"/>
  </r>
  <r>
    <s v="WLP795"/>
    <n v="145"/>
    <x v="1"/>
    <s v="ENGRASE GENERAL "/>
    <s v="GRASERA"/>
    <d v="1899-12-30T07:30:00"/>
    <d v="1899-12-30T12:00:00"/>
    <d v="2021-04-27T00:00:00"/>
    <x v="22"/>
    <d v="2021-04-27T00:00:00"/>
    <d v="2021-04-27T00:00:00"/>
    <d v="1899-12-30T07:40:00"/>
    <d v="1899-12-30T08:00:00"/>
    <s v="ARGEMIRO ARAQUE         "/>
    <s v="JOHAN AVENDAÑO "/>
    <x v="1"/>
    <s v="MECANICA DE PATIO          "/>
    <s v="EXTERNO"/>
    <x v="3"/>
    <n v="0"/>
    <n v="1"/>
    <d v="1899-12-30T04:30:00"/>
    <x v="72"/>
    <n v="1"/>
    <d v="1899-12-30T00:00:00"/>
    <d v="1899-12-30T04:30:00"/>
    <x v="22"/>
    <x v="1"/>
    <x v="6"/>
    <s v="4-17"/>
  </r>
  <r>
    <s v="WLP795"/>
    <n v="145"/>
    <x v="1"/>
    <s v="POLICHADO "/>
    <s v="CABINA"/>
    <d v="1899-12-30T07:30:00"/>
    <d v="1899-12-30T12:00:00"/>
    <d v="2021-04-27T00:00:00"/>
    <x v="22"/>
    <d v="2021-04-27T00:00:00"/>
    <d v="2021-04-27T00:00:00"/>
    <d v="1899-12-30T08:00:00"/>
    <d v="1899-12-30T11:00:00"/>
    <s v="WILSON OROZCO"/>
    <s v="JOHAN AVENDAÑO "/>
    <x v="1"/>
    <s v="PINTURA Y LATONERIA"/>
    <s v="EXTERNO"/>
    <x v="3"/>
    <n v="0"/>
    <n v="1"/>
    <d v="1899-12-30T04:30:00"/>
    <x v="72"/>
    <n v="1"/>
    <d v="1899-12-30T00:00:00"/>
    <d v="1899-12-30T04:30:00"/>
    <x v="22"/>
    <x v="1"/>
    <x v="6"/>
    <s v="4-17"/>
  </r>
  <r>
    <s v="WLP795"/>
    <n v="145"/>
    <x v="0"/>
    <s v="CAMBIO DE 2 HOJAS DE MUELLE PRINCIPAL Y SEPTIMA, POSICION 1Y2 CAMBIO DE 6 PERNO RIN DISCO"/>
    <s v="SUSPENSION TANQUE"/>
    <d v="1899-12-30T07:30:00"/>
    <d v="1899-12-30T12:00:00"/>
    <d v="2021-04-27T00:00:00"/>
    <x v="22"/>
    <d v="2021-04-27T00:00:00"/>
    <d v="2021-04-27T00:00:00"/>
    <d v="1899-12-30T08:30:00"/>
    <d v="1899-12-30T12:00:00"/>
    <s v="RODOLFO CASTAÑEDA"/>
    <s v="JOHAN AVENDAÑO "/>
    <x v="1"/>
    <s v="MECANICA DE PATIO          "/>
    <s v="EXTERNO"/>
    <x v="3"/>
    <n v="0"/>
    <n v="1"/>
    <d v="1899-12-30T04:30:00"/>
    <x v="72"/>
    <n v="1"/>
    <d v="1899-12-30T00:00:00"/>
    <d v="1899-12-30T04:30:00"/>
    <x v="22"/>
    <x v="1"/>
    <x v="6"/>
    <s v="4-17"/>
  </r>
  <r>
    <s v="TFU067"/>
    <n v="146"/>
    <x v="1"/>
    <s v="CAMBIO DE ACEITE Y FILTRACION DE MOTOR"/>
    <s v="MOTOR"/>
    <d v="1899-12-30T14:25:00"/>
    <d v="1899-12-30T16:50:00"/>
    <d v="2021-04-27T00:00:00"/>
    <x v="26"/>
    <d v="2021-04-27T00:00:00"/>
    <d v="2021-04-27T00:00:00"/>
    <d v="1899-12-30T16:15:00"/>
    <d v="1899-12-30T17:35:00"/>
    <s v="ARGEMIRO ARAQUE              "/>
    <s v="ABSALON PUENTES"/>
    <x v="1"/>
    <s v="MECANICA DE PATIO                                           "/>
    <s v="EXTERNO"/>
    <x v="1"/>
    <n v="3"/>
    <n v="1"/>
    <d v="1899-12-31T03:55:17"/>
    <x v="107"/>
    <n v="0"/>
    <d v="1899-12-30T04:10:00"/>
    <d v="1900-01-01T01:34:02"/>
    <x v="2"/>
    <x v="1"/>
    <x v="6"/>
    <s v="4-17"/>
  </r>
  <r>
    <s v="TFU067"/>
    <n v="146"/>
    <x v="1"/>
    <s v="INSPECCION DE QUINTA RUEDA, (SE SOLICITA PONER HOMBROS FIJOS) "/>
    <s v="QUINTA RUEDA"/>
    <d v="1899-12-30T14:25:00"/>
    <d v="1899-12-30T16:50:00"/>
    <d v="2021-04-27T00:00:00"/>
    <x v="26"/>
    <d v="2021-04-27T00:00:00"/>
    <d v="2021-04-27T00:00:00"/>
    <d v="1899-12-30T15:00:00"/>
    <d v="1899-12-30T15:30:00"/>
    <s v="LUIS UTRIA                        CESAR ESCORCIA "/>
    <s v="ABSALON PUENTES"/>
    <x v="1"/>
    <s v="QUINTA RUEDA"/>
    <s v="EXTERNO"/>
    <x v="1"/>
    <n v="3"/>
    <n v="1"/>
    <d v="1899-12-31T03:55:17"/>
    <x v="107"/>
    <n v="0"/>
    <d v="1899-12-30T04:10:00"/>
    <d v="1900-01-01T01:34:02"/>
    <x v="2"/>
    <x v="1"/>
    <x v="6"/>
    <s v="4-17"/>
  </r>
  <r>
    <s v="TFU067"/>
    <n v="146"/>
    <x v="1"/>
    <s v="REVISION DE VALVULA PANELA DEL MONO Y PERA FULLER, POSTURA DE CAUCHOS A VARILLA DE VALVULA NIVELADORA PTE POR RESPUESTOS DEL PLANEADOR"/>
    <s v="MOTOR_x000a_SUSPENSION CABEZOTE"/>
    <d v="1899-12-30T14:25:00"/>
    <d v="1899-12-30T16:50:00"/>
    <d v="2021-04-27T00:00:00"/>
    <x v="26"/>
    <d v="2021-04-27T00:00:00"/>
    <d v="2021-04-27T00:00:00"/>
    <d v="1899-12-30T15:50:00"/>
    <d v="1899-12-30T17:20:00"/>
    <s v="DEIWIS PIMIENTA  "/>
    <s v="ABSALON PUENTES"/>
    <x v="1"/>
    <s v="QUINTA RUEDA"/>
    <s v="EXTERNO"/>
    <x v="1"/>
    <n v="3"/>
    <n v="1"/>
    <d v="1899-12-31T03:55:17"/>
    <x v="107"/>
    <n v="0"/>
    <d v="1899-12-30T04:10:00"/>
    <d v="1900-01-01T01:34:02"/>
    <x v="2"/>
    <x v="1"/>
    <x v="6"/>
    <s v="4-17"/>
  </r>
  <r>
    <s v="TFU067"/>
    <n v="146"/>
    <x v="1"/>
    <s v="DESMONTE Y MONTAJE DE CAJA DE HUMO "/>
    <s v="CABINA"/>
    <d v="1899-12-30T14:25:00"/>
    <d v="1899-12-30T16:50:00"/>
    <d v="2021-04-27T00:00:00"/>
    <x v="26"/>
    <d v="2021-04-28T00:00:00"/>
    <d v="2021-04-28T00:00:00"/>
    <d v="1899-12-30T08:00:00"/>
    <d v="1899-12-30T09:30:00"/>
    <s v="DAIRO RODRIGUEZ"/>
    <s v="ABSALON PUENTES"/>
    <x v="0"/>
    <s v="SOLDADURA"/>
    <s v="EXTERNO "/>
    <x v="1"/>
    <n v="3"/>
    <n v="1"/>
    <d v="1899-12-31T03:55:17"/>
    <x v="107"/>
    <n v="0"/>
    <d v="1899-12-30T04:10:00"/>
    <d v="1900-01-01T01:34:02"/>
    <x v="2"/>
    <x v="1"/>
    <x v="6"/>
    <s v="4-17"/>
  </r>
  <r>
    <s v="TFU067"/>
    <n v="146"/>
    <x v="1"/>
    <s v="MONTAJE DE CAJA DE HUMO "/>
    <s v="CABINA"/>
    <d v="1899-12-30T14:25:00"/>
    <d v="1899-12-30T16:50:00"/>
    <d v="2021-04-27T00:00:00"/>
    <x v="26"/>
    <d v="2021-04-28T00:00:00"/>
    <d v="2021-04-28T00:00:00"/>
    <d v="1899-12-30T11:10:00"/>
    <d v="1899-12-30T12:00:00"/>
    <s v="ARGEMIRO ARAQUE"/>
    <s v="ABSALON PUENTES"/>
    <x v="0"/>
    <s v="SOLDADURA"/>
    <s v="EXTERNO "/>
    <x v="1"/>
    <n v="3"/>
    <n v="1"/>
    <d v="1899-12-31T03:55:17"/>
    <x v="107"/>
    <n v="0"/>
    <d v="1899-12-30T04:10:00"/>
    <d v="1900-01-01T01:34:02"/>
    <x v="2"/>
    <x v="1"/>
    <x v="6"/>
    <s v="4-17"/>
  </r>
  <r>
    <s v="TFU067"/>
    <n v="146"/>
    <x v="1"/>
    <s v="CAMBIO DE BANDAS POSICION 5,6,7,8,9 Y 10 Y RETENEDOR, ESPARRAGOS, POSICION 9 Y 10 "/>
    <s v="RUEDAS"/>
    <d v="1899-12-30T14:25:00"/>
    <d v="1899-12-30T16:50:00"/>
    <d v="2021-04-27T00:00:00"/>
    <x v="26"/>
    <d v="2021-04-29T00:00:00"/>
    <d v="2021-04-30T00:00:00"/>
    <d v="1899-12-30T11:25:00"/>
    <d v="1899-12-30T17:30:00"/>
    <s v=" RODOLFO CASTAÑEDA "/>
    <s v="ABSALON PUENTES"/>
    <x v="1"/>
    <s v="MECANICA DE PATIO      "/>
    <s v="EXTERNO"/>
    <x v="1"/>
    <n v="3"/>
    <n v="1"/>
    <d v="1899-12-31T03:55:17"/>
    <x v="107"/>
    <n v="0"/>
    <d v="1899-12-30T04:10:00"/>
    <d v="1900-01-01T01:34:02"/>
    <x v="2"/>
    <x v="1"/>
    <x v="6"/>
    <s v="4-17"/>
  </r>
  <r>
    <s v="R79975"/>
    <n v="146"/>
    <x v="0"/>
    <s v="CAMBIO DE 2 JUEGOS DE BANDAS"/>
    <s v="RUEDAS"/>
    <d v="1899-12-30T14:25:00"/>
    <d v="1899-12-30T10:45:00"/>
    <d v="2021-04-27T00:00:00"/>
    <x v="27"/>
    <d v="2021-04-29T00:00:00"/>
    <d v="2021-04-29T00:00:00"/>
    <d v="1899-12-30T08:00:00"/>
    <d v="1899-12-30T10:45:00"/>
    <s v="RODOLFO CASTAÑEDA "/>
    <s v="ABSALON PUENTES"/>
    <x v="1"/>
    <s v="MECANICA DE PATIO    "/>
    <s v="EXTERNO"/>
    <x v="1"/>
    <n v="2"/>
    <n v="1"/>
    <d v="1899-12-30T13:20:23"/>
    <x v="108"/>
    <n v="1"/>
    <d v="1899-12-30T00:00:00"/>
    <d v="1899-12-31T01:19:31"/>
    <x v="0"/>
    <x v="1"/>
    <x v="6"/>
    <s v="4-17"/>
  </r>
  <r>
    <s v="TFQ009"/>
    <n v="147"/>
    <x v="1"/>
    <s v="INSPECCION DE 5TA RUEDA, CAMBIO DE MORDAZAS DE 5TA RUEDA, CAMBIO DE TORNILLO GUIA RESORTE Y AJUSTE DE SISTEMA COMPENSADOR CON LAINA"/>
    <s v="QUINTA RUEDA"/>
    <d v="1899-12-30T16:05:00"/>
    <d v="1899-12-30T12:00:00"/>
    <d v="2021-04-27T00:00:00"/>
    <x v="25"/>
    <d v="2021-04-27T00:00:00"/>
    <d v="2021-04-27T00:00:00"/>
    <d v="1899-12-30T16:30:00"/>
    <d v="1899-12-30T18:30:00"/>
    <s v="LUIS UTRIA                        CESAR ESCORCIA "/>
    <s v="JAIRO GALLARDO"/>
    <x v="1"/>
    <s v="QUINTA RUEDA "/>
    <s v="EXTERNO"/>
    <x v="2"/>
    <n v="1"/>
    <n v="1"/>
    <d v="1899-12-30T02:25:58"/>
    <x v="83"/>
    <n v="1"/>
    <d v="1899-12-30T00:00:00"/>
    <d v="1899-12-30T07:55:58"/>
    <x v="25"/>
    <x v="1"/>
    <x v="6"/>
    <s v="4-17"/>
  </r>
  <r>
    <s v="TFQ009"/>
    <n v="147"/>
    <x v="1"/>
    <s v="CAMBIO DE UNIDAD SELLADA FRONTAL LADO IZQUIERDO"/>
    <s v="CABINA"/>
    <d v="1899-12-30T16:05:00"/>
    <d v="1899-12-30T12:00:00"/>
    <d v="2021-04-27T00:00:00"/>
    <x v="25"/>
    <d v="2021-04-28T00:00:00"/>
    <d v="2021-04-28T00:00:00"/>
    <d v="1899-12-30T07:45:00"/>
    <d v="1899-12-30T08:30:00"/>
    <s v="EDWIN NARANJO       JULIO ARAQUE"/>
    <s v="JAIRO GALLARDO"/>
    <x v="0"/>
    <s v="ELECTRICO "/>
    <s v="EXTERNO "/>
    <x v="2"/>
    <n v="1"/>
    <n v="1"/>
    <d v="1899-12-30T02:25:58"/>
    <x v="83"/>
    <n v="1"/>
    <d v="1899-12-30T00:00:00"/>
    <d v="1899-12-30T07:55:58"/>
    <x v="25"/>
    <x v="1"/>
    <x v="6"/>
    <s v="4-17"/>
  </r>
  <r>
    <s v="TFQ009"/>
    <n v="147"/>
    <x v="0"/>
    <s v=" DESMONTE DE CAMPANAS PARA CAMBIO DE BANDAS DE TRACCION "/>
    <s v="RUEDAS"/>
    <d v="1899-12-30T16:05:00"/>
    <d v="1899-12-30T12:00:00"/>
    <d v="2021-04-27T00:00:00"/>
    <x v="25"/>
    <d v="2021-04-28T00:00:00"/>
    <d v="2021-04-28T00:00:00"/>
    <d v="1899-12-30T08:32:00"/>
    <d v="1899-12-30T10:45:00"/>
    <s v="RODOLFO CASTAÑEDA"/>
    <s v="JAIRO GALLARDO"/>
    <x v="1"/>
    <s v="MECANICA DE PATIO"/>
    <s v="INTERNO"/>
    <x v="2"/>
    <n v="1"/>
    <n v="1"/>
    <d v="1899-12-30T02:25:58"/>
    <x v="83"/>
    <n v="1"/>
    <d v="1899-12-30T00:00:00"/>
    <d v="1899-12-30T07:55:58"/>
    <x v="25"/>
    <x v="1"/>
    <x v="6"/>
    <s v="4-17"/>
  </r>
  <r>
    <s v="TDK250"/>
    <n v="148"/>
    <x v="1"/>
    <s v="REPARACION DE BOTONES DEL MAXIFRAX CAMBIO DE LA CAJA"/>
    <s v="CABINA"/>
    <d v="1899-12-30T07:30:00"/>
    <d v="1899-12-30T10:50:00"/>
    <d v="2021-04-28T00:00:00"/>
    <x v="25"/>
    <d v="2021-04-28T00:00:00"/>
    <d v="2021-04-28T00:00:00"/>
    <d v="1899-12-30T07:30:00"/>
    <d v="1899-12-30T09:40:00"/>
    <s v="DEIWIS PIMIENTA    "/>
    <s v="CARLOS BARRO"/>
    <x v="0"/>
    <s v="AIRE  "/>
    <s v="EXTERNO"/>
    <x v="2"/>
    <n v="0"/>
    <n v="1"/>
    <d v="1899-12-30T03:20:00"/>
    <x v="109"/>
    <n v="1"/>
    <d v="1899-12-30T00:00:00"/>
    <d v="1899-12-30T03:20:00"/>
    <x v="25"/>
    <x v="1"/>
    <x v="6"/>
    <s v="4-17"/>
  </r>
  <r>
    <s v="TDK250"/>
    <n v="148"/>
    <x v="0"/>
    <s v="INSPECCION DE LA 5TA RUEDA ( SE DEMONTO Y MONTO) SE DIO AJUSTE "/>
    <s v="QUINTA RUEDA"/>
    <d v="1899-12-30T07:30:00"/>
    <d v="1899-12-30T10:50:00"/>
    <d v="2021-04-28T00:00:00"/>
    <x v="25"/>
    <d v="2021-04-28T00:00:00"/>
    <d v="2021-04-28T00:00:00"/>
    <d v="1899-12-30T09:50:00"/>
    <d v="1899-12-30T10:50:00"/>
    <s v="LUIS UTRIA                        CESAR ESCORCIA    "/>
    <s v="CARLOS BARRO"/>
    <x v="0"/>
    <s v=" QUINTA RUEDA"/>
    <s v="EXTERNO"/>
    <x v="2"/>
    <n v="0"/>
    <n v="1"/>
    <d v="1899-12-30T03:20:00"/>
    <x v="109"/>
    <n v="1"/>
    <d v="1899-12-30T00:00:00"/>
    <d v="1899-12-30T03:20:00"/>
    <x v="25"/>
    <x v="1"/>
    <x v="6"/>
    <s v="4-17"/>
  </r>
  <r>
    <s v="SJK691"/>
    <n v="149"/>
    <x v="0"/>
    <s v="INSPECCION DE 5TA RUEDA, SE DIO AJUSTE E INSPECCION DE KING PIN"/>
    <s v="QUINTA RUEDA"/>
    <d v="1899-12-30T07:30:00"/>
    <d v="1899-12-30T08:10:00"/>
    <d v="2021-04-28T00:00:00"/>
    <x v="25"/>
    <d v="2021-04-28T00:00:00"/>
    <d v="2021-04-28T00:00:00"/>
    <d v="1899-12-30T07:30:00"/>
    <d v="1899-12-30T08:10:00"/>
    <s v="LUIS UTRIA                        CESAR ESCORCIA "/>
    <s v="FABIO GUEVARA "/>
    <x v="1"/>
    <s v="QUINTA RUEDA "/>
    <s v="EXTERNO"/>
    <x v="3"/>
    <n v="0"/>
    <n v="1"/>
    <d v="1899-12-30T00:40:00"/>
    <x v="70"/>
    <n v="1"/>
    <d v="1899-12-30T00:00:00"/>
    <d v="1899-12-30T00:40:00"/>
    <x v="25"/>
    <x v="1"/>
    <x v="6"/>
    <s v="4-17"/>
  </r>
  <r>
    <s v="SJK695"/>
    <n v="150"/>
    <x v="0"/>
    <s v="INSPECCION DE 5TA RUEDA, DESMONTE DE MORDAZAS, BUJES DE MEDIA LUNA DE 5TA RUEDA, CAMBIO DE DISCO DE TEFLON "/>
    <s v="QUINTA RUEDA"/>
    <d v="1899-12-30T07:40:00"/>
    <d v="1899-12-30T10:00:00"/>
    <d v="2021-04-28T00:00:00"/>
    <x v="25"/>
    <d v="2021-04-28T00:00:00"/>
    <d v="2021-04-28T00:00:00"/>
    <d v="1899-12-30T07:40:00"/>
    <d v="1899-12-30T10:00:00"/>
    <s v="LUIS UTRIA                        CESAR ESCORCIA "/>
    <s v="MAURICIO SUESCUN "/>
    <x v="1"/>
    <s v="QUINTA RUEDA "/>
    <s v="EXTERNO"/>
    <x v="3"/>
    <n v="0"/>
    <n v="1"/>
    <d v="1899-12-30T02:20:00"/>
    <x v="110"/>
    <n v="1"/>
    <d v="1899-12-30T00:00:00"/>
    <d v="1899-12-30T02:20:00"/>
    <x v="25"/>
    <x v="1"/>
    <x v="6"/>
    <s v="4-17"/>
  </r>
  <r>
    <s v="TFQ989"/>
    <n v="151"/>
    <x v="1"/>
    <s v="CAMBIO DE ACEITE YFILTRACION DE MOTOR"/>
    <s v="MOTOR"/>
    <d v="1899-12-30T07:00:00"/>
    <d v="1899-12-30T08:50:00"/>
    <d v="2021-04-28T00:00:00"/>
    <x v="27"/>
    <d v="2021-04-28T00:00:00"/>
    <d v="2021-04-28T00:00:00"/>
    <d v="1899-12-30T08:20:00"/>
    <d v="1899-12-30T11:00:00"/>
    <s v="ARGEMIRO ARAQUE       "/>
    <s v="DIDIER GOMEZ"/>
    <x v="1"/>
    <s v="MECANICA DE PATIO"/>
    <s v="EXTERNO"/>
    <x v="1"/>
    <n v="1"/>
    <n v="1"/>
    <d v="1899-12-30T08:20:58"/>
    <x v="111"/>
    <n v="1"/>
    <d v="1899-12-30T00:00:00"/>
    <d v="1899-12-30T13:50:58"/>
    <x v="0"/>
    <x v="1"/>
    <x v="6"/>
    <s v="4-17"/>
  </r>
  <r>
    <s v="TFQ989"/>
    <n v="151"/>
    <x v="1"/>
    <s v=" INSPECCION DE 5TA RUEDA , CAMBIO DE KIT DE CIERRE"/>
    <s v="QUINTA RUEDA"/>
    <d v="1899-12-30T08:00:00"/>
    <d v="1899-12-30T08:50:00"/>
    <d v="2021-04-28T00:00:00"/>
    <x v="27"/>
    <d v="2021-04-28T00:00:00"/>
    <d v="2021-04-28T00:00:00"/>
    <d v="1899-12-30T15:34:00"/>
    <d v="1899-12-30T16:00:00"/>
    <s v="LUIS UTRIA                        CESAR ESCORCIA      "/>
    <s v="DIDIER GOMEZ"/>
    <x v="1"/>
    <s v="MECANICA DE PATIO"/>
    <s v="EXTERNO"/>
    <x v="1"/>
    <n v="1"/>
    <n v="1"/>
    <d v="1899-12-30T07:20:58"/>
    <x v="112"/>
    <n v="1"/>
    <d v="1899-12-30T00:00:00"/>
    <d v="1899-12-30T12:50:58"/>
    <x v="0"/>
    <x v="1"/>
    <x v="6"/>
    <s v="4-17"/>
  </r>
  <r>
    <s v="TFQ989"/>
    <n v="151"/>
    <x v="1"/>
    <s v="CAMBIO DE RETENEDOR POSICION  7 Y 8 "/>
    <s v="RUEDAS"/>
    <d v="1899-12-30T08:00:00"/>
    <d v="1899-12-30T08:50:00"/>
    <d v="2021-04-28T00:00:00"/>
    <x v="27"/>
    <d v="2021-04-28T00:00:00"/>
    <d v="2021-04-28T00:00:00"/>
    <d v="1899-12-30T16:30:00"/>
    <d v="1899-12-30T18:00:00"/>
    <s v="RODOLFO CASTAÑEDA"/>
    <s v="DIDIER GOMEZ"/>
    <x v="1"/>
    <s v="MECANICA DE PATIO"/>
    <s v="EXTERNO"/>
    <x v="1"/>
    <n v="1"/>
    <n v="1"/>
    <d v="1899-12-30T07:20:58"/>
    <x v="112"/>
    <n v="1"/>
    <d v="1899-12-30T00:00:00"/>
    <d v="1899-12-30T12:50:58"/>
    <x v="0"/>
    <x v="1"/>
    <x v="6"/>
    <s v="4-17"/>
  </r>
  <r>
    <s v="TFQ989"/>
    <n v="151"/>
    <x v="1"/>
    <s v="CAMBIO DE RETENEDOR POSICION 5Y6,"/>
    <s v="RUEDAS"/>
    <d v="1899-12-30T08:00:00"/>
    <d v="1899-12-30T08:50:00"/>
    <d v="2021-04-28T00:00:00"/>
    <x v="27"/>
    <d v="2021-04-28T00:00:00"/>
    <d v="2021-04-28T00:00:00"/>
    <d v="1899-12-30T16:45:00"/>
    <d v="1899-12-30T18:00:00"/>
    <s v="ARGEMIRO ARAQUE"/>
    <s v="DIDIER GOMEZ"/>
    <x v="1"/>
    <s v="MECANICA DE PATIO"/>
    <s v="EXTERNO"/>
    <x v="1"/>
    <n v="1"/>
    <n v="1"/>
    <d v="1899-12-30T07:20:58"/>
    <x v="112"/>
    <n v="1"/>
    <d v="1899-12-30T00:00:00"/>
    <d v="1899-12-30T12:50:58"/>
    <x v="0"/>
    <x v="1"/>
    <x v="6"/>
    <s v="4-17"/>
  </r>
  <r>
    <s v="TFQ989"/>
    <n v="151"/>
    <x v="0"/>
    <s v="CAMBIO DE TORNILLOS DE H DE SOPORTE DE CABINA"/>
    <s v="CABINA"/>
    <d v="1899-12-30T08:00:00"/>
    <d v="1899-12-30T08:50:00"/>
    <d v="2021-04-28T00:00:00"/>
    <x v="27"/>
    <d v="2021-04-29T00:00:00"/>
    <d v="2021-04-29T00:00:00"/>
    <d v="1899-12-30T07:15:00"/>
    <d v="1899-12-30T08:50:00"/>
    <s v="ARGEMIRO ARAQUE"/>
    <s v="DIDIER GOMEZ"/>
    <x v="1"/>
    <s v="MECANICA DE PATIO"/>
    <s v="EXTERNO"/>
    <x v="1"/>
    <n v="1"/>
    <n v="1"/>
    <d v="1899-12-30T07:20:58"/>
    <x v="112"/>
    <n v="1"/>
    <d v="1899-12-30T00:00:00"/>
    <d v="1899-12-30T12:50:58"/>
    <x v="0"/>
    <x v="1"/>
    <x v="6"/>
    <s v="4-17"/>
  </r>
  <r>
    <s v="TFQ008"/>
    <n v="152"/>
    <x v="1"/>
    <s v="POSTURA DE PATAS DEL VOLCO, "/>
    <s v="SOPORTE VOLCO"/>
    <d v="1899-12-30T08:15:00"/>
    <d v="1899-12-30T17:00:00"/>
    <d v="2021-04-28T00:00:00"/>
    <x v="25"/>
    <d v="2021-04-28T00:00:00"/>
    <d v="2021-04-28T00:00:00"/>
    <d v="1899-12-30T10:00:00"/>
    <d v="1899-12-30T17:30:00"/>
    <s v="DAIRO RODRIGUEZ      "/>
    <s v="LUIS DAVILA"/>
    <x v="0"/>
    <s v="SOLDADURA         "/>
    <s v="EXTERNO"/>
    <x v="1"/>
    <n v="0"/>
    <n v="1"/>
    <d v="1899-12-30T06:45:29"/>
    <x v="113"/>
    <n v="0"/>
    <d v="1899-12-30T04:00:00"/>
    <d v="1899-12-30T11:45:00"/>
    <x v="25"/>
    <x v="1"/>
    <x v="6"/>
    <s v="4-17"/>
  </r>
  <r>
    <s v="TFQ008"/>
    <n v="152"/>
    <x v="0"/>
    <s v="CAMBIO DE LUCES MEDIAS DEL VOLCO Y LUCES MEDIAS DEL CABEZOTE"/>
    <s v="CABINA"/>
    <d v="1899-12-30T08:15:00"/>
    <d v="1899-12-30T17:00:00"/>
    <d v="2021-04-28T00:00:00"/>
    <x v="25"/>
    <d v="2021-04-28T00:00:00"/>
    <d v="2021-04-28T00:00:00"/>
    <d v="1899-12-30T14:00:00"/>
    <d v="1899-12-30T15:40:00"/>
    <s v="EDWIN NARANJO "/>
    <s v="LUIS DAVILA"/>
    <x v="0"/>
    <s v="     ELECTRICO"/>
    <s v="EXTERNO"/>
    <x v="1"/>
    <n v="0"/>
    <n v="1"/>
    <d v="1899-12-30T06:45:29"/>
    <x v="113"/>
    <n v="0"/>
    <d v="1899-12-30T04:00:00"/>
    <d v="1899-12-30T11:45:00"/>
    <x v="25"/>
    <x v="1"/>
    <x v="6"/>
    <s v="4-17"/>
  </r>
  <r>
    <s v="UQS506"/>
    <n v="153"/>
    <x v="1"/>
    <s v="INSPECCION DE 5TA RUEDA E INSPECCION DE KING PIN SE ENCUENTRA TORNAMEZA PANDEADA, CAMBIO DE ZAPATA Y BUJES DE 5TA RUEDA"/>
    <s v="QUINTA RUEDA"/>
    <d v="1899-12-30T08:05:00"/>
    <d v="1899-12-30T15:29:00"/>
    <d v="2021-04-28T00:00:00"/>
    <x v="25"/>
    <d v="2021-04-28T00:00:00"/>
    <d v="2021-04-28T00:00:00"/>
    <d v="1899-12-30T10:10:00"/>
    <d v="1899-12-30T15:29:00"/>
    <s v="LUIS UTRIA                        CESAR ESCORCIA          "/>
    <s v="JAIR RODRIGUEZ"/>
    <x v="1"/>
    <s v="MECANICA DE PATIO  "/>
    <s v="EXTERNO"/>
    <x v="3"/>
    <n v="0"/>
    <n v="1"/>
    <d v="1899-12-30T05:24:29"/>
    <x v="114"/>
    <n v="0"/>
    <d v="1899-12-30T05:31:00"/>
    <d v="1899-12-30T11:55:00"/>
    <x v="25"/>
    <x v="1"/>
    <x v="6"/>
    <s v="4-17"/>
  </r>
  <r>
    <s v="UQS506"/>
    <n v="153"/>
    <x v="0"/>
    <s v="REPARACION DE  LUCES MEDIAS Y CAMBIO DE BOMBILLOS TRASEROS "/>
    <s v="CABINA"/>
    <d v="1899-12-30T08:05:00"/>
    <d v="1899-12-30T15:29:00"/>
    <d v="2021-04-28T00:00:00"/>
    <x v="25"/>
    <d v="2021-04-28T00:00:00"/>
    <d v="2021-04-28T00:00:00"/>
    <d v="1899-12-30T11:00:00"/>
    <d v="1899-12-30T12:00:00"/>
    <s v="EDWIN NARANJO"/>
    <s v="JAIR RODRIGUEZ"/>
    <x v="1"/>
    <s v="ELECTRICO"/>
    <s v="EXTERNO"/>
    <x v="3"/>
    <n v="0"/>
    <n v="1"/>
    <d v="1899-12-30T05:24:29"/>
    <x v="114"/>
    <n v="0"/>
    <d v="1899-12-30T05:31:00"/>
    <d v="1899-12-30T11:55:00"/>
    <x v="25"/>
    <x v="1"/>
    <x v="6"/>
    <s v="4-17"/>
  </r>
  <r>
    <s v="SJK694"/>
    <n v="154"/>
    <x v="1"/>
    <s v=", INSPECCION DE 5TA RUEDA Y DE KING PIN"/>
    <s v="QUINTA RUEDA"/>
    <d v="1899-12-30T08:10:00"/>
    <d v="1899-12-30T09:40:00"/>
    <d v="2021-04-28T00:00:00"/>
    <x v="25"/>
    <d v="2021-04-28T00:00:00"/>
    <d v="2021-04-28T00:00:00"/>
    <d v="1899-12-30T09:00:00"/>
    <d v="1899-12-30T09:40:00"/>
    <s v="LUIS UTRIA                        CESAR ESCORCIA          "/>
    <s v="EDINSON PRADA"/>
    <x v="1"/>
    <s v="QUINTA RUEDA              "/>
    <s v="EXTERNO"/>
    <x v="3"/>
    <n v="0"/>
    <n v="1"/>
    <d v="1899-12-30T01:30:00"/>
    <x v="6"/>
    <n v="1"/>
    <d v="1899-12-30T00:00:00"/>
    <d v="1899-12-30T01:30:00"/>
    <x v="25"/>
    <x v="1"/>
    <x v="6"/>
    <s v="4-17"/>
  </r>
  <r>
    <s v="SJK694"/>
    <n v="154"/>
    <x v="0"/>
    <s v="CAMBIO DE GANCHO DE CAPO"/>
    <s v="CABINA"/>
    <d v="1899-12-30T08:10:00"/>
    <d v="1899-12-30T09:40:00"/>
    <d v="2021-04-28T00:00:00"/>
    <x v="25"/>
    <d v="2021-04-28T00:00:00"/>
    <d v="2021-04-28T00:00:00"/>
    <d v="1899-12-30T08:40:00"/>
    <d v="1899-12-30T09:05:00"/>
    <s v="WILSON OROZCO"/>
    <s v="EDINSON PRADA"/>
    <x v="1"/>
    <s v="LATONERIA Y PINTURA"/>
    <s v="EXTERNO"/>
    <x v="3"/>
    <n v="0"/>
    <n v="1"/>
    <d v="1899-12-30T01:30:00"/>
    <x v="6"/>
    <n v="1"/>
    <d v="1899-12-30T00:00:00"/>
    <d v="1899-12-30T01:30:00"/>
    <x v="25"/>
    <x v="1"/>
    <x v="6"/>
    <s v="4-17"/>
  </r>
  <r>
    <s v="TFR044"/>
    <n v="155"/>
    <x v="1"/>
    <s v="CAMBIO DE FILTRO DE AGUA, CAMBIO DE FILTRO SECADOR DE AIRE, COLOCAR ACOPLE RAPIDO EN TANQUE DE AIRE, , SWITCHE ENCENDIDO PUERTA, INSPECCION DE 5TA RUEDA, CAMBIO DE RETENEDOR Y RODAMIENTOS RUEDA POSICION 1, MONTAJE DE LLANTAS "/>
    <s v="MOTOR"/>
    <d v="1899-12-30T08:30:00"/>
    <d v="1899-12-30T11:00:00"/>
    <d v="2021-04-28T00:00:00"/>
    <x v="25"/>
    <d v="2021-04-28T00:00:00"/>
    <d v="2021-04-28T00:00:00"/>
    <d v="1899-12-30T10:35:00"/>
    <d v="1899-12-30T17:50:00"/>
    <s v="DEIWIS PIMIENTA"/>
    <s v="GABRIEL JIMENEZ"/>
    <x v="0"/>
    <s v="MECANICA DE PATIO"/>
    <s v="INTERNO"/>
    <x v="3"/>
    <n v="0"/>
    <n v="1"/>
    <d v="1899-12-30T02:30:00"/>
    <x v="0"/>
    <n v="1"/>
    <d v="1899-12-30T00:00:00"/>
    <d v="1899-12-30T02:30:00"/>
    <x v="25"/>
    <x v="1"/>
    <x v="6"/>
    <s v="4-17"/>
  </r>
  <r>
    <s v="TFR044"/>
    <n v="155"/>
    <x v="1"/>
    <s v="INSPECCION DE 5TA RUEDA, CAMBIO DE RETENEDOR Y RODAMIENTOS RUEDA POSICION 1, MONTAJE DE LLANTAS "/>
    <s v="QUINTA RUEDA"/>
    <d v="1899-12-30T08:30:00"/>
    <d v="1899-12-30T11:00:00"/>
    <d v="2021-04-28T00:00:00"/>
    <x v="25"/>
    <d v="2021-04-28T00:00:00"/>
    <d v="2021-04-28T00:00:00"/>
    <d v="1899-12-30T11:06:00"/>
    <d v="1899-12-30T14:30:00"/>
    <s v="LUIS UTRIA                        CESAR ESCORCIA          "/>
    <s v="GABRIEL JIMENEZ"/>
    <x v="0"/>
    <s v="MECANICA DE PATIO"/>
    <s v="INTERNO"/>
    <x v="3"/>
    <n v="0"/>
    <n v="1"/>
    <d v="1899-12-30T02:30:00"/>
    <x v="0"/>
    <n v="1"/>
    <d v="1899-12-30T00:00:00"/>
    <d v="1899-12-30T02:30:00"/>
    <x v="25"/>
    <x v="1"/>
    <x v="6"/>
    <s v="4-17"/>
  </r>
  <r>
    <s v="S17402"/>
    <n v="155"/>
    <x v="0"/>
    <s v="CAMBIO DE KING PIN PLATO CHINO"/>
    <s v="TORNAMEZA"/>
    <d v="1899-12-30T10:30:00"/>
    <d v="1899-12-30T14:50:00"/>
    <d v="2021-04-28T00:00:00"/>
    <x v="25"/>
    <d v="2021-04-28T00:00:00"/>
    <d v="2021-04-28T00:00:00"/>
    <d v="1899-12-30T17:30:00"/>
    <d v="1899-12-30T18:00:00"/>
    <s v="LUIS UTRIA"/>
    <s v="GABRIEL JIMENEZ"/>
    <x v="1"/>
    <s v="MECANICA DE PATIO"/>
    <s v="EXTERNO"/>
    <x v="1"/>
    <n v="0"/>
    <n v="1"/>
    <d v="1899-12-30T04:20:00"/>
    <x v="49"/>
    <n v="1"/>
    <d v="1899-12-30T00:00:00"/>
    <d v="1899-12-30T04:20:00"/>
    <x v="25"/>
    <x v="1"/>
    <x v="6"/>
    <s v="4-17"/>
  </r>
  <r>
    <s v="UYV097"/>
    <n v="156"/>
    <x v="1"/>
    <s v="DESVARE EN PATIO ALTERNO, DESMONTO ALTERNADOR, CAMBIO DE PLUMILLA LIMPIABRISAS, MTTO A BATERIAS , DESARME DE ALTERNADOR "/>
    <s v="MOTOR"/>
    <d v="1899-12-30T08:30:00"/>
    <d v="1899-12-30T17:30:00"/>
    <d v="2021-04-28T00:00:00"/>
    <x v="27"/>
    <d v="2021-04-28T00:00:00"/>
    <d v="2021-04-28T00:00:00"/>
    <d v="1899-12-30T08:30:00"/>
    <d v="1899-12-30T11:00:00"/>
    <s v="EDWIN NARANJO"/>
    <s v="CARLOS ROA"/>
    <x v="0"/>
    <s v="ELECTRICO"/>
    <s v=" EXTERNO"/>
    <x v="3"/>
    <n v="1"/>
    <n v="1"/>
    <d v="1899-12-30T19:30:00"/>
    <x v="60"/>
    <n v="0"/>
    <d v="1899-12-30T03:30:00"/>
    <d v="1899-12-31T04:30:00"/>
    <x v="0"/>
    <x v="1"/>
    <x v="6"/>
    <s v="4-17"/>
  </r>
  <r>
    <s v="UYV097"/>
    <n v="156"/>
    <x v="1"/>
    <s v="INSPECCION DE 5TA RUEDA, "/>
    <s v="QUINTA RUEDA"/>
    <d v="1899-12-30T08:30:00"/>
    <d v="1899-12-30T17:30:00"/>
    <d v="2021-04-28T00:00:00"/>
    <x v="27"/>
    <d v="2021-04-29T00:00:00"/>
    <d v="2021-04-29T00:00:00"/>
    <d v="1899-12-30T16:40:00"/>
    <d v="1899-12-30T17:00:00"/>
    <s v="LUIS UTRIA              CESAR ESCORCIA"/>
    <s v="CARLOS ROA"/>
    <x v="0"/>
    <s v="MECANICA DE PATIO"/>
    <s v="EXTERNO"/>
    <x v="3"/>
    <n v="1"/>
    <n v="1"/>
    <d v="1899-12-30T19:30:00"/>
    <x v="60"/>
    <n v="0"/>
    <d v="1899-12-30T03:30:00"/>
    <d v="1899-12-31T04:30:00"/>
    <x v="0"/>
    <x v="1"/>
    <x v="6"/>
    <s v="4-17"/>
  </r>
  <r>
    <s v="UYV097"/>
    <n v="156"/>
    <x v="0"/>
    <s v="MONTAJE ALTERNADOR "/>
    <s v="MOTOR"/>
    <d v="1899-12-30T08:30:00"/>
    <d v="1899-12-30T17:30:00"/>
    <d v="2021-04-28T00:00:00"/>
    <x v="27"/>
    <d v="2021-04-29T00:00:00"/>
    <d v="2021-04-29T00:00:00"/>
    <d v="1899-12-30T16:40:00"/>
    <d v="1899-12-30T17:30:00"/>
    <s v="EDWIN NARANJO"/>
    <s v="CARLOS ROA"/>
    <x v="0"/>
    <s v="ELECTRICO"/>
    <s v="INTERNO"/>
    <x v="3"/>
    <n v="1"/>
    <n v="1"/>
    <d v="1899-12-30T19:30:00"/>
    <x v="60"/>
    <n v="0"/>
    <d v="1899-12-30T03:30:00"/>
    <d v="1899-12-31T04:30:00"/>
    <x v="0"/>
    <x v="1"/>
    <x v="6"/>
    <s v="4-17"/>
  </r>
  <r>
    <s v="UYV097"/>
    <n v="156"/>
    <x v="1"/>
    <s v="MANTENIMIENTO DE VALVULA DE BAJO"/>
    <s v="CABINA"/>
    <d v="1899-12-30T07:30:00"/>
    <d v="1899-12-30T13:40:00"/>
    <d v="2021-05-10T00:00:00"/>
    <x v="28"/>
    <d v="2021-05-10T00:00:00"/>
    <d v="2021-05-10T00:00:00"/>
    <d v="1899-12-30T11:30:00"/>
    <d v="1899-12-30T15:40:00"/>
    <s v="JOSE DIAZ"/>
    <s v="CARLOS ROA"/>
    <x v="0"/>
    <s v="ELECTRICO"/>
    <s v="INTERNO"/>
    <x v="3"/>
    <n v="1"/>
    <n v="1"/>
    <d v="1899-12-30T12:40:58"/>
    <x v="115"/>
    <n v="1"/>
    <d v="1899-12-30T00:00:00"/>
    <d v="1899-12-30T18:10:58"/>
    <x v="26"/>
    <x v="4"/>
    <x v="8"/>
    <s v="5-19"/>
  </r>
  <r>
    <s v="UYV097"/>
    <n v="156"/>
    <x v="0"/>
    <s v="INSPECCION DE VEHICULO Y CORRECCION"/>
    <s v="CABINA"/>
    <d v="1899-12-30T07:30:00"/>
    <d v="1899-12-30T13:40:00"/>
    <d v="2021-05-10T00:00:00"/>
    <x v="28"/>
    <d v="2021-05-11T00:00:00"/>
    <d v="2021-05-11T00:00:00"/>
    <d v="1899-12-30T13:00:00"/>
    <d v="1899-12-30T14:00:00"/>
    <s v="CESAR ESCORCIA"/>
    <s v="CARLOS ROA"/>
    <x v="0"/>
    <s v="ELECTRICO"/>
    <s v="INTERNO"/>
    <x v="3"/>
    <n v="1"/>
    <n v="1"/>
    <d v="1899-12-30T12:40:58"/>
    <x v="115"/>
    <n v="1"/>
    <d v="1899-12-30T00:00:00"/>
    <d v="1899-12-30T18:10:58"/>
    <x v="26"/>
    <x v="4"/>
    <x v="8"/>
    <s v="5-19"/>
  </r>
  <r>
    <s v="UYV097"/>
    <n v="156"/>
    <x v="0"/>
    <s v="MANTENIMIENTO Y REPARACION DE VALVULA DE BAJO"/>
    <s v="CABINA"/>
    <d v="1899-12-30T07:30:00"/>
    <d v="1899-12-30T13:40:00"/>
    <d v="2021-05-10T00:00:00"/>
    <x v="28"/>
    <d v="2021-05-11T00:00:00"/>
    <d v="2021-05-11T00:00:00"/>
    <d v="1899-12-30T07:30:00"/>
    <d v="1899-12-30T13:30:00"/>
    <s v="JOSE DIAZ"/>
    <s v="CARLOS ROA"/>
    <x v="0"/>
    <s v="ELECTRICO"/>
    <s v="INTERNO"/>
    <x v="3"/>
    <n v="1"/>
    <n v="1"/>
    <d v="1899-12-30T12:40:58"/>
    <x v="115"/>
    <n v="1"/>
    <d v="1899-12-30T00:00:00"/>
    <d v="1899-12-30T18:10:58"/>
    <x v="26"/>
    <x v="4"/>
    <x v="8"/>
    <s v="5-19"/>
  </r>
  <r>
    <s v="UYV097"/>
    <n v="156"/>
    <x v="0"/>
    <s v="GUSRDABARROS ARREGLO Y RECONSTRUCCION DE LAMINA Y FIBRA Y POLISHADO"/>
    <s v="CABINA"/>
    <d v="1899-12-30T07:30:00"/>
    <d v="1899-12-30T13:40:00"/>
    <d v="2021-05-11T00:00:00"/>
    <x v="28"/>
    <d v="2021-05-11T00:00:00"/>
    <d v="2021-05-11T00:00:00"/>
    <d v="1899-12-30T07:30:00"/>
    <d v="1899-12-30T13:30:00"/>
    <s v="WILSON OROZCO_x000a_DANIEL ROJAS"/>
    <s v="CARLOS ROA"/>
    <x v="0"/>
    <s v="ELECTRICO"/>
    <s v="INTERNO"/>
    <x v="3"/>
    <n v="0"/>
    <n v="1"/>
    <d v="1899-12-30T04:10:29"/>
    <x v="116"/>
    <n v="1"/>
    <d v="1899-12-30T00:00:00"/>
    <d v="1899-12-30T05:10:00"/>
    <x v="26"/>
    <x v="4"/>
    <x v="8"/>
    <s v="5-19"/>
  </r>
  <r>
    <s v="SJK640"/>
    <n v="157"/>
    <x v="0"/>
    <s v="DESVARE EN PATIO ALTERNO, CAMBIO DE SOLENOIDE"/>
    <s v="MOTOR"/>
    <d v="1899-12-30T08:00:00"/>
    <d v="1899-12-30T11:00:00"/>
    <d v="2021-04-28T00:00:00"/>
    <x v="25"/>
    <d v="2021-04-28T00:00:00"/>
    <d v="2021-04-28T00:00:00"/>
    <d v="1899-12-30T08:00:00"/>
    <d v="1899-12-30T11:00:00"/>
    <s v="WILSON DURAN "/>
    <s v="EDWIN AGUILAR "/>
    <x v="0"/>
    <s v="MOTOR"/>
    <s v="INTERNO"/>
    <x v="2"/>
    <n v="0"/>
    <n v="1"/>
    <d v="1899-12-30T03:00:00"/>
    <x v="3"/>
    <n v="1"/>
    <d v="1899-12-30T00:00:00"/>
    <d v="1899-12-30T03:00:00"/>
    <x v="25"/>
    <x v="1"/>
    <x v="6"/>
    <s v="4-17"/>
  </r>
  <r>
    <s v="TDL769"/>
    <n v="158"/>
    <x v="1"/>
    <s v="INSPECCION DE 5TA RUEDA"/>
    <s v="QUINTA RUEDA"/>
    <d v="1899-12-30T10:15:00"/>
    <d v="1899-12-30T17:45:00"/>
    <d v="2021-04-28T00:00:00"/>
    <x v="27"/>
    <d v="2021-04-28T00:00:00"/>
    <d v="2021-04-28T00:00:00"/>
    <d v="1899-12-30T11:13:00"/>
    <d v="1899-12-30T11:40:00"/>
    <s v="LUIS UTRIA                        CESAR ESCORCIA          "/>
    <s v="OSCAR SALAS"/>
    <x v="0"/>
    <s v="MECANICA DE PATIO        "/>
    <s v="EXTERNO"/>
    <x v="1"/>
    <n v="1"/>
    <n v="1"/>
    <d v="1899-12-30T14:00:58"/>
    <x v="117"/>
    <n v="0"/>
    <d v="1899-12-30T03:15:00"/>
    <d v="1899-12-30T22:45:58"/>
    <x v="0"/>
    <x v="1"/>
    <x v="6"/>
    <s v="4-17"/>
  </r>
  <r>
    <s v="TDL769"/>
    <n v="158"/>
    <x v="1"/>
    <s v=" REVISION DE FRENO DE MOTOR"/>
    <s v="MOTOR"/>
    <d v="1899-12-30T10:15:00"/>
    <d v="1899-12-30T17:45:00"/>
    <d v="2021-04-28T00:00:00"/>
    <x v="27"/>
    <d v="2021-04-28T00:00:00"/>
    <d v="2021-04-28T00:00:00"/>
    <d v="1899-12-30T14:00:00"/>
    <d v="1899-12-30T16:10:00"/>
    <s v="WILSON DURAN"/>
    <s v="OSCAR SALAS"/>
    <x v="0"/>
    <s v=" MOTORES"/>
    <s v="EXTERNO"/>
    <x v="1"/>
    <n v="1"/>
    <n v="1"/>
    <d v="1899-12-30T14:00:58"/>
    <x v="117"/>
    <n v="0"/>
    <d v="1899-12-30T03:15:00"/>
    <d v="1899-12-30T22:45:58"/>
    <x v="0"/>
    <x v="1"/>
    <x v="6"/>
    <s v="4-17"/>
  </r>
  <r>
    <s v="TDL769"/>
    <n v="158"/>
    <x v="1"/>
    <s v="DESMONTE DE LA BOTELLA DE DIRECCION PARA CORREGIR FUGA  DE HIDRAULICO, CAMBIO DE BOMBONA DE AIRE DE SUSPENSION , "/>
    <s v="MOTOR"/>
    <d v="1899-12-30T10:15:00"/>
    <d v="1899-12-30T17:45:00"/>
    <d v="2021-04-28T00:00:00"/>
    <x v="27"/>
    <d v="2021-04-29T00:00:00"/>
    <d v="2021-04-29T00:00:00"/>
    <d v="1899-12-30T08:30:00"/>
    <d v="1899-12-30T17:10:00"/>
    <s v="JOSE PAEZ            "/>
    <s v="OSCAR SALAS"/>
    <x v="0"/>
    <s v="  MOTORES"/>
    <s v="EXTERNO/ INTERNO"/>
    <x v="1"/>
    <n v="1"/>
    <n v="1"/>
    <d v="1899-12-30T14:00:58"/>
    <x v="117"/>
    <n v="0"/>
    <d v="1899-12-30T03:15:00"/>
    <d v="1899-12-30T22:45:58"/>
    <x v="0"/>
    <x v="1"/>
    <x v="6"/>
    <s v="4-17"/>
  </r>
  <r>
    <s v="TDL769"/>
    <n v="158"/>
    <x v="0"/>
    <s v="ENGRASE "/>
    <s v="GRASERA"/>
    <d v="1899-12-30T10:15:00"/>
    <d v="1899-12-30T17:45:00"/>
    <d v="2021-04-28T00:00:00"/>
    <x v="27"/>
    <d v="2021-04-29T00:00:00"/>
    <d v="2021-04-29T00:00:00"/>
    <d v="1899-12-30T17:35:00"/>
    <d v="1899-12-30T17:45:00"/>
    <s v="ARGEMIRO ARAQUE"/>
    <s v="OSCAR SALAS"/>
    <x v="0"/>
    <s v="MECANICA DE PATIO        "/>
    <s v="EXTERNO/ INTERNO"/>
    <x v="1"/>
    <n v="1"/>
    <n v="1"/>
    <d v="1899-12-30T14:00:58"/>
    <x v="117"/>
    <n v="0"/>
    <d v="1899-12-30T03:15:00"/>
    <d v="1899-12-30T22:45:58"/>
    <x v="0"/>
    <x v="1"/>
    <x v="6"/>
    <s v="4-17"/>
  </r>
  <r>
    <s v="TDL768"/>
    <n v="159"/>
    <x v="1"/>
    <s v="INSPECCION DE 5TA RUEDA, CAMBIO DE BUJES "/>
    <s v="QUINTA RUEDA"/>
    <d v="1899-12-30T11:10:00"/>
    <d v="1899-12-30T18:00:00"/>
    <d v="2021-04-28T00:00:00"/>
    <x v="26"/>
    <d v="2021-04-28T00:00:00"/>
    <d v="2021-04-28T00:00:00"/>
    <d v="1899-12-30T11:53:00"/>
    <d v="1899-12-30T15:51:00"/>
    <s v="LUIS UTRIA                        CESAR ESCORCIA    "/>
    <s v="JUAN CORREA"/>
    <x v="1"/>
    <s v="MECANICA DE PATIO        "/>
    <s v="INTERNO"/>
    <x v="1"/>
    <n v="2"/>
    <n v="1"/>
    <d v="1899-12-30T23:50:23"/>
    <x v="118"/>
    <n v="0"/>
    <d v="1899-12-30T03:00:00"/>
    <d v="1899-12-31T14:49:31"/>
    <x v="2"/>
    <x v="1"/>
    <x v="6"/>
    <s v="4-17"/>
  </r>
  <r>
    <s v="TDL768"/>
    <n v="159"/>
    <x v="1"/>
    <s v="CALIBRACION DE FRENO DE MOTOR"/>
    <s v="MOTOR"/>
    <d v="1899-12-30T11:10:00"/>
    <d v="1899-12-30T18:00:00"/>
    <d v="2021-04-28T00:00:00"/>
    <x v="26"/>
    <d v="2021-04-28T00:00:00"/>
    <d v="2021-04-28T00:00:00"/>
    <d v="1899-12-30T07:30:00"/>
    <d v="1899-12-30T09:30:00"/>
    <s v="WILSON DURAN"/>
    <s v="JUAN CORREA"/>
    <x v="1"/>
    <s v="MECANICA DE PATIO        "/>
    <s v="INTERNO"/>
    <x v="1"/>
    <n v="2"/>
    <n v="1"/>
    <d v="1899-12-30T23:50:23"/>
    <x v="118"/>
    <n v="0"/>
    <d v="1899-12-30T03:00:00"/>
    <d v="1899-12-31T14:49:31"/>
    <x v="2"/>
    <x v="1"/>
    <x v="6"/>
    <s v="4-17"/>
  </r>
  <r>
    <s v="TDL768"/>
    <n v="159"/>
    <x v="1"/>
    <s v="CAMBIAR UNA MANGUERA Y ORGANIZAR LAS MANGUERAS DE ADMISION"/>
    <s v="MOTOR"/>
    <d v="1899-12-30T11:10:00"/>
    <d v="1899-12-30T18:00:00"/>
    <d v="2021-04-28T00:00:00"/>
    <x v="26"/>
    <d v="2021-04-29T00:00:00"/>
    <d v="2021-04-29T00:00:00"/>
    <d v="1899-12-30T07:30:00"/>
    <d v="1899-12-30T10:45:00"/>
    <s v="WILSON DURAN"/>
    <s v="JUAN CORREA"/>
    <x v="1"/>
    <s v="MECANICA DE PATIO        "/>
    <s v="INTERNO"/>
    <x v="1"/>
    <n v="2"/>
    <n v="1"/>
    <d v="1899-12-30T23:50:23"/>
    <x v="118"/>
    <n v="0"/>
    <d v="1899-12-30T03:00:00"/>
    <d v="1899-12-31T14:49:31"/>
    <x v="2"/>
    <x v="1"/>
    <x v="6"/>
    <s v="4-17"/>
  </r>
  <r>
    <s v="TDL768"/>
    <n v="159"/>
    <x v="0"/>
    <s v="INSTALACION MANGUERA LIMPIAR CABINA"/>
    <s v="CABINA"/>
    <d v="1899-12-30T11:10:00"/>
    <d v="1899-12-30T18:00:00"/>
    <d v="2021-04-28T00:00:00"/>
    <x v="26"/>
    <d v="2021-04-30T00:00:00"/>
    <d v="2021-04-30T00:00:00"/>
    <d v="1899-12-30T10:30:00"/>
    <d v="1899-12-30T11:15:00"/>
    <s v="DEIWIS PIMIENTA"/>
    <s v="JUAN CORREA"/>
    <x v="1"/>
    <s v="MECANICA DE PATIO        "/>
    <s v="INTERNO"/>
    <x v="1"/>
    <n v="2"/>
    <n v="1"/>
    <d v="1899-12-30T23:50:23"/>
    <x v="118"/>
    <n v="0"/>
    <d v="1899-12-30T03:00:00"/>
    <d v="1899-12-31T14:49:31"/>
    <x v="2"/>
    <x v="1"/>
    <x v="6"/>
    <s v="4-17"/>
  </r>
  <r>
    <s v="UQS518"/>
    <n v="160"/>
    <x v="1"/>
    <s v="CAMBIO DE ACEITE Y FILTRACION DE MOTOR, "/>
    <s v="MOTOR"/>
    <d v="1899-12-30T11:25:00"/>
    <d v="1899-12-30T17:14:00"/>
    <d v="2021-04-28T00:00:00"/>
    <x v="27"/>
    <d v="2021-04-28T00:00:00"/>
    <d v="2021-04-28T00:00:00"/>
    <d v="1899-12-30T14:00:00"/>
    <d v="1899-12-30T16:36:00"/>
    <s v=" ARGEMIRO ARAQUE "/>
    <s v="LARRINZON CORREA"/>
    <x v="1"/>
    <s v="MECANICA DE PATIO        "/>
    <s v="EXTERNO"/>
    <x v="3"/>
    <n v="1"/>
    <n v="1"/>
    <d v="1899-12-30T12:19:58"/>
    <x v="119"/>
    <n v="0"/>
    <d v="1899-12-30T03:46:00"/>
    <d v="1899-12-30T21:35:58"/>
    <x v="0"/>
    <x v="1"/>
    <x v="6"/>
    <s v="4-17"/>
  </r>
  <r>
    <s v="UQS518"/>
    <n v="160"/>
    <x v="1"/>
    <s v="INSPECCION DE 5TA RUEDA "/>
    <s v="QUINTA RUEDA"/>
    <d v="1899-12-30T11:25:00"/>
    <d v="1899-12-30T17:14:00"/>
    <d v="2021-04-28T00:00:00"/>
    <x v="27"/>
    <d v="2021-04-28T00:00:00"/>
    <d v="2021-04-28T00:00:00"/>
    <d v="1899-12-30T17:00:00"/>
    <d v="1899-12-30T17:30:00"/>
    <s v="LUIS UTRIA                        CESAR ESCORCIA "/>
    <s v="LARRINZON CORREA"/>
    <x v="1"/>
    <s v="QUINTA RUEDA"/>
    <s v="EXTERNO"/>
    <x v="3"/>
    <n v="1"/>
    <n v="1"/>
    <d v="1899-12-30T12:19:58"/>
    <x v="119"/>
    <n v="0"/>
    <d v="1899-12-30T03:46:00"/>
    <d v="1899-12-30T21:35:58"/>
    <x v="0"/>
    <x v="1"/>
    <x v="6"/>
    <s v="4-17"/>
  </r>
  <r>
    <s v="UQS518"/>
    <n v="160"/>
    <x v="1"/>
    <s v="CAMBIO DE KIT DE CIERRE DE 5TA RUEDA  , "/>
    <s v="QUINTA RUEDA"/>
    <d v="1899-12-30T11:25:00"/>
    <d v="1899-12-30T17:14:00"/>
    <d v="2021-04-28T00:00:00"/>
    <x v="27"/>
    <d v="2021-04-29T00:00:00"/>
    <d v="2021-04-29T00:00:00"/>
    <d v="1899-12-30T08:00:00"/>
    <d v="1899-12-30T09:20:00"/>
    <s v="  CESAR ESCORCIA                   "/>
    <s v="LARRINZON CORREA"/>
    <x v="1"/>
    <s v="MECANICA DE PATIO        "/>
    <s v="EXTERNO"/>
    <x v="3"/>
    <n v="1"/>
    <n v="1"/>
    <d v="1899-12-30T12:19:58"/>
    <x v="119"/>
    <n v="0"/>
    <d v="1899-12-30T03:46:00"/>
    <d v="1899-12-30T21:35:58"/>
    <x v="0"/>
    <x v="1"/>
    <x v="6"/>
    <s v="4-17"/>
  </r>
  <r>
    <s v="UQS518"/>
    <n v="160"/>
    <x v="1"/>
    <s v="POLICHADO Y BRILLAR VEHICULO,"/>
    <s v="CABINA"/>
    <d v="1899-12-30T11:25:00"/>
    <d v="1899-12-30T17:14:00"/>
    <d v="2021-04-28T00:00:00"/>
    <x v="27"/>
    <d v="2021-04-29T00:00:00"/>
    <d v="2021-04-29T00:00:00"/>
    <d v="1899-12-30T07:30:00"/>
    <d v="1899-12-30T10:45:00"/>
    <s v="WILSON OROZCO "/>
    <s v="LARRINZON CORREA"/>
    <x v="1"/>
    <s v="LATONERIA Y PINTURA "/>
    <s v="EXTERNO"/>
    <x v="3"/>
    <n v="1"/>
    <n v="1"/>
    <d v="1899-12-30T12:19:58"/>
    <x v="119"/>
    <n v="0"/>
    <d v="1899-12-30T03:46:00"/>
    <d v="1899-12-30T21:35:58"/>
    <x v="0"/>
    <x v="1"/>
    <x v="6"/>
    <s v="4-17"/>
  </r>
  <r>
    <s v="UQS518"/>
    <n v="160"/>
    <x v="1"/>
    <s v="CAMBIO DE RACHE 10 ESTRIAS LADO IZQUIERDO PRIMER TROQUE, CAMBIO DE 2 FLEXIBLES DEL EXHOSTO"/>
    <s v="CABINA"/>
    <d v="1899-12-30T11:25:00"/>
    <d v="1899-12-30T17:14:00"/>
    <d v="2021-04-28T00:00:00"/>
    <x v="27"/>
    <d v="2021-04-29T00:00:00"/>
    <d v="2021-04-29T00:00:00"/>
    <d v="1899-12-30T10:41:00"/>
    <d v="1899-12-30T16:00:00"/>
    <s v="ARGEMIRO ARAQUE"/>
    <s v="LARRINZON CORREA"/>
    <x v="1"/>
    <s v="MECANICA DE PATIO    "/>
    <s v="EXTERNO"/>
    <x v="3"/>
    <n v="1"/>
    <n v="1"/>
    <d v="1899-12-30T12:19:58"/>
    <x v="119"/>
    <n v="0"/>
    <d v="1899-12-30T03:46:00"/>
    <d v="1899-12-30T21:35:58"/>
    <x v="0"/>
    <x v="1"/>
    <x v="6"/>
    <s v="4-17"/>
  </r>
  <r>
    <s v="UQS518"/>
    <n v="160"/>
    <x v="0"/>
    <s v="CAMBIO DE LLAVE DE PASO EN MANGUERA DE COMBUSTIBLE "/>
    <s v="CABINA"/>
    <d v="1899-12-30T11:25:00"/>
    <d v="1899-12-30T17:14:00"/>
    <d v="2021-04-28T00:00:00"/>
    <x v="27"/>
    <d v="2021-04-29T00:00:00"/>
    <d v="2021-04-29T00:00:00"/>
    <d v="1899-12-30T15:20:00"/>
    <d v="1899-12-30T17:14:00"/>
    <s v="JOSE DIAZ"/>
    <s v="LARRINZON CORREA"/>
    <x v="1"/>
    <s v="MECANICA DE PATIO    "/>
    <s v="EXTERNO"/>
    <x v="3"/>
    <n v="1"/>
    <n v="1"/>
    <d v="1899-12-30T12:19:58"/>
    <x v="119"/>
    <n v="0"/>
    <d v="1899-12-30T03:46:00"/>
    <d v="1899-12-30T21:35:58"/>
    <x v="0"/>
    <x v="1"/>
    <x v="6"/>
    <s v="4-17"/>
  </r>
  <r>
    <s v="TFU074"/>
    <n v="161"/>
    <x v="1"/>
    <s v="INSPECCION DE 5TA RUEDA, AJUSTE DESCULIZABLE POR LAINAS"/>
    <s v="QUINTA RUEDA"/>
    <d v="1899-12-30T14:10:00"/>
    <d v="1899-12-30T17:15:00"/>
    <d v="2021-04-28T00:00:00"/>
    <x v="26"/>
    <d v="2021-04-29T00:00:00"/>
    <d v="2021-04-29T00:00:00"/>
    <d v="1899-12-30T16:10:00"/>
    <d v="1899-12-30T17:15:00"/>
    <s v="LUIS UTRIA_x000a_CESAR ESCORCIA"/>
    <s v="JESUS MORA"/>
    <x v="1"/>
    <s v="QUINTA RUEDA"/>
    <s v="INTERNO"/>
    <x v="1"/>
    <n v="2"/>
    <n v="1"/>
    <d v="1899-12-30T20:05:23"/>
    <x v="120"/>
    <n v="0"/>
    <d v="1899-12-30T03:45:00"/>
    <d v="1899-12-31T11:49:31"/>
    <x v="2"/>
    <x v="1"/>
    <x v="6"/>
    <s v="4-17"/>
  </r>
  <r>
    <s v="TFU074"/>
    <n v="161"/>
    <x v="1"/>
    <s v="CORRECCION DE FUGAS DE AIRE DEBAJO DE CABINA "/>
    <s v="CABINA"/>
    <d v="1899-12-30T14:10:00"/>
    <d v="1899-12-30T15:15:00"/>
    <d v="2021-04-28T00:00:00"/>
    <x v="26"/>
    <d v="2021-04-29T00:00:00"/>
    <d v="2021-04-29T00:00:00"/>
    <d v="1899-12-30T09:45:00"/>
    <d v="1899-12-30T11:00:00"/>
    <s v="DEIWIS PIMIENTA"/>
    <s v="JESUS MORA"/>
    <x v="1"/>
    <s v="AIRE "/>
    <s v="INTERNO"/>
    <x v="1"/>
    <n v="2"/>
    <n v="1"/>
    <d v="1899-12-30T18:05:23"/>
    <x v="121"/>
    <n v="1"/>
    <d v="1899-12-30T00:00:00"/>
    <d v="1899-12-31T06:04:31"/>
    <x v="2"/>
    <x v="1"/>
    <x v="6"/>
    <s v="4-17"/>
  </r>
  <r>
    <s v="TFU074"/>
    <n v="161"/>
    <x v="1"/>
    <s v="CAMBIO DE FLAUTA TRASERA Y CALIBRACION DE MOTOR"/>
    <s v="MOTOR"/>
    <d v="1899-12-30T14:10:00"/>
    <d v="1899-12-30T11:00:00"/>
    <d v="2021-04-28T00:00:00"/>
    <x v="26"/>
    <d v="2021-04-30T00:00:00"/>
    <d v="2021-04-30T00:00:00"/>
    <d v="1899-12-30T14:40:00"/>
    <d v="1899-12-30T15:00:00"/>
    <s v="WILSON DURAN"/>
    <s v="JESUS MORA"/>
    <x v="1"/>
    <s v="MOTOR"/>
    <s v="INTERNO"/>
    <x v="1"/>
    <n v="2"/>
    <n v="1"/>
    <d v="1899-12-30T13:50:23"/>
    <x v="122"/>
    <n v="1"/>
    <d v="1899-12-30T00:00:00"/>
    <d v="1899-12-31T01:49:31"/>
    <x v="2"/>
    <x v="1"/>
    <x v="6"/>
    <s v="4-17"/>
  </r>
  <r>
    <s v="TFU074"/>
    <n v="161"/>
    <x v="1"/>
    <s v="ENGRASE"/>
    <s v="GRASERA"/>
    <d v="1899-12-30T14:10:00"/>
    <d v="1899-12-30T15:00:00"/>
    <d v="2021-04-28T00:00:00"/>
    <x v="26"/>
    <d v="2021-04-30T00:00:00"/>
    <d v="2021-04-30T00:00:00"/>
    <d v="1899-12-30T15:30:00"/>
    <d v="1899-12-30T15:50:00"/>
    <s v="ARGEMIRO"/>
    <s v="JESUS MORA"/>
    <x v="1"/>
    <s v="AIRE "/>
    <s v="INTERNO"/>
    <x v="1"/>
    <n v="2"/>
    <n v="1"/>
    <d v="1899-12-30T17:50:23"/>
    <x v="123"/>
    <n v="1"/>
    <d v="1899-12-30T00:00:00"/>
    <d v="1899-12-31T05:49:31"/>
    <x v="2"/>
    <x v="1"/>
    <x v="6"/>
    <s v="4-17"/>
  </r>
  <r>
    <s v="S26290"/>
    <n v="161"/>
    <x v="0"/>
    <s v="ABRIR HUECOS DEL BOLSILLO DE LA COMPUERTA"/>
    <s v="COMPUERTA"/>
    <d v="1899-12-30T15:30:00"/>
    <d v="1899-12-30T15:50:00"/>
    <d v="2021-04-30T00:00:00"/>
    <x v="26"/>
    <d v="2021-04-30T00:00:00"/>
    <d v="2021-04-30T00:00:00"/>
    <d v="1899-12-30T15:30:00"/>
    <d v="1899-12-30T15:50:00"/>
    <s v="DAIRO RODRIGUEZ"/>
    <s v="JESUS MORA"/>
    <x v="1"/>
    <s v="MECANICA DE PATIO "/>
    <s v="INTERNO"/>
    <x v="1"/>
    <n v="0"/>
    <n v="1"/>
    <d v="1899-12-30T00:20:00"/>
    <x v="15"/>
    <n v="1"/>
    <d v="1899-12-30T00:00:00"/>
    <d v="1899-12-30T00:20:00"/>
    <x v="2"/>
    <x v="1"/>
    <x v="6"/>
    <s v="4-17"/>
  </r>
  <r>
    <s v="TFU075"/>
    <n v="162"/>
    <x v="0"/>
    <s v="INSPECCION DE 5TA RUEDA"/>
    <s v="QUINTA RUEDA"/>
    <d v="1899-12-30T14:00:00"/>
    <d v="1899-12-30T15:30:00"/>
    <d v="2021-04-28T00:00:00"/>
    <x v="25"/>
    <d v="2021-04-28T00:00:00"/>
    <d v="2021-04-28T00:00:00"/>
    <d v="1899-12-30T14:00:00"/>
    <d v="1899-12-30T15:03:00"/>
    <s v="LUIS UTRIA"/>
    <s v="SERGIO MEJIA"/>
    <x v="1"/>
    <s v="MECANICA DE PATIO "/>
    <s v="INTERNO"/>
    <x v="1"/>
    <n v="0"/>
    <n v="1"/>
    <d v="1899-12-30T01:30:00"/>
    <x v="6"/>
    <n v="1"/>
    <d v="1899-12-30T00:00:00"/>
    <d v="1899-12-30T01:30:00"/>
    <x v="25"/>
    <x v="1"/>
    <x v="6"/>
    <s v="4-17"/>
  </r>
  <r>
    <s v="TDL765"/>
    <n v="163"/>
    <x v="1"/>
    <s v="INSPECCION DE 5TA RUEDA"/>
    <s v="QUINTA RUEDA"/>
    <d v="1899-12-30T15:00:00"/>
    <d v="1899-12-30T11:40:00"/>
    <d v="2021-04-28T00:00:00"/>
    <x v="29"/>
    <d v="2021-04-28T00:00:00"/>
    <d v="2021-04-28T00:00:00"/>
    <d v="1899-12-30T15:55:00"/>
    <d v="1899-12-30T16:30:00"/>
    <s v="LUIS UTRIA_x000a_CESAR ESCORCIA"/>
    <s v="CARLOS RAMIREZ"/>
    <x v="1"/>
    <s v="QUINTA RUEDA"/>
    <s v="EXTERNA"/>
    <x v="1"/>
    <n v="7"/>
    <n v="1"/>
    <d v="1900-01-01T08:09:54"/>
    <x v="124"/>
    <n v="1"/>
    <d v="1899-12-30T00:00:00"/>
    <d v="1900-01-02T23:37:07"/>
    <x v="3"/>
    <x v="4"/>
    <x v="7"/>
    <s v="5-18"/>
  </r>
  <r>
    <s v="TDL765"/>
    <n v="163"/>
    <x v="1"/>
    <s v="CAMBIO DE AMORTIGUADORES TRASEROS, "/>
    <s v="SUSPENSION"/>
    <d v="1899-12-30T15:00:00"/>
    <d v="1899-12-30T11:40:00"/>
    <d v="2021-04-28T00:00:00"/>
    <x v="29"/>
    <d v="2021-04-29T00:00:00"/>
    <d v="2021-04-29T00:00:00"/>
    <d v="1899-12-30T09:45:00"/>
    <d v="1899-12-30T11:20:00"/>
    <s v="JOSE DIAZ   "/>
    <s v="CARLOS RAMIREZ"/>
    <x v="1"/>
    <s v="MECANICA DE PATIO   "/>
    <s v="EXTERNA"/>
    <x v="1"/>
    <n v="7"/>
    <n v="1"/>
    <d v="1900-01-01T08:09:54"/>
    <x v="124"/>
    <n v="1"/>
    <d v="1899-12-30T00:00:00"/>
    <d v="1900-01-02T23:37:07"/>
    <x v="3"/>
    <x v="4"/>
    <x v="7"/>
    <s v="5-18"/>
  </r>
  <r>
    <s v="TDL765"/>
    <n v="163"/>
    <x v="1"/>
    <s v="CAMBIO DE SILLA LADO DE PASAJERO POR UNA REMANUFACTURADA, "/>
    <s v="CABINA"/>
    <d v="1899-12-30T15:00:00"/>
    <d v="1899-12-30T11:40:00"/>
    <d v="2021-04-28T00:00:00"/>
    <x v="29"/>
    <d v="2021-04-29T00:00:00"/>
    <d v="2021-04-29T00:00:00"/>
    <d v="1899-12-30T10:45:00"/>
    <d v="1899-12-30T11:10:00"/>
    <s v="WILSON OROZCO    "/>
    <s v="CARLOS RAMIREZ"/>
    <x v="1"/>
    <s v="  LATONERIA Y PINTURA  "/>
    <s v="EXTERNA"/>
    <x v="1"/>
    <n v="7"/>
    <n v="1"/>
    <d v="1900-01-01T08:09:54"/>
    <x v="124"/>
    <n v="1"/>
    <d v="1899-12-30T00:00:00"/>
    <d v="1900-01-02T23:37:07"/>
    <x v="3"/>
    <x v="4"/>
    <x v="7"/>
    <s v="5-18"/>
  </r>
  <r>
    <s v="TDL765"/>
    <n v="163"/>
    <x v="1"/>
    <s v="CAMBIO DE RACORES EN VALVULAS DEL MAXIFRAX"/>
    <s v="CABINA"/>
    <d v="1899-12-30T15:00:00"/>
    <d v="1899-12-30T11:40:00"/>
    <d v="2021-04-28T00:00:00"/>
    <x v="29"/>
    <d v="2021-04-29T00:00:00"/>
    <d v="2021-04-29T00:00:00"/>
    <d v="1899-12-30T09:30:00"/>
    <d v="1899-12-30T12:00:00"/>
    <s v="DEIWIS PIMIENTA "/>
    <s v="CARLOS RAMIREZ"/>
    <x v="1"/>
    <s v="AIRE "/>
    <s v="EXTERNA"/>
    <x v="1"/>
    <n v="7"/>
    <n v="1"/>
    <d v="1900-01-01T08:09:54"/>
    <x v="124"/>
    <n v="1"/>
    <d v="1899-12-30T00:00:00"/>
    <d v="1900-01-02T23:37:07"/>
    <x v="3"/>
    <x v="4"/>
    <x v="7"/>
    <s v="5-18"/>
  </r>
  <r>
    <s v="TDL765"/>
    <n v="163"/>
    <x v="1"/>
    <s v="PRUEBA DE RUTA SE SACO MUESTRA DE ACEITE Y HAY QUE BAJAR LA CAJA"/>
    <s v="MOTOR"/>
    <d v="1899-12-30T15:00:00"/>
    <d v="1899-12-30T11:40:00"/>
    <d v="2021-04-28T00:00:00"/>
    <x v="29"/>
    <d v="2021-04-29T00:00:00"/>
    <d v="2021-04-29T00:00:00"/>
    <d v="1899-12-30T14:00:00"/>
    <d v="1899-12-30T14:30:00"/>
    <s v="JOSE DIAZ"/>
    <s v="CARLOS RAMIREZ"/>
    <x v="1"/>
    <s v="CAJAS Y TRANSMISIONES"/>
    <s v="INTERNO"/>
    <x v="1"/>
    <n v="7"/>
    <n v="1"/>
    <d v="1900-01-01T08:09:54"/>
    <x v="124"/>
    <n v="1"/>
    <d v="1899-12-30T00:00:00"/>
    <d v="1900-01-02T23:37:07"/>
    <x v="3"/>
    <x v="4"/>
    <x v="7"/>
    <s v="5-18"/>
  </r>
  <r>
    <s v="TDL765"/>
    <n v="163"/>
    <x v="1"/>
    <s v="DESMONTE DE CAPO PARA ENDEREZAR SOPORTE DE BISAGRA"/>
    <s v="CABINA"/>
    <d v="1899-12-30T15:00:00"/>
    <d v="1899-12-30T11:40:00"/>
    <d v="2021-04-28T00:00:00"/>
    <x v="29"/>
    <d v="2021-04-30T00:00:00"/>
    <d v="2021-04-30T00:00:00"/>
    <d v="1899-12-30T10:55:00"/>
    <d v="1899-12-30T16:20:00"/>
    <s v="DANIEL ROJAS"/>
    <s v="CARLOS RAMIREZ"/>
    <x v="1"/>
    <s v="LATONERIA Y PINTURA"/>
    <s v="EXTERNO"/>
    <x v="1"/>
    <n v="7"/>
    <n v="1"/>
    <d v="1900-01-01T08:09:54"/>
    <x v="124"/>
    <n v="1"/>
    <d v="1899-12-30T00:00:00"/>
    <d v="1900-01-02T23:37:07"/>
    <x v="3"/>
    <x v="4"/>
    <x v="7"/>
    <s v="5-18"/>
  </r>
  <r>
    <s v="TDL765"/>
    <n v="163"/>
    <x v="1"/>
    <s v="DESMONTE DE CAJA Y DESARME"/>
    <s v="MOTOR"/>
    <d v="1899-12-30T15:00:00"/>
    <d v="1899-12-30T11:40:00"/>
    <d v="2021-04-28T00:00:00"/>
    <x v="29"/>
    <d v="2021-04-30T00:00:00"/>
    <d v="2021-04-30T00:00:00"/>
    <d v="1899-12-30T07:30:00"/>
    <d v="1899-12-30T17:30:00"/>
    <s v="RODOLFO CASTAÑEDA"/>
    <s v="CARLOS RAMIREZ"/>
    <x v="1"/>
    <s v="CAJAS Y TRANSMISIONES"/>
    <s v="INTERNO"/>
    <x v="1"/>
    <n v="7"/>
    <n v="1"/>
    <d v="1900-01-01T08:09:54"/>
    <x v="124"/>
    <n v="1"/>
    <d v="1899-12-30T00:00:00"/>
    <d v="1900-01-02T23:37:07"/>
    <x v="3"/>
    <x v="4"/>
    <x v="7"/>
    <s v="5-18"/>
  </r>
  <r>
    <s v="TDL765"/>
    <n v="163"/>
    <x v="1"/>
    <s v="POLISHADA DE VEHICULO"/>
    <s v="CABINA"/>
    <d v="1899-12-30T15:00:00"/>
    <d v="1899-12-30T11:40:00"/>
    <d v="2021-04-28T00:00:00"/>
    <x v="29"/>
    <d v="2021-05-04T00:00:00"/>
    <d v="2021-05-04T00:00:00"/>
    <d v="1899-12-30T08:40:00"/>
    <d v="1899-12-30T12:00:00"/>
    <s v="DANIEL ROJAS"/>
    <s v="CARLOS RAMIREZ"/>
    <x v="1"/>
    <s v="LATONERIA Y PINTURA"/>
    <s v="EXTERNO"/>
    <x v="1"/>
    <n v="7"/>
    <n v="1"/>
    <d v="1900-01-01T08:09:54"/>
    <x v="124"/>
    <n v="1"/>
    <d v="1899-12-30T00:00:00"/>
    <d v="1900-01-02T23:37:07"/>
    <x v="3"/>
    <x v="4"/>
    <x v="7"/>
    <s v="5-18"/>
  </r>
  <r>
    <s v="TDL765"/>
    <n v="163"/>
    <x v="1"/>
    <s v="ARMADO DE CAJA, LAVADO DE PIEZAS"/>
    <s v="MOTOR"/>
    <d v="1899-12-30T15:00:00"/>
    <d v="1899-12-30T11:40:00"/>
    <d v="2021-04-28T00:00:00"/>
    <x v="29"/>
    <d v="2021-05-04T00:00:00"/>
    <d v="2021-05-04T00:00:00"/>
    <d v="1899-12-30T07:30:00"/>
    <d v="1899-12-30T17:30:00"/>
    <s v="JOSE DIAZ"/>
    <s v="CARLOS RAMIREZ"/>
    <x v="1"/>
    <s v="CAJAS Y TRANSMISIONES"/>
    <s v="INTERNO"/>
    <x v="1"/>
    <n v="7"/>
    <n v="1"/>
    <d v="1900-01-01T08:09:54"/>
    <x v="124"/>
    <n v="1"/>
    <d v="1899-12-30T00:00:00"/>
    <d v="1900-01-02T23:37:07"/>
    <x v="3"/>
    <x v="4"/>
    <x v="7"/>
    <s v="5-18"/>
  </r>
  <r>
    <s v="TDL765"/>
    <n v="163"/>
    <x v="1"/>
    <s v="MONTAJE DE CAJA"/>
    <s v="MOTOR"/>
    <d v="1899-12-30T15:00:00"/>
    <d v="1899-12-30T11:40:00"/>
    <d v="2021-04-28T00:00:00"/>
    <x v="29"/>
    <d v="2021-05-05T00:00:00"/>
    <d v="2021-05-05T00:00:00"/>
    <d v="1899-12-30T07:30:00"/>
    <d v="1899-12-30T09:00:00"/>
    <s v="JOSE DIAZ"/>
    <s v="CARLOS RAMIREZ"/>
    <x v="1"/>
    <s v="CAJAS Y TRANSMISIONES"/>
    <s v="INTERNO"/>
    <x v="1"/>
    <n v="7"/>
    <n v="1"/>
    <d v="1900-01-01T08:09:54"/>
    <x v="124"/>
    <n v="1"/>
    <d v="1899-12-30T00:00:00"/>
    <d v="1900-01-02T23:37:07"/>
    <x v="3"/>
    <x v="4"/>
    <x v="7"/>
    <s v="5-18"/>
  </r>
  <r>
    <s v="TDL765"/>
    <n v="163"/>
    <x v="1"/>
    <s v="REVISION FUGAS DE AIRE EN EL CABEZOTE"/>
    <s v="CABINA"/>
    <d v="1899-12-30T15:00:00"/>
    <d v="1899-12-30T11:40:00"/>
    <d v="2021-04-28T00:00:00"/>
    <x v="29"/>
    <d v="2021-05-05T00:00:00"/>
    <d v="2021-05-05T00:00:00"/>
    <d v="1899-12-30T09:50:00"/>
    <d v="1899-12-30T11:40:00"/>
    <s v="DEIWIS PIMIENTA"/>
    <s v="CARLOS RAMIREZ"/>
    <x v="1"/>
    <s v="AIRE"/>
    <s v="EXTERNO"/>
    <x v="1"/>
    <n v="7"/>
    <n v="1"/>
    <d v="1900-01-01T08:09:54"/>
    <x v="124"/>
    <n v="1"/>
    <d v="1899-12-30T00:00:00"/>
    <d v="1900-01-02T23:37:07"/>
    <x v="3"/>
    <x v="4"/>
    <x v="7"/>
    <s v="5-18"/>
  </r>
  <r>
    <s v="S26298"/>
    <n v="163"/>
    <x v="1"/>
    <s v="CORREGIR FUGAS DE AIRE, CAMBIO DE VALVULA CHILLONA"/>
    <s v="AIRE TANQUE"/>
    <d v="1899-12-30T15:00:00"/>
    <d v="1899-12-30T11:40:00"/>
    <d v="2021-04-28T00:00:00"/>
    <x v="29"/>
    <d v="2021-05-05T00:00:00"/>
    <d v="2021-05-05T00:00:00"/>
    <d v="1899-12-30T09:50:00"/>
    <d v="1899-12-30T11:40:00"/>
    <s v="DEIWIS PIMIENTA"/>
    <s v="CARLOS RAMIREZ"/>
    <x v="1"/>
    <s v="AIRE"/>
    <s v="EXTERNO"/>
    <x v="1"/>
    <n v="7"/>
    <n v="1"/>
    <d v="1900-01-01T08:09:54"/>
    <x v="124"/>
    <n v="1"/>
    <d v="1899-12-30T00:00:00"/>
    <d v="1900-01-02T23:37:07"/>
    <x v="3"/>
    <x v="4"/>
    <x v="7"/>
    <s v="5-18"/>
  </r>
  <r>
    <s v="TFR851"/>
    <n v="164"/>
    <x v="1"/>
    <s v="COMPLETAR NIVEL DE HIDRAULICO,"/>
    <s v="MOTOR"/>
    <d v="1899-12-30T14:00:00"/>
    <d v="1899-12-30T16:10:00"/>
    <d v="2021-04-28T00:00:00"/>
    <x v="25"/>
    <d v="2021-04-28T00:00:00"/>
    <d v="2021-04-28T00:00:00"/>
    <d v="1899-12-30T16:36:00"/>
    <d v="1899-12-30T16:45:00"/>
    <s v="ARGEMIRO ARAQUE        "/>
    <s v="JOHNY SORACA"/>
    <x v="0"/>
    <s v="MECANICA DE PATIO "/>
    <s v="EXTERNO"/>
    <x v="5"/>
    <n v="0"/>
    <n v="1"/>
    <d v="1899-12-30T02:10:00"/>
    <x v="125"/>
    <n v="1"/>
    <d v="1899-12-30T00:00:00"/>
    <d v="1899-12-30T02:10:00"/>
    <x v="25"/>
    <x v="1"/>
    <x v="6"/>
    <s v="4-17"/>
  </r>
  <r>
    <s v="TFR851"/>
    <n v="164"/>
    <x v="0"/>
    <s v=" GRADUACION DE FRENOS"/>
    <s v="RUEDAS"/>
    <d v="1899-12-30T14:00:00"/>
    <d v="1899-12-30T16:10:00"/>
    <d v="2021-04-28T00:00:00"/>
    <x v="25"/>
    <d v="2021-04-28T00:00:00"/>
    <d v="2021-04-28T00:00:00"/>
    <d v="1899-12-30T14:00:00"/>
    <d v="1899-12-30T16:10:00"/>
    <s v="DEIWIS PIMIENTA"/>
    <s v="JOHNY SORACA"/>
    <x v="0"/>
    <s v="MECANICA DE PATIO "/>
    <s v="EXTERNO"/>
    <x v="5"/>
    <n v="0"/>
    <n v="1"/>
    <d v="1899-12-30T02:10:00"/>
    <x v="125"/>
    <n v="1"/>
    <d v="1899-12-30T00:00:00"/>
    <d v="1899-12-30T02:10:00"/>
    <x v="25"/>
    <x v="1"/>
    <x v="6"/>
    <s v="4-17"/>
  </r>
  <r>
    <s v="TFQ994"/>
    <n v="165"/>
    <x v="1"/>
    <s v="CAMBIO DE ACEITE Y FILTRACION DE MOTOR, CAMBIO DE FILTRO DE AGUA Y DE AIRE DE MOTOR, ENGRASE "/>
    <s v="MOTOR"/>
    <d v="1899-12-30T07:00:00"/>
    <d v="1899-12-30T17:00:00"/>
    <d v="2021-04-29T00:00:00"/>
    <x v="27"/>
    <d v="2021-04-29T00:00:00"/>
    <d v="2021-04-29T00:00:00"/>
    <d v="1899-12-30T08:55:00"/>
    <d v="1899-12-30T10:40:00"/>
    <s v="ARGEMIRO ARAQUE    "/>
    <s v="LUIS DIAZ"/>
    <x v="1"/>
    <s v="MECANICA DE PATIO "/>
    <s v="EXTERNA "/>
    <x v="1"/>
    <n v="0"/>
    <n v="1"/>
    <d v="1899-12-30T08:00:29"/>
    <x v="126"/>
    <n v="0"/>
    <d v="1899-12-30T04:00:00"/>
    <d v="1899-12-30T13:00:00"/>
    <x v="0"/>
    <x v="1"/>
    <x v="6"/>
    <s v="4-17"/>
  </r>
  <r>
    <s v="TFQ994"/>
    <n v="165"/>
    <x v="1"/>
    <s v="INSPECCION DE QUINTA RUEDA"/>
    <s v="QUINTA RUEDA"/>
    <d v="1899-12-30T07:00:00"/>
    <d v="1899-12-30T17:00:00"/>
    <d v="2021-04-29T00:00:00"/>
    <x v="27"/>
    <d v="2021-04-29T00:00:00"/>
    <d v="2021-04-29T00:00:00"/>
    <d v="1899-12-30T09:00:00"/>
    <d v="1899-12-30T09:40:00"/>
    <s v="LUIS UTRIA_x000a_CESAR ESCORCIA"/>
    <s v="LUIS DIAZ"/>
    <x v="1"/>
    <s v="MECANICA DE PATIO "/>
    <s v="EXTERNA "/>
    <x v="1"/>
    <n v="0"/>
    <n v="1"/>
    <d v="1899-12-30T08:00:29"/>
    <x v="126"/>
    <n v="0"/>
    <d v="1899-12-30T04:00:00"/>
    <d v="1899-12-30T13:00:00"/>
    <x v="0"/>
    <x v="1"/>
    <x v="6"/>
    <s v="4-17"/>
  </r>
  <r>
    <s v="TFQ994"/>
    <n v="165"/>
    <x v="1"/>
    <s v="REVISION Y MANTENIMIENTO DE AIRE ACONDICIONADO"/>
    <s v="REFRIGERACION"/>
    <d v="1899-12-30T07:00:00"/>
    <d v="1899-12-30T17:00:00"/>
    <d v="2021-04-29T00:00:00"/>
    <x v="27"/>
    <d v="2021-04-29T00:00:00"/>
    <d v="2021-04-29T00:00:00"/>
    <d v="1899-12-30T14:00:00"/>
    <d v="1899-12-30T17:00:00"/>
    <s v="MARCELINO"/>
    <s v="LUIS DIAZ"/>
    <x v="1"/>
    <s v="AIRE ACONDICIONADO"/>
    <s v="EXTERNA "/>
    <x v="1"/>
    <n v="0"/>
    <n v="1"/>
    <d v="1899-12-30T08:00:29"/>
    <x v="126"/>
    <n v="0"/>
    <d v="1899-12-30T04:00:00"/>
    <d v="1899-12-30T13:00:00"/>
    <x v="0"/>
    <x v="1"/>
    <x v="6"/>
    <s v="4-17"/>
  </r>
  <r>
    <s v="S26295"/>
    <n v="165"/>
    <x v="1"/>
    <s v="CAMBIO DE BANDAS POSICION 1,2,3,4, DESMONTE Y MONTA JE DE LLANTAS, GRADUACION DEL TRAILER"/>
    <s v="RUEDAS"/>
    <d v="1899-12-30T07:00:00"/>
    <d v="1899-12-30T12:00:00"/>
    <d v="2021-04-29T00:00:00"/>
    <x v="27"/>
    <d v="2021-04-29T00:00:00"/>
    <d v="2021-04-29T00:00:00"/>
    <d v="1899-12-30T08:30:00"/>
    <d v="1899-12-30T10:30:00"/>
    <s v="NELFO CALDERA "/>
    <s v="LUIS DIAZ"/>
    <x v="1"/>
    <s v="MECANICA DE PATIO "/>
    <s v="EXTERNA "/>
    <x v="1"/>
    <n v="0"/>
    <n v="1"/>
    <d v="1899-12-30T03:00:29"/>
    <x v="13"/>
    <n v="1"/>
    <d v="1899-12-30T00:00:00"/>
    <d v="1899-12-30T04:00:00"/>
    <x v="0"/>
    <x v="1"/>
    <x v="6"/>
    <s v="4-17"/>
  </r>
  <r>
    <s v="S26295"/>
    <n v="165"/>
    <x v="0"/>
    <s v="REVISION MANGUERAS DE AIRE"/>
    <s v="AIRE TRAILER"/>
    <d v="1899-12-30T07:00:00"/>
    <d v="1899-12-30T12:00:00"/>
    <d v="2021-04-29T00:00:00"/>
    <x v="27"/>
    <d v="2021-04-29T00:00:00"/>
    <d v="2021-04-29T00:00:00"/>
    <d v="1899-12-30T11:25:00"/>
    <d v="1899-12-30T12:00:00"/>
    <s v="DEIWIS PIMIENTA"/>
    <s v="LUIS DIAZ"/>
    <x v="1"/>
    <m/>
    <m/>
    <x v="6"/>
    <n v="0"/>
    <n v="1"/>
    <d v="1899-12-30T03:00:29"/>
    <x v="13"/>
    <n v="1"/>
    <d v="1899-12-30T00:00:00"/>
    <d v="1899-12-30T04:00:00"/>
    <x v="0"/>
    <x v="1"/>
    <x v="6"/>
    <s v="4-17"/>
  </r>
  <r>
    <s v="SJK640"/>
    <n v="166"/>
    <x v="1"/>
    <s v="REPARACION PARTE FRONTAL DEL VEHICULO POR GOLPE"/>
    <s v="CABINA"/>
    <d v="1899-12-30T16:30:00"/>
    <d v="1899-12-30T12:00:00"/>
    <d v="2021-04-29T00:00:00"/>
    <x v="26"/>
    <d v="2021-04-29T00:00:00"/>
    <d v="2021-04-30T00:00:00"/>
    <d v="1899-12-30T16:30:00"/>
    <d v="1899-12-30T10:30:00"/>
    <s v="DANIEL ROJAS"/>
    <s v="EDWIN AGUILAR"/>
    <x v="0"/>
    <s v="LATONERIA Y PINTURA"/>
    <s v="EXTERNA"/>
    <x v="2"/>
    <n v="1"/>
    <n v="1"/>
    <d v="1899-12-30T02:00:58"/>
    <x v="127"/>
    <n v="1"/>
    <d v="1899-12-30T00:00:00"/>
    <d v="1899-12-30T07:30:58"/>
    <x v="2"/>
    <x v="1"/>
    <x v="6"/>
    <s v="4-17"/>
  </r>
  <r>
    <s v="SJK640"/>
    <n v="166"/>
    <x v="0"/>
    <s v="CONEXIÓN DE CABLES Y MONTAJE DE UNIDAD SELLADA"/>
    <s v="CABINA"/>
    <d v="1899-12-30T16:30:00"/>
    <d v="1899-12-30T12:00:00"/>
    <d v="2021-04-29T00:00:00"/>
    <x v="26"/>
    <d v="2021-04-30T00:00:00"/>
    <d v="2021-04-30T00:00:00"/>
    <d v="1899-12-30T11:00:00"/>
    <d v="1899-12-30T12:00:00"/>
    <s v="EDWIN NARANJO"/>
    <s v="EDWIN AGUILAR"/>
    <x v="0"/>
    <s v="ELECTRICO"/>
    <s v="EXTERNO"/>
    <x v="2"/>
    <n v="1"/>
    <n v="1"/>
    <d v="1899-12-30T02:00:58"/>
    <x v="127"/>
    <n v="1"/>
    <d v="1899-12-30T00:00:00"/>
    <d v="1899-12-30T07:30:58"/>
    <x v="2"/>
    <x v="1"/>
    <x v="6"/>
    <s v="4-17"/>
  </r>
  <r>
    <s v="TFU057"/>
    <n v="167"/>
    <x v="1"/>
    <s v="INSPECCION DE 5TA RUEDA  "/>
    <s v="QUINTA RUEDA"/>
    <d v="1899-12-30T08:30:00"/>
    <d v="1899-12-30T17:30:00"/>
    <d v="2021-04-29T00:00:00"/>
    <x v="26"/>
    <d v="2021-04-29T00:00:00"/>
    <d v="2021-04-29T00:00:00"/>
    <d v="1899-12-30T09:40:00"/>
    <d v="1899-12-30T10:30:00"/>
    <s v="LUIS UTRIA                        CESAR ESCORCIA             "/>
    <s v="YOLMER TRONCOSO"/>
    <x v="1"/>
    <s v="MECANICA DE PATIO "/>
    <s v="EXTERNA "/>
    <x v="1"/>
    <n v="1"/>
    <n v="1"/>
    <d v="1899-12-30T19:30:00"/>
    <x v="60"/>
    <n v="0"/>
    <d v="1899-12-30T03:30:00"/>
    <d v="1899-12-31T04:30:00"/>
    <x v="2"/>
    <x v="1"/>
    <x v="6"/>
    <s v="4-17"/>
  </r>
  <r>
    <s v="TFU057"/>
    <n v="167"/>
    <x v="1"/>
    <s v=" CONSTRUCCION DE TORNAMEZA"/>
    <s v="QUINTA RUEDA"/>
    <d v="1899-12-30T08:30:00"/>
    <d v="1899-12-30T17:30:00"/>
    <d v="2021-04-29T00:00:00"/>
    <x v="26"/>
    <d v="2021-04-29T00:00:00"/>
    <d v="2021-04-30T00:00:00"/>
    <d v="1899-12-30T11:00:00"/>
    <d v="1899-12-30T17:30:00"/>
    <s v="DAIRO RODRIGUEZ  "/>
    <s v="YOLMER TRONCOSO"/>
    <x v="0"/>
    <s v="SOLDADURA"/>
    <s v="EXTERNO"/>
    <x v="1"/>
    <n v="1"/>
    <n v="1"/>
    <d v="1899-12-30T19:30:00"/>
    <x v="60"/>
    <n v="0"/>
    <d v="1899-12-30T03:30:00"/>
    <d v="1899-12-31T04:30:00"/>
    <x v="2"/>
    <x v="1"/>
    <x v="6"/>
    <s v="4-17"/>
  </r>
  <r>
    <s v="TFU057"/>
    <n v="167"/>
    <x v="1"/>
    <s v=" MONTURA DE SISTEMA FIJO DE 5TA RUEDA CAMBIO DE HOMBROS Y BUJES DE LOS HOMBROS DE LA 5TA RUEDA"/>
    <s v="QUINTA RUEDA"/>
    <d v="1899-12-30T08:30:00"/>
    <d v="1899-12-30T17:30:00"/>
    <d v="2021-04-29T00:00:00"/>
    <x v="26"/>
    <d v="2021-04-30T00:00:00"/>
    <d v="2021-04-30T00:00:00"/>
    <d v="1899-12-30T08:00:00"/>
    <d v="1899-12-30T10:00:00"/>
    <s v="CESAR ESCORCIA    NELFO CALDERA "/>
    <s v="YOLMER TRONCOSO"/>
    <x v="0"/>
    <s v="MECANICA DE PATIO"/>
    <s v="EXTERNO"/>
    <x v="1"/>
    <n v="1"/>
    <n v="1"/>
    <d v="1899-12-30T19:30:00"/>
    <x v="60"/>
    <n v="0"/>
    <d v="1899-12-30T03:30:00"/>
    <d v="1899-12-31T04:30:00"/>
    <x v="2"/>
    <x v="1"/>
    <x v="6"/>
    <s v="4-17"/>
  </r>
  <r>
    <s v="TFU057"/>
    <n v="167"/>
    <x v="1"/>
    <s v="CORRECCION DE ROSE DE MANGUERA COLOCAR ANILLO EN MANGUERA PARTIDA"/>
    <s v="MOTOR"/>
    <d v="1899-12-30T08:30:00"/>
    <d v="1899-12-30T17:30:00"/>
    <d v="2021-04-29T00:00:00"/>
    <x v="26"/>
    <d v="2021-04-30T00:00:00"/>
    <d v="2021-04-30T00:00:00"/>
    <d v="1899-12-30T09:54:00"/>
    <d v="1899-12-30T11:00:00"/>
    <s v="DEIWIS PIMIENTA"/>
    <s v="YOLMER TRONCOSO"/>
    <x v="0"/>
    <s v="AIRE"/>
    <s v="INTERNO"/>
    <x v="1"/>
    <n v="1"/>
    <n v="1"/>
    <d v="1899-12-30T19:30:00"/>
    <x v="60"/>
    <n v="0"/>
    <d v="1899-12-30T03:30:00"/>
    <d v="1899-12-31T04:30:00"/>
    <x v="2"/>
    <x v="1"/>
    <x v="6"/>
    <s v="4-17"/>
  </r>
  <r>
    <s v="TFU057"/>
    <n v="167"/>
    <x v="1"/>
    <s v="MONTAJE DE TORNAMEZA"/>
    <s v="QUINTA RUEDA"/>
    <d v="1899-12-30T08:30:00"/>
    <d v="1899-12-30T17:30:00"/>
    <d v="2021-04-29T00:00:00"/>
    <x v="26"/>
    <d v="2021-04-30T00:00:00"/>
    <d v="2021-04-30T00:00:00"/>
    <d v="1899-12-30T07:30:00"/>
    <d v="1899-12-30T10:14:00"/>
    <s v="CESAR ESCORCIA DAIRO RODRIGUEZ  "/>
    <s v="YOLMER TRONCOSO"/>
    <x v="0"/>
    <s v="SOLDADURA"/>
    <s v="EXTERNO"/>
    <x v="1"/>
    <n v="1"/>
    <n v="1"/>
    <d v="1899-12-30T19:30:00"/>
    <x v="60"/>
    <n v="0"/>
    <d v="1899-12-30T03:30:00"/>
    <d v="1899-12-31T04:30:00"/>
    <x v="2"/>
    <x v="1"/>
    <x v="6"/>
    <s v="4-17"/>
  </r>
  <r>
    <s v="TFU057"/>
    <n v="167"/>
    <x v="1"/>
    <s v="CAMBIO DE BOMBONA DE SUSPENSION DE CABINA"/>
    <s v="SUSPENSION CABINA"/>
    <d v="1899-12-30T08:30:00"/>
    <d v="1899-12-30T17:30:00"/>
    <d v="2021-04-29T00:00:00"/>
    <x v="26"/>
    <d v="2021-04-30T00:00:00"/>
    <d v="2021-04-30T00:00:00"/>
    <d v="1899-12-30T16:43:00"/>
    <d v="1899-12-30T17:30:00"/>
    <s v="DEIWIS PIMIENTA"/>
    <s v="YOLMER TRONCOSO"/>
    <x v="0"/>
    <s v="AIRE"/>
    <s v="EXTERNO"/>
    <x v="1"/>
    <n v="1"/>
    <n v="1"/>
    <d v="1899-12-30T19:30:00"/>
    <x v="60"/>
    <n v="0"/>
    <d v="1899-12-30T03:30:00"/>
    <d v="1899-12-31T04:30:00"/>
    <x v="2"/>
    <x v="1"/>
    <x v="6"/>
    <s v="4-17"/>
  </r>
  <r>
    <s v="TFU057"/>
    <n v="167"/>
    <x v="1"/>
    <s v="ESCANER DE VEHICULO"/>
    <s v="MOTOR"/>
    <d v="1899-12-30T08:30:00"/>
    <d v="1899-12-30T17:30:00"/>
    <d v="2021-04-29T00:00:00"/>
    <x v="26"/>
    <d v="2021-04-30T00:00:00"/>
    <d v="2021-04-30T00:00:00"/>
    <d v="1899-12-30T14:00:00"/>
    <d v="1899-12-30T16:00:00"/>
    <s v="PACHECO"/>
    <s v="YOLMER TRONCOSO"/>
    <x v="0"/>
    <s v="MOTOR"/>
    <s v="INTERNO"/>
    <x v="1"/>
    <n v="1"/>
    <n v="1"/>
    <d v="1899-12-30T19:30:00"/>
    <x v="60"/>
    <n v="0"/>
    <d v="1899-12-30T03:30:00"/>
    <d v="1899-12-31T04:30:00"/>
    <x v="2"/>
    <x v="1"/>
    <x v="6"/>
    <s v="4-17"/>
  </r>
  <r>
    <s v="TFU057"/>
    <n v="167"/>
    <x v="0"/>
    <s v="CAMBIO DE INYECTOR POSICION 2"/>
    <s v="MOTOR"/>
    <d v="1899-12-30T08:30:00"/>
    <d v="1899-12-30T17:30:00"/>
    <d v="2021-04-29T00:00:00"/>
    <x v="26"/>
    <d v="2021-04-30T00:00:00"/>
    <d v="2021-04-30T00:00:00"/>
    <d v="1899-12-30T16:30:00"/>
    <d v="1899-12-30T17:30:00"/>
    <s v="WILSON DURAN"/>
    <s v="YOLMER TRONCOSO"/>
    <x v="0"/>
    <s v="MOTOR"/>
    <s v="INTERNO"/>
    <x v="1"/>
    <n v="1"/>
    <n v="1"/>
    <d v="1899-12-30T19:30:00"/>
    <x v="60"/>
    <n v="0"/>
    <d v="1899-12-30T03:30:00"/>
    <d v="1899-12-31T04:30:00"/>
    <x v="2"/>
    <x v="1"/>
    <x v="6"/>
    <s v="4-17"/>
  </r>
  <r>
    <s v="TFU063"/>
    <n v="168"/>
    <x v="1"/>
    <s v="COMPLETAR NIVEL DE HIDRAULICO EN LA BOTELLA DE LA DIRECCION EN PARQUEADERO DE ENTUNE "/>
    <s v="MOTOR"/>
    <d v="1899-12-30T08:00:00"/>
    <d v="1899-12-30T11:50:00"/>
    <d v="2021-04-29T00:00:00"/>
    <x v="29"/>
    <d v="2021-04-29T00:00:00"/>
    <d v="2021-04-29T00:00:00"/>
    <d v="1899-12-30T08:15:00"/>
    <d v="1899-12-30T09:15:00"/>
    <s v="     LUIS UTRIA          "/>
    <s v="CARLOS RUIZ"/>
    <x v="1"/>
    <s v="                                    QUINTA RUEDA"/>
    <s v="EXTERNA "/>
    <x v="1"/>
    <n v="6"/>
    <n v="1"/>
    <d v="1900-01-01T06:50:00"/>
    <x v="128"/>
    <n v="1"/>
    <d v="1899-12-30T00:00:00"/>
    <d v="1900-01-02T16:47:36"/>
    <x v="3"/>
    <x v="4"/>
    <x v="7"/>
    <s v="5-18"/>
  </r>
  <r>
    <s v="TFU063"/>
    <n v="168"/>
    <x v="1"/>
    <s v="CAMBIO DE COJIN DE LA SILLA DEL CONDUCTOR, "/>
    <s v="CABINA"/>
    <d v="1899-12-30T08:00:00"/>
    <d v="1899-12-30T11:50:00"/>
    <d v="2021-04-29T00:00:00"/>
    <x v="29"/>
    <d v="2021-04-29T00:00:00"/>
    <d v="2021-04-29T00:00:00"/>
    <d v="1899-12-30T15:40:00"/>
    <d v="1899-12-30T16:00:00"/>
    <s v="WILSON OROZCO   "/>
    <s v="CARLOS RUIZ"/>
    <x v="1"/>
    <s v="LATONERIA Y PINTURA "/>
    <s v="EXTERNA "/>
    <x v="1"/>
    <n v="6"/>
    <n v="1"/>
    <d v="1900-01-01T06:50:00"/>
    <x v="128"/>
    <n v="1"/>
    <d v="1899-12-30T00:00:00"/>
    <d v="1900-01-02T16:47:36"/>
    <x v="3"/>
    <x v="4"/>
    <x v="7"/>
    <s v="5-18"/>
  </r>
  <r>
    <s v="TFU063"/>
    <n v="168"/>
    <x v="1"/>
    <s v="INSPECCION DE 5TA RUEDA "/>
    <s v="QUINTA RUEDA"/>
    <d v="1899-12-30T08:00:00"/>
    <d v="1899-12-30T11:50:00"/>
    <d v="2021-04-29T00:00:00"/>
    <x v="29"/>
    <d v="2021-04-29T00:00:00"/>
    <d v="2021-04-29T00:00:00"/>
    <d v="1899-12-30T16:00:00"/>
    <d v="1899-12-30T16:20:00"/>
    <s v=" DEIWIS  PIMIENTA  "/>
    <s v="CARLOS RUIZ"/>
    <x v="0"/>
    <s v="AIRE               "/>
    <s v="EXTERNA "/>
    <x v="1"/>
    <n v="6"/>
    <n v="1"/>
    <d v="1900-01-01T06:50:00"/>
    <x v="128"/>
    <n v="1"/>
    <d v="1899-12-30T00:00:00"/>
    <d v="1900-01-02T16:47:36"/>
    <x v="3"/>
    <x v="4"/>
    <x v="7"/>
    <s v="5-18"/>
  </r>
  <r>
    <s v="TFU063"/>
    <n v="168"/>
    <x v="1"/>
    <s v=" MTTO DE AIRE ACONDICIONADO"/>
    <s v="REFRIGERACION"/>
    <d v="1899-12-30T08:00:00"/>
    <d v="1899-12-30T11:50:00"/>
    <d v="2021-04-29T00:00:00"/>
    <x v="29"/>
    <d v="2021-04-29T00:00:00"/>
    <d v="2021-04-29T00:00:00"/>
    <d v="1899-12-30T16:40:00"/>
    <d v="1899-12-30T17:00:00"/>
    <s v="MARCELINO"/>
    <s v="CARLOS RUIZ"/>
    <x v="1"/>
    <s v="AIRE ACONDICIONADO "/>
    <s v="EXTERNA "/>
    <x v="1"/>
    <n v="6"/>
    <n v="1"/>
    <d v="1900-01-01T06:50:00"/>
    <x v="128"/>
    <n v="1"/>
    <d v="1899-12-30T00:00:00"/>
    <d v="1900-01-02T16:47:36"/>
    <x v="3"/>
    <x v="4"/>
    <x v="7"/>
    <s v="5-18"/>
  </r>
  <r>
    <s v="TFU063"/>
    <n v="168"/>
    <x v="1"/>
    <s v="CAMBIO DE SOPORTES DE MOTOR DELANTERO, DESMONTE DE MUELLES PARA CAMBIO DE BUJES DE MUELLES DELANTEROS"/>
    <s v="SUSPENSION DELANTERA"/>
    <d v="1899-12-30T08:00:00"/>
    <d v="1899-12-30T11:50:00"/>
    <d v="2021-04-29T00:00:00"/>
    <x v="29"/>
    <d v="2021-05-03T00:00:00"/>
    <d v="2021-05-03T00:00:00"/>
    <d v="1899-12-30T07:30:00"/>
    <d v="1899-12-30T17:30:00"/>
    <s v="NELFO CALDERA"/>
    <s v="CARLOS RUIZ"/>
    <x v="1"/>
    <s v="MECANICA DE PATIO"/>
    <s v="EXTERNO"/>
    <x v="1"/>
    <n v="6"/>
    <n v="1"/>
    <d v="1900-01-01T06:50:00"/>
    <x v="128"/>
    <n v="1"/>
    <d v="1899-12-30T00:00:00"/>
    <d v="1900-01-02T16:47:36"/>
    <x v="3"/>
    <x v="4"/>
    <x v="7"/>
    <s v="5-18"/>
  </r>
  <r>
    <s v="TFU063"/>
    <n v="168"/>
    <x v="1"/>
    <s v="LIMPIEZA DE LA BOTELLA DE DIRECCION POR REPARACION POR FUGAS"/>
    <s v="MOTOR"/>
    <d v="1899-12-30T08:00:00"/>
    <d v="1899-12-30T11:50:00"/>
    <d v="2021-04-29T00:00:00"/>
    <x v="29"/>
    <d v="2021-05-03T00:00:00"/>
    <d v="2021-05-03T00:00:00"/>
    <d v="1899-12-30T14:00:00"/>
    <d v="1899-12-30T17:30:00"/>
    <s v="JOSE PAEZ"/>
    <s v="CARLOS RUIZ"/>
    <x v="0"/>
    <s v="MOTOR"/>
    <s v="INTERNO"/>
    <x v="1"/>
    <n v="6"/>
    <n v="1"/>
    <d v="1900-01-01T06:50:00"/>
    <x v="128"/>
    <n v="1"/>
    <d v="1899-12-30T00:00:00"/>
    <d v="1900-01-02T16:47:36"/>
    <x v="3"/>
    <x v="4"/>
    <x v="7"/>
    <s v="5-18"/>
  </r>
  <r>
    <s v="TFU063"/>
    <n v="168"/>
    <x v="1"/>
    <s v="EMPASTE DE BANDAS PARA CAMBIO"/>
    <s v="RUEDA"/>
    <d v="1899-12-30T08:00:00"/>
    <d v="1899-12-30T11:50:00"/>
    <d v="2021-04-29T00:00:00"/>
    <x v="29"/>
    <d v="2021-05-04T00:00:00"/>
    <d v="2021-05-04T00:00:00"/>
    <d v="1899-12-30T07:30:00"/>
    <d v="1899-12-30T08:30:00"/>
    <s v="RODOLFO CASTAÑEDA"/>
    <s v="CARLOS RUIZ"/>
    <x v="1"/>
    <s v="MECANICA DE PATIO"/>
    <s v="INTERNO"/>
    <x v="1"/>
    <n v="6"/>
    <n v="1"/>
    <d v="1900-01-01T06:50:00"/>
    <x v="128"/>
    <n v="1"/>
    <d v="1899-12-30T00:00:00"/>
    <d v="1900-01-02T16:47:36"/>
    <x v="3"/>
    <x v="4"/>
    <x v="7"/>
    <s v="5-18"/>
  </r>
  <r>
    <s v="TFU063"/>
    <n v="168"/>
    <x v="1"/>
    <s v="CAMBIO DE BUJE DE MUELLE DELANTERO, AJUSTE DE TORNILLO DE MUELLE, CAMBIO DE CUATRO RACHES"/>
    <s v="SUSPENSION DELANTERA"/>
    <d v="1899-12-30T08:00:00"/>
    <d v="1899-12-30T11:50:00"/>
    <d v="2021-04-29T00:00:00"/>
    <x v="29"/>
    <d v="2021-05-04T00:00:00"/>
    <d v="2021-05-04T00:00:00"/>
    <d v="1899-12-30T07:30:00"/>
    <d v="1899-12-30T12:00:00"/>
    <s v="NELFO CALDERA"/>
    <s v="CARLOS RUIZ"/>
    <x v="0"/>
    <s v="MECANICO DE PATIO"/>
    <s v="EXTERNO"/>
    <x v="1"/>
    <n v="6"/>
    <n v="1"/>
    <d v="1900-01-01T06:50:00"/>
    <x v="128"/>
    <n v="1"/>
    <d v="1899-12-30T00:00:00"/>
    <d v="1900-01-02T16:47:36"/>
    <x v="3"/>
    <x v="4"/>
    <x v="7"/>
    <s v="5-18"/>
  </r>
  <r>
    <s v="TFU063"/>
    <n v="168"/>
    <x v="1"/>
    <s v="MONTAJE DE BOTELLA DE DIRECCION"/>
    <s v="MOTOR"/>
    <d v="1899-12-30T08:00:00"/>
    <d v="1899-12-30T11:50:00"/>
    <d v="2021-04-29T00:00:00"/>
    <x v="29"/>
    <d v="2021-05-04T00:00:00"/>
    <d v="2021-05-04T00:00:00"/>
    <d v="1899-12-30T11:00:00"/>
    <d v="1899-12-30T14:00:00"/>
    <s v="JOSE PAEZ"/>
    <s v="CARLOS RUIZ"/>
    <x v="0"/>
    <s v="MOTOR"/>
    <s v="INTERNO"/>
    <x v="1"/>
    <n v="6"/>
    <n v="1"/>
    <d v="1900-01-01T06:50:00"/>
    <x v="128"/>
    <n v="1"/>
    <d v="1899-12-30T00:00:00"/>
    <d v="1900-01-02T16:47:36"/>
    <x v="3"/>
    <x v="4"/>
    <x v="7"/>
    <s v="5-18"/>
  </r>
  <r>
    <s v="TFU063"/>
    <n v="168"/>
    <x v="1"/>
    <s v="MONTAJE DE FUN CLUTCH  Y REVISION DE FUGAS DE AIRE"/>
    <s v="AIRE"/>
    <d v="1899-12-30T08:00:00"/>
    <d v="1899-12-30T11:50:00"/>
    <d v="2021-04-29T00:00:00"/>
    <x v="29"/>
    <d v="2021-05-04T00:00:00"/>
    <d v="2021-05-04T00:00:00"/>
    <d v="1899-12-30T16:30:00"/>
    <d v="1899-12-30T17:40:00"/>
    <s v="DEIWIS PIMIENTA"/>
    <s v="CARLOS RUIZ"/>
    <x v="0"/>
    <s v="AIRE"/>
    <s v="INTERNO"/>
    <x v="1"/>
    <n v="6"/>
    <n v="1"/>
    <d v="1900-01-01T06:50:00"/>
    <x v="128"/>
    <n v="1"/>
    <d v="1899-12-30T00:00:00"/>
    <d v="1900-01-02T16:47:36"/>
    <x v="3"/>
    <x v="4"/>
    <x v="7"/>
    <s v="5-18"/>
  </r>
  <r>
    <s v="TFU063"/>
    <n v="168"/>
    <x v="0"/>
    <s v="DESMONTE DE CAPO PARA CAMBIO DE BUJES Y ARREGLO DE FIBRA"/>
    <s v="CABINA"/>
    <d v="1899-12-30T08:00:00"/>
    <d v="1899-12-30T11:50:00"/>
    <d v="2021-04-29T00:00:00"/>
    <x v="29"/>
    <d v="2021-05-05T00:00:00"/>
    <d v="2021-05-05T00:00:00"/>
    <d v="1899-12-30T07:30:00"/>
    <d v="1899-12-30T10:10:00"/>
    <s v="DANIEL ROJAS"/>
    <s v="CARLOS RUIZ"/>
    <x v="0"/>
    <s v="LATONERIA Y PINTURA"/>
    <s v="EXTERNO"/>
    <x v="1"/>
    <n v="6"/>
    <n v="1"/>
    <d v="1900-01-01T06:50:00"/>
    <x v="128"/>
    <n v="1"/>
    <d v="1899-12-30T00:00:00"/>
    <d v="1900-01-02T16:47:36"/>
    <x v="3"/>
    <x v="4"/>
    <x v="7"/>
    <s v="5-18"/>
  </r>
  <r>
    <s v="SJK638"/>
    <n v="169"/>
    <x v="1"/>
    <s v="DESVARE DE VEHICULO EN CORDOBITA"/>
    <s v="TANQUE ACPM"/>
    <d v="1899-12-30T10:45:00"/>
    <d v="1899-12-30T17:30:00"/>
    <d v="2021-04-29T00:00:00"/>
    <x v="27"/>
    <d v="2021-04-30T00:00:00"/>
    <d v="2021-04-29T00:00:00"/>
    <d v="1899-12-30T10:45:00"/>
    <d v="1899-12-30T13:20:00"/>
    <s v="WILSON DURAN   EDWIN NARANJO "/>
    <s v="YONATH CANTILLO"/>
    <x v="0"/>
    <s v="MOTORES     ELECTRICO "/>
    <s v="INTERNO"/>
    <x v="2"/>
    <n v="0"/>
    <n v="1"/>
    <d v="1899-12-30T04:45:29"/>
    <x v="129"/>
    <n v="0"/>
    <d v="1899-12-30T03:30:00"/>
    <d v="1899-12-30T09:15:00"/>
    <x v="0"/>
    <x v="1"/>
    <x v="6"/>
    <s v="4-17"/>
  </r>
  <r>
    <s v="SJK638"/>
    <n v="169"/>
    <x v="0"/>
    <s v="CORRECCION DE FALLA  EN EL TANQUE DEL COMBUSTIBLE"/>
    <s v="TANQUE ACPM"/>
    <d v="1899-12-30T10:45:00"/>
    <d v="1899-12-30T17:30:00"/>
    <d v="2021-04-29T00:00:00"/>
    <x v="27"/>
    <d v="2021-04-29T00:00:00"/>
    <d v="2021-04-29T00:00:00"/>
    <d v="1899-12-30T14:00:00"/>
    <d v="1899-12-30T17:30:00"/>
    <s v="WILSON DURAN"/>
    <s v="YONATH CANTILLO"/>
    <x v="0"/>
    <s v="MOTOR"/>
    <s v="INTERNO"/>
    <x v="2"/>
    <n v="0"/>
    <n v="1"/>
    <d v="1899-12-30T04:45:29"/>
    <x v="129"/>
    <n v="0"/>
    <d v="1899-12-30T03:30:00"/>
    <d v="1899-12-30T09:15:00"/>
    <x v="0"/>
    <x v="1"/>
    <x v="6"/>
    <s v="4-17"/>
  </r>
  <r>
    <s v="TFU055"/>
    <n v="170"/>
    <x v="1"/>
    <s v="INSPECCION DE 5TA RUEDA 8 (CAMBIO DE KIT DE CIERRE)"/>
    <s v="QUINTA RUEDA"/>
    <d v="1899-12-30T11:15:00"/>
    <d v="1899-12-30T17:00:00"/>
    <d v="2021-04-29T00:00:00"/>
    <x v="26"/>
    <d v="2021-04-29T00:00:00"/>
    <d v="2021-04-29T00:00:00"/>
    <d v="1899-12-30T14:40:00"/>
    <d v="1899-12-30T17:00:00"/>
    <s v="       LUIS UTRIA                        CESAR ESCORCIA       "/>
    <s v="FABIO MOZO"/>
    <x v="1"/>
    <s v="MECANICA DE PATIO "/>
    <s v="EXTERNA"/>
    <x v="1"/>
    <n v="1"/>
    <n v="1"/>
    <d v="1899-12-30T12:15:58"/>
    <x v="51"/>
    <n v="0"/>
    <d v="1899-12-30T04:00:00"/>
    <d v="1899-12-30T21:45:58"/>
    <x v="2"/>
    <x v="1"/>
    <x v="6"/>
    <s v="4-17"/>
  </r>
  <r>
    <s v="TFU055"/>
    <n v="170"/>
    <x v="1"/>
    <s v="REESTRUCTURACION DE FLAUTAS NEUMATICAS"/>
    <s v="CABINA"/>
    <d v="1899-12-30T11:15:00"/>
    <d v="1899-12-30T17:00:00"/>
    <d v="2021-04-29T00:00:00"/>
    <x v="26"/>
    <d v="2021-04-30T00:00:00"/>
    <d v="2021-04-30T00:00:00"/>
    <d v="1899-12-30T07:30:00"/>
    <d v="1899-12-30T09:35:00"/>
    <s v="DEIWIS PIMIENTA "/>
    <s v="FABIO MOZO"/>
    <x v="1"/>
    <s v="AIRE"/>
    <s v="INTERNO"/>
    <x v="1"/>
    <n v="1"/>
    <n v="1"/>
    <d v="1899-12-30T12:15:58"/>
    <x v="51"/>
    <n v="0"/>
    <d v="1899-12-30T04:00:00"/>
    <d v="1899-12-30T21:45:58"/>
    <x v="2"/>
    <x v="1"/>
    <x v="6"/>
    <s v="4-17"/>
  </r>
  <r>
    <s v="TFU055"/>
    <n v="170"/>
    <x v="1"/>
    <s v="CAMBIO DE CONOS Y TUERCAS DE EJE LATERAL 9 Y 10"/>
    <s v="RUEDAS"/>
    <d v="1899-12-30T11:15:00"/>
    <d v="1899-12-30T17:00:00"/>
    <d v="2021-04-29T00:00:00"/>
    <x v="26"/>
    <d v="2021-04-30T00:00:00"/>
    <d v="2021-04-30T00:00:00"/>
    <d v="1899-12-30T16:00:00"/>
    <d v="1899-12-30T16:30:00"/>
    <s v="CESAR ESCORCIA"/>
    <s v="FABIO MOZO"/>
    <x v="0"/>
    <s v="MECANICA DE PATIO"/>
    <s v="EXTERNO"/>
    <x v="1"/>
    <n v="1"/>
    <n v="1"/>
    <d v="1899-12-30T12:15:58"/>
    <x v="51"/>
    <n v="0"/>
    <d v="1899-12-30T04:00:00"/>
    <d v="1899-12-30T21:45:58"/>
    <x v="2"/>
    <x v="1"/>
    <x v="6"/>
    <s v="4-17"/>
  </r>
  <r>
    <s v="TFU055"/>
    <n v="170"/>
    <x v="1"/>
    <s v="ESCANER DE VEHICULO"/>
    <s v="MOTOR"/>
    <d v="1899-12-30T11:15:00"/>
    <d v="1899-12-30T17:00:00"/>
    <d v="2021-04-29T00:00:00"/>
    <x v="26"/>
    <d v="2021-04-30T00:00:00"/>
    <d v="2021-04-30T00:00:00"/>
    <d v="1899-12-30T16:00:00"/>
    <d v="1899-12-30T17:00:00"/>
    <s v="PACHECO"/>
    <s v="FABIO MOZO"/>
    <x v="0"/>
    <s v="MOTOR"/>
    <s v="INTERNO"/>
    <x v="1"/>
    <n v="1"/>
    <n v="1"/>
    <d v="1899-12-30T12:15:58"/>
    <x v="51"/>
    <n v="0"/>
    <d v="1899-12-30T04:00:00"/>
    <d v="1899-12-30T21:45:58"/>
    <x v="2"/>
    <x v="1"/>
    <x v="6"/>
    <s v="4-17"/>
  </r>
  <r>
    <s v="TFU055"/>
    <n v="170"/>
    <x v="1"/>
    <s v=" CAMBIO DE ACEITE Y FILTRACION Y ENGRASE"/>
    <s v="MOTOR"/>
    <d v="1899-12-30T11:15:00"/>
    <d v="1899-12-30T17:00:00"/>
    <d v="2021-04-29T00:00:00"/>
    <x v="26"/>
    <d v="2021-04-29T00:00:00"/>
    <d v="2021-04-29T00:00:00"/>
    <d v="1899-12-30T15:10:00"/>
    <d v="1899-12-30T17:20:00"/>
    <s v="DEIWIS PIMIENTA "/>
    <s v="FABIO MOZO"/>
    <x v="1"/>
    <s v="MECANICA DE PATIO "/>
    <s v="EXTERNA"/>
    <x v="1"/>
    <n v="1"/>
    <n v="1"/>
    <d v="1899-12-30T12:15:58"/>
    <x v="51"/>
    <n v="0"/>
    <d v="1899-12-30T04:00:00"/>
    <d v="1899-12-30T21:45:58"/>
    <x v="2"/>
    <x v="1"/>
    <x v="6"/>
    <s v="4-17"/>
  </r>
  <r>
    <s v="S26306"/>
    <n v="170"/>
    <x v="0"/>
    <s v="CAMBIO DE LUCES TRASERAS"/>
    <s v="ATRÁS TRAILER"/>
    <d v="1899-12-30T11:15:00"/>
    <d v="1899-12-30T17:00:00"/>
    <d v="2021-04-29T00:00:00"/>
    <x v="26"/>
    <d v="2021-04-29T00:00:00"/>
    <d v="2021-04-29T00:00:00"/>
    <d v="1899-12-30T14:00:00"/>
    <d v="1899-12-30T14:30:00"/>
    <s v="EDWIN NARANJO"/>
    <s v="FABIO MOZO"/>
    <x v="0"/>
    <s v="ELECTRICO"/>
    <s v="EXTERNO"/>
    <x v="1"/>
    <n v="1"/>
    <n v="1"/>
    <d v="1899-12-30T12:15:58"/>
    <x v="51"/>
    <n v="0"/>
    <d v="1899-12-30T04:00:00"/>
    <d v="1899-12-30T21:45:58"/>
    <x v="2"/>
    <x v="1"/>
    <x v="6"/>
    <s v="4-17"/>
  </r>
  <r>
    <s v="TFU062"/>
    <n v="171"/>
    <x v="1"/>
    <s v="INSPECCION DE QUINTA RUEDA"/>
    <s v="QUINTA RUEDA"/>
    <d v="1899-12-30T11:20:00"/>
    <d v="1899-12-30T17:04:00"/>
    <d v="2021-04-29T00:00:00"/>
    <x v="26"/>
    <d v="2021-04-29T00:00:00"/>
    <d v="2021-04-29T00:00:00"/>
    <d v="1899-12-30T17:15:00"/>
    <d v="1899-12-30T18:00:00"/>
    <s v="LUIS UTRIA"/>
    <s v="EDWIN JIMENEZ"/>
    <x v="1"/>
    <s v="QUINTA RUEDA"/>
    <s v="EXTERNO"/>
    <x v="1"/>
    <n v="1"/>
    <n v="1"/>
    <d v="1899-12-30T12:14:58"/>
    <x v="130"/>
    <n v="0"/>
    <d v="1899-12-30T03:56:00"/>
    <d v="1899-12-30T21:40:58"/>
    <x v="2"/>
    <x v="1"/>
    <x v="6"/>
    <s v="4-17"/>
  </r>
  <r>
    <s v="TFU062"/>
    <n v="171"/>
    <x v="1"/>
    <s v="CAMBIO DE DOS JUEGOS DE BANDAS DESMONTE DE DOS BOSINES PARA CAMBIO DE RETENEDOR, EMPAQUE EJE 8 HUECOS Y CAMBIO DE 2 LEVAS ULTIMO TROQUE"/>
    <s v="RUEDAS"/>
    <d v="1899-12-30T11:20:00"/>
    <d v="1899-12-30T17:04:00"/>
    <d v="2021-04-29T00:00:00"/>
    <x v="26"/>
    <d v="2021-04-29T00:00:00"/>
    <d v="2021-04-29T00:00:00"/>
    <d v="1899-12-30T08:00:00"/>
    <d v="1899-12-30T10:00:00"/>
    <s v="NELFO CALDERA _x000a_ARGEMIRO ARAQUE"/>
    <s v="EDWIN JIMENEZ"/>
    <x v="1"/>
    <s v="MECANICA DE PATIO"/>
    <s v="INTERNO"/>
    <x v="1"/>
    <n v="1"/>
    <n v="1"/>
    <d v="1899-12-30T12:14:58"/>
    <x v="130"/>
    <n v="0"/>
    <d v="1899-12-30T03:56:00"/>
    <d v="1899-12-30T21:40:58"/>
    <x v="2"/>
    <x v="1"/>
    <x v="6"/>
    <s v="4-17"/>
  </r>
  <r>
    <s v="TFU062"/>
    <n v="171"/>
    <x v="1"/>
    <s v="REPARACION DE FISURA EN QUINTA RUEDA, CAMBIO DE CONOS"/>
    <s v="QUINTA RUEDA"/>
    <d v="1899-12-30T11:20:00"/>
    <d v="1899-12-30T17:04:00"/>
    <d v="2021-04-29T00:00:00"/>
    <x v="26"/>
    <d v="2021-04-29T00:00:00"/>
    <d v="2021-04-29T00:00:00"/>
    <d v="1899-12-30T16:00:00"/>
    <d v="1899-12-30T18:00:00"/>
    <s v="DAIRO RODRIGUEZ"/>
    <s v="EDWIN JIMENEZ"/>
    <x v="0"/>
    <s v="SOLDADURA"/>
    <s v="EXTERNO"/>
    <x v="1"/>
    <n v="1"/>
    <n v="1"/>
    <d v="1899-12-30T12:14:58"/>
    <x v="130"/>
    <n v="0"/>
    <d v="1899-12-30T03:56:00"/>
    <d v="1899-12-30T21:40:58"/>
    <x v="2"/>
    <x v="1"/>
    <x v="6"/>
    <s v="4-17"/>
  </r>
  <r>
    <s v="TFU062"/>
    <n v="171"/>
    <x v="1"/>
    <s v="MONTAJE DE BANDAS, MONTAJE DE LLANTAS Y GRADUCION DE FRENOS"/>
    <s v="RUEDAS"/>
    <d v="1899-12-30T11:20:00"/>
    <d v="1899-12-30T17:04:00"/>
    <d v="2021-04-29T00:00:00"/>
    <x v="26"/>
    <d v="2021-04-30T00:00:00"/>
    <d v="2021-04-30T00:00:00"/>
    <d v="1899-12-30T14:00:00"/>
    <d v="1899-12-30T15:10:00"/>
    <s v="NELFO CALDERA_x000a_CESAR ESCORCIA"/>
    <s v="EDWIN JIMENEZ"/>
    <x v="1"/>
    <s v="MECANICA DE PATIO"/>
    <s v="EXTERNO"/>
    <x v="1"/>
    <n v="1"/>
    <n v="1"/>
    <d v="1899-12-30T12:14:58"/>
    <x v="130"/>
    <n v="0"/>
    <d v="1899-12-30T03:56:00"/>
    <d v="1899-12-30T21:40:58"/>
    <x v="2"/>
    <x v="1"/>
    <x v="6"/>
    <s v="4-17"/>
  </r>
  <r>
    <s v="TFU062"/>
    <n v="171"/>
    <x v="1"/>
    <s v="REVISION DE ELEVAVIDRIOS Y LUZ DE REVERSA"/>
    <s v="CABINA"/>
    <d v="1899-12-30T11:20:00"/>
    <d v="1899-12-30T17:04:00"/>
    <d v="2021-04-29T00:00:00"/>
    <x v="26"/>
    <d v="2021-04-30T00:00:00"/>
    <d v="2021-04-30T00:00:00"/>
    <d v="1899-12-30T16:55:00"/>
    <d v="1899-12-30T19:30:00"/>
    <s v="EDWIN NARANJO"/>
    <s v="EDWIN JIMENEZ"/>
    <x v="0"/>
    <s v="ELECTRICO"/>
    <s v="INTERNO"/>
    <x v="1"/>
    <n v="1"/>
    <n v="1"/>
    <d v="1899-12-30T12:14:58"/>
    <x v="130"/>
    <n v="0"/>
    <d v="1899-12-30T03:56:00"/>
    <d v="1899-12-30T21:40:58"/>
    <x v="2"/>
    <x v="1"/>
    <x v="6"/>
    <s v="4-17"/>
  </r>
  <r>
    <s v="TFU062"/>
    <n v="171"/>
    <x v="1"/>
    <s v="SOLDADURA A LA TORNAMEZA"/>
    <s v="CABINA"/>
    <d v="1899-12-30T11:20:00"/>
    <d v="1899-12-30T17:04:00"/>
    <d v="2021-04-29T00:00:00"/>
    <x v="26"/>
    <d v="2021-04-30T00:00:00"/>
    <d v="2021-04-30T00:00:00"/>
    <d v="1899-12-30T15:30:00"/>
    <d v="1899-12-30T17:04:00"/>
    <s v="DAIRO RODRIGUEZ"/>
    <s v="EDWIN JIMENEZ"/>
    <x v="0"/>
    <s v="SOLDADURA"/>
    <s v="EXTERNO"/>
    <x v="1"/>
    <n v="1"/>
    <n v="1"/>
    <d v="1899-12-30T12:14:58"/>
    <x v="130"/>
    <n v="0"/>
    <d v="1899-12-30T03:56:00"/>
    <d v="1899-12-30T21:40:58"/>
    <x v="2"/>
    <x v="1"/>
    <x v="6"/>
    <s v="4-17"/>
  </r>
  <r>
    <s v="S26303"/>
    <n v="171"/>
    <x v="1"/>
    <s v="CAMBIO DE RETENEDOR TROQUE LADO IZQUIERDO 1 Y 2"/>
    <s v="RUEDAS"/>
    <d v="1899-12-30T11:20:00"/>
    <d v="1899-12-30T12:00:00"/>
    <d v="2021-04-29T00:00:00"/>
    <x v="26"/>
    <d v="2021-04-30T00:00:00"/>
    <d v="2021-04-30T00:00:00"/>
    <d v="1899-12-30T10:30:00"/>
    <d v="1899-12-30T16:15:00"/>
    <s v="RODOLFO CASTAÑEDA"/>
    <s v="EDWIN JIMENEZ"/>
    <x v="0"/>
    <s v="MECANICA DE PATIO"/>
    <s v="INTERNO"/>
    <x v="1"/>
    <n v="1"/>
    <n v="1"/>
    <d v="1899-12-30T07:10:58"/>
    <x v="131"/>
    <n v="1"/>
    <d v="1899-12-30T00:00:00"/>
    <d v="1899-12-30T12:40:58"/>
    <x v="2"/>
    <x v="1"/>
    <x v="6"/>
    <s v="4-17"/>
  </r>
  <r>
    <s v="S26303"/>
    <n v="171"/>
    <x v="0"/>
    <s v="SACAR BOSIN POSICION 1 Y 2"/>
    <s v="RUEDAS"/>
    <d v="1899-12-30T11:20:00"/>
    <d v="1899-12-30T12:00:00"/>
    <d v="2021-04-29T00:00:00"/>
    <x v="26"/>
    <d v="2021-04-30T00:00:00"/>
    <d v="2021-04-30T00:00:00"/>
    <d v="1899-12-30T11:20:00"/>
    <d v="1899-12-30T12:00:00"/>
    <s v="ARGEMIRO ARAQUE_x000a_DAIRO RODRIGUEZ"/>
    <s v="EDWIN JIMENEZ"/>
    <x v="0"/>
    <s v="MECANICA DE PATIO"/>
    <s v="INTERNO"/>
    <x v="1"/>
    <n v="1"/>
    <n v="1"/>
    <d v="1899-12-30T07:10:58"/>
    <x v="131"/>
    <n v="1"/>
    <d v="1899-12-30T00:00:00"/>
    <d v="1899-12-30T12:40:58"/>
    <x v="2"/>
    <x v="1"/>
    <x v="6"/>
    <s v="4-17"/>
  </r>
  <r>
    <s v="TLN040"/>
    <n v="172"/>
    <x v="1"/>
    <s v="INPSECCION DE QUINTA RUEDA"/>
    <s v="QUINTA RUEDA"/>
    <d v="1899-12-30T11:40:00"/>
    <d v="1899-12-30T17:35:00"/>
    <d v="2021-04-29T00:00:00"/>
    <x v="27"/>
    <d v="2021-04-29T00:00:00"/>
    <d v="2021-04-29T00:00:00"/>
    <d v="1899-12-30T16:30:00"/>
    <d v="1899-12-30T16:50:00"/>
    <s v="CESAR ESCORCIA_x000a_LUIS UTRIA"/>
    <s v="LUIS FREILE"/>
    <x v="1"/>
    <s v="MECANICA DE PATIO"/>
    <s v="EXTERNO"/>
    <x v="1"/>
    <n v="0"/>
    <n v="1"/>
    <d v="1899-12-30T03:55:29"/>
    <x v="40"/>
    <n v="0"/>
    <d v="1899-12-30T03:25:00"/>
    <d v="1899-12-30T08:20:00"/>
    <x v="0"/>
    <x v="1"/>
    <x v="6"/>
    <s v="4-17"/>
  </r>
  <r>
    <s v="TLN040"/>
    <n v="172"/>
    <x v="0"/>
    <s v="REVISION DEL CARDAN"/>
    <s v="TRANSMISIONES"/>
    <d v="1899-12-30T11:40:00"/>
    <d v="1899-12-30T17:35:00"/>
    <d v="2021-04-29T00:00:00"/>
    <x v="27"/>
    <d v="2021-04-29T00:00:00"/>
    <d v="2021-04-29T00:00:00"/>
    <d v="1899-12-30T17:20:00"/>
    <d v="1899-12-30T17:35:00"/>
    <s v="JOSE DIAZ"/>
    <s v="LUIS FREYLE_x000a_"/>
    <x v="1"/>
    <s v="CAJAS Y TRANSMISIONES"/>
    <s v="EXTERNO"/>
    <x v="1"/>
    <n v="0"/>
    <n v="1"/>
    <d v="1899-12-30T03:55:29"/>
    <x v="40"/>
    <n v="0"/>
    <d v="1899-12-30T03:25:00"/>
    <d v="1899-12-30T08:20:00"/>
    <x v="0"/>
    <x v="1"/>
    <x v="6"/>
    <s v="4-17"/>
  </r>
  <r>
    <s v="TFU071"/>
    <n v="173"/>
    <x v="1"/>
    <s v="ARREGLO DEL BOTON DE ELEVAVIDRIOS"/>
    <s v="CABINA"/>
    <d v="1899-12-30T14:30:00"/>
    <d v="1899-12-30T15:15:00"/>
    <d v="2021-04-29T00:00:00"/>
    <x v="24"/>
    <d v="2021-04-29T00:00:00"/>
    <d v="2021-04-29T00:00:00"/>
    <d v="1899-12-30T14:30:00"/>
    <d v="1899-12-30T15:00:00"/>
    <s v="EDWIN NARANJO"/>
    <s v="LEONARDO CANO"/>
    <x v="0"/>
    <s v="ELECTRICO"/>
    <s v="INTERNO"/>
    <x v="1"/>
    <n v="5"/>
    <n v="1"/>
    <d v="1899-12-31T19:15:06"/>
    <x v="132"/>
    <n v="1"/>
    <d v="1899-12-30T00:00:00"/>
    <d v="1900-01-01T23:43:05"/>
    <x v="24"/>
    <x v="4"/>
    <x v="7"/>
    <s v="5-18"/>
  </r>
  <r>
    <s v="TFU071"/>
    <n v="173"/>
    <x v="1"/>
    <s v="DESMONTE Y MONTAJE DE MEDIA CAJA"/>
    <s v="MOTOR"/>
    <d v="1899-12-30T14:30:00"/>
    <d v="1899-12-30T15:15:00"/>
    <d v="2021-04-29T00:00:00"/>
    <x v="24"/>
    <d v="2021-04-30T00:00:00"/>
    <d v="2021-04-30T00:00:00"/>
    <d v="1899-12-30T07:30:00"/>
    <d v="1899-12-30T18:00:00"/>
    <s v="JOSE DIAZ"/>
    <s v="LEONARDO CANO"/>
    <x v="0"/>
    <s v="MECANICA DE CAJAS Y DE TRANSMISIONES"/>
    <s v="EXTERNO"/>
    <x v="1"/>
    <n v="5"/>
    <n v="1"/>
    <d v="1899-12-31T19:15:06"/>
    <x v="132"/>
    <n v="1"/>
    <d v="1899-12-30T00:00:00"/>
    <d v="1900-01-01T23:43:05"/>
    <x v="24"/>
    <x v="4"/>
    <x v="7"/>
    <s v="5-18"/>
  </r>
  <r>
    <s v="TFU071"/>
    <n v="173"/>
    <x v="1"/>
    <s v="ARREGLO DE FUGA EN EL TECHO"/>
    <s v="CABINA"/>
    <d v="1899-12-30T14:30:00"/>
    <d v="1899-12-30T15:15:00"/>
    <d v="2021-04-29T00:00:00"/>
    <x v="24"/>
    <d v="2021-04-30T00:00:00"/>
    <d v="2021-04-30T00:00:00"/>
    <d v="1899-12-30T11:40:00"/>
    <d v="1899-12-30T15:00:00"/>
    <s v="WILSON OROZCO"/>
    <s v="LEONARDO CANO"/>
    <x v="0"/>
    <s v="LATONERIA Y PINTURA"/>
    <s v="EXTERNO"/>
    <x v="1"/>
    <n v="5"/>
    <n v="1"/>
    <d v="1899-12-31T19:15:06"/>
    <x v="132"/>
    <n v="1"/>
    <d v="1899-12-30T00:00:00"/>
    <d v="1900-01-01T23:43:05"/>
    <x v="24"/>
    <x v="4"/>
    <x v="7"/>
    <s v="5-18"/>
  </r>
  <r>
    <s v="TFU071"/>
    <n v="173"/>
    <x v="1"/>
    <s v="ENGRASE"/>
    <s v="GRASERA"/>
    <d v="1899-12-30T14:30:00"/>
    <d v="1899-12-30T15:15:00"/>
    <d v="2021-04-29T00:00:00"/>
    <x v="24"/>
    <d v="2021-04-30T00:00:00"/>
    <d v="2021-04-30T00:00:00"/>
    <d v="1899-12-30T14:00:00"/>
    <d v="1899-12-30T14:20:00"/>
    <s v="ARGEMIRO ARAQUE"/>
    <s v="LEONARDO CANO"/>
    <x v="0"/>
    <s v="MECANICA DE PATIO"/>
    <s v="EXTERNO"/>
    <x v="1"/>
    <n v="5"/>
    <n v="1"/>
    <d v="1899-12-31T19:15:06"/>
    <x v="132"/>
    <n v="1"/>
    <d v="1899-12-30T00:00:00"/>
    <d v="1900-01-01T23:43:05"/>
    <x v="24"/>
    <x v="4"/>
    <x v="7"/>
    <s v="5-18"/>
  </r>
  <r>
    <s v="TFU071"/>
    <n v="173"/>
    <x v="1"/>
    <s v="ARMADO Y LAVADO DE PIEZAS PARA MONTAJE DE CAJA"/>
    <s v="MOTOR"/>
    <d v="1899-12-30T14:30:00"/>
    <d v="1899-12-30T15:15:00"/>
    <d v="2021-04-29T00:00:00"/>
    <x v="24"/>
    <d v="2021-05-03T00:00:00"/>
    <d v="2021-05-03T00:00:00"/>
    <d v="1899-12-30T07:30:00"/>
    <d v="1899-12-30T17:30:00"/>
    <s v="JOSE DIAZ"/>
    <s v="LEONARDO CANO"/>
    <x v="0"/>
    <s v="MECANICA DE CAJAS Y DE TRANSMISIONES"/>
    <s v="EXTERNO"/>
    <x v="1"/>
    <n v="5"/>
    <n v="1"/>
    <d v="1899-12-31T19:15:06"/>
    <x v="132"/>
    <n v="1"/>
    <d v="1899-12-30T00:00:00"/>
    <d v="1900-01-01T23:43:05"/>
    <x v="24"/>
    <x v="4"/>
    <x v="7"/>
    <s v="5-18"/>
  </r>
  <r>
    <s v="S26301"/>
    <n v="173"/>
    <x v="1"/>
    <s v="ARREGLO DE LUCES MEDIA Y LUCES DE REVERSA"/>
    <s v="CABINA"/>
    <d v="1899-12-30T14:30:00"/>
    <d v="1899-12-30T15:15:00"/>
    <d v="2021-04-29T00:00:00"/>
    <x v="24"/>
    <d v="2021-05-03T00:00:00"/>
    <d v="2021-05-03T00:00:00"/>
    <d v="1899-12-30T14:00:00"/>
    <d v="1899-12-30T14:30:00"/>
    <s v="EDWIN NARANJO"/>
    <s v="LEONARDO CANO"/>
    <x v="0"/>
    <s v="ELECTRICO"/>
    <s v="EXTERNO"/>
    <x v="1"/>
    <n v="5"/>
    <n v="1"/>
    <d v="1899-12-31T19:15:06"/>
    <x v="132"/>
    <n v="1"/>
    <d v="1899-12-30T00:00:00"/>
    <d v="1900-01-01T23:43:05"/>
    <x v="24"/>
    <x v="4"/>
    <x v="7"/>
    <s v="5-18"/>
  </r>
  <r>
    <s v="S26301"/>
    <n v="173"/>
    <x v="1"/>
    <s v="COLOCAR VALVULA DE RETENCION DE TANQUE DE AIRE, REVISION DE SISTEMA DE FRENADO"/>
    <s v="AIRE TRAILER"/>
    <d v="1899-12-30T14:30:00"/>
    <d v="1899-12-30T15:15:00"/>
    <d v="2021-04-29T00:00:00"/>
    <x v="24"/>
    <d v="2021-05-04T00:00:00"/>
    <d v="2021-05-04T00:00:00"/>
    <d v="1899-12-30T11:00:00"/>
    <d v="1899-12-30T14:30:00"/>
    <s v="DEIWIS PIMIENTA"/>
    <s v="LEONARDO CANO"/>
    <x v="0"/>
    <s v="AIRE"/>
    <s v="EXTERNO"/>
    <x v="1"/>
    <n v="5"/>
    <n v="1"/>
    <d v="1899-12-31T19:15:06"/>
    <x v="132"/>
    <n v="1"/>
    <d v="1899-12-30T00:00:00"/>
    <d v="1900-01-01T23:43:05"/>
    <x v="24"/>
    <x v="4"/>
    <x v="7"/>
    <s v="5-18"/>
  </r>
  <r>
    <s v="S26321"/>
    <n v="174"/>
    <x v="1"/>
    <s v="ARREGLO DE LUCES DEL TRAILER"/>
    <s v="ATRÁS TRAILER"/>
    <d v="1899-12-30T07:30:00"/>
    <d v="1899-12-30T14:20:00"/>
    <d v="2021-04-30T00:00:00"/>
    <x v="26"/>
    <d v="2021-04-30T00:00:00"/>
    <d v="2021-04-30T00:00:00"/>
    <d v="1899-12-30T07:30:00"/>
    <d v="1899-12-30T08:00:00"/>
    <s v="EDWIN NARANJO"/>
    <s v="JOSE MARTINEZ"/>
    <x v="0"/>
    <s v="ELECTRICO"/>
    <s v="EXTERNO"/>
    <x v="1"/>
    <n v="0"/>
    <n v="1"/>
    <d v="1899-12-30T04:50:29"/>
    <x v="133"/>
    <n v="1"/>
    <d v="1899-12-30T00:00:00"/>
    <d v="1899-12-30T05:50:00"/>
    <x v="2"/>
    <x v="1"/>
    <x v="6"/>
    <s v="4-17"/>
  </r>
  <r>
    <s v="TFQ990"/>
    <n v="174"/>
    <x v="1"/>
    <s v="INSPECCION 5TA RUEDA"/>
    <s v="QUINTA RUEDA"/>
    <d v="1899-12-30T07:30:00"/>
    <d v="1899-12-30T14:20:00"/>
    <d v="2021-04-30T00:00:00"/>
    <x v="26"/>
    <d v="2021-04-30T00:00:00"/>
    <d v="2021-04-30T00:00:00"/>
    <d v="1899-12-30T08:40:00"/>
    <d v="1899-12-30T09:00:00"/>
    <s v="CESAR ESCORCIA _x000a_LUIS UTRIA"/>
    <s v="JOSE MARTINEZ"/>
    <x v="1"/>
    <s v="MECANICA DE PATIO"/>
    <s v="EXTERNO"/>
    <x v="1"/>
    <n v="0"/>
    <n v="1"/>
    <d v="1899-12-30T04:50:29"/>
    <x v="133"/>
    <n v="1"/>
    <d v="1899-12-30T00:00:00"/>
    <d v="1899-12-30T05:50:00"/>
    <x v="2"/>
    <x v="1"/>
    <x v="6"/>
    <s v="4-17"/>
  </r>
  <r>
    <s v="S26321"/>
    <n v="174"/>
    <x v="0"/>
    <s v="CAMBIO DE BANDAS  POSICION 5,6,7, 8, 9, 10, 11 Y 12"/>
    <s v="RUEDAS"/>
    <d v="1899-12-30T07:30:00"/>
    <d v="1899-12-30T14:20:00"/>
    <d v="2021-04-30T00:00:00"/>
    <x v="26"/>
    <d v="2021-04-30T00:00:00"/>
    <d v="2021-04-30T00:00:00"/>
    <d v="1899-12-30T11:40:00"/>
    <d v="1899-12-30T14:20:00"/>
    <s v="TODO TRAILER"/>
    <s v="JOSE MARTINEZ"/>
    <x v="1"/>
    <s v="MECANICA DE PATIO"/>
    <s v="EXTERNO"/>
    <x v="1"/>
    <n v="0"/>
    <n v="1"/>
    <d v="1899-12-30T04:50:29"/>
    <x v="133"/>
    <n v="1"/>
    <d v="1899-12-30T00:00:00"/>
    <d v="1899-12-30T05:50:00"/>
    <x v="2"/>
    <x v="1"/>
    <x v="6"/>
    <s v="4-17"/>
  </r>
  <r>
    <s v="TDL770"/>
    <n v="175"/>
    <x v="1"/>
    <s v="INSPECCION DE QUINTA RUEDA, AJUSTE DEL SISTEMA COMPENSADOR"/>
    <s v="QUINTA RUEDA"/>
    <d v="1899-12-30T08:00:00"/>
    <d v="1899-12-30T17:00:00"/>
    <d v="2021-04-30T00:00:00"/>
    <x v="26"/>
    <d v="2021-04-30T00:00:00"/>
    <d v="2021-04-30T00:00:00"/>
    <d v="1899-12-30T10:00:00"/>
    <d v="1899-12-30T11:00:00"/>
    <s v="LUIS UTRIA"/>
    <s v="ALEXANDER RODRIGUEZ"/>
    <x v="1"/>
    <s v="MECANICA DE PATIO"/>
    <s v="EXTERNO"/>
    <x v="1"/>
    <n v="0"/>
    <n v="1"/>
    <d v="1899-12-30T07:00:29"/>
    <x v="134"/>
    <n v="0"/>
    <d v="1899-12-30T04:00:00"/>
    <d v="1899-12-30T12:00:00"/>
    <x v="2"/>
    <x v="1"/>
    <x v="6"/>
    <s v="4-17"/>
  </r>
  <r>
    <s v="TDL770"/>
    <n v="175"/>
    <x v="1"/>
    <s v="INSPECCION DE LUCES, CAMBIO DE PERA DE DIFERENCIAL Y DE CONECTORES, REPARACION DE LUCES DE REVERSA, DE PITO DEL TIMON"/>
    <s v="CABINA"/>
    <d v="1899-12-30T08:00:00"/>
    <d v="1899-12-30T17:00:00"/>
    <d v="2021-04-30T00:00:00"/>
    <x v="26"/>
    <d v="2021-04-30T00:00:00"/>
    <d v="2021-04-30T00:00:00"/>
    <d v="1899-12-30T11:00:00"/>
    <d v="1899-12-30T16:40:00"/>
    <s v="EDWIN NARANJO"/>
    <s v="ALEXANDER RODRIGUEZ"/>
    <x v="1"/>
    <s v="ELECTRICO"/>
    <s v="EXTERNO"/>
    <x v="1"/>
    <n v="0"/>
    <n v="1"/>
    <d v="1899-12-30T07:00:29"/>
    <x v="134"/>
    <n v="0"/>
    <d v="1899-12-30T04:00:00"/>
    <d v="1899-12-30T12:00:00"/>
    <x v="2"/>
    <x v="1"/>
    <x v="6"/>
    <s v="4-17"/>
  </r>
  <r>
    <s v="TDL770"/>
    <n v="175"/>
    <x v="1"/>
    <s v="CAMBIO DE ACEITE Y FILTRACION DEL MOTOR, ENGRASE"/>
    <s v="MOTOR"/>
    <d v="1899-12-30T08:00:00"/>
    <d v="1899-12-30T17:00:00"/>
    <d v="2021-04-30T00:00:00"/>
    <x v="26"/>
    <d v="2021-04-30T00:00:00"/>
    <d v="2021-04-30T00:00:00"/>
    <d v="1899-12-30T10:40:00"/>
    <d v="1899-12-30T14:30:00"/>
    <s v="ARGEMIRO ARAQUE"/>
    <s v="ALEXANDER RODRIGUEZ"/>
    <x v="1"/>
    <s v="MECANICA DE PATIO"/>
    <s v="INTERNO"/>
    <x v="1"/>
    <n v="0"/>
    <n v="1"/>
    <d v="1899-12-30T07:00:29"/>
    <x v="134"/>
    <n v="0"/>
    <d v="1899-12-30T04:00:00"/>
    <d v="1899-12-30T12:00:00"/>
    <x v="2"/>
    <x v="1"/>
    <x v="6"/>
    <s v="4-17"/>
  </r>
  <r>
    <s v="TDL770"/>
    <n v="175"/>
    <x v="1"/>
    <s v="CORRECCION DE FUGAS DE  AIRE EN RACORES DE BOLSA DE SUSPENSION"/>
    <s v="SUSPENSION"/>
    <d v="1899-12-30T08:00:00"/>
    <d v="1899-12-30T17:00:00"/>
    <d v="2021-04-30T00:00:00"/>
    <x v="26"/>
    <d v="2021-04-30T00:00:00"/>
    <d v="2021-04-30T00:00:00"/>
    <d v="1899-12-30T11:20:00"/>
    <d v="1899-12-30T11:40:00"/>
    <s v="DEIWIS PIMIENTA"/>
    <s v="ALEXANDER RODRIGUEZ"/>
    <x v="0"/>
    <s v="AIRE"/>
    <s v="EXTERNO"/>
    <x v="1"/>
    <n v="0"/>
    <n v="1"/>
    <d v="1899-12-30T07:00:29"/>
    <x v="134"/>
    <n v="0"/>
    <d v="1899-12-30T04:00:00"/>
    <d v="1899-12-30T12:00:00"/>
    <x v="2"/>
    <x v="1"/>
    <x v="6"/>
    <s v="4-17"/>
  </r>
  <r>
    <s v="S26311"/>
    <n v="175"/>
    <x v="0"/>
    <s v="SOLDADURA A TORRES DEL TRAILER"/>
    <s v="CHASIS TRAILER"/>
    <d v="1899-12-30T08:00:00"/>
    <d v="1899-12-30T17:00:00"/>
    <d v="2021-04-30T00:00:00"/>
    <x v="26"/>
    <d v="2021-04-30T00:00:00"/>
    <d v="2021-04-30T00:00:00"/>
    <d v="1899-12-30T09:45:00"/>
    <d v="1899-12-30T12:00:00"/>
    <s v="SOLDADURA"/>
    <s v="ALEXANDER RODRIGUEZ"/>
    <x v="0"/>
    <s v="SOLDADURA"/>
    <s v="EXTERNO"/>
    <x v="1"/>
    <n v="0"/>
    <n v="1"/>
    <d v="1899-12-30T07:00:29"/>
    <x v="134"/>
    <n v="0"/>
    <d v="1899-12-30T04:00:00"/>
    <d v="1899-12-30T12:00:00"/>
    <x v="2"/>
    <x v="1"/>
    <x v="6"/>
    <s v="4-17"/>
  </r>
  <r>
    <s v="TDL767"/>
    <n v="176"/>
    <x v="1"/>
    <s v="CAMBIO DE ACEITE Y FILTRACION DE MOTOR"/>
    <s v="MOTOR"/>
    <d v="1899-12-30T09:27:00"/>
    <d v="1899-12-30T18:00:00"/>
    <d v="2021-04-30T00:00:00"/>
    <x v="26"/>
    <d v="2021-04-30T00:00:00"/>
    <d v="2021-04-30T00:00:00"/>
    <d v="1899-12-30T16:40:00"/>
    <d v="1899-12-30T18:00:00"/>
    <s v="ARGEMIRO ARAQUE"/>
    <s v="OSCAR QUINAYAS"/>
    <x v="1"/>
    <s v="MECANICA DE PATIO"/>
    <s v="INTERNO"/>
    <x v="1"/>
    <n v="0"/>
    <n v="1"/>
    <d v="1899-12-30T06:33:29"/>
    <x v="135"/>
    <n v="0"/>
    <d v="1899-12-30T03:00:00"/>
    <d v="1899-12-30T10:33:00"/>
    <x v="2"/>
    <x v="1"/>
    <x v="6"/>
    <s v="4-17"/>
  </r>
  <r>
    <s v="TDL767"/>
    <n v="176"/>
    <x v="0"/>
    <s v="ESCANER DE VEHICULO, ACTUADOR DEFICIENTE"/>
    <s v="MOTOR"/>
    <d v="1899-12-30T09:27:00"/>
    <d v="1899-12-30T18:00:00"/>
    <d v="2021-04-30T00:00:00"/>
    <x v="26"/>
    <d v="2021-04-30T00:00:00"/>
    <d v="2021-04-30T00:00:00"/>
    <d v="1899-12-30T17:20:00"/>
    <d v="1899-12-30T17:40:00"/>
    <s v="KENWORTH"/>
    <s v="OSCAR QUINAYAS"/>
    <x v="0"/>
    <s v="MOTOR"/>
    <s v="INTERNO"/>
    <x v="1"/>
    <n v="0"/>
    <n v="1"/>
    <d v="1899-12-30T06:33:29"/>
    <x v="135"/>
    <n v="0"/>
    <d v="1899-12-30T03:00:00"/>
    <d v="1899-12-30T10:33:00"/>
    <x v="2"/>
    <x v="1"/>
    <x v="6"/>
    <s v="4-17"/>
  </r>
  <r>
    <s v="SJK692"/>
    <n v="177"/>
    <x v="1"/>
    <s v="INSPECCION DE QUINTA RUEDA, CAMBIO DE KIT DE CIERRE DE QUINTA RUEDA, CAMBIO DE BUJES DE LOS HOMBROS"/>
    <s v="QUINTA RUEDA"/>
    <d v="1899-12-30T10:00:00"/>
    <d v="1899-12-30T16:00:00"/>
    <d v="2021-04-30T00:00:00"/>
    <x v="26"/>
    <d v="2021-04-30T00:00:00"/>
    <d v="2021-04-30T00:00:00"/>
    <d v="1899-12-30T10:20:00"/>
    <d v="1899-12-30T15:50:00"/>
    <s v="LUIS UTRIA_x000a_CESAR ESCORCIA"/>
    <s v="RODRIGO RAMOS"/>
    <x v="1"/>
    <s v="MECANICA DE PATIO"/>
    <s v="EXTERNO"/>
    <x v="3"/>
    <n v="0"/>
    <n v="1"/>
    <d v="1899-12-30T04:00:29"/>
    <x v="44"/>
    <n v="0"/>
    <d v="1899-12-30T05:00:00"/>
    <d v="1899-12-30T10:00:00"/>
    <x v="2"/>
    <x v="1"/>
    <x v="6"/>
    <s v="4-17"/>
  </r>
  <r>
    <s v="SJK692"/>
    <n v="177"/>
    <x v="1"/>
    <s v="CAMBIO DE GANCHO DE CAPO"/>
    <s v="CABINA"/>
    <d v="1899-12-30T10:00:00"/>
    <d v="1899-12-30T16:00:00"/>
    <d v="2021-04-30T00:00:00"/>
    <x v="26"/>
    <d v="2021-04-30T00:00:00"/>
    <d v="2021-04-30T00:00:00"/>
    <d v="1899-12-30T10:10:00"/>
    <d v="1899-12-30T10:30:00"/>
    <s v="WILSON OROZCO"/>
    <s v="RODRIGO RAMOS"/>
    <x v="0"/>
    <s v="LATONERIA Y PINTURA"/>
    <s v="EXTERNO"/>
    <x v="3"/>
    <n v="0"/>
    <n v="1"/>
    <d v="1899-12-30T04:00:29"/>
    <x v="44"/>
    <n v="0"/>
    <d v="1899-12-30T05:00:00"/>
    <d v="1899-12-30T10:00:00"/>
    <x v="2"/>
    <x v="1"/>
    <x v="6"/>
    <s v="4-17"/>
  </r>
  <r>
    <s v="SJK692"/>
    <n v="177"/>
    <x v="1"/>
    <s v="SOLDADURA A QUINTA RUEDA"/>
    <s v="QUINTA RUEDA"/>
    <d v="1899-12-30T10:00:00"/>
    <d v="1899-12-30T16:00:00"/>
    <d v="2021-04-30T00:00:00"/>
    <x v="26"/>
    <d v="2021-04-30T00:00:00"/>
    <d v="2021-04-30T00:00:00"/>
    <d v="1899-12-30T14:00:00"/>
    <d v="1899-12-30T15:06:00"/>
    <s v="DAIRO RODRIGUEZ"/>
    <s v="RODRIGO RAMOS"/>
    <x v="0"/>
    <s v="SOLDADURA"/>
    <s v="EXTERNO"/>
    <x v="3"/>
    <n v="0"/>
    <n v="1"/>
    <d v="1899-12-30T04:00:29"/>
    <x v="44"/>
    <n v="0"/>
    <d v="1899-12-30T05:00:00"/>
    <d v="1899-12-30T10:00:00"/>
    <x v="2"/>
    <x v="1"/>
    <x v="6"/>
    <s v="4-17"/>
  </r>
  <r>
    <s v="SJK692"/>
    <n v="177"/>
    <x v="0"/>
    <s v="ENGRASE"/>
    <s v="GRASERA"/>
    <d v="1899-12-30T10:00:00"/>
    <d v="1899-12-30T16:00:00"/>
    <d v="2021-04-30T00:00:00"/>
    <x v="26"/>
    <d v="2021-04-30T00:00:00"/>
    <d v="2021-04-30T00:00:00"/>
    <d v="1899-12-30T14:30:00"/>
    <d v="1899-12-30T14:40:00"/>
    <s v="ARGEMIRO ARAQUE"/>
    <s v="RODRIGO RAMOS"/>
    <x v="1"/>
    <s v="MECANICA DE PATIO"/>
    <s v="EXTERNO"/>
    <x v="3"/>
    <n v="0"/>
    <n v="1"/>
    <d v="1899-12-30T04:00:29"/>
    <x v="44"/>
    <n v="0"/>
    <d v="1899-12-30T05:00:00"/>
    <d v="1899-12-30T10:00:00"/>
    <x v="2"/>
    <x v="1"/>
    <x v="6"/>
    <s v="4-17"/>
  </r>
  <r>
    <s v="TDK250"/>
    <n v="178"/>
    <x v="1"/>
    <s v="ARREGLO DE ARNES Y PERA DE DIFERENCIAL, REPARACION LUCES DE REVERSA"/>
    <s v="CABINA"/>
    <d v="1899-12-30T09:00:00"/>
    <d v="1899-12-30T10:45:00"/>
    <d v="2021-04-30T00:00:00"/>
    <x v="26"/>
    <d v="2021-04-30T00:00:00"/>
    <d v="2021-04-30T00:00:00"/>
    <d v="1899-12-30T09:30:00"/>
    <d v="1899-12-30T10:45:00"/>
    <s v="EDWIN NARANJO"/>
    <s v="CARLOS BARROS"/>
    <x v="0"/>
    <s v="ELECTRICO"/>
    <s v="INTERNO"/>
    <x v="2"/>
    <n v="0"/>
    <n v="1"/>
    <d v="1899-12-30T01:45:00"/>
    <x v="80"/>
    <n v="1"/>
    <d v="1899-12-30T00:00:00"/>
    <d v="1899-12-30T01:45:00"/>
    <x v="2"/>
    <x v="1"/>
    <x v="6"/>
    <s v="4-17"/>
  </r>
  <r>
    <s v="R59144"/>
    <n v="178"/>
    <x v="0"/>
    <s v="ARREGLO DE LUCES DIRECCIONALES"/>
    <s v="LUCES TRAILER"/>
    <d v="1899-12-30T09:00:00"/>
    <d v="1899-12-30T10:45:00"/>
    <d v="2021-04-30T00:00:00"/>
    <x v="26"/>
    <d v="2021-04-30T00:00:00"/>
    <d v="2021-04-30T00:00:00"/>
    <d v="1899-12-30T09:00:00"/>
    <d v="1899-12-30T09:30:00"/>
    <s v="EDWIN NARANJO"/>
    <s v="CARLOS BARROS"/>
    <x v="0"/>
    <s v="ELECTRICO"/>
    <s v="EXTERNO"/>
    <x v="2"/>
    <n v="0"/>
    <n v="1"/>
    <d v="1899-12-30T01:45:00"/>
    <x v="80"/>
    <n v="1"/>
    <d v="1899-12-30T00:00:00"/>
    <d v="1899-12-30T01:45:00"/>
    <x v="2"/>
    <x v="1"/>
    <x v="6"/>
    <s v="4-17"/>
  </r>
  <r>
    <s v="WHO629"/>
    <n v="179"/>
    <x v="0"/>
    <s v="INSPECCION DE QUINTA RUEDA"/>
    <s v="QUINTA RUEDA"/>
    <d v="1899-12-30T08:00:00"/>
    <d v="1899-12-30T11:15:00"/>
    <d v="2021-04-30T00:00:00"/>
    <x v="26"/>
    <d v="2021-04-30T00:00:00"/>
    <d v="2021-04-30T00:00:00"/>
    <d v="1899-12-30T10:00:00"/>
    <d v="1899-12-30T11:15:00"/>
    <s v="LUIS UTRIA"/>
    <s v="JUAN GONZALEZ"/>
    <x v="1"/>
    <s v="MECANICA DE PATIO"/>
    <s v="EXTERNO"/>
    <x v="3"/>
    <n v="0"/>
    <n v="1"/>
    <d v="1899-12-30T03:15:00"/>
    <x v="39"/>
    <n v="1"/>
    <d v="1899-12-30T00:00:00"/>
    <d v="1899-12-30T03:15:00"/>
    <x v="2"/>
    <x v="1"/>
    <x v="6"/>
    <s v="4-17"/>
  </r>
  <r>
    <s v="TFU065"/>
    <n v="180"/>
    <x v="0"/>
    <s v="CAMBIO DE FUN CLUTCH"/>
    <s v="MOTOR"/>
    <d v="1899-12-30T14:00:00"/>
    <d v="1899-12-30T16:45:00"/>
    <d v="2021-04-30T00:00:00"/>
    <x v="26"/>
    <d v="2021-04-30T00:00:00"/>
    <d v="2021-04-30T00:00:00"/>
    <d v="1899-12-30T14:50:00"/>
    <d v="1899-12-30T16:42:00"/>
    <s v="DEIWIS PIMIENTA"/>
    <s v="RUBEN GUZMAN"/>
    <x v="0"/>
    <s v="AIRE"/>
    <s v="INTERNO"/>
    <x v="1"/>
    <n v="0"/>
    <n v="1"/>
    <d v="1899-12-30T02:45:00"/>
    <x v="136"/>
    <n v="0"/>
    <d v="1899-12-30T04:15:00"/>
    <d v="1899-12-30T07:00:00"/>
    <x v="2"/>
    <x v="1"/>
    <x v="6"/>
    <s v="4-17"/>
  </r>
  <r>
    <s v="S67608"/>
    <n v="181"/>
    <x v="0"/>
    <s v="ACONDICIONAMIENTO DE VALVULA RELAY, CAMBIO DE MANGUERAS GRADUACION DE FRENOS, MANTENIMIENTO A VALVULAS, CAMBIO DE BUSHIN"/>
    <s v="AIRE TRAILER"/>
    <d v="1899-12-30T09:30:00"/>
    <d v="1899-12-30T13:20:00"/>
    <d v="2021-04-30T00:00:00"/>
    <x v="26"/>
    <d v="2021-04-30T00:00:00"/>
    <d v="2021-04-30T00:00:00"/>
    <d v="1899-12-30T09:30:00"/>
    <d v="1899-12-30T13:20:00"/>
    <s v="JOSE PAEZ"/>
    <m/>
    <x v="0"/>
    <s v="AIRE"/>
    <s v="EXTERNO"/>
    <x v="0"/>
    <n v="0"/>
    <n v="1"/>
    <d v="1899-12-30T03:50:00"/>
    <x v="137"/>
    <n v="1"/>
    <d v="1899-12-30T00:00:00"/>
    <d v="1899-12-30T03:50:00"/>
    <x v="2"/>
    <x v="1"/>
    <x v="6"/>
    <s v="4-17"/>
  </r>
  <r>
    <s v="SJK693"/>
    <n v="182"/>
    <x v="0"/>
    <s v="CAMBIO DE ALTERNADOR "/>
    <s v="MOTOR"/>
    <d v="1899-12-30T16:03:00"/>
    <d v="1899-12-30T16:44:00"/>
    <d v="2021-04-30T00:00:00"/>
    <x v="26"/>
    <d v="2021-04-30T00:00:00"/>
    <d v="2021-04-30T00:00:00"/>
    <d v="1899-12-30T16:03:00"/>
    <d v="1899-12-30T16:44:00"/>
    <s v="JOSE PAEZ"/>
    <s v="OSCAR RODRIGUEZ"/>
    <x v="0"/>
    <s v="ELECTRICO"/>
    <s v="INTERNO"/>
    <x v="3"/>
    <n v="0"/>
    <n v="1"/>
    <d v="1899-12-30T00:41:00"/>
    <x v="138"/>
    <n v="0"/>
    <d v="1899-12-30T04:16:00"/>
    <d v="1899-12-30T04:57:00"/>
    <x v="2"/>
    <x v="1"/>
    <x v="6"/>
    <s v="4-17"/>
  </r>
  <r>
    <s v="TFU058"/>
    <n v="183"/>
    <x v="0"/>
    <s v="CAMBIO DE MANGUERAS DE TRAILER Y POSTURA DE MANITA ROJA"/>
    <s v="CABINA"/>
    <d v="1899-12-30T07:30:00"/>
    <d v="1899-12-30T08:15:00"/>
    <d v="2021-05-03T00:00:00"/>
    <x v="30"/>
    <d v="2021-05-03T00:00:00"/>
    <d v="2021-05-03T00:00:00"/>
    <d v="1899-12-30T07:50:00"/>
    <d v="1899-12-30T08:15:00"/>
    <s v="CESAR ESCORCIA"/>
    <s v="SAMUEL DELGADO"/>
    <x v="0"/>
    <s v="AIRE"/>
    <s v="EXTERNO"/>
    <x v="0"/>
    <n v="0"/>
    <n v="1"/>
    <d v="1899-12-30T00:45:00"/>
    <x v="21"/>
    <n v="1"/>
    <d v="1899-12-30T00:00:00"/>
    <d v="1899-12-30T00:45:00"/>
    <x v="5"/>
    <x v="4"/>
    <x v="7"/>
    <s v="5-18"/>
  </r>
  <r>
    <s v="S20489"/>
    <n v="184"/>
    <x v="0"/>
    <s v="ENGRASE DEL VEHICULO Y GRADUACION DE FRENOS"/>
    <s v="TANQUE"/>
    <d v="1899-12-30T07:30:00"/>
    <d v="1899-12-30T08:00:00"/>
    <d v="2021-05-03T00:00:00"/>
    <x v="30"/>
    <d v="2021-05-03T00:00:00"/>
    <d v="2021-05-03T00:00:00"/>
    <d v="1899-12-30T07:30:00"/>
    <d v="1899-12-30T08:00:00"/>
    <s v="ARGEMIRO ARAQUE"/>
    <s v="ALEXANDER RICO"/>
    <x v="1"/>
    <s v="MECANICA DE PATIO"/>
    <s v="EXTERNO"/>
    <x v="3"/>
    <n v="0"/>
    <n v="1"/>
    <d v="1899-12-30T00:30:00"/>
    <x v="7"/>
    <n v="1"/>
    <d v="1899-12-30T00:00:00"/>
    <d v="1899-12-30T00:30:00"/>
    <x v="5"/>
    <x v="4"/>
    <x v="7"/>
    <s v="5-18"/>
  </r>
  <r>
    <s v="TFR839"/>
    <n v="185"/>
    <x v="1"/>
    <s v="ENGRASE AL ZORRO, GRADUACION DE FRENO"/>
    <s v="RUEDAS"/>
    <d v="1899-12-30T07:30:00"/>
    <d v="1899-12-30T12:00:00"/>
    <d v="2021-05-03T00:00:00"/>
    <x v="30"/>
    <d v="2021-05-03T00:00:00"/>
    <d v="2021-05-03T00:00:00"/>
    <d v="1899-12-30T08:00:00"/>
    <d v="1899-12-30T09:00:00"/>
    <s v="ARGEMIRO ARAQUE"/>
    <s v="VICTOR BARCASNEGRAS"/>
    <x v="1"/>
    <s v="MECANICA DE PATIO"/>
    <s v="EXTERNO"/>
    <x v="5"/>
    <n v="0"/>
    <n v="1"/>
    <d v="1899-12-30T04:30:00"/>
    <x v="72"/>
    <n v="1"/>
    <d v="1899-12-30T00:00:00"/>
    <d v="1899-12-30T04:30:00"/>
    <x v="5"/>
    <x v="4"/>
    <x v="7"/>
    <s v="5-18"/>
  </r>
  <r>
    <s v="TFR839"/>
    <n v="185"/>
    <x v="1"/>
    <s v="ARREGLO DEL CONECTOR DE AUTO CARPADO, INSPECCION CABLE 7 VIAS"/>
    <s v="CABINA"/>
    <d v="1899-12-30T07:30:00"/>
    <d v="1899-12-30T12:00:00"/>
    <d v="2021-05-03T00:00:00"/>
    <x v="30"/>
    <d v="2021-05-03T00:00:00"/>
    <d v="2021-05-03T00:00:00"/>
    <d v="1899-12-30T08:00:00"/>
    <d v="1899-12-30T09:00:00"/>
    <s v="EDWIN NARANJO"/>
    <s v="VICTOR BARCASNEGRAS"/>
    <x v="0"/>
    <s v="ELECTRICO"/>
    <s v="EXTERNO"/>
    <x v="5"/>
    <n v="0"/>
    <n v="1"/>
    <d v="1899-12-30T04:30:00"/>
    <x v="72"/>
    <n v="1"/>
    <d v="1899-12-30T00:00:00"/>
    <d v="1899-12-30T04:30:00"/>
    <x v="5"/>
    <x v="4"/>
    <x v="7"/>
    <s v="5-18"/>
  </r>
  <r>
    <s v="TFR839"/>
    <n v="185"/>
    <x v="0"/>
    <s v="CAMBIO DE BOMBA BIKER"/>
    <s v="MOTOR"/>
    <d v="1899-12-30T07:30:00"/>
    <d v="1899-12-30T12:00:00"/>
    <d v="2021-05-03T00:00:00"/>
    <x v="30"/>
    <d v="2021-05-03T00:00:00"/>
    <d v="2021-05-03T00:00:00"/>
    <d v="1899-12-30T10:27:00"/>
    <d v="1899-12-30T11:49:00"/>
    <s v="JOSE PAEZ"/>
    <s v="VICTOR BARCASNEGRAS"/>
    <x v="0"/>
    <s v="MOTOR"/>
    <s v="INTERNO"/>
    <x v="5"/>
    <n v="0"/>
    <n v="1"/>
    <d v="1899-12-30T04:30:00"/>
    <x v="72"/>
    <n v="1"/>
    <d v="1899-12-30T00:00:00"/>
    <d v="1899-12-30T04:30:00"/>
    <x v="5"/>
    <x v="4"/>
    <x v="7"/>
    <s v="5-18"/>
  </r>
  <r>
    <s v="TFU066"/>
    <n v="186"/>
    <x v="1"/>
    <s v="COMPLETAR NIVEL DE ACEITE"/>
    <s v="MOTOR"/>
    <d v="1899-12-30T07:40:00"/>
    <d v="1899-12-30T08:42:00"/>
    <d v="2021-05-03T00:00:00"/>
    <x v="30"/>
    <d v="2021-05-03T00:00:00"/>
    <d v="2021-05-03T00:00:00"/>
    <d v="1899-12-30T08:00:00"/>
    <d v="1899-12-30T08:15:00"/>
    <s v="RODOLFO CASTAÑEDA"/>
    <s v="MIGUEL APREZA"/>
    <x v="1"/>
    <s v="MECANICA DE PATIO"/>
    <s v="INTERNO"/>
    <x v="1"/>
    <n v="0"/>
    <n v="1"/>
    <d v="1899-12-30T01:02:00"/>
    <x v="139"/>
    <n v="1"/>
    <d v="1899-12-30T00:00:00"/>
    <d v="1899-12-30T01:02:00"/>
    <x v="5"/>
    <x v="4"/>
    <x v="7"/>
    <s v="5-18"/>
  </r>
  <r>
    <s v="TFU066"/>
    <n v="186"/>
    <x v="0"/>
    <s v="REPARACION CABLE 7 VIAS"/>
    <s v="CABINA"/>
    <d v="1899-12-30T07:40:00"/>
    <d v="1899-12-30T08:42:00"/>
    <d v="2021-05-03T00:00:00"/>
    <x v="30"/>
    <d v="2021-05-03T00:00:00"/>
    <d v="2021-05-03T00:00:00"/>
    <d v="1899-12-30T08:15:00"/>
    <d v="1899-12-30T08:42:00"/>
    <s v="EDWIN NARANJO"/>
    <s v="MIGUEL APREZA"/>
    <x v="0"/>
    <s v="ELECTRICO"/>
    <s v="EXTERNO"/>
    <x v="1"/>
    <n v="0"/>
    <n v="1"/>
    <d v="1899-12-30T01:02:00"/>
    <x v="139"/>
    <n v="1"/>
    <d v="1899-12-30T00:00:00"/>
    <d v="1899-12-30T01:02:00"/>
    <x v="5"/>
    <x v="4"/>
    <x v="7"/>
    <s v="5-18"/>
  </r>
  <r>
    <s v="SJK631"/>
    <n v="187"/>
    <x v="1"/>
    <s v="MONTURA DEL VIDRIO DE LA PUERTA DEL CONDUCTOR"/>
    <s v="CABINA"/>
    <d v="1899-12-30T07:30:00"/>
    <d v="1899-12-30T09:38:00"/>
    <d v="2021-05-03T00:00:00"/>
    <x v="30"/>
    <d v="2021-05-03T00:00:00"/>
    <d v="2021-05-03T00:00:00"/>
    <d v="1899-12-30T07:54:00"/>
    <d v="1899-12-30T09:30:00"/>
    <s v="WILSON OROZCO"/>
    <s v="CARLOS ARRIETA"/>
    <x v="0"/>
    <s v="LATONERIA Y PINTURA"/>
    <s v="INTERNO"/>
    <x v="0"/>
    <n v="0"/>
    <n v="1"/>
    <d v="1899-12-30T02:08:00"/>
    <x v="140"/>
    <n v="1"/>
    <d v="1899-12-30T00:00:00"/>
    <d v="1899-12-30T02:08:00"/>
    <x v="5"/>
    <x v="4"/>
    <x v="7"/>
    <s v="5-18"/>
  </r>
  <r>
    <s v="SJK631"/>
    <n v="187"/>
    <x v="0"/>
    <s v="CAMBIO DE TUBO DE AGUA"/>
    <s v="MOTOR"/>
    <d v="1899-12-30T07:30:00"/>
    <d v="1899-12-30T09:38:00"/>
    <d v="2021-05-03T00:00:00"/>
    <x v="30"/>
    <d v="2021-05-03T00:00:00"/>
    <d v="2021-05-03T00:00:00"/>
    <d v="1899-12-30T08:54:00"/>
    <d v="1899-12-30T09:38:00"/>
    <s v="JOSE PAEZ"/>
    <s v="CARLOS ARRIETA"/>
    <x v="0"/>
    <s v="MOTOR"/>
    <s v="INTERNO"/>
    <x v="0"/>
    <n v="0"/>
    <n v="1"/>
    <d v="1899-12-30T02:08:00"/>
    <x v="140"/>
    <n v="1"/>
    <d v="1899-12-30T00:00:00"/>
    <d v="1899-12-30T02:08:00"/>
    <x v="5"/>
    <x v="4"/>
    <x v="7"/>
    <s v="5-18"/>
  </r>
  <r>
    <s v="TDL768"/>
    <n v="188"/>
    <x v="1"/>
    <s v="CAMBIO DE BOMBA DE AGUA"/>
    <s v="MOTOR"/>
    <d v="1899-12-30T08:00:00"/>
    <d v="1899-12-30T15:00:00"/>
    <d v="2021-05-03T00:00:00"/>
    <x v="29"/>
    <d v="2021-05-03T00:00:00"/>
    <d v="2021-05-03T00:00:00"/>
    <d v="1899-12-30T08:00:00"/>
    <d v="1899-12-30T12:00:00"/>
    <s v="WILSON DURAN"/>
    <s v="JUAN CORREA"/>
    <x v="0"/>
    <s v="MOTOR"/>
    <s v="INTERNO"/>
    <x v="1"/>
    <n v="2"/>
    <n v="1"/>
    <d v="1899-12-31T00:00:23"/>
    <x v="57"/>
    <n v="1"/>
    <d v="1899-12-30T00:00:00"/>
    <d v="1899-12-31T11:59:31"/>
    <x v="3"/>
    <x v="4"/>
    <x v="7"/>
    <s v="5-18"/>
  </r>
  <r>
    <s v="TDL768"/>
    <n v="188"/>
    <x v="1"/>
    <s v="POSTURA DE FLASHER DE DIRECCIONAL"/>
    <s v="CABINA"/>
    <d v="1899-12-30T08:00:00"/>
    <d v="1899-12-30T15:00:00"/>
    <d v="2021-05-03T00:00:00"/>
    <x v="29"/>
    <d v="2021-05-03T00:00:00"/>
    <d v="2021-05-03T00:00:00"/>
    <d v="1899-12-30T10:30:00"/>
    <d v="1899-12-30T10:50:00"/>
    <s v="EDWIN NARANJO"/>
    <s v="JUAN CORREA"/>
    <x v="0"/>
    <s v="ELECTRICO"/>
    <s v="INTERNO"/>
    <x v="1"/>
    <n v="2"/>
    <n v="1"/>
    <d v="1899-12-31T00:00:23"/>
    <x v="57"/>
    <n v="1"/>
    <d v="1899-12-30T00:00:00"/>
    <d v="1899-12-31T11:59:31"/>
    <x v="3"/>
    <x v="4"/>
    <x v="7"/>
    <s v="5-18"/>
  </r>
  <r>
    <s v="TDL768"/>
    <n v="188"/>
    <x v="1"/>
    <s v="POSTURA DE SOPORTE DEL CAPO"/>
    <s v="CABINA"/>
    <d v="1899-12-30T08:00:00"/>
    <d v="1899-12-30T15:00:00"/>
    <d v="2021-05-03T00:00:00"/>
    <x v="29"/>
    <d v="2021-05-03T00:00:00"/>
    <d v="2021-05-03T00:00:00"/>
    <d v="1899-12-30T11:20:00"/>
    <d v="1899-12-30T11:30:00"/>
    <s v="WILSON OROZCO"/>
    <s v="JUAN CORREA"/>
    <x v="0"/>
    <s v="LATONERIA Y PINTURA"/>
    <s v="EXTERNO"/>
    <x v="1"/>
    <n v="2"/>
    <n v="1"/>
    <d v="1899-12-31T00:00:23"/>
    <x v="57"/>
    <n v="1"/>
    <d v="1899-12-30T00:00:00"/>
    <d v="1899-12-31T11:59:31"/>
    <x v="3"/>
    <x v="4"/>
    <x v="7"/>
    <s v="5-18"/>
  </r>
  <r>
    <s v="TDL768"/>
    <n v="188"/>
    <x v="1"/>
    <s v="CAMBIO DE SENSOR DE TEMPERATURA DE AGUA, CAMBIO DE SENSOR DE NIVEL DE REFRIGERANTE"/>
    <s v="MOTOR"/>
    <d v="1899-12-30T08:00:00"/>
    <d v="1899-12-30T15:00:00"/>
    <d v="2021-05-03T00:00:00"/>
    <x v="29"/>
    <d v="2021-05-03T00:00:00"/>
    <d v="2021-05-03T00:00:00"/>
    <d v="1899-12-30T14:00:00"/>
    <d v="1899-12-30T15:30:00"/>
    <s v="WILSON DURAN"/>
    <s v="JUAN CORREA"/>
    <x v="0"/>
    <s v="MOTOR"/>
    <s v="INTERNO"/>
    <x v="1"/>
    <n v="2"/>
    <n v="1"/>
    <d v="1899-12-31T00:00:23"/>
    <x v="57"/>
    <n v="1"/>
    <d v="1899-12-30T00:00:00"/>
    <d v="1899-12-31T11:59:31"/>
    <x v="3"/>
    <x v="4"/>
    <x v="7"/>
    <s v="5-18"/>
  </r>
  <r>
    <s v="TDL768"/>
    <n v="188"/>
    <x v="1"/>
    <s v="REPARACION DE ARNES INTERNO, DE LUCES MEDIAS, CAMBIO DE LUCES FRONTALES, "/>
    <s v="CABINA"/>
    <d v="1899-12-30T08:00:00"/>
    <d v="1899-12-30T15:00:00"/>
    <d v="2021-05-03T00:00:00"/>
    <x v="29"/>
    <d v="2021-05-04T00:00:00"/>
    <d v="2021-05-04T00:00:00"/>
    <d v="1899-12-30T07:30:00"/>
    <d v="1899-12-30T10:21:00"/>
    <s v="EDWIN NARANJO"/>
    <s v="JUAN CORREA"/>
    <x v="0"/>
    <s v="ELECTRICO"/>
    <s v="INTERNO"/>
    <x v="1"/>
    <n v="2"/>
    <n v="1"/>
    <d v="1899-12-31T00:00:23"/>
    <x v="57"/>
    <n v="1"/>
    <d v="1899-12-30T00:00:00"/>
    <d v="1899-12-31T11:59:31"/>
    <x v="3"/>
    <x v="4"/>
    <x v="7"/>
    <s v="5-18"/>
  </r>
  <r>
    <s v="R66154"/>
    <n v="188"/>
    <x v="1"/>
    <s v="CAMBIO DE STOP"/>
    <s v="LUZ TRAILER"/>
    <d v="1899-12-30T08:00:00"/>
    <d v="1899-12-30T15:00:00"/>
    <d v="2021-05-03T00:00:00"/>
    <x v="29"/>
    <d v="2021-05-04T00:00:00"/>
    <d v="2021-05-04T00:00:00"/>
    <d v="1899-12-30T09:40:00"/>
    <d v="1899-12-30T10:10:00"/>
    <s v="EDWIN NARANJO"/>
    <s v="JUAN CORREA"/>
    <x v="0"/>
    <s v="ELECTRICO"/>
    <s v="EXTERNO"/>
    <x v="1"/>
    <n v="2"/>
    <n v="1"/>
    <d v="1899-12-31T00:00:23"/>
    <x v="57"/>
    <n v="1"/>
    <d v="1899-12-30T00:00:00"/>
    <d v="1899-12-31T11:59:31"/>
    <x v="3"/>
    <x v="4"/>
    <x v="7"/>
    <s v="5-18"/>
  </r>
  <r>
    <s v="TDL768"/>
    <n v="188"/>
    <x v="1"/>
    <s v="REPARACION DE BOTELLA DE LA DIRECCION"/>
    <s v="MOTOR"/>
    <d v="1899-12-30T08:00:00"/>
    <d v="1899-12-30T15:00:00"/>
    <d v="2021-05-03T00:00:00"/>
    <x v="29"/>
    <d v="2021-05-04T00:00:00"/>
    <d v="2021-05-04T00:00:00"/>
    <d v="1899-12-30T10:00:00"/>
    <d v="1899-12-30T10:30:00"/>
    <s v="WILSON DURAN"/>
    <s v="JUAN CORREA"/>
    <x v="0"/>
    <s v="MOTOR"/>
    <s v="INTERNO"/>
    <x v="1"/>
    <n v="2"/>
    <n v="1"/>
    <d v="1899-12-31T00:00:23"/>
    <x v="57"/>
    <n v="1"/>
    <d v="1899-12-30T00:00:00"/>
    <d v="1899-12-31T11:59:31"/>
    <x v="3"/>
    <x v="4"/>
    <x v="7"/>
    <s v="5-18"/>
  </r>
  <r>
    <s v="TDL768"/>
    <n v="188"/>
    <x v="1"/>
    <s v="ESCANER DE VEHICULO"/>
    <s v="MOTOR"/>
    <d v="1899-12-30T08:00:00"/>
    <d v="1899-12-30T15:00:00"/>
    <d v="2021-05-03T00:00:00"/>
    <x v="29"/>
    <d v="2021-05-04T00:00:00"/>
    <d v="2021-05-04T00:00:00"/>
    <d v="1899-12-30T16:30:00"/>
    <d v="1899-12-30T18:00:00"/>
    <s v="EXTERNO"/>
    <s v="JUAN CORREA"/>
    <x v="0"/>
    <s v="MOTOR"/>
    <s v="INTERNO"/>
    <x v="1"/>
    <n v="2"/>
    <n v="1"/>
    <d v="1899-12-31T00:00:23"/>
    <x v="57"/>
    <n v="1"/>
    <d v="1899-12-30T00:00:00"/>
    <d v="1899-12-31T11:59:31"/>
    <x v="3"/>
    <x v="4"/>
    <x v="7"/>
    <s v="5-18"/>
  </r>
  <r>
    <s v="TDL768"/>
    <n v="188"/>
    <x v="1"/>
    <s v="CAMBIO DE ARNES DE CONECTOR DE LOS ACTUADORES POR EL DE LA TDL766"/>
    <s v="MOTOR"/>
    <d v="1899-12-30T08:00:00"/>
    <d v="1899-12-30T15:00:00"/>
    <d v="2021-05-03T00:00:00"/>
    <x v="29"/>
    <d v="2021-05-05T00:00:00"/>
    <d v="2021-05-05T00:00:00"/>
    <d v="1899-12-30T17:00:00"/>
    <d v="1899-12-30T17:30:00"/>
    <s v="RODOLFO CASTAÑEDA"/>
    <s v="JUAN CORREA"/>
    <x v="0"/>
    <s v="MOTOR"/>
    <s v="INTERNO"/>
    <x v="1"/>
    <n v="2"/>
    <n v="1"/>
    <d v="1899-12-31T00:00:23"/>
    <x v="57"/>
    <n v="1"/>
    <d v="1899-12-30T00:00:00"/>
    <d v="1899-12-31T11:59:31"/>
    <x v="3"/>
    <x v="4"/>
    <x v="7"/>
    <s v="5-18"/>
  </r>
  <r>
    <s v="TDL768"/>
    <n v="188"/>
    <x v="0"/>
    <s v="CAMBIO DE LOS TRES INYECTORES DEL PRIMER BANCO, CAMBIO DE ACTUADORES POR LOS DE LA TDL766"/>
    <s v="MOTOR"/>
    <d v="1899-12-30T08:00:00"/>
    <d v="1899-12-30T15:00:00"/>
    <d v="2021-05-03T00:00:00"/>
    <x v="29"/>
    <d v="2021-05-05T00:00:00"/>
    <d v="2021-05-05T00:00:00"/>
    <d v="1899-12-30T07:30:00"/>
    <d v="1899-12-30T14:40:00"/>
    <s v="WILSON DURAN"/>
    <s v="JUAN CORREA"/>
    <x v="0"/>
    <s v="MOTOR"/>
    <s v="INTERNO"/>
    <x v="1"/>
    <n v="2"/>
    <n v="1"/>
    <d v="1899-12-31T00:00:23"/>
    <x v="57"/>
    <n v="1"/>
    <d v="1899-12-30T00:00:00"/>
    <d v="1899-12-31T11:59:31"/>
    <x v="3"/>
    <x v="4"/>
    <x v="7"/>
    <s v="5-18"/>
  </r>
  <r>
    <s v="TFQ934"/>
    <n v="189"/>
    <x v="1"/>
    <s v="CAMBIO DE UNIDAD FRONTAL"/>
    <s v="CABINA"/>
    <d v="1899-12-30T09:00:00"/>
    <d v="1899-12-30T14:10:00"/>
    <d v="2021-05-03T00:00:00"/>
    <x v="24"/>
    <d v="2021-05-03T00:00:00"/>
    <d v="2021-05-03T00:00:00"/>
    <d v="1899-12-30T10:20:00"/>
    <d v="1899-12-30T10:40:00"/>
    <s v="JULIO ARAQUE"/>
    <s v="JUAN VIVANCO"/>
    <x v="0"/>
    <s v="ELECTRICO"/>
    <s v="EXTERNO"/>
    <x v="1"/>
    <n v="1"/>
    <n v="1"/>
    <d v="1899-12-30T11:40:58"/>
    <x v="141"/>
    <n v="1"/>
    <d v="1899-12-30T00:00:00"/>
    <d v="1899-12-30T17:10:58"/>
    <x v="24"/>
    <x v="4"/>
    <x v="7"/>
    <s v="5-18"/>
  </r>
  <r>
    <s v="TFQ934"/>
    <n v="189"/>
    <x v="0"/>
    <s v="CAMBIO DE COMPRESOR DE AIRE Y MTTO AIRE ACONDCIONADO"/>
    <s v="MOTOR"/>
    <d v="1899-12-30T09:00:00"/>
    <d v="1899-12-30T14:10:00"/>
    <d v="2021-05-03T00:00:00"/>
    <x v="24"/>
    <d v="2021-05-03T00:00:00"/>
    <d v="2021-05-04T00:00:00"/>
    <d v="1899-12-30T08:00:00"/>
    <d v="1899-12-30T11:42:00"/>
    <s v="MARCELINO"/>
    <s v="JUAN VIVANCO"/>
    <x v="0"/>
    <s v="AIRE ACONDICIONADO"/>
    <s v="INTERO"/>
    <x v="1"/>
    <n v="1"/>
    <n v="1"/>
    <d v="1899-12-30T11:40:58"/>
    <x v="141"/>
    <n v="1"/>
    <d v="1899-12-30T00:00:00"/>
    <d v="1899-12-30T17:10:58"/>
    <x v="24"/>
    <x v="4"/>
    <x v="7"/>
    <s v="5-18"/>
  </r>
  <r>
    <s v="TDL764"/>
    <n v="190"/>
    <x v="1"/>
    <s v="DESMONTE DE ARRANQUE Y REPARACION DEL MISMO "/>
    <s v="MOTOR"/>
    <d v="1899-12-30T09:00:00"/>
    <m/>
    <d v="2021-05-03T00:00:00"/>
    <x v="6"/>
    <d v="2021-05-03T00:00:00"/>
    <d v="2021-05-03T00:00:00"/>
    <d v="1899-12-30T09:10:00"/>
    <d v="1899-12-30T16:00:00"/>
    <s v="EDWIN NARANJO"/>
    <s v="FABIAN CARREÑO"/>
    <x v="0"/>
    <s v="MOTOR"/>
    <s v="INTERO"/>
    <x v="1"/>
    <n v="-44319"/>
    <n v="0"/>
    <d v="1899-12-30T00:00:00"/>
    <x v="17"/>
    <n v="1"/>
    <d v="1899-12-30T00:00:00"/>
    <d v="1899-12-30T00:00:00"/>
    <x v="6"/>
    <x v="3"/>
    <x v="3"/>
    <s v="1-52"/>
  </r>
  <r>
    <s v="TDL764"/>
    <n v="190"/>
    <x v="1"/>
    <s v="MONTAJE DEL ARRANQUE"/>
    <s v="MOTOR"/>
    <d v="1899-12-30T09:00:00"/>
    <m/>
    <d v="2021-05-03T00:00:00"/>
    <x v="6"/>
    <d v="2021-05-03T00:00:00"/>
    <d v="2021-05-03T00:00:00"/>
    <d v="1899-12-30T16:50:00"/>
    <d v="1899-12-30T17:30:00"/>
    <s v="EDWIN NARANJO"/>
    <s v="FABIAN CARREÑO"/>
    <x v="0"/>
    <s v="MOTOR"/>
    <s v="INTERO"/>
    <x v="1"/>
    <n v="-44319"/>
    <n v="0"/>
    <d v="1899-12-30T00:00:00"/>
    <x v="17"/>
    <n v="1"/>
    <d v="1899-12-30T00:00:00"/>
    <d v="1899-12-30T00:00:00"/>
    <x v="6"/>
    <x v="3"/>
    <x v="3"/>
    <s v="1-52"/>
  </r>
  <r>
    <s v="TDL764"/>
    <n v="190"/>
    <x v="1"/>
    <s v="CAMBIO DE DOS ACTUADORES Y MANTENIMIENTO A LOS OTROS DOS"/>
    <s v="MOTOR"/>
    <d v="1899-12-30T09:00:00"/>
    <m/>
    <d v="2021-05-03T00:00:00"/>
    <x v="6"/>
    <d v="2021-05-03T00:00:00"/>
    <d v="2021-05-03T00:00:00"/>
    <d v="1899-12-30T15:40:00"/>
    <d v="1899-12-30T16:40:00"/>
    <s v="WILSON DURAN"/>
    <s v="FABIAN CARREÑO"/>
    <x v="0"/>
    <s v="MOTOR"/>
    <s v="INTERO"/>
    <x v="1"/>
    <n v="-44319"/>
    <n v="0"/>
    <d v="1899-12-30T00:00:00"/>
    <x v="17"/>
    <n v="1"/>
    <d v="1899-12-30T00:00:00"/>
    <d v="1899-12-30T00:00:00"/>
    <x v="6"/>
    <x v="3"/>
    <x v="3"/>
    <s v="1-52"/>
  </r>
  <r>
    <s v="TDL764"/>
    <n v="190"/>
    <x v="1"/>
    <s v="DESMONTE DE BOMBA DE ACEITE PARA REVISION Y CAMBIO DE PISTONCILLO"/>
    <s v="MOTOR"/>
    <d v="1899-12-30T09:00:00"/>
    <m/>
    <d v="2021-05-03T00:00:00"/>
    <x v="6"/>
    <d v="2021-05-04T00:00:00"/>
    <d v="2021-05-04T00:00:00"/>
    <d v="1899-12-30T07:30:00"/>
    <d v="1899-12-30T12:00:00"/>
    <s v="WILSON DURAN"/>
    <s v="FABIAN CARREÑO"/>
    <x v="0"/>
    <s v="MOTOR"/>
    <s v="INTERO"/>
    <x v="1"/>
    <n v="-44319"/>
    <n v="0"/>
    <d v="1899-12-30T00:00:00"/>
    <x v="17"/>
    <n v="1"/>
    <d v="1899-12-30T00:00:00"/>
    <d v="1899-12-30T00:00:00"/>
    <x v="6"/>
    <x v="3"/>
    <x v="3"/>
    <s v="1-52"/>
  </r>
  <r>
    <s v="TDL764"/>
    <n v="190"/>
    <x v="1"/>
    <s v="INSPECCION DE QUINTA RUEDA, ESTA DE CAMBIO"/>
    <s v="QUINTA RUEDA"/>
    <d v="1899-12-30T09:00:00"/>
    <m/>
    <d v="2021-05-03T00:00:00"/>
    <x v="6"/>
    <d v="2021-05-05T00:00:00"/>
    <d v="2021-05-05T00:00:00"/>
    <d v="1899-12-30T10:15:00"/>
    <d v="1899-12-30T11:00:00"/>
    <s v="CESAR ESCORCIA_x000a_LUIS UTRIA"/>
    <s v="FABIAN CARREÑO"/>
    <x v="1"/>
    <s v="MECANICA DE PATIO"/>
    <s v="EXTERNO"/>
    <x v="1"/>
    <n v="-44319"/>
    <n v="0"/>
    <d v="1899-12-30T00:00:00"/>
    <x v="17"/>
    <n v="1"/>
    <d v="1899-12-30T00:00:00"/>
    <d v="1899-12-30T00:00:00"/>
    <x v="6"/>
    <x v="3"/>
    <x v="3"/>
    <s v="1-52"/>
  </r>
  <r>
    <s v="TDL764"/>
    <n v="190"/>
    <x v="0"/>
    <s v="ESCANER"/>
    <s v="MOTOR"/>
    <d v="1899-12-30T09:00:00"/>
    <m/>
    <d v="2021-05-03T00:00:00"/>
    <x v="6"/>
    <d v="2021-05-05T00:00:00"/>
    <d v="2021-05-05T00:00:00"/>
    <d v="1899-12-30T16:45:00"/>
    <d v="1899-12-30T18:00:00"/>
    <s v="EXTERNO"/>
    <s v="FABIAN CARREÑO"/>
    <x v="0"/>
    <s v="MOTOR"/>
    <s v="INTERO"/>
    <x v="1"/>
    <n v="-44319"/>
    <n v="0"/>
    <d v="1899-12-30T00:00:00"/>
    <x v="17"/>
    <n v="1"/>
    <d v="1899-12-30T00:00:00"/>
    <d v="1899-12-30T00:00:00"/>
    <x v="6"/>
    <x v="3"/>
    <x v="3"/>
    <s v="1-52"/>
  </r>
  <r>
    <s v="TDL764"/>
    <n v="190"/>
    <x v="1"/>
    <s v="CAMBIO DE QUINTA RUEDA"/>
    <s v="QUINTA RUEDA"/>
    <d v="1899-12-30T09:00:00"/>
    <d v="1899-12-30T12:00:00"/>
    <d v="2021-05-03T00:00:00"/>
    <x v="31"/>
    <d v="2021-05-10T00:00:00"/>
    <d v="2021-05-10T00:00:00"/>
    <d v="1899-12-30T10:30:00"/>
    <d v="1899-12-30T11:20:00"/>
    <s v="CESAR ESCORCIA"/>
    <s v="FABIAN CARREÑO"/>
    <x v="0"/>
    <s v="MOTOR"/>
    <s v="INTERO"/>
    <x v="1"/>
    <n v="19"/>
    <n v="1"/>
    <d v="1900-01-05T20:28:45"/>
    <x v="142"/>
    <n v="1"/>
    <d v="1899-12-30T00:00:00"/>
    <d v="1900-01-10T05:51:21"/>
    <x v="27"/>
    <x v="4"/>
    <x v="9"/>
    <s v="5-20"/>
  </r>
  <r>
    <s v="TDL764"/>
    <n v="190"/>
    <x v="1"/>
    <s v="REPARACION DE ARNES DE ACTUADORES"/>
    <s v="MOTOR"/>
    <d v="1899-12-30T09:00:00"/>
    <d v="1899-12-30T12:00:00"/>
    <d v="2021-05-03T00:00:00"/>
    <x v="31"/>
    <d v="2021-05-11T00:00:00"/>
    <d v="2021-05-11T00:00:00"/>
    <d v="1899-12-30T15:00:00"/>
    <d v="1899-12-30T21:00:00"/>
    <s v="WILSON DURAN"/>
    <s v="FABIAN CARREÑO"/>
    <x v="0"/>
    <s v="MOTOR"/>
    <s v="INTERO"/>
    <x v="1"/>
    <n v="19"/>
    <n v="1"/>
    <d v="1900-01-05T20:28:45"/>
    <x v="142"/>
    <n v="1"/>
    <d v="1899-12-30T00:00:00"/>
    <d v="1900-01-10T05:51:21"/>
    <x v="27"/>
    <x v="4"/>
    <x v="9"/>
    <s v="5-20"/>
  </r>
  <r>
    <s v="TDL764"/>
    <n v="190"/>
    <x v="1"/>
    <s v="INSTALACION DE ARNES DE ACTUADORES"/>
    <s v="MOTOR"/>
    <d v="1899-12-30T09:00:00"/>
    <d v="1899-12-30T12:00:00"/>
    <d v="2021-05-03T00:00:00"/>
    <x v="31"/>
    <d v="2021-05-13T00:00:00"/>
    <d v="2021-05-13T00:00:00"/>
    <d v="1899-12-30T09:40:00"/>
    <d v="1899-12-30T10:30:00"/>
    <s v="WILSON DURAN"/>
    <s v="FABIAN CARREÑO"/>
    <x v="0"/>
    <s v="MOTOR"/>
    <s v="INTERO"/>
    <x v="1"/>
    <n v="19"/>
    <n v="1"/>
    <d v="1900-01-05T20:28:45"/>
    <x v="142"/>
    <n v="1"/>
    <d v="1899-12-30T00:00:00"/>
    <d v="1900-01-10T05:51:21"/>
    <x v="27"/>
    <x v="4"/>
    <x v="9"/>
    <s v="5-20"/>
  </r>
  <r>
    <s v="UYU045"/>
    <n v="191"/>
    <x v="0"/>
    <s v="CAMBIO DE FLAUTA DE AGUA"/>
    <s v="MOTOR"/>
    <d v="1899-12-30T08:30:00"/>
    <d v="1899-12-30T10:15:00"/>
    <d v="2021-05-03T00:00:00"/>
    <x v="30"/>
    <d v="2021-05-03T00:00:00"/>
    <d v="2021-05-03T00:00:00"/>
    <d v="1899-12-30T08:50:00"/>
    <d v="1899-12-30T09:50:00"/>
    <s v="CESAR ESCORCIA"/>
    <s v="LUIS MARTELO"/>
    <x v="0"/>
    <s v="MOTOR"/>
    <s v="INTERNO"/>
    <x v="3"/>
    <n v="0"/>
    <n v="1"/>
    <d v="1899-12-30T01:45:00"/>
    <x v="80"/>
    <n v="1"/>
    <d v="1899-12-30T00:00:00"/>
    <d v="1899-12-30T01:45:00"/>
    <x v="5"/>
    <x v="4"/>
    <x v="7"/>
    <s v="5-18"/>
  </r>
  <r>
    <s v="WLP795"/>
    <n v="192"/>
    <x v="0"/>
    <s v="ADAPTAR SOPORTE DE LAMPARA LADO IZQUIERDO"/>
    <s v="CABINA"/>
    <d v="1899-12-30T10:00:00"/>
    <d v="1899-12-30T11:00:00"/>
    <d v="2021-05-03T00:00:00"/>
    <x v="30"/>
    <d v="2021-05-03T00:00:00"/>
    <d v="2021-05-03T00:00:00"/>
    <d v="1899-12-30T10:00:00"/>
    <d v="1899-12-30T10:50:00"/>
    <s v="WILSON OROZCO_x000a_CESAR ESCORCIA"/>
    <s v="JOHAN AVENDAÑO"/>
    <x v="0"/>
    <s v="LATONERIA Y PINTURA"/>
    <s v="EXTERNO"/>
    <x v="3"/>
    <n v="0"/>
    <n v="1"/>
    <d v="1899-12-30T01:00:00"/>
    <x v="11"/>
    <n v="1"/>
    <d v="1899-12-30T00:00:00"/>
    <d v="1899-12-30T01:00:00"/>
    <x v="5"/>
    <x v="4"/>
    <x v="7"/>
    <s v="5-18"/>
  </r>
  <r>
    <s v="SJK638"/>
    <n v="193"/>
    <x v="1"/>
    <s v="DESMONTE DE VIGAS PARA CAMBIO DE BUJES SE ENVIAN A DONDE RIAÑO"/>
    <s v="SUSPENSION"/>
    <d v="1899-12-30T10:20:00"/>
    <d v="1899-12-30T17:00:00"/>
    <d v="2021-05-03T00:00:00"/>
    <x v="32"/>
    <d v="2021-05-04T00:00:00"/>
    <d v="2021-05-04T00:00:00"/>
    <d v="1899-12-30T14:10:00"/>
    <d v="1899-12-30T17:30:00"/>
    <s v="NELFO CALDERA_x000a_RODOLFO CASTAÑEDA"/>
    <s v="YONAT CANTILLO"/>
    <x v="1"/>
    <s v="MECANICA DE PATIO"/>
    <s v="INTERNO"/>
    <x v="2"/>
    <n v="3"/>
    <n v="1"/>
    <d v="1899-12-31T08:10:17"/>
    <x v="143"/>
    <n v="0"/>
    <d v="1899-12-30T04:00:00"/>
    <d v="1900-01-01T05:39:02"/>
    <x v="8"/>
    <x v="4"/>
    <x v="7"/>
    <s v="5-18"/>
  </r>
  <r>
    <s v="SJK638"/>
    <n v="193"/>
    <x v="1"/>
    <s v="DESMONTE DE BANDAS, CAMPANAS PARA CAMBIO, DESMONTE DE MUELLE TANDEM PARA CAMBIO DE BUJES Y PASADORES"/>
    <s v="RUEDA"/>
    <d v="1899-12-30T10:20:00"/>
    <d v="1899-12-30T17:00:00"/>
    <d v="2021-05-03T00:00:00"/>
    <x v="32"/>
    <d v="2021-05-05T00:00:00"/>
    <d v="2021-05-05T00:00:00"/>
    <d v="1899-12-30T07:30:00"/>
    <d v="1899-12-30T12:00:00"/>
    <s v="NELFO CALDERA_x000a_ARGEMIRO ARAQUE"/>
    <s v="YONAT CANTILLO"/>
    <x v="1"/>
    <s v="MECANICA DE PATIO"/>
    <s v="EXTERNO"/>
    <x v="2"/>
    <n v="3"/>
    <n v="1"/>
    <d v="1899-12-31T08:10:17"/>
    <x v="143"/>
    <n v="0"/>
    <d v="1899-12-30T04:00:00"/>
    <d v="1900-01-01T05:39:02"/>
    <x v="8"/>
    <x v="4"/>
    <x v="7"/>
    <s v="5-18"/>
  </r>
  <r>
    <s v="SJK638"/>
    <n v="193"/>
    <x v="1"/>
    <s v="MONTAJE DE BANDAS, CAMPANAS, RODAJAS, RESORTES, MONTAJE DE VIGAS Y GRADUACION DE FRENOS"/>
    <s v="RUEDA"/>
    <d v="1899-12-30T10:20:00"/>
    <d v="1899-12-30T17:00:00"/>
    <d v="2021-05-03T00:00:00"/>
    <x v="32"/>
    <d v="2021-05-06T00:00:00"/>
    <d v="2021-05-06T00:00:00"/>
    <d v="1899-12-30T07:30:00"/>
    <d v="1899-12-30T17:00:00"/>
    <s v="NELFO CALDERA_x000a_ARGEMIRO ARAQUE"/>
    <s v="YONAT CANTILLO"/>
    <x v="1"/>
    <s v="MECANICA DE PATIO"/>
    <s v="INTERNO"/>
    <x v="2"/>
    <n v="3"/>
    <n v="1"/>
    <d v="1899-12-31T08:10:17"/>
    <x v="143"/>
    <n v="0"/>
    <d v="1899-12-30T04:00:00"/>
    <d v="1900-01-01T05:39:02"/>
    <x v="8"/>
    <x v="4"/>
    <x v="7"/>
    <s v="5-18"/>
  </r>
  <r>
    <s v="SJK638"/>
    <n v="193"/>
    <x v="0"/>
    <s v="REVISION DE FUGAS DE AIRE EN VALVULA R14 Y REVISION DE FUN CLUTCH DIRECTO"/>
    <s v="MOTOR"/>
    <d v="1899-12-30T10:20:00"/>
    <d v="1899-12-30T17:00:00"/>
    <d v="2021-05-03T00:00:00"/>
    <x v="32"/>
    <d v="2021-05-06T00:00:00"/>
    <d v="2021-05-06T00:00:00"/>
    <d v="1899-12-30T16:30:00"/>
    <d v="1899-12-30T17:00:00"/>
    <s v="DEIWIS PIMIENTA"/>
    <s v="YONAT CANTILLO"/>
    <x v="0"/>
    <s v="AIRE"/>
    <s v="INTERNO"/>
    <x v="2"/>
    <n v="3"/>
    <n v="1"/>
    <d v="1899-12-31T08:10:17"/>
    <x v="143"/>
    <n v="0"/>
    <d v="1899-12-30T04:00:00"/>
    <d v="1900-01-01T05:39:02"/>
    <x v="8"/>
    <x v="4"/>
    <x v="7"/>
    <s v="5-18"/>
  </r>
  <r>
    <s v="SJK639"/>
    <n v="194"/>
    <x v="1"/>
    <s v="DESVARE EN PATIO ALTERNO"/>
    <s v="CABINA"/>
    <d v="1899-12-30T16:00:00"/>
    <d v="1899-12-30T11:40:00"/>
    <d v="2021-05-03T00:00:00"/>
    <x v="33"/>
    <d v="2021-05-03T00:00:00"/>
    <d v="2021-05-03T00:00:00"/>
    <d v="1899-12-30T16:00:00"/>
    <d v="1899-12-30T16:40:00"/>
    <s v="EDWIN NARANJO"/>
    <s v="SAMUEL MEDINA"/>
    <x v="0"/>
    <s v="ELECTRICO"/>
    <s v="INTERNO"/>
    <x v="2"/>
    <n v="4"/>
    <n v="1"/>
    <d v="1899-12-31T05:40:12"/>
    <x v="144"/>
    <n v="1"/>
    <d v="1899-12-30T00:00:00"/>
    <d v="1900-01-01T04:38:33"/>
    <x v="7"/>
    <x v="4"/>
    <x v="7"/>
    <s v="5-18"/>
  </r>
  <r>
    <s v="SJK639"/>
    <n v="194"/>
    <x v="1"/>
    <s v="CAMBIO DE UNA ESCOPETA Y CAMBIO DE 2 LODERAS"/>
    <s v="PARTE TRASERA DEL CABEZOTE"/>
    <d v="1899-12-30T16:00:00"/>
    <d v="1899-12-30T11:40:00"/>
    <d v="2021-05-03T00:00:00"/>
    <x v="33"/>
    <d v="2021-05-04T00:00:00"/>
    <d v="2021-05-04T00:00:00"/>
    <d v="1899-12-30T07:30:00"/>
    <d v="1899-12-30T09:40:00"/>
    <s v="WILSON DURAN"/>
    <s v="SAMUEL MEDINA"/>
    <x v="0"/>
    <s v="LATONERIA Y PINTURA"/>
    <s v="EXTERNO"/>
    <x v="2"/>
    <n v="4"/>
    <n v="1"/>
    <d v="1899-12-31T05:40:12"/>
    <x v="144"/>
    <n v="1"/>
    <d v="1899-12-30T00:00:00"/>
    <d v="1900-01-01T04:38:33"/>
    <x v="7"/>
    <x v="4"/>
    <x v="7"/>
    <s v="5-18"/>
  </r>
  <r>
    <s v="SJK639"/>
    <n v="194"/>
    <x v="1"/>
    <s v="CAMBIO DE ACEITE Y FILTRACION "/>
    <s v="MOTOR"/>
    <d v="1899-12-30T16:00:00"/>
    <d v="1899-12-30T11:40:00"/>
    <d v="2021-05-03T00:00:00"/>
    <x v="33"/>
    <d v="2021-05-04T00:00:00"/>
    <d v="2021-05-04T00:00:00"/>
    <d v="1899-12-30T10:30:00"/>
    <d v="1899-12-30T14:30:00"/>
    <s v="ARGEMIRO ARAQUE"/>
    <s v="SAMUEL MEDINA"/>
    <x v="1"/>
    <s v="MECANICA DE PATIO"/>
    <s v="INTERNO"/>
    <x v="2"/>
    <n v="4"/>
    <n v="1"/>
    <d v="1899-12-31T05:40:12"/>
    <x v="144"/>
    <n v="1"/>
    <d v="1899-12-30T00:00:00"/>
    <d v="1900-01-01T04:38:33"/>
    <x v="7"/>
    <x v="4"/>
    <x v="7"/>
    <s v="5-18"/>
  </r>
  <r>
    <s v="R80870"/>
    <n v="194"/>
    <x v="1"/>
    <s v="CAMBIO DE BUJE DE BALANCIN Y BUJE TENSOR"/>
    <s v="SUSPENSION TRAILER"/>
    <d v="1899-12-30T16:00:00"/>
    <d v="1899-12-30T11:40:00"/>
    <d v="2021-05-03T00:00:00"/>
    <x v="33"/>
    <d v="2021-05-05T00:00:00"/>
    <d v="2021-05-05T00:00:00"/>
    <d v="1899-12-30T07:00:00"/>
    <d v="1899-12-30T14:30:00"/>
    <s v="TODO TRAILER"/>
    <s v="SAMUEL MEDINA"/>
    <x v="1"/>
    <s v="MECANICA DE PATIO"/>
    <s v="EXTERNO"/>
    <x v="2"/>
    <n v="4"/>
    <n v="1"/>
    <d v="1899-12-31T05:40:12"/>
    <x v="144"/>
    <n v="1"/>
    <d v="1899-12-30T00:00:00"/>
    <d v="1900-01-01T04:38:33"/>
    <x v="7"/>
    <x v="4"/>
    <x v="7"/>
    <s v="5-18"/>
  </r>
  <r>
    <s v="SJK639"/>
    <n v="194"/>
    <x v="1"/>
    <s v="POLISHADO"/>
    <s v="CABINA"/>
    <d v="1899-12-30T16:00:00"/>
    <d v="1899-12-30T11:40:00"/>
    <d v="2021-05-03T00:00:00"/>
    <x v="33"/>
    <d v="2021-05-05T00:00:00"/>
    <d v="2021-05-05T00:00:00"/>
    <d v="1899-12-30T07:30:00"/>
    <d v="1899-12-30T12:00:00"/>
    <s v="WILSON OROZCO"/>
    <s v="SAMUEL MEDINA"/>
    <x v="1"/>
    <s v="LATONERIA Y PINTURA"/>
    <s v="EXTERNO"/>
    <x v="2"/>
    <n v="4"/>
    <n v="1"/>
    <d v="1899-12-31T05:40:12"/>
    <x v="144"/>
    <n v="1"/>
    <d v="1899-12-30T00:00:00"/>
    <d v="1900-01-01T04:38:33"/>
    <x v="7"/>
    <x v="4"/>
    <x v="7"/>
    <s v="5-18"/>
  </r>
  <r>
    <s v="SJK639"/>
    <n v="194"/>
    <x v="1"/>
    <s v="CAMBIO DE EMPAQUETADURA DE LA BOTELLA DE LA DIRECCION, NIVELAR EL ACEITE, REVISION DE FUGAS DE AIRE"/>
    <s v="MOTOR"/>
    <d v="1899-12-30T16:00:00"/>
    <d v="1899-12-30T11:40:00"/>
    <d v="2021-05-03T00:00:00"/>
    <x v="33"/>
    <d v="2021-05-06T00:00:00"/>
    <d v="2021-05-06T00:00:00"/>
    <d v="1899-12-30T07:30:00"/>
    <d v="1899-12-30T12:00:00"/>
    <s v="DEIWIS PIMIENTA"/>
    <s v="SAMUEL MEDINA"/>
    <x v="0"/>
    <s v="MOTOR_x000a_AIRE"/>
    <s v="INTERNO"/>
    <x v="2"/>
    <n v="4"/>
    <n v="1"/>
    <d v="1899-12-31T05:40:12"/>
    <x v="144"/>
    <n v="1"/>
    <d v="1899-12-30T00:00:00"/>
    <d v="1900-01-01T04:38:33"/>
    <x v="7"/>
    <x v="4"/>
    <x v="7"/>
    <s v="5-18"/>
  </r>
  <r>
    <s v="SJK639"/>
    <n v="194"/>
    <x v="1"/>
    <s v="CAMBIO DE RETENEDOR DEL DIVISOR"/>
    <s v="TRANSMISIONES"/>
    <d v="1899-12-30T16:00:00"/>
    <d v="1899-12-30T11:40:00"/>
    <d v="2021-05-03T00:00:00"/>
    <x v="33"/>
    <d v="2021-05-06T00:00:00"/>
    <d v="2021-05-06T00:00:00"/>
    <d v="1899-12-30T07:30:00"/>
    <d v="1899-12-30T17:30:00"/>
    <s v="WILSON DURAN"/>
    <s v="SAMUEL MEDINA"/>
    <x v="0"/>
    <s v="CAJAS Y TRANSMISIONES"/>
    <s v="INTERNO"/>
    <x v="2"/>
    <n v="4"/>
    <n v="1"/>
    <d v="1899-12-31T05:40:12"/>
    <x v="144"/>
    <n v="1"/>
    <d v="1899-12-30T00:00:00"/>
    <d v="1900-01-01T04:38:33"/>
    <x v="7"/>
    <x v="4"/>
    <x v="7"/>
    <s v="5-18"/>
  </r>
  <r>
    <s v="SJK639"/>
    <n v="194"/>
    <x v="1"/>
    <s v="MANTENIMIENTO A AIRE ACONDICIONADO"/>
    <s v="MOTOR"/>
    <d v="1899-12-30T16:00:00"/>
    <d v="1899-12-30T11:40:00"/>
    <d v="2021-05-03T00:00:00"/>
    <x v="33"/>
    <d v="2021-05-06T00:00:00"/>
    <d v="2021-05-06T00:00:00"/>
    <d v="1899-12-30T09:50:00"/>
    <d v="1899-12-30T14:50:00"/>
    <s v="AIRES DE LA COSTA"/>
    <s v="SAMUEL MEDINA"/>
    <x v="1"/>
    <s v="AIRE ACONCIDIONADO"/>
    <s v="INTERNO"/>
    <x v="2"/>
    <n v="4"/>
    <n v="1"/>
    <d v="1899-12-31T05:40:12"/>
    <x v="144"/>
    <n v="1"/>
    <d v="1899-12-30T00:00:00"/>
    <d v="1900-01-01T04:38:33"/>
    <x v="7"/>
    <x v="4"/>
    <x v="7"/>
    <s v="5-18"/>
  </r>
  <r>
    <s v="SJK639"/>
    <n v="194"/>
    <x v="1"/>
    <s v="INSPECCION QUINTA RUEDA, MONTAJE DE QUINTA RUEDA"/>
    <s v="QUINTA RUEDA"/>
    <d v="1899-12-30T16:00:00"/>
    <d v="1899-12-30T11:40:00"/>
    <d v="2021-05-03T00:00:00"/>
    <x v="33"/>
    <d v="2021-05-06T00:00:00"/>
    <d v="2021-05-06T00:00:00"/>
    <d v="1899-12-30T11:15:00"/>
    <d v="1899-12-30T14:50:00"/>
    <s v="LUIS UTRIA_x000a_CESAR ESCORCIA"/>
    <s v="SAMUEL MEDINA"/>
    <x v="1"/>
    <s v="QUINTA RUEDA"/>
    <s v="EXTERNO"/>
    <x v="2"/>
    <n v="4"/>
    <n v="1"/>
    <d v="1899-12-31T05:40:12"/>
    <x v="144"/>
    <n v="1"/>
    <d v="1899-12-30T00:00:00"/>
    <d v="1900-01-01T04:38:33"/>
    <x v="7"/>
    <x v="4"/>
    <x v="7"/>
    <s v="5-18"/>
  </r>
  <r>
    <s v="SJK639"/>
    <n v="194"/>
    <x v="1"/>
    <s v="DESMONTE BUJE DE ZANAHORIA"/>
    <s v="TRANSMISIONES"/>
    <d v="1899-12-30T16:00:00"/>
    <d v="1899-12-30T11:40:00"/>
    <d v="2021-05-03T00:00:00"/>
    <x v="33"/>
    <d v="2021-05-07T00:00:00"/>
    <d v="2021-05-07T00:00:00"/>
    <d v="1899-12-30T07:30:00"/>
    <d v="1899-12-30T08:50:00"/>
    <s v="NELFO CALDERA"/>
    <s v="SAMUEL MEDINA"/>
    <x v="1"/>
    <s v="MECANICA DE PATIO"/>
    <s v="EXTERNO"/>
    <x v="2"/>
    <n v="4"/>
    <n v="1"/>
    <d v="1899-12-31T05:40:12"/>
    <x v="144"/>
    <n v="1"/>
    <d v="1899-12-30T00:00:00"/>
    <d v="1900-01-01T04:38:33"/>
    <x v="7"/>
    <x v="4"/>
    <x v="7"/>
    <s v="5-18"/>
  </r>
  <r>
    <s v="SJK639"/>
    <n v="194"/>
    <x v="0"/>
    <s v="CAMBIO DE BUJE DE ZANAHORIA AJUSTE A LA TRANSMISION"/>
    <s v="TRANSMISIONES"/>
    <d v="1899-12-30T16:00:00"/>
    <d v="1899-12-30T11:40:00"/>
    <d v="2021-05-03T00:00:00"/>
    <x v="33"/>
    <d v="2021-05-07T00:00:00"/>
    <d v="2021-05-07T00:00:00"/>
    <d v="1899-12-30T09:59:00"/>
    <d v="1899-12-30T11:40:00"/>
    <s v="NELFO CALDERA"/>
    <s v="SAMUEL MEDINA"/>
    <x v="1"/>
    <s v="MECANICA DE PATIO"/>
    <s v="EXTERNO"/>
    <x v="2"/>
    <n v="4"/>
    <n v="1"/>
    <d v="1899-12-31T05:40:12"/>
    <x v="144"/>
    <n v="1"/>
    <d v="1899-12-30T00:00:00"/>
    <d v="1900-01-01T04:38:33"/>
    <x v="7"/>
    <x v="4"/>
    <x v="7"/>
    <s v="5-18"/>
  </r>
  <r>
    <s v="SJK825"/>
    <n v="195"/>
    <x v="1"/>
    <s v="CAMBIO DE ACEITE Y FILTRACION DE MOTOR"/>
    <s v="MOTOR"/>
    <d v="1899-12-30T14:00:00"/>
    <d v="1899-12-30T12:00:00"/>
    <d v="2021-05-03T00:00:00"/>
    <x v="34"/>
    <d v="2021-05-04T00:00:00"/>
    <d v="2021-05-04T00:00:00"/>
    <d v="1899-12-30T07:30:00"/>
    <d v="1899-12-30T09:30:00"/>
    <s v="ARGEMIRO ARAQUE"/>
    <s v="JHEISON PEREZ"/>
    <x v="1"/>
    <s v="MECANICA DE PATIO"/>
    <s v="INTERNO"/>
    <x v="2"/>
    <n v="5"/>
    <n v="1"/>
    <d v="1899-12-31T16:30:06"/>
    <x v="145"/>
    <n v="1"/>
    <d v="1899-12-30T00:00:00"/>
    <d v="1900-01-01T20:58:05"/>
    <x v="10"/>
    <x v="4"/>
    <x v="7"/>
    <s v="5-18"/>
  </r>
  <r>
    <s v="SJK825"/>
    <n v="195"/>
    <x v="1"/>
    <s v="BRILLADO Y POLISHADO"/>
    <s v="DIRECCION"/>
    <d v="1899-12-30T14:00:00"/>
    <d v="1899-12-30T12:00:00"/>
    <d v="2021-05-03T00:00:00"/>
    <x v="34"/>
    <d v="2021-05-04T00:00:00"/>
    <d v="2021-05-04T00:00:00"/>
    <d v="1899-12-30T09:40:00"/>
    <d v="1899-12-30T16:40:00"/>
    <s v="WILSON OROZCO"/>
    <s v="JHEISON PEREZ"/>
    <x v="1"/>
    <s v="LATONERIA Y PINTURA"/>
    <s v="EXTERNO"/>
    <x v="2"/>
    <n v="5"/>
    <n v="1"/>
    <d v="1899-12-31T16:30:06"/>
    <x v="145"/>
    <n v="1"/>
    <d v="1899-12-30T00:00:00"/>
    <d v="1900-01-01T20:58:05"/>
    <x v="10"/>
    <x v="4"/>
    <x v="7"/>
    <s v="5-18"/>
  </r>
  <r>
    <s v="SJK825"/>
    <n v="195"/>
    <x v="1"/>
    <s v="INSPECCION DE QUINTA RUEDA"/>
    <s v="DIRECCION"/>
    <d v="1899-12-30T14:00:00"/>
    <d v="1899-12-30T12:00:00"/>
    <d v="2021-05-03T00:00:00"/>
    <x v="34"/>
    <d v="2021-05-05T00:00:00"/>
    <d v="2021-05-05T00:00:00"/>
    <d v="1899-12-30T08:00:00"/>
    <d v="1899-12-30T10:00:00"/>
    <s v="LUIS UTRIA_x000a_CESAR ESCORCIA"/>
    <s v="JHEISON PEREZ"/>
    <x v="1"/>
    <s v="MECANICA DE PATIO"/>
    <s v="EXTERNO"/>
    <x v="2"/>
    <n v="5"/>
    <n v="1"/>
    <d v="1899-12-31T16:30:06"/>
    <x v="145"/>
    <n v="1"/>
    <d v="1899-12-30T00:00:00"/>
    <d v="1900-01-01T20:58:05"/>
    <x v="10"/>
    <x v="4"/>
    <x v="7"/>
    <s v="5-18"/>
  </r>
  <r>
    <s v="SJK825"/>
    <n v="195"/>
    <x v="1"/>
    <s v="INSTALACION DE MAXTER, LIMPIEZA DE BATERIAS, REPARACION DE MOTOR DE ARRANQUE"/>
    <s v="CABINA"/>
    <d v="1899-12-30T14:00:00"/>
    <d v="1899-12-30T12:00:00"/>
    <d v="2021-05-03T00:00:00"/>
    <x v="34"/>
    <d v="2021-05-05T00:00:00"/>
    <d v="2021-05-05T00:00:00"/>
    <d v="1899-12-30T07:30:00"/>
    <d v="1899-12-30T16:00:00"/>
    <s v="EDWIN NARANJO"/>
    <s v="JHEISON PEREZ"/>
    <x v="1"/>
    <s v="ELECTRICO"/>
    <s v="EXTERNO"/>
    <x v="2"/>
    <n v="5"/>
    <n v="1"/>
    <d v="1899-12-31T16:30:06"/>
    <x v="145"/>
    <n v="1"/>
    <d v="1899-12-30T00:00:00"/>
    <d v="1900-01-01T20:58:05"/>
    <x v="10"/>
    <x v="4"/>
    <x v="7"/>
    <s v="5-18"/>
  </r>
  <r>
    <s v="SJK825"/>
    <n v="195"/>
    <x v="1"/>
    <s v="ARREGLO DE TLABERO DEL MAXIFRAX POR PARTIDURA"/>
    <s v="CABINA"/>
    <d v="1899-12-30T14:00:00"/>
    <d v="1899-12-30T12:00:00"/>
    <d v="2021-05-03T00:00:00"/>
    <x v="34"/>
    <d v="2021-05-05T00:00:00"/>
    <d v="2021-05-05T00:00:00"/>
    <d v="1899-12-30T07:30:00"/>
    <d v="1899-12-30T09:40:00"/>
    <s v="DEIWIS PIMIENTA"/>
    <s v="JHEISON PEREZ"/>
    <x v="1"/>
    <s v="AIRE"/>
    <s v="EXTERNO"/>
    <x v="2"/>
    <n v="5"/>
    <n v="1"/>
    <d v="1899-12-31T16:30:06"/>
    <x v="145"/>
    <n v="1"/>
    <d v="1899-12-30T00:00:00"/>
    <d v="1900-01-01T20:58:05"/>
    <x v="10"/>
    <x v="4"/>
    <x v="7"/>
    <s v="5-18"/>
  </r>
  <r>
    <s v="SJK825"/>
    <n v="195"/>
    <x v="1"/>
    <s v="REVISIOND E AMORTIGUADORES, SOPORTES DE MOTOR, BUJES DE BARRA EN V, HOJAS DE MUELLES DELANTERA"/>
    <s v="DIRECCION"/>
    <d v="1899-12-30T14:00:00"/>
    <d v="1899-12-30T12:00:00"/>
    <d v="2021-05-03T00:00:00"/>
    <x v="34"/>
    <d v="2021-05-06T00:00:00"/>
    <d v="2021-05-06T00:00:00"/>
    <d v="1899-12-30T07:30:00"/>
    <d v="1899-12-30T17:30:00"/>
    <s v="RODOLFO CASTAÑEDA"/>
    <s v="JHEISON PEREZ"/>
    <x v="1"/>
    <s v="MECANICA DE PATIO"/>
    <s v="EXTERNO"/>
    <x v="2"/>
    <n v="5"/>
    <n v="1"/>
    <d v="1899-12-31T16:30:06"/>
    <x v="145"/>
    <n v="1"/>
    <d v="1899-12-30T00:00:00"/>
    <d v="1900-01-01T20:58:05"/>
    <x v="10"/>
    <x v="4"/>
    <x v="7"/>
    <s v="5-18"/>
  </r>
  <r>
    <s v="SJK825"/>
    <n v="195"/>
    <x v="0"/>
    <s v="CAMBIO DE BUJES ENROSCABLES, MONTAJE DE MUELLE, MONTURA DE SAPO, MONTAJE DE GEMELOS Y DESMONTE DE BARRA EN V DELANTERA"/>
    <s v="DIRECCION"/>
    <d v="1899-12-30T14:00:00"/>
    <d v="1899-12-30T12:00:00"/>
    <d v="2021-05-03T00:00:00"/>
    <x v="34"/>
    <d v="2021-05-07T00:00:00"/>
    <d v="2021-05-07T00:00:00"/>
    <d v="1899-12-30T07:30:00"/>
    <d v="1899-12-30T16:10:00"/>
    <s v="RODOLFO CASTAÑEDA"/>
    <s v="JHEISON PEREZ"/>
    <x v="1"/>
    <s v="MECANICA DE PATIO"/>
    <s v="EXTERNO"/>
    <x v="2"/>
    <n v="5"/>
    <n v="1"/>
    <d v="1899-12-31T16:30:06"/>
    <x v="145"/>
    <n v="1"/>
    <d v="1899-12-30T00:00:00"/>
    <d v="1900-01-01T20:58:05"/>
    <x v="10"/>
    <x v="4"/>
    <x v="7"/>
    <s v="5-18"/>
  </r>
  <r>
    <s v="SJK825"/>
    <n v="195"/>
    <x v="1"/>
    <s v="REPARACION DEL PIANO"/>
    <m/>
    <d v="1899-12-30T14:00:00"/>
    <d v="1899-12-30T12:00:00"/>
    <d v="2021-05-03T00:00:00"/>
    <x v="34"/>
    <d v="2021-05-08T00:00:00"/>
    <d v="2021-05-08T00:00:00"/>
    <d v="1899-12-30T10:30:00"/>
    <d v="1899-12-30T11:00:00"/>
    <s v="WILSON OROZCO"/>
    <s v="JHEISON PEREZ"/>
    <x v="0"/>
    <s v="MECANICA DE PATIO"/>
    <s v="EXTERNO"/>
    <x v="2"/>
    <n v="5"/>
    <n v="1"/>
    <d v="1899-12-31T16:30:06"/>
    <x v="145"/>
    <n v="1"/>
    <d v="1899-12-30T00:00:00"/>
    <d v="1900-01-01T20:58:05"/>
    <x v="10"/>
    <x v="4"/>
    <x v="7"/>
    <s v="5-18"/>
  </r>
  <r>
    <s v="SJK825"/>
    <n v="195"/>
    <x v="0"/>
    <s v="CAMBIO DE BUJES DE BARRA EN V Y H DE QUINTA RUEDA"/>
    <m/>
    <d v="1899-12-30T14:00:00"/>
    <d v="1899-12-30T12:00:00"/>
    <d v="2021-05-03T00:00:00"/>
    <x v="34"/>
    <d v="2021-05-08T00:00:00"/>
    <d v="2021-05-08T00:00:00"/>
    <d v="1899-12-30T07:30:00"/>
    <d v="1899-12-30T14:30:00"/>
    <s v="RODOLFO CASTAÑEDA"/>
    <s v="JHEISON PEREZ"/>
    <x v="1"/>
    <s v="MECANICA DE PATIO"/>
    <s v="EXTERNO"/>
    <x v="2"/>
    <n v="5"/>
    <n v="1"/>
    <d v="1899-12-31T16:30:06"/>
    <x v="145"/>
    <n v="1"/>
    <d v="1899-12-30T00:00:00"/>
    <d v="1900-01-01T20:58:05"/>
    <x v="10"/>
    <x v="4"/>
    <x v="7"/>
    <s v="5-18"/>
  </r>
  <r>
    <s v="UQS508"/>
    <n v="196"/>
    <x v="0"/>
    <s v="POSTURA DE ESPADA Y REPARACION DE PIANO INTERNO"/>
    <s v="CABINA"/>
    <d v="1899-12-30T07:30:00"/>
    <d v="1899-12-30T12:00:00"/>
    <d v="2021-05-03T00:00:00"/>
    <x v="30"/>
    <d v="2021-05-03T00:00:00"/>
    <d v="2021-05-03T00:00:00"/>
    <d v="1899-12-30T11:00:00"/>
    <d v="1899-12-30T12:00:00"/>
    <s v="WILSON OROZCO"/>
    <s v="CRISTIAN MERCADO"/>
    <x v="0"/>
    <s v="LATONERIA Y PINTURA"/>
    <s v="EXTERNO"/>
    <x v="3"/>
    <n v="0"/>
    <n v="1"/>
    <d v="1899-12-30T04:30:00"/>
    <x v="72"/>
    <n v="1"/>
    <d v="1899-12-30T00:00:00"/>
    <d v="1899-12-30T04:30:00"/>
    <x v="5"/>
    <x v="4"/>
    <x v="7"/>
    <s v="5-18"/>
  </r>
  <r>
    <s v="UYZ627"/>
    <n v="197"/>
    <x v="1"/>
    <s v="BAJAR FUN CLUTCH, PARA REPARACION"/>
    <s v="CABINA"/>
    <d v="1899-12-30T17:00:00"/>
    <d v="1899-12-30T17:30:00"/>
    <d v="2021-05-03T00:00:00"/>
    <x v="32"/>
    <d v="2021-05-04T00:00:00"/>
    <d v="2021-05-04T00:00:00"/>
    <d v="1899-12-30T17:18:00"/>
    <d v="1899-12-30T18:30:00"/>
    <s v="JOSE PAEZ"/>
    <s v="YEIMAN HERNANDEZ"/>
    <x v="0"/>
    <s v="AIRE"/>
    <s v="INTERNO"/>
    <x v="2"/>
    <n v="3"/>
    <n v="1"/>
    <d v="1899-12-31T02:00:17"/>
    <x v="146"/>
    <n v="0"/>
    <d v="1899-12-30T03:30:00"/>
    <d v="1899-12-31T22:59:02"/>
    <x v="8"/>
    <x v="4"/>
    <x v="7"/>
    <s v="5-18"/>
  </r>
  <r>
    <s v="UYZ627"/>
    <n v="197"/>
    <x v="1"/>
    <s v="CAMBIO DE BASE DE FUN CLUTCH Y RODAMIENTO"/>
    <s v="CABINA"/>
    <d v="1899-12-30T17:00:00"/>
    <d v="1899-12-30T17:30:00"/>
    <d v="2021-05-03T00:00:00"/>
    <x v="32"/>
    <d v="2021-05-05T00:00:00"/>
    <d v="2021-05-05T00:00:00"/>
    <d v="1899-12-30T08:30:00"/>
    <d v="1899-12-30T17:00:00"/>
    <s v="JOSE PAEZ"/>
    <s v="YEIMAN HERNANDEZ"/>
    <x v="0"/>
    <s v="AIRE"/>
    <s v="INTERNO"/>
    <x v="2"/>
    <n v="3"/>
    <n v="1"/>
    <d v="1899-12-31T02:00:17"/>
    <x v="146"/>
    <n v="0"/>
    <d v="1899-12-30T03:30:00"/>
    <d v="1899-12-31T22:59:02"/>
    <x v="8"/>
    <x v="4"/>
    <x v="7"/>
    <s v="5-18"/>
  </r>
  <r>
    <s v="UYZ627"/>
    <n v="197"/>
    <x v="0"/>
    <s v="MONTAJE DE BASE DE FUNCLUTCH PARA CAMBIO DE RODAMIENTO Y MONTAJE DE FUN CLUTCH"/>
    <s v="CABINA"/>
    <d v="1899-12-30T17:00:00"/>
    <d v="1899-12-30T17:30:00"/>
    <d v="2021-05-03T00:00:00"/>
    <x v="32"/>
    <d v="2021-05-06T00:00:00"/>
    <d v="2021-05-06T00:00:00"/>
    <d v="1899-12-30T14:00:00"/>
    <d v="1899-12-30T16:40:00"/>
    <s v="JOSE PAEZ"/>
    <s v="YEIMAN HERNANDEZ"/>
    <x v="0"/>
    <s v="AIRE"/>
    <s v="INTERNO"/>
    <x v="2"/>
    <n v="3"/>
    <n v="1"/>
    <d v="1899-12-31T02:00:17"/>
    <x v="146"/>
    <n v="0"/>
    <d v="1899-12-30T03:30:00"/>
    <d v="1899-12-31T22:59:02"/>
    <x v="8"/>
    <x v="4"/>
    <x v="7"/>
    <s v="5-18"/>
  </r>
  <r>
    <s v="WLP811"/>
    <n v="198"/>
    <x v="0"/>
    <s v="MANTENIMIENTO AIRE ACONDICIONADO, FABRICACION DE MANGUERA E INSTALACION"/>
    <s v="CABINA"/>
    <d v="1899-12-30T11:00:00"/>
    <d v="1899-12-30T15:00:00"/>
    <d v="2021-05-03T00:00:00"/>
    <x v="30"/>
    <d v="2021-05-03T00:00:00"/>
    <d v="2021-05-03T00:00:00"/>
    <d v="1899-12-30T14:00:00"/>
    <d v="1899-12-30T15:00:00"/>
    <s v="MARCELINO"/>
    <s v="ELIECER MONSALVO"/>
    <x v="0"/>
    <s v="AIRE ACONDICIONADO"/>
    <s v="INTERNO"/>
    <x v="3"/>
    <n v="0"/>
    <n v="1"/>
    <d v="1899-12-30T04:00:00"/>
    <x v="13"/>
    <n v="0"/>
    <d v="1899-12-30T06:00:00"/>
    <d v="1899-12-30T10:00:00"/>
    <x v="5"/>
    <x v="4"/>
    <x v="7"/>
    <s v="5-18"/>
  </r>
  <r>
    <s v="UQS518"/>
    <n v="199"/>
    <x v="0"/>
    <s v="DESMONTE DE CAJA HUMO 0PARA CAMBIO "/>
    <s v="CABINA"/>
    <d v="1899-12-30T11:00:00"/>
    <d v="1899-12-30T17:15:00"/>
    <d v="2021-05-03T00:00:00"/>
    <x v="30"/>
    <d v="2021-05-03T00:00:00"/>
    <d v="2021-05-03T00:00:00"/>
    <d v="1899-12-30T16:00:00"/>
    <d v="1899-12-30T17:15:00"/>
    <s v="CESAR ESCORCIA_x000a_DAIRO RODRIGUEZ"/>
    <s v="LARRINZON CORREA"/>
    <x v="0"/>
    <s v="MECANICA DE PATIO"/>
    <s v="EXTERNO"/>
    <x v="3"/>
    <n v="0"/>
    <n v="1"/>
    <d v="1899-12-30T04:15:29"/>
    <x v="147"/>
    <n v="0"/>
    <d v="1899-12-30T03:45:00"/>
    <d v="1899-12-30T09:00:00"/>
    <x v="5"/>
    <x v="4"/>
    <x v="7"/>
    <s v="5-18"/>
  </r>
  <r>
    <s v="SJK632"/>
    <n v="200"/>
    <x v="1"/>
    <s v="COLOCAR UNION DE 1/4 A MANGUERA PARTIDA"/>
    <s v="CABINA"/>
    <d v="1899-12-30T11:00:00"/>
    <d v="1899-12-30T17:20:00"/>
    <d v="2021-05-04T00:00:00"/>
    <x v="24"/>
    <d v="2021-05-04T00:00:00"/>
    <d v="2021-05-04T00:00:00"/>
    <d v="1899-12-30T11:15:00"/>
    <d v="1899-12-30T12:00:00"/>
    <s v="DEIWIS PIMIENTA"/>
    <s v="ARTURO JAIMES"/>
    <x v="0"/>
    <s v="AIRE"/>
    <s v="EXTERNO"/>
    <x v="0"/>
    <n v="0"/>
    <n v="1"/>
    <d v="1899-12-30T04:20:29"/>
    <x v="148"/>
    <n v="0"/>
    <d v="1899-12-30T03:40:00"/>
    <d v="1899-12-30T09:00:00"/>
    <x v="24"/>
    <x v="4"/>
    <x v="7"/>
    <s v="5-18"/>
  </r>
  <r>
    <s v="SJK632"/>
    <n v="200"/>
    <x v="0"/>
    <s v="ESCANER DE VEHICULO"/>
    <s v="CABINA"/>
    <d v="1899-12-30T11:00:00"/>
    <d v="1899-12-30T17:20:00"/>
    <d v="2021-05-04T00:00:00"/>
    <x v="24"/>
    <d v="2021-05-04T00:00:00"/>
    <d v="2021-05-04T00:00:00"/>
    <d v="1899-12-30T17:00:00"/>
    <d v="1899-12-30T17:20:00"/>
    <s v="EXTERNO"/>
    <s v="ARTURO JAIMES"/>
    <x v="1"/>
    <s v="MOTORES"/>
    <s v="INTERNO"/>
    <x v="0"/>
    <n v="0"/>
    <n v="1"/>
    <d v="1899-12-30T04:20:29"/>
    <x v="148"/>
    <n v="0"/>
    <d v="1899-12-30T03:40:00"/>
    <d v="1899-12-30T09:00:00"/>
    <x v="24"/>
    <x v="4"/>
    <x v="7"/>
    <s v="5-18"/>
  </r>
  <r>
    <s v="TDL763"/>
    <n v="201"/>
    <x v="1"/>
    <s v="CAMBIO DE RACHE DE 28 ESTRIAS POSICION 3 Y 4, PORTURA DE FILTRO DE AIRE INTERNO Y LIMPIEZA DEL TAMBOR DONDE VA EL FILTRO"/>
    <s v="RUEDAS"/>
    <d v="1899-12-30T08:00:00"/>
    <d v="1899-12-30T15:30:00"/>
    <d v="2021-05-04T00:00:00"/>
    <x v="29"/>
    <d v="2021-05-05T00:00:00"/>
    <d v="2021-05-05T00:00:00"/>
    <d v="1899-12-30T07:30:00"/>
    <d v="1899-12-30T08:30:00"/>
    <s v="CESAR ESCORCIA"/>
    <s v="JORGE BALLESTEROS"/>
    <x v="0"/>
    <s v="MECANICA DE PATIO"/>
    <s v="EXTERNO"/>
    <x v="1"/>
    <n v="1"/>
    <n v="1"/>
    <d v="1899-12-30T14:00:58"/>
    <x v="117"/>
    <n v="1"/>
    <d v="1899-12-30T00:00:00"/>
    <d v="1899-12-30T19:30:58"/>
    <x v="3"/>
    <x v="4"/>
    <x v="7"/>
    <s v="5-18"/>
  </r>
  <r>
    <s v="TDL763"/>
    <n v="201"/>
    <x v="1"/>
    <s v="CAMBIO DE UN JUEGO DE BANDAS POSICION 3,4,5 Y6"/>
    <s v="RUEDAS "/>
    <d v="1899-12-30T08:00:00"/>
    <d v="1899-12-30T15:30:00"/>
    <d v="2021-05-04T00:00:00"/>
    <x v="29"/>
    <d v="2021-05-05T00:00:00"/>
    <d v="2021-05-05T00:00:00"/>
    <d v="1899-12-30T10:00:00"/>
    <d v="1899-12-30T14:40:00"/>
    <s v="RODOLFO CASTAÑEDA"/>
    <s v="JORGE BALLESTEROS"/>
    <x v="1"/>
    <s v="MECANICA DE PATIO"/>
    <s v="INTERNO"/>
    <x v="1"/>
    <n v="1"/>
    <n v="1"/>
    <d v="1899-12-30T14:00:58"/>
    <x v="117"/>
    <n v="1"/>
    <d v="1899-12-30T00:00:00"/>
    <d v="1899-12-30T19:30:58"/>
    <x v="3"/>
    <x v="4"/>
    <x v="7"/>
    <s v="5-18"/>
  </r>
  <r>
    <s v="S26297"/>
    <n v="201"/>
    <x v="1"/>
    <s v="CAMBIO DE UN JUEGO DE BANDAS POSICION 1,2,3 Y 4"/>
    <s v="RUEDAS"/>
    <d v="1899-12-30T08:00:00"/>
    <d v="1899-12-30T15:30:00"/>
    <d v="2021-05-04T00:00:00"/>
    <x v="29"/>
    <d v="2021-05-05T00:00:00"/>
    <d v="2021-05-05T00:00:00"/>
    <d v="1899-12-30T14:00:00"/>
    <d v="1899-12-30T15:00:00"/>
    <s v="NELFO CALDERA_x000a_ARGEMIRO ARAQUE"/>
    <s v="JORGE BALLESTEROS"/>
    <x v="1"/>
    <s v="MECANICA DE PATIO"/>
    <s v="INTERNO"/>
    <x v="1"/>
    <n v="1"/>
    <n v="1"/>
    <d v="1899-12-30T14:00:58"/>
    <x v="117"/>
    <n v="1"/>
    <d v="1899-12-30T00:00:00"/>
    <d v="1899-12-30T19:30:58"/>
    <x v="3"/>
    <x v="4"/>
    <x v="7"/>
    <s v="5-18"/>
  </r>
  <r>
    <s v="S26297"/>
    <n v="201"/>
    <x v="0"/>
    <s v="CORRECCION FUGAS DE AIRE"/>
    <s v="AIRE TRAILER"/>
    <d v="1899-12-30T08:00:00"/>
    <d v="1899-12-30T15:30:00"/>
    <d v="2021-05-04T00:00:00"/>
    <x v="29"/>
    <d v="2021-05-05T00:00:00"/>
    <d v="2021-05-05T00:00:00"/>
    <d v="1899-12-30T14:30:00"/>
    <d v="1899-12-30T15:30:00"/>
    <s v="DEIWIS PIMIENTA"/>
    <s v="JORGE BALLESTEROS"/>
    <x v="0"/>
    <s v="AIRE"/>
    <s v="EXTERNO"/>
    <x v="1"/>
    <n v="1"/>
    <n v="1"/>
    <d v="1899-12-30T14:00:58"/>
    <x v="117"/>
    <n v="1"/>
    <d v="1899-12-30T00:00:00"/>
    <d v="1899-12-30T19:30:58"/>
    <x v="3"/>
    <x v="4"/>
    <x v="7"/>
    <s v="5-18"/>
  </r>
  <r>
    <s v="TDL766"/>
    <n v="202"/>
    <x v="1"/>
    <s v="INSPECCIOND E QUINTA RUEDA"/>
    <s v="QUINTA RUEDA"/>
    <d v="1899-12-30T14:00:00"/>
    <d v="1899-12-30T14:09:00"/>
    <d v="2021-05-04T00:00:00"/>
    <x v="28"/>
    <d v="2021-05-05T00:00:00"/>
    <d v="2021-05-05T00:00:00"/>
    <d v="1899-12-30T14:00:00"/>
    <d v="1899-12-30T15:00:00"/>
    <s v="LUIS UTRIA_x000a_CESAR ESCORCIA"/>
    <s v="ALEXANDER MEJIA"/>
    <x v="1"/>
    <s v="MECANICA DE PATIO"/>
    <s v="EXTERNO"/>
    <x v="1"/>
    <n v="7"/>
    <n v="1"/>
    <d v="1900-01-01T11:38:54"/>
    <x v="149"/>
    <n v="1"/>
    <d v="1899-12-30T00:00:00"/>
    <d v="1900-01-03T03:06:07"/>
    <x v="26"/>
    <x v="4"/>
    <x v="8"/>
    <s v="5-19"/>
  </r>
  <r>
    <s v="TDL766"/>
    <n v="202"/>
    <x v="1"/>
    <s v="DESMONTE DE FUN CLUTCH PARA LA TFU063"/>
    <s v="MOTOR"/>
    <d v="1899-12-30T14:00:00"/>
    <d v="1899-12-30T14:09:00"/>
    <d v="2021-05-04T00:00:00"/>
    <x v="28"/>
    <d v="2021-05-05T00:00:00"/>
    <d v="2021-05-05T00:00:00"/>
    <d v="1899-12-30T16:30:00"/>
    <d v="1899-12-30T17:00:00"/>
    <s v="DEIWIS PIMIENTA"/>
    <s v="ALEXANDER MEJIA"/>
    <x v="0"/>
    <s v="AIRE"/>
    <s v="INTERNO"/>
    <x v="1"/>
    <n v="7"/>
    <n v="1"/>
    <d v="1900-01-01T11:38:54"/>
    <x v="149"/>
    <n v="1"/>
    <d v="1899-12-30T00:00:00"/>
    <d v="1900-01-03T03:06:07"/>
    <x v="26"/>
    <x v="4"/>
    <x v="8"/>
    <s v="5-19"/>
  </r>
  <r>
    <s v="TDL766"/>
    <n v="202"/>
    <x v="1"/>
    <s v="DESMONTE DE CAJA  Y MEDIA CAJA PARA REPARACION"/>
    <s v="CAJA"/>
    <d v="1899-12-30T14:00:00"/>
    <d v="1899-12-30T14:09:00"/>
    <d v="2021-05-04T00:00:00"/>
    <x v="28"/>
    <d v="2021-05-05T00:00:00"/>
    <d v="2021-05-05T00:00:00"/>
    <d v="1899-12-30T07:30:00"/>
    <d v="1899-12-30T17:30:00"/>
    <s v="JOSE DIAZ"/>
    <s v="ALEXANDER MEJIA"/>
    <x v="0"/>
    <s v="CAJAS Y TRANSMISIONES"/>
    <s v="INTERNO"/>
    <x v="1"/>
    <n v="7"/>
    <n v="1"/>
    <d v="1900-01-01T11:38:54"/>
    <x v="149"/>
    <n v="1"/>
    <d v="1899-12-30T00:00:00"/>
    <d v="1900-01-03T03:06:07"/>
    <x v="26"/>
    <x v="4"/>
    <x v="8"/>
    <s v="5-19"/>
  </r>
  <r>
    <s v="TDL766"/>
    <n v="202"/>
    <x v="1"/>
    <s v="ADAPTACION DE HOMBROS FIJOS DE QUINTA RUEDA"/>
    <s v="QUINTA RUEDA"/>
    <d v="1899-12-30T14:00:00"/>
    <d v="1899-12-30T14:09:00"/>
    <d v="2021-05-04T00:00:00"/>
    <x v="28"/>
    <d v="2021-05-06T00:00:00"/>
    <d v="2021-05-06T00:00:00"/>
    <d v="1899-12-30T08:00:00"/>
    <d v="1899-12-30T10:30:00"/>
    <s v="DAIRO RODRIGUEZ"/>
    <s v="ALEXANDER MEJIA"/>
    <x v="1"/>
    <s v="MECANICA DE PATIO"/>
    <s v="EXTERNO"/>
    <x v="1"/>
    <n v="7"/>
    <n v="1"/>
    <d v="1900-01-01T11:38:54"/>
    <x v="149"/>
    <n v="1"/>
    <d v="1899-12-30T00:00:00"/>
    <d v="1900-01-03T03:06:07"/>
    <x v="26"/>
    <x v="4"/>
    <x v="8"/>
    <s v="5-19"/>
  </r>
  <r>
    <s v="TDL766"/>
    <n v="202"/>
    <x v="1"/>
    <s v="MANTENIMIENTO A LA QUINTA RUEDA"/>
    <s v="QUINTA RUEDA"/>
    <d v="1899-12-30T14:00:00"/>
    <d v="1899-12-30T14:09:00"/>
    <d v="2021-05-04T00:00:00"/>
    <x v="28"/>
    <d v="2021-05-06T00:00:00"/>
    <d v="2021-05-06T00:00:00"/>
    <d v="1899-12-30T08:00:00"/>
    <d v="1899-12-30T10:30:00"/>
    <s v="LUIS UTRIA"/>
    <s v="ALEXANDER MEJIA"/>
    <x v="1"/>
    <s v="MECANICA DE PATIO"/>
    <s v="EXTERNO"/>
    <x v="1"/>
    <n v="7"/>
    <n v="1"/>
    <d v="1900-01-01T11:38:54"/>
    <x v="149"/>
    <n v="1"/>
    <d v="1899-12-30T00:00:00"/>
    <d v="1900-01-03T03:06:07"/>
    <x v="26"/>
    <x v="4"/>
    <x v="8"/>
    <s v="5-19"/>
  </r>
  <r>
    <s v="TDL766"/>
    <n v="202"/>
    <x v="1"/>
    <s v="MONTAJE D ETORNAMEZA DE LA QUINTA RUEDA"/>
    <s v="QUINTA RUEDA"/>
    <d v="1899-12-30T14:00:00"/>
    <d v="1899-12-30T14:09:00"/>
    <d v="2021-05-04T00:00:00"/>
    <x v="28"/>
    <d v="2021-05-06T00:00:00"/>
    <d v="2021-05-06T00:00:00"/>
    <d v="1899-12-30T14:00:00"/>
    <d v="1899-12-30T15:00:00"/>
    <s v="CESAR ESCORCIA"/>
    <s v="ALEXANDER MEJIA"/>
    <x v="1"/>
    <s v="MECANICA DE PATIO"/>
    <s v="EXTERNO"/>
    <x v="1"/>
    <n v="7"/>
    <n v="1"/>
    <d v="1900-01-01T11:38:54"/>
    <x v="149"/>
    <n v="1"/>
    <d v="1899-12-30T00:00:00"/>
    <d v="1900-01-03T03:06:07"/>
    <x v="26"/>
    <x v="4"/>
    <x v="8"/>
    <s v="5-19"/>
  </r>
  <r>
    <s v="TDL766"/>
    <n v="202"/>
    <x v="1"/>
    <s v="MONTAJE DE FUN CLUTCH"/>
    <s v="MOTOR"/>
    <d v="1899-12-30T14:00:00"/>
    <d v="1899-12-30T14:09:00"/>
    <d v="2021-05-04T00:00:00"/>
    <x v="28"/>
    <d v="2021-05-07T00:00:00"/>
    <d v="2021-05-07T00:00:00"/>
    <d v="1899-12-30T13:00:00"/>
    <d v="1899-12-30T14:15:00"/>
    <s v="DEIWIS PIMIENTA"/>
    <s v="ALEXANDER MEJIA"/>
    <x v="0"/>
    <s v="AIRE"/>
    <s v="INTERNO"/>
    <x v="1"/>
    <n v="7"/>
    <n v="1"/>
    <d v="1900-01-01T11:38:54"/>
    <x v="149"/>
    <n v="1"/>
    <d v="1899-12-30T00:00:00"/>
    <d v="1900-01-03T03:06:07"/>
    <x v="26"/>
    <x v="4"/>
    <x v="8"/>
    <s v="5-19"/>
  </r>
  <r>
    <s v="TDL766"/>
    <n v="202"/>
    <x v="1"/>
    <s v="CAMBIO DE PIÑONERIA  DE LA CAJA Y EL SINCRONIZADOR DE LA MEDIA CAJA"/>
    <s v="CAJA"/>
    <d v="1899-12-30T14:00:00"/>
    <d v="1899-12-30T14:09:00"/>
    <d v="2021-05-04T00:00:00"/>
    <x v="28"/>
    <d v="2021-05-06T00:00:00"/>
    <d v="2021-05-06T00:00:00"/>
    <d v="1899-12-30T07:30:00"/>
    <d v="1899-12-30T17:50:00"/>
    <s v="JOSE DIAZ"/>
    <s v="ALEXANDER MEJIA"/>
    <x v="0"/>
    <s v="CAJAS Y TRANSMISIONES"/>
    <s v="INTERNO"/>
    <x v="1"/>
    <n v="7"/>
    <n v="1"/>
    <d v="1900-01-01T11:38:54"/>
    <x v="149"/>
    <n v="1"/>
    <d v="1899-12-30T00:00:00"/>
    <d v="1900-01-03T03:06:07"/>
    <x v="26"/>
    <x v="4"/>
    <x v="8"/>
    <s v="5-19"/>
  </r>
  <r>
    <s v="TDL766"/>
    <n v="202"/>
    <x v="1"/>
    <s v="ARAMADO Y MONTAJE DE CAJA"/>
    <s v="MOTOR"/>
    <d v="1899-12-30T14:00:00"/>
    <d v="1899-12-30T14:09:00"/>
    <d v="2021-05-04T00:00:00"/>
    <x v="28"/>
    <d v="2021-05-07T00:00:00"/>
    <d v="2021-05-07T00:00:00"/>
    <d v="1899-12-30T07:30:00"/>
    <d v="1899-12-30T15:22:00"/>
    <s v="JOSE DIAZ"/>
    <s v="ALEXANDER MEJIA"/>
    <x v="0"/>
    <s v="CAJAS Y TRANSMISIONES"/>
    <s v="INTERNO"/>
    <x v="1"/>
    <n v="7"/>
    <n v="1"/>
    <d v="1900-01-01T11:38:54"/>
    <x v="149"/>
    <n v="1"/>
    <d v="1899-12-30T00:00:00"/>
    <d v="1900-01-03T03:06:07"/>
    <x v="26"/>
    <x v="4"/>
    <x v="8"/>
    <s v="5-19"/>
  </r>
  <r>
    <s v="TDL766"/>
    <n v="202"/>
    <x v="1"/>
    <s v="CAMBIO DE BUJES DE LOS MUELLES, MONTAJE DE MUELLES, CAMBIO DE AMORTIGUADOR DELANTERO IZQUIERDO "/>
    <s v="SUSPENSION DELANTERA"/>
    <d v="1899-12-30T14:00:00"/>
    <d v="1899-12-30T14:09:00"/>
    <d v="2021-05-04T00:00:00"/>
    <x v="28"/>
    <d v="2021-05-10T00:00:00"/>
    <d v="2021-05-10T00:00:00"/>
    <d v="1899-12-30T08:15:00"/>
    <d v="1899-12-30T15:39:00"/>
    <s v="RODOLFO CASTAÑEDA"/>
    <s v="ALEXANDER MEJIA"/>
    <x v="1"/>
    <s v="MECANICA DE PATIO"/>
    <s v="EXTERNO"/>
    <x v="1"/>
    <n v="7"/>
    <n v="1"/>
    <d v="1900-01-01T11:38:54"/>
    <x v="149"/>
    <n v="1"/>
    <d v="1899-12-30T00:00:00"/>
    <d v="1900-01-03T03:06:07"/>
    <x v="26"/>
    <x v="4"/>
    <x v="8"/>
    <s v="5-19"/>
  </r>
  <r>
    <s v="TDL766"/>
    <n v="202"/>
    <x v="1"/>
    <s v="REPARACION DE ARNES EXTERNO"/>
    <s v="MOTOR"/>
    <d v="1899-12-30T14:00:00"/>
    <d v="1899-12-30T14:09:00"/>
    <d v="2021-05-04T00:00:00"/>
    <x v="28"/>
    <d v="2021-05-10T00:00:00"/>
    <d v="2021-05-10T00:00:00"/>
    <d v="1899-12-30T07:30:00"/>
    <d v="1899-12-30T11:40:00"/>
    <s v="EDWIN NARANJO"/>
    <s v="ALEXANDER MEJIA"/>
    <x v="1"/>
    <s v="ELECTRICO"/>
    <s v="EXTERNO"/>
    <x v="1"/>
    <n v="7"/>
    <n v="1"/>
    <d v="1900-01-01T11:38:54"/>
    <x v="149"/>
    <n v="1"/>
    <d v="1899-12-30T00:00:00"/>
    <d v="1900-01-03T03:06:07"/>
    <x v="26"/>
    <x v="4"/>
    <x v="8"/>
    <s v="5-19"/>
  </r>
  <r>
    <s v="TDL766"/>
    <n v="202"/>
    <x v="1"/>
    <s v="CAMBIO DE ACEITE Y FILTRACION DE MOTOR"/>
    <s v="MOTOR"/>
    <d v="1899-12-30T14:00:00"/>
    <d v="1899-12-30T14:09:00"/>
    <d v="2021-05-04T00:00:00"/>
    <x v="28"/>
    <d v="2021-05-11T00:00:00"/>
    <d v="2021-05-11T00:00:00"/>
    <d v="1899-12-30T10:30:00"/>
    <d v="1899-12-30T12:00:00"/>
    <s v="ARGEMIRO ARAQUE"/>
    <s v="ALEXANDER MEJIA"/>
    <x v="1"/>
    <s v="MECANICA DE PATIO"/>
    <s v="EXTERNO"/>
    <x v="1"/>
    <n v="7"/>
    <n v="1"/>
    <d v="1900-01-01T11:38:54"/>
    <x v="149"/>
    <n v="1"/>
    <d v="1899-12-30T00:00:00"/>
    <d v="1900-01-03T03:06:07"/>
    <x v="26"/>
    <x v="4"/>
    <x v="8"/>
    <s v="5-19"/>
  </r>
  <r>
    <s v="TDL766"/>
    <n v="202"/>
    <x v="1"/>
    <s v="MONTAJE DE ACTUADORES Y ARNES, CAMBIO DE SENSOR, CAMBIO DEPOSITO DE REFRIGERANTE, CAMBIO DE CORREA DE FUN LCUTCH"/>
    <s v="MOTOR"/>
    <d v="1899-12-30T14:00:00"/>
    <d v="1899-12-30T14:09:00"/>
    <d v="2021-05-04T00:00:00"/>
    <x v="28"/>
    <d v="2021-05-11T00:00:00"/>
    <d v="2021-05-11T00:00:00"/>
    <d v="1899-12-30T07:30:00"/>
    <d v="1899-12-30T10:00:00"/>
    <s v="WILSON DURAN"/>
    <s v="ALEXANDER MEJIA"/>
    <x v="1"/>
    <s v="MOTOR"/>
    <s v="EXTERNO"/>
    <x v="1"/>
    <n v="7"/>
    <n v="1"/>
    <d v="1900-01-01T11:38:54"/>
    <x v="149"/>
    <n v="1"/>
    <d v="1899-12-30T00:00:00"/>
    <d v="1900-01-03T03:06:07"/>
    <x v="26"/>
    <x v="4"/>
    <x v="8"/>
    <s v="5-19"/>
  </r>
  <r>
    <s v="TDL766"/>
    <n v="202"/>
    <x v="0"/>
    <s v="ESCANER"/>
    <s v="MOTOR"/>
    <d v="1899-12-30T14:00:00"/>
    <d v="1899-12-30T14:09:00"/>
    <d v="2021-05-04T00:00:00"/>
    <x v="28"/>
    <d v="2021-05-11T00:00:00"/>
    <d v="2021-05-11T00:00:00"/>
    <d v="1899-12-30T11:30:00"/>
    <d v="1899-12-30T12:00:00"/>
    <s v="JULIO ARAQUE"/>
    <s v="ALEXANDER MEJIA"/>
    <x v="1"/>
    <s v="ELECTRICO"/>
    <s v="EXTERNO"/>
    <x v="1"/>
    <n v="7"/>
    <n v="1"/>
    <d v="1900-01-01T11:38:54"/>
    <x v="149"/>
    <n v="1"/>
    <d v="1899-12-30T00:00:00"/>
    <d v="1900-01-03T03:06:07"/>
    <x v="26"/>
    <x v="4"/>
    <x v="8"/>
    <s v="5-19"/>
  </r>
  <r>
    <s v="TFQ012"/>
    <n v="203"/>
    <x v="0"/>
    <s v="GRADUACION DE FRENOS"/>
    <s v="RUEDAS"/>
    <d v="1899-12-30T10:30:00"/>
    <d v="1899-12-30T11:30:00"/>
    <d v="2021-05-04T00:00:00"/>
    <x v="24"/>
    <d v="2021-05-04T00:00:00"/>
    <d v="2021-05-04T00:00:00"/>
    <d v="1899-12-30T11:00:00"/>
    <d v="1899-12-30T11:15:00"/>
    <s v="RODOLFO CASTAÑEDA"/>
    <s v="LUIDY RUIZ"/>
    <x v="1"/>
    <s v="MECANICA DE PATIO"/>
    <s v="EXTERNO"/>
    <x v="1"/>
    <n v="0"/>
    <n v="1"/>
    <d v="1899-12-30T01:00:00"/>
    <x v="11"/>
    <n v="1"/>
    <d v="1899-12-30T00:00:00"/>
    <d v="1899-12-30T01:00:00"/>
    <x v="24"/>
    <x v="4"/>
    <x v="7"/>
    <s v="5-18"/>
  </r>
  <r>
    <s v="UQS516"/>
    <n v="204"/>
    <x v="1"/>
    <s v="BAJAR Y REPARAR MOTOR DE ARRANQUE Y SE MONTO, CAMBIO DE SEMAFOROS"/>
    <s v="CABINA"/>
    <d v="1899-12-30T10:00:00"/>
    <d v="1899-12-30T10:12:00"/>
    <d v="2021-05-04T00:00:00"/>
    <x v="29"/>
    <d v="2021-05-04T00:00:00"/>
    <d v="2021-05-04T00:00:00"/>
    <d v="1899-12-30T10:00:00"/>
    <d v="1899-12-30T15:30:00"/>
    <s v="EDWIN NARANJO"/>
    <s v="ROBERTO LOZANO"/>
    <x v="0"/>
    <s v="ELECTRICO"/>
    <s v="INTERNO"/>
    <x v="3"/>
    <n v="1"/>
    <n v="1"/>
    <d v="1899-12-30T06:42:58"/>
    <x v="150"/>
    <n v="1"/>
    <d v="1899-12-30T00:00:00"/>
    <d v="1899-12-30T12:12:58"/>
    <x v="3"/>
    <x v="4"/>
    <x v="7"/>
    <s v="5-18"/>
  </r>
  <r>
    <s v="UQS516"/>
    <n v="204"/>
    <x v="1"/>
    <s v="CAMBIO DE LUCES MEDIAS"/>
    <s v="CABINA"/>
    <d v="1899-12-30T10:00:00"/>
    <d v="1899-12-30T10:12:00"/>
    <d v="2021-05-04T00:00:00"/>
    <x v="29"/>
    <d v="2021-05-04T00:00:00"/>
    <d v="2021-05-04T00:00:00"/>
    <d v="1899-12-30T17:00:00"/>
    <d v="1899-12-30T17:30:00"/>
    <s v="EDWIN NARANJO"/>
    <s v="ROBERTO LOZANO"/>
    <x v="0"/>
    <s v="ELECTRICO"/>
    <s v="EXTERNO"/>
    <x v="3"/>
    <n v="1"/>
    <n v="1"/>
    <d v="1899-12-30T06:42:58"/>
    <x v="150"/>
    <n v="1"/>
    <d v="1899-12-30T00:00:00"/>
    <d v="1899-12-30T12:12:58"/>
    <x v="3"/>
    <x v="4"/>
    <x v="7"/>
    <s v="5-18"/>
  </r>
  <r>
    <s v="UQS516"/>
    <n v="204"/>
    <x v="1"/>
    <s v="INSPECCION DE QUINTA RUEDA"/>
    <s v="QUINTA RUEDA"/>
    <d v="1899-12-30T10:00:00"/>
    <d v="1899-12-30T10:12:00"/>
    <d v="2021-05-04T00:00:00"/>
    <x v="29"/>
    <d v="2021-05-04T00:00:00"/>
    <d v="2021-05-04T00:00:00"/>
    <d v="1899-12-30T14:10:00"/>
    <d v="1899-12-30T17:30:00"/>
    <s v="CESAR ESCORCIA_x000a_LUIS UTRIA"/>
    <s v="ROBERTO LOZANO"/>
    <x v="1"/>
    <s v="MECANICA DE PATIO"/>
    <s v="EXTERNO"/>
    <x v="3"/>
    <n v="1"/>
    <n v="1"/>
    <d v="1899-12-30T06:42:58"/>
    <x v="150"/>
    <n v="1"/>
    <d v="1899-12-30T00:00:00"/>
    <d v="1899-12-30T12:12:58"/>
    <x v="3"/>
    <x v="4"/>
    <x v="7"/>
    <s v="5-18"/>
  </r>
  <r>
    <s v="UQS516"/>
    <n v="204"/>
    <x v="0"/>
    <s v="AJUSTE DE SISTEMA ESCUALIZABLE, CAMBIO DE BUJES DE LA QUINTA RUEDA Y CAMBIO DE MORDAZAS"/>
    <s v="QUINTA RUEDA"/>
    <d v="1899-12-30T10:00:00"/>
    <d v="1899-12-30T10:12:00"/>
    <d v="2021-05-04T00:00:00"/>
    <x v="29"/>
    <d v="2021-05-05T00:00:00"/>
    <d v="2021-05-05T00:00:00"/>
    <d v="1899-12-30T09:00:00"/>
    <d v="1899-12-30T10:12:00"/>
    <s v="CESAR ESCORCIA_x000a_LUIS UTRIA"/>
    <s v="ROBERTO LOZANO"/>
    <x v="1"/>
    <s v="MECANICA DE PATIO"/>
    <s v="EXTERNO"/>
    <x v="3"/>
    <n v="1"/>
    <n v="1"/>
    <d v="1899-12-30T06:42:58"/>
    <x v="150"/>
    <n v="1"/>
    <d v="1899-12-30T00:00:00"/>
    <d v="1899-12-30T12:12:58"/>
    <x v="3"/>
    <x v="4"/>
    <x v="7"/>
    <s v="5-18"/>
  </r>
  <r>
    <s v="UQS505"/>
    <n v="205"/>
    <x v="1"/>
    <s v="CAMBIO DE ALARMA DE REVERSA"/>
    <s v="CABINA"/>
    <d v="1899-12-30T11:00:00"/>
    <d v="1899-12-30T12:20:00"/>
    <d v="2021-05-04T00:00:00"/>
    <x v="24"/>
    <d v="2021-05-04T00:00:00"/>
    <d v="2021-05-04T00:00:00"/>
    <d v="1899-12-30T11:00:00"/>
    <d v="1899-12-30T11:27:00"/>
    <s v="EDWIN NARANJO"/>
    <s v="JHON MUÑOZ"/>
    <x v="0"/>
    <s v="ELECTRICO"/>
    <s v="EXTERNO"/>
    <x v="3"/>
    <n v="0"/>
    <n v="1"/>
    <d v="1899-12-30T01:20:00"/>
    <x v="53"/>
    <n v="1"/>
    <d v="1899-12-30T00:00:00"/>
    <d v="1899-12-30T01:20:00"/>
    <x v="24"/>
    <x v="4"/>
    <x v="7"/>
    <s v="5-18"/>
  </r>
  <r>
    <s v="UQS505"/>
    <n v="205"/>
    <x v="1"/>
    <s v="INSPECCION DE QUINTA RUEDA"/>
    <s v="QUINTA RUEDA"/>
    <d v="1899-12-30T11:00:00"/>
    <d v="1899-12-30T12:20:00"/>
    <d v="2021-05-04T00:00:00"/>
    <x v="24"/>
    <d v="2021-05-04T00:00:00"/>
    <d v="2021-05-04T00:00:00"/>
    <d v="1899-12-30T11:15:00"/>
    <d v="1899-12-30T12:15:00"/>
    <s v="LUIS UTRIA "/>
    <s v="JHON MUÑOZ"/>
    <x v="1"/>
    <s v="MECANICA DE PATIO"/>
    <s v="EXTERNO"/>
    <x v="3"/>
    <n v="0"/>
    <n v="1"/>
    <d v="1899-12-30T01:20:00"/>
    <x v="53"/>
    <n v="1"/>
    <d v="1899-12-30T00:00:00"/>
    <d v="1899-12-30T01:20:00"/>
    <x v="24"/>
    <x v="4"/>
    <x v="7"/>
    <s v="5-18"/>
  </r>
  <r>
    <s v="UQS505"/>
    <n v="205"/>
    <x v="0"/>
    <s v="AJUSTE HOMBRO DE QUINTA RUEDA"/>
    <s v="QUINTA RUEDA"/>
    <d v="1899-12-30T11:00:00"/>
    <d v="1899-12-30T12:20:00"/>
    <d v="2021-05-04T00:00:00"/>
    <x v="24"/>
    <d v="2021-05-04T00:00:00"/>
    <d v="2021-05-04T00:00:00"/>
    <d v="1899-12-30T11:00:00"/>
    <d v="1899-12-30T12:10:00"/>
    <s v="DAIRO RODRIGUEZ"/>
    <s v="JHON MUÑOZ"/>
    <x v="1"/>
    <s v="MECANICA DE PATIO"/>
    <s v="EXTERNO"/>
    <x v="3"/>
    <n v="0"/>
    <n v="1"/>
    <d v="1899-12-30T01:20:00"/>
    <x v="53"/>
    <n v="1"/>
    <d v="1899-12-30T00:00:00"/>
    <d v="1899-12-30T01:20:00"/>
    <x v="24"/>
    <x v="4"/>
    <x v="7"/>
    <s v="5-18"/>
  </r>
  <r>
    <s v="WHO644"/>
    <n v="206"/>
    <x v="0"/>
    <s v="INSPECCION DE QUINTA RUEDA, REQUIERE CAMBIO DE MORDAZAS"/>
    <s v="QUINTA RUEDA"/>
    <d v="1899-12-30T10:50:00"/>
    <d v="1899-12-30T12:00:00"/>
    <d v="2021-05-04T00:00:00"/>
    <x v="24"/>
    <d v="2021-05-04T00:00:00"/>
    <d v="2021-05-04T00:00:00"/>
    <d v="1899-12-30T10:50:00"/>
    <d v="1899-12-30T12:00:00"/>
    <s v="LUIS UTRIA_x000a_CESAR ESCORCIA"/>
    <s v="CARLOS PERTUZ"/>
    <x v="1"/>
    <s v="MECANICA DE PATIO"/>
    <s v="EXTERNO"/>
    <x v="3"/>
    <n v="0"/>
    <n v="1"/>
    <d v="1899-12-30T01:10:00"/>
    <x v="76"/>
    <n v="1"/>
    <d v="1899-12-30T00:00:00"/>
    <d v="1899-12-30T01:10:00"/>
    <x v="24"/>
    <x v="4"/>
    <x v="7"/>
    <s v="5-18"/>
  </r>
  <r>
    <s v="TFR853"/>
    <n v="207"/>
    <x v="1"/>
    <s v="CAMBIO DE ACEITE Y FILTRACION DE MOTOR"/>
    <s v="MOTOR"/>
    <d v="1899-12-30T14:00:00"/>
    <d v="1899-12-30T18:00:00"/>
    <d v="2021-05-04T00:00:00"/>
    <x v="33"/>
    <d v="2021-05-04T00:00:00"/>
    <d v="2021-05-04T00:00:00"/>
    <d v="1899-12-30T16:30:00"/>
    <d v="1899-12-30T17:15:00"/>
    <s v="ARGEMIRO ARAQUE"/>
    <s v="GERMAN SANCHEZ"/>
    <x v="1"/>
    <s v="MECANICA DE PATIO"/>
    <s v="INTERNO"/>
    <x v="5"/>
    <n v="3"/>
    <n v="1"/>
    <d v="1899-12-31T05:30:17"/>
    <x v="151"/>
    <n v="1"/>
    <d v="1899-12-30T00:00:00"/>
    <d v="1899-12-31T22:59:02"/>
    <x v="7"/>
    <x v="4"/>
    <x v="7"/>
    <s v="5-18"/>
  </r>
  <r>
    <s v="TFR853"/>
    <n v="207"/>
    <x v="0"/>
    <s v="DESMONTE DE VALVULA RELAY (3), PARA MANTENIMIENTO Y UNA VALVULA MAXIFRAX MB3 PARA MTTO"/>
    <s v="MOTOR"/>
    <d v="1899-12-30T14:00:00"/>
    <d v="1899-12-30T18:00:00"/>
    <d v="2021-05-04T00:00:00"/>
    <x v="33"/>
    <d v="2021-05-06T00:00:00"/>
    <d v="2021-05-06T00:00:00"/>
    <d v="1899-12-30T17:30:00"/>
    <d v="1899-12-30T18:00:00"/>
    <s v="JOSE PAEZ"/>
    <s v="GERMAN SANCHEZ"/>
    <x v="0"/>
    <s v="AIRE"/>
    <s v="EXTERNO"/>
    <x v="5"/>
    <n v="3"/>
    <n v="1"/>
    <d v="1899-12-31T05:30:17"/>
    <x v="151"/>
    <n v="1"/>
    <d v="1899-12-30T00:00:00"/>
    <d v="1899-12-31T22:59:02"/>
    <x v="7"/>
    <x v="4"/>
    <x v="7"/>
    <s v="5-18"/>
  </r>
  <r>
    <s v="UQS509"/>
    <n v="208"/>
    <x v="1"/>
    <s v="INSPECCION DE QUINTA RUEDA"/>
    <s v="CABINA"/>
    <d v="1899-12-30T15:00:00"/>
    <d v="1899-12-30T08:00:00"/>
    <d v="2021-05-04T00:00:00"/>
    <x v="29"/>
    <d v="2021-05-04T00:00:00"/>
    <d v="2021-05-04T00:00:00"/>
    <d v="1899-12-30T15:45:00"/>
    <d v="1899-12-30T16:30:00"/>
    <s v="LUIS UTRIA _x000a_CESAR ESCORCIA"/>
    <s v="LEONARDO ORDOÑEZ"/>
    <x v="1"/>
    <s v="MECANICA DE PATIO"/>
    <s v="EXTERNO"/>
    <x v="3"/>
    <n v="1"/>
    <n v="1"/>
    <d v="1899-12-30T03:30:00"/>
    <x v="152"/>
    <n v="1"/>
    <d v="1899-12-30T00:00:00"/>
    <d v="1899-12-30T05:00:58"/>
    <x v="3"/>
    <x v="4"/>
    <x v="7"/>
    <s v="5-18"/>
  </r>
  <r>
    <s v="UQS509"/>
    <n v="208"/>
    <x v="0"/>
    <s v="CAMBIO DE UNA ZAPATA POR UNA DE SEGUNDA Y CAMBIO DE BUJE"/>
    <s v="CABINA"/>
    <d v="1899-12-30T15:00:00"/>
    <d v="1899-12-30T08:00:00"/>
    <d v="2021-05-04T00:00:00"/>
    <x v="29"/>
    <d v="2021-05-04T00:00:00"/>
    <d v="2021-05-05T00:00:00"/>
    <d v="1899-12-30T07:30:00"/>
    <d v="1899-12-30T08:00:00"/>
    <s v="LUIS UTRIA _x000a_CESAR ESCORCIA"/>
    <s v="LEONARDO ORDOÑEZ"/>
    <x v="1"/>
    <s v="MECANICA DE PATIO"/>
    <s v="EXTERNO"/>
    <x v="3"/>
    <n v="1"/>
    <n v="1"/>
    <d v="1899-12-30T03:30:00"/>
    <x v="152"/>
    <n v="1"/>
    <d v="1899-12-30T00:00:00"/>
    <d v="1899-12-30T05:00:58"/>
    <x v="3"/>
    <x v="4"/>
    <x v="7"/>
    <s v="5-18"/>
  </r>
  <r>
    <s v="TFU064"/>
    <n v="209"/>
    <x v="1"/>
    <s v="DESARME DE PUERTA PARA REPARACION DE ELEVAVIDRIO"/>
    <s v="CABINA"/>
    <d v="1899-12-30T16:00:00"/>
    <d v="1899-12-30T17:15:00"/>
    <d v="2021-05-04T00:00:00"/>
    <x v="24"/>
    <d v="2021-05-04T00:00:00"/>
    <d v="2021-05-04T00:00:00"/>
    <d v="1899-12-30T16:15:00"/>
    <d v="1899-12-30T17:00:00"/>
    <s v="EDWIN NARANJO_x000a_WILSON OROZCO"/>
    <s v="FABIAN CARREÑO"/>
    <x v="0"/>
    <s v="ELECTRICO"/>
    <s v="INTERNO"/>
    <x v="1"/>
    <n v="0"/>
    <n v="1"/>
    <d v="1899-12-30T01:15:00"/>
    <x v="71"/>
    <n v="0"/>
    <d v="1899-12-30T03:45:00"/>
    <d v="1899-12-30T05:00:00"/>
    <x v="24"/>
    <x v="4"/>
    <x v="7"/>
    <s v="5-18"/>
  </r>
  <r>
    <s v="TFU064"/>
    <n v="209"/>
    <x v="0"/>
    <s v="CAMBIO DE FILTRO DE HUDRAULICO"/>
    <s v="MOTOR"/>
    <d v="1899-12-30T16:00:00"/>
    <d v="1899-12-30T17:15:00"/>
    <d v="2021-05-04T00:00:00"/>
    <x v="24"/>
    <d v="2021-05-04T00:00:00"/>
    <d v="2021-05-04T00:00:00"/>
    <d v="1899-12-30T16:00:00"/>
    <d v="1899-12-30T16:30:00"/>
    <s v="ARGEMIRO ARAQUE"/>
    <s v="FABIAN CARREÑO"/>
    <x v="0"/>
    <s v="MOTOR"/>
    <s v="INTERNO"/>
    <x v="1"/>
    <n v="0"/>
    <n v="1"/>
    <d v="1899-12-30T01:15:00"/>
    <x v="71"/>
    <n v="0"/>
    <d v="1899-12-30T03:45:00"/>
    <d v="1899-12-30T05:00:00"/>
    <x v="24"/>
    <x v="4"/>
    <x v="7"/>
    <s v="5-18"/>
  </r>
  <r>
    <s v="SJK641"/>
    <n v="210"/>
    <x v="0"/>
    <s v="CAMBIO DE CONECTOR DE 7 VIAS"/>
    <s v="CABINA"/>
    <d v="1899-12-30T08:00:00"/>
    <d v="1899-12-30T08:45:00"/>
    <d v="2021-05-05T00:00:00"/>
    <x v="24"/>
    <d v="2021-05-05T00:00:00"/>
    <d v="2021-05-05T00:00:00"/>
    <d v="1899-12-30T08:00:00"/>
    <d v="1899-12-30T08:45:00"/>
    <s v="EDWIN NARANJO"/>
    <s v="MANUEL GUERRERO"/>
    <x v="0"/>
    <s v="ELECTRICO"/>
    <s v="EXTERNO"/>
    <x v="2"/>
    <n v="-1"/>
    <n v="1"/>
    <d v="1899-12-30T11:15:00"/>
    <x v="153"/>
    <n v="1"/>
    <d v="1899-12-30T00:00:00"/>
    <d v="1899-12-30T16:45:00"/>
    <x v="24"/>
    <x v="4"/>
    <x v="7"/>
    <s v="5-18"/>
  </r>
  <r>
    <s v="UQS510"/>
    <n v="211"/>
    <x v="0"/>
    <s v="INSPECCION DE QUINTA RUEDA, CAMBIO DE DISCO DE TEFLON"/>
    <s v="QUINTA RUEDA"/>
    <d v="1899-12-30T07:30:00"/>
    <d v="1899-12-30T10:00:00"/>
    <d v="2021-05-05T00:00:00"/>
    <x v="29"/>
    <d v="2021-05-05T00:00:00"/>
    <d v="2021-05-05T00:00:00"/>
    <d v="1899-12-30T08:00:00"/>
    <d v="1899-12-30T10:00:00"/>
    <s v="LUIS UTRIA_x000a_CESAR ESCORCIA"/>
    <s v="ALEXANDER RICO"/>
    <x v="1"/>
    <s v="MECANICA DE PATIO"/>
    <s v="EXTERNO"/>
    <x v="3"/>
    <n v="0"/>
    <n v="1"/>
    <d v="1899-12-30T02:30:00"/>
    <x v="0"/>
    <n v="1"/>
    <d v="1899-12-30T00:00:00"/>
    <d v="1899-12-30T02:30:00"/>
    <x v="3"/>
    <x v="4"/>
    <x v="7"/>
    <s v="5-18"/>
  </r>
  <r>
    <s v="SJK824"/>
    <n v="212"/>
    <x v="0"/>
    <s v="INSPECCIOND EQUINTA RUEDA, CAMBIO DE KIT DE CIERRE"/>
    <s v="QUINTA RUEDA"/>
    <d v="1899-12-30T11:00:00"/>
    <d v="1899-12-30T12:00:00"/>
    <d v="2021-05-05T00:00:00"/>
    <x v="29"/>
    <d v="2021-05-05T00:00:00"/>
    <d v="2021-05-05T00:00:00"/>
    <d v="1899-12-30T11:20:00"/>
    <d v="1899-12-30T12:00:00"/>
    <s v="LUIS UTRIA_x000a_CESAR ESCORCIA"/>
    <s v="CARLOS ARRIETA"/>
    <x v="1"/>
    <s v="MECANICA DE PATIO"/>
    <s v="EXTERNO"/>
    <x v="2"/>
    <n v="0"/>
    <n v="1"/>
    <d v="1899-12-30T01:00:00"/>
    <x v="11"/>
    <n v="1"/>
    <d v="1899-12-30T00:00:00"/>
    <d v="1899-12-30T01:00:00"/>
    <x v="3"/>
    <x v="4"/>
    <x v="7"/>
    <s v="5-18"/>
  </r>
  <r>
    <s v="TFU071"/>
    <n v="213"/>
    <x v="1"/>
    <s v="CAMBIO DE PERA DE REVERSA"/>
    <s v="C D"/>
    <d v="1899-12-30T10:00:00"/>
    <d v="1899-12-30T15:00:00"/>
    <d v="2021-05-05T00:00:00"/>
    <x v="29"/>
    <d v="2021-05-05T00:00:00"/>
    <d v="2021-05-05T00:00:00"/>
    <d v="1899-12-30T11:00:00"/>
    <d v="1899-12-30T12:00:00"/>
    <s v="EDWIN NARANJO"/>
    <s v="LEONARDO CANO"/>
    <x v="0"/>
    <s v="ELECTRICO"/>
    <s v="EXTERNO"/>
    <x v="1"/>
    <n v="0"/>
    <n v="1"/>
    <d v="1899-12-30T03:00:29"/>
    <x v="13"/>
    <n v="1"/>
    <d v="1899-12-30T00:00:00"/>
    <d v="1899-12-30T04:00:00"/>
    <x v="3"/>
    <x v="4"/>
    <x v="7"/>
    <s v="5-18"/>
  </r>
  <r>
    <s v="TFU071"/>
    <n v="213"/>
    <x v="1"/>
    <s v="INSPECCION POR CODIGO ROJO"/>
    <m/>
    <d v="1899-12-30T10:00:00"/>
    <d v="1899-12-30T15:00:00"/>
    <d v="2021-05-05T00:00:00"/>
    <x v="29"/>
    <d v="2021-05-05T00:00:00"/>
    <d v="2021-05-05T00:00:00"/>
    <d v="1899-12-30T11:10:00"/>
    <d v="1899-12-30T11:20:00"/>
    <s v="WILSON DURAN"/>
    <s v="LEONARDO CANO"/>
    <x v="0"/>
    <s v="MOTOR"/>
    <s v="INTERNO"/>
    <x v="1"/>
    <n v="0"/>
    <n v="1"/>
    <d v="1899-12-30T03:00:29"/>
    <x v="13"/>
    <n v="1"/>
    <d v="1899-12-30T00:00:00"/>
    <d v="1899-12-30T04:00:00"/>
    <x v="3"/>
    <x v="4"/>
    <x v="7"/>
    <s v="5-18"/>
  </r>
  <r>
    <s v="TFU071"/>
    <n v="213"/>
    <x v="0"/>
    <s v="ARREGLO DE ARNES DE SENSOR DE VELOCIDAD, CAMBIOD E BOMBILLO DE EXPLORADORA Y UNIDAD FRONTAL"/>
    <s v="CABINA"/>
    <d v="1899-12-30T10:00:00"/>
    <d v="1899-12-30T15:00:00"/>
    <d v="2021-05-05T00:00:00"/>
    <x v="29"/>
    <d v="2021-05-05T00:00:00"/>
    <d v="2021-05-05T00:00:00"/>
    <d v="1899-12-30T14:00:00"/>
    <d v="1899-12-30T15:00:00"/>
    <s v="EDWIN NARANJO"/>
    <s v="LEONARDO CANO"/>
    <x v="0"/>
    <s v="ELECTRICO"/>
    <s v="EXTERNO"/>
    <x v="1"/>
    <n v="0"/>
    <n v="1"/>
    <d v="1899-12-30T03:00:29"/>
    <x v="13"/>
    <n v="1"/>
    <d v="1899-12-30T00:00:00"/>
    <d v="1899-12-30T04:00:00"/>
    <x v="3"/>
    <x v="4"/>
    <x v="7"/>
    <s v="5-18"/>
  </r>
  <r>
    <s v="TFU073"/>
    <n v="214"/>
    <x v="1"/>
    <s v="INSPECCION DE QUINTA RUEDA"/>
    <s v="QUINTA RUEDA"/>
    <d v="1899-12-30T07:00:00"/>
    <d v="1899-12-30T09:12:00"/>
    <d v="2021-05-06T00:00:00"/>
    <x v="34"/>
    <d v="2021-05-06T00:00:00"/>
    <d v="2021-05-06T00:00:00"/>
    <d v="1899-12-30T08:40:00"/>
    <d v="1899-12-30T09:30:00"/>
    <s v="LUIS UTRIA _x000a_CESAR ESCORCIA"/>
    <s v="FREDY CALDERON"/>
    <x v="1"/>
    <s v="MECANICA DE PATIO"/>
    <s v="EXTERNO"/>
    <x v="1"/>
    <n v="2"/>
    <n v="1"/>
    <d v="1899-12-30T19:12:23"/>
    <x v="154"/>
    <n v="1"/>
    <d v="1899-12-30T00:00:00"/>
    <d v="1899-12-31T07:11:31"/>
    <x v="10"/>
    <x v="4"/>
    <x v="7"/>
    <s v="5-18"/>
  </r>
  <r>
    <s v="TFU073"/>
    <n v="214"/>
    <x v="1"/>
    <s v="POLISHADO "/>
    <s v="CABINA"/>
    <d v="1899-12-30T07:00:00"/>
    <d v="1899-12-30T09:12:00"/>
    <d v="2021-05-06T00:00:00"/>
    <x v="34"/>
    <d v="2021-05-06T00:00:00"/>
    <d v="2021-05-06T00:00:00"/>
    <d v="1899-12-30T11:00:00"/>
    <d v="1899-12-30T15:00:00"/>
    <s v="DANIEL ROJAS"/>
    <s v="FREDY CALDERON"/>
    <x v="1"/>
    <s v="LATONERIA Y PINTURA"/>
    <s v="EXTERNO"/>
    <x v="1"/>
    <n v="2"/>
    <n v="1"/>
    <d v="1899-12-30T19:12:23"/>
    <x v="154"/>
    <n v="1"/>
    <d v="1899-12-30T00:00:00"/>
    <d v="1899-12-31T07:11:31"/>
    <x v="10"/>
    <x v="4"/>
    <x v="7"/>
    <s v="5-18"/>
  </r>
  <r>
    <s v="TFU073"/>
    <n v="214"/>
    <x v="1"/>
    <s v="REVISION POR PERDIDA DE POTENCIA, CAMBIO DE SELENOIDE Y CAMBIO DE FILTRO TRAMPA"/>
    <s v="MOTOR"/>
    <d v="1899-12-30T07:00:00"/>
    <d v="1899-12-30T09:12:00"/>
    <d v="2021-05-06T00:00:00"/>
    <x v="34"/>
    <d v="2021-05-06T00:00:00"/>
    <d v="2021-05-06T00:00:00"/>
    <d v="1899-12-30T14:30:00"/>
    <d v="1899-12-30T16:30:00"/>
    <s v="WILSON DURAN"/>
    <s v="FREDY CALDERON"/>
    <x v="0"/>
    <s v="MOTOR"/>
    <s v="INTERNO"/>
    <x v="1"/>
    <n v="2"/>
    <n v="1"/>
    <d v="1899-12-30T19:12:23"/>
    <x v="154"/>
    <n v="1"/>
    <d v="1899-12-30T00:00:00"/>
    <d v="1899-12-31T07:11:31"/>
    <x v="10"/>
    <x v="4"/>
    <x v="7"/>
    <s v="5-18"/>
  </r>
  <r>
    <s v="TFU073"/>
    <n v="214"/>
    <x v="1"/>
    <s v="CAMBIO PERA DE TEMPERATURA "/>
    <s v="MOTOR"/>
    <d v="1899-12-30T07:00:00"/>
    <d v="1899-12-30T09:12:00"/>
    <d v="2021-05-06T00:00:00"/>
    <x v="34"/>
    <d v="2021-05-06T00:00:00"/>
    <d v="2021-05-06T00:00:00"/>
    <d v="1899-12-30T14:00:00"/>
    <d v="1899-12-30T15:59:00"/>
    <s v="EDWIN NARANJO"/>
    <s v="FREDY CALDERON"/>
    <x v="0"/>
    <s v="ELECTRICO"/>
    <s v="INTERNO"/>
    <x v="1"/>
    <n v="2"/>
    <n v="1"/>
    <d v="1899-12-30T19:12:23"/>
    <x v="154"/>
    <n v="1"/>
    <d v="1899-12-30T00:00:00"/>
    <d v="1899-12-31T07:11:31"/>
    <x v="10"/>
    <x v="4"/>
    <x v="7"/>
    <s v="5-18"/>
  </r>
  <r>
    <s v="TFU073"/>
    <n v="214"/>
    <x v="1"/>
    <s v="RAPARACION DEL TURBO"/>
    <s v="MOTOR"/>
    <d v="1899-12-30T07:00:00"/>
    <d v="1899-12-30T09:12:00"/>
    <d v="2021-05-06T00:00:00"/>
    <x v="34"/>
    <d v="2021-05-07T00:00:00"/>
    <d v="2021-05-07T00:00:00"/>
    <d v="1899-12-30T07:00:00"/>
    <d v="1899-12-30T16:50:00"/>
    <s v="WILSON DURAN"/>
    <s v="FREDY CALDERON"/>
    <x v="0"/>
    <s v="MOTOR"/>
    <s v="INTERNO"/>
    <x v="1"/>
    <n v="2"/>
    <n v="1"/>
    <d v="1899-12-30T19:12:23"/>
    <x v="154"/>
    <n v="1"/>
    <d v="1899-12-30T00:00:00"/>
    <d v="1899-12-31T07:11:31"/>
    <x v="10"/>
    <x v="4"/>
    <x v="7"/>
    <s v="5-18"/>
  </r>
  <r>
    <s v="TFU073"/>
    <n v="214"/>
    <x v="0"/>
    <s v="GRADUACION DE FRENOS"/>
    <s v="RUEDA"/>
    <d v="1899-12-30T07:00:00"/>
    <d v="1899-12-30T09:12:00"/>
    <d v="2021-05-06T00:00:00"/>
    <x v="34"/>
    <d v="2021-05-08T00:00:00"/>
    <d v="2021-05-08T00:00:00"/>
    <d v="1899-12-30T08:45:00"/>
    <d v="1899-12-30T09:12:00"/>
    <s v="CESAR ESCORCIA"/>
    <s v="FREDY CALDERON"/>
    <x v="0"/>
    <s v="MECANICA DE PATIO"/>
    <s v="INTERNO"/>
    <x v="1"/>
    <n v="2"/>
    <n v="1"/>
    <d v="1899-12-30T19:12:23"/>
    <x v="154"/>
    <n v="1"/>
    <d v="1899-12-30T00:00:00"/>
    <d v="1899-12-31T07:11:31"/>
    <x v="10"/>
    <x v="4"/>
    <x v="7"/>
    <s v="5-18"/>
  </r>
  <r>
    <s v="TFQ993"/>
    <n v="215"/>
    <x v="1"/>
    <s v="INSPECCION DE QUINTA RUEDA"/>
    <s v="QUINTA RUEDA"/>
    <d v="1899-12-30T08:00:00"/>
    <d v="1899-12-30T16:44:00"/>
    <d v="2021-05-06T00:00:00"/>
    <x v="32"/>
    <d v="2021-05-06T00:00:00"/>
    <d v="2021-05-06T00:00:00"/>
    <d v="1899-12-30T09:00:00"/>
    <d v="1899-12-30T09:50:00"/>
    <s v="LUIS UTRIA_x000a_CESAR ESCORCIA"/>
    <s v="ALVARO PINEDA"/>
    <x v="1"/>
    <s v="QUINTA RUEDA"/>
    <s v="EXTERNO"/>
    <x v="1"/>
    <n v="0"/>
    <n v="1"/>
    <d v="1899-12-30T06:44:29"/>
    <x v="155"/>
    <n v="0"/>
    <d v="1899-12-30T04:16:00"/>
    <d v="1899-12-30T12:00:00"/>
    <x v="8"/>
    <x v="4"/>
    <x v="7"/>
    <s v="5-18"/>
  </r>
  <r>
    <s v="TFQ993"/>
    <n v="215"/>
    <x v="1"/>
    <s v="REVISION DE LUCES"/>
    <s v="CABINA"/>
    <d v="1899-12-30T08:00:00"/>
    <d v="1899-12-30T16:44:00"/>
    <d v="2021-05-06T00:00:00"/>
    <x v="32"/>
    <d v="2021-05-06T00:00:00"/>
    <d v="2021-05-06T00:00:00"/>
    <d v="1899-12-30T09:00:00"/>
    <d v="1899-12-30T09:10:00"/>
    <s v="JULIO ARAQUE"/>
    <s v="ALVARO PINEDA"/>
    <x v="1"/>
    <s v="ELECTRICO"/>
    <s v="EXTERNO"/>
    <x v="1"/>
    <n v="0"/>
    <n v="1"/>
    <d v="1899-12-30T06:44:29"/>
    <x v="155"/>
    <n v="0"/>
    <d v="1899-12-30T04:16:00"/>
    <d v="1899-12-30T12:00:00"/>
    <x v="8"/>
    <x v="4"/>
    <x v="7"/>
    <s v="5-18"/>
  </r>
  <r>
    <s v="TFQ993"/>
    <n v="215"/>
    <x v="1"/>
    <s v="ARREGLO DEL SISTEMA DE LIMPIA VIDRIOS"/>
    <s v="CABINA"/>
    <d v="1899-12-30T08:00:00"/>
    <d v="1899-12-30T16:44:00"/>
    <d v="2021-05-06T00:00:00"/>
    <x v="32"/>
    <d v="2021-05-06T00:00:00"/>
    <d v="2021-05-06T00:00:00"/>
    <d v="1899-12-30T09:30:00"/>
    <d v="1899-12-30T12:00:00"/>
    <s v="EDWIN NARANJO"/>
    <s v="ALVARO PINEDA"/>
    <x v="0"/>
    <s v="ELECTRICO"/>
    <s v="EXTERNO"/>
    <x v="1"/>
    <n v="0"/>
    <n v="1"/>
    <d v="1899-12-30T06:44:29"/>
    <x v="155"/>
    <n v="0"/>
    <d v="1899-12-30T04:16:00"/>
    <d v="1899-12-30T12:00:00"/>
    <x v="8"/>
    <x v="4"/>
    <x v="7"/>
    <s v="5-18"/>
  </r>
  <r>
    <s v="TFQ993"/>
    <n v="215"/>
    <x v="1"/>
    <s v="COMPLETAR NIVEL DE HIDRAULICO, ACEITE Y REFRIGERANTE"/>
    <s v="MOTOR"/>
    <d v="1899-12-30T08:00:00"/>
    <d v="1899-12-30T16:44:00"/>
    <d v="2021-05-06T00:00:00"/>
    <x v="32"/>
    <d v="2021-05-06T00:00:00"/>
    <d v="2021-05-06T00:00:00"/>
    <d v="1899-12-30T11:40:00"/>
    <d v="1899-12-30T12:00:00"/>
    <s v="CESAR ESCORCIA"/>
    <s v="ALVARO PINEDA"/>
    <x v="1"/>
    <s v="MECANICA DE PATIO"/>
    <s v="EXTERNO"/>
    <x v="1"/>
    <n v="0"/>
    <n v="1"/>
    <d v="1899-12-30T06:44:29"/>
    <x v="155"/>
    <n v="0"/>
    <d v="1899-12-30T04:16:00"/>
    <d v="1899-12-30T12:00:00"/>
    <x v="8"/>
    <x v="4"/>
    <x v="7"/>
    <s v="5-18"/>
  </r>
  <r>
    <s v="TFQ993"/>
    <n v="215"/>
    <x v="1"/>
    <s v="COLOCAR GUARDAPOLVO PARA LA PALANCA DE CAMBIO"/>
    <s v="CABINA"/>
    <d v="1899-12-30T08:00:00"/>
    <d v="1899-12-30T16:44:00"/>
    <d v="2021-05-06T00:00:00"/>
    <x v="32"/>
    <d v="2021-05-06T00:00:00"/>
    <d v="2021-05-06T00:00:00"/>
    <d v="1899-12-30T15:00:00"/>
    <d v="1899-12-30T15:48:00"/>
    <s v="DEIWIS PIMIENTA"/>
    <s v="ALVARO PINEDA"/>
    <x v="0"/>
    <s v="MECANICA DE PATIO"/>
    <s v="EXTERNO"/>
    <x v="1"/>
    <n v="0"/>
    <n v="1"/>
    <d v="1899-12-30T06:44:29"/>
    <x v="155"/>
    <n v="0"/>
    <d v="1899-12-30T04:16:00"/>
    <d v="1899-12-30T12:00:00"/>
    <x v="8"/>
    <x v="4"/>
    <x v="7"/>
    <s v="5-18"/>
  </r>
  <r>
    <s v="TFQ993"/>
    <n v="215"/>
    <x v="0"/>
    <s v="REPARACION DE SISTEMA ELECTRICO"/>
    <s v="CABINA"/>
    <d v="1899-12-30T08:00:00"/>
    <d v="1899-12-30T16:44:00"/>
    <d v="2021-05-06T00:00:00"/>
    <x v="32"/>
    <d v="2021-05-06T00:00:00"/>
    <d v="2021-05-06T00:00:00"/>
    <d v="1899-12-30T16:05:00"/>
    <d v="1899-12-30T16:44:00"/>
    <s v="EDWIN NARANJO"/>
    <s v="ALVARO PINEDA"/>
    <x v="0"/>
    <s v="ELECTRICO"/>
    <s v="EXTERNO"/>
    <x v="1"/>
    <n v="0"/>
    <n v="1"/>
    <d v="1899-12-30T06:44:29"/>
    <x v="155"/>
    <n v="0"/>
    <d v="1899-12-30T04:16:00"/>
    <d v="1899-12-30T12:00:00"/>
    <x v="8"/>
    <x v="4"/>
    <x v="7"/>
    <s v="5-18"/>
  </r>
  <r>
    <s v="TFU058"/>
    <n v="216"/>
    <x v="0"/>
    <s v="MANTENIMIENTO AIRE ACONDICIONADO"/>
    <s v="MOTOR"/>
    <d v="1899-12-30T08:54:00"/>
    <d v="1899-12-30T10:00:00"/>
    <d v="2021-05-06T00:00:00"/>
    <x v="32"/>
    <d v="2021-05-06T00:00:00"/>
    <d v="2021-05-06T00:00:00"/>
    <d v="1899-12-30T09:00:00"/>
    <d v="1899-12-30T10:00:00"/>
    <s v="MARCELINO"/>
    <s v="SAMUEL DELGADO"/>
    <x v="1"/>
    <s v="AIRE ACONDICIONADO"/>
    <s v="INTERNO"/>
    <x v="0"/>
    <n v="0"/>
    <n v="1"/>
    <d v="1899-12-30T01:06:00"/>
    <x v="156"/>
    <n v="1"/>
    <d v="1899-12-30T00:00:00"/>
    <d v="1899-12-30T01:06:00"/>
    <x v="8"/>
    <x v="4"/>
    <x v="7"/>
    <s v="5-18"/>
  </r>
  <r>
    <s v="TFQ008"/>
    <n v="217"/>
    <x v="1"/>
    <s v="REVISION DE BOMBONAS DE SUSPENSION"/>
    <s v="SUSPENSION CABINA"/>
    <d v="1899-12-30T14:00:00"/>
    <d v="1899-12-30T10:00:00"/>
    <d v="2021-05-06T00:00:00"/>
    <x v="34"/>
    <d v="2021-05-06T00:00:00"/>
    <d v="2021-05-06T00:00:00"/>
    <d v="1899-12-30T14:44:00"/>
    <d v="1899-12-30T17:00:00"/>
    <s v="DEIWIS PIMIENTA"/>
    <s v="LUIS DAVILA"/>
    <x v="1"/>
    <s v="AIRE"/>
    <s v="EXTERNO"/>
    <x v="1"/>
    <n v="2"/>
    <n v="1"/>
    <d v="1899-12-30T13:00:23"/>
    <x v="157"/>
    <n v="1"/>
    <d v="1899-12-30T00:00:00"/>
    <d v="1899-12-31T00:59:31"/>
    <x v="10"/>
    <x v="4"/>
    <x v="7"/>
    <s v="5-18"/>
  </r>
  <r>
    <s v="TFQ008"/>
    <n v="217"/>
    <x v="1"/>
    <s v="MANTENIMIENTO AIRE ACONDICIONADO"/>
    <s v="MOTOR"/>
    <d v="1899-12-30T14:00:00"/>
    <d v="1899-12-30T10:00:00"/>
    <d v="2021-05-06T00:00:00"/>
    <x v="34"/>
    <d v="2021-05-06T00:00:00"/>
    <d v="2021-05-06T00:00:00"/>
    <d v="1899-12-30T16:00:00"/>
    <d v="1899-12-30T17:00:00"/>
    <s v="MARCELINO"/>
    <s v="LUIS DAVILA"/>
    <x v="0"/>
    <s v="AIRE ACONDICIONADO"/>
    <s v="INTERNO"/>
    <x v="1"/>
    <n v="2"/>
    <n v="1"/>
    <d v="1899-12-30T13:00:23"/>
    <x v="157"/>
    <n v="1"/>
    <d v="1899-12-30T00:00:00"/>
    <d v="1899-12-31T00:59:31"/>
    <x v="10"/>
    <x v="4"/>
    <x v="7"/>
    <s v="5-18"/>
  </r>
  <r>
    <s v="TFQ008"/>
    <n v="217"/>
    <x v="1"/>
    <s v="DESMONTE DE BARRA TRANSVERSAL DE LA LLANTA PARA VERIFICACION DE PUNTA O ROTURAL, CAMBIO DE BUJE AMORTIGUADOR IZQUIERDO MONTAJE DE BARRA"/>
    <s v="RUEDA DIRECCION"/>
    <d v="1899-12-30T14:00:00"/>
    <d v="1899-12-30T10:00:00"/>
    <d v="2021-05-06T00:00:00"/>
    <x v="34"/>
    <d v="2021-05-07T00:00:00"/>
    <d v="2021-05-07T00:00:00"/>
    <d v="1899-12-30T13:15:00"/>
    <d v="1899-12-30T15:15:00"/>
    <s v="NELFO CALDERA"/>
    <s v="LUIS DAVILA"/>
    <x v="0"/>
    <s v="MECANICA DE PATIO"/>
    <s v="EXTERNO"/>
    <x v="1"/>
    <n v="2"/>
    <n v="1"/>
    <d v="1899-12-30T13:00:23"/>
    <x v="157"/>
    <n v="1"/>
    <d v="1899-12-30T00:00:00"/>
    <d v="1899-12-31T00:59:31"/>
    <x v="10"/>
    <x v="4"/>
    <x v="7"/>
    <s v="5-18"/>
  </r>
  <r>
    <s v="TFQ008"/>
    <n v="217"/>
    <x v="1"/>
    <s v="PINTURA EN RINES"/>
    <s v="RUEDAS"/>
    <d v="1899-12-30T14:00:00"/>
    <d v="1899-12-30T10:00:00"/>
    <d v="2021-05-06T00:00:00"/>
    <x v="34"/>
    <d v="2021-05-07T00:00:00"/>
    <d v="2021-05-07T00:00:00"/>
    <d v="1899-12-30T14:00:00"/>
    <d v="1899-12-30T15:30:00"/>
    <s v="DANIEL ROJAS"/>
    <s v="LUIS DAVILA"/>
    <x v="1"/>
    <s v="LATONERIA Y PINTURA"/>
    <s v="EXTERNO"/>
    <x v="1"/>
    <n v="2"/>
    <n v="1"/>
    <d v="1899-12-30T13:00:23"/>
    <x v="157"/>
    <n v="1"/>
    <d v="1899-12-30T00:00:00"/>
    <d v="1899-12-31T00:59:31"/>
    <x v="10"/>
    <x v="4"/>
    <x v="7"/>
    <s v="5-18"/>
  </r>
  <r>
    <s v="TFQ008"/>
    <n v="217"/>
    <x v="1"/>
    <s v="AJUSTE DEL DIVISOR, APRETAR TUERCA DEL EJE LAPICERO"/>
    <s v="TRANSMISIONES"/>
    <d v="1899-12-30T14:00:00"/>
    <d v="1899-12-30T10:00:00"/>
    <d v="2021-05-06T00:00:00"/>
    <x v="34"/>
    <d v="2021-05-08T00:00:00"/>
    <d v="2021-05-08T00:00:00"/>
    <d v="1899-12-30T07:30:00"/>
    <d v="1899-12-30T10:00:00"/>
    <s v="JOSE DIAZ"/>
    <s v="LUIS DAVILA"/>
    <x v="1"/>
    <s v="CAJAS Y TRANSMISIONES"/>
    <s v="EXTERNO"/>
    <x v="1"/>
    <n v="2"/>
    <n v="1"/>
    <d v="1899-12-30T13:00:23"/>
    <x v="157"/>
    <n v="1"/>
    <d v="1899-12-30T00:00:00"/>
    <d v="1899-12-31T00:59:31"/>
    <x v="10"/>
    <x v="4"/>
    <x v="7"/>
    <s v="5-18"/>
  </r>
  <r>
    <s v="TFQ008"/>
    <n v="217"/>
    <x v="0"/>
    <s v="POLISHAR TANQUES"/>
    <s v="CABINA"/>
    <d v="1899-12-30T14:00:00"/>
    <d v="1899-12-30T10:00:00"/>
    <d v="2021-05-06T00:00:00"/>
    <x v="34"/>
    <d v="2021-05-08T00:00:00"/>
    <d v="2021-05-08T00:00:00"/>
    <d v="1899-12-30T07:30:00"/>
    <d v="1899-12-30T10:00:00"/>
    <s v="WILSON OROZCO"/>
    <s v="LUIS DAVILA"/>
    <x v="1"/>
    <s v="LATONERIA Y PINTURA"/>
    <s v="EXTERNO"/>
    <x v="1"/>
    <n v="2"/>
    <n v="1"/>
    <d v="1899-12-30T13:00:23"/>
    <x v="157"/>
    <n v="1"/>
    <d v="1899-12-30T00:00:00"/>
    <d v="1899-12-31T00:59:31"/>
    <x v="10"/>
    <x v="4"/>
    <x v="7"/>
    <s v="5-18"/>
  </r>
  <r>
    <s v="UQS507"/>
    <n v="218"/>
    <x v="1"/>
    <s v="AJUSTE DE FRENO"/>
    <s v="RUEDAS"/>
    <d v="1899-12-30T15:00:00"/>
    <m/>
    <d v="2021-05-06T00:00:00"/>
    <x v="6"/>
    <d v="2021-05-06T00:00:00"/>
    <d v="2021-05-06T00:00:00"/>
    <d v="1899-12-30T16:00:00"/>
    <d v="1899-12-30T16:20:00"/>
    <s v="RODOLFO CASTAÑEDA"/>
    <s v="ROGER CUELLO"/>
    <x v="1"/>
    <s v="MECANICA DE PATIO"/>
    <s v="EXTERNO"/>
    <x v="3"/>
    <n v="-44322"/>
    <n v="0"/>
    <d v="1899-12-30T00:00:00"/>
    <x v="17"/>
    <n v="1"/>
    <d v="1899-12-30T00:00:00"/>
    <d v="1899-12-30T00:00:00"/>
    <x v="6"/>
    <x v="3"/>
    <x v="3"/>
    <s v="1-52"/>
  </r>
  <r>
    <s v="UQS507"/>
    <n v="218"/>
    <x v="1"/>
    <s v="REVISION ELECTRICA, VEHICULO SIN MODULO DE LUCES POR ROBO"/>
    <s v="CABINA"/>
    <d v="1899-12-30T15:00:00"/>
    <m/>
    <d v="2021-05-06T00:00:00"/>
    <x v="6"/>
    <d v="2021-05-06T00:00:00"/>
    <d v="2021-05-06T00:00:00"/>
    <d v="1899-12-30T16:00:00"/>
    <d v="1899-12-30T16:30:00"/>
    <s v="JULIO ARAQUE"/>
    <s v="ROGER CUELLO"/>
    <x v="0"/>
    <s v="ELECTRICO"/>
    <s v="EXTERNO"/>
    <x v="3"/>
    <n v="-44322"/>
    <n v="0"/>
    <d v="1899-12-30T00:00:00"/>
    <x v="17"/>
    <n v="1"/>
    <d v="1899-12-30T00:00:00"/>
    <d v="1899-12-30T00:00:00"/>
    <x v="6"/>
    <x v="3"/>
    <x v="3"/>
    <s v="1-52"/>
  </r>
  <r>
    <s v="UQS507"/>
    <n v="218"/>
    <x v="1"/>
    <s v="INSPECCION DE QUINTA RUEDA"/>
    <m/>
    <d v="1899-12-30T15:00:00"/>
    <m/>
    <d v="2021-05-06T00:00:00"/>
    <x v="6"/>
    <d v="2021-05-12T00:00:00"/>
    <d v="2021-05-12T00:00:00"/>
    <d v="1899-12-30T12:10:00"/>
    <d v="1899-12-30T15:00:00"/>
    <s v="CESAR ESCORCIA"/>
    <s v="ROGER CUELLO"/>
    <x v="1"/>
    <s v="MECANICA DE PATIO"/>
    <s v="EXTERNO"/>
    <x v="3"/>
    <n v="-44322"/>
    <n v="0"/>
    <d v="1899-12-30T00:00:00"/>
    <x v="17"/>
    <n v="1"/>
    <d v="1899-12-30T00:00:00"/>
    <d v="1899-12-30T00:00:00"/>
    <x v="6"/>
    <x v="3"/>
    <x v="3"/>
    <s v="1-52"/>
  </r>
  <r>
    <s v="UQS507"/>
    <n v="218"/>
    <x v="1"/>
    <s v="INSPECCION DE QUINTA RUEDA, CAMBIO DE KIT MORDAZAS, ZAPATAS DEL SISTEMA COMPENSADOR, RESORTES, CAMBIO DE KIT DE CIERRE"/>
    <m/>
    <d v="1899-12-30T15:00:00"/>
    <m/>
    <d v="2021-05-06T00:00:00"/>
    <x v="6"/>
    <d v="2021-05-13T00:00:00"/>
    <d v="2021-05-13T00:00:00"/>
    <d v="1899-12-30T08:00:00"/>
    <d v="1899-12-30T09:00:00"/>
    <s v="CESAR ESCORCIA"/>
    <s v="ROGER CUELLO"/>
    <x v="1"/>
    <s v="MECANICA DE PATIO"/>
    <s v="EXTERNO"/>
    <x v="3"/>
    <n v="-44322"/>
    <n v="0"/>
    <d v="1899-12-30T00:00:00"/>
    <x v="17"/>
    <n v="1"/>
    <d v="1899-12-30T00:00:00"/>
    <d v="1899-12-30T00:00:00"/>
    <x v="6"/>
    <x v="3"/>
    <x v="3"/>
    <s v="1-52"/>
  </r>
  <r>
    <s v="UQS507"/>
    <n v="218"/>
    <x v="0"/>
    <s v="POLISHADO"/>
    <m/>
    <d v="1899-12-30T15:00:00"/>
    <m/>
    <d v="2021-05-06T00:00:00"/>
    <x v="6"/>
    <d v="2021-05-13T00:00:00"/>
    <d v="2021-05-13T00:00:00"/>
    <d v="1899-12-30T07:30:00"/>
    <d v="1899-12-30T15:00:00"/>
    <s v="DANIEL ROJAS"/>
    <s v="ROGER CUELLO"/>
    <x v="1"/>
    <s v="LATONERIA Y PINTURA"/>
    <s v="EXTERNO"/>
    <x v="3"/>
    <n v="-44322"/>
    <n v="0"/>
    <d v="1899-12-30T00:00:00"/>
    <x v="17"/>
    <n v="1"/>
    <d v="1899-12-30T00:00:00"/>
    <d v="1899-12-30T00:00:00"/>
    <x v="6"/>
    <x v="3"/>
    <x v="3"/>
    <s v="1-52"/>
  </r>
  <r>
    <s v="UYU045"/>
    <n v="219"/>
    <x v="0"/>
    <s v="GRADUAR CLUTCH"/>
    <s v="MOTOR"/>
    <d v="1899-12-30T10:53:00"/>
    <d v="1899-12-30T11:15:00"/>
    <d v="2021-05-06T00:00:00"/>
    <x v="32"/>
    <d v="2021-05-06T00:00:00"/>
    <d v="2021-05-06T00:00:00"/>
    <d v="1899-12-30T10:53:00"/>
    <d v="1899-12-30T11:15:00"/>
    <s v="WILSON DURAN"/>
    <s v="LUIS MARTELO"/>
    <x v="1"/>
    <s v="CAJAS Y TRANSMISIONES"/>
    <s v="INTERNO"/>
    <x v="3"/>
    <n v="0"/>
    <n v="1"/>
    <d v="1899-12-30T00:22:00"/>
    <x v="158"/>
    <n v="1"/>
    <d v="1899-12-30T00:00:00"/>
    <d v="1899-12-30T00:22:00"/>
    <x v="8"/>
    <x v="4"/>
    <x v="7"/>
    <s v="5-18"/>
  </r>
  <r>
    <s v="S26295"/>
    <n v="220"/>
    <x v="1"/>
    <s v="REVISION DE BOMBONAS DE SEGURIDAD T30 (4), Y CAMBIO DE DIAFRAGMA DE VALVULA CHILLONA"/>
    <s v="AIRE TRAILER"/>
    <d v="1899-12-30T15:30:00"/>
    <m/>
    <d v="2021-05-06T00:00:00"/>
    <x v="6"/>
    <d v="2021-05-07T00:00:00"/>
    <d v="2021-05-07T00:00:00"/>
    <d v="1899-12-30T07:30:00"/>
    <d v="1899-12-30T10:10:00"/>
    <s v="DEIWIS PIMIENTA"/>
    <s v="LUIS DIAZ"/>
    <x v="0"/>
    <s v="AIRE"/>
    <s v="INTERNO"/>
    <x v="1"/>
    <n v="-44322"/>
    <n v="0"/>
    <d v="1899-12-30T00:00:00"/>
    <x v="17"/>
    <n v="1"/>
    <d v="1899-12-30T00:00:00"/>
    <d v="1899-12-30T00:00:00"/>
    <x v="6"/>
    <x v="3"/>
    <x v="3"/>
    <s v="1-52"/>
  </r>
  <r>
    <s v="TFQ994"/>
    <n v="220"/>
    <x v="1"/>
    <s v="REVISION RUEDAS DELANTERAS, REVISION DE CRUCETAS, CAUCHO CENTRAL SOPORTES DE MOTOR Y ACEITE DE LA CAJA"/>
    <s v="RUEDAS"/>
    <d v="1899-12-30T15:30:00"/>
    <m/>
    <d v="2021-05-06T00:00:00"/>
    <x v="6"/>
    <d v="2021-05-07T00:00:00"/>
    <d v="2021-05-07T00:00:00"/>
    <d v="1899-12-30T08:50:00"/>
    <d v="1899-12-30T09:30:00"/>
    <s v="NELFO CALDERA"/>
    <s v="LUIS DIAZ"/>
    <x v="0"/>
    <s v="MECANICA DE PATIO"/>
    <s v="EXTERNO"/>
    <x v="1"/>
    <n v="-44322"/>
    <n v="0"/>
    <d v="1899-12-30T00:00:00"/>
    <x v="17"/>
    <n v="1"/>
    <d v="1899-12-30T00:00:00"/>
    <d v="1899-12-30T00:00:00"/>
    <x v="6"/>
    <x v="3"/>
    <x v="3"/>
    <s v="1-52"/>
  </r>
  <r>
    <s v="TFQ994"/>
    <n v="220"/>
    <x v="1"/>
    <s v="REPARACION DE MOTOR DE ARRANQUE, LIMPIEZA DE BATERIAS E INSTALACION DE MAXTER"/>
    <s v="MOTOR"/>
    <d v="1899-12-30T15:30:00"/>
    <m/>
    <d v="2021-05-06T00:00:00"/>
    <x v="6"/>
    <d v="2021-05-07T00:00:00"/>
    <d v="2021-05-07T00:00:00"/>
    <d v="1899-12-30T07:30:00"/>
    <d v="1899-12-30T15:30:00"/>
    <s v="EDWIN NARANJO"/>
    <s v="LUIS DIAZ"/>
    <x v="0"/>
    <s v="MOTOR"/>
    <s v="INTERNO"/>
    <x v="1"/>
    <n v="-44322"/>
    <n v="0"/>
    <d v="1899-12-30T00:00:00"/>
    <x v="17"/>
    <n v="1"/>
    <d v="1899-12-30T00:00:00"/>
    <d v="1899-12-30T00:00:00"/>
    <x v="6"/>
    <x v="3"/>
    <x v="3"/>
    <s v="1-52"/>
  </r>
  <r>
    <s v="TFQ994"/>
    <n v="220"/>
    <x v="1"/>
    <s v="REVISION BOTONES DE SEGURIDAD"/>
    <s v="CABINA"/>
    <d v="1899-12-30T15:30:00"/>
    <m/>
    <d v="2021-05-06T00:00:00"/>
    <x v="6"/>
    <d v="2021-05-07T00:00:00"/>
    <d v="2021-05-07T00:00:00"/>
    <d v="1899-12-30T10:10:00"/>
    <d v="1899-12-30T10:50:00"/>
    <s v="DEIWIS PIMIENTA"/>
    <s v="LUIS DIAZ"/>
    <x v="0"/>
    <s v="AIRE"/>
    <s v="INTERNO"/>
    <x v="1"/>
    <n v="-44322"/>
    <n v="0"/>
    <d v="1899-12-30T00:00:00"/>
    <x v="17"/>
    <n v="1"/>
    <d v="1899-12-30T00:00:00"/>
    <d v="1899-12-30T00:00:00"/>
    <x v="6"/>
    <x v="3"/>
    <x v="3"/>
    <s v="1-52"/>
  </r>
  <r>
    <s v="TFQ994"/>
    <n v="220"/>
    <x v="1"/>
    <s v="DESMONTE DE ACTUADORES PARA MANTENIMIENTO "/>
    <s v="MOTOR"/>
    <d v="1899-12-30T15:30:00"/>
    <m/>
    <d v="2021-05-06T00:00:00"/>
    <x v="6"/>
    <d v="2021-05-07T00:00:00"/>
    <d v="2021-05-07T00:00:00"/>
    <d v="1899-12-30T07:30:00"/>
    <d v="1899-12-30T09:00:00"/>
    <s v="WILSON DURAN"/>
    <s v="LUIS DIAZ"/>
    <x v="0"/>
    <s v="MOTOR"/>
    <s v="INTERNO"/>
    <x v="1"/>
    <n v="-44322"/>
    <n v="0"/>
    <d v="1899-12-30T00:00:00"/>
    <x v="17"/>
    <n v="1"/>
    <d v="1899-12-30T00:00:00"/>
    <d v="1899-12-30T00:00:00"/>
    <x v="6"/>
    <x v="3"/>
    <x v="3"/>
    <s v="1-52"/>
  </r>
  <r>
    <s v="TFQ994"/>
    <n v="220"/>
    <x v="1"/>
    <s v="CAMBIO DE AGUJAS DE LOS ACTUADORES Y CALIBRACIION DE MOTOR"/>
    <s v="CABINA"/>
    <d v="1899-12-30T15:30:00"/>
    <m/>
    <d v="2021-05-06T00:00:00"/>
    <x v="6"/>
    <d v="2021-05-08T00:00:00"/>
    <d v="2021-05-08T00:00:00"/>
    <d v="1899-12-30T07:30:00"/>
    <d v="1899-12-30T12:00:00"/>
    <s v="WILSON DURAN"/>
    <s v="LUIS DIAZ"/>
    <x v="0"/>
    <s v="MOTOR"/>
    <s v="INTERNO"/>
    <x v="1"/>
    <n v="-44322"/>
    <n v="0"/>
    <d v="1899-12-30T00:00:00"/>
    <x v="17"/>
    <n v="1"/>
    <d v="1899-12-30T00:00:00"/>
    <d v="1899-12-30T00:00:00"/>
    <x v="6"/>
    <x v="3"/>
    <x v="3"/>
    <s v="1-52"/>
  </r>
  <r>
    <s v="TFQ994"/>
    <n v="220"/>
    <x v="1"/>
    <s v="DESMONTE DE DEFENSA PARA REPARACION Y PINTURA"/>
    <s v="CABINA"/>
    <d v="1899-12-30T15:30:00"/>
    <m/>
    <d v="2021-05-06T00:00:00"/>
    <x v="6"/>
    <d v="2021-05-08T00:00:00"/>
    <d v="2021-05-08T00:00:00"/>
    <d v="1899-12-30T07:30:00"/>
    <d v="1899-12-30T12:00:00"/>
    <s v="DANIEL ROJAS"/>
    <s v="LUIS DIAZ"/>
    <x v="0"/>
    <s v="LATONERIA Y PINTURA"/>
    <s v="EXTERNO"/>
    <x v="1"/>
    <n v="-44322"/>
    <n v="0"/>
    <d v="1899-12-30T00:00:00"/>
    <x v="17"/>
    <n v="1"/>
    <d v="1899-12-30T00:00:00"/>
    <d v="1899-12-30T00:00:00"/>
    <x v="6"/>
    <x v="3"/>
    <x v="3"/>
    <s v="1-52"/>
  </r>
  <r>
    <s v="TFQ994"/>
    <n v="220"/>
    <x v="1"/>
    <s v="INSTALACION DE DEFENSA"/>
    <m/>
    <d v="1899-12-30T15:30:00"/>
    <d v="1899-12-30T12:00:00"/>
    <d v="2021-05-06T00:00:00"/>
    <x v="31"/>
    <d v="2021-05-10T00:00:00"/>
    <d v="2021-05-10T00:00:00"/>
    <d v="1899-12-30T10:30:00"/>
    <d v="1899-12-30T11:01:00"/>
    <s v="DANIEL ROJAS"/>
    <s v="LUIS DIAZ"/>
    <x v="0"/>
    <s v="LATONERIA Y PINTURA"/>
    <s v="EXTERNO"/>
    <x v="1"/>
    <n v="16"/>
    <n v="1"/>
    <d v="1900-01-04T12:29:02"/>
    <x v="159"/>
    <n v="1"/>
    <d v="1899-12-30T00:00:00"/>
    <d v="1900-01-08T05:22:48"/>
    <x v="27"/>
    <x v="4"/>
    <x v="9"/>
    <s v="5-20"/>
  </r>
  <r>
    <s v="TFQ994"/>
    <n v="220"/>
    <x v="1"/>
    <s v="ESCANER"/>
    <m/>
    <d v="1899-12-30T15:30:00"/>
    <d v="1899-12-30T12:00:00"/>
    <d v="2021-05-06T00:00:00"/>
    <x v="31"/>
    <d v="2021-05-10T00:00:00"/>
    <d v="2021-05-10T00:00:00"/>
    <d v="1899-12-30T11:00:00"/>
    <d v="1899-12-30T11:30:00"/>
    <s v="JULIO ARAQUE"/>
    <s v="LUIS DIAZ"/>
    <x v="0"/>
    <s v="MOTOR"/>
    <s v="EXTERNO"/>
    <x v="1"/>
    <n v="16"/>
    <n v="1"/>
    <d v="1900-01-04T12:29:02"/>
    <x v="159"/>
    <n v="1"/>
    <d v="1899-12-30T00:00:00"/>
    <d v="1900-01-08T05:22:48"/>
    <x v="27"/>
    <x v="4"/>
    <x v="9"/>
    <s v="5-20"/>
  </r>
  <r>
    <s v="TFQ994"/>
    <n v="220"/>
    <x v="1"/>
    <s v="REVISION DE ACTUADORES , SE PROBARON NO FUNCIONAN"/>
    <m/>
    <d v="1899-12-30T15:30:00"/>
    <d v="1899-12-30T12:00:00"/>
    <d v="2021-05-06T00:00:00"/>
    <x v="31"/>
    <d v="2021-05-11T00:00:00"/>
    <d v="2021-05-11T00:00:00"/>
    <d v="1899-12-30T13:00:00"/>
    <d v="1899-12-30T13:40:00"/>
    <s v="WILSON DURAN_x000a_JOSE DIAZ"/>
    <s v="LUIS DIAZ"/>
    <x v="0"/>
    <s v="MOTOR"/>
    <s v="EXTERNO"/>
    <x v="1"/>
    <n v="16"/>
    <n v="1"/>
    <d v="1900-01-04T12:29:02"/>
    <x v="159"/>
    <n v="1"/>
    <d v="1899-12-30T00:00:00"/>
    <d v="1900-01-08T05:22:48"/>
    <x v="27"/>
    <x v="4"/>
    <x v="9"/>
    <s v="5-20"/>
  </r>
  <r>
    <s v="TFR851"/>
    <n v="221"/>
    <x v="1"/>
    <s v="CORRECCION DE FUGA EN MANGUERA MANOS TRAILER, CAMBIO DE DE ANILLO E INSERTO"/>
    <s v="CABINA"/>
    <d v="1899-12-30T17:00:00"/>
    <d v="1899-12-30T07:50:00"/>
    <d v="2021-05-06T00:00:00"/>
    <x v="33"/>
    <d v="2021-05-06T00:00:00"/>
    <d v="2021-05-06T00:00:00"/>
    <d v="1899-12-30T17:30:00"/>
    <d v="1899-12-30T18:30:00"/>
    <s v="JOSE PAEZ"/>
    <s v="JHONY SORACA"/>
    <x v="0"/>
    <s v="AIRE"/>
    <s v="EXTERNO"/>
    <x v="5"/>
    <n v="1"/>
    <n v="1"/>
    <d v="1899-12-30T01:20:00"/>
    <x v="160"/>
    <n v="1"/>
    <d v="1899-12-30T00:00:00"/>
    <d v="1899-12-30T02:50:58"/>
    <x v="7"/>
    <x v="4"/>
    <x v="7"/>
    <s v="5-18"/>
  </r>
  <r>
    <s v="TFR851"/>
    <n v="221"/>
    <x v="0"/>
    <s v="CAMBIO DE MANGUERA DE MANOS TRAILER"/>
    <s v="CABINA"/>
    <d v="1899-12-30T17:00:00"/>
    <d v="1899-12-30T07:50:00"/>
    <d v="2021-05-06T00:00:00"/>
    <x v="33"/>
    <d v="2021-05-07T00:00:00"/>
    <d v="2021-05-07T00:00:00"/>
    <d v="1899-12-30T07:30:00"/>
    <d v="1899-12-30T07:50:00"/>
    <s v="CESAR ESCORCIA"/>
    <s v="JHONY SORACA"/>
    <x v="0"/>
    <s v="AIRE"/>
    <s v="EXTERNO"/>
    <x v="5"/>
    <n v="1"/>
    <n v="1"/>
    <d v="1899-12-30T01:20:00"/>
    <x v="160"/>
    <n v="1"/>
    <d v="1899-12-30T00:00:00"/>
    <d v="1899-12-30T02:50:58"/>
    <x v="7"/>
    <x v="4"/>
    <x v="7"/>
    <s v="5-18"/>
  </r>
  <r>
    <s v="TFU059"/>
    <n v="222"/>
    <x v="1"/>
    <s v="ESCANER DE VEHICULO SE SUBIERON LOS PARAMETROS DE 1500 A 1800"/>
    <s v="MOTOR"/>
    <d v="1899-12-30T08:30:00"/>
    <d v="1899-12-30T10:40:00"/>
    <d v="2021-05-07T00:00:00"/>
    <x v="33"/>
    <d v="2021-05-07T00:00:00"/>
    <d v="2021-05-07T00:00:00"/>
    <d v="1899-12-30T10:10:00"/>
    <d v="1899-12-30T10:40:00"/>
    <s v="WILSON DURAN"/>
    <s v="CESAR GOMEZ"/>
    <x v="0"/>
    <s v="MOTOR"/>
    <s v="INTERNO"/>
    <x v="1"/>
    <n v="0"/>
    <n v="1"/>
    <d v="1899-12-30T02:10:00"/>
    <x v="125"/>
    <n v="1"/>
    <d v="1899-12-30T00:00:00"/>
    <d v="1899-12-30T02:10:00"/>
    <x v="7"/>
    <x v="4"/>
    <x v="7"/>
    <s v="5-18"/>
  </r>
  <r>
    <s v="TFU059"/>
    <n v="222"/>
    <x v="0"/>
    <s v="MANTENIMIENTO AIRE ACONDICIONADO"/>
    <s v="MOTOR"/>
    <d v="1899-12-30T15:50:00"/>
    <d v="1899-12-30T16:30:00"/>
    <d v="2021-05-07T00:00:00"/>
    <x v="33"/>
    <d v="2021-05-07T00:00:00"/>
    <d v="2021-05-07T00:00:00"/>
    <d v="1899-12-30T15:50:00"/>
    <d v="1899-12-30T16:30:00"/>
    <s v="MARCELINO"/>
    <s v="CESAR GOMEZ"/>
    <x v="0"/>
    <s v="MOTOR"/>
    <s v="INTERNO"/>
    <x v="1"/>
    <n v="0"/>
    <n v="1"/>
    <d v="1899-12-30T00:40:00"/>
    <x v="70"/>
    <n v="0"/>
    <d v="1899-12-30T04:30:00"/>
    <d v="1899-12-30T05:10:00"/>
    <x v="7"/>
    <x v="4"/>
    <x v="7"/>
    <s v="5-18"/>
  </r>
  <r>
    <s v="KNK804"/>
    <n v="223"/>
    <x v="0"/>
    <s v="CORRECCION FUGA DE AIRE EN MANGUERA PARTIDA Y REVISIONDE FUGA POR UN ACOPLE"/>
    <s v="ATRÁS DE LA CABINA"/>
    <d v="1899-12-30T10:00:00"/>
    <d v="1899-12-30T11:30:00"/>
    <d v="2021-05-07T00:00:00"/>
    <x v="33"/>
    <d v="2021-05-07T00:00:00"/>
    <d v="2021-05-07T00:00:00"/>
    <d v="1899-12-30T10:53:00"/>
    <d v="1899-12-30T11:30:00"/>
    <s v="DEIWIS PIMIENTA"/>
    <s v="DEIWIS PIMIENTA"/>
    <x v="0"/>
    <s v="AIRE"/>
    <s v="EXTERNO"/>
    <x v="3"/>
    <n v="0"/>
    <n v="1"/>
    <d v="1899-12-30T01:30:00"/>
    <x v="6"/>
    <n v="1"/>
    <d v="1899-12-30T00:00:00"/>
    <d v="1899-12-30T01:30:00"/>
    <x v="7"/>
    <x v="4"/>
    <x v="7"/>
    <s v="5-18"/>
  </r>
  <r>
    <s v="TFU056"/>
    <n v="224"/>
    <x v="1"/>
    <s v="SE ESCANEO VEHICULO Y SE CAMBIO MODULO, EL ANTERIOR NO TENIA PARAMETROS"/>
    <s v="MOTOR"/>
    <d v="1899-12-30T10:00:00"/>
    <d v="1899-12-30T16:30:00"/>
    <d v="2021-05-07T00:00:00"/>
    <x v="33"/>
    <d v="2021-05-07T00:00:00"/>
    <d v="2021-05-07T00:00:00"/>
    <d v="1899-12-30T10:41:00"/>
    <d v="1899-12-30T12:00:00"/>
    <s v="WILSON DURAN"/>
    <s v="RICHARD RODRIGUEZ"/>
    <x v="0"/>
    <s v="MOTOR"/>
    <s v="INTERNO"/>
    <x v="1"/>
    <n v="0"/>
    <n v="1"/>
    <d v="1899-12-30T04:30:29"/>
    <x v="4"/>
    <n v="0"/>
    <d v="1899-12-30T04:30:00"/>
    <d v="1899-12-30T10:00:00"/>
    <x v="7"/>
    <x v="4"/>
    <x v="7"/>
    <s v="5-18"/>
  </r>
  <r>
    <s v="TFU056"/>
    <n v="224"/>
    <x v="1"/>
    <s v="CORRECCION DE FUGAS DE AIRE EN VALVULAS DE FRENO"/>
    <s v="CABINA"/>
    <d v="1899-12-30T10:00:00"/>
    <d v="1899-12-30T16:30:00"/>
    <d v="2021-05-07T00:00:00"/>
    <x v="33"/>
    <d v="2021-05-07T00:00:00"/>
    <d v="2021-05-07T00:00:00"/>
    <d v="1899-12-30T14:15:00"/>
    <d v="1899-12-30T16:00:00"/>
    <s v="DEIWIS PIMIENTA"/>
    <s v="RICHARD RODRIGUEZ"/>
    <x v="0"/>
    <s v="AIRE"/>
    <s v="EXTERNO"/>
    <x v="1"/>
    <n v="0"/>
    <n v="1"/>
    <d v="1899-12-30T04:30:29"/>
    <x v="4"/>
    <n v="0"/>
    <d v="1899-12-30T04:30:00"/>
    <d v="1899-12-30T10:00:00"/>
    <x v="7"/>
    <x v="4"/>
    <x v="7"/>
    <s v="5-18"/>
  </r>
  <r>
    <s v="TFU056"/>
    <n v="224"/>
    <x v="0"/>
    <s v="CAMBIO DE CABLE 7 VIAS, CONECTOR HEMBRA Y ENCINTAR ARNES DE CABINA"/>
    <s v="CABINA"/>
    <d v="1899-12-30T10:00:00"/>
    <d v="1899-12-30T16:30:00"/>
    <d v="2021-05-07T00:00:00"/>
    <x v="33"/>
    <d v="2021-05-07T00:00:00"/>
    <d v="2021-05-07T00:00:00"/>
    <d v="1899-12-30T15:50:00"/>
    <d v="1899-12-30T16:30:00"/>
    <s v="EDWIN NARANJO"/>
    <s v="RICHARD RODRIGUEZ"/>
    <x v="0"/>
    <s v="ELECTRICO"/>
    <s v="EXTERNO"/>
    <x v="1"/>
    <n v="0"/>
    <n v="1"/>
    <d v="1899-12-30T04:30:29"/>
    <x v="4"/>
    <n v="0"/>
    <d v="1899-12-30T04:30:00"/>
    <d v="1899-12-30T10:00:00"/>
    <x v="7"/>
    <x v="4"/>
    <x v="7"/>
    <s v="5-18"/>
  </r>
  <r>
    <s v="WLP813"/>
    <n v="225"/>
    <x v="1"/>
    <s v="COMPLETAR NIVEL DE ACEITE"/>
    <s v="MOTOR"/>
    <d v="1899-12-30T14:00:00"/>
    <d v="1899-12-30T15:25:00"/>
    <d v="2021-05-07T00:00:00"/>
    <x v="33"/>
    <d v="2021-05-07T00:00:00"/>
    <d v="2021-05-07T00:00:00"/>
    <d v="1899-12-30T15:00:00"/>
    <d v="1899-12-30T15:25:00"/>
    <s v="RODOLFO CASTAÑEDA"/>
    <s v="NEIDER IBARRA"/>
    <x v="1"/>
    <s v="MOTOR"/>
    <s v="INTERNO"/>
    <x v="3"/>
    <n v="0"/>
    <n v="1"/>
    <d v="1899-12-30T01:25:00"/>
    <x v="161"/>
    <n v="0"/>
    <d v="1899-12-30T05:35:00"/>
    <d v="1899-12-30T07:00:00"/>
    <x v="7"/>
    <x v="4"/>
    <x v="7"/>
    <s v="5-18"/>
  </r>
  <r>
    <s v="R60300"/>
    <n v="225"/>
    <x v="1"/>
    <s v="REVISION DE BOMBONBA ROTA, NO SE PUDO CAMBIAR NO LA HAY"/>
    <s v="SUSPENSION TANQUE"/>
    <d v="1899-12-30T14:00:00"/>
    <d v="1899-12-30T15:25:00"/>
    <d v="2021-05-07T00:00:00"/>
    <x v="33"/>
    <d v="2021-05-07T00:00:00"/>
    <d v="2021-05-07T00:00:00"/>
    <d v="1899-12-30T15:00:00"/>
    <d v="1899-12-30T15:25:00"/>
    <s v="DEIWIS PIMIENTA"/>
    <s v="NEIDER IBARRA"/>
    <x v="0"/>
    <s v="AIRE"/>
    <s v="EXTERNO"/>
    <x v="3"/>
    <n v="0"/>
    <n v="1"/>
    <d v="1899-12-30T01:25:00"/>
    <x v="161"/>
    <n v="0"/>
    <d v="1899-12-30T05:35:00"/>
    <d v="1899-12-30T07:00:00"/>
    <x v="7"/>
    <x v="4"/>
    <x v="7"/>
    <s v="5-18"/>
  </r>
  <r>
    <s v="WLP813"/>
    <n v="225"/>
    <x v="0"/>
    <s v="REPARACION DE LUZ FRONTAL"/>
    <s v="CABINA"/>
    <d v="1899-12-30T14:00:00"/>
    <d v="1899-12-30T15:25:00"/>
    <d v="2021-05-07T00:00:00"/>
    <x v="33"/>
    <d v="2021-05-07T00:00:00"/>
    <d v="2021-05-07T00:00:00"/>
    <d v="1899-12-30T14:30:00"/>
    <d v="1899-12-30T14:45:00"/>
    <s v="EDWIN NARANJO"/>
    <s v="NEIDER IBARRA"/>
    <x v="0"/>
    <s v="ELECTRICO"/>
    <s v="EXTERNO"/>
    <x v="3"/>
    <n v="0"/>
    <n v="1"/>
    <d v="1899-12-30T01:25:00"/>
    <x v="161"/>
    <n v="0"/>
    <d v="1899-12-30T05:35:00"/>
    <d v="1899-12-30T07:00:00"/>
    <x v="7"/>
    <x v="4"/>
    <x v="7"/>
    <s v="5-18"/>
  </r>
  <r>
    <s v="TDL912 - R62502"/>
    <n v="226"/>
    <x v="0"/>
    <s v="Se repara serpentin en tanque. Se utiliza electrodo en acero inoxidable. Se aplica pintura color azul. "/>
    <s v="TANQUE"/>
    <d v="1899-12-30T12:00:00"/>
    <d v="1899-12-30T18:00:00"/>
    <d v="2021-04-29T00:00:00"/>
    <x v="27"/>
    <d v="2021-04-29T00:00:00"/>
    <d v="2021-04-29T00:00:00"/>
    <d v="1899-12-30T12:00:00"/>
    <d v="1899-12-30T18:00:00"/>
    <s v="TALLER SALAMANCA"/>
    <s v="LUIS CARO"/>
    <x v="0"/>
    <s v="SOLDADURA"/>
    <m/>
    <x v="4"/>
    <n v="0"/>
    <n v="1"/>
    <d v="1899-12-30T04:00:29"/>
    <x v="44"/>
    <n v="1"/>
    <d v="1899-12-30T00:00:00"/>
    <d v="1899-12-30T05:00:00"/>
    <x v="0"/>
    <x v="1"/>
    <x v="6"/>
    <s v="4-17"/>
  </r>
  <r>
    <s v="TDK247 - R62027"/>
    <n v="227"/>
    <x v="1"/>
    <s v="Se desmonta porta stop, se refuerza estructura en acero inoxidable con trabajo de soldadura. Se cambian 2 bujes de balacin. "/>
    <s v="SUSPENSION TANQUE"/>
    <d v="1899-12-30T08:00:00"/>
    <d v="1899-12-30T18:00:00"/>
    <d v="2021-04-29T00:00:00"/>
    <x v="27"/>
    <d v="2021-04-29T00:00:00"/>
    <d v="2021-04-29T00:00:00"/>
    <d v="1899-12-30T08:00:00"/>
    <d v="1899-12-30T18:00:00"/>
    <s v="TALLER SALAMANCA"/>
    <s v="WILSON BARON"/>
    <x v="0"/>
    <s v="MECANICA DE PATIO, SOLDADURA"/>
    <s v="EXTERNO"/>
    <x v="4"/>
    <n v="0"/>
    <n v="1"/>
    <d v="1899-12-30T08:00:29"/>
    <x v="126"/>
    <n v="1"/>
    <d v="1899-12-30T00:00:00"/>
    <d v="1899-12-30T09:00:00"/>
    <x v="0"/>
    <x v="1"/>
    <x v="6"/>
    <s v="4-17"/>
  </r>
  <r>
    <s v="TDK247 - R62027"/>
    <n v="227"/>
    <x v="0"/>
    <s v="Desmonte y montaje de yokee (Cardan corto) para cambio de retenedor por daño, contratista suministra retenedor. Se bajan ruedas delanteras (eje direccional) para cambio de bandas de freno. Contratista suministra juego completo. "/>
    <s v="CABINA"/>
    <d v="1899-12-30T08:00:00"/>
    <d v="1899-12-30T18:00:00"/>
    <d v="2021-04-28T00:00:00"/>
    <x v="27"/>
    <d v="2021-04-28T00:00:00"/>
    <d v="2021-04-29T00:00:00"/>
    <d v="1899-12-30T08:00:00"/>
    <d v="1899-12-30T18:00:00"/>
    <s v="TALLER SALAMANCA"/>
    <s v="WILSON BARON"/>
    <x v="1"/>
    <s v="MECANICA DE PATIO"/>
    <s v="EXTERNO"/>
    <x v="4"/>
    <n v="1"/>
    <n v="1"/>
    <d v="1899-12-30T20:30:00"/>
    <x v="162"/>
    <n v="1"/>
    <d v="1899-12-30T00:00:00"/>
    <d v="1899-12-31T02:00:00"/>
    <x v="0"/>
    <x v="1"/>
    <x v="6"/>
    <s v="4-17"/>
  </r>
  <r>
    <s v="TDL850 - R82103"/>
    <n v="228"/>
    <x v="1"/>
    <s v="Desmontaje, reparacion y montaje de arnes de los actuadores y sensores motor. Contratista reemplaza 4 conectores macho de actuadores. Instalacion del pito de reversa. (COT 353-2021). SanJuan repara solenoide, contratista suministra empaquetadura del solenoide. (Sin cotizacion). Pendiente instalar vaso licuadora de COT 353-2021. Se instala luz redonda blanca (COT 353-2021, CTP suminstra repuesto 1 luz redonda blanca)."/>
    <s v="CABINA"/>
    <d v="1899-12-30T10:00:00"/>
    <d v="1899-12-30T20:00:00"/>
    <d v="2021-04-29T00:00:00"/>
    <x v="27"/>
    <d v="2021-04-29T00:00:00"/>
    <d v="2021-04-29T00:00:00"/>
    <d v="1899-12-30T10:00:00"/>
    <d v="1899-12-30T20:00:00"/>
    <s v="ELECTRICO KANEY - SUBCONTRATISTA TALLER SALAMANCA"/>
    <s v="JHON QUIÑONEZ"/>
    <x v="0"/>
    <s v="ELECTRICO"/>
    <s v="EXTERNO"/>
    <x v="4"/>
    <n v="0"/>
    <n v="1"/>
    <d v="1899-12-30T08:00:29"/>
    <x v="126"/>
    <n v="1"/>
    <d v="1899-12-30T00:00:00"/>
    <d v="1899-12-30T09:00:00"/>
    <x v="0"/>
    <x v="1"/>
    <x v="6"/>
    <s v="4-17"/>
  </r>
  <r>
    <s v="TDL850 - R82103"/>
    <n v="228"/>
    <x v="0"/>
    <s v="Inspeccion de luces, se cambian luces laterales del trailer, cantidad 6 suministra contratista. Se montan 8 modulos leds. Se instalan 2 luces redondas blancas. (CTP suministra 2 luces redondas blancas).  "/>
    <s v="TANQUE"/>
    <d v="1899-12-30T10:00:00"/>
    <d v="1899-12-30T20:00:00"/>
    <d v="2021-04-29T00:00:00"/>
    <x v="27"/>
    <d v="2021-04-29T00:00:00"/>
    <d v="2021-04-29T00:00:00"/>
    <d v="1899-12-30T10:00:00"/>
    <d v="1899-12-30T20:00:00"/>
    <s v="ELECTRICO KANEY - SUBCONTRATISTA TALLER SALAMANCA"/>
    <s v="JHON QUIÑONEZ"/>
    <x v="1"/>
    <s v="ELECTRICO"/>
    <s v="EXTERNO"/>
    <x v="4"/>
    <n v="0"/>
    <n v="1"/>
    <d v="1899-12-30T08:00:29"/>
    <x v="126"/>
    <n v="1"/>
    <d v="1899-12-30T00:00:00"/>
    <d v="1899-12-30T09:00:00"/>
    <x v="0"/>
    <x v="1"/>
    <x v="6"/>
    <s v="4-17"/>
  </r>
  <r>
    <s v="TDL908 - R62456"/>
    <n v="229"/>
    <x v="1"/>
    <s v="Se aplica soldadura a balancin sin desmontarse. Cambio de diafragma y una recamara de freno. (CTP suministra diafragma y recamara de freno). Desmonte de ruedas pos 11-12 , 15-16, 17-18, 19-20. Se revisa rodamientos, se aplica grasa nueva en punta de ejes. Se cambian 4 retenedores ref 370065, suministra CTP. Cambio de 6 rodajas, suministra CTP. "/>
    <s v="TANQUE"/>
    <d v="1899-12-30T08:00:00"/>
    <d v="1899-12-30T18:00:00"/>
    <d v="2021-04-30T00:00:00"/>
    <x v="26"/>
    <d v="2021-04-30T00:00:00"/>
    <d v="2021-04-30T00:00:00"/>
    <d v="1899-12-30T08:00:00"/>
    <d v="1899-12-30T18:00:00"/>
    <s v="TALLER SALAMANCA"/>
    <s v="ISMAEL MORENO"/>
    <x v="0"/>
    <s v="SOLDADURA, MECANICA DE PATIO"/>
    <s v="EXTERNO"/>
    <x v="4"/>
    <n v="0"/>
    <n v="1"/>
    <d v="1899-12-30T08:00:29"/>
    <x v="126"/>
    <n v="1"/>
    <d v="1899-12-30T00:00:00"/>
    <d v="1899-12-30T09:00:00"/>
    <x v="2"/>
    <x v="1"/>
    <x v="6"/>
    <s v="4-17"/>
  </r>
  <r>
    <s v="TDL908 - R62456"/>
    <n v="229"/>
    <x v="0"/>
    <s v="Se desmonta rueda pos 7-8 para cambio de retenedor estallado. Pendiente revision de sistema electrico, luces altas se apagan e instalacion de accesorios. (Semaforos)"/>
    <s v="CABINA"/>
    <d v="1899-12-30T08:00:00"/>
    <d v="1899-12-30T18:00:00"/>
    <d v="2021-04-30T00:00:00"/>
    <x v="26"/>
    <d v="2021-04-30T00:00:00"/>
    <d v="2021-04-30T00:00:00"/>
    <d v="1899-12-30T08:00:00"/>
    <d v="1899-12-30T18:00:00"/>
    <s v="TALLER SALAMANCA"/>
    <s v="ISMAEL MORENO"/>
    <x v="0"/>
    <s v="ELECTRICO, MECANICA DE PATIO"/>
    <s v="EXTERNO"/>
    <x v="4"/>
    <n v="0"/>
    <n v="1"/>
    <d v="1899-12-30T08:00:29"/>
    <x v="126"/>
    <n v="1"/>
    <d v="1899-12-30T00:00:00"/>
    <d v="1899-12-30T09:00:00"/>
    <x v="2"/>
    <x v="1"/>
    <x v="6"/>
    <s v="4-17"/>
  </r>
  <r>
    <s v="TDL910 - R62326"/>
    <n v="230"/>
    <x v="0"/>
    <s v="Engrase general incluye trailer"/>
    <s v="TANQUE"/>
    <d v="1899-12-30T08:00:00"/>
    <d v="1899-12-30T09:00:00"/>
    <d v="2021-05-01T00:00:00"/>
    <x v="35"/>
    <d v="2021-05-01T00:00:00"/>
    <d v="2021-05-01T00:00:00"/>
    <d v="1899-12-30T08:00:00"/>
    <d v="1899-12-30T09:00:00"/>
    <s v="JORGE GRIMALDO - MULTISERVICIOS LATORRE"/>
    <s v="LUIS CARO"/>
    <x v="1"/>
    <s v="MECANICA DE PATIO"/>
    <s v="EXTERNO"/>
    <x v="4"/>
    <n v="0"/>
    <n v="1"/>
    <d v="1899-12-30T01:00:00"/>
    <x v="11"/>
    <n v="1"/>
    <d v="1899-12-30T00:00:00"/>
    <d v="1899-12-30T01:00:00"/>
    <x v="28"/>
    <x v="4"/>
    <x v="6"/>
    <s v="5-17"/>
  </r>
  <r>
    <s v="TDL919 - R59145"/>
    <n v="231"/>
    <x v="0"/>
    <s v="Engrase general incluye trailer"/>
    <s v="TANQUE"/>
    <d v="1899-12-30T09:00:00"/>
    <d v="1899-12-30T10:00:00"/>
    <d v="2021-05-01T00:00:00"/>
    <x v="35"/>
    <d v="2021-05-01T00:00:00"/>
    <d v="2021-05-01T00:00:00"/>
    <d v="1899-12-30T09:00:00"/>
    <d v="1899-12-30T10:00:00"/>
    <s v="JORGE GRIMALDO - MULTISERVICIOS LATORRE"/>
    <s v="LUIS CARO"/>
    <x v="1"/>
    <s v="MECANICA DE PATIO"/>
    <s v="EXTERNO"/>
    <x v="4"/>
    <n v="0"/>
    <n v="1"/>
    <d v="1899-12-30T01:00:00"/>
    <x v="11"/>
    <n v="1"/>
    <d v="1899-12-30T00:00:00"/>
    <d v="1899-12-30T01:00:00"/>
    <x v="28"/>
    <x v="4"/>
    <x v="6"/>
    <s v="5-17"/>
  </r>
  <r>
    <s v="TDK251 - R59057"/>
    <n v="232"/>
    <x v="0"/>
    <s v="Engrase general incluye trailer"/>
    <s v="TANQUE"/>
    <d v="1899-12-30T10:00:00"/>
    <d v="1899-12-30T11:00:00"/>
    <d v="2021-05-01T00:00:00"/>
    <x v="35"/>
    <d v="2021-05-01T00:00:00"/>
    <d v="2021-05-01T00:00:00"/>
    <d v="1899-12-30T10:00:00"/>
    <d v="1899-12-30T11:00:00"/>
    <s v="JORGE GRIMALDO - MULTISERVICIOS LATORRE"/>
    <s v="LUIS CARO"/>
    <x v="1"/>
    <s v="MECANICA DE PATIO"/>
    <s v="EXTERNO"/>
    <x v="4"/>
    <n v="0"/>
    <n v="1"/>
    <d v="1899-12-30T01:00:00"/>
    <x v="11"/>
    <n v="1"/>
    <d v="1899-12-30T00:00:00"/>
    <d v="1899-12-30T01:00:00"/>
    <x v="28"/>
    <x v="4"/>
    <x v="6"/>
    <s v="5-17"/>
  </r>
  <r>
    <s v="TDL919 - R59145"/>
    <n v="233"/>
    <x v="1"/>
    <s v="Desmonte y cambio de codo y abrazaderas sistema escape. Taller contratista suministra Codo Brazo galvanizado Kenworth + 2 abrazaderas de 5&quot;. Cambio de manguera Siliconada sistema refrigerante motor (COT 388-2021)"/>
    <s v="CABINA"/>
    <d v="1899-12-30T08:00:00"/>
    <d v="1899-12-30T11:00:00"/>
    <d v="2021-05-04T00:00:00"/>
    <x v="24"/>
    <d v="2021-05-04T00:00:00"/>
    <d v="2021-05-04T00:00:00"/>
    <d v="1899-12-30T08:00:00"/>
    <d v="1899-12-30T11:00:00"/>
    <s v="TALLER SALAMANCA"/>
    <s v="JASON OROZCO"/>
    <x v="0"/>
    <s v="MECANICA DE PATIO"/>
    <s v="EXTERNO"/>
    <x v="4"/>
    <n v="0"/>
    <n v="1"/>
    <d v="1899-12-30T03:00:00"/>
    <x v="3"/>
    <n v="1"/>
    <d v="1899-12-30T00:00:00"/>
    <d v="1899-12-30T03:00:00"/>
    <x v="24"/>
    <x v="4"/>
    <x v="7"/>
    <s v="5-18"/>
  </r>
  <r>
    <s v="TDL919 - R59145"/>
    <n v="233"/>
    <x v="0"/>
    <s v="Desmonte y monte de muelle pos. 11-12 para cambio de hoja principal y segunda, muelle 13-14 cambio tornillo central. Taller contratista suministra hojas de muelle marca Imal."/>
    <s v="SUSPENSION TANQUE"/>
    <d v="1899-12-30T08:00:00"/>
    <d v="1899-12-30T12:00:00"/>
    <d v="2021-05-04T00:00:00"/>
    <x v="36"/>
    <d v="2021-05-04T00:00:00"/>
    <d v="2021-05-10T00:00:00"/>
    <d v="1899-12-30T08:00:00"/>
    <d v="1899-12-30T12:00:00"/>
    <s v="TALLER SALAMANCA"/>
    <s v="JASON OROZCO"/>
    <x v="0"/>
    <s v="MECANICA DE PATIO"/>
    <s v="EXTERNO"/>
    <x v="4"/>
    <n v="6"/>
    <n v="1"/>
    <d v="1900-01-01T07:00:00"/>
    <x v="163"/>
    <n v="1"/>
    <d v="1899-12-30T00:00:00"/>
    <d v="1900-01-02T16:57:36"/>
    <x v="11"/>
    <x v="4"/>
    <x v="8"/>
    <s v="5-19"/>
  </r>
  <r>
    <s v="TDK251 - R59057"/>
    <n v="234"/>
    <x v="0"/>
    <s v="Revisión, desmonte y reparación de switch de navegación, habilitacion de luces."/>
    <s v="CABINA"/>
    <d v="1899-12-30T15:00:00"/>
    <d v="1899-12-30T19:00:00"/>
    <d v="2021-05-04T00:00:00"/>
    <x v="24"/>
    <d v="2021-05-04T00:00:00"/>
    <d v="2021-05-04T00:00:00"/>
    <d v="1899-12-30T15:00:00"/>
    <d v="1899-12-30T19:00:00"/>
    <s v="ELECTRICO KANEY - SUBCONTRATISTA TALLER SALAMANCA"/>
    <s v="JONNY REYES"/>
    <x v="0"/>
    <s v="ELECTRICO"/>
    <s v="EXTERNO"/>
    <x v="4"/>
    <n v="0"/>
    <n v="1"/>
    <d v="1899-12-30T04:00:00"/>
    <x v="13"/>
    <n v="1"/>
    <d v="1899-12-30T00:00:00"/>
    <d v="1899-12-30T04:00:00"/>
    <x v="24"/>
    <x v="4"/>
    <x v="7"/>
    <s v="5-18"/>
  </r>
  <r>
    <s v="TDS971 - R59058"/>
    <n v="235"/>
    <x v="0"/>
    <s v="Desmonte y monte alternador para mantenimiento y reparación, cambio de rodamientos. Desmonte y monte compresor para mantenimiento y reparación, cambio de polea y sello. Mantenimiento sistema ac, lavado condensador y mangueras, vacio y cargue sistema (Incluye gas refrigerante). Taller contratista suministra todo los repuestos cotizados."/>
    <s v="MOTOR"/>
    <d v="1899-12-30T11:00:00"/>
    <d v="1899-12-30T17:00:00"/>
    <d v="2021-04-05T00:00:00"/>
    <x v="3"/>
    <d v="2021-04-05T00:00:00"/>
    <d v="2021-04-05T00:00:00"/>
    <d v="1899-12-30T11:00:00"/>
    <d v="1899-12-30T17:00:00"/>
    <s v="ELECTRICO KANEY - SUBCONTRATISTA TALLER SALAMANCA"/>
    <s v="JOSE ORTIZ"/>
    <x v="0"/>
    <s v="ELECTRICO, AIRE ACONDICIONADO"/>
    <s v="EXTERNO"/>
    <x v="4"/>
    <n v="0"/>
    <n v="1"/>
    <d v="1899-12-30T04:00:29"/>
    <x v="44"/>
    <n v="1"/>
    <d v="1899-12-30T00:00:00"/>
    <d v="1899-12-30T05:00:00"/>
    <x v="3"/>
    <x v="1"/>
    <x v="1"/>
    <s v="4-14"/>
  </r>
  <r>
    <s v="R62457"/>
    <n v="236"/>
    <x v="1"/>
    <s v="CAMBIO DE BUJES DE TEMPLETE, BALANCINES, HOJAS DE MUELLE 1, CAMBIO DE PASADORES DE TEMPLETE, 4 GRAPAS"/>
    <s v="SUSPENSION TANQUE"/>
    <d v="1899-12-30T07:30:00"/>
    <d v="1899-12-30T16:15:00"/>
    <d v="2021-05-07T00:00:00"/>
    <x v="36"/>
    <d v="2021-05-07T00:00:00"/>
    <d v="2021-05-07T00:00:00"/>
    <d v="1899-12-30T07:30:00"/>
    <d v="1899-12-30T16:00:00"/>
    <s v="ARGEMIRO ARAQUE_x000a_NELFO CALDERA"/>
    <s v="DUVIAN ARTEAGA"/>
    <x v="1"/>
    <s v="MECANICA DE PATIO"/>
    <s v="EXTERNO"/>
    <x v="3"/>
    <n v="3"/>
    <n v="1"/>
    <d v="1899-12-31T10:15:17"/>
    <x v="164"/>
    <n v="0"/>
    <d v="1899-12-30T04:45:00"/>
    <d v="1900-01-01T08:29:02"/>
    <x v="11"/>
    <x v="4"/>
    <x v="8"/>
    <s v="5-19"/>
  </r>
  <r>
    <s v="R62457"/>
    <n v="236"/>
    <x v="1"/>
    <s v="CAMBIO DE 4 BALANCINES, CAMBIOD E BUJES TENSORES, CAMBIO DE 6 GRAPAS  Y DE UNA HOJA DE MUELLE PRINCIPAL POSICION 5 Y 6"/>
    <s v="SUSPENSION TANQUE"/>
    <d v="1899-12-30T07:30:00"/>
    <d v="1899-12-30T16:15:00"/>
    <d v="2021-05-07T00:00:00"/>
    <x v="36"/>
    <d v="2021-05-08T00:00:00"/>
    <d v="2021-05-08T00:00:00"/>
    <d v="1899-12-30T07:30:00"/>
    <d v="1899-12-30T12:00:00"/>
    <s v="ARGEMIRO ARAQUE_x000a_NELFO CALDERA"/>
    <s v="DUVIAN ARTEAGA"/>
    <x v="1"/>
    <s v="MECANICA DE PATIO"/>
    <s v="EXTERNO"/>
    <x v="3"/>
    <n v="3"/>
    <n v="1"/>
    <d v="1899-12-31T10:15:17"/>
    <x v="164"/>
    <n v="0"/>
    <d v="1899-12-30T04:45:00"/>
    <d v="1900-01-01T08:29:02"/>
    <x v="11"/>
    <x v="4"/>
    <x v="8"/>
    <s v="5-19"/>
  </r>
  <r>
    <s v="R62457"/>
    <n v="236"/>
    <x v="1"/>
    <s v="CAMBIO DE GRASA A RODAMIENTOS Y AJUSTE DE TORNILLERIA, TEMPLETE GRAPAS, MUELLES, DESMONTE DE BOSINES, POSTURA DE ESPARRAGOS,  LAVADO DE RODAMIENTOS,  CAMBIO DE TRES RODAMIENTOS, RODAJAS,  CAMBIO DE CAMPANAS POR UNAS DE SEGUNDA, MONTAJE DE LLANTAS, AJUSTE DE DE TUERCA DE BOSINES, DESARME DE BOSIN PARA CAMBIO DE LEVAS POSICION 1,2,5 Y 6"/>
    <s v="RUEDAS TANQUE"/>
    <d v="1899-12-30T07:30:00"/>
    <d v="1899-12-30T16:15:00"/>
    <d v="2021-05-07T00:00:00"/>
    <x v="36"/>
    <d v="2021-05-08T00:00:00"/>
    <d v="2021-05-08T00:00:00"/>
    <d v="1899-12-30T07:30:00"/>
    <d v="1899-12-30T16:15:00"/>
    <s v="ARGEMIRO ARAQUE_x000a_NELFO CALDERA"/>
    <s v="DUVIAN ARTEAGA"/>
    <x v="1"/>
    <s v="MECANICA DE PATIO"/>
    <s v="EXTERNO"/>
    <x v="3"/>
    <n v="3"/>
    <n v="1"/>
    <d v="1899-12-31T10:15:17"/>
    <x v="164"/>
    <n v="0"/>
    <d v="1899-12-30T04:45:00"/>
    <d v="1900-01-01T08:29:02"/>
    <x v="11"/>
    <x v="4"/>
    <x v="8"/>
    <s v="5-19"/>
  </r>
  <r>
    <s v="R62457"/>
    <n v="236"/>
    <x v="1"/>
    <s v="CORTE DE MATERIAL PARA REPARAR"/>
    <s v="CHASIS TRAILER"/>
    <d v="1899-12-30T07:30:00"/>
    <d v="1899-12-30T16:15:00"/>
    <d v="2021-05-07T00:00:00"/>
    <x v="36"/>
    <d v="2021-05-10T00:00:00"/>
    <d v="2021-05-10T00:00:00"/>
    <d v="1899-12-30T11:00:00"/>
    <d v="1899-12-30T12:00:00"/>
    <s v="ALVARO CERVANTES"/>
    <s v="DUVIAN ARTEAGA"/>
    <x v="1"/>
    <s v="SODLADURA"/>
    <s v="EXTERNO"/>
    <x v="3"/>
    <n v="3"/>
    <n v="1"/>
    <d v="1899-12-31T10:15:17"/>
    <x v="164"/>
    <n v="0"/>
    <d v="1899-12-30T04:45:00"/>
    <d v="1900-01-01T08:29:02"/>
    <x v="11"/>
    <x v="4"/>
    <x v="8"/>
    <s v="5-19"/>
  </r>
  <r>
    <s v="R62457"/>
    <n v="236"/>
    <x v="1"/>
    <s v="SOLDADURA A TOPES"/>
    <s v="CHASIS TRAILER"/>
    <d v="1899-12-30T07:30:00"/>
    <d v="1899-12-30T16:15:00"/>
    <d v="2021-05-07T00:00:00"/>
    <x v="36"/>
    <d v="2021-05-10T00:00:00"/>
    <d v="2021-05-10T00:00:00"/>
    <d v="1899-12-30T10:00:00"/>
    <d v="1899-12-30T13:00:00"/>
    <s v="DAIRO RODRIGUEZ"/>
    <s v="DUVIAN ARTEAGA"/>
    <x v="1"/>
    <s v="SOLDADURA"/>
    <s v="EXTERNO"/>
    <x v="3"/>
    <n v="3"/>
    <n v="1"/>
    <d v="1899-12-31T10:15:17"/>
    <x v="164"/>
    <n v="0"/>
    <d v="1899-12-30T04:45:00"/>
    <d v="1900-01-01T08:29:02"/>
    <x v="11"/>
    <x v="4"/>
    <x v="8"/>
    <s v="5-19"/>
  </r>
  <r>
    <s v="R62457"/>
    <n v="236"/>
    <x v="1"/>
    <s v="ARREGLO DE FUGAS DE AIRE "/>
    <s v="MOTOR"/>
    <d v="1899-12-30T07:30:00"/>
    <d v="1899-12-30T16:15:00"/>
    <d v="2021-05-07T00:00:00"/>
    <x v="36"/>
    <d v="2021-05-10T00:00:00"/>
    <d v="2021-05-10T00:00:00"/>
    <d v="1899-12-30T15:50:00"/>
    <d v="1899-12-30T16:15:00"/>
    <s v="DEIWIS PIMIENTA"/>
    <s v="DUVIAN ARTEAGA"/>
    <x v="1"/>
    <s v="AIRE"/>
    <s v="EXTERNO"/>
    <x v="3"/>
    <n v="3"/>
    <n v="1"/>
    <d v="1899-12-31T10:15:17"/>
    <x v="164"/>
    <n v="0"/>
    <d v="1899-12-30T04:45:00"/>
    <d v="1900-01-01T08:29:02"/>
    <x v="11"/>
    <x v="4"/>
    <x v="8"/>
    <s v="5-19"/>
  </r>
  <r>
    <s v="TFQ999"/>
    <n v="237"/>
    <x v="1"/>
    <s v="REPARACION DE ALIMENTACION ELECTRICA DE LA BOMBA DE ARRASTRE, CAMBIO DE PITO FRONTAL REPARACION DE ALARMA DE REVERSA"/>
    <s v="CABINA"/>
    <d v="1899-12-30T07:00:00"/>
    <d v="1899-12-30T08:45:00"/>
    <d v="2021-05-08T00:00:00"/>
    <x v="34"/>
    <d v="2021-05-08T00:00:00"/>
    <d v="2021-05-08T00:00:00"/>
    <d v="1899-12-30T07:30:00"/>
    <d v="1899-12-30T08:45:00"/>
    <s v="EDWIN NARANJO"/>
    <s v="ALEXANDER DIAZ"/>
    <x v="0"/>
    <s v="ELECTRICO"/>
    <s v="INTERNO"/>
    <x v="2"/>
    <n v="0"/>
    <n v="1"/>
    <d v="1899-12-30T01:45:00"/>
    <x v="80"/>
    <n v="1"/>
    <d v="1899-12-30T00:00:00"/>
    <d v="1899-12-30T01:45:00"/>
    <x v="10"/>
    <x v="4"/>
    <x v="7"/>
    <s v="5-18"/>
  </r>
  <r>
    <s v="TFQ999"/>
    <n v="237"/>
    <x v="0"/>
    <s v="CAMBIO DE RACORES BOLSA DE SUSPENSION 7,8,9 Y 10, RE REVISO TRAILER Y TIENE FUGA DE AIRE POR TANQUE ROTO"/>
    <s v="CABINA"/>
    <d v="1899-12-30T07:00:00"/>
    <d v="1899-12-30T08:45:00"/>
    <d v="2021-05-08T00:00:00"/>
    <x v="34"/>
    <d v="2021-05-08T00:00:00"/>
    <d v="2021-05-08T00:00:00"/>
    <d v="1899-12-30T07:30:00"/>
    <d v="1899-12-30T08:45:00"/>
    <s v="DEIWIS PIMIENTA"/>
    <s v="ALEXANDER DIAZ"/>
    <x v="0"/>
    <s v="AIRE"/>
    <m/>
    <x v="2"/>
    <n v="0"/>
    <n v="1"/>
    <d v="1899-12-30T01:45:00"/>
    <x v="80"/>
    <n v="1"/>
    <d v="1899-12-30T00:00:00"/>
    <d v="1899-12-30T01:45:00"/>
    <x v="10"/>
    <x v="4"/>
    <x v="7"/>
    <s v="5-18"/>
  </r>
  <r>
    <s v="SJK634"/>
    <n v="238"/>
    <x v="0"/>
    <s v="CAMBIO DE PERA DE REVERSA  Y PITO FRONTAL"/>
    <s v="CABINA"/>
    <d v="1899-12-30T08:00:00"/>
    <d v="1899-12-30T10:00:00"/>
    <d v="2021-05-08T00:00:00"/>
    <x v="34"/>
    <d v="2021-05-08T00:00:00"/>
    <d v="2021-05-08T00:00:00"/>
    <d v="1899-12-30T08:50:00"/>
    <d v="1899-12-30T10:00:00"/>
    <s v="EDWIN NARANJO"/>
    <s v="JOSE VALENCIA"/>
    <x v="0"/>
    <s v="ELECTRICO"/>
    <s v="EXTERNO"/>
    <x v="0"/>
    <n v="0"/>
    <n v="1"/>
    <d v="1899-12-30T02:00:00"/>
    <x v="9"/>
    <n v="1"/>
    <d v="1899-12-30T00:00:00"/>
    <d v="1899-12-30T02:00:00"/>
    <x v="10"/>
    <x v="4"/>
    <x v="7"/>
    <s v="5-18"/>
  </r>
  <r>
    <s v="SJK692"/>
    <n v="239"/>
    <x v="0"/>
    <s v="CAMBIO DE ABRAZADERA DE INTERCULER"/>
    <s v="MOTOR"/>
    <d v="1899-12-30T08:40:00"/>
    <d v="1899-12-30T09:20:00"/>
    <d v="2021-05-08T00:00:00"/>
    <x v="34"/>
    <d v="2021-05-08T00:00:00"/>
    <d v="2021-05-08T00:00:00"/>
    <d v="1899-12-30T08:40:00"/>
    <d v="1899-12-30T09:20:00"/>
    <s v="CESAR ESCORCIA"/>
    <s v="RODRIGO RAMOS"/>
    <x v="0"/>
    <s v="MOTOR"/>
    <s v="EXTERNO"/>
    <x v="3"/>
    <n v="0"/>
    <n v="1"/>
    <d v="1899-12-30T00:40:00"/>
    <x v="70"/>
    <n v="1"/>
    <d v="1899-12-30T00:00:00"/>
    <d v="1899-12-30T00:40:00"/>
    <x v="10"/>
    <x v="4"/>
    <x v="7"/>
    <s v="5-18"/>
  </r>
  <r>
    <s v="SJK632"/>
    <n v="240"/>
    <x v="0"/>
    <s v="REPARACION DE LUCES FRONTALES"/>
    <s v="CABINA"/>
    <d v="1899-12-30T08:45:00"/>
    <d v="1899-12-30T10:16:00"/>
    <d v="2021-05-08T00:00:00"/>
    <x v="34"/>
    <d v="2021-05-08T00:00:00"/>
    <d v="2021-05-08T00:00:00"/>
    <d v="1899-12-30T10:00:00"/>
    <d v="1899-12-30T10:16:00"/>
    <s v="EDWIN NARANJO"/>
    <s v="ARTURO JAIMES"/>
    <x v="0"/>
    <s v="ELECTRICO"/>
    <s v="INTERNO"/>
    <x v="0"/>
    <n v="0"/>
    <n v="1"/>
    <d v="1899-12-30T01:31:00"/>
    <x v="165"/>
    <n v="1"/>
    <d v="1899-12-30T00:00:00"/>
    <d v="1899-12-30T01:31:00"/>
    <x v="10"/>
    <x v="4"/>
    <x v="7"/>
    <s v="5-18"/>
  </r>
  <r>
    <s v="R56385"/>
    <n v="241"/>
    <x v="1"/>
    <s v="MANTENIMIENTO A CAMARAS DE SEGURIDAD T30 PARA CAMBIO DE DIAFRAGMAS POSICION 1,2,3 Y 4"/>
    <s v="AIRE TANQUE"/>
    <d v="1899-12-30T09:11:00"/>
    <d v="1899-12-30T10:30:00"/>
    <d v="2021-05-08T00:00:00"/>
    <x v="34"/>
    <d v="2021-05-08T00:00:00"/>
    <d v="2021-05-08T00:00:00"/>
    <d v="1899-12-30T09:40:00"/>
    <d v="1899-12-30T10:30:00"/>
    <s v="DEIWIS PIMIENTA"/>
    <s v="ORLANDO HURTADO"/>
    <x v="1"/>
    <s v="AIRE"/>
    <s v="INTERNO"/>
    <x v="2"/>
    <n v="0"/>
    <n v="1"/>
    <d v="1899-12-30T01:19:00"/>
    <x v="166"/>
    <n v="1"/>
    <d v="1899-12-30T00:00:00"/>
    <d v="1899-12-30T01:19:00"/>
    <x v="10"/>
    <x v="4"/>
    <x v="7"/>
    <s v="5-18"/>
  </r>
  <r>
    <s v="TFQ010"/>
    <n v="241"/>
    <x v="0"/>
    <s v="REVISON FUGAS DE AIRE, PTE CAMBIAR CAMARA T30"/>
    <s v="CABINA"/>
    <d v="1899-12-30T09:11:00"/>
    <d v="1899-12-30T10:30:00"/>
    <d v="2021-05-08T00:00:00"/>
    <x v="34"/>
    <d v="2021-05-08T00:00:00"/>
    <d v="2021-05-08T00:00:00"/>
    <d v="1899-12-30T09:40:00"/>
    <d v="1899-12-30T10:30:00"/>
    <s v="DEIWIS PIMIENTA"/>
    <s v="ORLANDO HURTADO"/>
    <x v="0"/>
    <s v="AIRE"/>
    <s v="INTERNO"/>
    <x v="2"/>
    <n v="0"/>
    <n v="1"/>
    <d v="1899-12-30T01:19:00"/>
    <x v="166"/>
    <n v="1"/>
    <d v="1899-12-30T00:00:00"/>
    <d v="1899-12-30T01:19:00"/>
    <x v="10"/>
    <x v="4"/>
    <x v="7"/>
    <s v="5-18"/>
  </r>
  <r>
    <s v="TZV233"/>
    <n v="242"/>
    <x v="0"/>
    <s v="CALIBRACION DE CLUTCH POR BOMBA PEDAL DE FRENO, SE SUGIERE CAMBIAR MUELLES"/>
    <s v="MOTOR"/>
    <d v="1899-12-30T07:30:00"/>
    <m/>
    <d v="2021-05-08T00:00:00"/>
    <x v="34"/>
    <d v="2021-05-08T00:00:00"/>
    <d v="2021-05-08T00:00:00"/>
    <d v="1899-12-30T08:50:00"/>
    <d v="1899-12-30T09:50:00"/>
    <s v="JOSE PAEZ"/>
    <m/>
    <x v="1"/>
    <s v="CAJAS Y TRANSMISIONES"/>
    <s v="INTERNO"/>
    <x v="7"/>
    <n v="0"/>
    <n v="0"/>
    <d v="1899-12-30T00:00:00"/>
    <x v="17"/>
    <n v="1"/>
    <d v="1899-12-30T00:00:00"/>
    <d v="1899-12-30T00:00:00"/>
    <x v="10"/>
    <x v="4"/>
    <x v="7"/>
    <s v="5-18"/>
  </r>
  <r>
    <s v="S17617"/>
    <n v="243"/>
    <x v="0"/>
    <s v="REVISION DE LUCES Y CAMBIO DE STOP NARANJA"/>
    <s v="LUZ TRAILER"/>
    <d v="1899-12-30T07:30:00"/>
    <d v="1899-12-30T07:50:00"/>
    <d v="2021-05-10T00:00:00"/>
    <x v="36"/>
    <d v="2021-05-10T00:00:00"/>
    <d v="2021-05-10T00:00:00"/>
    <d v="1899-12-30T07:30:00"/>
    <d v="1899-12-30T07:50:00"/>
    <s v="EDWIN NARANJO"/>
    <s v="EXTERNO"/>
    <x v="0"/>
    <s v="ELECTRICO"/>
    <s v="EXTERNO"/>
    <x v="0"/>
    <n v="0"/>
    <n v="1"/>
    <d v="1899-12-30T00:20:00"/>
    <x v="15"/>
    <n v="1"/>
    <d v="1899-12-30T00:00:00"/>
    <d v="1899-12-30T00:20:00"/>
    <x v="11"/>
    <x v="4"/>
    <x v="8"/>
    <s v="5-19"/>
  </r>
  <r>
    <s v="TFR839"/>
    <n v="244"/>
    <x v="1"/>
    <s v="REVISION DE BOMBA BIKER Y DE SISTEMA HIDRAULICO DE INYECCION "/>
    <s v="MOTOR"/>
    <d v="1899-12-30T08:15:00"/>
    <d v="1899-12-30T14:50:00"/>
    <d v="2021-05-10T00:00:00"/>
    <x v="28"/>
    <d v="2021-05-10T00:00:00"/>
    <d v="2021-05-10T00:00:00"/>
    <d v="1899-12-30T07:55:00"/>
    <d v="1899-12-30T12:00:00"/>
    <s v="WILSON DURAN"/>
    <s v="VICTOR BARCASNEGRAS"/>
    <x v="0"/>
    <s v="MOTORES"/>
    <s v="INTERNO"/>
    <x v="5"/>
    <n v="1"/>
    <n v="1"/>
    <d v="1899-12-30T13:05:58"/>
    <x v="167"/>
    <n v="1"/>
    <d v="1899-12-30T00:00:00"/>
    <d v="1899-12-30T18:35:58"/>
    <x v="26"/>
    <x v="4"/>
    <x v="8"/>
    <s v="5-19"/>
  </r>
  <r>
    <s v="TFR839"/>
    <n v="244"/>
    <x v="1"/>
    <s v="MANTENIMIENTO Y REPARACION DE TRAPECIO DE CLUTCH"/>
    <s v="TRANSMISIONES"/>
    <d v="1899-12-30T08:15:00"/>
    <d v="1899-12-30T14:50:00"/>
    <d v="2021-05-10T00:00:00"/>
    <x v="28"/>
    <d v="2021-05-10T00:00:00"/>
    <d v="2021-05-10T00:00:00"/>
    <d v="1899-12-30T07:55:00"/>
    <d v="1899-12-30T09:24:00"/>
    <s v="JOSE DIAZ"/>
    <s v="VICTOR BARCASNEGRAS"/>
    <x v="1"/>
    <s v="CAJAS Y TRANSMISIONES"/>
    <s v="INTERNO"/>
    <x v="5"/>
    <n v="1"/>
    <n v="1"/>
    <d v="1899-12-30T13:05:58"/>
    <x v="167"/>
    <n v="1"/>
    <d v="1899-12-30T00:00:00"/>
    <d v="1899-12-30T18:35:58"/>
    <x v="26"/>
    <x v="4"/>
    <x v="8"/>
    <s v="5-19"/>
  </r>
  <r>
    <s v="TFR839"/>
    <n v="244"/>
    <x v="0"/>
    <s v="REVISAR BOTELLA DE DIRECCION CAMBIOD E BOMBA BIKER DE LA DIRECCION POR UNA REPARADA"/>
    <s v="MOTOR"/>
    <d v="1899-12-30T08:15:00"/>
    <d v="1899-12-30T14:50:00"/>
    <d v="2021-05-10T00:00:00"/>
    <x v="28"/>
    <d v="2021-05-11T00:00:00"/>
    <d v="2021-05-11T00:00:00"/>
    <d v="1899-12-30T08:00:00"/>
    <d v="1899-12-30T14:00:00"/>
    <s v="JOSE PAEZ"/>
    <s v="VICTOR BARCASNEGRAS"/>
    <x v="0"/>
    <s v="MOTOR"/>
    <s v="INTERNO"/>
    <x v="5"/>
    <n v="1"/>
    <n v="1"/>
    <d v="1899-12-30T13:05:58"/>
    <x v="167"/>
    <n v="1"/>
    <d v="1899-12-30T00:00:00"/>
    <d v="1899-12-30T18:35:58"/>
    <x v="26"/>
    <x v="4"/>
    <x v="8"/>
    <s v="5-19"/>
  </r>
  <r>
    <s v="SJK695"/>
    <n v="245"/>
    <x v="1"/>
    <s v="DESMONTE DE FUN CLUTCH PARA REPARACION"/>
    <s v="MOTOR"/>
    <d v="1899-12-30T08:15:00"/>
    <d v="1899-12-30T16:00:00"/>
    <d v="2021-05-10T00:00:00"/>
    <x v="36"/>
    <d v="2021-05-10T00:00:00"/>
    <d v="2021-05-10T00:00:00"/>
    <d v="1899-12-30T08:15:00"/>
    <d v="1899-12-30T15:50:00"/>
    <s v="DEIWIS PIMIENTA"/>
    <s v="MAURICIO SUESCUN "/>
    <x v="0"/>
    <s v="AIRE"/>
    <s v="INTERNO"/>
    <x v="3"/>
    <n v="0"/>
    <n v="1"/>
    <d v="1899-12-30T05:45:29"/>
    <x v="168"/>
    <n v="0"/>
    <d v="1899-12-30T05:00:00"/>
    <d v="1899-12-30T11:45:00"/>
    <x v="11"/>
    <x v="4"/>
    <x v="8"/>
    <s v="5-19"/>
  </r>
  <r>
    <s v="SJK695"/>
    <n v="245"/>
    <x v="1"/>
    <s v="DESMONTE Y MONTAJE DE QUINTA RUEDA"/>
    <s v="QUINTA RUEDA"/>
    <d v="1899-12-30T08:15:00"/>
    <d v="1899-12-30T16:00:00"/>
    <d v="2021-05-10T00:00:00"/>
    <x v="36"/>
    <d v="2021-05-10T00:00:00"/>
    <d v="2021-05-10T00:00:00"/>
    <d v="1899-12-30T09:20:00"/>
    <d v="1899-12-30T10:00:00"/>
    <s v="DAIRO RODRIGUEZ_x000a_CESAR ESCORCIA"/>
    <s v="MAURICIO SUESCUN "/>
    <x v="1"/>
    <s v="MECANICA DE PATIO"/>
    <s v="EXTERNO"/>
    <x v="3"/>
    <n v="0"/>
    <n v="1"/>
    <d v="1899-12-30T05:45:29"/>
    <x v="168"/>
    <n v="0"/>
    <d v="1899-12-30T05:00:00"/>
    <d v="1899-12-30T11:45:00"/>
    <x v="11"/>
    <x v="4"/>
    <x v="8"/>
    <s v="5-19"/>
  </r>
  <r>
    <s v="SJK695"/>
    <n v="245"/>
    <x v="1"/>
    <s v="REPARACION ELEVAVIDRIO "/>
    <s v="CABINA"/>
    <d v="1899-12-30T08:15:00"/>
    <d v="1899-12-30T16:00:00"/>
    <d v="2021-05-10T00:00:00"/>
    <x v="36"/>
    <d v="2021-05-10T00:00:00"/>
    <d v="2021-05-10T00:00:00"/>
    <d v="1899-12-30T09:45:00"/>
    <d v="1899-12-30T10:30:00"/>
    <s v="JULIO ARAQUE"/>
    <s v="MAURICIO SUESCUN "/>
    <x v="0"/>
    <s v="ELECTRICO"/>
    <s v="EXTERNO"/>
    <x v="3"/>
    <n v="0"/>
    <n v="1"/>
    <d v="1899-12-30T05:45:29"/>
    <x v="168"/>
    <n v="0"/>
    <d v="1899-12-30T05:00:00"/>
    <d v="1899-12-30T11:45:00"/>
    <x v="11"/>
    <x v="4"/>
    <x v="8"/>
    <s v="5-19"/>
  </r>
  <r>
    <s v="SJK695"/>
    <n v="245"/>
    <x v="0"/>
    <s v="DESMONTE DE DOS TORNILLO DE FUN CLUTCH"/>
    <s v="MOTOR"/>
    <d v="1899-12-30T08:15:00"/>
    <d v="1899-12-30T16:00:00"/>
    <d v="2021-05-10T00:00:00"/>
    <x v="36"/>
    <d v="2021-05-10T00:00:00"/>
    <d v="2021-05-10T00:00:00"/>
    <d v="1899-12-30T13:00:00"/>
    <d v="1899-12-30T13:30:00"/>
    <s v="DAIRO RODRIGUEZ"/>
    <s v="MAURICIO SUESCUN "/>
    <x v="0"/>
    <s v="SOLDADURA"/>
    <s v="INTERNO"/>
    <x v="3"/>
    <n v="0"/>
    <n v="1"/>
    <d v="1899-12-30T05:45:29"/>
    <x v="168"/>
    <n v="0"/>
    <d v="1899-12-30T05:00:00"/>
    <d v="1899-12-30T11:45:00"/>
    <x v="11"/>
    <x v="4"/>
    <x v="8"/>
    <s v="5-19"/>
  </r>
  <r>
    <s v="TLN039"/>
    <n v="246"/>
    <x v="1"/>
    <s v="CAMBIO DE FLAUTA DELANTERA"/>
    <s v="MOTOR"/>
    <d v="1899-12-30T09:30:00"/>
    <d v="1899-12-30T14:00:00"/>
    <d v="2021-05-10T00:00:00"/>
    <x v="37"/>
    <d v="2021-05-10T00:00:00"/>
    <d v="2021-05-10T00:00:00"/>
    <d v="1899-12-30T13:00:00"/>
    <d v="1899-12-30T16:30:00"/>
    <s v="WILSON DURAN"/>
    <s v="ALBERTO BARRIOS"/>
    <x v="0"/>
    <s v="MOTORES"/>
    <s v="INTERNO"/>
    <x v="1"/>
    <n v="2"/>
    <n v="1"/>
    <d v="1899-12-30T21:30:23"/>
    <x v="169"/>
    <n v="1"/>
    <d v="1899-12-30T00:00:00"/>
    <d v="1899-12-31T09:29:31"/>
    <x v="13"/>
    <x v="4"/>
    <x v="8"/>
    <s v="5-19"/>
  </r>
  <r>
    <s v="S26233"/>
    <n v="246"/>
    <x v="1"/>
    <s v="ENDEREZAR DEFENSA TRASERA Y MONTAJE DE PORTA STOP LATERALES"/>
    <s v="LUCES TRAILER"/>
    <d v="1899-12-30T09:30:00"/>
    <d v="1899-12-30T14:00:00"/>
    <d v="2021-05-10T00:00:00"/>
    <x v="37"/>
    <d v="2021-05-10T00:00:00"/>
    <d v="2021-05-10T00:00:00"/>
    <d v="1899-12-30T10:00:00"/>
    <d v="1899-12-30T14:30:00"/>
    <s v="DAIRO RODRIGUEZ_x000a_ALVARO CERVANTES"/>
    <s v="ALBERTO BARRIOS"/>
    <x v="0"/>
    <s v="LATONERIA Y PINTURA"/>
    <s v="EXTERNO"/>
    <x v="1"/>
    <n v="2"/>
    <n v="1"/>
    <d v="1899-12-30T21:30:23"/>
    <x v="169"/>
    <n v="1"/>
    <d v="1899-12-30T00:00:00"/>
    <d v="1899-12-31T09:29:31"/>
    <x v="13"/>
    <x v="4"/>
    <x v="8"/>
    <s v="5-19"/>
  </r>
  <r>
    <s v="S26233"/>
    <n v="246"/>
    <x v="1"/>
    <s v="ADAPTACIOND E LUCES LATERALES "/>
    <s v="LUCES TRAILER"/>
    <d v="1899-12-30T09:30:00"/>
    <d v="1899-12-30T14:00:00"/>
    <d v="2021-05-10T00:00:00"/>
    <x v="37"/>
    <d v="2021-05-10T00:00:00"/>
    <d v="2021-05-10T00:00:00"/>
    <d v="1899-12-30T11:50:00"/>
    <d v="1899-12-30T16:30:00"/>
    <s v="EDWIN NARANJO"/>
    <s v="ALBERTO BARRIOS"/>
    <x v="1"/>
    <s v="ELECTRICO"/>
    <s v="EXTERNO"/>
    <x v="1"/>
    <n v="2"/>
    <n v="1"/>
    <d v="1899-12-30T21:30:23"/>
    <x v="169"/>
    <n v="1"/>
    <d v="1899-12-30T00:00:00"/>
    <d v="1899-12-31T09:29:31"/>
    <x v="13"/>
    <x v="4"/>
    <x v="8"/>
    <s v="5-19"/>
  </r>
  <r>
    <s v="S26233"/>
    <n v="246"/>
    <x v="1"/>
    <s v="PINTAR BASE PARA STOP"/>
    <s v="LUCES TRAILER"/>
    <d v="1899-12-30T09:30:00"/>
    <d v="1899-12-30T14:00:00"/>
    <d v="2021-05-10T00:00:00"/>
    <x v="37"/>
    <d v="2021-05-10T00:00:00"/>
    <d v="2021-05-10T00:00:00"/>
    <d v="1899-12-30T14:17:00"/>
    <d v="1899-12-30T16:30:00"/>
    <s v="DANIEL ROJAS"/>
    <s v="ALBERTO BARRIOS"/>
    <x v="1"/>
    <s v="LATONERIA Y PINTURA"/>
    <s v="EXTERNO"/>
    <x v="1"/>
    <n v="2"/>
    <n v="1"/>
    <d v="1899-12-30T21:30:23"/>
    <x v="169"/>
    <n v="1"/>
    <d v="1899-12-30T00:00:00"/>
    <d v="1899-12-31T09:29:31"/>
    <x v="13"/>
    <x v="4"/>
    <x v="8"/>
    <s v="5-19"/>
  </r>
  <r>
    <s v="S26233"/>
    <n v="246"/>
    <x v="1"/>
    <s v="CAMBIO DE BANDAS, CAMBIO DE RETENEDORES, CAMBIO DE GRASA Y CAMBIO DE 4 RODAMIENTOS "/>
    <s v="RUEDAS"/>
    <d v="1899-12-30T09:30:00"/>
    <d v="1899-12-30T14:00:00"/>
    <d v="2021-05-10T00:00:00"/>
    <x v="37"/>
    <d v="2021-05-11T00:00:00"/>
    <d v="2021-05-11T00:00:00"/>
    <d v="1899-12-30T07:30:00"/>
    <d v="1899-12-30T15:05:00"/>
    <s v="NELFO CALDERA_x000a_RODOLFO CASTAÑEDA"/>
    <s v="ALBERTO BARRIOS"/>
    <x v="1"/>
    <s v="MECANICA DE PATIO"/>
    <s v="INTERNO"/>
    <x v="1"/>
    <n v="2"/>
    <n v="1"/>
    <d v="1899-12-30T21:30:23"/>
    <x v="169"/>
    <n v="1"/>
    <d v="1899-12-30T00:00:00"/>
    <d v="1899-12-31T09:29:31"/>
    <x v="13"/>
    <x v="4"/>
    <x v="8"/>
    <s v="5-19"/>
  </r>
  <r>
    <s v="S26233"/>
    <n v="246"/>
    <x v="1"/>
    <s v="GRADUACION DE FRENOS"/>
    <s v="RUEDAS"/>
    <d v="1899-12-30T09:30:00"/>
    <d v="1899-12-30T14:00:00"/>
    <d v="2021-05-10T00:00:00"/>
    <x v="37"/>
    <d v="2021-05-12T00:00:00"/>
    <d v="2021-05-12T00:00:00"/>
    <d v="1899-12-30T07:30:00"/>
    <d v="1899-12-30T08:00:00"/>
    <s v="NELFO CALDERA"/>
    <s v="ALBERTO BARRIOS"/>
    <x v="1"/>
    <s v="MECANICA DE PATIO"/>
    <s v="EXTERNO"/>
    <x v="1"/>
    <n v="2"/>
    <n v="1"/>
    <d v="1899-12-30T21:30:23"/>
    <x v="169"/>
    <n v="1"/>
    <d v="1899-12-30T00:00:00"/>
    <d v="1899-12-31T09:29:31"/>
    <x v="13"/>
    <x v="4"/>
    <x v="8"/>
    <s v="5-19"/>
  </r>
  <r>
    <s v="TLN039"/>
    <n v="246"/>
    <x v="1"/>
    <s v="REPARACION DE ARNES DE FRENO DE MOTOR"/>
    <s v="MOTOR"/>
    <d v="1899-12-30T09:30:00"/>
    <d v="1899-12-30T14:00:00"/>
    <d v="2021-05-10T00:00:00"/>
    <x v="37"/>
    <d v="2021-05-12T00:00:00"/>
    <d v="2021-05-12T00:00:00"/>
    <d v="1899-12-30T13:20:00"/>
    <d v="1899-12-30T15:00:00"/>
    <s v="EDWIN NARANJO"/>
    <s v="ALBERTO BARRIOS"/>
    <x v="0"/>
    <s v="ELECTRICO"/>
    <s v="EXTERNO"/>
    <x v="1"/>
    <n v="2"/>
    <n v="1"/>
    <d v="1899-12-30T21:30:23"/>
    <x v="169"/>
    <n v="1"/>
    <d v="1899-12-30T00:00:00"/>
    <d v="1899-12-31T09:29:31"/>
    <x v="13"/>
    <x v="4"/>
    <x v="8"/>
    <s v="5-19"/>
  </r>
  <r>
    <s v="TLN039"/>
    <n v="246"/>
    <x v="0"/>
    <s v="CAMBIO DE ARNES FRENO DE MOTOR POR UNO NUEVO, REPARACION DE SISTEMA DE MOTOR "/>
    <s v="MOTOR"/>
    <d v="1899-12-30T09:30:00"/>
    <d v="1899-12-30T14:00:00"/>
    <d v="2021-05-10T00:00:00"/>
    <x v="37"/>
    <d v="2021-05-12T00:00:00"/>
    <d v="2021-05-12T00:00:00"/>
    <d v="1899-12-30T13:20:00"/>
    <d v="1899-12-30T14:00:00"/>
    <s v="WILSON DURAN"/>
    <s v="ALBERTO BARRIOS"/>
    <x v="0"/>
    <s v="MOTORES"/>
    <s v="INTERNO"/>
    <x v="1"/>
    <n v="2"/>
    <n v="1"/>
    <d v="1899-12-30T21:30:23"/>
    <x v="169"/>
    <n v="1"/>
    <d v="1899-12-30T00:00:00"/>
    <d v="1899-12-31T09:29:31"/>
    <x v="13"/>
    <x v="4"/>
    <x v="8"/>
    <s v="5-19"/>
  </r>
  <r>
    <s v="TDK250"/>
    <n v="247"/>
    <x v="0"/>
    <s v="COMPLETAR NIVEL DE ACEITE, SE CORRIGIO FUGA POR FILTRO DE ACEITE"/>
    <s v="MOTOR"/>
    <d v="1899-12-30T09:30:00"/>
    <d v="1899-12-30T10:20:00"/>
    <d v="2021-05-10T00:00:00"/>
    <x v="36"/>
    <d v="2021-05-10T00:00:00"/>
    <d v="2021-05-10T00:00:00"/>
    <d v="1899-12-30T09:30:00"/>
    <d v="1899-12-30T10:20:00"/>
    <s v="JOSE DIAZ"/>
    <s v="CARLOS BARROS"/>
    <x v="0"/>
    <s v="MECANICA DE PATIO"/>
    <s v="INTERNO"/>
    <x v="2"/>
    <n v="0"/>
    <n v="1"/>
    <d v="1899-12-30T00:50:00"/>
    <x v="73"/>
    <n v="1"/>
    <d v="1899-12-30T00:00:00"/>
    <d v="1899-12-30T00:50:00"/>
    <x v="11"/>
    <x v="4"/>
    <x v="8"/>
    <s v="5-19"/>
  </r>
  <r>
    <s v="UYU045"/>
    <n v="248"/>
    <x v="1"/>
    <s v="ARREGLO DE VARILLA DE CLUTCH"/>
    <s v="CAJA"/>
    <d v="1899-12-30T15:00:00"/>
    <d v="1899-12-30T15:45:00"/>
    <d v="2021-05-10T00:00:00"/>
    <x v="36"/>
    <d v="2021-05-10T00:00:00"/>
    <d v="2021-05-10T00:00:00"/>
    <d v="1899-12-30T15:00:00"/>
    <d v="1899-12-30T15:45:00"/>
    <s v="JOSE DIAZ"/>
    <s v="LUIS MARTELO"/>
    <x v="0"/>
    <s v="CAJAS Y TRANSMISIONES"/>
    <s v="INTERNO"/>
    <x v="3"/>
    <n v="0"/>
    <n v="1"/>
    <d v="1899-12-30T00:45:00"/>
    <x v="21"/>
    <n v="0"/>
    <d v="1899-12-30T05:15:00"/>
    <d v="1899-12-30T06:00:00"/>
    <x v="11"/>
    <x v="4"/>
    <x v="8"/>
    <s v="5-19"/>
  </r>
  <r>
    <s v="UYU045"/>
    <n v="248"/>
    <x v="0"/>
    <s v="SOLDADURA A BARRA DE CLUTCH"/>
    <s v="CAJA"/>
    <d v="1899-12-30T15:00:00"/>
    <d v="1899-12-30T15:45:00"/>
    <d v="2021-05-10T00:00:00"/>
    <x v="36"/>
    <d v="2021-05-10T00:00:00"/>
    <d v="2021-05-10T00:00:00"/>
    <d v="1899-12-30T15:00:00"/>
    <d v="1899-12-30T15:45:00"/>
    <s v="ALVARO CERVANTES"/>
    <s v="LUIS MARTELO"/>
    <x v="0"/>
    <s v="SOLDADURA"/>
    <s v="EXTERNO"/>
    <x v="3"/>
    <n v="0"/>
    <n v="1"/>
    <d v="1899-12-30T00:45:00"/>
    <x v="21"/>
    <n v="0"/>
    <d v="1899-12-30T05:15:00"/>
    <d v="1899-12-30T06:00:00"/>
    <x v="11"/>
    <x v="4"/>
    <x v="8"/>
    <s v="5-19"/>
  </r>
  <r>
    <s v="TFR853"/>
    <n v="249"/>
    <x v="1"/>
    <s v="AJUSTE DE MANGUERAS"/>
    <s v="MOTOR"/>
    <d v="1899-12-30T07:30:00"/>
    <d v="1899-12-30T10:14:00"/>
    <d v="2021-05-11T00:00:00"/>
    <x v="28"/>
    <d v="2021-05-11T00:00:00"/>
    <d v="2021-05-11T00:00:00"/>
    <d v="1899-12-30T07:40:00"/>
    <d v="1899-12-30T07:50:00"/>
    <s v="CESAR ESCORCIA"/>
    <s v="G. SANCHEZ"/>
    <x v="1"/>
    <s v="MOTOR"/>
    <s v="EXTERNO"/>
    <x v="5"/>
    <n v="0"/>
    <n v="1"/>
    <d v="1899-12-30T02:44:00"/>
    <x v="170"/>
    <n v="1"/>
    <d v="1899-12-30T00:00:00"/>
    <d v="1899-12-30T02:44:00"/>
    <x v="26"/>
    <x v="4"/>
    <x v="8"/>
    <s v="5-19"/>
  </r>
  <r>
    <s v="TFR853"/>
    <n v="249"/>
    <x v="1"/>
    <s v="CAMBIO DE DIAFRAGMA T30"/>
    <s v="FRENOS "/>
    <d v="1899-12-30T07:30:00"/>
    <d v="1899-12-30T10:14:00"/>
    <d v="2021-05-11T00:00:00"/>
    <x v="28"/>
    <d v="2021-05-11T00:00:00"/>
    <d v="2021-05-11T00:00:00"/>
    <d v="1899-12-30T07:40:00"/>
    <d v="1899-12-30T08:30:00"/>
    <s v="DEIWIS PIMIENTA"/>
    <s v="G. SANCHEZ"/>
    <x v="0"/>
    <s v="AIRE"/>
    <s v="INTERNO"/>
    <x v="5"/>
    <n v="0"/>
    <n v="1"/>
    <d v="1899-12-30T02:44:00"/>
    <x v="170"/>
    <n v="1"/>
    <d v="1899-12-30T00:00:00"/>
    <d v="1899-12-30T02:44:00"/>
    <x v="26"/>
    <x v="4"/>
    <x v="8"/>
    <s v="5-19"/>
  </r>
  <r>
    <s v="TFR853"/>
    <n v="249"/>
    <x v="0"/>
    <s v="ENGRASE"/>
    <s v="GRASERA"/>
    <d v="1899-12-30T07:30:00"/>
    <d v="1899-12-30T10:14:00"/>
    <d v="2021-05-11T00:00:00"/>
    <x v="28"/>
    <d v="2021-05-11T00:00:00"/>
    <d v="2021-05-11T00:00:00"/>
    <d v="1899-12-30T09:30:00"/>
    <d v="1899-12-30T10:14:00"/>
    <s v="ARGEMIRO ARAQUE"/>
    <s v="G. SANCHEZ"/>
    <x v="1"/>
    <s v="MECANICA DE PATIO"/>
    <s v="EXTERNO"/>
    <x v="5"/>
    <n v="0"/>
    <n v="1"/>
    <d v="1899-12-30T02:44:00"/>
    <x v="170"/>
    <n v="1"/>
    <d v="1899-12-30T00:00:00"/>
    <d v="1899-12-30T02:44:00"/>
    <x v="26"/>
    <x v="4"/>
    <x v="8"/>
    <s v="5-19"/>
  </r>
  <r>
    <s v="SJK634"/>
    <n v="250"/>
    <x v="1"/>
    <s v="ENGRASE GENERAL, CAMBIO DE DOS GRASERAS, REVISION DE NIVEL CAJA Y TRANSMISIONES"/>
    <s v="CABINA"/>
    <d v="1899-12-30T08:03:00"/>
    <d v="1899-12-30T11:16:00"/>
    <d v="2021-05-11T00:00:00"/>
    <x v="28"/>
    <d v="2021-05-11T00:00:00"/>
    <d v="2021-05-11T00:00:00"/>
    <d v="1899-12-30T08:05:00"/>
    <d v="1899-12-30T09:12:00"/>
    <s v="ARGEMIRO ARAQUE"/>
    <s v="JOSE VALENCIA"/>
    <x v="1"/>
    <s v="MECANICA DE PATIO"/>
    <s v="EXTERNO"/>
    <x v="0"/>
    <n v="0"/>
    <n v="1"/>
    <d v="1899-12-30T03:13:00"/>
    <x v="171"/>
    <n v="1"/>
    <d v="1899-12-30T00:00:00"/>
    <d v="1899-12-30T03:13:00"/>
    <x v="26"/>
    <x v="4"/>
    <x v="8"/>
    <s v="5-19"/>
  </r>
  <r>
    <s v="SJK634"/>
    <n v="250"/>
    <x v="0"/>
    <s v="CAMBIO DE RODAMIENTOS Y RETENEDOR POSICION 2"/>
    <s v="RUEDAS"/>
    <d v="1899-12-30T08:03:00"/>
    <d v="1899-12-30T11:16:00"/>
    <d v="2021-05-11T00:00:00"/>
    <x v="28"/>
    <d v="2021-05-11T00:00:00"/>
    <d v="2021-05-11T00:00:00"/>
    <d v="1899-12-30T09:30:00"/>
    <d v="1899-12-30T11:15:00"/>
    <s v="TODO TRAILER"/>
    <s v="JOSE VALENCIA"/>
    <x v="0"/>
    <s v="MECANICA DE PATIO"/>
    <s v="INTERNO"/>
    <x v="0"/>
    <n v="0"/>
    <n v="1"/>
    <d v="1899-12-30T03:13:00"/>
    <x v="171"/>
    <n v="1"/>
    <d v="1899-12-30T00:00:00"/>
    <d v="1899-12-30T03:13:00"/>
    <x v="26"/>
    <x v="4"/>
    <x v="8"/>
    <s v="5-19"/>
  </r>
  <r>
    <s v="SJK631"/>
    <n v="251"/>
    <x v="0"/>
    <s v="INSTALACION DE EXPLORADORAS, ARREGLO DE LAMPARAS FRONTALES, CAMBIO DE COMANDO DIRECCIONAL"/>
    <s v="CABINA"/>
    <d v="1899-12-30T08:21:00"/>
    <d v="1899-12-30T14:31:00"/>
    <d v="2021-05-11T00:00:00"/>
    <x v="28"/>
    <d v="2021-05-11T00:00:00"/>
    <d v="2021-05-11T00:00:00"/>
    <d v="1899-12-30T08:21:00"/>
    <d v="1899-12-30T14:31:00"/>
    <s v="EDWIN NARANJO"/>
    <s v="YOMAR OÑATE"/>
    <x v="0"/>
    <s v="ELECTRICO"/>
    <s v="EXTERNO"/>
    <x v="0"/>
    <n v="0"/>
    <n v="1"/>
    <d v="1899-12-30T04:10:29"/>
    <x v="116"/>
    <n v="1"/>
    <d v="1899-12-30T00:00:00"/>
    <d v="1899-12-30T05:10:00"/>
    <x v="26"/>
    <x v="4"/>
    <x v="8"/>
    <s v="5-19"/>
  </r>
  <r>
    <s v="S20485"/>
    <n v="252"/>
    <x v="1"/>
    <s v="REPARACION VALVULA DE LEVANTA EJE"/>
    <s v="AIRE TANQUE"/>
    <d v="1899-12-30T08:40:00"/>
    <d v="1899-12-30T10:30:00"/>
    <d v="2021-05-11T00:00:00"/>
    <x v="28"/>
    <d v="2021-05-11T00:00:00"/>
    <d v="2021-05-11T00:00:00"/>
    <d v="1899-12-30T08:40:00"/>
    <d v="1899-12-30T10:00:00"/>
    <s v="DEIWIS PIMIENTA"/>
    <s v="ELIECER MONSALVO"/>
    <x v="0"/>
    <s v="AIRE"/>
    <s v="INTERNA"/>
    <x v="3"/>
    <n v="0"/>
    <n v="1"/>
    <d v="1899-12-30T01:50:00"/>
    <x v="104"/>
    <n v="1"/>
    <d v="1899-12-30T00:00:00"/>
    <d v="1899-12-30T01:50:00"/>
    <x v="26"/>
    <x v="4"/>
    <x v="8"/>
    <s v="5-19"/>
  </r>
  <r>
    <s v="S20485"/>
    <n v="252"/>
    <x v="0"/>
    <s v="CAMBIO DE ANILLO DE MANGUERA DE VALVULA DE VENTEO"/>
    <s v="SUPERIOR TANQUE"/>
    <d v="1899-12-30T08:40:00"/>
    <d v="1899-12-30T10:30:00"/>
    <d v="2021-05-11T00:00:00"/>
    <x v="28"/>
    <d v="2021-05-11T00:00:00"/>
    <d v="2021-05-11T00:00:00"/>
    <d v="1899-12-30T09:30:00"/>
    <d v="1899-12-30T10:20:00"/>
    <s v="CESAR ESCORCIA"/>
    <s v="ELIECER MONSALVO"/>
    <x v="0"/>
    <s v="AIRE"/>
    <s v="EXTERNO"/>
    <x v="3"/>
    <n v="0"/>
    <n v="1"/>
    <d v="1899-12-30T01:50:00"/>
    <x v="104"/>
    <n v="1"/>
    <d v="1899-12-30T00:00:00"/>
    <d v="1899-12-30T01:50:00"/>
    <x v="26"/>
    <x v="4"/>
    <x v="8"/>
    <s v="5-19"/>
  </r>
  <r>
    <s v="TFR044"/>
    <n v="253"/>
    <x v="1"/>
    <s v="CAMBIO DE SOPORTE DE MOTOR DELANTERO"/>
    <s v="MOTOR"/>
    <d v="1899-12-30T08:45:00"/>
    <d v="1899-12-30T13:50:00"/>
    <d v="2021-05-11T00:00:00"/>
    <x v="38"/>
    <d v="2021-05-11T00:00:00"/>
    <d v="2021-05-11T00:00:00"/>
    <d v="1899-12-30T08:45:00"/>
    <d v="1899-12-30T10:20:00"/>
    <s v="JOSE DIAZ"/>
    <s v="JORGE GOMEZ"/>
    <x v="1"/>
    <s v="MECANICA DE PATIO"/>
    <s v="INTERNO"/>
    <x v="1"/>
    <n v="2"/>
    <n v="1"/>
    <d v="1899-12-30T22:05:23"/>
    <x v="172"/>
    <n v="1"/>
    <d v="1899-12-30T00:00:00"/>
    <d v="1899-12-31T10:04:31"/>
    <x v="14"/>
    <x v="4"/>
    <x v="8"/>
    <s v="5-19"/>
  </r>
  <r>
    <s v="TFR044"/>
    <n v="253"/>
    <x v="1"/>
    <s v="CAMBIO DE ACEITE Y FILTRACION DE MOTOR"/>
    <s v="MOTOR"/>
    <d v="1899-12-30T08:45:00"/>
    <d v="1899-12-30T13:50:00"/>
    <d v="2021-05-11T00:00:00"/>
    <x v="38"/>
    <d v="2021-05-11T00:00:00"/>
    <d v="2021-05-11T00:00:00"/>
    <d v="1899-12-30T12:50:00"/>
    <d v="1899-12-30T13:55:00"/>
    <s v="ARGEMIRO ARAQUE"/>
    <s v="JORGE GOMEZ"/>
    <x v="1"/>
    <s v="MECANICA DE PATIO"/>
    <s v="INTERNO"/>
    <x v="1"/>
    <n v="2"/>
    <n v="1"/>
    <d v="1899-12-30T22:05:23"/>
    <x v="172"/>
    <n v="1"/>
    <d v="1899-12-30T00:00:00"/>
    <d v="1899-12-31T10:04:31"/>
    <x v="14"/>
    <x v="4"/>
    <x v="8"/>
    <s v="5-19"/>
  </r>
  <r>
    <s v="TFR044"/>
    <n v="253"/>
    <x v="1"/>
    <s v="REVISION DE CLUTCH Y CALIBRACION DE CLUTCH"/>
    <s v="TRANSMISIONES"/>
    <d v="1899-12-30T08:45:00"/>
    <d v="1899-12-30T13:50:00"/>
    <d v="2021-05-11T00:00:00"/>
    <x v="38"/>
    <d v="2021-05-11T00:00:00"/>
    <d v="2021-05-11T00:00:00"/>
    <d v="1899-12-30T13:30:00"/>
    <d v="1899-12-30T14:00:00"/>
    <s v="JOSE DIAZ"/>
    <s v="JORGE GOMEZ"/>
    <x v="1"/>
    <s v="CAJAS Y TRANSMISIONES"/>
    <s v="INTERNO"/>
    <x v="1"/>
    <n v="2"/>
    <n v="1"/>
    <d v="1899-12-30T22:05:23"/>
    <x v="172"/>
    <n v="1"/>
    <d v="1899-12-30T00:00:00"/>
    <d v="1899-12-31T10:04:31"/>
    <x v="14"/>
    <x v="4"/>
    <x v="8"/>
    <s v="5-19"/>
  </r>
  <r>
    <s v="TFR044"/>
    <n v="253"/>
    <x v="1"/>
    <s v="CAMBIO DE BANDAS UTLIMO TROQUE, RODAJAS Y RESORTES"/>
    <s v="RUEDAS"/>
    <d v="1899-12-30T08:45:00"/>
    <d v="1899-12-30T13:50:00"/>
    <d v="2021-05-11T00:00:00"/>
    <x v="38"/>
    <d v="2021-05-12T00:00:00"/>
    <d v="2021-05-12T00:00:00"/>
    <d v="1899-12-30T07:30:00"/>
    <d v="1899-12-30T13:27:00"/>
    <s v="ARGEMIRO ARAQUE_x000a_CESAR ESCORCIA"/>
    <s v="JORGE GOMEZ"/>
    <x v="1"/>
    <s v="MECANICA DE PATIO"/>
    <s v="EXTERNO"/>
    <x v="1"/>
    <n v="2"/>
    <n v="1"/>
    <d v="1899-12-30T22:05:23"/>
    <x v="172"/>
    <n v="1"/>
    <d v="1899-12-30T00:00:00"/>
    <d v="1899-12-31T10:04:31"/>
    <x v="14"/>
    <x v="4"/>
    <x v="8"/>
    <s v="5-19"/>
  </r>
  <r>
    <s v="TFR044"/>
    <n v="253"/>
    <x v="1"/>
    <s v="DESMONTE DE ALETAS DE SOPORTE DE H DE  QUINTA RUEDAY H PARA CAMBIO "/>
    <s v="SOPORTE CHASIS"/>
    <d v="1899-12-30T08:45:00"/>
    <d v="1899-12-30T13:50:00"/>
    <d v="2021-05-11T00:00:00"/>
    <x v="38"/>
    <d v="2021-05-12T00:00:00"/>
    <d v="2021-05-12T00:00:00"/>
    <d v="1899-12-30T13:30:00"/>
    <d v="1899-12-30T15:30:00"/>
    <s v="ARGEMIRO ARAQUE_x000a_ALVARO CERVANTES"/>
    <s v="JORGE GOMEZ"/>
    <x v="1"/>
    <s v="MECANICA DE PATIO"/>
    <s v="EXTERNO"/>
    <x v="1"/>
    <n v="2"/>
    <n v="1"/>
    <d v="1899-12-30T22:05:23"/>
    <x v="172"/>
    <n v="1"/>
    <d v="1899-12-30T00:00:00"/>
    <d v="1899-12-31T10:04:31"/>
    <x v="14"/>
    <x v="4"/>
    <x v="8"/>
    <s v="5-19"/>
  </r>
  <r>
    <s v="TFR044"/>
    <n v="253"/>
    <x v="1"/>
    <s v="MONTAJE DE ALETAS DE SOPORTE H Y CAMBIO DE TORNILLOS"/>
    <s v="SOPORTE CHASIS"/>
    <d v="1899-12-30T08:45:00"/>
    <d v="1899-12-30T13:50:00"/>
    <d v="2021-05-11T00:00:00"/>
    <x v="38"/>
    <d v="2021-05-13T00:00:00"/>
    <d v="2021-05-13T00:00:00"/>
    <d v="1899-12-30T08:00:00"/>
    <d v="1899-12-30T10:10:00"/>
    <s v="ARGEMIRO ARAQUE"/>
    <s v="JORGE GOMEZ"/>
    <x v="1"/>
    <s v="MECANICA DE PATIO"/>
    <s v="EXTERNO"/>
    <x v="1"/>
    <n v="2"/>
    <n v="1"/>
    <d v="1899-12-30T22:05:23"/>
    <x v="172"/>
    <n v="1"/>
    <d v="1899-12-30T00:00:00"/>
    <d v="1899-12-31T10:04:31"/>
    <x v="14"/>
    <x v="4"/>
    <x v="8"/>
    <s v="5-19"/>
  </r>
  <r>
    <s v="S17402"/>
    <n v="253"/>
    <x v="1"/>
    <s v="SOLDADURA A LA MESA DEL VOLCO"/>
    <s v="TRAILER"/>
    <d v="1899-12-30T08:45:00"/>
    <d v="1899-12-30T13:50:00"/>
    <d v="2021-05-11T00:00:00"/>
    <x v="38"/>
    <d v="2021-05-13T00:00:00"/>
    <d v="2021-05-13T00:00:00"/>
    <d v="1899-12-30T08:30:00"/>
    <d v="1899-12-30T11:04:00"/>
    <s v="ALVARO CERVANTES"/>
    <s v="JORGE GOMEZ"/>
    <x v="1"/>
    <s v="SOLDADURA"/>
    <s v="EXTERNO"/>
    <x v="1"/>
    <n v="2"/>
    <n v="1"/>
    <d v="1899-12-30T22:05:23"/>
    <x v="172"/>
    <n v="1"/>
    <d v="1899-12-30T00:00:00"/>
    <d v="1899-12-31T10:04:31"/>
    <x v="14"/>
    <x v="4"/>
    <x v="8"/>
    <s v="5-19"/>
  </r>
  <r>
    <s v="S17402"/>
    <n v="253"/>
    <x v="1"/>
    <s v="REVISION FUGA DE AIRE"/>
    <s v="AIRE TRAILER"/>
    <d v="1899-12-30T08:45:00"/>
    <d v="1899-12-30T13:50:00"/>
    <d v="2021-05-11T00:00:00"/>
    <x v="38"/>
    <d v="2021-05-13T00:00:00"/>
    <d v="2021-05-13T00:00:00"/>
    <d v="1899-12-30T12:30:00"/>
    <d v="1899-12-30T13:50:00"/>
    <s v="DEIWIS PIMIENTA"/>
    <s v="JORGE GOMEZ"/>
    <x v="1"/>
    <s v="AIRE"/>
    <s v="EXTERNO"/>
    <x v="1"/>
    <n v="2"/>
    <n v="1"/>
    <d v="1899-12-30T22:05:23"/>
    <x v="172"/>
    <n v="1"/>
    <d v="1899-12-30T00:00:00"/>
    <d v="1899-12-31T10:04:31"/>
    <x v="14"/>
    <x v="4"/>
    <x v="8"/>
    <s v="5-19"/>
  </r>
  <r>
    <s v="TFQ009"/>
    <n v="254"/>
    <x v="0"/>
    <s v="ENGRASE GENERAL"/>
    <s v="GRASERA"/>
    <d v="1899-12-30T10:00:00"/>
    <d v="1899-12-30T10:40:00"/>
    <d v="2021-05-11T00:00:00"/>
    <x v="28"/>
    <d v="2021-05-11T00:00:00"/>
    <d v="2021-05-11T00:00:00"/>
    <d v="1899-12-30T10:15:00"/>
    <d v="1899-12-30T10:40:00"/>
    <s v="ARGEMIRO ARAQUE"/>
    <s v="JAIRO GALLARDO"/>
    <x v="1"/>
    <s v="MECANICA DE PATIO"/>
    <s v="EXTERNO"/>
    <x v="2"/>
    <n v="0"/>
    <n v="1"/>
    <d v="1899-12-30T00:40:00"/>
    <x v="70"/>
    <n v="1"/>
    <d v="1899-12-30T00:00:00"/>
    <d v="1899-12-30T00:40:00"/>
    <x v="26"/>
    <x v="4"/>
    <x v="8"/>
    <s v="5-19"/>
  </r>
  <r>
    <s v="TFR045"/>
    <n v="255"/>
    <x v="1"/>
    <s v="FABRICACION DE OREJAS DE SOPORTE DE BARRA EN V"/>
    <s v="TRANSMISIONES"/>
    <d v="1899-12-30T08:00:00"/>
    <d v="1899-12-30T17:27:00"/>
    <d v="2021-05-11T00:00:00"/>
    <x v="39"/>
    <d v="2021-05-11T00:00:00"/>
    <d v="2021-05-11T00:00:00"/>
    <d v="1899-12-30T08:00:00"/>
    <d v="1899-12-30T14:30:00"/>
    <s v="DAIRO RODRIGUEZ"/>
    <s v="ROBERTO MENDOZA"/>
    <x v="0"/>
    <s v="SOLDADURA"/>
    <s v="EXTERNO"/>
    <x v="1"/>
    <n v="3"/>
    <n v="1"/>
    <d v="1899-12-31T10:57:17"/>
    <x v="173"/>
    <n v="0"/>
    <d v="1899-12-30T03:33:00"/>
    <d v="1900-01-01T07:59:02"/>
    <x v="15"/>
    <x v="4"/>
    <x v="8"/>
    <s v="5-19"/>
  </r>
  <r>
    <s v="TFR045"/>
    <n v="255"/>
    <x v="1"/>
    <s v="CORREGIR FUGA DE AIRE EN PERA FULLER"/>
    <s v="CABINA"/>
    <d v="1899-12-30T08:00:00"/>
    <d v="1899-12-30T17:27:00"/>
    <d v="2021-05-11T00:00:00"/>
    <x v="39"/>
    <d v="2021-05-11T00:00:00"/>
    <d v="2021-05-11T00:00:00"/>
    <d v="1899-12-30T14:30:00"/>
    <d v="1899-12-30T14:50:00"/>
    <s v="DEIWIS PIMIENTA"/>
    <s v="ROBERTO MENDOZA"/>
    <x v="0"/>
    <s v="AIRE"/>
    <s v="EXTERNO"/>
    <x v="1"/>
    <n v="3"/>
    <n v="1"/>
    <d v="1899-12-31T10:57:17"/>
    <x v="173"/>
    <n v="0"/>
    <d v="1899-12-30T03:33:00"/>
    <d v="1900-01-01T07:59:02"/>
    <x v="15"/>
    <x v="4"/>
    <x v="8"/>
    <s v="5-19"/>
  </r>
  <r>
    <s v="TFR045"/>
    <n v="255"/>
    <x v="1"/>
    <s v="POLISHADO"/>
    <s v="CABINA"/>
    <d v="1899-12-30T08:00:00"/>
    <d v="1899-12-30T17:27:00"/>
    <d v="2021-05-11T00:00:00"/>
    <x v="39"/>
    <d v="2021-05-12T00:00:00"/>
    <d v="2021-05-12T00:00:00"/>
    <d v="1899-12-30T07:30:00"/>
    <d v="1899-12-30T15:30:00"/>
    <s v="DANIEL ROJAS"/>
    <s v="ROBERTO MENDOZA"/>
    <x v="0"/>
    <s v="LATONERIA Y PINTURA"/>
    <s v="EXTERNO"/>
    <x v="1"/>
    <n v="3"/>
    <n v="1"/>
    <d v="1899-12-31T10:57:17"/>
    <x v="173"/>
    <n v="0"/>
    <d v="1899-12-30T03:33:00"/>
    <d v="1900-01-01T07:59:02"/>
    <x v="15"/>
    <x v="4"/>
    <x v="8"/>
    <s v="5-19"/>
  </r>
  <r>
    <s v="TFR045"/>
    <n v="255"/>
    <x v="1"/>
    <s v="MONTAJE DE SOPORTE DE BARRA EN V"/>
    <s v="TRANSMISIONES"/>
    <d v="1899-12-30T08:00:00"/>
    <d v="1899-12-30T17:27:00"/>
    <d v="2021-05-11T00:00:00"/>
    <x v="39"/>
    <d v="2021-05-12T00:00:00"/>
    <d v="2021-05-12T00:00:00"/>
    <d v="1899-12-30T07:30:00"/>
    <d v="1899-12-30T15:30:00"/>
    <s v="DAIRO RODRIGUEZ_x000a_ALVARO CERVANTES"/>
    <s v="ROBERTO MENDOZA"/>
    <x v="0"/>
    <s v="SOLDADURA"/>
    <s v="EXTERNO"/>
    <x v="1"/>
    <n v="3"/>
    <n v="1"/>
    <d v="1899-12-31T10:57:17"/>
    <x v="173"/>
    <n v="0"/>
    <d v="1899-12-30T03:33:00"/>
    <d v="1900-01-01T07:59:02"/>
    <x v="15"/>
    <x v="4"/>
    <x v="8"/>
    <s v="5-19"/>
  </r>
  <r>
    <s v="TFR045"/>
    <n v="255"/>
    <x v="1"/>
    <s v="SOLDADURA A LA BASE DE BARRA EN V"/>
    <s v="TRANSMISIONES"/>
    <d v="1899-12-30T08:00:00"/>
    <d v="1899-12-30T17:27:00"/>
    <d v="2021-05-11T00:00:00"/>
    <x v="39"/>
    <d v="2021-05-13T00:00:00"/>
    <d v="2021-05-13T00:00:00"/>
    <d v="1899-12-30T07:50:00"/>
    <d v="1899-12-30T09:30:00"/>
    <s v="DAIRO RODRIGUEZ_x000a_ALVARO CERVANTES"/>
    <s v="ROBERTO MENDOZA"/>
    <x v="0"/>
    <s v="SOLDADURA"/>
    <s v="EXTERNO"/>
    <x v="1"/>
    <n v="3"/>
    <n v="1"/>
    <d v="1899-12-31T10:57:17"/>
    <x v="173"/>
    <n v="0"/>
    <d v="1899-12-30T03:33:00"/>
    <d v="1900-01-01T07:59:02"/>
    <x v="15"/>
    <x v="4"/>
    <x v="8"/>
    <s v="5-19"/>
  </r>
  <r>
    <s v="TFR045"/>
    <n v="255"/>
    <x v="1"/>
    <s v="MONTAJE DE BARRA EN V"/>
    <s v="TRANSMISIONES"/>
    <d v="1899-12-30T08:00:00"/>
    <d v="1899-12-30T17:27:00"/>
    <d v="2021-05-11T00:00:00"/>
    <x v="39"/>
    <d v="2021-05-13T00:00:00"/>
    <d v="2021-05-13T00:00:00"/>
    <d v="1899-12-30T10:30:00"/>
    <d v="1899-12-30T11:30:00"/>
    <s v="DAIRO RODRIGUEZ_x000a_CESAR ESCORCIA"/>
    <s v="ROBERTO MENDOZA"/>
    <x v="0"/>
    <s v="SOLDADURA"/>
    <s v="EXTERNO"/>
    <x v="1"/>
    <n v="3"/>
    <n v="1"/>
    <d v="1899-12-31T10:57:17"/>
    <x v="173"/>
    <n v="0"/>
    <d v="1899-12-30T03:33:00"/>
    <d v="1900-01-01T07:59:02"/>
    <x v="15"/>
    <x v="4"/>
    <x v="8"/>
    <s v="5-19"/>
  </r>
  <r>
    <s v="S26234"/>
    <n v="255"/>
    <x v="1"/>
    <s v="SOLDADURA A REFUERZO DE DEFENSA TRASERA "/>
    <s v="DEFENSA"/>
    <d v="1899-12-30T08:00:00"/>
    <d v="1899-12-30T17:27:00"/>
    <d v="2021-05-11T00:00:00"/>
    <x v="39"/>
    <d v="2021-05-14T00:00:00"/>
    <d v="2021-05-14T00:00:00"/>
    <d v="1899-12-30T07:30:00"/>
    <d v="1899-12-30T10:50:00"/>
    <s v="ALVARO CERVANTES"/>
    <s v="ROBERTO MENDOZA"/>
    <x v="0"/>
    <s v="SOLDADURA"/>
    <s v="EXTERNO"/>
    <x v="1"/>
    <n v="3"/>
    <n v="1"/>
    <d v="1899-12-31T10:57:17"/>
    <x v="173"/>
    <n v="0"/>
    <d v="1899-12-30T03:33:00"/>
    <d v="1900-01-01T07:59:02"/>
    <x v="15"/>
    <x v="4"/>
    <x v="8"/>
    <s v="5-19"/>
  </r>
  <r>
    <s v="TFR045"/>
    <n v="255"/>
    <x v="1"/>
    <s v="CAMBIO DE UNIDADES FRONTALES Y CAMBIO DE LICUADORA"/>
    <s v="CABINA"/>
    <d v="1899-12-30T08:00:00"/>
    <d v="1899-12-30T17:27:00"/>
    <d v="2021-05-11T00:00:00"/>
    <x v="39"/>
    <d v="2021-05-14T00:00:00"/>
    <d v="2021-05-14T00:00:00"/>
    <d v="1899-12-30T09:45:00"/>
    <d v="1899-12-30T11:20:00"/>
    <s v="EDWIN NARANJO"/>
    <s v="ROBERTO MENDOZA"/>
    <x v="0"/>
    <s v="ELECTRICO"/>
    <s v="EXTERNO"/>
    <x v="1"/>
    <n v="3"/>
    <n v="1"/>
    <d v="1899-12-31T10:57:17"/>
    <x v="173"/>
    <n v="0"/>
    <d v="1899-12-30T03:33:00"/>
    <d v="1900-01-01T07:59:02"/>
    <x v="15"/>
    <x v="4"/>
    <x v="8"/>
    <s v="5-19"/>
  </r>
  <r>
    <s v="TFR045"/>
    <n v="255"/>
    <x v="1"/>
    <s v="CORRECCION FUGA DE AIRE BAJO LA CABINA"/>
    <s v="AIRE CABEZOTE"/>
    <d v="1899-12-30T08:00:00"/>
    <d v="1899-12-30T17:27:00"/>
    <d v="2021-05-11T00:00:00"/>
    <x v="39"/>
    <d v="2021-05-14T00:00:00"/>
    <d v="2021-05-14T00:00:00"/>
    <d v="1899-12-30T09:50:00"/>
    <d v="1899-12-30T10:08:00"/>
    <s v="DEIWIS PIMIENTA"/>
    <s v="ROBERTO MENDOZA"/>
    <x v="0"/>
    <s v="AIRE"/>
    <s v="EXTERNO"/>
    <x v="1"/>
    <n v="3"/>
    <n v="1"/>
    <d v="1899-12-31T10:57:17"/>
    <x v="173"/>
    <n v="0"/>
    <d v="1899-12-30T03:33:00"/>
    <d v="1900-01-01T07:59:02"/>
    <x v="15"/>
    <x v="4"/>
    <x v="8"/>
    <s v="5-19"/>
  </r>
  <r>
    <s v="TFR045"/>
    <n v="255"/>
    <x v="1"/>
    <s v="ENGRASE GENERAL"/>
    <s v="GRASERA"/>
    <d v="1899-12-30T08:00:00"/>
    <d v="1899-12-30T17:27:00"/>
    <d v="2021-05-11T00:00:00"/>
    <x v="39"/>
    <d v="2021-05-14T00:00:00"/>
    <d v="2021-05-14T00:00:00"/>
    <d v="1899-12-30T14:40:00"/>
    <d v="1899-12-30T15:00:00"/>
    <s v="DEIWIS PIMIENTA"/>
    <s v="ROBERTO MENDOZA"/>
    <x v="1"/>
    <s v="MECANICA DE PATIO"/>
    <s v="EXTERNO"/>
    <x v="1"/>
    <n v="3"/>
    <n v="1"/>
    <d v="1899-12-31T10:57:17"/>
    <x v="173"/>
    <n v="0"/>
    <d v="1899-12-30T03:33:00"/>
    <d v="1900-01-01T07:59:02"/>
    <x v="15"/>
    <x v="4"/>
    <x v="8"/>
    <s v="5-19"/>
  </r>
  <r>
    <s v="S26234"/>
    <n v="255"/>
    <x v="1"/>
    <s v="CAMBIO DE 4 CAMARAS T30"/>
    <s v="AIRE TRAILER"/>
    <d v="1899-12-30T08:00:00"/>
    <d v="1899-12-30T17:27:00"/>
    <d v="2021-05-11T00:00:00"/>
    <x v="39"/>
    <d v="2021-05-14T00:00:00"/>
    <d v="2021-05-14T00:00:00"/>
    <d v="1899-12-30T15:40:00"/>
    <d v="1899-12-30T17:27:00"/>
    <s v="DEIWIS PIMIENTA"/>
    <s v="ROBERTO MENDOZA"/>
    <x v="0"/>
    <s v="AIRE"/>
    <s v="EXTERNO"/>
    <x v="1"/>
    <n v="3"/>
    <n v="1"/>
    <d v="1899-12-31T10:57:17"/>
    <x v="173"/>
    <n v="0"/>
    <d v="1899-12-30T03:33:00"/>
    <d v="1900-01-01T07:59:02"/>
    <x v="15"/>
    <x v="4"/>
    <x v="8"/>
    <s v="5-19"/>
  </r>
  <r>
    <s v="TFU069"/>
    <n v="256"/>
    <x v="1"/>
    <s v="REPARACION DE RODILLO ACELERADOR"/>
    <s v="CABINA"/>
    <d v="1899-12-30T08:00:00"/>
    <d v="1899-12-30T12:00:00"/>
    <d v="2021-05-11T00:00:00"/>
    <x v="37"/>
    <d v="2021-05-11T00:00:00"/>
    <d v="2021-05-11T00:00:00"/>
    <d v="1899-12-30T10:30:00"/>
    <d v="1899-12-30T11:30:00"/>
    <s v="CESAR ESCORCIA"/>
    <s v="EFRAIN VARGAS"/>
    <x v="0"/>
    <s v="MECANICA DE PATIO"/>
    <s v="EXTERNO"/>
    <x v="1"/>
    <n v="1"/>
    <n v="1"/>
    <d v="1899-12-30T10:30:58"/>
    <x v="174"/>
    <n v="1"/>
    <d v="1899-12-30T00:00:00"/>
    <d v="1899-12-30T16:00:58"/>
    <x v="13"/>
    <x v="4"/>
    <x v="8"/>
    <s v="5-19"/>
  </r>
  <r>
    <s v="TFU069"/>
    <n v="256"/>
    <x v="1"/>
    <s v="AJUSTE DE CARDAN Y CRUCETAS"/>
    <s v="TRANSMISIONES"/>
    <d v="1899-12-30T08:00:00"/>
    <d v="1899-12-30T12:00:00"/>
    <d v="2021-05-11T00:00:00"/>
    <x v="37"/>
    <d v="2021-05-11T00:00:00"/>
    <d v="2021-05-11T00:00:00"/>
    <d v="1899-12-30T10:20:00"/>
    <d v="1899-12-30T13:09:00"/>
    <s v="JOSE DIAZ"/>
    <s v="EFRAIN VARGAS"/>
    <x v="1"/>
    <s v="CAJAS Y TRANSMISIONES"/>
    <s v="EXTERNO"/>
    <x v="1"/>
    <n v="1"/>
    <n v="1"/>
    <d v="1899-12-30T10:30:58"/>
    <x v="174"/>
    <n v="1"/>
    <d v="1899-12-30T00:00:00"/>
    <d v="1899-12-30T16:00:58"/>
    <x v="13"/>
    <x v="4"/>
    <x v="8"/>
    <s v="5-19"/>
  </r>
  <r>
    <s v="TFU069"/>
    <n v="256"/>
    <x v="1"/>
    <s v="COMPLETAR NIVEL DE ACEITE A LA BOTELLA DE LA DIRECCION, CAMBIO DE SELLO EN LA BOTELLA DE LA DIRECCION"/>
    <s v="MOTOR"/>
    <d v="1899-12-30T08:00:00"/>
    <d v="1899-12-30T12:00:00"/>
    <d v="2021-05-11T00:00:00"/>
    <x v="37"/>
    <d v="2021-05-11T00:00:00"/>
    <d v="2021-05-11T00:00:00"/>
    <d v="1899-12-30T11:50:00"/>
    <d v="1899-12-30T14:30:00"/>
    <s v="DEIWIS PIMIENTA"/>
    <s v="EFRAIN VARGAS"/>
    <x v="0"/>
    <s v="MOTORES"/>
    <s v="EXTERNO"/>
    <x v="1"/>
    <n v="1"/>
    <n v="1"/>
    <d v="1899-12-30T10:30:58"/>
    <x v="174"/>
    <n v="1"/>
    <d v="1899-12-30T00:00:00"/>
    <d v="1899-12-30T16:00:58"/>
    <x v="13"/>
    <x v="4"/>
    <x v="8"/>
    <s v="5-19"/>
  </r>
  <r>
    <s v="TFU069"/>
    <n v="256"/>
    <x v="1"/>
    <s v="CAMBIO DE BASE DELA SILLA SE DESMONTO LA BASE"/>
    <s v="CABINA"/>
    <d v="1899-12-30T08:00:00"/>
    <d v="1899-12-30T12:00:00"/>
    <d v="2021-05-11T00:00:00"/>
    <x v="37"/>
    <d v="2021-05-12T00:00:00"/>
    <d v="2021-05-12T00:00:00"/>
    <d v="1899-12-30T07:30:00"/>
    <d v="1899-12-30T08:40:00"/>
    <s v="WILSON DURAN"/>
    <s v="EFRAIN VARGAS"/>
    <x v="0"/>
    <s v="MOTORES"/>
    <s v="EXTERNO"/>
    <x v="1"/>
    <n v="1"/>
    <n v="1"/>
    <d v="1899-12-30T10:30:58"/>
    <x v="174"/>
    <n v="1"/>
    <d v="1899-12-30T00:00:00"/>
    <d v="1899-12-30T16:00:58"/>
    <x v="13"/>
    <x v="4"/>
    <x v="8"/>
    <s v="5-19"/>
  </r>
  <r>
    <s v="TFU069"/>
    <n v="256"/>
    <x v="1"/>
    <s v="INSPECCION DE QUINTA RUEDA"/>
    <s v="QUINTA RUEDA"/>
    <d v="1899-12-30T08:00:00"/>
    <d v="1899-12-30T12:00:00"/>
    <d v="2021-05-11T00:00:00"/>
    <x v="37"/>
    <d v="2021-05-12T00:00:00"/>
    <d v="2021-05-12T00:00:00"/>
    <d v="1899-12-30T07:30:00"/>
    <d v="1899-12-30T09:30:00"/>
    <s v="LUIS UTRIA_x000a_CESAR ESCORCIA"/>
    <s v="EFRAIN VARGAS"/>
    <x v="1"/>
    <s v="MECANICA DE PATIO"/>
    <s v="EXTERNO"/>
    <x v="1"/>
    <n v="1"/>
    <n v="1"/>
    <d v="1899-12-30T10:30:58"/>
    <x v="174"/>
    <n v="1"/>
    <d v="1899-12-30T00:00:00"/>
    <d v="1899-12-30T16:00:58"/>
    <x v="13"/>
    <x v="4"/>
    <x v="8"/>
    <s v="5-19"/>
  </r>
  <r>
    <s v="TFU069"/>
    <n v="256"/>
    <x v="1"/>
    <s v="SOLDADURA A BASE DE SILLA"/>
    <s v="CABINA"/>
    <d v="1899-12-30T08:00:00"/>
    <d v="1899-12-30T12:00:00"/>
    <d v="2021-05-11T00:00:00"/>
    <x v="37"/>
    <d v="2021-05-12T00:00:00"/>
    <d v="2021-05-12T00:00:00"/>
    <d v="1899-12-30T07:30:00"/>
    <d v="1899-12-30T08:30:00"/>
    <s v="ALVARO CERVANTES"/>
    <s v="EFRAIN VARGAS"/>
    <x v="0"/>
    <s v="SOLDADURA"/>
    <s v="EXTERNO"/>
    <x v="1"/>
    <n v="1"/>
    <n v="1"/>
    <d v="1899-12-30T10:30:58"/>
    <x v="174"/>
    <n v="1"/>
    <d v="1899-12-30T00:00:00"/>
    <d v="1899-12-30T16:00:58"/>
    <x v="13"/>
    <x v="4"/>
    <x v="8"/>
    <s v="5-19"/>
  </r>
  <r>
    <s v="S26235"/>
    <n v="256"/>
    <x v="0"/>
    <s v="DESMONTE DE CAMPANA CAMBIO DE BANDAS, INSPECCION DE RETENEDORES, INSPECCION DE GRASA CAMBIO DE BANDAS, MONTAJE DE LLANTAS GRADUACION DE FRENOS."/>
    <s v="RUEDA"/>
    <d v="1899-12-30T08:00:00"/>
    <d v="1899-12-30T12:00:00"/>
    <d v="2021-05-11T00:00:00"/>
    <x v="37"/>
    <d v="2021-05-12T00:00:00"/>
    <d v="2021-05-12T00:00:00"/>
    <d v="1899-12-30T07:30:00"/>
    <d v="1899-12-30T15:10:00"/>
    <s v="NELFO CALDERA_x000a_RODOLFO CASTAÑEDA"/>
    <s v="EFRAIN VARGAS"/>
    <x v="1"/>
    <s v="MECANICA DE PATIO"/>
    <s v="EXTERNO"/>
    <x v="1"/>
    <n v="1"/>
    <n v="1"/>
    <d v="1899-12-30T10:30:58"/>
    <x v="174"/>
    <n v="1"/>
    <d v="1899-12-30T00:00:00"/>
    <d v="1899-12-30T16:00:58"/>
    <x v="13"/>
    <x v="4"/>
    <x v="8"/>
    <s v="5-19"/>
  </r>
  <r>
    <s v="TDL769"/>
    <n v="257"/>
    <x v="1"/>
    <s v="ESCANER Y LIMPIEZA DE SENSOR"/>
    <s v="MOTOR"/>
    <d v="1899-12-30T10:00:00"/>
    <d v="1899-12-30T09:00:00"/>
    <d v="2021-05-11T00:00:00"/>
    <x v="38"/>
    <d v="2021-05-11T00:00:00"/>
    <d v="2021-05-11T00:00:00"/>
    <d v="1899-12-30T10:20:00"/>
    <d v="1899-12-30T10:40:00"/>
    <s v="JULIO ARAQUE"/>
    <s v="OSCAR SALAS"/>
    <x v="1"/>
    <s v="ELECTRICO"/>
    <s v="EXTERNO"/>
    <x v="1"/>
    <n v="2"/>
    <n v="1"/>
    <d v="1899-12-30T16:00:23"/>
    <x v="175"/>
    <n v="1"/>
    <d v="1899-12-30T00:00:00"/>
    <d v="1899-12-31T03:59:31"/>
    <x v="14"/>
    <x v="4"/>
    <x v="8"/>
    <s v="5-19"/>
  </r>
  <r>
    <s v="TDL769"/>
    <n v="257"/>
    <x v="1"/>
    <s v="CAMBIO DE UNIDADES FRONTALES"/>
    <s v="CABINA"/>
    <d v="1899-12-30T10:00:00"/>
    <d v="1899-12-30T09:00:00"/>
    <d v="2021-05-11T00:00:00"/>
    <x v="38"/>
    <d v="2021-05-11T00:00:00"/>
    <d v="2021-05-11T00:00:00"/>
    <d v="1899-12-30T14:31:00"/>
    <d v="1899-12-30T15:00:00"/>
    <s v="EDWIN NARANJO"/>
    <s v="OSCAR SALAS"/>
    <x v="1"/>
    <s v="ELECTRICO"/>
    <s v="EXTERNO"/>
    <x v="1"/>
    <n v="2"/>
    <n v="1"/>
    <d v="1899-12-30T16:00:23"/>
    <x v="175"/>
    <n v="1"/>
    <d v="1899-12-30T00:00:00"/>
    <d v="1899-12-31T03:59:31"/>
    <x v="14"/>
    <x v="4"/>
    <x v="8"/>
    <s v="5-19"/>
  </r>
  <r>
    <s v="TDL769"/>
    <n v="257"/>
    <x v="1"/>
    <s v="POLISHADOS"/>
    <s v="CABINA"/>
    <d v="1899-12-30T10:00:00"/>
    <d v="1899-12-30T09:00:00"/>
    <d v="2021-05-11T00:00:00"/>
    <x v="38"/>
    <d v="2021-05-12T00:00:00"/>
    <d v="2021-05-12T00:00:00"/>
    <d v="1899-12-30T09:00:00"/>
    <d v="1899-12-30T15:13:00"/>
    <s v="WILSON OROZCO"/>
    <s v="OSCAR SALAS"/>
    <x v="1"/>
    <s v="LATONERIA Y PINTURA"/>
    <s v="EXTERNO"/>
    <x v="1"/>
    <n v="2"/>
    <n v="1"/>
    <d v="1899-12-30T16:00:23"/>
    <x v="175"/>
    <n v="1"/>
    <d v="1899-12-30T00:00:00"/>
    <d v="1899-12-31T03:59:31"/>
    <x v="14"/>
    <x v="4"/>
    <x v="8"/>
    <s v="5-19"/>
  </r>
  <r>
    <s v="TDL769"/>
    <n v="257"/>
    <x v="1"/>
    <s v="AJUSTE DE AMORTIGUADORES"/>
    <s v="SUSPENSION TRASERA"/>
    <d v="1899-12-30T10:00:00"/>
    <d v="1899-12-30T09:00:00"/>
    <d v="2021-05-11T00:00:00"/>
    <x v="38"/>
    <d v="2021-05-12T00:00:00"/>
    <d v="2021-05-12T00:00:00"/>
    <d v="1899-12-30T14:30:00"/>
    <d v="1899-12-30T15:30:00"/>
    <s v="CESAR ESCORCIA"/>
    <s v="OSCAR SALAS"/>
    <x v="0"/>
    <s v="MECANICA DE PATIO"/>
    <s v="EXTERNO"/>
    <x v="1"/>
    <n v="2"/>
    <n v="1"/>
    <d v="1899-12-30T16:00:23"/>
    <x v="175"/>
    <n v="1"/>
    <d v="1899-12-30T00:00:00"/>
    <d v="1899-12-31T03:59:31"/>
    <x v="14"/>
    <x v="4"/>
    <x v="8"/>
    <s v="5-19"/>
  </r>
  <r>
    <s v="TDL769"/>
    <n v="257"/>
    <x v="1"/>
    <s v="ADAPTACION DE B60 1/2 E INSERTO DE 1/2 POR ORTURA MANGUERA MANOS TRAILER"/>
    <s v="CABINA"/>
    <d v="1899-12-30T10:00:00"/>
    <d v="1899-12-30T09:00:00"/>
    <d v="2021-05-11T00:00:00"/>
    <x v="38"/>
    <d v="2021-05-12T00:00:00"/>
    <d v="2021-05-12T00:00:00"/>
    <d v="1899-12-30T14:30:00"/>
    <d v="1899-12-30T14:40:00"/>
    <s v="JOSE PAEZ"/>
    <s v="OSCAR SALAS"/>
    <x v="0"/>
    <s v="AIRE"/>
    <s v="EXTERNO"/>
    <x v="1"/>
    <n v="2"/>
    <n v="1"/>
    <d v="1899-12-30T16:00:23"/>
    <x v="175"/>
    <n v="1"/>
    <d v="1899-12-30T00:00:00"/>
    <d v="1899-12-31T03:59:31"/>
    <x v="14"/>
    <x v="4"/>
    <x v="8"/>
    <s v="5-19"/>
  </r>
  <r>
    <s v="TDL769"/>
    <n v="257"/>
    <x v="0"/>
    <s v="CAMBIO DE AMORTIGUADORES DELANTEROS Y POSTURA DE DOS TORNILLOS 5/8 * 1 1/2"/>
    <s v="SUSPENSION DELANTERA"/>
    <d v="1899-12-30T10:00:00"/>
    <d v="1899-12-30T09:00:00"/>
    <d v="2021-05-11T00:00:00"/>
    <x v="38"/>
    <d v="2021-05-13T00:00:00"/>
    <d v="2021-05-13T00:00:00"/>
    <d v="1899-12-30T07:30:00"/>
    <d v="1899-12-30T08:50:00"/>
    <s v="NELFO CALDERA_x000a_CESAR ESCORCIA"/>
    <s v="OSCAR SALAS"/>
    <x v="1"/>
    <s v="MECANICA DE PATIO"/>
    <s v="EXTERNO"/>
    <x v="1"/>
    <n v="2"/>
    <n v="1"/>
    <d v="1899-12-30T16:00:23"/>
    <x v="175"/>
    <n v="1"/>
    <d v="1899-12-30T00:00:00"/>
    <d v="1899-12-31T03:59:31"/>
    <x v="14"/>
    <x v="4"/>
    <x v="8"/>
    <s v="5-19"/>
  </r>
  <r>
    <s v="S26295"/>
    <n v="258"/>
    <x v="1"/>
    <s v="ESCANER DE VEHICULO"/>
    <s v="MOTORES"/>
    <d v="1899-12-30T08:00:00"/>
    <d v="1899-12-30T14:00:00"/>
    <d v="2021-05-11T00:00:00"/>
    <x v="40"/>
    <d v="2021-05-12T00:00:00"/>
    <d v="2021-05-12T00:00:00"/>
    <d v="1899-12-30T08:00:00"/>
    <d v="1899-12-30T08:30:00"/>
    <s v="JULIO ARAQUE"/>
    <s v="FABIO MOZO"/>
    <x v="0"/>
    <s v="MOTORES"/>
    <s v="INTERNO"/>
    <x v="1"/>
    <n v="9"/>
    <n v="1"/>
    <d v="1900-01-02T10:29:43"/>
    <x v="176"/>
    <n v="1"/>
    <d v="1899-12-30T00:00:00"/>
    <d v="1900-01-04T12:56:09"/>
    <x v="17"/>
    <x v="4"/>
    <x v="9"/>
    <s v="5-20"/>
  </r>
  <r>
    <s v="TFU055"/>
    <n v="258"/>
    <x v="1"/>
    <s v="CORRECION FUGAS DE AIRE, MANTENIMIENTO VALVULAS DE LIBERACION EN EL TABLERO"/>
    <s v="CABINA"/>
    <d v="1899-12-30T08:00:00"/>
    <d v="1899-12-30T14:00:00"/>
    <d v="2021-05-11T00:00:00"/>
    <x v="40"/>
    <d v="2021-05-12T00:00:00"/>
    <d v="2021-05-12T00:00:00"/>
    <d v="1899-12-30T07:30:00"/>
    <d v="1899-12-30T10:30:00"/>
    <s v="DEIWIS PIMIENTA"/>
    <s v="FABIO MOZO"/>
    <x v="0"/>
    <s v="AIRE"/>
    <s v="INTERNO"/>
    <x v="1"/>
    <n v="9"/>
    <n v="1"/>
    <d v="1900-01-02T10:29:43"/>
    <x v="176"/>
    <n v="1"/>
    <d v="1899-12-30T00:00:00"/>
    <d v="1900-01-04T12:56:09"/>
    <x v="17"/>
    <x v="4"/>
    <x v="9"/>
    <s v="5-20"/>
  </r>
  <r>
    <s v="TFU055"/>
    <n v="258"/>
    <x v="1"/>
    <s v="CAMBIO DE ARNES DE CONECTOR DE ACTUADORES"/>
    <s v="MOTOR"/>
    <d v="1899-12-30T08:00:00"/>
    <d v="1899-12-30T14:00:00"/>
    <d v="2021-05-11T00:00:00"/>
    <x v="40"/>
    <d v="2021-05-12T00:00:00"/>
    <d v="2021-05-12T00:00:00"/>
    <d v="1899-12-30T10:07:00"/>
    <d v="1899-12-30T11:20:00"/>
    <s v="EDWIN NARANJO"/>
    <s v="FABIO MOZO"/>
    <x v="1"/>
    <s v="ELECTRICO"/>
    <s v="EXTERNO"/>
    <x v="1"/>
    <n v="9"/>
    <n v="1"/>
    <d v="1900-01-02T10:29:43"/>
    <x v="176"/>
    <n v="1"/>
    <d v="1899-12-30T00:00:00"/>
    <d v="1900-01-04T12:56:09"/>
    <x v="17"/>
    <x v="4"/>
    <x v="9"/>
    <s v="5-20"/>
  </r>
  <r>
    <s v="TFU055"/>
    <n v="258"/>
    <x v="1"/>
    <s v="DESMONTE DE ALETAS DE SOPORTE DE PUENTE H Y LAS DOS H"/>
    <s v="CHASIS CABEZOTE"/>
    <d v="1899-12-30T08:00:00"/>
    <d v="1899-12-30T14:00:00"/>
    <d v="2021-05-11T00:00:00"/>
    <x v="40"/>
    <d v="2021-05-12T00:00:00"/>
    <d v="2021-05-12T00:00:00"/>
    <d v="1899-12-30T11:40:00"/>
    <d v="1899-12-30T15:00:00"/>
    <s v="RODOLFO CASTAÑEDA"/>
    <s v="FABIO MOZO"/>
    <x v="1"/>
    <s v="MECANICA DE PATIO"/>
    <s v="EXTERNO"/>
    <x v="1"/>
    <n v="9"/>
    <n v="1"/>
    <d v="1900-01-02T10:29:43"/>
    <x v="176"/>
    <n v="1"/>
    <d v="1899-12-30T00:00:00"/>
    <d v="1900-01-04T12:56:09"/>
    <x v="17"/>
    <x v="4"/>
    <x v="9"/>
    <s v="5-20"/>
  </r>
  <r>
    <s v="TFU055"/>
    <n v="258"/>
    <x v="1"/>
    <s v="REPARACION DE ARNES EXTERNO Y MONTAJE"/>
    <s v="MOTOR"/>
    <d v="1899-12-30T08:00:00"/>
    <d v="1899-12-30T14:00:00"/>
    <d v="2021-05-11T00:00:00"/>
    <x v="40"/>
    <d v="2021-05-12T00:00:00"/>
    <d v="2021-05-12T00:00:00"/>
    <d v="1899-12-30T14:00:00"/>
    <d v="1899-12-30T15:30:00"/>
    <s v="EDWIN NARANJO"/>
    <s v="FABIO MOZO"/>
    <x v="1"/>
    <s v="ELECTRICO"/>
    <s v="EXTERNO"/>
    <x v="1"/>
    <n v="9"/>
    <n v="1"/>
    <d v="1900-01-02T10:29:43"/>
    <x v="176"/>
    <n v="1"/>
    <d v="1899-12-30T00:00:00"/>
    <d v="1900-01-04T12:56:09"/>
    <x v="17"/>
    <x v="4"/>
    <x v="9"/>
    <s v="5-20"/>
  </r>
  <r>
    <s v="TFU055"/>
    <n v="258"/>
    <x v="1"/>
    <s v="REPARACION DE ARNES EXTERNO Y MONTAJE"/>
    <s v="MOTOR"/>
    <d v="1899-12-30T08:00:00"/>
    <d v="1899-12-30T14:00:00"/>
    <d v="2021-05-11T00:00:00"/>
    <x v="40"/>
    <d v="2021-05-13T00:00:00"/>
    <d v="2021-05-13T00:00:00"/>
    <d v="1899-12-30T07:30:00"/>
    <d v="1899-12-30T16:30:00"/>
    <s v="EDWIN NARANJO"/>
    <s v="FABIO MOZO"/>
    <x v="1"/>
    <s v="ELECTRICO"/>
    <s v="EXTERNO"/>
    <x v="1"/>
    <n v="9"/>
    <n v="1"/>
    <d v="1900-01-02T10:29:43"/>
    <x v="176"/>
    <n v="1"/>
    <d v="1899-12-30T00:00:00"/>
    <d v="1900-01-04T12:56:09"/>
    <x v="17"/>
    <x v="4"/>
    <x v="9"/>
    <s v="5-20"/>
  </r>
  <r>
    <s v="TFU055"/>
    <n v="258"/>
    <x v="1"/>
    <s v=" CAMBIO DE PUNTA DE EXHOSTO"/>
    <s v="CABINA"/>
    <d v="1899-12-30T08:00:00"/>
    <d v="1899-12-30T14:00:00"/>
    <d v="2021-05-11T00:00:00"/>
    <x v="40"/>
    <d v="2021-05-13T00:00:00"/>
    <d v="2021-05-13T00:00:00"/>
    <d v="1899-12-30T09:00:00"/>
    <d v="1899-12-30T11:10:00"/>
    <s v="WILSON OROZCO"/>
    <s v="FABIO MOZO"/>
    <x v="1"/>
    <s v="MECANICA DE PATIO"/>
    <s v="EXTERNO"/>
    <x v="1"/>
    <n v="9"/>
    <n v="1"/>
    <d v="1900-01-02T10:29:43"/>
    <x v="176"/>
    <n v="1"/>
    <d v="1899-12-30T00:00:00"/>
    <d v="1900-01-04T12:56:09"/>
    <x v="17"/>
    <x v="4"/>
    <x v="9"/>
    <s v="5-20"/>
  </r>
  <r>
    <s v="TFU055"/>
    <n v="258"/>
    <x v="1"/>
    <s v="CORTE DE REMACHE DE CHASIS"/>
    <s v="CHASIS"/>
    <d v="1899-12-30T08:00:00"/>
    <d v="1899-12-30T14:00:00"/>
    <d v="2021-05-11T00:00:00"/>
    <x v="40"/>
    <d v="2021-05-13T00:00:00"/>
    <d v="2021-05-13T00:00:00"/>
    <d v="1899-12-30T14:30:00"/>
    <d v="1899-12-30T16:30:00"/>
    <s v="ALVARO CERVANTES"/>
    <s v="FABIO MOZO"/>
    <x v="1"/>
    <s v="SOLDADURA"/>
    <s v="EXTERNO"/>
    <x v="1"/>
    <n v="9"/>
    <n v="1"/>
    <d v="1900-01-02T10:29:43"/>
    <x v="176"/>
    <n v="1"/>
    <d v="1899-12-30T00:00:00"/>
    <d v="1900-01-04T12:56:09"/>
    <x v="17"/>
    <x v="4"/>
    <x v="9"/>
    <s v="5-20"/>
  </r>
  <r>
    <s v="TFU055"/>
    <n v="258"/>
    <x v="1"/>
    <s v="DESMONTE DE LLANTAS PARA PERFORACION DE CHASIS PARA CORTE DE TORNILLO Y MUESCAS A LA BASE DEL CHASIS"/>
    <s v="CHASIS"/>
    <d v="1899-12-30T08:00:00"/>
    <d v="1899-12-30T14:00:00"/>
    <d v="2021-05-11T00:00:00"/>
    <x v="40"/>
    <d v="2021-05-13T00:00:00"/>
    <d v="2021-05-13T00:00:00"/>
    <d v="1899-12-30T07:30:00"/>
    <d v="1899-12-30T17:30:00"/>
    <s v="NELFO CALDERA"/>
    <s v="FABIO MOZO"/>
    <x v="1"/>
    <s v="MECANICA DE PATIO"/>
    <s v="EXTERNO"/>
    <x v="1"/>
    <n v="9"/>
    <n v="1"/>
    <d v="1900-01-02T10:29:43"/>
    <x v="176"/>
    <n v="1"/>
    <d v="1899-12-30T00:00:00"/>
    <d v="1900-01-04T12:56:09"/>
    <x v="17"/>
    <x v="4"/>
    <x v="9"/>
    <s v="5-20"/>
  </r>
  <r>
    <s v="TFU055"/>
    <n v="258"/>
    <x v="1"/>
    <s v="POSTURA DE ALETAS NUEVAS Y AJUSTE DE PUENTES "/>
    <s v="CHASIS"/>
    <d v="1899-12-30T08:00:00"/>
    <d v="1899-12-30T14:00:00"/>
    <d v="2021-05-11T00:00:00"/>
    <x v="40"/>
    <d v="2021-05-13T00:00:00"/>
    <d v="2021-05-13T00:00:00"/>
    <d v="1899-12-30T10:50:00"/>
    <d v="1899-12-30T12:00:00"/>
    <s v="ALVARO CERVANTES"/>
    <s v="FABIO MOZO"/>
    <x v="1"/>
    <s v="SOLDADURA"/>
    <s v="EXTERNO"/>
    <x v="1"/>
    <n v="9"/>
    <n v="1"/>
    <d v="1900-01-02T10:29:43"/>
    <x v="176"/>
    <n v="1"/>
    <d v="1899-12-30T00:00:00"/>
    <d v="1900-01-04T12:56:09"/>
    <x v="17"/>
    <x v="4"/>
    <x v="9"/>
    <s v="5-20"/>
  </r>
  <r>
    <s v="TFU055"/>
    <n v="258"/>
    <x v="1"/>
    <s v="REPARACION DE CHASIS PARA CAMBIO DE H Y SOPORTES"/>
    <s v="CHASIS"/>
    <d v="1899-12-30T08:00:00"/>
    <d v="1899-12-30T14:00:00"/>
    <d v="2021-05-11T00:00:00"/>
    <x v="40"/>
    <d v="2021-05-14T00:00:00"/>
    <d v="2021-05-14T00:00:00"/>
    <d v="1899-12-30T07:30:00"/>
    <d v="1899-12-30T17:30:00"/>
    <s v="NELFO CALDERA"/>
    <s v="FABIO MOZO"/>
    <x v="1"/>
    <s v="MECANICA DE PATIO"/>
    <s v="EXTERNO"/>
    <x v="1"/>
    <n v="9"/>
    <n v="1"/>
    <d v="1900-01-02T10:29:43"/>
    <x v="176"/>
    <n v="1"/>
    <d v="1899-12-30T00:00:00"/>
    <d v="1900-01-04T12:56:09"/>
    <x v="17"/>
    <x v="4"/>
    <x v="9"/>
    <s v="5-20"/>
  </r>
  <r>
    <s v="TFU055"/>
    <n v="258"/>
    <x v="1"/>
    <s v="DESMONTE DE BOMBONA DE SUSPENSION  Y CONEXIONES DE AIRE"/>
    <s v="CHASIS"/>
    <d v="1899-12-30T08:00:00"/>
    <d v="1899-12-30T14:00:00"/>
    <d v="2021-05-11T00:00:00"/>
    <x v="40"/>
    <d v="2021-05-14T00:00:00"/>
    <d v="2021-05-14T00:00:00"/>
    <d v="1899-12-30T15:30:00"/>
    <d v="1899-12-30T17:30:00"/>
    <s v="DEIWIS PIMIENTA _x000a_RODOLFO CASTAÑEDA"/>
    <s v="FABIO MOZO"/>
    <x v="1"/>
    <s v="AIRE"/>
    <s v="EXTERNO"/>
    <x v="1"/>
    <n v="9"/>
    <n v="1"/>
    <d v="1900-01-02T10:29:43"/>
    <x v="176"/>
    <n v="1"/>
    <d v="1899-12-30T00:00:00"/>
    <d v="1900-01-04T12:56:09"/>
    <x v="17"/>
    <x v="4"/>
    <x v="9"/>
    <s v="5-20"/>
  </r>
  <r>
    <s v="TDL767"/>
    <n v="259"/>
    <x v="1"/>
    <s v="DESMONTE DE DEFENSA PARA ENDEREZAR Y PINTAR"/>
    <s v="DEFENSA"/>
    <d v="1899-12-30T09:00:00"/>
    <d v="1899-12-30T12:00:00"/>
    <d v="2021-05-11T00:00:00"/>
    <x v="38"/>
    <d v="2021-05-11T00:00:00"/>
    <d v="2021-05-11T00:00:00"/>
    <d v="1899-12-30T10:00:00"/>
    <d v="1899-12-30T15:10:00"/>
    <s v="DANIEL ROJAS"/>
    <s v="OSCAR QUINAYAS"/>
    <x v="0"/>
    <s v="LATONERIA Y PINTURA"/>
    <s v="EXTERNO"/>
    <x v="1"/>
    <n v="2"/>
    <n v="1"/>
    <d v="1899-12-30T20:00:23"/>
    <x v="177"/>
    <n v="1"/>
    <d v="1899-12-30T00:00:00"/>
    <d v="1899-12-31T07:59:31"/>
    <x v="14"/>
    <x v="4"/>
    <x v="8"/>
    <s v="5-19"/>
  </r>
  <r>
    <s v="TDL767"/>
    <n v="259"/>
    <x v="1"/>
    <s v="SOLDADURA DE GUARDAPOLVO"/>
    <s v="CABINA"/>
    <d v="1899-12-30T09:00:00"/>
    <d v="1899-12-30T12:00:00"/>
    <d v="2021-05-11T00:00:00"/>
    <x v="38"/>
    <d v="2021-05-11T00:00:00"/>
    <d v="2021-05-11T00:00:00"/>
    <d v="1899-12-30T11:06:00"/>
    <d v="1899-12-30T14:22:00"/>
    <s v="ALVARO CERVANTES"/>
    <s v="OSCAR QUINAYAS"/>
    <x v="0"/>
    <s v="SOLDADURA"/>
    <s v="EXTERNO"/>
    <x v="1"/>
    <n v="2"/>
    <n v="1"/>
    <d v="1899-12-30T20:00:23"/>
    <x v="177"/>
    <n v="1"/>
    <d v="1899-12-30T00:00:00"/>
    <d v="1899-12-31T07:59:31"/>
    <x v="14"/>
    <x v="4"/>
    <x v="8"/>
    <s v="5-19"/>
  </r>
  <r>
    <s v="TDL767"/>
    <n v="259"/>
    <x v="1"/>
    <s v="ESCANER DE VEHICULO"/>
    <s v="MOTOR"/>
    <d v="1899-12-30T09:00:00"/>
    <d v="1899-12-30T12:00:00"/>
    <d v="2021-05-11T00:00:00"/>
    <x v="38"/>
    <d v="2021-05-11T00:00:00"/>
    <d v="2021-05-11T00:00:00"/>
    <d v="1899-12-30T11:10:00"/>
    <d v="1899-12-30T11:30:00"/>
    <s v="JULIO ARAQUE"/>
    <s v="OSCAR QUINAYAS"/>
    <x v="0"/>
    <s v="MOTORES"/>
    <s v="INTERNO"/>
    <x v="1"/>
    <n v="2"/>
    <n v="1"/>
    <d v="1899-12-30T20:00:23"/>
    <x v="177"/>
    <n v="1"/>
    <d v="1899-12-30T00:00:00"/>
    <d v="1899-12-31T07:59:31"/>
    <x v="14"/>
    <x v="4"/>
    <x v="8"/>
    <s v="5-19"/>
  </r>
  <r>
    <s v="TDL767"/>
    <n v="259"/>
    <x v="1"/>
    <s v="MANTENIMIENTO FRENO DE MOTOR, CALIBRACION GENERAL"/>
    <s v="MOTOR"/>
    <d v="1899-12-30T09:00:00"/>
    <d v="1899-12-30T12:00:00"/>
    <d v="2021-05-11T00:00:00"/>
    <x v="38"/>
    <d v="2021-05-12T00:00:00"/>
    <d v="2021-05-12T00:00:00"/>
    <d v="1899-12-30T07:30:00"/>
    <d v="1899-12-30T13:00:00"/>
    <s v="WILSON DURAN"/>
    <s v="OSCAR QUINAYAS"/>
    <x v="0"/>
    <s v="MOTORES"/>
    <s v="INTERNO"/>
    <x v="1"/>
    <n v="2"/>
    <n v="1"/>
    <d v="1899-12-30T20:00:23"/>
    <x v="177"/>
    <n v="1"/>
    <d v="1899-12-30T00:00:00"/>
    <d v="1899-12-31T07:59:31"/>
    <x v="14"/>
    <x v="4"/>
    <x v="8"/>
    <s v="5-19"/>
  </r>
  <r>
    <s v="TDL767"/>
    <n v="259"/>
    <x v="1"/>
    <s v="INSPECCION QUINTA RUEDA"/>
    <s v="QUINTA RUEDA"/>
    <d v="1899-12-30T09:00:00"/>
    <d v="1899-12-30T12:00:00"/>
    <d v="2021-05-11T00:00:00"/>
    <x v="38"/>
    <d v="2021-05-12T00:00:00"/>
    <d v="2021-05-12T00:00:00"/>
    <d v="1899-12-30T09:30:00"/>
    <d v="1899-12-30T10:20:00"/>
    <s v="LUIS UTRIA_x000a_CESAR ESCORCIA"/>
    <s v="OSCAR QUINAYAS"/>
    <x v="1"/>
    <s v="MECANICA DE PATIO"/>
    <s v="EXTERNO"/>
    <x v="1"/>
    <n v="2"/>
    <n v="1"/>
    <d v="1899-12-30T20:00:23"/>
    <x v="177"/>
    <n v="1"/>
    <d v="1899-12-30T00:00:00"/>
    <d v="1899-12-31T07:59:31"/>
    <x v="14"/>
    <x v="4"/>
    <x v="8"/>
    <s v="5-19"/>
  </r>
  <r>
    <s v="TDL767"/>
    <n v="259"/>
    <x v="1"/>
    <s v="SOLDADURA DE QUINTA RUEDA"/>
    <s v="QUINTA RUEDA"/>
    <d v="1899-12-30T09:00:00"/>
    <d v="1899-12-30T12:00:00"/>
    <d v="2021-05-11T00:00:00"/>
    <x v="38"/>
    <d v="2021-05-13T00:00:00"/>
    <d v="2021-05-13T00:00:00"/>
    <d v="1899-12-30T07:00:00"/>
    <d v="1899-12-30T10:55:00"/>
    <s v="ALVARO CERVANTES"/>
    <s v="OSCAR QUINAYAS"/>
    <x v="0"/>
    <s v="MECANICA DE PATIO"/>
    <s v="EXTERNO"/>
    <x v="1"/>
    <n v="2"/>
    <n v="1"/>
    <d v="1899-12-30T20:00:23"/>
    <x v="177"/>
    <n v="1"/>
    <d v="1899-12-30T00:00:00"/>
    <d v="1899-12-31T07:59:31"/>
    <x v="14"/>
    <x v="4"/>
    <x v="8"/>
    <s v="5-19"/>
  </r>
  <r>
    <s v="TDL767"/>
    <n v="259"/>
    <x v="1"/>
    <s v="CAMBIO DE AMORTIGUADORES TRASEROS"/>
    <s v="SUSPENSION"/>
    <d v="1899-12-30T09:00:00"/>
    <d v="1899-12-30T12:00:00"/>
    <d v="2021-05-11T00:00:00"/>
    <x v="38"/>
    <d v="2021-05-13T00:00:00"/>
    <d v="2021-05-13T00:00:00"/>
    <d v="1899-12-30T08:00:00"/>
    <d v="1899-12-30T09:40:00"/>
    <s v="WILSON DURAN_x000a_RODOLFO CASTAÑEDA"/>
    <s v="OSCAR QUINAYAS"/>
    <x v="0"/>
    <s v="MECANICA DE PATIO"/>
    <s v="EXTERNO"/>
    <x v="1"/>
    <n v="2"/>
    <n v="1"/>
    <d v="1899-12-30T20:00:23"/>
    <x v="177"/>
    <n v="1"/>
    <d v="1899-12-30T00:00:00"/>
    <d v="1899-12-31T07:59:31"/>
    <x v="14"/>
    <x v="4"/>
    <x v="8"/>
    <s v="5-19"/>
  </r>
  <r>
    <s v="TDL767"/>
    <n v="259"/>
    <x v="1"/>
    <s v="MONTAJE DE QUINTA RUEDA"/>
    <s v="QUINTA RUEDA"/>
    <d v="1899-12-30T09:00:00"/>
    <d v="1899-12-30T12:00:00"/>
    <d v="2021-05-11T00:00:00"/>
    <x v="38"/>
    <d v="2021-05-13T00:00:00"/>
    <d v="2021-05-13T00:00:00"/>
    <d v="1899-12-30T09:20:00"/>
    <d v="1899-12-30T10:00:00"/>
    <s v="CESAR ESCORCIA"/>
    <s v="OSCAR QUINAYAS"/>
    <x v="1"/>
    <s v="QUINTA RUEDA"/>
    <s v="EXTERNO"/>
    <x v="1"/>
    <n v="2"/>
    <n v="1"/>
    <d v="1899-12-30T20:00:23"/>
    <x v="177"/>
    <n v="1"/>
    <d v="1899-12-30T00:00:00"/>
    <d v="1899-12-31T07:59:31"/>
    <x v="14"/>
    <x v="4"/>
    <x v="8"/>
    <s v="5-19"/>
  </r>
  <r>
    <s v="TDL767"/>
    <n v="259"/>
    <x v="0"/>
    <s v="ENGRASE GENERAL"/>
    <s v="CABINA"/>
    <d v="1899-12-30T09:00:00"/>
    <d v="1899-12-30T12:00:00"/>
    <d v="2021-05-11T00:00:00"/>
    <x v="38"/>
    <d v="2021-05-13T00:00:00"/>
    <d v="2021-05-13T00:00:00"/>
    <d v="1899-12-30T11:20:00"/>
    <d v="1899-12-30T11:40:00"/>
    <s v="NELFO CALDERA"/>
    <s v="OSCAR QUINAYAS"/>
    <x v="1"/>
    <s v="MECANICA DE PATIO"/>
    <s v="EXTERNO"/>
    <x v="1"/>
    <n v="2"/>
    <n v="1"/>
    <d v="1899-12-30T20:00:23"/>
    <x v="177"/>
    <n v="1"/>
    <d v="1899-12-30T00:00:00"/>
    <d v="1899-12-31T07:59:31"/>
    <x v="14"/>
    <x v="4"/>
    <x v="8"/>
    <s v="5-19"/>
  </r>
  <r>
    <s v="S26308"/>
    <n v="260"/>
    <x v="1"/>
    <s v="CORREGIR PROBLEMAS DE FRENADO DEL TRAILER, SE COLOCO VALVULA DE RETENCION EN TANQUE DE AIRE"/>
    <s v="AIRE TRAILER"/>
    <d v="1899-12-30T10:00:00"/>
    <d v="1899-12-30T12:00:00"/>
    <d v="2021-05-11T00:00:00"/>
    <x v="28"/>
    <d v="2021-05-11T00:00:00"/>
    <d v="2021-05-11T00:00:00"/>
    <d v="1899-12-30T10:00:00"/>
    <d v="1899-12-30T11:05:00"/>
    <s v="DEIWIS PIMIENTA"/>
    <s v="JHON CANTILLO"/>
    <x v="0"/>
    <s v="AIRE"/>
    <s v="EXTERNO"/>
    <x v="1"/>
    <n v="0"/>
    <n v="1"/>
    <d v="1899-12-30T02:00:00"/>
    <x v="9"/>
    <n v="1"/>
    <d v="1899-12-30T00:00:00"/>
    <d v="1899-12-30T02:00:00"/>
    <x v="26"/>
    <x v="4"/>
    <x v="8"/>
    <s v="5-19"/>
  </r>
  <r>
    <s v="TFU068"/>
    <n v="260"/>
    <x v="1"/>
    <s v="INSPECCION DE VENTILADOR DE FUN CLUTCH"/>
    <s v="MOTOR"/>
    <d v="1899-12-30T10:00:00"/>
    <d v="1899-12-30T12:00:00"/>
    <d v="2021-05-11T00:00:00"/>
    <x v="28"/>
    <d v="2021-05-11T00:00:00"/>
    <d v="2021-05-11T00:00:00"/>
    <d v="1899-12-30T11:10:00"/>
    <d v="1899-12-30T11:40:00"/>
    <s v="CESAR ESCORCIA"/>
    <s v="JHON CANTILLO"/>
    <x v="1"/>
    <s v="MECANICA DE PATIO"/>
    <s v="INTERNO"/>
    <x v="1"/>
    <n v="0"/>
    <n v="1"/>
    <d v="1899-12-30T02:00:00"/>
    <x v="9"/>
    <n v="1"/>
    <d v="1899-12-30T00:00:00"/>
    <d v="1899-12-30T02:00:00"/>
    <x v="26"/>
    <x v="4"/>
    <x v="8"/>
    <s v="5-19"/>
  </r>
  <r>
    <s v="TFU068"/>
    <n v="260"/>
    <x v="0"/>
    <s v="AJUSTE DE VENTILADOR"/>
    <s v="MOTOR"/>
    <d v="1899-12-30T10:00:00"/>
    <d v="1899-12-30T12:00:00"/>
    <d v="2021-05-11T00:00:00"/>
    <x v="28"/>
    <d v="2021-05-11T00:00:00"/>
    <d v="2021-05-11T00:00:00"/>
    <d v="1899-12-30T11:40:00"/>
    <d v="1899-12-30T12:00:00"/>
    <s v="WILSON DURAN"/>
    <s v="JHON CANTILLO"/>
    <x v="1"/>
    <s v="MOTORES"/>
    <s v="INTERNO"/>
    <x v="1"/>
    <n v="0"/>
    <n v="1"/>
    <d v="1899-12-30T02:00:00"/>
    <x v="9"/>
    <n v="1"/>
    <d v="1899-12-30T00:00:00"/>
    <d v="1899-12-30T02:00:00"/>
    <x v="26"/>
    <x v="4"/>
    <x v="8"/>
    <s v="5-19"/>
  </r>
  <r>
    <s v="TLN040"/>
    <n v="261"/>
    <x v="1"/>
    <s v="COMPLETAR NIVEL DE REFRIGERANTE"/>
    <s v="MOTOR"/>
    <d v="1899-12-30T08:00:00"/>
    <d v="1899-12-30T12:40:00"/>
    <d v="2021-05-11T00:00:00"/>
    <x v="28"/>
    <d v="2021-05-11T00:00:00"/>
    <d v="2021-05-11T00:00:00"/>
    <d v="1899-12-30T12:15:00"/>
    <d v="1899-12-30T12:40:00"/>
    <s v="CESAR ESCORCIA"/>
    <s v="LUIS FREYLE"/>
    <x v="1"/>
    <s v="MOTORES"/>
    <s v="INTERNO"/>
    <x v="1"/>
    <n v="0"/>
    <n v="1"/>
    <d v="1899-12-30T04:40:00"/>
    <x v="178"/>
    <n v="1"/>
    <d v="1899-12-30T00:00:00"/>
    <d v="1899-12-30T04:40:00"/>
    <x v="26"/>
    <x v="4"/>
    <x v="8"/>
    <s v="5-19"/>
  </r>
  <r>
    <s v="TLN040"/>
    <n v="261"/>
    <x v="1"/>
    <s v="SOLDADURA A BASE DE SILLA"/>
    <s v="CABINA"/>
    <d v="1899-12-30T08:00:00"/>
    <d v="1899-12-30T12:40:00"/>
    <d v="2021-05-11T00:00:00"/>
    <x v="28"/>
    <d v="2021-05-11T00:00:00"/>
    <d v="2021-05-11T00:00:00"/>
    <d v="1899-12-30T08:00:00"/>
    <d v="1899-12-30T12:00:00"/>
    <s v="TODO TRAILER"/>
    <s v="LUIS FREYLE"/>
    <x v="0"/>
    <s v="SOLDADURA"/>
    <s v="EXTERNO"/>
    <x v="1"/>
    <n v="0"/>
    <n v="1"/>
    <d v="1899-12-30T04:40:00"/>
    <x v="178"/>
    <n v="1"/>
    <d v="1899-12-30T00:00:00"/>
    <d v="1899-12-30T04:40:00"/>
    <x v="26"/>
    <x v="4"/>
    <x v="8"/>
    <s v="5-19"/>
  </r>
  <r>
    <s v="TLN040"/>
    <n v="261"/>
    <x v="0"/>
    <s v="DESMONTE DE BOMBA DE FRENO PARA CAMBIO DE EMPAQUETADURA Y  CAMBIO DE PERA LUZ DIA"/>
    <s v="MOTOR"/>
    <d v="1899-12-30T08:00:00"/>
    <d v="1899-12-30T12:40:00"/>
    <d v="2021-05-11T00:00:00"/>
    <x v="28"/>
    <d v="2021-05-11T00:00:00"/>
    <d v="2021-05-11T00:00:00"/>
    <d v="1899-12-30T08:00:00"/>
    <d v="1899-12-30T12:00:00"/>
    <s v="TODO TRAILER"/>
    <s v="LUIS FREYLE"/>
    <x v="1"/>
    <s v="AIRE"/>
    <s v="INTERNO"/>
    <x v="1"/>
    <n v="0"/>
    <n v="1"/>
    <d v="1899-12-30T04:40:00"/>
    <x v="178"/>
    <n v="1"/>
    <d v="1899-12-30T00:00:00"/>
    <d v="1899-12-30T04:40:00"/>
    <x v="26"/>
    <x v="4"/>
    <x v="8"/>
    <s v="5-19"/>
  </r>
  <r>
    <s v="TFU077"/>
    <n v="262"/>
    <x v="1"/>
    <s v="CAMBIO DE SILLA  DE COPILOTO"/>
    <s v="CABINA"/>
    <d v="1899-12-30T13:58:00"/>
    <d v="1899-12-30T15:30:00"/>
    <d v="2021-05-11T00:00:00"/>
    <x v="37"/>
    <d v="2021-05-11T00:00:00"/>
    <d v="2021-05-11T00:00:00"/>
    <d v="1899-12-30T14:10:00"/>
    <d v="1899-12-30T15:00:00"/>
    <s v="WILSON OROZCO"/>
    <s v="JOSE DOMINGUEZ"/>
    <x v="1"/>
    <s v="LATONERIA Y PINTURA"/>
    <s v="EXTERNO"/>
    <x v="1"/>
    <n v="1"/>
    <n v="1"/>
    <d v="1899-12-30T08:02:58"/>
    <x v="179"/>
    <n v="1"/>
    <d v="1899-12-30T00:00:00"/>
    <d v="1899-12-30T13:32:58"/>
    <x v="13"/>
    <x v="4"/>
    <x v="8"/>
    <s v="5-19"/>
  </r>
  <r>
    <s v="TFU077"/>
    <n v="262"/>
    <x v="1"/>
    <s v="CAMBIO DE CAJA DE HUMO "/>
    <s v="CABINA"/>
    <d v="1899-12-30T13:58:00"/>
    <d v="1899-12-30T15:30:00"/>
    <d v="2021-05-11T00:00:00"/>
    <x v="37"/>
    <d v="2021-05-11T00:00:00"/>
    <d v="2021-05-11T00:00:00"/>
    <d v="1899-12-30T14:10:00"/>
    <d v="1899-12-30T15:00:00"/>
    <s v="JOSE DIAZ"/>
    <s v="JOSE DOMINGUEZ"/>
    <x v="0"/>
    <s v="CABINA"/>
    <s v="EXTERNO"/>
    <x v="1"/>
    <n v="1"/>
    <n v="1"/>
    <d v="1899-12-30T08:02:58"/>
    <x v="179"/>
    <n v="1"/>
    <d v="1899-12-30T00:00:00"/>
    <d v="1899-12-30T13:32:58"/>
    <x v="13"/>
    <x v="4"/>
    <x v="8"/>
    <s v="5-19"/>
  </r>
  <r>
    <s v="TFU077"/>
    <n v="262"/>
    <x v="1"/>
    <s v="MONTAJE DE EXHOSTO Y PUNTA DE EXHOSTO, CAMBIO DE ABRAZADERAS"/>
    <s v="CABINA"/>
    <d v="1899-12-30T13:58:00"/>
    <d v="1899-12-30T15:30:00"/>
    <d v="2021-05-11T00:00:00"/>
    <x v="37"/>
    <d v="2021-05-12T00:00:00"/>
    <d v="2021-05-12T00:00:00"/>
    <d v="1899-12-30T07:40:00"/>
    <d v="1899-12-30T11:50:00"/>
    <s v="JOSE DIAZ_x000a_CESAR ESCORCIA"/>
    <s v="JOSE DOMINGUEZ"/>
    <x v="0"/>
    <s v="CABINA"/>
    <s v="EXTERNO"/>
    <x v="1"/>
    <n v="1"/>
    <n v="1"/>
    <d v="1899-12-30T08:02:58"/>
    <x v="179"/>
    <n v="1"/>
    <d v="1899-12-30T00:00:00"/>
    <d v="1899-12-30T13:32:58"/>
    <x v="13"/>
    <x v="4"/>
    <x v="8"/>
    <s v="5-19"/>
  </r>
  <r>
    <s v="TFU077"/>
    <n v="262"/>
    <x v="1"/>
    <s v="SOLDADURA A CHASIS EXPULSION DE TORNILLOS"/>
    <s v="CHASIS"/>
    <d v="1899-12-30T13:58:00"/>
    <d v="1899-12-30T15:30:00"/>
    <d v="2021-05-11T00:00:00"/>
    <x v="37"/>
    <d v="2021-05-12T00:00:00"/>
    <d v="2021-05-12T00:00:00"/>
    <d v="1899-12-30T09:10:00"/>
    <d v="1899-12-30T11:40:00"/>
    <s v="ALVARO CERVANTES"/>
    <s v="JOSE DOMINGUEZ"/>
    <x v="0"/>
    <s v="SOLDADURA"/>
    <s v="EXTERNO"/>
    <x v="1"/>
    <n v="1"/>
    <n v="1"/>
    <d v="1899-12-30T08:02:58"/>
    <x v="179"/>
    <n v="1"/>
    <d v="1899-12-30T00:00:00"/>
    <d v="1899-12-30T13:32:58"/>
    <x v="13"/>
    <x v="4"/>
    <x v="8"/>
    <s v="5-19"/>
  </r>
  <r>
    <s v="TFU077"/>
    <n v="262"/>
    <x v="1"/>
    <s v="CAMBIO DE ESPARRAGOS, EMPAQUE EJE 8 HUECOS"/>
    <s v="RUEDAS"/>
    <d v="1899-12-30T13:58:00"/>
    <d v="1899-12-30T15:30:00"/>
    <d v="2021-05-11T00:00:00"/>
    <x v="37"/>
    <d v="2021-05-12T00:00:00"/>
    <d v="2021-05-12T00:00:00"/>
    <d v="1899-12-30T08:10:00"/>
    <d v="1899-12-30T14:00:00"/>
    <s v="CESAR ESCORCIA"/>
    <s v="JOSE DOMINGUEZ"/>
    <x v="0"/>
    <s v="MECANICA DE PATIO"/>
    <s v="EXTERNO"/>
    <x v="1"/>
    <n v="1"/>
    <n v="1"/>
    <d v="1899-12-30T08:02:58"/>
    <x v="179"/>
    <n v="1"/>
    <d v="1899-12-30T00:00:00"/>
    <d v="1899-12-30T13:32:58"/>
    <x v="13"/>
    <x v="4"/>
    <x v="8"/>
    <s v="5-19"/>
  </r>
  <r>
    <s v="S26300"/>
    <n v="262"/>
    <x v="1"/>
    <s v="CAMBIO DE MANGUERAS DE FRENO "/>
    <s v="MOTOR"/>
    <d v="1899-12-30T13:58:00"/>
    <d v="1899-12-30T15:30:00"/>
    <d v="2021-05-11T00:00:00"/>
    <x v="37"/>
    <d v="2021-05-12T00:00:00"/>
    <d v="2021-05-12T00:00:00"/>
    <d v="1899-12-30T13:30:00"/>
    <d v="1899-12-30T15:30:00"/>
    <s v="DEIWIS PIMIENTA"/>
    <s v="JOSE DOMINGUEZ"/>
    <x v="0"/>
    <s v="AIRE"/>
    <s v="EXTERNO"/>
    <x v="1"/>
    <n v="1"/>
    <n v="1"/>
    <d v="1899-12-30T08:02:58"/>
    <x v="179"/>
    <n v="1"/>
    <d v="1899-12-30T00:00:00"/>
    <d v="1899-12-30T13:32:58"/>
    <x v="13"/>
    <x v="4"/>
    <x v="8"/>
    <s v="5-19"/>
  </r>
  <r>
    <s v="TFU077"/>
    <n v="262"/>
    <x v="0"/>
    <s v="CAMBIO DE EXPLORADORA "/>
    <s v="CABINA"/>
    <d v="1899-12-30T13:58:00"/>
    <d v="1899-12-30T15:30:00"/>
    <d v="2021-05-11T00:00:00"/>
    <x v="37"/>
    <d v="2021-05-12T00:00:00"/>
    <d v="2021-05-12T00:00:00"/>
    <d v="1899-12-30T15:00:00"/>
    <d v="1899-12-30T15:30:00"/>
    <s v="EDWIN NARANJO"/>
    <s v="JOSE DOMINGUEZ"/>
    <x v="0"/>
    <s v="ELECTRICO"/>
    <s v="EXTERNO"/>
    <x v="1"/>
    <n v="1"/>
    <n v="1"/>
    <d v="1899-12-30T08:02:58"/>
    <x v="179"/>
    <n v="1"/>
    <d v="1899-12-30T00:00:00"/>
    <d v="1899-12-30T13:32:58"/>
    <x v="13"/>
    <x v="4"/>
    <x v="8"/>
    <s v="5-19"/>
  </r>
  <r>
    <s v="SJK694"/>
    <n v="263"/>
    <x v="1"/>
    <s v="CAMBIO DE RETENEDOR DE DIVISOR Y AJUSTE DE CRUCETA"/>
    <s v="TRANSMISIONES"/>
    <d v="1899-12-30T07:30:00"/>
    <d v="1899-12-30T12:30:00"/>
    <d v="2021-05-12T00:00:00"/>
    <x v="37"/>
    <d v="2021-05-12T00:00:00"/>
    <d v="2021-05-12T00:00:00"/>
    <d v="1899-12-30T07:30:00"/>
    <d v="1899-12-30T07:40:00"/>
    <s v="JOSE DIAZ"/>
    <s v="EDINSON PRADA"/>
    <x v="1"/>
    <s v="CAJA Y TRANSMISIONES "/>
    <s v="INTERNO"/>
    <x v="3"/>
    <n v="0"/>
    <n v="1"/>
    <d v="1899-12-30T03:00:29"/>
    <x v="13"/>
    <n v="1"/>
    <d v="1899-12-30T00:00:00"/>
    <d v="1899-12-30T04:00:00"/>
    <x v="13"/>
    <x v="4"/>
    <x v="8"/>
    <s v="5-19"/>
  </r>
  <r>
    <s v="SJK694"/>
    <n v="263"/>
    <x v="1"/>
    <s v="ENGRASE GENERAL CABEZOTE Y TANQUE"/>
    <s v="GRASERA"/>
    <d v="1899-12-30T07:30:00"/>
    <d v="1899-12-30T12:30:00"/>
    <d v="2021-05-12T00:00:00"/>
    <x v="37"/>
    <d v="2021-05-12T00:00:00"/>
    <d v="2021-05-12T00:00:00"/>
    <d v="1899-12-30T07:30:00"/>
    <d v="1899-12-30T08:00:00"/>
    <s v="ARGEMIRO ARAQUE"/>
    <s v="EDINSON PRADA"/>
    <x v="1"/>
    <s v="MECANICA DE PATIO"/>
    <s v="EXTERNO"/>
    <x v="3"/>
    <n v="0"/>
    <n v="1"/>
    <d v="1899-12-30T03:00:29"/>
    <x v="13"/>
    <n v="1"/>
    <d v="1899-12-30T00:00:00"/>
    <d v="1899-12-30T04:00:00"/>
    <x v="13"/>
    <x v="4"/>
    <x v="8"/>
    <s v="5-19"/>
  </r>
  <r>
    <s v="SJK694"/>
    <n v="263"/>
    <x v="1"/>
    <s v="CONTINUA CON EL CAMBIO DE RETENEDOR "/>
    <s v="TRANSMISIONES"/>
    <d v="1899-12-30T07:30:00"/>
    <d v="1899-12-30T12:30:00"/>
    <d v="2021-05-12T00:00:00"/>
    <x v="37"/>
    <d v="2021-05-12T00:00:00"/>
    <d v="2021-05-12T00:00:00"/>
    <d v="1899-12-30T08:30:00"/>
    <d v="1899-12-30T10:54:00"/>
    <s v="JOSE DIAZ"/>
    <s v="EDINSON PRADA"/>
    <x v="1"/>
    <s v="CAJAS Y TRANSMISIONES"/>
    <s v="INTERNO"/>
    <x v="3"/>
    <n v="0"/>
    <n v="1"/>
    <d v="1899-12-30T03:00:29"/>
    <x v="13"/>
    <n v="1"/>
    <d v="1899-12-30T00:00:00"/>
    <d v="1899-12-30T04:00:00"/>
    <x v="13"/>
    <x v="4"/>
    <x v="8"/>
    <s v="5-19"/>
  </r>
  <r>
    <s v="SJK694"/>
    <n v="263"/>
    <x v="0"/>
    <s v="CAMBIO DE CAMARA DE SEGURIDAD"/>
    <s v="AIRE CABEZOTE"/>
    <d v="1899-12-30T07:30:00"/>
    <d v="1899-12-30T12:30:00"/>
    <d v="2021-05-12T00:00:00"/>
    <x v="37"/>
    <d v="2021-05-12T00:00:00"/>
    <d v="2021-05-12T00:00:00"/>
    <d v="1899-12-30T11:00:00"/>
    <d v="1899-12-30T11:50:00"/>
    <s v="JOSE PAEZ"/>
    <s v="EDINSON PRADA"/>
    <x v="1"/>
    <s v="AIRE"/>
    <s v="EXTERNO"/>
    <x v="3"/>
    <n v="0"/>
    <n v="1"/>
    <d v="1899-12-30T03:00:29"/>
    <x v="13"/>
    <n v="1"/>
    <d v="1899-12-30T00:00:00"/>
    <d v="1899-12-30T04:00:00"/>
    <x v="13"/>
    <x v="4"/>
    <x v="8"/>
    <s v="5-19"/>
  </r>
  <r>
    <s v="TDL909"/>
    <n v="264"/>
    <x v="1"/>
    <s v="CAMBIO DE UNIDAD SELLADA Y CAMBIO DE DOS EXPLORADORAS"/>
    <s v="CABINA"/>
    <d v="1899-12-30T08:30:00"/>
    <d v="1899-12-30T15:30:00"/>
    <d v="2021-05-12T00:00:00"/>
    <x v="37"/>
    <d v="2021-05-12T00:00:00"/>
    <d v="2021-05-12T00:00:00"/>
    <d v="1899-12-30T08:30:00"/>
    <d v="1899-12-30T10:07:00"/>
    <s v="EDWIN NARANJO"/>
    <s v="JAVIER CASTRO"/>
    <x v="1"/>
    <s v="ELESTRICO"/>
    <s v="EXTERNO"/>
    <x v="2"/>
    <n v="0"/>
    <n v="1"/>
    <d v="1899-12-30T05:00:29"/>
    <x v="16"/>
    <n v="0"/>
    <d v="1899-12-30T05:30:00"/>
    <d v="1899-12-30T11:30:00"/>
    <x v="13"/>
    <x v="4"/>
    <x v="8"/>
    <s v="5-19"/>
  </r>
  <r>
    <s v="TDL909"/>
    <n v="264"/>
    <x v="1"/>
    <s v="DESMONTE Y MONTE DE LLANTAS CAMPANAS Y BOSIN PARA CAMBIO DE RODAMIENTOS, RETENEDOR Y EMPAQUE EJE 8 HUECOS, AJUSTE DE CAPSULA DE VIGA TANDEN SE ESTABA SALIENDO, SE LE QUITARON LOS TORNILLOS PARA ACOMODAR Y SE DIO AJUSTE"/>
    <s v="RUEDA"/>
    <d v="1899-12-30T08:30:00"/>
    <d v="1899-12-30T15:30:00"/>
    <d v="2021-05-12T00:00:00"/>
    <x v="37"/>
    <d v="2021-05-12T00:00:00"/>
    <d v="2021-05-12T00:00:00"/>
    <d v="1899-12-30T12:30:00"/>
    <d v="1899-12-30T15:30:00"/>
    <s v="NELFO CALDERA"/>
    <s v="JAVIER CASTRO"/>
    <x v="1"/>
    <s v="MECANICA DE PATIO"/>
    <s v="INTERNO"/>
    <x v="2"/>
    <n v="0"/>
    <n v="1"/>
    <d v="1899-12-30T05:00:29"/>
    <x v="16"/>
    <n v="0"/>
    <d v="1899-12-30T05:30:00"/>
    <d v="1899-12-30T11:30:00"/>
    <x v="13"/>
    <x v="4"/>
    <x v="8"/>
    <s v="5-19"/>
  </r>
  <r>
    <s v="S26235"/>
    <n v="264"/>
    <x v="0"/>
    <s v="DEMSONTE Y MONTE DE LLANTAS Y CAMPANAS PARA CAMBIO DE RODAJAS"/>
    <s v="RUEDA"/>
    <d v="1899-12-30T08:30:00"/>
    <d v="1899-12-30T15:30:00"/>
    <d v="2021-05-12T00:00:00"/>
    <x v="37"/>
    <d v="2021-05-12T00:00:00"/>
    <d v="2021-05-12T00:00:00"/>
    <d v="1899-12-30T12:00:00"/>
    <d v="1899-12-30T12:30:00"/>
    <s v="NELFO CALDERA_x000a_RODOLFO CASTAÑEDA"/>
    <s v="JAVIER CASTRO"/>
    <x v="1"/>
    <s v="MECANICA DE PATIO"/>
    <s v="INTERNO"/>
    <x v="2"/>
    <n v="0"/>
    <n v="1"/>
    <d v="1899-12-30T05:00:29"/>
    <x v="16"/>
    <n v="0"/>
    <d v="1899-12-30T05:30:00"/>
    <d v="1899-12-30T11:30:00"/>
    <x v="13"/>
    <x v="4"/>
    <x v="8"/>
    <s v="5-19"/>
  </r>
  <r>
    <s v="S26311"/>
    <n v="265"/>
    <x v="1"/>
    <s v="CAMBIO DE CAMARA T30, REVISION DE FUGA Y CAMBIO DE VALVULA CHILLONA, ADAPTACION DE GRIFO A TANQUE DE ALIMENTACION DE AIRE"/>
    <s v="AIRE TRAILER"/>
    <d v="1899-12-30T08:30:00"/>
    <d v="1899-12-30T15:00:00"/>
    <d v="2021-05-12T00:00:00"/>
    <x v="37"/>
    <d v="2021-05-12T00:00:00"/>
    <d v="2021-05-12T00:00:00"/>
    <d v="1899-12-30T09:00:00"/>
    <d v="1899-12-30T10:50:00"/>
    <s v="JOSE PAEZ"/>
    <s v="ALEX RODRIGUEZ"/>
    <x v="0"/>
    <s v="AIRE"/>
    <s v="EXTERNO"/>
    <x v="1"/>
    <n v="0"/>
    <n v="1"/>
    <d v="1899-12-30T04:30:29"/>
    <x v="4"/>
    <n v="1"/>
    <d v="1899-12-30T00:00:00"/>
    <d v="1899-12-30T05:30:00"/>
    <x v="13"/>
    <x v="4"/>
    <x v="8"/>
    <s v="5-19"/>
  </r>
  <r>
    <s v="TDL770"/>
    <n v="265"/>
    <x v="1"/>
    <s v="ESCANEO DE VEHICULO"/>
    <s v="CABINA"/>
    <d v="1899-12-30T08:30:00"/>
    <d v="1899-12-30T15:00:00"/>
    <d v="2021-05-12T00:00:00"/>
    <x v="37"/>
    <d v="2021-05-12T00:00:00"/>
    <d v="2021-05-12T00:00:00"/>
    <d v="1899-12-30T12:00:00"/>
    <d v="1899-12-30T14:00:00"/>
    <s v="JULIO ARAQUE"/>
    <s v="ALEX RODRIGUEZ"/>
    <x v="0"/>
    <s v="MOTOR"/>
    <s v="INTERNO"/>
    <x v="1"/>
    <n v="0"/>
    <n v="1"/>
    <d v="1899-12-30T04:30:29"/>
    <x v="4"/>
    <n v="1"/>
    <d v="1899-12-30T00:00:00"/>
    <d v="1899-12-30T05:30:00"/>
    <x v="13"/>
    <x v="4"/>
    <x v="8"/>
    <s v="5-19"/>
  </r>
  <r>
    <s v="TDL770"/>
    <n v="265"/>
    <x v="0"/>
    <s v="CAMBIO DE SENSOR DE CIGÜEÑAL, ADAPTACION DE B60 1/2 POR FUGA EN MANGUERA MANITOS"/>
    <s v="MOTOR"/>
    <d v="1899-12-30T08:30:00"/>
    <d v="1899-12-30T15:00:00"/>
    <d v="2021-05-12T00:00:00"/>
    <x v="37"/>
    <d v="2021-05-12T00:00:00"/>
    <d v="2021-05-12T00:00:00"/>
    <d v="1899-12-30T12:00:00"/>
    <d v="1899-12-30T14:30:00"/>
    <s v="JOSE PAEZ"/>
    <s v="ALEX RODRIGUEZ"/>
    <x v="0"/>
    <s v="MOTOR"/>
    <s v="EXTERNO"/>
    <x v="1"/>
    <n v="0"/>
    <n v="1"/>
    <d v="1899-12-30T04:30:29"/>
    <x v="4"/>
    <n v="1"/>
    <d v="1899-12-30T00:00:00"/>
    <d v="1899-12-30T05:30:00"/>
    <x v="13"/>
    <x v="4"/>
    <x v="8"/>
    <s v="5-19"/>
  </r>
  <r>
    <s v="TFU065"/>
    <n v="266"/>
    <x v="1"/>
    <s v="REPARACION DE RADIADOR"/>
    <s v="MOTOR"/>
    <d v="1899-12-30T07:00:00"/>
    <d v="1899-12-30T16:30:00"/>
    <d v="2021-05-12T00:00:00"/>
    <x v="41"/>
    <d v="2021-05-13T00:00:00"/>
    <d v="2021-05-14T00:00:00"/>
    <d v="1899-12-30T08:00:00"/>
    <d v="1899-12-30T15:00:00"/>
    <s v="ALUMINDUSTRIAL "/>
    <s v="RUBEN GUZMAN"/>
    <x v="0"/>
    <s v="RADIADOR"/>
    <s v="INTERNO"/>
    <x v="1"/>
    <n v="3"/>
    <n v="1"/>
    <d v="1899-12-31T11:00:17"/>
    <x v="180"/>
    <n v="0"/>
    <d v="1899-12-30T04:30:00"/>
    <d v="1900-01-01T08:59:02"/>
    <x v="16"/>
    <x v="4"/>
    <x v="8"/>
    <s v="5-19"/>
  </r>
  <r>
    <s v="TFU065"/>
    <n v="266"/>
    <x v="1"/>
    <s v="CAMBIO DE SOPORTES DE MOTOR, DESMONTE DE LLANTAS PARA CAMBIO DE BANDAS ULTIMO TROQUE, CAMBIO DE PERNOS RIN DISCO Y MONTAJE DE LLANTAS"/>
    <s v="CABINA_x000a_RUEDAS"/>
    <d v="1899-12-30T07:00:00"/>
    <d v="1899-12-30T16:30:00"/>
    <d v="2021-05-12T00:00:00"/>
    <x v="41"/>
    <d v="2021-05-15T00:00:00"/>
    <d v="2021-05-15T00:00:00"/>
    <d v="1899-12-30T07:30:00"/>
    <d v="1899-12-30T16:30:00"/>
    <s v="NELFO CALDERA"/>
    <s v="RUBEN GUZMAN"/>
    <x v="1"/>
    <s v="MECANICA DE PATIO"/>
    <s v="INTERNO"/>
    <x v="1"/>
    <n v="3"/>
    <n v="1"/>
    <d v="1899-12-31T11:00:17"/>
    <x v="180"/>
    <n v="0"/>
    <d v="1899-12-30T04:30:00"/>
    <d v="1900-01-01T08:59:02"/>
    <x v="16"/>
    <x v="4"/>
    <x v="8"/>
    <s v="5-19"/>
  </r>
  <r>
    <s v="TFU065"/>
    <n v="266"/>
    <x v="1"/>
    <s v="CAMBIO DE FILTRO DE TRAMPA Y ESCANER DE VEHICULO"/>
    <s v="MOTOR"/>
    <d v="1899-12-30T07:00:00"/>
    <d v="1899-12-30T16:30:00"/>
    <d v="2021-05-12T00:00:00"/>
    <x v="41"/>
    <d v="2021-05-15T00:00:00"/>
    <d v="2021-05-15T00:00:00"/>
    <d v="1899-12-30T09:30:00"/>
    <d v="1899-12-30T10:30:00"/>
    <s v="WILSON DURAN_x000a_JULIO ARAQUE"/>
    <s v="RUBEN GUZMAN"/>
    <x v="0"/>
    <s v="MOTORES"/>
    <s v="EXTERNO"/>
    <x v="1"/>
    <n v="3"/>
    <n v="1"/>
    <d v="1899-12-31T11:00:17"/>
    <x v="180"/>
    <n v="0"/>
    <d v="1899-12-30T04:30:00"/>
    <d v="1900-01-01T08:59:02"/>
    <x v="16"/>
    <x v="4"/>
    <x v="8"/>
    <s v="5-19"/>
  </r>
  <r>
    <s v="TFU065"/>
    <n v="266"/>
    <x v="0"/>
    <s v="CAMBIO DE VARILLA NIVELADOR Y MANGUERA DE AIRE, CAMBIO DE SENSOR DE ADMISION"/>
    <s v="MOTOR_x000a_SUSPENSION CABEZOTE"/>
    <d v="1899-12-30T07:00:00"/>
    <d v="1899-12-30T16:30:00"/>
    <d v="2021-05-12T00:00:00"/>
    <x v="41"/>
    <d v="2021-05-15T00:00:00"/>
    <d v="2021-05-15T00:00:00"/>
    <d v="1899-12-30T10:59:00"/>
    <d v="1899-12-30T11:40:00"/>
    <s v="JOSE PAEZ_x000a_CESAR ESCORCIA"/>
    <s v="RUBEN GUZMAN"/>
    <x v="0"/>
    <s v="AIRE_x000a_MOTORES"/>
    <s v="EXTERNO"/>
    <x v="1"/>
    <n v="3"/>
    <n v="1"/>
    <d v="1899-12-31T11:00:17"/>
    <x v="180"/>
    <n v="0"/>
    <d v="1899-12-30T04:30:00"/>
    <d v="1900-01-01T08:59:02"/>
    <x v="16"/>
    <x v="4"/>
    <x v="8"/>
    <s v="5-19"/>
  </r>
  <r>
    <s v="TFU058"/>
    <n v="267"/>
    <x v="0"/>
    <s v="ENGRASE DEL VEHICULO"/>
    <s v="CABINA"/>
    <d v="1899-12-30T09:00:00"/>
    <d v="1899-12-30T10:00:00"/>
    <d v="2021-05-12T00:00:00"/>
    <x v="37"/>
    <d v="2021-05-12T00:00:00"/>
    <d v="2021-05-12T00:00:00"/>
    <d v="1899-12-30T09:00:00"/>
    <d v="1899-12-30T10:00:00"/>
    <s v="ARGEMIRO ARAQUE"/>
    <s v="SAMUEL DELGADO"/>
    <x v="1"/>
    <s v="MECANICA DE PATIO"/>
    <s v="EXTERNO"/>
    <x v="0"/>
    <n v="0"/>
    <n v="1"/>
    <d v="1899-12-30T01:00:00"/>
    <x v="11"/>
    <n v="1"/>
    <d v="1899-12-30T00:00:00"/>
    <d v="1899-12-30T01:00:00"/>
    <x v="13"/>
    <x v="4"/>
    <x v="8"/>
    <s v="5-19"/>
  </r>
  <r>
    <s v="UQS510"/>
    <n v="268"/>
    <x v="1"/>
    <s v="DESMONTE DE CAJA PARA CAMBIO DE RETENEDOR DE CIGÜEÑAL"/>
    <s v="MOTOR"/>
    <d v="1899-12-30T09:00:00"/>
    <d v="1899-12-30T13:40:00"/>
    <d v="2021-05-12T00:00:00"/>
    <x v="41"/>
    <d v="2021-05-12T00:00:00"/>
    <d v="2021-05-12T00:00:00"/>
    <d v="1899-12-30T11:50:00"/>
    <d v="1899-12-30T15:30:00"/>
    <s v="JOSE DIAZ"/>
    <s v="ALEXANDER RICO"/>
    <x v="1"/>
    <s v="CAJAS Y TRANSMISIONES"/>
    <s v="INTERNO"/>
    <x v="3"/>
    <n v="3"/>
    <n v="1"/>
    <d v="1899-12-31T06:10:17"/>
    <x v="181"/>
    <n v="1"/>
    <d v="1899-12-30T00:00:00"/>
    <d v="1899-12-31T23:39:02"/>
    <x v="16"/>
    <x v="4"/>
    <x v="8"/>
    <s v="5-19"/>
  </r>
  <r>
    <s v="UQS510"/>
    <n v="268"/>
    <x v="1"/>
    <s v="DEMSONTE DE CARE VACA PARA ENVIAR A REPARAR POR FISURA, Y SE LAVO"/>
    <s v="MOTOR"/>
    <d v="1899-12-30T09:00:00"/>
    <d v="1899-12-30T13:40:00"/>
    <d v="2021-05-12T00:00:00"/>
    <x v="41"/>
    <d v="2021-05-13T00:00:00"/>
    <d v="2021-05-13T00:00:00"/>
    <d v="1899-12-30T07:30:00"/>
    <d v="1899-12-30T12:00:00"/>
    <s v="JOSE DIAZ_x000a_WILSON DURAN"/>
    <s v="ALEXANDER RICO"/>
    <x v="1"/>
    <s v="CAJAS Y TRANSMISIONES"/>
    <s v="INTERNO"/>
    <x v="3"/>
    <n v="3"/>
    <n v="1"/>
    <d v="1899-12-31T06:10:17"/>
    <x v="181"/>
    <n v="1"/>
    <d v="1899-12-30T00:00:00"/>
    <d v="1899-12-31T23:39:02"/>
    <x v="16"/>
    <x v="4"/>
    <x v="8"/>
    <s v="5-19"/>
  </r>
  <r>
    <s v="UQS510"/>
    <n v="268"/>
    <x v="1"/>
    <s v="CAMBIO DE DOS ESTOP DELANTEROS Y LUCES DIRECCIONALES"/>
    <s v="CABINA"/>
    <d v="1899-12-30T09:00:00"/>
    <d v="1899-12-30T13:40:00"/>
    <d v="2021-05-12T00:00:00"/>
    <x v="41"/>
    <d v="2021-05-12T00:00:00"/>
    <d v="2021-05-12T00:00:00"/>
    <d v="1899-12-30T11:20:00"/>
    <d v="1899-12-30T13:20:00"/>
    <s v="EDWIN NARANJO"/>
    <s v="ALEXANDER RICO"/>
    <x v="1"/>
    <s v="ELECTRICO"/>
    <s v="EXTERNO"/>
    <x v="3"/>
    <n v="3"/>
    <n v="1"/>
    <d v="1899-12-31T06:10:17"/>
    <x v="181"/>
    <n v="1"/>
    <d v="1899-12-30T00:00:00"/>
    <d v="1899-12-31T23:39:02"/>
    <x v="16"/>
    <x v="4"/>
    <x v="8"/>
    <s v="5-19"/>
  </r>
  <r>
    <s v="UQS510"/>
    <n v="268"/>
    <x v="1"/>
    <s v="POLISHADO DE VEHICULO"/>
    <s v="CABINA"/>
    <d v="1899-12-30T09:00:00"/>
    <d v="1899-12-30T13:40:00"/>
    <d v="2021-05-12T00:00:00"/>
    <x v="41"/>
    <d v="2021-05-12T00:00:00"/>
    <d v="2021-05-12T00:00:00"/>
    <d v="1899-12-30T08:06:00"/>
    <d v="1899-12-30T16:30:00"/>
    <s v="WILSON OROZCO"/>
    <s v="ALEXANDER RICO"/>
    <x v="1"/>
    <s v="LATONERIA Y PINTURA"/>
    <s v="EXTERNO"/>
    <x v="3"/>
    <n v="3"/>
    <n v="1"/>
    <d v="1899-12-31T06:10:17"/>
    <x v="181"/>
    <n v="1"/>
    <d v="1899-12-30T00:00:00"/>
    <d v="1899-12-31T23:39:02"/>
    <x v="16"/>
    <x v="4"/>
    <x v="8"/>
    <s v="5-19"/>
  </r>
  <r>
    <s v="S20489"/>
    <n v="268"/>
    <x v="1"/>
    <s v="REVISION DE AIRE GENERAL, REPARACION DE MANGUERAS, VALVULAS, CAMBIO DE DIAFRAGMAS, CAMBIO DE VALVULAS CHILLONAS"/>
    <s v="AIRE TRAILER"/>
    <d v="1899-12-30T09:00:00"/>
    <d v="1899-12-30T13:40:00"/>
    <d v="2021-05-12T00:00:00"/>
    <x v="41"/>
    <d v="2021-05-13T00:00:00"/>
    <d v="2021-05-13T00:00:00"/>
    <d v="1899-12-30T08:30:00"/>
    <d v="1899-12-30T16:40:00"/>
    <s v="JOSE PAEZ"/>
    <s v="ALEXANDER RICO"/>
    <x v="1"/>
    <s v="AIRE"/>
    <s v="EXTERNO"/>
    <x v="3"/>
    <n v="3"/>
    <n v="1"/>
    <d v="1899-12-31T06:10:17"/>
    <x v="181"/>
    <n v="1"/>
    <d v="1899-12-30T00:00:00"/>
    <d v="1899-12-31T23:39:02"/>
    <x v="16"/>
    <x v="4"/>
    <x v="8"/>
    <s v="5-19"/>
  </r>
  <r>
    <s v="S20489"/>
    <n v="268"/>
    <x v="1"/>
    <s v="CAMBIO DE BANDAS, CAMBIO DE RODAJAS, CAMBIO DE BOSINES Y PERNOS, RODAMIENTOS POSICION 9,10, 11 Y 12"/>
    <s v="RUEDAS"/>
    <d v="1899-12-30T09:00:00"/>
    <d v="1899-12-30T13:40:00"/>
    <d v="2021-05-12T00:00:00"/>
    <x v="41"/>
    <d v="2021-05-13T00:00:00"/>
    <d v="2021-05-13T00:00:00"/>
    <d v="1899-12-30T10:00:00"/>
    <d v="1899-12-30T17:30:00"/>
    <s v="RODOLFO CASTAÑEDA"/>
    <s v="ALEXANDER RICO"/>
    <x v="1"/>
    <s v="MECANICA DE PATIO"/>
    <s v="INTERNO"/>
    <x v="3"/>
    <n v="3"/>
    <n v="1"/>
    <d v="1899-12-31T06:10:17"/>
    <x v="181"/>
    <n v="1"/>
    <d v="1899-12-30T00:00:00"/>
    <d v="1899-12-31T23:39:02"/>
    <x v="16"/>
    <x v="4"/>
    <x v="8"/>
    <s v="5-19"/>
  </r>
  <r>
    <s v="S20489"/>
    <n v="268"/>
    <x v="1"/>
    <s v="CAMBIO DE CAMPANAS, GRADUACION DE FRENOS"/>
    <s v="RUEDAS"/>
    <d v="1899-12-30T09:00:00"/>
    <d v="1899-12-30T13:40:00"/>
    <d v="2021-05-12T00:00:00"/>
    <x v="41"/>
    <d v="2021-05-14T00:00:00"/>
    <d v="2021-05-14T00:00:00"/>
    <d v="1899-12-30T07:30:00"/>
    <d v="1899-12-30T10:30:00"/>
    <s v="RODOLFO CASTAÑEDA"/>
    <s v="ALEXANDER RICO"/>
    <x v="1"/>
    <s v="MECANICA DE PATIO"/>
    <s v="INTERNO"/>
    <x v="3"/>
    <n v="3"/>
    <n v="1"/>
    <d v="1899-12-31T06:10:17"/>
    <x v="181"/>
    <n v="1"/>
    <d v="1899-12-30T00:00:00"/>
    <d v="1899-12-31T23:39:02"/>
    <x v="16"/>
    <x v="4"/>
    <x v="8"/>
    <s v="5-19"/>
  </r>
  <r>
    <s v="UQS510"/>
    <n v="268"/>
    <x v="1"/>
    <s v="MONTAJE DE CAREVACA"/>
    <s v="MOTOR"/>
    <d v="1899-12-30T09:00:00"/>
    <d v="1899-12-30T13:40:00"/>
    <d v="2021-05-12T00:00:00"/>
    <x v="41"/>
    <d v="2021-05-14T00:00:00"/>
    <d v="2021-05-14T00:00:00"/>
    <d v="1899-12-30T14:30:00"/>
    <d v="1899-12-30T17:30:00"/>
    <s v="JOSE DIAZ"/>
    <s v="ALEXANDER RICO"/>
    <x v="1"/>
    <s v="CAJAS Y TRANSMISIONES"/>
    <s v="INTERNO"/>
    <x v="3"/>
    <n v="3"/>
    <n v="1"/>
    <d v="1899-12-31T06:10:17"/>
    <x v="181"/>
    <n v="1"/>
    <d v="1899-12-30T00:00:00"/>
    <d v="1899-12-31T23:39:02"/>
    <x v="16"/>
    <x v="4"/>
    <x v="8"/>
    <s v="5-19"/>
  </r>
  <r>
    <s v="UQS510"/>
    <n v="268"/>
    <x v="1"/>
    <s v="CAMBIO DE RETENEDOR DE CIGÜEÑAL, MONTAJE DE KIT DE CLUTCH, MONTAJE DE CAJA"/>
    <s v="MOTOR"/>
    <d v="1899-12-30T09:00:00"/>
    <d v="1899-12-30T13:40:00"/>
    <d v="2021-05-12T00:00:00"/>
    <x v="41"/>
    <d v="2021-05-15T00:00:00"/>
    <d v="2021-05-15T00:00:00"/>
    <d v="1899-12-30T09:30:00"/>
    <d v="1899-12-30T13:00:00"/>
    <s v="JOSE DIAZ_x000a_WILSON DURAN"/>
    <s v="ALEXANDER RICO"/>
    <x v="1"/>
    <s v="CAJAS Y TRANSMISIONES"/>
    <s v="INTERNO"/>
    <x v="3"/>
    <n v="3"/>
    <n v="1"/>
    <d v="1899-12-31T06:10:17"/>
    <x v="181"/>
    <n v="1"/>
    <d v="1899-12-30T00:00:00"/>
    <d v="1899-12-31T23:39:02"/>
    <x v="16"/>
    <x v="4"/>
    <x v="8"/>
    <s v="5-19"/>
  </r>
  <r>
    <s v="UQS510"/>
    <n v="268"/>
    <x v="0"/>
    <s v="CORRECCION FUGA DE AIRE, CAMBIO DE VALVULA RETENCION DE LA SILLA"/>
    <s v="CABINA"/>
    <d v="1899-12-30T09:00:00"/>
    <d v="1899-12-30T13:40:00"/>
    <d v="2021-05-12T00:00:00"/>
    <x v="41"/>
    <d v="2021-05-15T00:00:00"/>
    <d v="2021-05-15T00:00:00"/>
    <d v="1899-12-30T13:00:00"/>
    <d v="1899-12-30T13:40:00"/>
    <s v="JOSE PAEZ"/>
    <s v="ALEXANDER RICO"/>
    <x v="1"/>
    <s v="AIRE"/>
    <s v="INTERNO"/>
    <x v="3"/>
    <n v="3"/>
    <n v="1"/>
    <d v="1899-12-31T06:10:17"/>
    <x v="181"/>
    <n v="1"/>
    <d v="1899-12-30T00:00:00"/>
    <d v="1899-12-31T23:39:02"/>
    <x v="16"/>
    <x v="4"/>
    <x v="8"/>
    <s v="5-19"/>
  </r>
  <r>
    <s v="SJL014"/>
    <n v="269"/>
    <x v="1"/>
    <s v="CAMBIO DE VALVULA NIVELADORA DEL CABEZOTE"/>
    <s v="CABINA"/>
    <d v="1899-12-30T10:20:00"/>
    <d v="1899-12-30T12:20:00"/>
    <d v="2021-05-12T00:00:00"/>
    <x v="37"/>
    <d v="2021-05-12T00:00:00"/>
    <d v="2021-05-12T00:00:00"/>
    <d v="1899-12-30T10:30:00"/>
    <d v="1899-12-30T12:00:00"/>
    <s v="DEIWIS PIMIENTA"/>
    <s v="PEDRO BOHORQUEZ"/>
    <x v="1"/>
    <s v="AIRE"/>
    <s v="EXTERNO"/>
    <x v="3"/>
    <n v="0"/>
    <n v="1"/>
    <d v="1899-12-30T02:00:00"/>
    <x v="9"/>
    <n v="1"/>
    <d v="1899-12-30T00:00:00"/>
    <d v="1899-12-30T02:00:00"/>
    <x v="13"/>
    <x v="4"/>
    <x v="8"/>
    <s v="5-19"/>
  </r>
  <r>
    <s v="SJL014"/>
    <n v="269"/>
    <x v="1"/>
    <s v="CAMBIO DE ACEITE Y FILTRACION  DE MOTOR"/>
    <s v="MOTOR"/>
    <d v="1899-12-30T10:20:00"/>
    <d v="1899-12-30T12:20:00"/>
    <d v="2021-05-12T00:00:00"/>
    <x v="37"/>
    <d v="2021-05-12T00:00:00"/>
    <d v="2021-05-12T00:00:00"/>
    <d v="1899-12-30T10:30:00"/>
    <d v="1899-12-30T11:40:00"/>
    <s v="ARGEMIRO ARAQUE"/>
    <s v="PEDRO BOHORQUEZ"/>
    <x v="1"/>
    <s v="MECANICA DE PATIO"/>
    <s v="INTERNO"/>
    <x v="3"/>
    <n v="0"/>
    <n v="1"/>
    <d v="1899-12-30T02:00:00"/>
    <x v="9"/>
    <n v="1"/>
    <d v="1899-12-30T00:00:00"/>
    <d v="1899-12-30T02:00:00"/>
    <x v="13"/>
    <x v="4"/>
    <x v="8"/>
    <s v="5-19"/>
  </r>
  <r>
    <s v="S20491"/>
    <n v="269"/>
    <x v="0"/>
    <s v="CAMBIO DE DIAFRAGMA EN VALVULA DE DESCARGUE"/>
    <s v="AIRE TANQUE"/>
    <d v="1899-12-30T10:20:00"/>
    <d v="1899-12-30T12:20:00"/>
    <d v="2021-05-12T00:00:00"/>
    <x v="37"/>
    <d v="2021-05-12T00:00:00"/>
    <d v="2021-05-12T00:00:00"/>
    <d v="1899-12-30T12:00:00"/>
    <d v="1899-12-30T12:20:00"/>
    <s v="DEIWIS PIMIENTA"/>
    <s v="PEDRO BOHORQUEZ"/>
    <x v="1"/>
    <s v="AIRE"/>
    <s v="EXTERNO"/>
    <x v="3"/>
    <n v="0"/>
    <n v="1"/>
    <d v="1899-12-30T02:00:00"/>
    <x v="9"/>
    <n v="1"/>
    <d v="1899-12-30T00:00:00"/>
    <d v="1899-12-30T02:00:00"/>
    <x v="13"/>
    <x v="4"/>
    <x v="8"/>
    <s v="5-19"/>
  </r>
  <r>
    <s v="SJK691"/>
    <n v="270"/>
    <x v="1"/>
    <s v="MANTENIMIENTO A SECADOR DE AIRE, CORRECCION DE FUGAS ED AIRE Y REVISION BOMBA PEDAL DE FRENO, CAMBIO DE VALVULA NIVELADORA DE CABINBA, CORREGIR FUGAS POR VALVULA NIVELADORA "/>
    <s v="AIRE "/>
    <d v="1899-12-30T07:00:00"/>
    <d v="1899-12-30T16:20:00"/>
    <d v="2021-05-13T00:00:00"/>
    <x v="38"/>
    <d v="2021-05-13T00:00:00"/>
    <d v="2021-05-13T00:00:00"/>
    <d v="1899-12-30T07:30:00"/>
    <d v="1899-12-30T16:00:00"/>
    <s v="DEIWIS PIMIENTA"/>
    <s v="FABIO GUEVARA"/>
    <x v="1"/>
    <s v="AIRE"/>
    <s v="EXTERNO"/>
    <x v="3"/>
    <n v="0"/>
    <n v="1"/>
    <d v="1899-12-30T09:20:00"/>
    <x v="182"/>
    <n v="0"/>
    <d v="1899-12-30T04:40:00"/>
    <d v="1899-12-30T13:00:00"/>
    <x v="14"/>
    <x v="4"/>
    <x v="8"/>
    <s v="5-19"/>
  </r>
  <r>
    <s v="SJK691"/>
    <n v="270"/>
    <x v="1"/>
    <s v="CAMBIO DE GANCHO CAPO"/>
    <s v="CABINA"/>
    <d v="1899-12-30T07:00:00"/>
    <d v="1899-12-30T16:20:00"/>
    <d v="2021-05-13T00:00:00"/>
    <x v="38"/>
    <d v="2021-05-13T00:00:00"/>
    <d v="2021-05-13T00:00:00"/>
    <d v="1899-12-30T09:15:00"/>
    <d v="1899-12-30T10:00:00"/>
    <s v="WILSON OROZCO"/>
    <s v="FABIO GUEVARA"/>
    <x v="0"/>
    <s v="LATONERIA Y PINTURA"/>
    <s v="EXTERNO"/>
    <x v="3"/>
    <n v="0"/>
    <n v="1"/>
    <d v="1899-12-30T07:20:29"/>
    <x v="182"/>
    <n v="0"/>
    <d v="1899-12-30T04:40:00"/>
    <d v="1899-12-30T13:00:00"/>
    <x v="14"/>
    <x v="4"/>
    <x v="8"/>
    <s v="5-19"/>
  </r>
  <r>
    <s v="SJK691"/>
    <n v="270"/>
    <x v="0"/>
    <s v="PORTA CONO Y ANGULOS PARA LA PARRILLA, SOLDADURA A TROQUES"/>
    <s v="CABINA"/>
    <d v="1899-12-30T07:00:00"/>
    <d v="1899-12-30T16:20:00"/>
    <d v="2021-05-13T00:00:00"/>
    <x v="38"/>
    <d v="2021-05-13T00:00:00"/>
    <d v="2021-05-13T00:00:00"/>
    <d v="1899-12-30T11:00:00"/>
    <d v="1899-12-30T14:20:00"/>
    <s v="ALVARO CERVANTES"/>
    <s v="FABIO GUEVARA"/>
    <x v="0"/>
    <s v="SOLDADURA"/>
    <s v="EXTERNO"/>
    <x v="3"/>
    <n v="0"/>
    <n v="1"/>
    <d v="1899-12-30T07:20:29"/>
    <x v="182"/>
    <n v="0"/>
    <d v="1899-12-30T04:40:00"/>
    <d v="1899-12-30T13:00:00"/>
    <x v="14"/>
    <x v="4"/>
    <x v="8"/>
    <s v="5-19"/>
  </r>
  <r>
    <s v="TDK248"/>
    <n v="271"/>
    <x v="1"/>
    <s v="CAMBIO DE MEDIA LUNA POR DETERIORO"/>
    <s v="CABINA"/>
    <d v="1899-12-30T07:00:00"/>
    <d v="1899-12-30T08:06:00"/>
    <d v="2021-05-13T00:00:00"/>
    <x v="38"/>
    <d v="2021-05-13T00:00:00"/>
    <d v="2021-05-13T00:00:00"/>
    <d v="1899-12-30T07:30:00"/>
    <d v="1899-12-30T08:06:00"/>
    <s v="WILSON OROZCO"/>
    <m/>
    <x v="1"/>
    <s v="LATONERIA Y PINTURA"/>
    <s v="EXTERNO"/>
    <x v="2"/>
    <n v="0"/>
    <n v="1"/>
    <d v="1899-12-30T01:06:00"/>
    <x v="156"/>
    <n v="1"/>
    <d v="1899-12-30T00:00:00"/>
    <d v="1899-12-30T01:06:00"/>
    <x v="14"/>
    <x v="4"/>
    <x v="8"/>
    <s v="5-19"/>
  </r>
  <r>
    <s v="TDK248"/>
    <n v="271"/>
    <x v="0"/>
    <s v="ENGRASE DE QUINTA RUEDA"/>
    <s v="QUINTA RUEDA"/>
    <d v="1899-12-30T07:00:00"/>
    <d v="1899-12-30T08:06:00"/>
    <d v="2021-05-13T00:00:00"/>
    <x v="38"/>
    <d v="2021-05-13T00:00:00"/>
    <d v="2021-05-13T00:00:00"/>
    <d v="1899-12-30T07:30:00"/>
    <d v="1899-12-30T07:45:00"/>
    <s v="ARGEMIRO ARAQUE"/>
    <m/>
    <x v="1"/>
    <s v="MECANICA DE PATIO"/>
    <s v="EXTERNO"/>
    <x v="2"/>
    <n v="0"/>
    <n v="1"/>
    <d v="1899-12-30T01:06:00"/>
    <x v="156"/>
    <n v="1"/>
    <d v="1899-12-30T00:00:00"/>
    <d v="1899-12-30T01:06:00"/>
    <x v="14"/>
    <x v="4"/>
    <x v="8"/>
    <s v="5-19"/>
  </r>
  <r>
    <s v="WLP813"/>
    <n v="272"/>
    <x v="1"/>
    <s v="GRADUACION DE FRENOS"/>
    <s v="RUEDAS"/>
    <d v="1899-12-30T09:00:00"/>
    <d v="1899-12-30T17:00:00"/>
    <d v="2021-05-13T00:00:00"/>
    <x v="38"/>
    <d v="2021-05-13T00:00:00"/>
    <d v="2021-05-13T00:00:00"/>
    <d v="1899-12-30T10:10:00"/>
    <d v="1899-12-30T10:38:00"/>
    <s v="ARGEMIRO ARAQUE"/>
    <s v="NEIDER IBARRA"/>
    <x v="1"/>
    <s v="MECANICA DE PATIO"/>
    <s v="EXTERNO"/>
    <x v="3"/>
    <n v="0"/>
    <n v="1"/>
    <d v="1899-12-30T06:00:29"/>
    <x v="64"/>
    <n v="0"/>
    <d v="1899-12-30T04:00:00"/>
    <d v="1899-12-30T11:00:00"/>
    <x v="14"/>
    <x v="4"/>
    <x v="8"/>
    <s v="5-19"/>
  </r>
  <r>
    <s v="WLP813"/>
    <n v="272"/>
    <x v="1"/>
    <s v="CAMBIOD E BOMBILLO DE FAROLA DELANTERA Y CAMBIO DE CONECTOR"/>
    <s v="CABINA"/>
    <d v="1899-12-30T09:00:00"/>
    <d v="1899-12-30T17:00:00"/>
    <d v="2021-05-13T00:00:00"/>
    <x v="38"/>
    <d v="2021-05-13T00:00:00"/>
    <d v="2021-05-13T00:00:00"/>
    <d v="1899-12-30T10:40:00"/>
    <d v="1899-12-30T11:30:00"/>
    <s v="JULIO ARAQUE"/>
    <s v="NEIDER IBARRA"/>
    <x v="0"/>
    <s v="ELECTRICO"/>
    <s v="EXTERNO"/>
    <x v="3"/>
    <n v="0"/>
    <n v="1"/>
    <d v="1899-12-30T06:00:29"/>
    <x v="64"/>
    <n v="0"/>
    <d v="1899-12-30T04:00:00"/>
    <d v="1899-12-30T11:00:00"/>
    <x v="14"/>
    <x v="4"/>
    <x v="8"/>
    <s v="5-19"/>
  </r>
  <r>
    <s v="WLP813"/>
    <n v="272"/>
    <x v="1"/>
    <s v="INSPECCION DE QUINTA RUEDA"/>
    <s v="QUINTA RUEDA"/>
    <d v="1899-12-30T09:00:00"/>
    <d v="1899-12-30T17:00:00"/>
    <d v="2021-05-13T00:00:00"/>
    <x v="38"/>
    <d v="2021-05-13T00:00:00"/>
    <d v="2021-05-13T00:00:00"/>
    <d v="1899-12-30T14:30:00"/>
    <d v="1899-12-30T16:51:00"/>
    <s v="LUIS UTRIA_x000a_CESAR ESCORCIA"/>
    <s v="NEIDER IBARRA"/>
    <x v="1"/>
    <s v="MECANICA DE PATIO"/>
    <s v="EXTERNO"/>
    <x v="3"/>
    <n v="0"/>
    <n v="1"/>
    <d v="1899-12-30T06:00:29"/>
    <x v="64"/>
    <n v="0"/>
    <d v="1899-12-30T04:00:00"/>
    <d v="1899-12-30T11:00:00"/>
    <x v="14"/>
    <x v="4"/>
    <x v="8"/>
    <s v="5-19"/>
  </r>
  <r>
    <s v="WLP813"/>
    <n v="272"/>
    <x v="1"/>
    <s v="CAMBIO DE DISCO DE TEFLON"/>
    <s v="QUINTA RUEDA"/>
    <d v="1899-12-30T09:00:00"/>
    <d v="1899-12-30T17:00:00"/>
    <d v="2021-05-13T00:00:00"/>
    <x v="38"/>
    <d v="2021-05-13T00:00:00"/>
    <d v="2021-05-13T00:00:00"/>
    <d v="1899-12-30T15:00:00"/>
    <d v="1899-12-30T16:51:00"/>
    <s v="LUIS UTRIA"/>
    <s v="NEIDER IBARRA"/>
    <x v="1"/>
    <s v="MECANICA DE PATIO"/>
    <s v="EXTERNO"/>
    <x v="3"/>
    <n v="0"/>
    <n v="1"/>
    <d v="1899-12-30T06:00:29"/>
    <x v="64"/>
    <n v="0"/>
    <d v="1899-12-30T04:00:00"/>
    <d v="1899-12-30T11:00:00"/>
    <x v="14"/>
    <x v="4"/>
    <x v="8"/>
    <s v="5-19"/>
  </r>
  <r>
    <s v="WLP813"/>
    <n v="272"/>
    <x v="1"/>
    <s v="SOLDADURA DE QUINTA RUEDA"/>
    <s v="QUINTA RUEDA"/>
    <d v="1899-12-30T09:00:00"/>
    <d v="1899-12-30T17:00:00"/>
    <d v="2021-05-13T00:00:00"/>
    <x v="38"/>
    <d v="2021-05-13T00:00:00"/>
    <d v="2021-05-13T00:00:00"/>
    <d v="1899-12-30T15:30:00"/>
    <d v="1899-12-30T16:20:00"/>
    <s v="DAIRO  RODRIGUEZ"/>
    <s v="NEIDER IBARRA"/>
    <x v="0"/>
    <s v="MECANICA DE PATIO"/>
    <s v="EXTERNO"/>
    <x v="3"/>
    <n v="0"/>
    <n v="1"/>
    <d v="1899-12-30T06:00:29"/>
    <x v="64"/>
    <n v="0"/>
    <d v="1899-12-30T04:00:00"/>
    <d v="1899-12-30T11:00:00"/>
    <x v="14"/>
    <x v="4"/>
    <x v="8"/>
    <s v="5-19"/>
  </r>
  <r>
    <s v="WLP813"/>
    <n v="272"/>
    <x v="1"/>
    <s v="CALENTAR BASE"/>
    <s v="QUINTA RUEDA"/>
    <d v="1899-12-30T09:00:00"/>
    <d v="1899-12-30T17:00:00"/>
    <d v="2021-05-13T00:00:00"/>
    <x v="38"/>
    <d v="2021-05-13T00:00:00"/>
    <d v="2021-05-13T00:00:00"/>
    <d v="1899-12-30T16:30:00"/>
    <d v="1899-12-30T16:40:00"/>
    <s v="ALVARO CERVANTES"/>
    <s v="NEIDER IBARRA"/>
    <x v="0"/>
    <s v="SOLDADURA"/>
    <s v="EXTERNO"/>
    <x v="3"/>
    <n v="0"/>
    <n v="1"/>
    <d v="1899-12-30T06:00:29"/>
    <x v="64"/>
    <n v="0"/>
    <d v="1899-12-30T04:00:00"/>
    <d v="1899-12-30T11:00:00"/>
    <x v="14"/>
    <x v="4"/>
    <x v="8"/>
    <s v="5-19"/>
  </r>
  <r>
    <s v="WLP813"/>
    <n v="272"/>
    <x v="0"/>
    <s v="CAMBIO DE KIT DE MORDAZA Y MONTAJE DE QUINTA RUEDA"/>
    <s v="QUINTA RUEDA"/>
    <d v="1899-12-30T09:00:00"/>
    <d v="1899-12-30T17:00:00"/>
    <d v="2021-05-13T00:00:00"/>
    <x v="38"/>
    <d v="2021-05-13T00:00:00"/>
    <d v="2021-05-13T00:00:00"/>
    <d v="1899-12-30T15:50:00"/>
    <d v="1899-12-30T16:51:00"/>
    <s v="NELFO CALDERA"/>
    <s v="NEIDER IBARRA"/>
    <x v="1"/>
    <s v="MECANICA DE PATIO"/>
    <s v="EXTERNO"/>
    <x v="3"/>
    <n v="0"/>
    <n v="1"/>
    <d v="1899-12-30T06:00:29"/>
    <x v="64"/>
    <n v="0"/>
    <d v="1899-12-30T04:00:00"/>
    <d v="1899-12-30T11:00:00"/>
    <x v="14"/>
    <x v="4"/>
    <x v="8"/>
    <s v="5-19"/>
  </r>
  <r>
    <s v="TFU066"/>
    <n v="273"/>
    <x v="1"/>
    <s v="CAMBIO DE ACEITE ENGRASE Y FILTRACION"/>
    <s v="MOTOR"/>
    <d v="1899-12-30T08:30:00"/>
    <d v="1899-12-30T10:30:00"/>
    <d v="2021-05-13T00:00:00"/>
    <x v="41"/>
    <d v="2021-05-13T00:00:00"/>
    <d v="2021-05-13T00:00:00"/>
    <d v="1899-12-30T08:50:00"/>
    <d v="1899-12-30T10:50:00"/>
    <s v="ARGEMIRO ARAQUE"/>
    <s v="MIGUEL APREZA"/>
    <x v="1"/>
    <s v="MECANICA DE PATIO"/>
    <s v="INTERNO"/>
    <x v="1"/>
    <n v="2"/>
    <n v="1"/>
    <d v="1899-12-30T19:00:23"/>
    <x v="183"/>
    <n v="1"/>
    <d v="1899-12-30T00:00:00"/>
    <d v="1899-12-31T06:59:31"/>
    <x v="16"/>
    <x v="4"/>
    <x v="8"/>
    <s v="5-19"/>
  </r>
  <r>
    <s v="TFU066"/>
    <n v="273"/>
    <x v="1"/>
    <s v="ARREGLO Y RECONSTRUCCION EN FIBRA DE VIDRIO AL CAPO"/>
    <s v="CABINA"/>
    <d v="1899-12-30T08:30:00"/>
    <d v="1899-12-30T10:30:00"/>
    <d v="2021-05-13T00:00:00"/>
    <x v="41"/>
    <d v="2021-05-13T00:00:00"/>
    <d v="2021-05-13T00:00:00"/>
    <d v="1899-12-30T15:10:00"/>
    <d v="1899-12-30T17:30:00"/>
    <s v="DANIEL ROJAS"/>
    <s v="MIGUEL APREZA"/>
    <x v="0"/>
    <s v="LATONERIA Y PINTURA"/>
    <s v="EXTERNO"/>
    <x v="1"/>
    <n v="2"/>
    <n v="1"/>
    <d v="1899-12-30T19:00:23"/>
    <x v="183"/>
    <n v="1"/>
    <d v="1899-12-30T00:00:00"/>
    <d v="1899-12-31T06:59:31"/>
    <x v="16"/>
    <x v="4"/>
    <x v="8"/>
    <s v="5-19"/>
  </r>
  <r>
    <s v="TFU066"/>
    <n v="273"/>
    <x v="1"/>
    <s v="ARREGLO Y RECONSTRUCCION EN FIBRA DE VIDRIO AL CAPO"/>
    <s v="CABINA"/>
    <d v="1899-12-30T08:30:00"/>
    <d v="1899-12-30T10:30:00"/>
    <d v="2021-05-13T00:00:00"/>
    <x v="41"/>
    <d v="2021-05-14T00:00:00"/>
    <d v="2021-05-14T00:00:00"/>
    <d v="1899-12-30T07:30:00"/>
    <d v="1899-12-30T16:00:00"/>
    <s v="DANIEL ROJAS"/>
    <s v="MIGUEL APREZA"/>
    <x v="0"/>
    <s v="LATONERIA Y PINTURA"/>
    <s v="EXTERNO"/>
    <x v="1"/>
    <n v="2"/>
    <n v="1"/>
    <d v="1899-12-30T19:00:23"/>
    <x v="183"/>
    <n v="1"/>
    <d v="1899-12-30T00:00:00"/>
    <d v="1899-12-31T06:59:31"/>
    <x v="16"/>
    <x v="4"/>
    <x v="8"/>
    <s v="5-19"/>
  </r>
  <r>
    <s v="TFU066"/>
    <n v="273"/>
    <x v="1"/>
    <s v="INSOECCION CABLE 7 VIAS"/>
    <s v="CABINA"/>
    <d v="1899-12-30T08:30:00"/>
    <d v="1899-12-30T10:30:00"/>
    <d v="2021-05-13T00:00:00"/>
    <x v="41"/>
    <d v="2021-05-14T00:00:00"/>
    <d v="2021-05-14T00:00:00"/>
    <d v="1899-12-30T07:30:00"/>
    <d v="1899-12-30T08:00:00"/>
    <s v="EDWIN NARANJO"/>
    <s v="MIGUEL APREZA"/>
    <x v="1"/>
    <s v="ELECTRICO"/>
    <s v="EXTERNO"/>
    <x v="1"/>
    <n v="2"/>
    <n v="1"/>
    <d v="1899-12-30T19:00:23"/>
    <x v="183"/>
    <n v="1"/>
    <d v="1899-12-30T00:00:00"/>
    <d v="1899-12-31T06:59:31"/>
    <x v="16"/>
    <x v="4"/>
    <x v="8"/>
    <s v="5-19"/>
  </r>
  <r>
    <s v="TFU066"/>
    <n v="273"/>
    <x v="1"/>
    <s v="CORRECCION DE FUGAS DE AIRE, CAMBIO DE B69 3/8*1/4"/>
    <s v="CABINA"/>
    <d v="1899-12-30T08:30:00"/>
    <d v="1899-12-30T10:30:00"/>
    <d v="2021-05-13T00:00:00"/>
    <x v="41"/>
    <d v="2021-05-13T00:00:00"/>
    <d v="2021-05-13T00:00:00"/>
    <d v="1899-12-30T16:40:00"/>
    <d v="1899-12-30T17:10:00"/>
    <s v="JOSE PAEZ"/>
    <s v="MIGUEL APREZA"/>
    <x v="1"/>
    <s v="AIRE"/>
    <s v="INTERNO"/>
    <x v="1"/>
    <n v="2"/>
    <n v="1"/>
    <d v="1899-12-30T19:00:23"/>
    <x v="183"/>
    <n v="1"/>
    <d v="1899-12-30T00:00:00"/>
    <d v="1899-12-31T06:59:31"/>
    <x v="16"/>
    <x v="4"/>
    <x v="8"/>
    <s v="5-19"/>
  </r>
  <r>
    <s v="TFU066"/>
    <n v="273"/>
    <x v="0"/>
    <s v="CAMBIO DE SOPORTES DE MOTOR"/>
    <s v="MOTOR"/>
    <d v="1899-12-30T08:30:00"/>
    <d v="1899-12-30T10:30:00"/>
    <d v="2021-05-13T00:00:00"/>
    <x v="41"/>
    <d v="2021-05-15T00:00:00"/>
    <d v="2021-05-15T00:00:00"/>
    <d v="1899-12-30T07:30:00"/>
    <d v="1899-12-30T10:30:00"/>
    <s v="JOSE DIAZ"/>
    <s v="MIGUEL APREZA"/>
    <x v="1"/>
    <s v="MECANICA DE PATIO"/>
    <s v="INTERNO"/>
    <x v="1"/>
    <n v="2"/>
    <n v="1"/>
    <d v="1899-12-30T19:00:23"/>
    <x v="183"/>
    <n v="1"/>
    <d v="1899-12-30T00:00:00"/>
    <d v="1899-12-31T06:59:31"/>
    <x v="16"/>
    <x v="4"/>
    <x v="8"/>
    <s v="5-19"/>
  </r>
  <r>
    <s v="TFU057"/>
    <n v="274"/>
    <x v="1"/>
    <s v="ENGRASE GENERAL TRAILER Y CABEZOTE"/>
    <s v="GRASERA"/>
    <d v="1899-12-30T09:00:00"/>
    <d v="1899-12-30T12:00:00"/>
    <d v="2021-05-13T00:00:00"/>
    <x v="38"/>
    <d v="2021-05-13T00:00:00"/>
    <d v="2021-05-13T00:00:00"/>
    <d v="1899-12-30T10:50:00"/>
    <d v="1899-12-30T11:00:00"/>
    <s v="NELFO CALDERA"/>
    <s v="YOLMER TRONCOSO"/>
    <x v="0"/>
    <s v="MECANICA DE PATIO"/>
    <s v="EXTERNO"/>
    <x v="1"/>
    <n v="0"/>
    <n v="1"/>
    <d v="1899-12-30T03:00:00"/>
    <x v="3"/>
    <n v="1"/>
    <d v="1899-12-30T00:00:00"/>
    <d v="1899-12-30T03:00:00"/>
    <x v="14"/>
    <x v="4"/>
    <x v="8"/>
    <s v="5-19"/>
  </r>
  <r>
    <s v="TFU057"/>
    <n v="274"/>
    <x v="0"/>
    <s v="REVISIOND E SENSOR DE PRESION DE ACEITE"/>
    <s v="MOTOR"/>
    <d v="1899-12-30T09:00:00"/>
    <d v="1899-12-30T12:00:00"/>
    <d v="2021-05-13T00:00:00"/>
    <x v="38"/>
    <d v="2021-05-13T00:00:00"/>
    <d v="2021-05-13T00:00:00"/>
    <d v="1899-12-30T11:00:00"/>
    <d v="1899-12-30T11:18:00"/>
    <s v="JULIO ARAQUE"/>
    <s v="YOLMER TRONCOSO"/>
    <x v="0"/>
    <s v="MOTORES"/>
    <s v="INTERNO"/>
    <x v="1"/>
    <n v="0"/>
    <n v="1"/>
    <d v="1899-12-30T03:00:00"/>
    <x v="3"/>
    <n v="1"/>
    <d v="1899-12-30T00:00:00"/>
    <d v="1899-12-30T03:00:00"/>
    <x v="14"/>
    <x v="4"/>
    <x v="8"/>
    <s v="5-19"/>
  </r>
  <r>
    <s v="TFQ990"/>
    <n v="275"/>
    <x v="1"/>
    <s v="DESMONTE DE LLANTAS AJUSTE DE ESPLIDER"/>
    <s v="RUEDAS"/>
    <d v="1899-12-30T09:26:00"/>
    <d v="1899-12-30T15:30:00"/>
    <d v="2021-05-13T00:00:00"/>
    <x v="39"/>
    <d v="2021-05-14T00:00:00"/>
    <d v="2021-05-14T00:00:00"/>
    <d v="1899-12-30T10:45:00"/>
    <d v="1899-12-30T15:30:00"/>
    <s v="RODOLFO CASTAÑEDA"/>
    <s v="JOSE MARTINEZ"/>
    <x v="0"/>
    <s v="MECANICA DE PATIO"/>
    <s v="INTERNO"/>
    <x v="1"/>
    <n v="1"/>
    <n v="1"/>
    <d v="1899-12-30T12:34:58"/>
    <x v="184"/>
    <n v="1"/>
    <d v="1899-12-30T00:00:00"/>
    <d v="1899-12-30T18:04:58"/>
    <x v="15"/>
    <x v="4"/>
    <x v="8"/>
    <s v="5-19"/>
  </r>
  <r>
    <s v="TFQ990"/>
    <n v="275"/>
    <x v="1"/>
    <s v="REALIZACION DE PORTA CONOS"/>
    <s v="CABINA"/>
    <d v="1899-12-30T09:26:00"/>
    <d v="1899-12-30T15:30:00"/>
    <d v="2021-05-13T00:00:00"/>
    <x v="39"/>
    <d v="2021-05-14T00:00:00"/>
    <d v="2021-05-14T00:00:00"/>
    <d v="1899-12-30T14:10:00"/>
    <d v="1899-12-30T15:00:00"/>
    <s v="ALVARO CERVANTES"/>
    <s v="JOSE MARTINEZ"/>
    <x v="0"/>
    <s v="SOLDADURA"/>
    <s v="EXTERNO"/>
    <x v="1"/>
    <n v="1"/>
    <n v="1"/>
    <d v="1899-12-30T12:34:58"/>
    <x v="184"/>
    <n v="1"/>
    <d v="1899-12-30T00:00:00"/>
    <d v="1899-12-30T18:04:58"/>
    <x v="15"/>
    <x v="4"/>
    <x v="8"/>
    <s v="5-19"/>
  </r>
  <r>
    <s v="TFQ990"/>
    <n v="275"/>
    <x v="0"/>
    <s v="INSPECCION DE FRENOS Y DE TUERCA DE LA DIRECCION"/>
    <s v="RUEDAS"/>
    <d v="1899-12-30T09:26:00"/>
    <d v="1899-12-30T15:30:00"/>
    <d v="2021-05-13T00:00:00"/>
    <x v="39"/>
    <d v="2021-05-14T00:00:00"/>
    <d v="2021-05-14T00:00:00"/>
    <d v="1899-12-30T10:50:00"/>
    <d v="1899-12-30T11:30:00"/>
    <s v="CESAR ESCORCIA"/>
    <s v="JOSE MARTINEZ"/>
    <x v="0"/>
    <s v="MECANICA DE PATIO"/>
    <s v="EXTERNO"/>
    <x v="1"/>
    <n v="1"/>
    <n v="1"/>
    <d v="1899-12-30T12:34:58"/>
    <x v="184"/>
    <n v="1"/>
    <d v="1899-12-30T00:00:00"/>
    <d v="1899-12-30T18:04:58"/>
    <x v="15"/>
    <x v="4"/>
    <x v="8"/>
    <s v="5-19"/>
  </r>
  <r>
    <s v="UQS508"/>
    <n v="276"/>
    <x v="1"/>
    <s v="INSPECCION DE QUINTA RUEDA"/>
    <s v="QUINTA RUEDA"/>
    <d v="1899-12-30T09:28:00"/>
    <d v="1899-12-30T17:04:00"/>
    <d v="2021-05-13T00:00:00"/>
    <x v="38"/>
    <d v="2021-05-13T00:00:00"/>
    <d v="2021-05-13T00:00:00"/>
    <d v="1899-12-30T10:30:00"/>
    <d v="1899-12-30T16:50:00"/>
    <s v="LUIS UTRIA _x000a_CESAR ESCORCIA"/>
    <s v="CRISTIAN MERCADO"/>
    <x v="1"/>
    <s v="MECANICA DE PATIO"/>
    <s v="EXTERNO"/>
    <x v="3"/>
    <n v="0"/>
    <n v="1"/>
    <d v="1899-12-30T05:36:29"/>
    <x v="185"/>
    <n v="0"/>
    <d v="1899-12-30T03:56:00"/>
    <d v="1899-12-30T10:32:00"/>
    <x v="14"/>
    <x v="4"/>
    <x v="8"/>
    <s v="5-19"/>
  </r>
  <r>
    <s v="UQS508"/>
    <n v="276"/>
    <x v="1"/>
    <s v="REPARACION DE LA BASE DE LA SILLA"/>
    <s v="CABINA"/>
    <d v="1899-12-30T09:28:00"/>
    <d v="1899-12-30T17:04:00"/>
    <d v="2021-05-13T00:00:00"/>
    <x v="38"/>
    <d v="2021-05-13T00:00:00"/>
    <d v="2021-05-13T00:00:00"/>
    <d v="1899-12-30T09:40:00"/>
    <d v="1899-12-30T11:00:00"/>
    <s v="WILSON OROZCO"/>
    <s v="CRISTIAN MERCADO"/>
    <x v="0"/>
    <s v="LATONERIA Y PINTURA"/>
    <s v="EXTERNO"/>
    <x v="3"/>
    <n v="0"/>
    <n v="1"/>
    <d v="1899-12-30T05:36:29"/>
    <x v="185"/>
    <n v="0"/>
    <d v="1899-12-30T03:56:00"/>
    <d v="1899-12-30T10:32:00"/>
    <x v="14"/>
    <x v="4"/>
    <x v="8"/>
    <s v="5-19"/>
  </r>
  <r>
    <s v="UQS508"/>
    <n v="276"/>
    <x v="1"/>
    <s v="RELLENAR BUJE DE PUERTA"/>
    <s v="CABINA"/>
    <d v="1899-12-30T09:28:00"/>
    <d v="1899-12-30T17:04:00"/>
    <d v="2021-05-13T00:00:00"/>
    <x v="38"/>
    <d v="2021-05-13T00:00:00"/>
    <d v="2021-05-13T00:00:00"/>
    <d v="1899-12-30T10:00:00"/>
    <d v="1899-12-30T10:30:00"/>
    <s v="DAIRO RODRIGUEZ"/>
    <s v="CRISTIAN MERCADO"/>
    <x v="0"/>
    <s v="SOLDADURA"/>
    <s v="EXTERNO"/>
    <x v="3"/>
    <n v="0"/>
    <n v="1"/>
    <d v="1899-12-30T05:36:29"/>
    <x v="185"/>
    <n v="0"/>
    <d v="1899-12-30T03:56:00"/>
    <d v="1899-12-30T10:32:00"/>
    <x v="14"/>
    <x v="4"/>
    <x v="8"/>
    <s v="5-19"/>
  </r>
  <r>
    <s v="UQS508"/>
    <n v="276"/>
    <x v="0"/>
    <s v="CAMBIO DE RACHES"/>
    <s v="RUEDAS"/>
    <d v="1899-12-30T09:28:00"/>
    <d v="1899-12-30T17:04:00"/>
    <d v="2021-05-13T00:00:00"/>
    <x v="38"/>
    <d v="2021-05-13T00:00:00"/>
    <d v="2021-05-13T00:00:00"/>
    <d v="1899-12-30T11:20:00"/>
    <d v="1899-12-30T16:50:00"/>
    <s v="CESAR ESCORCIA"/>
    <s v="CRISTIAN MERCADO"/>
    <x v="1"/>
    <s v="MECANICA DE PATIO"/>
    <s v="EXTERNO"/>
    <x v="3"/>
    <n v="0"/>
    <n v="1"/>
    <d v="1899-12-30T05:36:29"/>
    <x v="185"/>
    <n v="0"/>
    <d v="1899-12-30T03:56:00"/>
    <d v="1899-12-30T10:32:00"/>
    <x v="14"/>
    <x v="4"/>
    <x v="8"/>
    <s v="5-19"/>
  </r>
  <r>
    <s v="TFU064"/>
    <n v="277"/>
    <x v="1"/>
    <s v="DESARME DE CAJA PARA CAMBIO DE KIT DE CLUTCH"/>
    <s v="TRANSMISIONES"/>
    <d v="1899-12-30T14:00:00"/>
    <d v="1899-12-30T17:00:00"/>
    <d v="2021-05-13T00:00:00"/>
    <x v="39"/>
    <d v="2021-05-13T00:00:00"/>
    <d v="2021-05-13T00:00:00"/>
    <d v="1899-12-30T14:00:00"/>
    <d v="1899-12-30T18:30:00"/>
    <s v="WILSON DURAN_x000a_JOSE DIAZ"/>
    <s v="FREDY ORTIZ"/>
    <x v="0"/>
    <s v="CAJAS Y TRANSMISIONES"/>
    <s v="INTERNO"/>
    <x v="1"/>
    <n v="1"/>
    <n v="1"/>
    <d v="1899-12-30T09:30:58"/>
    <x v="186"/>
    <n v="0"/>
    <d v="1899-12-30T04:00:00"/>
    <d v="1899-12-30T19:00:58"/>
    <x v="15"/>
    <x v="4"/>
    <x v="8"/>
    <s v="5-19"/>
  </r>
  <r>
    <s v="TFU064"/>
    <n v="277"/>
    <x v="1"/>
    <s v="MONTAJE DE CAJA, CAMBIO DE SOPORTE DE MOTOR TRASERO LADO DERECHO"/>
    <s v="CABINA"/>
    <d v="1899-12-30T14:00:00"/>
    <d v="1899-12-30T17:00:00"/>
    <d v="2021-05-13T00:00:00"/>
    <x v="39"/>
    <d v="2021-05-13T00:00:00"/>
    <d v="2021-05-13T00:00:00"/>
    <d v="1899-12-30T07:30:00"/>
    <d v="1899-12-30T14:30:00"/>
    <s v="WILSON DURAN_x000a_JOSE DIAZ"/>
    <s v="FREDY ORTIZ"/>
    <x v="0"/>
    <s v="CAJAS Y TRANSMISIONES"/>
    <s v="INTERNO"/>
    <x v="1"/>
    <n v="1"/>
    <n v="1"/>
    <d v="1899-12-30T09:30:58"/>
    <x v="186"/>
    <n v="0"/>
    <d v="1899-12-30T04:00:00"/>
    <d v="1899-12-30T19:00:58"/>
    <x v="15"/>
    <x v="4"/>
    <x v="8"/>
    <s v="5-19"/>
  </r>
  <r>
    <s v="TFU064"/>
    <n v="277"/>
    <x v="0"/>
    <s v="ARREGLO DE LUCES MEDIAS CAMBIO DE SOLENOIDE DE ENCENDIDO"/>
    <s v="CABINA"/>
    <d v="1899-12-30T14:00:00"/>
    <d v="1899-12-30T17:00:00"/>
    <d v="2021-05-13T00:00:00"/>
    <x v="39"/>
    <d v="2021-05-14T00:00:00"/>
    <d v="2021-05-14T00:00:00"/>
    <d v="1899-12-30T11:20:00"/>
    <d v="1899-12-30T16:15:00"/>
    <s v="EDWIN NARANJO"/>
    <s v="FREDY ORTIZ"/>
    <x v="0"/>
    <s v="ELECTRICO"/>
    <s v="EXTERNO"/>
    <x v="1"/>
    <n v="1"/>
    <n v="1"/>
    <d v="1899-12-30T09:30:58"/>
    <x v="186"/>
    <n v="0"/>
    <d v="1899-12-30T04:00:00"/>
    <d v="1899-12-30T19:00:58"/>
    <x v="15"/>
    <x v="4"/>
    <x v="8"/>
    <s v="5-19"/>
  </r>
  <r>
    <s v="S26320"/>
    <n v="278"/>
    <x v="1"/>
    <s v="CAMBIO DE BANDAS, DESMONTE DE LLANTAS, EMPASTE DE BANDAS CAMBIO DE RODAJAS Y GRADUACIONDE FRENOS"/>
    <s v="RUEDAS"/>
    <d v="1899-12-30T10:40:00"/>
    <d v="1899-12-30T17:30:00"/>
    <d v="2021-05-13T00:00:00"/>
    <x v="39"/>
    <d v="2021-05-13T00:00:00"/>
    <d v="2021-05-13T00:00:00"/>
    <d v="1899-12-30T10:40:00"/>
    <d v="1899-12-30T16:10:00"/>
    <s v="ARGEMIRO ARAQUE_x000a_NELFO CALDERA"/>
    <s v="LUIDY RUIZ"/>
    <x v="1"/>
    <s v="MECANICA DE PATIO"/>
    <s v="EXTERNO"/>
    <x v="1"/>
    <n v="1"/>
    <n v="1"/>
    <d v="1899-12-30T13:20:58"/>
    <x v="187"/>
    <n v="0"/>
    <d v="1899-12-30T03:30:00"/>
    <d v="1899-12-30T22:20:58"/>
    <x v="15"/>
    <x v="4"/>
    <x v="8"/>
    <s v="5-19"/>
  </r>
  <r>
    <s v="TFQ012"/>
    <n v="278"/>
    <x v="1"/>
    <s v="ENGRASE"/>
    <s v="GRASERA"/>
    <d v="1899-12-30T10:40:00"/>
    <d v="1899-12-30T17:30:00"/>
    <d v="2021-05-13T00:00:00"/>
    <x v="39"/>
    <d v="2021-05-13T00:00:00"/>
    <d v="2021-05-13T00:00:00"/>
    <d v="1899-12-30T16:23:00"/>
    <d v="1899-12-30T17:00:00"/>
    <s v="ARGEMIRO ARAQUE"/>
    <s v="LUIDY RUIZ"/>
    <x v="1"/>
    <s v="MECANICA DE PATIO"/>
    <s v="EXTERNO"/>
    <x v="1"/>
    <n v="1"/>
    <n v="1"/>
    <d v="1899-12-30T13:20:58"/>
    <x v="187"/>
    <n v="0"/>
    <d v="1899-12-30T03:30:00"/>
    <d v="1899-12-30T22:20:58"/>
    <x v="15"/>
    <x v="4"/>
    <x v="8"/>
    <s v="5-19"/>
  </r>
  <r>
    <s v="TFQ012"/>
    <n v="278"/>
    <x v="0"/>
    <s v="CAMBIO DE ESPUMA DEL VOLCO"/>
    <s v="ATRÁS DEL VOLCO"/>
    <d v="1899-12-30T10:40:00"/>
    <d v="1899-12-30T17:30:00"/>
    <d v="2021-05-13T00:00:00"/>
    <x v="39"/>
    <d v="2021-05-14T00:00:00"/>
    <d v="2021-05-14T00:00:00"/>
    <d v="1899-12-30T16:40:00"/>
    <d v="1899-12-30T17:30:00"/>
    <s v="WILSON OROZCO"/>
    <s v="LUIDY RUIZ"/>
    <x v="0"/>
    <s v="LATONERIA Y PINTURA"/>
    <s v="EXTERNO"/>
    <x v="1"/>
    <n v="1"/>
    <n v="1"/>
    <d v="1899-12-30T13:20:58"/>
    <x v="187"/>
    <n v="0"/>
    <d v="1899-12-30T03:30:00"/>
    <d v="1899-12-30T22:20:58"/>
    <x v="15"/>
    <x v="4"/>
    <x v="8"/>
    <s v="5-19"/>
  </r>
  <r>
    <s v="SJK632"/>
    <n v="279"/>
    <x v="0"/>
    <s v="POSTURA DE CABLE 7 VIAS Y SE ASEGURO POR ROBO"/>
    <s v="CABINA"/>
    <d v="1899-12-30T14:00:00"/>
    <d v="1899-12-30T14:30:00"/>
    <d v="2021-05-13T00:00:00"/>
    <x v="38"/>
    <d v="2021-05-13T00:00:00"/>
    <d v="2021-05-13T00:00:00"/>
    <d v="1899-12-30T14:00:00"/>
    <d v="1899-12-30T14:30:00"/>
    <s v="EDWIN NARANJO"/>
    <s v="ARTURO JAIME"/>
    <x v="0"/>
    <s v="ELECTRICO"/>
    <s v="EXTERNO"/>
    <x v="0"/>
    <n v="0"/>
    <n v="1"/>
    <d v="1899-12-30T00:30:00"/>
    <x v="7"/>
    <n v="1"/>
    <d v="1899-12-30T00:00:00"/>
    <d v="1899-12-30T00:30:00"/>
    <x v="14"/>
    <x v="4"/>
    <x v="8"/>
    <s v="5-19"/>
  </r>
  <r>
    <s v="TFU074"/>
    <n v="280"/>
    <x v="0"/>
    <s v="REVISION DE NIVEL Y COMPLETAR NIVEL DE ACEITE"/>
    <s v="MOTOR"/>
    <d v="1899-12-30T10:40:00"/>
    <d v="1899-12-30T11:20:00"/>
    <d v="2021-05-13T00:00:00"/>
    <x v="38"/>
    <d v="2021-05-13T00:00:00"/>
    <d v="2021-05-13T00:00:00"/>
    <d v="1899-12-30T10:40:00"/>
    <d v="1899-12-30T11:20:00"/>
    <s v="ARGEMIRO ARAQUE"/>
    <s v="NICOLAS ESQUEDA"/>
    <x v="1"/>
    <s v="MECANICA DE PATIO"/>
    <s v="INTERNO"/>
    <x v="1"/>
    <n v="0"/>
    <n v="1"/>
    <d v="1899-12-30T00:40:00"/>
    <x v="70"/>
    <n v="1"/>
    <d v="1899-12-30T00:00:00"/>
    <d v="1899-12-30T00:40:00"/>
    <x v="14"/>
    <x v="4"/>
    <x v="8"/>
    <s v="5-19"/>
  </r>
  <r>
    <s v="TDL851"/>
    <n v="281"/>
    <x v="1"/>
    <s v="INSPECCION DE QUINTA RUEDA"/>
    <s v="QUINTA RUEDA"/>
    <d v="1899-12-30T14:00:00"/>
    <d v="1899-12-30T11:46:00"/>
    <d v="2021-05-13T00:00:00"/>
    <x v="41"/>
    <d v="2021-05-13T00:00:00"/>
    <d v="2021-05-13T00:00:00"/>
    <d v="1899-12-30T14:00:00"/>
    <d v="1899-12-30T16:00:00"/>
    <s v="LUIS UTRIA_x000a_CESAR ESCORCIA"/>
    <s v="ROBINSON TORREGROSA"/>
    <x v="1"/>
    <s v="MECANICA DE PATIO"/>
    <s v="EXTERNO"/>
    <x v="1"/>
    <n v="2"/>
    <n v="1"/>
    <d v="1899-12-30T14:46:23"/>
    <x v="188"/>
    <n v="1"/>
    <d v="1899-12-30T00:00:00"/>
    <d v="1899-12-31T02:45:31"/>
    <x v="16"/>
    <x v="4"/>
    <x v="8"/>
    <s v="5-19"/>
  </r>
  <r>
    <s v="TDL851"/>
    <n v="281"/>
    <x v="1"/>
    <s v="POLISHADO DEL VEHICULO"/>
    <s v="CABINA"/>
    <d v="1899-12-30T14:00:00"/>
    <d v="1899-12-30T11:46:00"/>
    <d v="2021-05-13T00:00:00"/>
    <x v="41"/>
    <d v="2021-05-13T00:00:00"/>
    <d v="2021-05-13T00:00:00"/>
    <d v="1899-12-30T16:50:00"/>
    <d v="1899-12-30T17:30:00"/>
    <s v="WILSON OROZCO"/>
    <s v="ROBINSON TORREGROSA"/>
    <x v="1"/>
    <s v="LATONERIA Y PINTURA"/>
    <s v="EXTERNO"/>
    <x v="1"/>
    <n v="2"/>
    <n v="1"/>
    <d v="1899-12-30T14:46:23"/>
    <x v="188"/>
    <n v="1"/>
    <d v="1899-12-30T00:00:00"/>
    <d v="1899-12-31T02:45:31"/>
    <x v="16"/>
    <x v="4"/>
    <x v="8"/>
    <s v="5-19"/>
  </r>
  <r>
    <s v="TDL851"/>
    <n v="281"/>
    <x v="1"/>
    <s v="POLISHADO DEL VEHICULO"/>
    <s v="CABINA"/>
    <d v="1899-12-30T14:00:00"/>
    <d v="1899-12-30T11:46:00"/>
    <d v="2021-05-13T00:00:00"/>
    <x v="41"/>
    <d v="2021-05-14T00:00:00"/>
    <d v="2021-05-14T00:00:00"/>
    <d v="1899-12-30T07:30:00"/>
    <d v="1899-12-30T16:15:00"/>
    <s v="WILSON OROZCO"/>
    <s v="ROBINSON TORREGROSA"/>
    <x v="1"/>
    <s v="LATONERIA Y PINTURA"/>
    <s v="EXTERNO"/>
    <x v="1"/>
    <n v="2"/>
    <n v="1"/>
    <d v="1899-12-30T14:46:23"/>
    <x v="188"/>
    <n v="1"/>
    <d v="1899-12-30T00:00:00"/>
    <d v="1899-12-31T02:45:31"/>
    <x v="16"/>
    <x v="4"/>
    <x v="8"/>
    <s v="5-19"/>
  </r>
  <r>
    <s v="TDL851"/>
    <n v="281"/>
    <x v="1"/>
    <s v="REPARACION DE SECADOR"/>
    <s v="CABINA"/>
    <d v="1899-12-30T14:00:00"/>
    <d v="1899-12-30T11:46:00"/>
    <d v="2021-05-13T00:00:00"/>
    <x v="41"/>
    <d v="2021-05-14T00:00:00"/>
    <d v="2021-05-14T00:00:00"/>
    <d v="1899-12-30T08:00:00"/>
    <d v="1899-12-30T09:45:00"/>
    <s v="EDWIN NARANJO"/>
    <s v="ROBINSON TORREGROSA"/>
    <x v="0"/>
    <s v="AIRE"/>
    <s v="INTERNO"/>
    <x v="1"/>
    <n v="2"/>
    <n v="1"/>
    <d v="1899-12-30T14:46:23"/>
    <x v="188"/>
    <n v="1"/>
    <d v="1899-12-30T00:00:00"/>
    <d v="1899-12-31T02:45:31"/>
    <x v="16"/>
    <x v="4"/>
    <x v="8"/>
    <s v="5-19"/>
  </r>
  <r>
    <s v="S26307"/>
    <n v="281"/>
    <x v="1"/>
    <s v="REVISION DE LUCES"/>
    <m/>
    <d v="1899-12-30T14:00:00"/>
    <d v="1899-12-30T11:46:00"/>
    <d v="2021-05-13T00:00:00"/>
    <x v="41"/>
    <d v="2021-05-15T00:00:00"/>
    <d v="2021-05-15T00:00:00"/>
    <d v="1899-12-30T09:27:00"/>
    <d v="1899-12-30T11:46:00"/>
    <s v="JOSE PAEZ"/>
    <s v="ROBINSON TORREGROSA"/>
    <x v="1"/>
    <s v="ELECTRICO"/>
    <s v="EXTERNO"/>
    <x v="1"/>
    <n v="2"/>
    <n v="1"/>
    <d v="1899-12-30T14:46:23"/>
    <x v="188"/>
    <n v="1"/>
    <d v="1899-12-30T00:00:00"/>
    <d v="1899-12-31T02:45:31"/>
    <x v="16"/>
    <x v="4"/>
    <x v="8"/>
    <s v="5-19"/>
  </r>
  <r>
    <s v="S26204"/>
    <n v="282"/>
    <x v="0"/>
    <s v="INSTALACION DE STOPS"/>
    <s v="CABINA"/>
    <d v="1899-12-30T16:47:00"/>
    <d v="1899-12-30T18:30:00"/>
    <d v="2021-05-13T00:00:00"/>
    <x v="38"/>
    <d v="2021-05-13T00:00:00"/>
    <d v="2021-05-13T00:00:00"/>
    <d v="1899-12-30T16:47:00"/>
    <d v="1899-12-30T18:30:00"/>
    <s v="EDWIN NARANJO"/>
    <s v="JUAN VIVANCO"/>
    <x v="1"/>
    <s v="ELECTRICO"/>
    <s v="EXTERNO"/>
    <x v="1"/>
    <n v="0"/>
    <n v="1"/>
    <d v="1899-12-30T01:43:00"/>
    <x v="189"/>
    <n v="0"/>
    <d v="1899-12-30T02:30:00"/>
    <d v="1899-12-30T04:13:00"/>
    <x v="14"/>
    <x v="4"/>
    <x v="8"/>
    <s v="5-19"/>
  </r>
  <r>
    <s v="TDL770"/>
    <n v="283"/>
    <x v="0"/>
    <s v="CAMBIO DE LA CAÑA DE LA DIRECCION"/>
    <s v="MOTOR"/>
    <d v="1899-12-30T07:00:00"/>
    <d v="1899-12-30T09:00:00"/>
    <d v="2021-05-14T00:00:00"/>
    <x v="39"/>
    <d v="2021-05-14T00:00:00"/>
    <d v="2021-05-14T00:00:00"/>
    <d v="1899-12-30T07:15:00"/>
    <d v="1899-12-30T09:00:00"/>
    <s v="DEIWIS PIMIENTA"/>
    <s v="ALEX RODRIGUEZ"/>
    <x v="1"/>
    <s v="MECANICA DE PATIO"/>
    <s v="EXTERNO"/>
    <x v="1"/>
    <n v="0"/>
    <n v="1"/>
    <d v="1899-12-30T02:00:00"/>
    <x v="9"/>
    <n v="1"/>
    <d v="1899-12-30T00:00:00"/>
    <d v="1899-12-30T02:00:00"/>
    <x v="15"/>
    <x v="4"/>
    <x v="8"/>
    <s v="5-19"/>
  </r>
  <r>
    <s v="R59146"/>
    <n v="284"/>
    <x v="0"/>
    <s v="CORRECION DE FUGAS DE AIRE, REVISION POR VALVULA LEVANTAEJE"/>
    <s v="AIRE TRAILER"/>
    <d v="1899-12-30T09:00:00"/>
    <d v="1899-12-30T09:50:00"/>
    <d v="2021-05-14T00:00:00"/>
    <x v="39"/>
    <d v="2021-05-14T00:00:00"/>
    <d v="2021-05-14T00:00:00"/>
    <d v="1899-12-30T09:00:00"/>
    <d v="1899-12-30T09:50:00"/>
    <s v="DEIWIS PIMIENTA"/>
    <s v="CARLOS ARRIETA"/>
    <x v="0"/>
    <s v="AIRE"/>
    <s v="EXTERNO"/>
    <x v="2"/>
    <n v="0"/>
    <n v="1"/>
    <d v="1899-12-30T00:50:00"/>
    <x v="73"/>
    <n v="1"/>
    <d v="1899-12-30T00:00:00"/>
    <d v="1899-12-30T00:50:00"/>
    <x v="15"/>
    <x v="4"/>
    <x v="8"/>
    <s v="5-19"/>
  </r>
  <r>
    <s v="TFU075"/>
    <n v="285"/>
    <x v="1"/>
    <s v="ENGRASE GENERAL"/>
    <s v="GRASERA"/>
    <d v="1899-12-30T10:00:00"/>
    <d v="1899-12-30T12:00:00"/>
    <d v="2021-05-14T00:00:00"/>
    <x v="39"/>
    <d v="2021-05-14T00:00:00"/>
    <d v="2021-05-14T00:00:00"/>
    <d v="1899-12-30T10:20:00"/>
    <d v="1899-12-30T11:00:00"/>
    <s v="ARGEMIRO ARAQUE"/>
    <s v="SERGIO MEJIA"/>
    <x v="1"/>
    <s v="MECANICA DE PATIO"/>
    <s v="EXTERNO"/>
    <x v="3"/>
    <n v="0"/>
    <n v="1"/>
    <d v="1899-12-30T02:00:00"/>
    <x v="9"/>
    <n v="1"/>
    <d v="1899-12-30T00:00:00"/>
    <d v="1899-12-30T02:00:00"/>
    <x v="15"/>
    <x v="4"/>
    <x v="8"/>
    <s v="5-19"/>
  </r>
  <r>
    <s v="TFU075"/>
    <n v="285"/>
    <x v="0"/>
    <s v="CAMBIO DE GUAYA DELINEA DE VIDA DERECHA"/>
    <s v="TANQUE"/>
    <d v="1899-12-30T10:00:00"/>
    <d v="1899-12-30T12:00:00"/>
    <d v="2021-05-14T00:00:00"/>
    <x v="39"/>
    <d v="2021-05-14T00:00:00"/>
    <d v="2021-05-14T00:00:00"/>
    <d v="1899-12-30T11:30:00"/>
    <d v="1899-12-30T12:00:00"/>
    <s v="CESAR ESCORCIA"/>
    <s v="SERGIO MEJIA"/>
    <x v="0"/>
    <s v="MECANICA DE PATIO"/>
    <s v="EXTERNO"/>
    <x v="3"/>
    <n v="0"/>
    <n v="1"/>
    <d v="1899-12-30T02:00:00"/>
    <x v="9"/>
    <n v="1"/>
    <d v="1899-12-30T00:00:00"/>
    <d v="1899-12-30T02:00:00"/>
    <x v="15"/>
    <x v="4"/>
    <x v="8"/>
    <s v="5-19"/>
  </r>
  <r>
    <s v="UYV097"/>
    <n v="286"/>
    <x v="0"/>
    <s v="MANTENIMIENTO DE AIRE ACONDICIONADO, CAMBIO DE COMPRESOR POR GARANTIA"/>
    <s v="MOTOR"/>
    <d v="1899-12-30T08:30:00"/>
    <d v="1899-12-30T13:21:00"/>
    <d v="2021-05-14T00:00:00"/>
    <x v="39"/>
    <d v="2021-05-14T00:00:00"/>
    <d v="2021-05-14T00:00:00"/>
    <d v="1899-12-30T10:00:00"/>
    <d v="1899-12-30T13:21:00"/>
    <s v="MARCELINO"/>
    <s v="ROGER CUELLO"/>
    <x v="0"/>
    <s v="AIRE ACONDICIONADO"/>
    <s v="INTERNO"/>
    <x v="3"/>
    <n v="0"/>
    <n v="1"/>
    <d v="1899-12-30T04:51:00"/>
    <x v="190"/>
    <n v="1"/>
    <d v="1899-12-30T00:00:00"/>
    <d v="1899-12-30T04:51:00"/>
    <x v="15"/>
    <x v="4"/>
    <x v="8"/>
    <s v="5-19"/>
  </r>
  <r>
    <s v="TFU062"/>
    <n v="287"/>
    <x v="1"/>
    <s v="CORRECCION DE FUGA DE ACPM POR LOS 2 ACTUADORES"/>
    <s v="MOTOR"/>
    <d v="1899-12-30T07:00:00"/>
    <d v="1899-12-30T17:30:00"/>
    <d v="2021-05-14T00:00:00"/>
    <x v="39"/>
    <d v="2021-05-14T00:00:00"/>
    <d v="2021-05-14T00:00:00"/>
    <d v="1899-12-30T10:00:00"/>
    <d v="1899-12-30T11:00:00"/>
    <s v="WILSON DURAN"/>
    <s v="FABIAN CARREÑO"/>
    <x v="0"/>
    <s v="MOTORES"/>
    <s v="INTERNO"/>
    <x v="1"/>
    <n v="0"/>
    <n v="1"/>
    <d v="1899-12-30T08:30:29"/>
    <x v="191"/>
    <n v="0"/>
    <d v="1899-12-30T03:30:00"/>
    <d v="1899-12-30T13:00:00"/>
    <x v="15"/>
    <x v="4"/>
    <x v="8"/>
    <s v="5-19"/>
  </r>
  <r>
    <s v="TFU062"/>
    <n v="287"/>
    <x v="1"/>
    <s v="CORRECCION DE FUGAS DE AIRE Y ACONDICIONAMIENTO DE ALTURA DE BOMBONAS DE SUSPENSION"/>
    <s v="SUSPENSION"/>
    <d v="1899-12-30T07:00:00"/>
    <d v="1899-12-30T17:30:00"/>
    <d v="2021-05-14T00:00:00"/>
    <x v="39"/>
    <d v="2021-05-14T00:00:00"/>
    <d v="2021-05-14T00:00:00"/>
    <d v="1899-12-30T10:00:00"/>
    <d v="1899-12-30T12:00:00"/>
    <s v="DEIWIS PIMIENTA"/>
    <s v="FABIAN CARREÑO"/>
    <x v="0"/>
    <s v="AIRE"/>
    <s v="EXTERNO"/>
    <x v="1"/>
    <n v="0"/>
    <n v="1"/>
    <d v="1899-12-30T08:30:29"/>
    <x v="191"/>
    <n v="0"/>
    <d v="1899-12-30T03:30:00"/>
    <d v="1899-12-30T13:00:00"/>
    <x v="15"/>
    <x v="4"/>
    <x v="8"/>
    <s v="5-19"/>
  </r>
  <r>
    <s v="TFU062"/>
    <n v="287"/>
    <x v="0"/>
    <s v="REVISION DE ELEVAVIDRIO "/>
    <s v="CABINA"/>
    <d v="1899-12-30T07:00:00"/>
    <d v="1899-12-30T17:30:00"/>
    <d v="2021-05-14T00:00:00"/>
    <x v="39"/>
    <d v="2021-05-14T00:00:00"/>
    <d v="2021-05-14T00:00:00"/>
    <d v="1899-12-30T15:00:00"/>
    <d v="1899-12-30T15:40:00"/>
    <s v="JULIO ARAQUE_x000a_CESAR ESCORCIA"/>
    <s v="FABIAN CARREÑO"/>
    <x v="0"/>
    <s v="ELECTRICO"/>
    <s v="INTERNO"/>
    <x v="1"/>
    <n v="0"/>
    <n v="1"/>
    <d v="1899-12-30T08:30:29"/>
    <x v="191"/>
    <n v="0"/>
    <d v="1899-12-30T03:30:00"/>
    <d v="1899-12-30T13:00:00"/>
    <x v="15"/>
    <x v="4"/>
    <x v="8"/>
    <s v="5-19"/>
  </r>
  <r>
    <s v="TDL768"/>
    <n v="288"/>
    <x v="0"/>
    <s v="ENGRASE AJUSTE DE CAÑAS DE DIRECCION CAMBIO DE LA GRASERA DE LA CAÑA, CAMBIO DE LAS 4 GRASERAS DE LOS ESPLINDER COMPLETAR HIDRAULICO"/>
    <s v="DIRECCION"/>
    <d v="1899-12-30T07:30:00"/>
    <d v="1899-12-30T10:20:00"/>
    <d v="2021-05-13T00:00:00"/>
    <x v="38"/>
    <d v="2021-05-13T00:00:00"/>
    <d v="2021-05-13T00:00:00"/>
    <d v="1899-12-30T07:30:00"/>
    <d v="1899-12-30T10:20:00"/>
    <s v="ARGEMIRO ARAQUE"/>
    <s v="JUAN CORREA"/>
    <x v="1"/>
    <s v="MECANICA DE PATIO"/>
    <s v="INTERNO"/>
    <x v="1"/>
    <n v="0"/>
    <n v="1"/>
    <d v="1899-12-30T02:50:00"/>
    <x v="192"/>
    <n v="1"/>
    <d v="1899-12-30T00:00:00"/>
    <d v="1899-12-30T02:50:00"/>
    <x v="14"/>
    <x v="4"/>
    <x v="8"/>
    <s v="5-19"/>
  </r>
  <r>
    <s v="TFQ007"/>
    <n v="289"/>
    <x v="0"/>
    <s v="MANTENIMIENTO AIRE ACONDICIONADO POR GARANTIA"/>
    <s v="CABINA"/>
    <d v="1899-12-30T09:30:00"/>
    <d v="1899-12-30T10:30:00"/>
    <d v="2021-05-14T00:00:00"/>
    <x v="39"/>
    <d v="2021-05-14T00:00:00"/>
    <d v="2021-05-14T00:00:00"/>
    <d v="1899-12-30T09:30:00"/>
    <d v="1899-12-30T10:30:00"/>
    <s v="MARCELINO"/>
    <s v="CARLOS PEREZ"/>
    <x v="0"/>
    <s v="AIRE ACONDICIONADO"/>
    <s v="INTERNO"/>
    <x v="1"/>
    <n v="0"/>
    <n v="1"/>
    <d v="1899-12-30T01:00:00"/>
    <x v="11"/>
    <n v="1"/>
    <d v="1899-12-30T00:00:00"/>
    <d v="1899-12-30T01:00:00"/>
    <x v="15"/>
    <x v="4"/>
    <x v="8"/>
    <s v="5-19"/>
  </r>
  <r>
    <s v="TFU071"/>
    <n v="290"/>
    <x v="1"/>
    <s v="INSPECCION DE CHASIS CAMBIO DE ALETA IZQUIERDA Y CORBATIN"/>
    <s v="CHASIS"/>
    <d v="1899-12-30T11:00:00"/>
    <d v="1899-12-30T10:00:00"/>
    <d v="2021-05-14T00:00:00"/>
    <x v="41"/>
    <d v="2021-05-14T00:00:00"/>
    <d v="2021-05-14T00:00:00"/>
    <d v="1899-12-30T11:30:00"/>
    <d v="1899-12-30T17:30:00"/>
    <s v="ARGEMIRO ARAQUE"/>
    <s v="LEONARDO CARO"/>
    <x v="1"/>
    <s v="MECANICA DE PATIO"/>
    <s v="EXTERNO"/>
    <x v="1"/>
    <n v="1"/>
    <n v="1"/>
    <d v="1899-12-30T05:30:58"/>
    <x v="193"/>
    <n v="1"/>
    <d v="1899-12-30T00:00:00"/>
    <d v="1899-12-30T11:00:58"/>
    <x v="16"/>
    <x v="4"/>
    <x v="8"/>
    <s v="5-19"/>
  </r>
  <r>
    <s v="TFU071"/>
    <n v="290"/>
    <x v="1"/>
    <s v="MANTENIMIENTO A ACTUADORES"/>
    <s v="MOTOR"/>
    <d v="1899-12-30T11:00:00"/>
    <d v="1899-12-30T10:00:00"/>
    <d v="2021-05-14T00:00:00"/>
    <x v="41"/>
    <d v="2021-05-14T00:00:00"/>
    <d v="2021-05-14T00:00:00"/>
    <d v="1899-12-30T14:40:00"/>
    <d v="1899-12-30T15:40:00"/>
    <s v="WILSON DURAN"/>
    <s v="LEONARDO CARO"/>
    <x v="0"/>
    <s v="MOTORES"/>
    <s v="INTERNO"/>
    <x v="1"/>
    <n v="1"/>
    <n v="1"/>
    <d v="1899-12-30T05:30:58"/>
    <x v="193"/>
    <n v="1"/>
    <d v="1899-12-30T00:00:00"/>
    <d v="1899-12-30T11:00:58"/>
    <x v="16"/>
    <x v="4"/>
    <x v="8"/>
    <s v="5-19"/>
  </r>
  <r>
    <s v="TFU071"/>
    <n v="290"/>
    <x v="1"/>
    <s v="ESCANER"/>
    <s v="MOTOR"/>
    <d v="1899-12-30T11:00:00"/>
    <d v="1899-12-30T10:00:00"/>
    <d v="2021-05-14T00:00:00"/>
    <x v="41"/>
    <d v="2021-05-14T00:00:00"/>
    <d v="2021-05-14T00:00:00"/>
    <d v="1899-12-30T11:00:00"/>
    <d v="1899-12-30T12:05:00"/>
    <s v="JULIO ARAQUE"/>
    <s v="LEONARDO CARO"/>
    <x v="1"/>
    <s v="MOTORES"/>
    <s v="INTERNO"/>
    <x v="1"/>
    <n v="1"/>
    <n v="1"/>
    <d v="1899-12-30T05:30:58"/>
    <x v="193"/>
    <n v="1"/>
    <d v="1899-12-30T00:00:00"/>
    <d v="1899-12-30T11:00:58"/>
    <x v="16"/>
    <x v="4"/>
    <x v="8"/>
    <s v="5-19"/>
  </r>
  <r>
    <s v="TFU071"/>
    <n v="290"/>
    <x v="1"/>
    <s v="ENDERAZADO DE CHASIS"/>
    <s v="CHASIS"/>
    <d v="1899-12-30T11:00:00"/>
    <d v="1899-12-30T10:00:00"/>
    <d v="2021-05-14T00:00:00"/>
    <x v="41"/>
    <d v="2021-05-14T00:00:00"/>
    <d v="2021-05-14T00:00:00"/>
    <d v="1899-12-30T15:30:00"/>
    <d v="1899-12-30T16:30:00"/>
    <s v="DAIRO RODRIGUEZ"/>
    <s v="LEONARDO CARO"/>
    <x v="0"/>
    <s v="SOLDADURA"/>
    <s v="EXTERNO"/>
    <x v="1"/>
    <n v="1"/>
    <n v="1"/>
    <d v="1899-12-30T05:30:58"/>
    <x v="193"/>
    <n v="1"/>
    <d v="1899-12-30T00:00:00"/>
    <d v="1899-12-30T11:00:58"/>
    <x v="16"/>
    <x v="4"/>
    <x v="8"/>
    <s v="5-19"/>
  </r>
  <r>
    <s v="TFU071"/>
    <n v="290"/>
    <x v="0"/>
    <s v="ACONDICIONAR BUJE DE BARRA TENSORA"/>
    <s v="CHASIS"/>
    <d v="1899-12-30T11:00:00"/>
    <d v="1899-12-30T10:00:00"/>
    <d v="2021-05-14T00:00:00"/>
    <x v="41"/>
    <d v="2021-05-15T00:00:00"/>
    <d v="2021-05-15T00:00:00"/>
    <d v="1899-12-30T07:30:00"/>
    <d v="1899-12-30T10:00:00"/>
    <s v="ARGEMIRO ARAQUE"/>
    <s v="LEONARDO CARO"/>
    <x v="1"/>
    <s v="MECANICA DE PATIO"/>
    <s v="EXTERNO"/>
    <x v="1"/>
    <n v="1"/>
    <n v="1"/>
    <d v="1899-12-30T05:30:58"/>
    <x v="193"/>
    <n v="1"/>
    <d v="1899-12-30T00:00:00"/>
    <d v="1899-12-30T11:00:58"/>
    <x v="16"/>
    <x v="4"/>
    <x v="8"/>
    <s v="5-19"/>
  </r>
  <r>
    <s v="TFR851"/>
    <n v="291"/>
    <x v="1"/>
    <s v="ENGRASE GENERAL"/>
    <s v="GRASERA"/>
    <d v="1899-12-30T10:10:00"/>
    <d v="1899-12-30T15:00:00"/>
    <d v="2021-05-14T00:00:00"/>
    <x v="39"/>
    <d v="2021-05-14T00:00:00"/>
    <d v="2021-05-14T00:00:00"/>
    <d v="1899-12-30T11:00:00"/>
    <d v="1899-12-30T11:40:00"/>
    <s v="ARGEMIRO ARAQUE"/>
    <m/>
    <x v="1"/>
    <s v="MECANICA DE PATIO"/>
    <s v="EXTERNO"/>
    <x v="5"/>
    <n v="0"/>
    <n v="1"/>
    <d v="1899-12-30T04:50:00"/>
    <x v="194"/>
    <n v="1"/>
    <d v="1899-12-30T00:00:00"/>
    <d v="1899-12-30T04:50:00"/>
    <x v="15"/>
    <x v="4"/>
    <x v="8"/>
    <s v="5-19"/>
  </r>
  <r>
    <s v="TFR851"/>
    <n v="291"/>
    <x v="0"/>
    <s v="SOLDADURA Y CAMBIO DE POSICION DEL TIRO DEL ZORRO"/>
    <s v="TIRO"/>
    <d v="1899-12-30T10:10:00"/>
    <d v="1899-12-30T15:00:00"/>
    <d v="2021-05-14T00:00:00"/>
    <x v="39"/>
    <d v="2021-05-14T00:00:00"/>
    <d v="2021-05-14T00:00:00"/>
    <d v="1899-12-30T11:00:00"/>
    <d v="1899-12-30T15:00:00"/>
    <s v="DAIRO RODRIGUEZ"/>
    <m/>
    <x v="0"/>
    <s v="SOLDADURA"/>
    <s v="EXTERNO"/>
    <x v="5"/>
    <n v="0"/>
    <n v="1"/>
    <d v="1899-12-30T04:50:00"/>
    <x v="194"/>
    <n v="1"/>
    <d v="1899-12-30T00:00:00"/>
    <d v="1899-12-30T04:50:00"/>
    <x v="15"/>
    <x v="4"/>
    <x v="8"/>
    <s v="5-19"/>
  </r>
  <r>
    <s v="TFU067"/>
    <n v="292"/>
    <x v="0"/>
    <s v="CAMBIO DE COMPRESOR DE AIRE ACONDICIONADO"/>
    <s v="MOTOR"/>
    <d v="1899-12-30T14:00:00"/>
    <d v="1899-12-30T14:30:00"/>
    <d v="2021-05-14T00:00:00"/>
    <x v="39"/>
    <d v="2021-05-14T00:00:00"/>
    <d v="2021-05-14T00:00:00"/>
    <d v="1899-12-30T11:00:00"/>
    <d v="1899-12-30T14:30:00"/>
    <s v="MARCELINO"/>
    <s v="ABSALON PUENTES"/>
    <x v="0"/>
    <s v="AIRE ACONDICIONADO"/>
    <s v="INTERNO"/>
    <x v="1"/>
    <n v="0"/>
    <n v="1"/>
    <d v="1899-12-30T00:30:00"/>
    <x v="7"/>
    <n v="1"/>
    <d v="1899-12-30T00:00:00"/>
    <d v="1899-12-30T00:30:00"/>
    <x v="15"/>
    <x v="4"/>
    <x v="8"/>
    <s v="5-19"/>
  </r>
  <r>
    <s v="WHO629"/>
    <n v="293"/>
    <x v="0"/>
    <s v="REPARACION DE FLAUTA DE AGUA, COMPLETAR NIVEL DE REFRIGERANTE"/>
    <s v="MOTOR"/>
    <d v="1899-12-30T14:00:00"/>
    <d v="1899-12-30T16:15:00"/>
    <d v="2021-05-14T00:00:00"/>
    <x v="39"/>
    <d v="2021-05-14T00:00:00"/>
    <d v="2021-05-14T00:00:00"/>
    <d v="1899-12-30T14:30:00"/>
    <d v="1899-12-30T16:15:00"/>
    <s v="JOSE PAEZ"/>
    <s v="JUAN GONZALEZ"/>
    <x v="0"/>
    <s v="MOTORES"/>
    <s v="INTERNO"/>
    <x v="3"/>
    <n v="0"/>
    <n v="1"/>
    <d v="1899-12-30T02:15:00"/>
    <x v="32"/>
    <n v="0"/>
    <d v="1899-12-30T04:45:00"/>
    <d v="1899-12-30T07:00:00"/>
    <x v="15"/>
    <x v="4"/>
    <x v="8"/>
    <s v="5-19"/>
  </r>
  <r>
    <s v="SWK335"/>
    <n v="294"/>
    <x v="1"/>
    <s v="ENGRASE"/>
    <s v="GRASERA"/>
    <d v="1899-12-30T14:00:00"/>
    <d v="1899-12-30T15:40:00"/>
    <d v="2021-05-14T00:00:00"/>
    <x v="39"/>
    <d v="2021-05-14T00:00:00"/>
    <d v="2021-05-14T00:00:00"/>
    <d v="1899-12-30T15:20:00"/>
    <d v="1899-12-30T15:40:00"/>
    <s v="ARGEMIRO ARAQUE"/>
    <s v="CARLOS ROA"/>
    <x v="1"/>
    <s v="MECANICA DE PATIO"/>
    <s v="EXTERNO"/>
    <x v="3"/>
    <n v="0"/>
    <n v="1"/>
    <d v="1899-12-30T01:40:00"/>
    <x v="31"/>
    <n v="0"/>
    <d v="1899-12-30T05:20:00"/>
    <d v="1899-12-30T07:00:00"/>
    <x v="15"/>
    <x v="4"/>
    <x v="8"/>
    <s v="5-19"/>
  </r>
  <r>
    <s v="SWK335"/>
    <n v="294"/>
    <x v="0"/>
    <s v="AJUSTE DE CRUCETA"/>
    <s v="TRANSMISIONES"/>
    <d v="1899-12-30T14:00:00"/>
    <d v="1899-12-30T15:40:00"/>
    <d v="2021-05-14T00:00:00"/>
    <x v="39"/>
    <d v="2021-05-14T00:00:00"/>
    <d v="2021-05-14T00:00:00"/>
    <d v="1899-12-30T15:20:00"/>
    <d v="1899-12-30T16:00:00"/>
    <s v="JOSE PAEZ"/>
    <s v="CARLOS ROA"/>
    <x v="1"/>
    <s v="CAJASY TRANSMISIONES"/>
    <s v="EXTERNO"/>
    <x v="3"/>
    <n v="0"/>
    <n v="1"/>
    <d v="1899-12-30T01:40:00"/>
    <x v="31"/>
    <n v="0"/>
    <d v="1899-12-30T05:20:00"/>
    <d v="1899-12-30T07:00:00"/>
    <x v="15"/>
    <x v="4"/>
    <x v="8"/>
    <s v="5-19"/>
  </r>
  <r>
    <s v="S20490"/>
    <n v="295"/>
    <x v="1"/>
    <s v="SOLDADURA DE BALANCIN Y POSTURA DE CHAPETA NUEVA, GATEO DE TANQUE"/>
    <s v="SUSPENSION TRAILER"/>
    <d v="1899-12-30T15:00:00"/>
    <d v="1899-12-30T17:30:00"/>
    <d v="2021-05-14T00:00:00"/>
    <x v="39"/>
    <d v="2021-05-14T00:00:00"/>
    <d v="2021-05-14T00:00:00"/>
    <d v="1899-12-30T15:00:00"/>
    <d v="1899-12-30T16:15:00"/>
    <s v="ALVARO CERVANTES_x000a_CESAR ESCORCIA"/>
    <s v="LEONARDO ORDOÑEZ"/>
    <x v="0"/>
    <s v="SOLDADURA"/>
    <s v="EXTERNO"/>
    <x v="3"/>
    <n v="0"/>
    <n v="1"/>
    <d v="1899-12-30T02:30:00"/>
    <x v="0"/>
    <n v="0"/>
    <d v="1899-12-30T03:30:00"/>
    <d v="1899-12-30T06:00:00"/>
    <x v="15"/>
    <x v="4"/>
    <x v="8"/>
    <s v="5-19"/>
  </r>
  <r>
    <s v="UQS509"/>
    <n v="295"/>
    <x v="0"/>
    <s v="REVISION DE FUGAS DE AIRE "/>
    <s v="CABINA"/>
    <d v="1899-12-30T15:00:00"/>
    <d v="1899-12-30T17:30:00"/>
    <d v="2021-05-14T00:00:00"/>
    <x v="39"/>
    <d v="2021-05-14T00:00:00"/>
    <d v="2021-05-14T00:00:00"/>
    <d v="1899-12-30T16:30:00"/>
    <d v="1899-12-30T17:30:00"/>
    <s v="JOSE PAEZ"/>
    <s v="LEONARDO ORDOÑEZ"/>
    <x v="0"/>
    <s v="AIRE"/>
    <s v="EXTERNO"/>
    <x v="3"/>
    <n v="0"/>
    <n v="1"/>
    <d v="1899-12-30T02:30:00"/>
    <x v="0"/>
    <n v="0"/>
    <d v="1899-12-30T03:30:00"/>
    <d v="1899-12-30T06:00:00"/>
    <x v="15"/>
    <x v="4"/>
    <x v="8"/>
    <s v="5-19"/>
  </r>
  <r>
    <s v="SJK634"/>
    <n v="296"/>
    <x v="1"/>
    <s v="INSPECCION DE QUINTA RUEDA"/>
    <s v="QUINTA RUEDA"/>
    <d v="1899-12-30T15:50:00"/>
    <d v="1899-12-30T17:30:00"/>
    <d v="2021-05-14T00:00:00"/>
    <x v="39"/>
    <d v="2021-05-14T00:00:00"/>
    <d v="2021-05-14T00:00:00"/>
    <d v="1899-12-30T16:15:00"/>
    <d v="1899-12-30T16:40:00"/>
    <s v="LUIS UTRIA_x000a_CESAR ESCORCIA"/>
    <s v="JOSE VALENCIA"/>
    <x v="1"/>
    <s v="MECANICA DE PATIO"/>
    <s v="EXTERNO"/>
    <x v="0"/>
    <n v="0"/>
    <n v="1"/>
    <d v="1899-12-30T01:40:00"/>
    <x v="31"/>
    <n v="0"/>
    <d v="1899-12-30T03:30:00"/>
    <d v="1899-12-30T05:10:00"/>
    <x v="15"/>
    <x v="4"/>
    <x v="8"/>
    <s v="5-19"/>
  </r>
  <r>
    <s v="SJK634"/>
    <n v="296"/>
    <x v="1"/>
    <s v="CAMBIO DE MEDIA LUNA "/>
    <s v="CABINA"/>
    <d v="1899-12-30T15:50:00"/>
    <d v="1899-12-30T17:30:00"/>
    <d v="2021-05-14T00:00:00"/>
    <x v="39"/>
    <d v="2021-05-14T00:00:00"/>
    <d v="2021-05-14T00:00:00"/>
    <d v="1899-12-30T16:20:00"/>
    <d v="1899-12-30T17:00:00"/>
    <s v="WILSON OROZCO"/>
    <s v="JOSE VALENCIA"/>
    <x v="1"/>
    <s v="LATONERIA Y PINTURA"/>
    <s v="EXTERNO"/>
    <x v="0"/>
    <n v="0"/>
    <n v="1"/>
    <d v="1899-12-30T01:40:00"/>
    <x v="31"/>
    <n v="0"/>
    <d v="1899-12-30T03:30:00"/>
    <d v="1899-12-30T05:10:00"/>
    <x v="15"/>
    <x v="4"/>
    <x v="8"/>
    <s v="5-19"/>
  </r>
  <r>
    <s v="SJK634"/>
    <n v="296"/>
    <x v="0"/>
    <s v="REPARACION DE PORTA REPUESTOS "/>
    <s v="CABINA"/>
    <d v="1899-12-30T15:50:00"/>
    <d v="1899-12-30T17:30:00"/>
    <d v="2021-05-14T00:00:00"/>
    <x v="39"/>
    <d v="2021-05-14T00:00:00"/>
    <d v="2021-05-14T00:00:00"/>
    <d v="1899-12-30T16:30:00"/>
    <d v="1899-12-30T17:30:00"/>
    <s v="DAIRO RODRIGUEZ"/>
    <s v="JOSE VALENCIA"/>
    <x v="0"/>
    <s v="SOLDADURA"/>
    <s v="EXTERNO"/>
    <x v="0"/>
    <n v="0"/>
    <n v="1"/>
    <d v="1899-12-30T01:40:00"/>
    <x v="31"/>
    <n v="0"/>
    <d v="1899-12-30T03:30:00"/>
    <d v="1899-12-30T05:10:00"/>
    <x v="15"/>
    <x v="4"/>
    <x v="8"/>
    <s v="5-19"/>
  </r>
  <r>
    <s v="SJK639"/>
    <n v="297"/>
    <x v="1"/>
    <s v="CORRECCION DEL SISTEMA LIMPIAVIDRIOS"/>
    <s v="CABINA"/>
    <d v="1899-12-30T16:00:00"/>
    <d v="1899-12-30T17:30:00"/>
    <d v="2021-05-14T00:00:00"/>
    <x v="39"/>
    <d v="2021-05-14T00:00:00"/>
    <d v="2021-05-14T00:00:00"/>
    <d v="1899-12-30T16:20:00"/>
    <d v="1899-12-30T17:30:00"/>
    <s v="EDWIN NARANJO"/>
    <s v="SAMUEL MEDINA"/>
    <x v="0"/>
    <s v="ELECTRICO"/>
    <s v="INTERNO"/>
    <x v="2"/>
    <n v="0"/>
    <n v="1"/>
    <d v="1899-12-30T01:30:00"/>
    <x v="6"/>
    <n v="0"/>
    <d v="1899-12-30T03:30:00"/>
    <d v="1899-12-30T05:00:00"/>
    <x v="15"/>
    <x v="4"/>
    <x v="8"/>
    <s v="5-19"/>
  </r>
  <r>
    <s v="SJK639"/>
    <n v="297"/>
    <x v="0"/>
    <s v="AJUSTE DEL MULTIPLE DE ESCAPE"/>
    <s v="MOTOR"/>
    <d v="1899-12-30T16:00:00"/>
    <d v="1899-12-30T17:30:00"/>
    <d v="2021-05-14T00:00:00"/>
    <x v="39"/>
    <d v="2021-05-14T00:00:00"/>
    <d v="2021-05-14T00:00:00"/>
    <d v="1899-12-30T17:00:00"/>
    <d v="1899-12-30T17:30:00"/>
    <s v="WILSON DURAN"/>
    <s v="SAMUEL MEDINA"/>
    <x v="0"/>
    <s v="MOTORES"/>
    <s v="INTERNO"/>
    <x v="2"/>
    <n v="0"/>
    <n v="1"/>
    <d v="1899-12-30T01:30:00"/>
    <x v="6"/>
    <n v="0"/>
    <d v="1899-12-30T03:30:00"/>
    <d v="1899-12-30T05:00:00"/>
    <x v="15"/>
    <x v="4"/>
    <x v="8"/>
    <s v="5-19"/>
  </r>
  <r>
    <s v="TFQ999"/>
    <n v="298"/>
    <x v="0"/>
    <s v="CAMBIO DE MEDIA LUNA"/>
    <s v="CABINA"/>
    <d v="1899-12-30T17:12:00"/>
    <d v="1899-12-30T17:30:00"/>
    <d v="2021-05-14T00:00:00"/>
    <x v="39"/>
    <d v="2021-05-14T00:00:00"/>
    <d v="2021-05-14T00:00:00"/>
    <d v="1899-12-30T17:12:00"/>
    <d v="1899-12-30T17:30:00"/>
    <s v="WILSON OROZCO"/>
    <s v="ALEXANDER DIAZ"/>
    <x v="1"/>
    <s v="LATONERIA Y PINTURA"/>
    <s v="EXTERNO"/>
    <x v="2"/>
    <n v="0"/>
    <n v="1"/>
    <d v="1899-12-30T00:18:00"/>
    <x v="195"/>
    <n v="0"/>
    <d v="1899-12-30T03:30:00"/>
    <d v="1899-12-30T03:48:00"/>
    <x v="15"/>
    <x v="4"/>
    <x v="8"/>
    <s v="5-19"/>
  </r>
  <r>
    <s v="TFQ990"/>
    <n v="299"/>
    <x v="0"/>
    <s v="CORRECCION FUGAS DE AIRE POR LA CABINA"/>
    <s v="CABINA"/>
    <d v="1899-12-30T11:00:00"/>
    <d v="1899-12-30T12:45:00"/>
    <d v="2021-05-15T00:00:00"/>
    <x v="41"/>
    <d v="2021-05-15T00:00:00"/>
    <d v="2021-05-15T00:00:00"/>
    <d v="1899-12-30T10:15:00"/>
    <d v="1899-12-30T12:45:00"/>
    <s v="DEIWIS PIMIENTA"/>
    <s v="JOSE MARTINEZ"/>
    <x v="0"/>
    <s v="AIRE"/>
    <s v="INTERNO"/>
    <x v="1"/>
    <n v="0"/>
    <n v="1"/>
    <d v="1899-12-30T01:45:00"/>
    <x v="80"/>
    <n v="1"/>
    <d v="1899-12-30T00:00:00"/>
    <d v="1899-12-30T01:45:00"/>
    <x v="16"/>
    <x v="4"/>
    <x v="8"/>
    <s v="5-19"/>
  </r>
  <r>
    <s v="TFR045"/>
    <n v="300"/>
    <x v="0"/>
    <s v="CAMBIO DE MANGUERA DE FRENO DE AIRE"/>
    <s v="MOTOR"/>
    <d v="1899-12-30T10:00:00"/>
    <d v="1899-12-30T11:00:00"/>
    <d v="2021-05-15T00:00:00"/>
    <x v="41"/>
    <d v="2021-05-15T00:00:00"/>
    <d v="2021-05-15T00:00:00"/>
    <d v="1899-12-30T10:00:00"/>
    <d v="1899-12-30T11:00:00"/>
    <s v="DEIWIS PIMIENTA"/>
    <s v="ROBERTO MENDOZA"/>
    <x v="0"/>
    <s v="AIRE"/>
    <s v="EXTERNO"/>
    <x v="1"/>
    <n v="0"/>
    <n v="1"/>
    <d v="1899-12-30T01:00:00"/>
    <x v="11"/>
    <n v="1"/>
    <d v="1899-12-30T00:00:00"/>
    <d v="1899-12-30T01:00:00"/>
    <x v="16"/>
    <x v="4"/>
    <x v="8"/>
    <s v="5-19"/>
  </r>
  <r>
    <s v="TDL763"/>
    <n v="301"/>
    <x v="1"/>
    <s v="CAMBIO DE MANGUERA DE INTERCULER"/>
    <s v="MOTOR"/>
    <d v="1899-12-30T07:30:00"/>
    <d v="1899-12-30T10:00:00"/>
    <d v="2021-05-15T00:00:00"/>
    <x v="41"/>
    <d v="2021-05-15T00:00:00"/>
    <d v="2021-05-15T00:00:00"/>
    <d v="1899-12-30T07:30:00"/>
    <d v="1899-12-30T09:00:00"/>
    <s v="RODOLFO CASTAÑEDA"/>
    <s v="JORGE BALLESTEROS"/>
    <x v="0"/>
    <s v="MOTORES"/>
    <s v="EXTERNO"/>
    <x v="1"/>
    <n v="0"/>
    <n v="1"/>
    <d v="1899-12-30T02:30:00"/>
    <x v="0"/>
    <n v="1"/>
    <d v="1899-12-30T00:00:00"/>
    <d v="1899-12-30T02:30:00"/>
    <x v="16"/>
    <x v="4"/>
    <x v="8"/>
    <s v="5-19"/>
  </r>
  <r>
    <s v="TDL763"/>
    <n v="301"/>
    <x v="1"/>
    <s v="CORRECCION FUGA DE HIDRAULICO POR BOTELLA Y CAMBIO DE MANGUERA DE HIDRAULICO"/>
    <s v="MOTOR"/>
    <d v="1899-12-30T07:30:00"/>
    <d v="1899-12-30T10:00:00"/>
    <d v="2021-05-15T00:00:00"/>
    <x v="41"/>
    <d v="2021-05-15T00:00:00"/>
    <d v="2021-05-15T00:00:00"/>
    <d v="1899-12-30T07:30:00"/>
    <d v="1899-12-30T10:00:00"/>
    <s v="DEIWIS PIMIENTA"/>
    <s v="JORGE BALLESTEROS"/>
    <x v="0"/>
    <s v="MOTORES"/>
    <s v="EXTERNO"/>
    <x v="1"/>
    <n v="0"/>
    <n v="1"/>
    <d v="1899-12-30T02:30:00"/>
    <x v="0"/>
    <n v="1"/>
    <d v="1899-12-30T00:00:00"/>
    <d v="1899-12-30T02:30:00"/>
    <x v="16"/>
    <x v="4"/>
    <x v="8"/>
    <s v="5-19"/>
  </r>
  <r>
    <s v="S26297"/>
    <n v="301"/>
    <x v="1"/>
    <s v="CORREGIR FUGA DE GRASA POR TAPAS"/>
    <s v="RUEDAS"/>
    <d v="1899-12-30T07:30:00"/>
    <d v="1899-12-30T10:00:00"/>
    <d v="2021-05-15T00:00:00"/>
    <x v="41"/>
    <d v="2021-05-15T00:00:00"/>
    <d v="2021-05-15T00:00:00"/>
    <d v="1899-12-30T08:30:00"/>
    <d v="1899-12-30T09:30:00"/>
    <s v="CESAR ESCORCIA"/>
    <s v="JORGE BALLESTEROS"/>
    <x v="0"/>
    <s v="MECANICA DE PATIO"/>
    <s v="EXTERNO"/>
    <x v="1"/>
    <n v="0"/>
    <n v="1"/>
    <d v="1899-12-30T02:30:00"/>
    <x v="0"/>
    <n v="1"/>
    <d v="1899-12-30T00:00:00"/>
    <d v="1899-12-30T02:30:00"/>
    <x v="16"/>
    <x v="4"/>
    <x v="8"/>
    <s v="5-19"/>
  </r>
  <r>
    <s v="TDL763"/>
    <n v="301"/>
    <x v="0"/>
    <s v="POLISHADA"/>
    <s v="CABINA"/>
    <d v="1899-12-30T07:30:00"/>
    <d v="1899-12-30T10:00:00"/>
    <d v="2021-05-15T00:00:00"/>
    <x v="41"/>
    <d v="2021-05-15T00:00:00"/>
    <d v="2021-05-15T00:00:00"/>
    <d v="1899-12-30T08:30:00"/>
    <d v="1899-12-30T10:00:00"/>
    <s v="WILSON OROZCO"/>
    <s v="JORGE BALLESTEROS"/>
    <x v="1"/>
    <s v="LATONERIA Y PINTURA"/>
    <s v="EXTERNO"/>
    <x v="1"/>
    <n v="0"/>
    <n v="1"/>
    <d v="1899-12-30T02:30:00"/>
    <x v="0"/>
    <n v="1"/>
    <d v="1899-12-30T00:00:00"/>
    <d v="1899-12-30T02:30:00"/>
    <x v="16"/>
    <x v="4"/>
    <x v="8"/>
    <s v="5-19"/>
  </r>
  <r>
    <s v="UQS508"/>
    <n v="302"/>
    <x v="0"/>
    <s v="AJUSTE DE RACHES Y GRADUACION DE FRENOS"/>
    <s v="RUEDAS"/>
    <d v="1899-12-30T08:00:00"/>
    <d v="1899-12-30T09:00:00"/>
    <d v="2021-05-15T00:00:00"/>
    <x v="41"/>
    <d v="2021-05-15T00:00:00"/>
    <d v="2021-05-15T00:00:00"/>
    <d v="1899-12-30T08:00:00"/>
    <d v="1899-12-30T09:00:00"/>
    <s v="CESAR ESCORCIA"/>
    <s v="CRISTIAN MERCADO"/>
    <x v="1"/>
    <s v="MECANICA DE PATIO"/>
    <s v="EXTERNO"/>
    <x v="3"/>
    <n v="0"/>
    <n v="1"/>
    <d v="1899-12-30T01:00:00"/>
    <x v="11"/>
    <n v="1"/>
    <d v="1899-12-30T00:00:00"/>
    <d v="1899-12-30T01:00:00"/>
    <x v="16"/>
    <x v="4"/>
    <x v="8"/>
    <s v="5-19"/>
  </r>
  <r>
    <s v="UQS518"/>
    <n v="303"/>
    <x v="0"/>
    <s v="CAMBIO DE TAPA CUBO"/>
    <s v="RUEDA"/>
    <d v="1899-12-30T09:00:00"/>
    <d v="1899-12-30T09:40:00"/>
    <d v="2021-05-15T00:00:00"/>
    <x v="41"/>
    <d v="2021-05-15T00:00:00"/>
    <d v="2021-05-15T00:00:00"/>
    <d v="1899-12-30T09:00:00"/>
    <d v="1899-12-30T09:40:00"/>
    <s v="CESAR ESCORCIA"/>
    <s v="LARRINZON CORREA"/>
    <x v="1"/>
    <s v="MECANICA DE PATIO"/>
    <s v="EXTERNO"/>
    <x v="3"/>
    <n v="0"/>
    <n v="1"/>
    <d v="1899-12-30T00:40:00"/>
    <x v="70"/>
    <n v="1"/>
    <d v="1899-12-30T00:00:00"/>
    <d v="1899-12-30T00:40:00"/>
    <x v="16"/>
    <x v="4"/>
    <x v="8"/>
    <s v="5-19"/>
  </r>
  <r>
    <s v="R63206"/>
    <n v="304"/>
    <x v="0"/>
    <s v="CAMBIO DE BALANCIN Y HOJAS DE MUELLE "/>
    <s v="SUSPENSION TRAILER"/>
    <d v="1899-12-30T08:00:00"/>
    <d v="1899-12-30T11:00:00"/>
    <d v="2021-05-15T00:00:00"/>
    <x v="41"/>
    <d v="2021-05-15T00:00:00"/>
    <d v="2021-05-15T00:00:00"/>
    <d v="1899-12-30T08:00:00"/>
    <d v="1899-12-30T11:00:00"/>
    <s v="TODO TRAILER"/>
    <s v="JOHAN AVENDAÑO"/>
    <x v="0"/>
    <s v="MECANICA DE PATIO"/>
    <s v="EXTERNO"/>
    <x v="3"/>
    <n v="0"/>
    <n v="1"/>
    <d v="1899-12-30T03:00:00"/>
    <x v="3"/>
    <n v="1"/>
    <d v="1899-12-30T00:00:00"/>
    <d v="1899-12-30T03:00:00"/>
    <x v="16"/>
    <x v="4"/>
    <x v="8"/>
    <s v="5-19"/>
  </r>
  <r>
    <s v="TFQ011"/>
    <n v="305"/>
    <x v="0"/>
    <s v="CAMBIO DE BOMBONA DE SUSPENSION POR ROTURA"/>
    <s v="SUSPENSION TRAILER"/>
    <d v="1899-12-30T12:30:00"/>
    <d v="1899-12-30T13:04:00"/>
    <d v="2021-05-15T00:00:00"/>
    <x v="41"/>
    <d v="2021-05-15T00:00:00"/>
    <d v="2021-05-15T00:00:00"/>
    <d v="1899-12-30T12:30:00"/>
    <d v="1899-12-30T13:04:00"/>
    <s v="JOSE PAEZ"/>
    <s v="HERNANDO RUBIANO"/>
    <x v="0"/>
    <s v="AIRE"/>
    <s v="EXTERNO"/>
    <x v="0"/>
    <n v="0"/>
    <n v="1"/>
    <d v="1899-12-30T00:34:00"/>
    <x v="196"/>
    <n v="1"/>
    <d v="1899-12-30T00:00:00"/>
    <d v="1899-12-30T00:34:00"/>
    <x v="16"/>
    <x v="4"/>
    <x v="8"/>
    <s v="5-19"/>
  </r>
  <r>
    <s v="SJK634"/>
    <n v="306"/>
    <x v="1"/>
    <s v="ADAPTACION DE EXPLORADORAS, CAMBIO DE BASE Y ESTOP TRASEROS"/>
    <s v="DEFENSA"/>
    <d v="1899-12-30T07:30:00"/>
    <d v="1899-12-30T12:00:00"/>
    <d v="2021-05-15T00:00:00"/>
    <x v="41"/>
    <d v="2021-05-15T00:00:00"/>
    <d v="2021-05-15T00:00:00"/>
    <d v="1899-12-30T07:30:00"/>
    <d v="1899-12-30T12:00:00"/>
    <s v="EDWIN NARANJO"/>
    <s v="JOSE VALENCIA"/>
    <x v="1"/>
    <s v="ELECTRICO"/>
    <s v="EXTERNO"/>
    <x v="0"/>
    <n v="0"/>
    <n v="1"/>
    <d v="1899-12-30T04:30:00"/>
    <x v="72"/>
    <n v="1"/>
    <d v="1899-12-30T00:00:00"/>
    <d v="1899-12-30T04:30:00"/>
    <x v="16"/>
    <x v="4"/>
    <x v="8"/>
    <s v="5-19"/>
  </r>
  <r>
    <s v="SJK634"/>
    <n v="306"/>
    <x v="0"/>
    <s v="FABRICACION DE BASE DE PORTA STOP"/>
    <s v="DEFENSA"/>
    <d v="1899-12-30T07:30:00"/>
    <d v="1899-12-30T12:00:00"/>
    <d v="2021-05-15T00:00:00"/>
    <x v="41"/>
    <d v="2021-05-15T00:00:00"/>
    <d v="2021-05-15T00:00:00"/>
    <d v="1899-12-30T07:30:00"/>
    <d v="1899-12-30T10:00:00"/>
    <s v="DAIRO RODRIGUEZ"/>
    <s v="JOSE VALENCIA"/>
    <x v="1"/>
    <s v="SOLDADURA"/>
    <s v="EXTERNO"/>
    <x v="0"/>
    <n v="0"/>
    <n v="1"/>
    <d v="1899-12-30T04:30:00"/>
    <x v="72"/>
    <n v="1"/>
    <d v="1899-12-30T00:00:00"/>
    <d v="1899-12-30T04:30:00"/>
    <x v="16"/>
    <x v="4"/>
    <x v="8"/>
    <s v="5-19"/>
  </r>
  <r>
    <s v="SJK631"/>
    <n v="307"/>
    <x v="1"/>
    <s v="CAMBIO DE BOMBILLOS FRONTAL, ARREGLO DE FUSIBLERA, ARREGLO DE ARNES DE LUCES Y CAMBIO DE FUSIBLE EN MAL ESTADO, CAMBIO DE SWITCHE DE ENCENDIDO"/>
    <s v="CABINA "/>
    <d v="1899-12-30T07:30:00"/>
    <d v="1899-12-30T16:00:00"/>
    <d v="2021-05-18T00:00:00"/>
    <x v="42"/>
    <d v="2021-05-18T00:00:00"/>
    <d v="2021-05-18T00:00:00"/>
    <d v="1899-12-30T07:00:00"/>
    <d v="1899-12-30T16:00:00"/>
    <s v="EDWIN NARANJO"/>
    <s v="YOMAR OÑATE"/>
    <x v="0"/>
    <s v="ELECTRICO "/>
    <s v="EXTERNO"/>
    <x v="0"/>
    <n v="0"/>
    <n v="1"/>
    <d v="1899-12-30T06:30:29"/>
    <x v="48"/>
    <n v="0"/>
    <d v="1899-12-30T05:00:00"/>
    <d v="1899-12-30T12:30:00"/>
    <x v="29"/>
    <x v="4"/>
    <x v="9"/>
    <s v="5-20"/>
  </r>
  <r>
    <s v="SJK631"/>
    <n v="307"/>
    <x v="0"/>
    <s v="VUELVE POR SUMINISTRO DE CARGA DE BATERIA "/>
    <s v="CABINA "/>
    <d v="1899-12-30T07:30:00"/>
    <d v="1899-12-30T16:00:00"/>
    <d v="2021-05-18T00:00:00"/>
    <x v="42"/>
    <d v="2021-05-19T00:00:00"/>
    <d v="2021-05-19T00:00:00"/>
    <d v="1899-12-30T07:00:00"/>
    <d v="1899-12-30T11:00:00"/>
    <s v="EDWIN NARANJO"/>
    <s v="YOMAR OÑATE"/>
    <x v="0"/>
    <s v="ELECTRICO "/>
    <s v="EXTERNO"/>
    <x v="0"/>
    <n v="0"/>
    <n v="1"/>
    <d v="1899-12-30T06:30:29"/>
    <x v="48"/>
    <n v="0"/>
    <d v="1899-12-30T05:00:00"/>
    <d v="1899-12-30T12:30:00"/>
    <x v="29"/>
    <x v="4"/>
    <x v="9"/>
    <s v="5-20"/>
  </r>
  <r>
    <s v="TDL768"/>
    <n v="308"/>
    <x v="1"/>
    <s v="ESCANER Y CAMBIO DE PARAMETROS"/>
    <s v="MOTOR"/>
    <d v="1899-12-30T07:30:00"/>
    <d v="1899-12-30T18:40:00"/>
    <d v="2021-05-18T00:00:00"/>
    <x v="40"/>
    <d v="2021-05-18T00:00:00"/>
    <d v="2021-05-18T00:00:00"/>
    <d v="1899-12-30T10:30:00"/>
    <d v="1899-12-30T11:40:00"/>
    <s v="JULIO ARAQUE "/>
    <s v="FABIAN CARREÑO"/>
    <x v="0"/>
    <s v="ESCANER"/>
    <s v="EXTERNO "/>
    <x v="1"/>
    <n v="2"/>
    <n v="1"/>
    <d v="1899-12-31T04:10:23"/>
    <x v="197"/>
    <n v="0"/>
    <d v="1899-12-30T02:20:00"/>
    <d v="1899-12-31T18:29:31"/>
    <x v="17"/>
    <x v="4"/>
    <x v="9"/>
    <s v="5-20"/>
  </r>
  <r>
    <s v="TDL768"/>
    <n v="308"/>
    <x v="1"/>
    <s v="TOMAR TIRMPO DE MOTOR, MTTO DE CAÑAS DE LOS BALANCINES, CAMBIO DE ARNES DE SENSORES Y LIMPIEZA DE SENSORES, "/>
    <s v="MOTOR"/>
    <d v="1899-12-30T07:30:00"/>
    <d v="1899-12-30T18:40:00"/>
    <d v="2021-05-18T00:00:00"/>
    <x v="40"/>
    <d v="2021-05-19T00:00:00"/>
    <d v="2021-05-19T00:00:00"/>
    <d v="1899-12-30T07:30:00"/>
    <d v="1899-12-30T17:30:00"/>
    <s v="WILSON DURAN                 "/>
    <s v="FABIAN CARREÑO"/>
    <x v="0"/>
    <s v="ESCANER"/>
    <s v="EXTERNO "/>
    <x v="1"/>
    <n v="2"/>
    <n v="1"/>
    <d v="1899-12-31T04:10:23"/>
    <x v="197"/>
    <n v="0"/>
    <d v="1899-12-30T02:20:00"/>
    <d v="1899-12-31T18:29:31"/>
    <x v="17"/>
    <x v="4"/>
    <x v="9"/>
    <s v="5-20"/>
  </r>
  <r>
    <s v="TDL768"/>
    <n v="308"/>
    <x v="1"/>
    <s v="ARREGLO DE ARNES BOMBA DE ARRASTRE"/>
    <s v="MOTOR"/>
    <d v="1899-12-30T07:30:00"/>
    <d v="1899-12-30T18:40:00"/>
    <d v="2021-05-18T00:00:00"/>
    <x v="40"/>
    <d v="2021-05-19T00:00:00"/>
    <d v="2021-05-19T00:00:00"/>
    <d v="1899-12-30T16:50:00"/>
    <d v="1899-12-30T17:30:00"/>
    <s v="EDWIN NARANJO"/>
    <s v="FABIAN CARREÑO"/>
    <x v="0"/>
    <s v="ESCANER"/>
    <s v="EXTERNO "/>
    <x v="1"/>
    <n v="2"/>
    <n v="1"/>
    <d v="1899-12-31T04:10:23"/>
    <x v="197"/>
    <n v="0"/>
    <d v="1899-12-30T02:20:00"/>
    <d v="1899-12-31T18:29:31"/>
    <x v="17"/>
    <x v="4"/>
    <x v="9"/>
    <s v="5-20"/>
  </r>
  <r>
    <s v="TDL768"/>
    <n v="308"/>
    <x v="1"/>
    <s v="DESMONTE DE PIÑONERA PARA CORRECION DE TIEMPO POR RUIDO EXTRAÑO, ASENTAMIENTO DE BALANCINES DE FRENO (SE DETIENE POR RESPUESTOS)"/>
    <s v="MOTOR"/>
    <d v="1899-12-30T07:30:00"/>
    <d v="1899-12-30T18:40:00"/>
    <d v="2021-05-18T00:00:00"/>
    <x v="40"/>
    <d v="2021-05-20T00:00:00"/>
    <d v="2021-05-20T00:00:00"/>
    <d v="1899-12-30T07:30:00"/>
    <d v="1899-12-30T12:00:00"/>
    <s v="WILSON DURAN                                   "/>
    <s v="FABIAN CARREÑO"/>
    <x v="0"/>
    <s v="ESCANER"/>
    <s v="EXTERNO "/>
    <x v="1"/>
    <n v="2"/>
    <n v="1"/>
    <d v="1899-12-31T04:10:23"/>
    <x v="197"/>
    <n v="0"/>
    <d v="1899-12-30T02:20:00"/>
    <d v="1899-12-31T18:29:31"/>
    <x v="17"/>
    <x v="4"/>
    <x v="9"/>
    <s v="5-20"/>
  </r>
  <r>
    <s v="TDL768"/>
    <n v="308"/>
    <x v="1"/>
    <s v="DESMONTE DE PIÑONERA PARA CORRECION DE TIEMPO POR RUIDO EXTRAÑO, ASENTAMIENTO DE BALANCINES DE FRENO (REINICIA ACTIVIDAD)"/>
    <s v="MOTOR"/>
    <d v="1899-12-30T07:30:00"/>
    <d v="1899-12-30T18:40:00"/>
    <d v="2021-05-18T00:00:00"/>
    <x v="40"/>
    <d v="2021-05-20T00:00:00"/>
    <d v="2021-05-20T00:00:00"/>
    <d v="1899-12-30T16:00:00"/>
    <d v="1899-12-30T18:30:00"/>
    <s v="WILSON DURAN                                   "/>
    <s v="FABIAN CARREÑO"/>
    <x v="0"/>
    <s v="ESCANER"/>
    <s v="EXTERNO "/>
    <x v="1"/>
    <n v="2"/>
    <n v="1"/>
    <d v="1899-12-31T04:10:23"/>
    <x v="197"/>
    <n v="0"/>
    <d v="1899-12-30T02:20:00"/>
    <d v="1899-12-31T18:29:31"/>
    <x v="17"/>
    <x v="4"/>
    <x v="9"/>
    <s v="5-20"/>
  </r>
  <r>
    <s v="TDL768"/>
    <n v="308"/>
    <x v="1"/>
    <s v=" MONTAJE DE FLAUTA DE INYECTORES ,"/>
    <s v="MOTOR"/>
    <d v="1899-12-30T07:30:00"/>
    <d v="1899-12-30T18:40:00"/>
    <d v="2021-05-18T00:00:00"/>
    <x v="40"/>
    <d v="2021-05-20T00:00:00"/>
    <d v="2021-05-20T00:00:00"/>
    <d v="1899-12-30T16:00:00"/>
    <d v="1899-12-30T17:30:00"/>
    <s v="                       RODOLFO CASTAÑEDA"/>
    <s v="FABIAN CARREÑO"/>
    <x v="0"/>
    <s v="ESCANER"/>
    <s v="EXTERNO "/>
    <x v="1"/>
    <n v="2"/>
    <n v="1"/>
    <d v="1899-12-31T04:10:23"/>
    <x v="197"/>
    <n v="0"/>
    <d v="1899-12-30T02:20:00"/>
    <d v="1899-12-31T18:29:31"/>
    <x v="17"/>
    <x v="4"/>
    <x v="9"/>
    <s v="5-20"/>
  </r>
  <r>
    <s v="TDL768"/>
    <n v="308"/>
    <x v="1"/>
    <s v=" CAMBIO DE FUSIBLES DE LA COMPUTADORA ARREGLO DE ARNES DE BOMBA DE COMBUSTIBLE"/>
    <s v="MOTOR"/>
    <d v="1899-12-30T07:30:00"/>
    <d v="1899-12-30T18:40:00"/>
    <d v="2021-05-18T00:00:00"/>
    <x v="40"/>
    <d v="2021-05-20T00:00:00"/>
    <d v="2021-05-20T00:00:00"/>
    <d v="1899-12-30T16:30:00"/>
    <d v="1899-12-30T17:30:00"/>
    <s v="EDWIN NARANJO"/>
    <s v="FABIAN CARREÑO"/>
    <x v="0"/>
    <s v="ESCANER"/>
    <s v="EXTERNO "/>
    <x v="1"/>
    <n v="2"/>
    <n v="1"/>
    <d v="1899-12-31T04:10:23"/>
    <x v="197"/>
    <n v="0"/>
    <d v="1899-12-30T02:20:00"/>
    <d v="1899-12-31T18:29:31"/>
    <x v="17"/>
    <x v="4"/>
    <x v="9"/>
    <s v="5-20"/>
  </r>
  <r>
    <s v="TDL768"/>
    <n v="308"/>
    <x v="0"/>
    <s v="ESCANER"/>
    <s v="MOTOR"/>
    <d v="1899-12-30T07:30:00"/>
    <d v="1899-12-30T18:40:00"/>
    <d v="2021-05-18T00:00:00"/>
    <x v="40"/>
    <d v="2021-05-20T00:00:00"/>
    <d v="2021-05-20T00:00:00"/>
    <d v="1899-12-30T16:40:00"/>
    <d v="1899-12-30T17:30:00"/>
    <s v="EDWIN NARANJO"/>
    <s v="FABIAN CARREÑO"/>
    <x v="0"/>
    <s v="ESCANER"/>
    <s v="EXTERNO "/>
    <x v="1"/>
    <n v="2"/>
    <n v="1"/>
    <d v="1899-12-31T04:10:23"/>
    <x v="197"/>
    <n v="0"/>
    <d v="1899-12-30T02:20:00"/>
    <d v="1899-12-31T18:29:31"/>
    <x v="17"/>
    <x v="4"/>
    <x v="9"/>
    <s v="5-20"/>
  </r>
  <r>
    <s v="UYZ627"/>
    <n v="309"/>
    <x v="0"/>
    <s v="DESMONTE DE BASE DE FUN CLUTCH"/>
    <s v="MOTOR"/>
    <d v="1899-12-30T07:30:00"/>
    <d v="1899-12-30T18:40:00"/>
    <d v="2021-05-18T00:00:00"/>
    <x v="40"/>
    <d v="2021-05-18T00:00:00"/>
    <d v="2021-05-18T00:00:00"/>
    <d v="1899-12-30T08:00:00"/>
    <d v="1899-12-30T18:00:00"/>
    <s v="JOSE PAEZ"/>
    <m/>
    <x v="0"/>
    <s v="MOTORES                                     "/>
    <s v="INTERNO"/>
    <x v="2"/>
    <n v="2"/>
    <n v="1"/>
    <d v="1899-12-31T04:10:23"/>
    <x v="197"/>
    <n v="0"/>
    <d v="1899-12-30T02:20:00"/>
    <d v="1899-12-31T18:29:31"/>
    <x v="17"/>
    <x v="4"/>
    <x v="9"/>
    <s v="5-20"/>
  </r>
  <r>
    <s v="TFU070"/>
    <n v="310"/>
    <x v="1"/>
    <s v="MTTO A FRENO DE MOTOR Y CALIBRACION DE VALVULAS DE MOTOR, "/>
    <s v="MOTOR"/>
    <d v="1899-12-30T07:30:00"/>
    <d v="1899-12-30T18:40:00"/>
    <d v="2021-05-18T00:00:00"/>
    <x v="43"/>
    <d v="2021-05-18T00:00:00"/>
    <d v="2021-05-18T00:00:00"/>
    <d v="1899-12-30T07:30:00"/>
    <d v="1899-12-30T16:36:00"/>
    <s v="WILSON DURAN                 "/>
    <m/>
    <x v="0"/>
    <s v="MOTORES                                           "/>
    <s v="INTERNO"/>
    <x v="1"/>
    <n v="1"/>
    <n v="1"/>
    <d v="1899-12-30T21:40:00"/>
    <x v="198"/>
    <n v="0"/>
    <d v="1899-12-30T02:20:00"/>
    <d v="1899-12-31T05:30:00"/>
    <x v="18"/>
    <x v="4"/>
    <x v="9"/>
    <s v="5-20"/>
  </r>
  <r>
    <s v="TFU070"/>
    <n v="310"/>
    <x v="0"/>
    <s v="ESCANER "/>
    <s v="MOTOR"/>
    <d v="1899-12-30T07:30:00"/>
    <d v="1899-12-30T18:40:00"/>
    <d v="2021-05-18T00:00:00"/>
    <x v="43"/>
    <d v="2021-05-18T00:00:00"/>
    <d v="2021-05-18T00:00:00"/>
    <d v="1899-12-30T16:41:00"/>
    <d v="1899-12-30T17:36:00"/>
    <s v="JULIO ARAQUE "/>
    <m/>
    <x v="0"/>
    <s v="ESCANER   "/>
    <s v="INTERNO"/>
    <x v="1"/>
    <n v="1"/>
    <n v="1"/>
    <d v="1899-12-30T21:40:00"/>
    <x v="198"/>
    <n v="0"/>
    <d v="1899-12-30T02:20:00"/>
    <d v="1899-12-31T05:30:00"/>
    <x v="18"/>
    <x v="4"/>
    <x v="9"/>
    <s v="5-20"/>
  </r>
  <r>
    <s v="UQS510"/>
    <n v="311"/>
    <x v="1"/>
    <s v="REVISION DE CAJA Y NIVELES DE VALVULINA Y CAMBIO DE VALVULINA SINTETICA "/>
    <s v="TRANSMISIONES"/>
    <d v="1899-12-30T10:00:00"/>
    <d v="1899-12-30T10:53:00"/>
    <d v="2021-05-18T00:00:00"/>
    <x v="42"/>
    <d v="2021-05-18T00:00:00"/>
    <d v="2021-05-18T00:00:00"/>
    <d v="1899-12-30T07:30:00"/>
    <d v="1899-12-30T10:50:00"/>
    <s v="JOSE DIAZ                                  DEIWIS PIMIENTA           "/>
    <s v="ALEXANDER RICO"/>
    <x v="0"/>
    <s v="CAJA Y TRANSMISIONES              "/>
    <s v="INTERNO "/>
    <x v="3"/>
    <n v="0"/>
    <n v="1"/>
    <d v="1899-12-30T00:53:00"/>
    <x v="199"/>
    <n v="1"/>
    <d v="1899-12-30T00:00:00"/>
    <d v="1899-12-30T00:53:00"/>
    <x v="29"/>
    <x v="4"/>
    <x v="9"/>
    <s v="5-20"/>
  </r>
  <r>
    <s v="UQS510"/>
    <n v="311"/>
    <x v="0"/>
    <s v="COMPLETAR NIVEL DE ACEITE Y ENGRASE"/>
    <s v="MOTOR , GRASERA"/>
    <d v="1899-12-30T10:00:00"/>
    <d v="1899-12-30T10:53:00"/>
    <d v="2021-05-18T00:00:00"/>
    <x v="42"/>
    <d v="2021-05-18T00:00:00"/>
    <d v="2021-05-18T00:00:00"/>
    <d v="1899-12-30T07:30:00"/>
    <d v="1899-12-30T09:00:00"/>
    <s v="RODOLFO CASTAÑEDA "/>
    <s v="ALEXANDER RICO"/>
    <x v="0"/>
    <s v="MECANICA DE PATIO "/>
    <s v="EXTERNO"/>
    <x v="3"/>
    <n v="0"/>
    <n v="1"/>
    <d v="1899-12-30T00:53:00"/>
    <x v="199"/>
    <n v="1"/>
    <d v="1899-12-30T00:00:00"/>
    <d v="1899-12-30T00:53:00"/>
    <x v="29"/>
    <x v="4"/>
    <x v="9"/>
    <s v="5-20"/>
  </r>
  <r>
    <s v="WLP795"/>
    <n v="312"/>
    <x v="1"/>
    <s v="CAMBIO DE PUNTA EXHOSTO  PTE POR REPUESTOS "/>
    <s v="CABINA "/>
    <d v="1899-12-30T08:30:00"/>
    <d v="1899-12-30T16:00:00"/>
    <d v="2021-05-18T00:00:00"/>
    <x v="43"/>
    <d v="2021-05-18T00:00:00"/>
    <d v="2021-05-18T00:00:00"/>
    <d v="1899-12-30T09:00:00"/>
    <d v="1899-12-30T09:30:00"/>
    <s v="CESAR ESCORCIA"/>
    <s v="JOHAN AVENDAÑO"/>
    <x v="0"/>
    <s v="MECANICA DE PATIO "/>
    <s v="EXTERNO"/>
    <x v="3"/>
    <n v="1"/>
    <n v="1"/>
    <d v="1899-12-30T14:00:58"/>
    <x v="117"/>
    <n v="0"/>
    <d v="1899-12-30T05:00:00"/>
    <d v="1899-12-31T00:30:58"/>
    <x v="18"/>
    <x v="4"/>
    <x v="9"/>
    <s v="5-20"/>
  </r>
  <r>
    <s v="WLP795"/>
    <n v="312"/>
    <x v="1"/>
    <s v="REINICIA CAMBIO DE PUNTA EXHOSTO  "/>
    <s v="CABINA "/>
    <d v="1899-12-30T08:30:00"/>
    <d v="1899-12-30T16:00:00"/>
    <d v="2021-05-18T00:00:00"/>
    <x v="43"/>
    <d v="2021-05-18T00:00:00"/>
    <d v="2021-05-18T00:00:00"/>
    <d v="1899-12-30T14:50:00"/>
    <d v="1899-12-30T15:50:00"/>
    <s v="CESAR ESCORCIA"/>
    <s v="JOHAN AVENDAÑO"/>
    <x v="0"/>
    <s v="MECANICA DE PATIO "/>
    <s v="EXTERNO"/>
    <x v="3"/>
    <n v="1"/>
    <n v="1"/>
    <d v="1899-12-30T14:00:58"/>
    <x v="117"/>
    <n v="0"/>
    <d v="1899-12-30T05:00:00"/>
    <d v="1899-12-31T00:30:58"/>
    <x v="18"/>
    <x v="4"/>
    <x v="9"/>
    <s v="5-20"/>
  </r>
  <r>
    <s v="WLP795"/>
    <n v="312"/>
    <x v="0"/>
    <s v="DESMONTE DE LLANTAS PARA CAMBIO DE RETENEDOR, EMPAQUE EJE 8 HUECOS POSICION 7Y8, LIMPIEZA DE CAMPANAS, BOSINES Y BANDAS, SE COMPLETO 1/4 DE VALVULINA, GRADUACION DE FRENOS "/>
    <s v="CABINA "/>
    <d v="1899-12-30T08:30:00"/>
    <d v="1899-12-30T16:00:00"/>
    <d v="2021-05-18T00:00:00"/>
    <x v="43"/>
    <d v="2021-05-19T00:00:00"/>
    <d v="2021-05-19T00:00:00"/>
    <d v="1899-12-30T11:20:00"/>
    <d v="1899-12-30T15:50:00"/>
    <s v="NELFO CALDERA      JOSE DIAZ "/>
    <s v="JOHAN AVENDAÑO"/>
    <x v="0"/>
    <s v="MECANICA DE PATIO "/>
    <s v="EXTERNO"/>
    <x v="3"/>
    <n v="1"/>
    <n v="1"/>
    <d v="1899-12-30T14:00:58"/>
    <x v="117"/>
    <n v="0"/>
    <d v="1899-12-30T05:00:00"/>
    <d v="1899-12-31T00:30:58"/>
    <x v="18"/>
    <x v="4"/>
    <x v="9"/>
    <s v="5-20"/>
  </r>
  <r>
    <s v="SJK639"/>
    <n v="313"/>
    <x v="0"/>
    <s v="MTTO A AIRE ACONDICIONADO POR GARANTIA "/>
    <s v="CABINA "/>
    <d v="1899-12-30T08:00:00"/>
    <d v="1899-12-30T12:00:00"/>
    <d v="2021-05-18T00:00:00"/>
    <x v="42"/>
    <d v="2021-05-18T00:00:00"/>
    <d v="2021-05-18T00:00:00"/>
    <d v="1899-12-30T09:00:00"/>
    <d v="1899-12-30T12:00:00"/>
    <s v="AIRES DE LA COSTA "/>
    <s v="SAMUEL MEDINA"/>
    <x v="1"/>
    <s v="AIRE ACONDICIONADO "/>
    <s v="EXTERNO"/>
    <x v="2"/>
    <n v="0"/>
    <n v="1"/>
    <d v="1899-12-30T04:00:00"/>
    <x v="13"/>
    <n v="1"/>
    <d v="1899-12-30T00:00:00"/>
    <d v="1899-12-30T04:00:00"/>
    <x v="29"/>
    <x v="4"/>
    <x v="9"/>
    <s v="5-20"/>
  </r>
  <r>
    <s v="SJK825"/>
    <n v="314"/>
    <x v="0"/>
    <s v="RECARGA DE BATERIA Y REVISION DE ENCENDIDO"/>
    <s v="CABINA "/>
    <d v="1899-12-30T08:30:00"/>
    <d v="1899-12-30T09:29:00"/>
    <d v="2021-05-18T00:00:00"/>
    <x v="42"/>
    <d v="2021-05-18T00:00:00"/>
    <d v="2021-05-18T00:00:00"/>
    <d v="1899-12-30T08:30:00"/>
    <d v="1899-12-30T09:20:00"/>
    <s v="JULIO ARAQUE "/>
    <m/>
    <x v="0"/>
    <s v="ELECTRICO "/>
    <s v="EXTERNO"/>
    <x v="2"/>
    <n v="0"/>
    <n v="1"/>
    <d v="1899-12-30T00:59:00"/>
    <x v="200"/>
    <n v="1"/>
    <d v="1899-12-30T00:00:00"/>
    <d v="1899-12-30T00:59:00"/>
    <x v="29"/>
    <x v="4"/>
    <x v="9"/>
    <s v="5-20"/>
  </r>
  <r>
    <s v="UYU045"/>
    <n v="315"/>
    <x v="1"/>
    <s v="REPARACION DEL ENFRIADOR DE ACEITE Y MONTAJE DEL MISMO"/>
    <s v="CABINA "/>
    <d v="1899-12-30T10:20:00"/>
    <d v="1899-12-30T04:00:00"/>
    <d v="2021-05-18T00:00:00"/>
    <x v="43"/>
    <d v="2021-05-18T00:00:00"/>
    <d v="2021-05-18T00:00:00"/>
    <d v="1899-12-30T15:40:00"/>
    <d v="1899-12-30T18:11:00"/>
    <s v="JOSE PAEZ                         "/>
    <s v="LUIS MARTELO"/>
    <x v="0"/>
    <s v="MOTORES                       MECANICA DE PATIO      SOLDADURA                           "/>
    <s v="INTERNO"/>
    <x v="3"/>
    <n v="1"/>
    <n v="1"/>
    <d v="1899-12-30T00:10:58"/>
    <x v="201"/>
    <n v="1"/>
    <d v="1899-12-30T00:00:00"/>
    <d v="1899-12-30T05:40:58"/>
    <x v="18"/>
    <x v="4"/>
    <x v="9"/>
    <s v="5-20"/>
  </r>
  <r>
    <s v="UYU045"/>
    <n v="315"/>
    <x v="1"/>
    <s v="INSPECCION DE 5TA RUEDA,"/>
    <s v="CABINA "/>
    <d v="1899-12-30T10:20:00"/>
    <d v="1899-12-30T04:00:00"/>
    <d v="2021-05-18T00:00:00"/>
    <x v="43"/>
    <d v="2021-05-19T00:00:00"/>
    <d v="2021-05-19T00:00:00"/>
    <d v="1899-12-30T09:00:00"/>
    <d v="1899-12-30T14:00:00"/>
    <s v="LUIS UTRIA                                 CESAR ESCORCIA              "/>
    <s v="LUIS MARTELO"/>
    <x v="0"/>
    <s v=" MECANICA DE PATIO                    "/>
    <s v="EXTERNO"/>
    <x v="3"/>
    <n v="1"/>
    <n v="1"/>
    <d v="1899-12-30T00:10:58"/>
    <x v="201"/>
    <n v="1"/>
    <d v="1899-12-30T00:00:00"/>
    <d v="1899-12-30T05:40:58"/>
    <x v="18"/>
    <x v="4"/>
    <x v="9"/>
    <s v="5-20"/>
  </r>
  <r>
    <s v="UYU045"/>
    <n v="315"/>
    <x v="0"/>
    <s v=" SOLDADURA A 5TA RUEDA "/>
    <s v="CABINA "/>
    <d v="1899-12-30T10:20:00"/>
    <d v="1899-12-30T04:00:00"/>
    <d v="2021-05-18T00:00:00"/>
    <x v="43"/>
    <d v="2021-05-19T00:00:00"/>
    <d v="2021-05-19T00:00:00"/>
    <d v="1899-12-30T14:20:00"/>
    <d v="1899-12-30T15:30:00"/>
    <s v="DAIRO RODRIGUEZ"/>
    <s v="LUIS MARTELO"/>
    <x v="0"/>
    <s v=" SOLDADURA                           "/>
    <s v="EXTERNO"/>
    <x v="3"/>
    <n v="1"/>
    <n v="1"/>
    <d v="1899-12-30T00:10:58"/>
    <x v="201"/>
    <n v="1"/>
    <d v="1899-12-30T00:00:00"/>
    <d v="1899-12-30T05:40:58"/>
    <x v="18"/>
    <x v="4"/>
    <x v="9"/>
    <s v="5-20"/>
  </r>
  <r>
    <s v="SJK693"/>
    <n v="316"/>
    <x v="1"/>
    <s v="CAMBIO DE ACEITE Y FILTRACION Y ENGRASE "/>
    <s v="MOTOR"/>
    <d v="1899-12-30T02:45:00"/>
    <d v="1899-12-30T17:00:00"/>
    <d v="2021-05-18T00:00:00"/>
    <x v="42"/>
    <d v="2021-05-18T00:00:00"/>
    <d v="2021-05-19T00:00:00"/>
    <d v="1899-12-30T15:20:00"/>
    <d v="1899-12-30T17:10:00"/>
    <s v="RODOLFO CASTAÑEDA        "/>
    <s v="OSCAR RODRIGUEZ"/>
    <x v="1"/>
    <s v="MECANICA DE PATIO    "/>
    <s v="INTERNA "/>
    <x v="2"/>
    <n v="0"/>
    <n v="1"/>
    <d v="1899-12-30T12:15:29"/>
    <x v="202"/>
    <n v="0"/>
    <d v="1899-12-30T04:00:00"/>
    <d v="1899-12-30T17:15:00"/>
    <x v="29"/>
    <x v="4"/>
    <x v="9"/>
    <s v="5-20"/>
  </r>
  <r>
    <s v="SJK693"/>
    <n v="316"/>
    <x v="1"/>
    <s v="REVISION DEL SISTEMA ELEVAVIDRIOS"/>
    <s v="CABINA"/>
    <d v="1899-12-30T02:45:00"/>
    <d v="1899-12-30T17:00:00"/>
    <d v="2021-05-18T00:00:00"/>
    <x v="43"/>
    <d v="2021-05-19T00:00:00"/>
    <d v="2021-05-19T00:00:00"/>
    <d v="1899-12-30T15:00:00"/>
    <d v="1899-12-30T15:30:00"/>
    <s v="EDWIN NARANJO"/>
    <s v="OSCAR RODRIGUEZ"/>
    <x v="1"/>
    <s v="ELECTRICO "/>
    <s v="INTERNA "/>
    <x v="2"/>
    <n v="1"/>
    <n v="1"/>
    <d v="1899-12-31T00:45:00"/>
    <x v="203"/>
    <n v="0"/>
    <d v="1899-12-30T04:00:00"/>
    <d v="1899-12-31T10:15:00"/>
    <x v="18"/>
    <x v="4"/>
    <x v="9"/>
    <s v="5-20"/>
  </r>
  <r>
    <s v="SJK693"/>
    <n v="316"/>
    <x v="1"/>
    <s v="REVISION DEL SISTEMA ELEVAVIDRIOS"/>
    <s v="CABINA"/>
    <d v="1899-12-30T02:45:00"/>
    <d v="1899-12-30T17:00:00"/>
    <d v="2021-05-18T00:00:00"/>
    <x v="43"/>
    <d v="2021-05-19T00:00:00"/>
    <d v="2021-05-19T00:00:00"/>
    <d v="1899-12-30T15:00:00"/>
    <d v="1899-12-30T15:30:00"/>
    <s v="EDWIN NARANJO"/>
    <s v="OSCAR RODRIGUEZ"/>
    <x v="1"/>
    <s v="ELECTRICO "/>
    <s v="INTERNA "/>
    <x v="2"/>
    <n v="1"/>
    <n v="1"/>
    <d v="1899-12-31T00:45:00"/>
    <x v="203"/>
    <n v="0"/>
    <d v="1899-12-30T04:00:00"/>
    <d v="1899-12-31T10:15:00"/>
    <x v="18"/>
    <x v="4"/>
    <x v="9"/>
    <s v="5-20"/>
  </r>
  <r>
    <s v="SJK693"/>
    <n v="316"/>
    <x v="1"/>
    <s v="POSTURA DE SWTCHE DE ELEVAVIDRIO"/>
    <s v="CABINA"/>
    <d v="1899-12-30T02:45:00"/>
    <d v="1899-12-30T17:00:00"/>
    <d v="2021-05-18T00:00:00"/>
    <x v="43"/>
    <d v="2021-05-19T00:00:00"/>
    <d v="2021-05-19T00:00:00"/>
    <d v="1899-12-30T10:00:00"/>
    <d v="1899-12-30T10:20:00"/>
    <s v="CESAR ESCORCIA"/>
    <s v="OSCAR RODRIGUEZ"/>
    <x v="1"/>
    <s v="ELECTRICO "/>
    <s v="INTERNA "/>
    <x v="2"/>
    <n v="1"/>
    <n v="1"/>
    <d v="1899-12-31T00:45:00"/>
    <x v="203"/>
    <n v="0"/>
    <d v="1899-12-30T04:00:00"/>
    <d v="1899-12-31T10:15:00"/>
    <x v="18"/>
    <x v="4"/>
    <x v="9"/>
    <s v="5-20"/>
  </r>
  <r>
    <s v="SJK693"/>
    <n v="316"/>
    <x v="0"/>
    <s v="INSPECCION DE 5TA RUEDA "/>
    <s v="CHASIS"/>
    <d v="1899-12-30T02:45:00"/>
    <d v="1899-12-30T17:00:00"/>
    <d v="2021-05-18T00:00:00"/>
    <x v="43"/>
    <d v="2021-05-19T00:00:00"/>
    <d v="2021-05-19T00:00:00"/>
    <d v="1899-12-30T13:45:00"/>
    <d v="1899-12-30T14:00:00"/>
    <s v="LUIS UTRIA        CESAR ESCORCIA "/>
    <s v="OSCAR RODRIGUEZ"/>
    <x v="1"/>
    <s v="ELECTRICO "/>
    <s v="INTERNA "/>
    <x v="2"/>
    <n v="1"/>
    <n v="1"/>
    <d v="1899-12-31T00:45:00"/>
    <x v="203"/>
    <n v="0"/>
    <d v="1899-12-30T04:00:00"/>
    <d v="1899-12-31T10:15:00"/>
    <x v="18"/>
    <x v="4"/>
    <x v="9"/>
    <s v="5-20"/>
  </r>
  <r>
    <s v="UQS506"/>
    <n v="317"/>
    <x v="1"/>
    <s v="CAMBIO DE ACEITE Y FILTRACION Y ENGRASE "/>
    <s v="MOTOR"/>
    <d v="1899-12-30T01:00:00"/>
    <d v="1899-12-30T16:50:00"/>
    <d v="2021-05-18T00:00:00"/>
    <x v="42"/>
    <d v="2021-05-18T00:00:00"/>
    <d v="2021-05-18T00:00:00"/>
    <d v="1899-12-30T14:00:00"/>
    <d v="1899-12-30T15:20:00"/>
    <s v="RODOLFO CASTAÑEDA        "/>
    <s v="JOHN RODRIGUEZ"/>
    <x v="1"/>
    <s v="MECANICA DE PATIO    "/>
    <s v="EXTERNA "/>
    <x v="3"/>
    <n v="0"/>
    <n v="1"/>
    <d v="1899-12-30T13:50:29"/>
    <x v="204"/>
    <n v="0"/>
    <d v="1899-12-30T04:10:00"/>
    <d v="1899-12-30T19:00:00"/>
    <x v="29"/>
    <x v="4"/>
    <x v="9"/>
    <s v="5-20"/>
  </r>
  <r>
    <s v="UQS506"/>
    <n v="317"/>
    <x v="0"/>
    <s v="CAMBIO DE CODO Y PUNTA DE EXHOSTO "/>
    <s v="CABINA"/>
    <d v="1899-12-30T01:00:00"/>
    <d v="1899-12-30T16:50:00"/>
    <d v="2021-05-18T00:00:00"/>
    <x v="42"/>
    <d v="2021-05-18T00:00:00"/>
    <d v="2021-05-18T00:00:00"/>
    <d v="1899-12-30T14:10:00"/>
    <d v="1899-12-30T16:40:00"/>
    <s v="DEIWIS PIMIENTA      JOSE DIAZ"/>
    <s v="JOHN RODRIGUEZ"/>
    <x v="1"/>
    <s v="MECANICA DE PATIO    "/>
    <s v="EXTERNA "/>
    <x v="3"/>
    <n v="0"/>
    <n v="1"/>
    <d v="1899-12-30T13:50:29"/>
    <x v="204"/>
    <n v="0"/>
    <d v="1899-12-30T04:10:00"/>
    <d v="1899-12-30T19:00:00"/>
    <x v="29"/>
    <x v="4"/>
    <x v="9"/>
    <s v="5-20"/>
  </r>
  <r>
    <s v="TZV233"/>
    <n v="318"/>
    <x v="1"/>
    <s v="TAPIZADO Y PINTUIRA DE PULIURETANO INTERNA"/>
    <s v="CABINA"/>
    <d v="1899-12-30T10:00:00"/>
    <d v="1899-12-30T07:30:00"/>
    <d v="2021-05-18T00:00:00"/>
    <x v="43"/>
    <d v="2021-05-18T00:00:00"/>
    <d v="2021-05-18T00:00:00"/>
    <d v="1899-12-30T10:00:00"/>
    <d v="1899-12-30T16:30:00"/>
    <s v="WILSON OROZCO                      DANIEL ROJAS"/>
    <m/>
    <x v="1"/>
    <s v="PINTURA Y LATONERIA "/>
    <s v="INTERNO "/>
    <x v="6"/>
    <n v="1"/>
    <n v="1"/>
    <d v="1899-12-30T04:00:58"/>
    <x v="205"/>
    <n v="1"/>
    <d v="1899-12-30T00:00:00"/>
    <d v="1899-12-30T09:30:58"/>
    <x v="18"/>
    <x v="4"/>
    <x v="9"/>
    <s v="5-20"/>
  </r>
  <r>
    <s v="TZV233"/>
    <n v="318"/>
    <x v="0"/>
    <s v="COLABORACION DE DESARME PARATAPIZADO Y PINTUIRA DE PULIURETANO INTERNA"/>
    <s v="CABINA"/>
    <d v="1899-12-30T10:00:00"/>
    <d v="1899-12-30T07:30:00"/>
    <d v="2021-05-18T00:00:00"/>
    <x v="43"/>
    <d v="2021-05-18T00:00:00"/>
    <d v="2021-05-18T00:00:00"/>
    <d v="1899-12-30T10:40:00"/>
    <d v="1899-12-30T11:30:00"/>
    <s v="DEIWIS PIMIENTA"/>
    <m/>
    <x v="1"/>
    <s v="PINTURA Y LATONERIA "/>
    <s v="EXTERNO"/>
    <x v="6"/>
    <n v="1"/>
    <n v="1"/>
    <d v="1899-12-30T04:00:58"/>
    <x v="205"/>
    <n v="1"/>
    <d v="1899-12-30T00:00:00"/>
    <d v="1899-12-30T09:30:58"/>
    <x v="18"/>
    <x v="4"/>
    <x v="9"/>
    <s v="5-20"/>
  </r>
  <r>
    <s v="R60300"/>
    <n v="319"/>
    <x v="1"/>
    <s v="REVISION DE BOMBONA "/>
    <s v="TRAILER"/>
    <d v="1899-12-30T16:00:00"/>
    <d v="1899-12-30T17:30:00"/>
    <d v="2021-05-18T00:00:00"/>
    <x v="43"/>
    <d v="2021-05-18T00:00:00"/>
    <d v="2021-05-18T00:00:00"/>
    <d v="1899-12-30T16:40:00"/>
    <d v="1899-12-30T17:15:00"/>
    <s v="CESAR ESCORCIA"/>
    <s v="NEIDER IBARRA"/>
    <x v="0"/>
    <s v="MECANICA DE PATIO "/>
    <s v="EXTERNO"/>
    <x v="3"/>
    <n v="1"/>
    <n v="1"/>
    <d v="1899-12-30T08:00:58"/>
    <x v="41"/>
    <n v="0"/>
    <d v="1899-12-30T03:30:00"/>
    <d v="1899-12-30T17:00:58"/>
    <x v="18"/>
    <x v="4"/>
    <x v="9"/>
    <s v="5-20"/>
  </r>
  <r>
    <s v="R60300"/>
    <n v="319"/>
    <x v="1"/>
    <s v="CAMBIO DE BOMBONA DE SUSPENSION"/>
    <s v="TRAILER"/>
    <d v="1899-12-30T16:00:00"/>
    <d v="1899-12-30T17:30:00"/>
    <d v="2021-05-18T00:00:00"/>
    <x v="43"/>
    <d v="2021-05-18T00:00:00"/>
    <d v="2021-05-18T00:00:00"/>
    <d v="1899-12-30T16:15:00"/>
    <d v="1899-12-30T17:15:00"/>
    <s v="DEIWIS PIMIENTA"/>
    <s v="NEIDER IBARRA"/>
    <x v="0"/>
    <s v="MECANICA DE PATIO "/>
    <s v="EXTERNO"/>
    <x v="3"/>
    <n v="1"/>
    <n v="1"/>
    <d v="1899-12-30T08:00:58"/>
    <x v="41"/>
    <n v="0"/>
    <d v="1899-12-30T03:30:00"/>
    <d v="1899-12-30T17:00:58"/>
    <x v="18"/>
    <x v="4"/>
    <x v="9"/>
    <s v="5-20"/>
  </r>
  <r>
    <s v="WLP813"/>
    <n v="319"/>
    <x v="0"/>
    <s v="CAMBIO DE BOMBONA DE SUSPENSIÓN DE CABINA, "/>
    <s v="CABINA"/>
    <d v="1899-12-30T16:00:00"/>
    <d v="1899-12-30T17:30:00"/>
    <d v="2021-05-18T00:00:00"/>
    <x v="43"/>
    <d v="2021-05-19T00:00:00"/>
    <d v="2021-05-19T00:00:00"/>
    <d v="1899-12-30T11:00:00"/>
    <d v="1899-12-30T12:00:00"/>
    <s v="DEIWIS PIMIENTA"/>
    <s v="NEIDER IBARRA"/>
    <x v="0"/>
    <s v="MECANICA DE PATIO "/>
    <s v="EXTERNO"/>
    <x v="3"/>
    <n v="1"/>
    <n v="1"/>
    <d v="1899-12-30T08:00:58"/>
    <x v="41"/>
    <n v="0"/>
    <d v="1899-12-30T03:30:00"/>
    <d v="1899-12-30T17:00:58"/>
    <x v="18"/>
    <x v="4"/>
    <x v="9"/>
    <s v="5-20"/>
  </r>
  <r>
    <s v="TFR853"/>
    <n v="320"/>
    <x v="2"/>
    <s v="CAMBIO DE RACOR PARTIDO EN MANGUERA DE FRENO"/>
    <s v="VOLCO"/>
    <d v="1899-12-30T16:03:00"/>
    <d v="1899-12-30T17:20:00"/>
    <d v="2021-05-18T00:00:00"/>
    <x v="42"/>
    <d v="2021-05-18T00:00:00"/>
    <d v="2021-05-18T00:00:00"/>
    <d v="1899-12-30T16:40:00"/>
    <d v="1899-12-30T17:20:00"/>
    <s v="DEIWIS PIMIENTA"/>
    <s v="GERMAN SANCHEZ"/>
    <x v="0"/>
    <s v="AIRE "/>
    <s v="EXTERNO"/>
    <x v="5"/>
    <n v="0"/>
    <n v="1"/>
    <d v="1899-12-30T01:17:00"/>
    <x v="206"/>
    <n v="1"/>
    <d v="1899-12-30T00:00:00"/>
    <d v="1899-12-30T01:17:00"/>
    <x v="29"/>
    <x v="4"/>
    <x v="9"/>
    <s v="5-20"/>
  </r>
  <r>
    <s v="SJK691"/>
    <n v="321"/>
    <x v="1"/>
    <s v="POLICHADO"/>
    <s v="CABINA "/>
    <d v="1899-12-30T16:30:00"/>
    <d v="1899-12-30T12:00:00"/>
    <d v="2021-05-18T00:00:00"/>
    <x v="44"/>
    <d v="2021-05-18T00:00:00"/>
    <d v="2021-05-18T00:00:00"/>
    <d v="1899-12-30T11:18:00"/>
    <d v="1899-12-30T17:30:00"/>
    <s v="WILSON OROZCO "/>
    <s v="FABIO  GUEVARA"/>
    <x v="1"/>
    <s v="LATONERIA Y PINTURA"/>
    <s v="EXTERNA"/>
    <x v="3"/>
    <n v="3"/>
    <n v="1"/>
    <d v="1899-12-30T21:00:17"/>
    <x v="207"/>
    <n v="1"/>
    <d v="1899-12-30T00:00:00"/>
    <d v="1899-12-31T14:29:02"/>
    <x v="20"/>
    <x v="4"/>
    <x v="9"/>
    <s v="5-20"/>
  </r>
  <r>
    <s v="SJK691"/>
    <n v="321"/>
    <x v="1"/>
    <s v="POLICHADO"/>
    <s v="CABINA "/>
    <d v="1899-12-30T16:30:00"/>
    <d v="1899-12-30T12:00:00"/>
    <d v="2021-05-18T00:00:00"/>
    <x v="44"/>
    <d v="2021-05-19T00:00:00"/>
    <d v="2021-05-19T00:00:00"/>
    <d v="1899-12-30T07:30:00"/>
    <d v="1899-12-30T10:30:00"/>
    <s v="WILSON OROZCO "/>
    <s v="FABIO  GUEVARA"/>
    <x v="1"/>
    <s v="LATONERIA Y PINTURA"/>
    <s v="EXTERNA"/>
    <x v="3"/>
    <n v="3"/>
    <n v="1"/>
    <d v="1899-12-30T21:00:17"/>
    <x v="207"/>
    <n v="1"/>
    <d v="1899-12-30T00:00:00"/>
    <d v="1899-12-31T14:29:02"/>
    <x v="20"/>
    <x v="4"/>
    <x v="9"/>
    <s v="5-20"/>
  </r>
  <r>
    <s v="SJK691"/>
    <n v="321"/>
    <x v="0"/>
    <s v="CORRECCION DE FUGA POR DESFOGUE DE MOTOR"/>
    <s v="CABINA "/>
    <d v="1899-12-30T16:30:00"/>
    <d v="1899-12-30T12:00:00"/>
    <d v="2021-05-18T00:00:00"/>
    <x v="44"/>
    <d v="2021-05-21T00:00:00"/>
    <d v="2021-05-21T00:00:00"/>
    <d v="1899-12-30T08:28:00"/>
    <d v="1899-12-30T10:23:00"/>
    <s v="JOSE PAEZ                         "/>
    <s v="FABIO  GUEVARA"/>
    <x v="1"/>
    <s v="MOTORES                                     "/>
    <s v="EXTERNA"/>
    <x v="3"/>
    <n v="3"/>
    <n v="1"/>
    <d v="1899-12-30T21:00:17"/>
    <x v="207"/>
    <n v="1"/>
    <d v="1899-12-30T00:00:00"/>
    <d v="1899-12-31T14:29:02"/>
    <x v="20"/>
    <x v="4"/>
    <x v="9"/>
    <s v="5-20"/>
  </r>
  <r>
    <s v="S67613"/>
    <n v="322"/>
    <x v="1"/>
    <s v="INSTALACION DE STOPS TRASEROS"/>
    <s v="CHASIS"/>
    <d v="1899-12-30T15:30:00"/>
    <d v="1899-12-30T17:02:00"/>
    <d v="2021-05-18T00:00:00"/>
    <x v="42"/>
    <d v="2021-05-18T00:00:00"/>
    <d v="2021-05-18T00:00:00"/>
    <d v="1899-12-30T15:30:00"/>
    <d v="1899-12-30T17:02:00"/>
    <s v="EDWIN NARANJO"/>
    <m/>
    <x v="0"/>
    <s v="ELECTRICO"/>
    <s v="EXTERNO"/>
    <x v="0"/>
    <n v="0"/>
    <n v="1"/>
    <d v="1899-12-30T01:32:00"/>
    <x v="208"/>
    <n v="0"/>
    <d v="1899-12-30T03:58:00"/>
    <d v="1899-12-30T05:30:00"/>
    <x v="29"/>
    <x v="4"/>
    <x v="9"/>
    <s v="5-20"/>
  </r>
  <r>
    <s v="R62025"/>
    <n v="323"/>
    <x v="1"/>
    <s v="CAMBIO DE GUARDABARROS DE FIBRA TRASERO"/>
    <s v="TANQUE"/>
    <d v="1899-12-30T07:00:00"/>
    <d v="1899-12-30T08:54:00"/>
    <d v="2021-05-19T00:00:00"/>
    <x v="43"/>
    <d v="2021-05-19T00:00:00"/>
    <d v="2021-05-19T00:00:00"/>
    <d v="1899-12-30T07:00:00"/>
    <d v="1899-12-30T08:54:00"/>
    <s v="WILSON OROZCO                    "/>
    <m/>
    <x v="0"/>
    <s v="PINTURA Y LATONERIA"/>
    <s v="EXTERNO"/>
    <x v="2"/>
    <n v="0"/>
    <n v="1"/>
    <d v="1899-12-30T01:54:00"/>
    <x v="209"/>
    <n v="1"/>
    <d v="1899-12-30T00:00:00"/>
    <d v="1899-12-30T01:54:00"/>
    <x v="18"/>
    <x v="4"/>
    <x v="9"/>
    <s v="5-20"/>
  </r>
  <r>
    <s v="S26296"/>
    <n v="324"/>
    <x v="1"/>
    <s v="CAMBIO DE STOP LATERALES Y ARREGLO DE CABLE 7 VIAS"/>
    <s v="TRAILER"/>
    <d v="1899-12-30T07:44:00"/>
    <d v="1899-12-30T12:00:00"/>
    <d v="2021-05-19T00:00:00"/>
    <x v="43"/>
    <d v="2021-05-19T00:00:00"/>
    <d v="2021-05-19T00:00:00"/>
    <d v="1899-12-30T08:00:00"/>
    <d v="1899-12-30T09:00:00"/>
    <s v="JULIO ARAQUE "/>
    <s v="OSCAR QUINAYAS"/>
    <x v="0"/>
    <s v="ELECTRICO"/>
    <s v="EXTERNO"/>
    <x v="1"/>
    <n v="0"/>
    <n v="1"/>
    <d v="1899-12-30T04:16:00"/>
    <x v="210"/>
    <n v="1"/>
    <d v="1899-12-30T00:00:00"/>
    <d v="1899-12-30T04:16:00"/>
    <x v="18"/>
    <x v="4"/>
    <x v="9"/>
    <s v="5-20"/>
  </r>
  <r>
    <s v="S26296"/>
    <n v="324"/>
    <x v="1"/>
    <s v="CAMBIO DE STOP LATERALES Y ARREGLO DE CABLE 7 VIAS"/>
    <s v="TRAILER"/>
    <d v="1899-12-30T07:44:00"/>
    <d v="1899-12-30T12:00:00"/>
    <d v="2021-05-19T00:00:00"/>
    <x v="43"/>
    <d v="2021-05-19T00:00:00"/>
    <d v="2021-05-19T00:00:00"/>
    <d v="1899-12-30T10:00:00"/>
    <d v="1899-12-30T11:30:00"/>
    <s v="JULIO ARAQUE "/>
    <s v="OSCAR QUINAYAS"/>
    <x v="0"/>
    <s v="ELECTRICO"/>
    <s v="EXTERNO"/>
    <x v="1"/>
    <n v="0"/>
    <n v="1"/>
    <d v="1899-12-30T04:16:00"/>
    <x v="210"/>
    <n v="1"/>
    <d v="1899-12-30T00:00:00"/>
    <d v="1899-12-30T04:16:00"/>
    <x v="18"/>
    <x v="4"/>
    <x v="9"/>
    <s v="5-20"/>
  </r>
  <r>
    <s v="SJK695"/>
    <n v="325"/>
    <x v="1"/>
    <s v="CAMBIO DE DE ACEITE Y FILTRACION, ENGRASE"/>
    <s v="MOTOR"/>
    <d v="1899-12-30T08:00:00"/>
    <d v="1899-12-30T15:00:00"/>
    <d v="2021-05-19T00:00:00"/>
    <x v="40"/>
    <d v="2021-05-19T00:00:00"/>
    <d v="2021-05-19T00:00:00"/>
    <d v="1899-12-30T08:15:00"/>
    <d v="1899-12-30T11:18:00"/>
    <s v="RODOLFO CASTAÑEDA                         "/>
    <s v="MAURICIO SUESCUN "/>
    <x v="1"/>
    <s v="MECANICA DE PATIO              "/>
    <s v="EXTERNO"/>
    <x v="3"/>
    <n v="1"/>
    <n v="1"/>
    <d v="1899-12-30T13:30:58"/>
    <x v="19"/>
    <n v="0"/>
    <d v="1899-12-30T06:00:00"/>
    <d v="1899-12-31T01:00:58"/>
    <x v="17"/>
    <x v="4"/>
    <x v="9"/>
    <s v="5-20"/>
  </r>
  <r>
    <s v="SJK695"/>
    <n v="325"/>
    <x v="1"/>
    <s v="POLICHADO"/>
    <s v="CABINA"/>
    <d v="1899-12-30T08:00:00"/>
    <d v="1899-12-30T15:00:00"/>
    <d v="2021-05-19T00:00:00"/>
    <x v="40"/>
    <d v="2021-05-19T00:00:00"/>
    <d v="2021-05-19T00:00:00"/>
    <d v="1899-12-30T09:20:00"/>
    <d v="1899-12-30T11:18:00"/>
    <s v="WILSON OROZCO "/>
    <s v="MAURICIO SUESCUN "/>
    <x v="1"/>
    <s v="LATONERIA Y PINTURA"/>
    <s v="EXTERNO"/>
    <x v="3"/>
    <n v="1"/>
    <n v="1"/>
    <d v="1899-12-30T13:30:58"/>
    <x v="19"/>
    <n v="0"/>
    <d v="1899-12-30T06:00:00"/>
    <d v="1899-12-31T01:00:58"/>
    <x v="17"/>
    <x v="4"/>
    <x v="9"/>
    <s v="5-20"/>
  </r>
  <r>
    <s v="SJK695"/>
    <n v="325"/>
    <x v="1"/>
    <s v="INSPECCION DEL SISTEMA DE ARRANQUE "/>
    <s v="MOTOR"/>
    <d v="1899-12-30T08:00:00"/>
    <d v="1899-12-30T15:00:00"/>
    <d v="2021-05-19T00:00:00"/>
    <x v="40"/>
    <d v="2021-05-19T00:00:00"/>
    <d v="2021-05-19T00:00:00"/>
    <d v="1899-12-30T11:00:00"/>
    <d v="1899-12-30T12:00:00"/>
    <s v="EDWIN NARANJO"/>
    <s v="MAURICIO SUESCUN "/>
    <x v="1"/>
    <s v="ELECTRICO           "/>
    <s v="INTERNO"/>
    <x v="3"/>
    <n v="1"/>
    <n v="1"/>
    <d v="1899-12-30T13:30:58"/>
    <x v="19"/>
    <n v="0"/>
    <d v="1899-12-30T06:00:00"/>
    <d v="1899-12-31T01:00:58"/>
    <x v="17"/>
    <x v="4"/>
    <x v="9"/>
    <s v="5-20"/>
  </r>
  <r>
    <s v="SJK695"/>
    <n v="325"/>
    <x v="1"/>
    <s v="CAMBIO DE BOMBONA DE SUSPENSION "/>
    <s v="CABINA"/>
    <d v="1899-12-30T08:00:00"/>
    <d v="1899-12-30T15:00:00"/>
    <d v="2021-05-19T00:00:00"/>
    <x v="40"/>
    <d v="2021-05-19T00:00:00"/>
    <d v="2021-05-19T00:00:00"/>
    <d v="1899-12-30T07:30:00"/>
    <d v="1899-12-30T09:00:00"/>
    <s v="DEIWIS PIMIENTA "/>
    <s v="MAURICIO SUESCUN "/>
    <x v="1"/>
    <s v="AIRE"/>
    <s v="EXTERNO"/>
    <x v="3"/>
    <n v="1"/>
    <n v="1"/>
    <d v="1899-12-30T13:30:58"/>
    <x v="19"/>
    <n v="0"/>
    <d v="1899-12-30T06:00:00"/>
    <d v="1899-12-31T01:00:58"/>
    <x v="17"/>
    <x v="4"/>
    <x v="9"/>
    <s v="5-20"/>
  </r>
  <r>
    <s v="SJK695"/>
    <n v="325"/>
    <x v="1"/>
    <s v="REPARACION DEL MOTOR DE ARRANQUE ,"/>
    <s v="CABINA"/>
    <d v="1899-12-30T08:00:00"/>
    <d v="1899-12-30T15:00:00"/>
    <d v="2021-05-19T00:00:00"/>
    <x v="40"/>
    <d v="2021-05-20T00:00:00"/>
    <d v="2021-05-20T00:00:00"/>
    <d v="1899-12-30T07:30:00"/>
    <d v="1899-12-30T11:00:00"/>
    <s v="EDWIN NARANJO"/>
    <s v="MAURICIO SUESCUN "/>
    <x v="1"/>
    <s v="AIRE"/>
    <s v="EXTERNO"/>
    <x v="3"/>
    <n v="1"/>
    <n v="1"/>
    <d v="1899-12-30T13:30:58"/>
    <x v="19"/>
    <n v="0"/>
    <d v="1899-12-30T06:00:00"/>
    <d v="1899-12-31T01:00:58"/>
    <x v="17"/>
    <x v="4"/>
    <x v="9"/>
    <s v="5-20"/>
  </r>
  <r>
    <s v="SJK695"/>
    <n v="325"/>
    <x v="1"/>
    <s v="POLICHADO"/>
    <s v="CABINA"/>
    <d v="1899-12-30T08:00:00"/>
    <d v="1899-12-30T15:00:00"/>
    <d v="2021-05-19T00:00:00"/>
    <x v="40"/>
    <d v="2021-05-20T00:00:00"/>
    <d v="2021-05-20T00:00:00"/>
    <d v="1899-12-30T08:00:00"/>
    <d v="1899-12-30T17:00:00"/>
    <s v=" WILSON OROZCO         "/>
    <s v="MAURICIO SUESCUN "/>
    <x v="1"/>
    <s v="AIRE"/>
    <s v="EXTERNO"/>
    <x v="3"/>
    <n v="1"/>
    <n v="1"/>
    <d v="1899-12-30T13:30:58"/>
    <x v="19"/>
    <n v="0"/>
    <d v="1899-12-30T06:00:00"/>
    <d v="1899-12-31T01:00:58"/>
    <x v="17"/>
    <x v="4"/>
    <x v="9"/>
    <s v="5-20"/>
  </r>
  <r>
    <s v="SJK695"/>
    <n v="325"/>
    <x v="1"/>
    <s v="DESMONTE DE LLANTAS PARA CAMBIO DE CAMPANAS , BANDAS Y REMACHADA DE BANDAS Y MONTAJE , CAMBIO DE BUJES TENSORES DE LA BARRA DE TRANSMISION , CALIBRACION DE FRENOS "/>
    <s v="CABINA"/>
    <d v="1899-12-30T08:00:00"/>
    <d v="1899-12-30T15:00:00"/>
    <d v="2021-05-19T00:00:00"/>
    <x v="40"/>
    <d v="2021-05-20T00:00:00"/>
    <d v="2021-05-20T00:00:00"/>
    <d v="1899-12-30T08:00:00"/>
    <d v="1899-12-30T14:40:00"/>
    <s v="NELFO CALDERA           "/>
    <s v="MAURICIO SUESCUN "/>
    <x v="1"/>
    <s v="AIRE"/>
    <s v="EXTERNO"/>
    <x v="3"/>
    <n v="1"/>
    <n v="1"/>
    <d v="1899-12-30T13:30:58"/>
    <x v="19"/>
    <n v="0"/>
    <d v="1899-12-30T06:00:00"/>
    <d v="1899-12-31T01:00:58"/>
    <x v="17"/>
    <x v="4"/>
    <x v="9"/>
    <s v="5-20"/>
  </r>
  <r>
    <s v="S06237"/>
    <n v="325"/>
    <x v="1"/>
    <s v="CAMBIO DE UN BALANCIN DE SEGUNDA, Y CAMBIO DE BUJES DE BALANCIN"/>
    <s v="TANQUE"/>
    <d v="1899-12-30T08:00:00"/>
    <d v="1899-12-30T15:00:00"/>
    <d v="2021-05-20T00:00:00"/>
    <x v="40"/>
    <d v="2021-05-20T00:00:00"/>
    <d v="2021-05-20T00:00:00"/>
    <d v="1899-12-30T07:30:00"/>
    <d v="1899-12-30T12:00:00"/>
    <s v="RODOLFO CASTAÑEDA   "/>
    <s v="MAURICIO SUESCUN"/>
    <x v="0"/>
    <s v="MECANICA DE PATIO"/>
    <s v="EXTERNA"/>
    <x v="3"/>
    <n v="0"/>
    <n v="1"/>
    <d v="1899-12-30T05:00:29"/>
    <x v="16"/>
    <n v="0"/>
    <d v="1899-12-30T06:00:00"/>
    <d v="1899-12-30T12:00:00"/>
    <x v="17"/>
    <x v="4"/>
    <x v="9"/>
    <s v="5-20"/>
  </r>
  <r>
    <s v="VAV548"/>
    <n v="326"/>
    <x v="1"/>
    <s v="DESMONTE DE DEFENSA PARA ARREGLO Y MONTAJE"/>
    <s v="VEHICULO EN GENERAL"/>
    <d v="1899-12-30T07:30:00"/>
    <d v="1899-12-30T17:30:00"/>
    <d v="2021-05-18T00:00:00"/>
    <x v="43"/>
    <d v="2021-05-18T00:00:00"/>
    <d v="2021-05-18T00:00:00"/>
    <d v="1899-12-30T07:30:00"/>
    <d v="1899-12-30T17:30:00"/>
    <s v="DANIEL ROJAS "/>
    <s v="VICTOR CABELLO"/>
    <x v="1"/>
    <s v="LATONERIA Y PINTURA"/>
    <s v="EXTERNA"/>
    <x v="6"/>
    <n v="1"/>
    <n v="1"/>
    <d v="1899-12-30T20:30:00"/>
    <x v="162"/>
    <n v="1"/>
    <d v="1899-12-30T00:00:00"/>
    <d v="1899-12-31T02:00:00"/>
    <x v="18"/>
    <x v="4"/>
    <x v="9"/>
    <s v="5-20"/>
  </r>
  <r>
    <s v="VAV548"/>
    <n v="326"/>
    <x v="0"/>
    <s v="DESMONTE DE DEFENSA PARA ARREGLO Y MONTAJE"/>
    <s v="VEHICULO EN GENERAL"/>
    <d v="1899-12-30T07:30:00"/>
    <d v="1899-12-30T17:30:00"/>
    <d v="2021-05-18T00:00:00"/>
    <x v="43"/>
    <d v="2021-05-19T00:00:00"/>
    <d v="2021-05-19T00:00:00"/>
    <d v="1899-12-30T07:30:00"/>
    <d v="1899-12-30T17:30:00"/>
    <s v="DANIEL ROJAS "/>
    <s v="VICTOR CABELLO"/>
    <x v="1"/>
    <s v="LATONERIA Y PINTURA"/>
    <s v="EXTERNA"/>
    <x v="6"/>
    <n v="1"/>
    <n v="1"/>
    <d v="1899-12-30T20:30:00"/>
    <x v="162"/>
    <n v="1"/>
    <d v="1899-12-30T00:00:00"/>
    <d v="1899-12-31T02:00:00"/>
    <x v="18"/>
    <x v="4"/>
    <x v="9"/>
    <s v="5-20"/>
  </r>
  <r>
    <s v="TDK250"/>
    <n v="327"/>
    <x v="1"/>
    <s v="CORRECCION DE FUGAS DE AIRE DEBAJO DE LA CABINA, CAMBIO DE MANGUERA DE ALIEMTACION DE AIRE, "/>
    <s v="MOTOR"/>
    <d v="1899-12-30T09:00:00"/>
    <d v="1899-12-30T10:10:00"/>
    <d v="2021-05-19T00:00:00"/>
    <x v="40"/>
    <d v="2021-05-19T00:00:00"/>
    <d v="2021-05-19T00:00:00"/>
    <d v="1899-12-30T09:10:00"/>
    <d v="1899-12-30T11:00:00"/>
    <s v="DEIWIS PIMIENTA                   "/>
    <s v="CARLOS BARROS"/>
    <x v="0"/>
    <s v="AIRE                                 MOTORES"/>
    <s v="INTERNA"/>
    <x v="2"/>
    <n v="1"/>
    <n v="1"/>
    <d v="1899-12-30T07:40:58"/>
    <x v="211"/>
    <n v="1"/>
    <d v="1899-12-30T00:00:00"/>
    <d v="1899-12-30T13:10:58"/>
    <x v="17"/>
    <x v="4"/>
    <x v="9"/>
    <s v="5-20"/>
  </r>
  <r>
    <s v="TDK250"/>
    <n v="327"/>
    <x v="1"/>
    <s v="CALIBRACION DE MOTOR, CAMBIO DE BOBINA DE FRENO  MOTOR"/>
    <s v="MOTOR"/>
    <d v="1899-12-30T09:00:00"/>
    <d v="1899-12-30T10:10:00"/>
    <d v="2021-05-19T00:00:00"/>
    <x v="40"/>
    <d v="2021-05-19T00:00:00"/>
    <d v="2021-05-19T00:00:00"/>
    <d v="1899-12-30T14:00:00"/>
    <d v="1899-12-30T17:30:00"/>
    <s v="ORLANDO SANJUAN"/>
    <s v="CARLOS BARROS"/>
    <x v="0"/>
    <s v="AIRE                                 MOTORES"/>
    <s v="INTERNA"/>
    <x v="2"/>
    <n v="1"/>
    <n v="1"/>
    <d v="1899-12-30T07:40:58"/>
    <x v="211"/>
    <n v="1"/>
    <d v="1899-12-30T00:00:00"/>
    <d v="1899-12-30T13:10:58"/>
    <x v="17"/>
    <x v="4"/>
    <x v="9"/>
    <s v="5-20"/>
  </r>
  <r>
    <s v="R59144"/>
    <n v="327"/>
    <x v="1"/>
    <s v="CAMBIO DE VALVULA DE VENTEO "/>
    <s v="TANQUE"/>
    <d v="1899-12-30T09:00:00"/>
    <d v="1899-12-30T10:10:00"/>
    <d v="2021-05-19T00:00:00"/>
    <x v="40"/>
    <d v="2021-05-20T00:00:00"/>
    <d v="2021-05-20T00:00:00"/>
    <d v="1899-12-30T09:12:00"/>
    <d v="1899-12-30T10:00:00"/>
    <s v="CESAR ESCORCIA"/>
    <s v="CARLOS BARROS"/>
    <x v="0"/>
    <s v="AIRE                                 MOTORES"/>
    <s v="INTERNA"/>
    <x v="2"/>
    <n v="1"/>
    <n v="1"/>
    <d v="1899-12-30T07:40:58"/>
    <x v="211"/>
    <n v="1"/>
    <d v="1899-12-30T00:00:00"/>
    <d v="1899-12-30T13:10:58"/>
    <x v="17"/>
    <x v="4"/>
    <x v="9"/>
    <s v="5-20"/>
  </r>
  <r>
    <s v="TDL766"/>
    <n v="328"/>
    <x v="0"/>
    <s v="MTTO DE AIRE ACONDICIONADO: CAMBIO DE KIT BQALINERAS, CUELLO, GAS Y ACEITE"/>
    <s v="CABINA "/>
    <d v="1899-12-30T09:30:00"/>
    <d v="1899-12-30T15:30:00"/>
    <d v="2021-05-19T00:00:00"/>
    <x v="43"/>
    <d v="2021-05-19T00:00:00"/>
    <d v="2021-05-19T00:00:00"/>
    <d v="1899-12-30T11:50:00"/>
    <d v="1899-12-30T15:30:00"/>
    <s v="AIRES DE LA COSTA"/>
    <s v="ALEXANDER MEJIA"/>
    <x v="0"/>
    <s v="AIRE ACONDICONADO"/>
    <s v="INTERNA"/>
    <x v="1"/>
    <n v="0"/>
    <n v="1"/>
    <d v="1899-12-30T04:00:29"/>
    <x v="44"/>
    <n v="1"/>
    <d v="1899-12-30T00:00:00"/>
    <d v="1899-12-30T05:00:00"/>
    <x v="18"/>
    <x v="4"/>
    <x v="9"/>
    <s v="5-20"/>
  </r>
  <r>
    <s v="WLP811"/>
    <n v="329"/>
    <x v="1"/>
    <s v="INSPECCION DE 5TA RUEDA, "/>
    <s v="CHASIS"/>
    <d v="1899-12-30T09:42:00"/>
    <d v="1899-12-30T12:00:00"/>
    <d v="2021-05-19T00:00:00"/>
    <x v="43"/>
    <d v="2021-05-19T00:00:00"/>
    <d v="2021-05-19T00:00:00"/>
    <d v="1899-12-30T10:00:00"/>
    <d v="1899-12-30T12:00:00"/>
    <s v="LUIS UTRIA                                               CESAR ESCORCIA"/>
    <s v="ELIECER MONSALVO"/>
    <x v="0"/>
    <s v="MECANICA DE PATIO   SOLDADURA"/>
    <s v="EXTERNA"/>
    <x v="3"/>
    <n v="0"/>
    <n v="1"/>
    <d v="1899-12-30T02:18:00"/>
    <x v="62"/>
    <n v="1"/>
    <d v="1899-12-30T00:00:00"/>
    <d v="1899-12-30T02:18:00"/>
    <x v="18"/>
    <x v="4"/>
    <x v="9"/>
    <s v="5-20"/>
  </r>
  <r>
    <s v="WLP811"/>
    <n v="329"/>
    <x v="1"/>
    <s v="CAMBIO DE ORING TAPA CHANCLETA, "/>
    <s v="CHASIS"/>
    <d v="1899-12-30T09:42:00"/>
    <d v="1899-12-30T12:00:00"/>
    <d v="2021-05-19T00:00:00"/>
    <x v="43"/>
    <d v="2021-05-19T00:00:00"/>
    <d v="2021-05-19T00:00:00"/>
    <d v="1899-12-30T09:40:00"/>
    <d v="1899-12-30T10:10:00"/>
    <s v="CESAR ESCORCIA"/>
    <s v="ELIECER MONSALVO"/>
    <x v="0"/>
    <s v="MECANICA DE PATIO   SOLDADURA"/>
    <s v="EXTERNA"/>
    <x v="3"/>
    <n v="0"/>
    <n v="1"/>
    <d v="1899-12-30T02:18:00"/>
    <x v="62"/>
    <n v="1"/>
    <d v="1899-12-30T00:00:00"/>
    <d v="1899-12-30T02:18:00"/>
    <x v="18"/>
    <x v="4"/>
    <x v="9"/>
    <s v="5-20"/>
  </r>
  <r>
    <s v="WLP811"/>
    <n v="329"/>
    <x v="0"/>
    <s v="SOLDADURA A 5TA RUEDA, "/>
    <s v="CHASIS"/>
    <d v="1899-12-30T09:42:00"/>
    <d v="1899-12-30T12:00:00"/>
    <d v="2021-05-19T00:00:00"/>
    <x v="43"/>
    <d v="2021-05-19T00:00:00"/>
    <d v="2021-05-19T00:00:00"/>
    <d v="1899-12-30T10:19:00"/>
    <d v="1899-12-30T12:00:00"/>
    <s v="DAIRO RODRIGUEZ "/>
    <s v="ELIECER MONSALVO"/>
    <x v="0"/>
    <s v="MECANICA DE PATIO   SOLDADURA"/>
    <s v="EXTERNA"/>
    <x v="3"/>
    <n v="0"/>
    <n v="1"/>
    <d v="1899-12-30T02:18:00"/>
    <x v="62"/>
    <n v="1"/>
    <d v="1899-12-30T00:00:00"/>
    <d v="1899-12-30T02:18:00"/>
    <x v="18"/>
    <x v="4"/>
    <x v="9"/>
    <s v="5-20"/>
  </r>
  <r>
    <s v="SJK634"/>
    <n v="330"/>
    <x v="0"/>
    <s v="REVISION DE LUCES DIRECCIONALES, CAMBIO DE BOMBILLOS LAGRIMA "/>
    <s v="CABINA"/>
    <d v="1899-12-30T08:00:00"/>
    <d v="1899-12-30T10:00:00"/>
    <d v="2021-05-19T00:00:00"/>
    <x v="43"/>
    <d v="2021-05-19T00:00:00"/>
    <d v="2021-05-19T00:00:00"/>
    <d v="1899-12-30T08:00:00"/>
    <d v="1899-12-30T10:00:00"/>
    <s v="JULIO ARAQUE "/>
    <s v="JOSE DAVID VALENCIA"/>
    <x v="0"/>
    <s v="ELECTRICO"/>
    <s v="EXTERNA"/>
    <x v="0"/>
    <n v="0"/>
    <n v="1"/>
    <d v="1899-12-30T02:00:00"/>
    <x v="9"/>
    <n v="1"/>
    <d v="1899-12-30T00:00:00"/>
    <d v="1899-12-30T02:00:00"/>
    <x v="18"/>
    <x v="4"/>
    <x v="9"/>
    <s v="5-20"/>
  </r>
  <r>
    <s v="TFQ989"/>
    <n v="331"/>
    <x v="1"/>
    <s v="CORRECCION DE FUGAS DE AIRE Y CAMBIO DE DIAFRAGMA T30 "/>
    <s v="CABINA"/>
    <d v="1899-12-30T11:33:00"/>
    <d v="1899-12-30T17:20:00"/>
    <d v="2021-05-19T00:00:00"/>
    <x v="43"/>
    <d v="2021-05-19T00:00:00"/>
    <d v="2021-05-19T00:00:00"/>
    <d v="1899-12-30T14:00:00"/>
    <d v="1899-12-30T15:21:00"/>
    <s v="DEIWIS PIMIENTA                       "/>
    <s v="DIDIER GOMEZ"/>
    <x v="0"/>
    <s v="AIRE                                 "/>
    <s v="EXTERNA "/>
    <x v="1"/>
    <n v="0"/>
    <n v="1"/>
    <d v="1899-12-30T03:47:29"/>
    <x v="212"/>
    <n v="0"/>
    <d v="1899-12-30T03:40:00"/>
    <d v="1899-12-30T08:27:00"/>
    <x v="18"/>
    <x v="4"/>
    <x v="9"/>
    <s v="5-20"/>
  </r>
  <r>
    <s v="TFQ989"/>
    <n v="331"/>
    <x v="1"/>
    <s v="CAMBIO DE LUCES DIRECCIONALES"/>
    <s v="CABINA"/>
    <d v="1899-12-30T11:33:00"/>
    <d v="1899-12-30T17:20:00"/>
    <d v="2021-05-19T00:00:00"/>
    <x v="43"/>
    <d v="2021-05-19T00:00:00"/>
    <d v="2021-05-19T00:00:00"/>
    <d v="1899-12-30T15:30:00"/>
    <d v="1899-12-30T16:15:00"/>
    <s v="EDWIN NARANJO"/>
    <s v="DIDIER GOMEZ"/>
    <x v="0"/>
    <s v="                           ELECTRICO"/>
    <s v="EXTERNA "/>
    <x v="1"/>
    <n v="0"/>
    <n v="1"/>
    <d v="1899-12-30T03:47:29"/>
    <x v="212"/>
    <n v="0"/>
    <d v="1899-12-30T03:40:00"/>
    <d v="1899-12-30T08:27:00"/>
    <x v="18"/>
    <x v="4"/>
    <x v="9"/>
    <s v="5-20"/>
  </r>
  <r>
    <s v="TFQ989"/>
    <n v="331"/>
    <x v="0"/>
    <s v="REVISION DE DIRECCIONALES"/>
    <s v="CABINA"/>
    <d v="1899-12-30T11:33:00"/>
    <d v="1899-12-30T17:20:00"/>
    <d v="2021-05-19T00:00:00"/>
    <x v="43"/>
    <d v="2021-05-19T00:00:00"/>
    <d v="2021-05-19T00:00:00"/>
    <d v="1899-12-30T16:20:00"/>
    <d v="1899-12-30T17:20:00"/>
    <s v="JULIO ARAQUE "/>
    <s v="DIDIER GOMEZ"/>
    <x v="0"/>
    <s v="                                ELECTRICO"/>
    <s v="EXTERNA "/>
    <x v="1"/>
    <n v="0"/>
    <n v="1"/>
    <d v="1899-12-30T03:47:29"/>
    <x v="212"/>
    <n v="0"/>
    <d v="1899-12-30T03:40:00"/>
    <d v="1899-12-30T08:27:00"/>
    <x v="18"/>
    <x v="4"/>
    <x v="9"/>
    <s v="5-20"/>
  </r>
  <r>
    <s v="SJL014"/>
    <n v="332"/>
    <x v="1"/>
    <s v="CAMBIO DE MANGUERA DE MANITAS ,"/>
    <s v="CHASIS"/>
    <d v="1899-12-30T11:30:00"/>
    <d v="1899-12-30T18:00:00"/>
    <d v="2021-05-19T00:00:00"/>
    <x v="43"/>
    <d v="2021-05-19T00:00:00"/>
    <d v="2021-05-19T00:00:00"/>
    <d v="1899-12-30T14:00:00"/>
    <d v="1899-12-30T14:30:00"/>
    <s v="DEIWIS PIMIENTA              "/>
    <s v="PEDRO BOHORQUEZ"/>
    <x v="0"/>
    <s v="AIRE                             "/>
    <s v="EXTERNO"/>
    <x v="3"/>
    <n v="0"/>
    <n v="1"/>
    <d v="1899-12-30T04:30:29"/>
    <x v="4"/>
    <n v="0"/>
    <d v="1899-12-30T03:00:00"/>
    <d v="1899-12-30T08:30:00"/>
    <x v="18"/>
    <x v="4"/>
    <x v="9"/>
    <s v="5-20"/>
  </r>
  <r>
    <s v="SJL014"/>
    <n v="332"/>
    <x v="1"/>
    <s v=" INSPECCION DE 5TA RUEDA "/>
    <s v="CHASIS"/>
    <d v="1899-12-30T11:30:00"/>
    <d v="1899-12-30T18:00:00"/>
    <d v="2021-05-19T00:00:00"/>
    <x v="43"/>
    <d v="2021-05-19T00:00:00"/>
    <d v="2021-05-19T00:00:00"/>
    <d v="1899-12-30T16:30:00"/>
    <d v="1899-12-30T18:30:00"/>
    <s v="LUIS UTRIA                         CESAR ESCORCIA"/>
    <s v="PEDRO BOHORQUEZ"/>
    <x v="0"/>
    <s v="MECANICA DE PATIO "/>
    <m/>
    <x v="6"/>
    <n v="0"/>
    <n v="1"/>
    <d v="1899-12-30T04:30:29"/>
    <x v="4"/>
    <n v="1"/>
    <d v="1899-12-30T00:00:00"/>
    <d v="1899-12-30T05:30:00"/>
    <x v="18"/>
    <x v="4"/>
    <x v="9"/>
    <s v="5-20"/>
  </r>
  <r>
    <s v="S20491"/>
    <n v="332"/>
    <x v="1"/>
    <s v="DESMONTE DE PATAS PARA CAMBIO POR UNA NUEVAS , "/>
    <s v="TRAILER"/>
    <d v="1899-12-30T11:30:00"/>
    <d v="1899-12-30T18:00:00"/>
    <d v="2021-05-19T00:00:00"/>
    <x v="43"/>
    <d v="2021-05-19T00:00:00"/>
    <d v="2021-05-19T00:00:00"/>
    <d v="1899-12-30T14:00:00"/>
    <d v="1899-12-30T17:30:00"/>
    <s v="ALVARO CERVANTES           RODOLFO CASTAÑEDA        "/>
    <s v="PEDRO BOHORQUEZ"/>
    <x v="0"/>
    <s v="AIRE                             SOLDADURA"/>
    <s v="EXTERNO"/>
    <x v="3"/>
    <n v="0"/>
    <n v="1"/>
    <d v="1899-12-30T04:30:29"/>
    <x v="4"/>
    <n v="0"/>
    <d v="1899-12-30T03:00:00"/>
    <d v="1899-12-30T08:30:00"/>
    <x v="18"/>
    <x v="4"/>
    <x v="9"/>
    <s v="5-20"/>
  </r>
  <r>
    <s v="S20491"/>
    <n v="332"/>
    <x v="1"/>
    <s v="CORRECION DE FUGAS DE AIRE "/>
    <s v="TRAILER"/>
    <d v="1899-12-30T11:30:00"/>
    <d v="1899-12-30T18:00:00"/>
    <d v="2021-05-19T00:00:00"/>
    <x v="43"/>
    <d v="2021-05-19T00:00:00"/>
    <d v="2021-05-19T00:00:00"/>
    <d v="1899-12-30T15:20:00"/>
    <d v="1899-12-30T16:40:00"/>
    <s v="DEIWIS PIMIENTA "/>
    <s v="PEDRO BOHORQUEZ"/>
    <x v="0"/>
    <s v="AIRE                             SOLDADURA"/>
    <s v="EXTERNO"/>
    <x v="3"/>
    <n v="0"/>
    <n v="1"/>
    <d v="1899-12-30T04:30:29"/>
    <x v="4"/>
    <n v="0"/>
    <d v="1899-12-30T03:00:00"/>
    <d v="1899-12-30T08:30:00"/>
    <x v="18"/>
    <x v="4"/>
    <x v="9"/>
    <s v="5-20"/>
  </r>
  <r>
    <s v="TFQ934"/>
    <n v="333"/>
    <x v="1"/>
    <s v="DESMONTE DE TORNILLOS DE BARRA EN V , MONTAJE DE BARRA EN V ( SE DETIENE OPERACIÓN POR REPUESTO)"/>
    <s v="CHASIS"/>
    <d v="1899-12-30T14:00:00"/>
    <d v="1899-12-30T17:00:00"/>
    <d v="2021-05-19T00:00:00"/>
    <x v="40"/>
    <d v="2021-05-19T00:00:00"/>
    <d v="2021-05-19T00:00:00"/>
    <d v="1899-12-30T14:00:00"/>
    <d v="1899-12-30T14:30:00"/>
    <s v="NELFO CALDERA                 JOSE DIAZ"/>
    <s v="JUAN VIVANCO"/>
    <x v="0"/>
    <s v="MECANICA DE PATIO "/>
    <s v="EXTERNO "/>
    <x v="1"/>
    <n v="1"/>
    <n v="1"/>
    <d v="1899-12-30T09:30:58"/>
    <x v="186"/>
    <n v="0"/>
    <d v="1899-12-30T04:00:00"/>
    <d v="1899-12-30T19:00:58"/>
    <x v="17"/>
    <x v="4"/>
    <x v="9"/>
    <s v="5-20"/>
  </r>
  <r>
    <s v="TFQ934"/>
    <n v="333"/>
    <x v="1"/>
    <s v="DESMONTE DE TORNILLOS DE BARRA EN V , MONTAJE DE BARRA EN V (REINICIA OPERACIÓN)"/>
    <s v="CHASIS"/>
    <d v="1899-12-30T14:00:00"/>
    <d v="1899-12-30T17:00:00"/>
    <d v="2021-05-19T00:00:00"/>
    <x v="40"/>
    <d v="2021-05-19T00:00:00"/>
    <d v="2021-05-19T00:00:00"/>
    <d v="1899-12-30T16:30:00"/>
    <d v="1899-12-30T17:30:00"/>
    <s v="NELFO CALDERA                 JOSE DIAZ"/>
    <s v="JUAN VIVANCO"/>
    <x v="0"/>
    <s v="MECANICA DE PATIO "/>
    <s v="EXTERNO "/>
    <x v="1"/>
    <n v="1"/>
    <n v="1"/>
    <d v="1899-12-30T09:30:58"/>
    <x v="186"/>
    <n v="0"/>
    <d v="1899-12-30T04:00:00"/>
    <d v="1899-12-30T19:00:58"/>
    <x v="17"/>
    <x v="4"/>
    <x v="9"/>
    <s v="5-20"/>
  </r>
  <r>
    <s v="S26257"/>
    <n v="333"/>
    <x v="1"/>
    <s v="PINTURA A PORTA STOP DEL TRAILER"/>
    <s v="TRAILER"/>
    <d v="1899-12-30T14:00:00"/>
    <d v="1899-12-30T17:00:00"/>
    <d v="2021-05-19T00:00:00"/>
    <x v="40"/>
    <d v="2021-05-20T00:00:00"/>
    <d v="2021-05-20T00:00:00"/>
    <d v="1899-12-30T07:30:00"/>
    <d v="1899-12-30T12:00:00"/>
    <s v="DANIEL ROJAS "/>
    <s v="JUAN VIVANCO"/>
    <x v="0"/>
    <s v="LATONERIA Y PINTURA"/>
    <s v="EXTERNO "/>
    <x v="1"/>
    <n v="1"/>
    <n v="1"/>
    <d v="1899-12-30T09:30:58"/>
    <x v="186"/>
    <n v="0"/>
    <d v="1899-12-30T04:00:00"/>
    <d v="1899-12-30T19:00:58"/>
    <x v="17"/>
    <x v="4"/>
    <x v="9"/>
    <s v="5-20"/>
  </r>
  <r>
    <s v="TFU068"/>
    <n v="334"/>
    <x v="1"/>
    <s v="CAMBIO DE ASPA DE MOTORY CAMBIO DEL SENSOR DE PRESION DE ACEITE"/>
    <s v="MOTOR"/>
    <d v="1899-12-30T03:00:00"/>
    <d v="1899-12-30T17:00:00"/>
    <d v="2021-05-19T00:00:00"/>
    <x v="43"/>
    <d v="2021-05-19T00:00:00"/>
    <d v="2021-05-19T00:00:00"/>
    <d v="1899-12-30T15:13:00"/>
    <d v="1899-12-30T17:00:00"/>
    <s v="JOSE PAEZ"/>
    <s v="JOHN CANTILLO"/>
    <x v="1"/>
    <s v="MOTOR"/>
    <s v="EXTERNO "/>
    <x v="1"/>
    <n v="0"/>
    <n v="1"/>
    <d v="1899-12-30T12:00:29"/>
    <x v="213"/>
    <n v="0"/>
    <d v="1899-12-30T04:00:00"/>
    <d v="1899-12-30T17:00:00"/>
    <x v="18"/>
    <x v="4"/>
    <x v="9"/>
    <s v="5-20"/>
  </r>
  <r>
    <s v="TFU068"/>
    <n v="334"/>
    <x v="0"/>
    <s v="INSPECCION DE 5TA RUEDA "/>
    <s v="CHASIS"/>
    <d v="1899-12-30T03:00:00"/>
    <d v="1899-12-30T17:00:00"/>
    <d v="2021-05-19T00:00:00"/>
    <x v="43"/>
    <d v="2021-05-19T00:00:00"/>
    <d v="2021-05-19T00:00:00"/>
    <d v="1899-12-30T13:05:00"/>
    <d v="1899-12-30T13:30:00"/>
    <s v="LUIS UTRIA          CESAR ESCORCIA "/>
    <s v="JOHN CANTILLO"/>
    <x v="1"/>
    <s v="MECANICA DE PATIO "/>
    <s v="EXTERNO "/>
    <x v="1"/>
    <n v="0"/>
    <n v="1"/>
    <d v="1899-12-30T12:00:29"/>
    <x v="213"/>
    <n v="0"/>
    <d v="1899-12-30T04:00:00"/>
    <d v="1899-12-30T17:00:00"/>
    <x v="18"/>
    <x v="4"/>
    <x v="9"/>
    <s v="5-20"/>
  </r>
  <r>
    <s v="SJK641"/>
    <n v="335"/>
    <x v="0"/>
    <s v="INSPECCION DE 5TA RUEDA: CAMBIO DE KIT DE MORDAZAS "/>
    <s v="CHASIS"/>
    <d v="1899-12-30T11:13:00"/>
    <d v="1899-12-30T18:30:00"/>
    <d v="2021-05-19T00:00:00"/>
    <x v="43"/>
    <d v="2021-05-19T00:00:00"/>
    <d v="2021-05-19T00:00:00"/>
    <d v="1899-12-30T15:10:00"/>
    <d v="1899-12-30T18:20:00"/>
    <s v="LUIS UTRIA                        CESAR ESCORCIA "/>
    <s v="MANUEL GUERRERO"/>
    <x v="1"/>
    <s v="MECANICA DE PATIO "/>
    <s v="EXTERNO "/>
    <x v="2"/>
    <n v="0"/>
    <n v="1"/>
    <d v="1899-12-30T05:17:29"/>
    <x v="214"/>
    <n v="0"/>
    <d v="1899-12-30T02:30:00"/>
    <d v="1899-12-30T08:47:00"/>
    <x v="18"/>
    <x v="4"/>
    <x v="9"/>
    <s v="5-20"/>
  </r>
  <r>
    <s v="R53820"/>
    <n v="336"/>
    <x v="1"/>
    <s v="CAMBIO DE STOP TRASEROS"/>
    <s v="TRAILER"/>
    <d v="1899-12-30T15:40:00"/>
    <d v="1899-12-30T16:47:00"/>
    <d v="2021-05-19T00:00:00"/>
    <x v="43"/>
    <d v="2021-05-19T00:00:00"/>
    <d v="2021-05-19T00:00:00"/>
    <d v="1899-12-30T15:40:00"/>
    <d v="1899-12-30T16:47:00"/>
    <s v="EDWIN NARANJO"/>
    <s v="SERGIO MEJIA"/>
    <x v="0"/>
    <s v="ELECTRICO"/>
    <s v="EXTERNO "/>
    <x v="1"/>
    <n v="0"/>
    <n v="1"/>
    <d v="1899-12-30T01:07:00"/>
    <x v="215"/>
    <n v="0"/>
    <d v="1899-12-30T04:13:00"/>
    <d v="1899-12-30T05:20:00"/>
    <x v="18"/>
    <x v="4"/>
    <x v="9"/>
    <s v="5-20"/>
  </r>
  <r>
    <s v="TLN040"/>
    <n v="337"/>
    <x v="1"/>
    <s v="CAMBIO DE CODO DE EXHOSTO, CAMBIO DE SOPORTES DE CAPO, "/>
    <s v="CABINA"/>
    <d v="1899-12-30T07:30:00"/>
    <d v="1899-12-30T15:30:00"/>
    <d v="2021-05-20T00:00:00"/>
    <x v="40"/>
    <d v="2021-05-20T00:00:00"/>
    <d v="2021-05-20T00:00:00"/>
    <d v="1899-12-30T07:30:00"/>
    <d v="1899-12-30T15:15:00"/>
    <s v="JOSE DIAZ                                "/>
    <s v="LUIS FREILER "/>
    <x v="0"/>
    <s v="MECANICA DE PATIO   "/>
    <s v="EXTERNO "/>
    <x v="1"/>
    <n v="0"/>
    <n v="1"/>
    <d v="1899-12-30T06:00:29"/>
    <x v="64"/>
    <n v="1"/>
    <d v="1899-12-30T00:00:00"/>
    <d v="1899-12-30T07:00:00"/>
    <x v="17"/>
    <x v="4"/>
    <x v="9"/>
    <s v="5-20"/>
  </r>
  <r>
    <s v="TLN040"/>
    <n v="337"/>
    <x v="0"/>
    <s v="REVISION DE GOLPE EN LA PARTE DELANTERA Y SUSPENSION DE CABINA "/>
    <s v="CABINA"/>
    <d v="1899-12-30T07:30:00"/>
    <d v="1899-12-30T15:30:00"/>
    <d v="2021-05-20T00:00:00"/>
    <x v="40"/>
    <d v="2021-05-20T00:00:00"/>
    <d v="2021-05-20T00:00:00"/>
    <d v="1899-12-30T07:30:00"/>
    <d v="1899-12-30T09:00:00"/>
    <s v="DEIWIS PIMIENTA"/>
    <s v="LUIS FREILER "/>
    <x v="0"/>
    <s v="AIRE"/>
    <s v="EXTERNO "/>
    <x v="1"/>
    <n v="0"/>
    <n v="1"/>
    <d v="1899-12-30T06:00:29"/>
    <x v="64"/>
    <n v="1"/>
    <d v="1899-12-30T00:00:00"/>
    <d v="1899-12-30T07:00:00"/>
    <x v="17"/>
    <x v="4"/>
    <x v="9"/>
    <s v="5-20"/>
  </r>
  <r>
    <s v="SJK825"/>
    <n v="338"/>
    <x v="0"/>
    <s v="ESCANER Y REVISION DE INSTALACION , CAMBIO DE PARAMETROS , CAMBIO DE ARNES DE SENSORES"/>
    <s v="MOTOR"/>
    <d v="1899-12-30T07:47:00"/>
    <d v="1899-12-30T12:00:00"/>
    <d v="2021-05-20T00:00:00"/>
    <x v="40"/>
    <d v="2021-05-20T00:00:00"/>
    <d v="2021-05-20T00:00:00"/>
    <d v="1899-12-30T07:47:00"/>
    <d v="1899-12-30T12:00:00"/>
    <s v="JULIO ARAQUE "/>
    <s v="JEISON PEREZ"/>
    <x v="0"/>
    <s v="ELECTRICO "/>
    <s v="INTERNO / EXTERNO"/>
    <x v="2"/>
    <n v="0"/>
    <n v="1"/>
    <d v="1899-12-30T04:13:00"/>
    <x v="34"/>
    <n v="1"/>
    <d v="1899-12-30T00:00:00"/>
    <d v="1899-12-30T04:13:00"/>
    <x v="17"/>
    <x v="4"/>
    <x v="9"/>
    <s v="5-20"/>
  </r>
  <r>
    <s v="R62457"/>
    <n v="339"/>
    <x v="1"/>
    <s v="CAMBIO DE TAPACHANCLETA "/>
    <s v="TANQUE"/>
    <d v="1899-12-30T10:20:00"/>
    <d v="1899-12-30T11:40:00"/>
    <d v="2021-05-20T00:00:00"/>
    <x v="40"/>
    <d v="2021-05-20T00:00:00"/>
    <d v="2021-05-20T00:00:00"/>
    <d v="1899-12-30T10:20:00"/>
    <d v="1899-12-30T11:40:00"/>
    <s v="CESAR ESCORCIA "/>
    <m/>
    <x v="1"/>
    <s v="MECANICA DE PATIO "/>
    <s v="EXTERNO "/>
    <x v="2"/>
    <n v="0"/>
    <n v="1"/>
    <d v="1899-12-30T01:20:00"/>
    <x v="53"/>
    <n v="1"/>
    <d v="1899-12-30T00:00:00"/>
    <d v="1899-12-30T01:20:00"/>
    <x v="17"/>
    <x v="4"/>
    <x v="9"/>
    <s v="5-20"/>
  </r>
  <r>
    <s v="TFU056"/>
    <n v="340"/>
    <x v="1"/>
    <s v="ESCANER, "/>
    <s v="MOTOR"/>
    <d v="1899-12-30T09:23:00"/>
    <d v="1899-12-30T17:30:00"/>
    <d v="2021-05-20T00:00:00"/>
    <x v="40"/>
    <d v="2021-05-20T00:00:00"/>
    <d v="2021-05-20T00:00:00"/>
    <d v="1899-12-30T14:00:00"/>
    <d v="1899-12-30T16:00:00"/>
    <s v="JULIO ARAQUE                                     "/>
    <s v="RICHARD RODRIGUEZ "/>
    <x v="0"/>
    <s v="MECANICA DE PATIO "/>
    <s v="EXTERNO "/>
    <x v="2"/>
    <n v="0"/>
    <n v="1"/>
    <d v="1899-12-30T06:07:29"/>
    <x v="216"/>
    <n v="0"/>
    <d v="1899-12-30T03:30:00"/>
    <d v="1899-12-30T10:37:00"/>
    <x v="17"/>
    <x v="4"/>
    <x v="9"/>
    <s v="5-20"/>
  </r>
  <r>
    <s v="TFU056"/>
    <n v="340"/>
    <x v="1"/>
    <s v=" CAMBIO DE BALANCIN DELANTERA,"/>
    <s v="MOTOR"/>
    <d v="1899-12-30T09:23:00"/>
    <d v="1899-12-30T17:30:00"/>
    <d v="2021-05-20T00:00:00"/>
    <x v="40"/>
    <d v="2021-05-20T00:00:00"/>
    <d v="2021-05-20T00:00:00"/>
    <d v="1899-12-30T14:00:00"/>
    <d v="1899-12-30T17:53:00"/>
    <s v="WILSON DURAN     "/>
    <s v="RICHARD RODRIGUEZ "/>
    <x v="0"/>
    <s v="MECANICA DE PATIO "/>
    <s v="EXTERNO "/>
    <x v="2"/>
    <n v="0"/>
    <n v="1"/>
    <d v="1899-12-30T06:07:29"/>
    <x v="216"/>
    <n v="0"/>
    <d v="1899-12-30T03:30:00"/>
    <d v="1899-12-30T10:37:00"/>
    <x v="17"/>
    <x v="4"/>
    <x v="9"/>
    <s v="5-20"/>
  </r>
  <r>
    <s v="TFU056"/>
    <n v="340"/>
    <x v="0"/>
    <s v="CAMBIO DE FLAUTA DE BALANCINES "/>
    <s v="MOTOR"/>
    <d v="1899-12-30T09:23:00"/>
    <d v="1899-12-30T17:30:00"/>
    <d v="2021-05-20T00:00:00"/>
    <x v="40"/>
    <d v="2021-05-20T00:00:00"/>
    <d v="2021-05-20T00:00:00"/>
    <d v="1899-12-30T14:00:00"/>
    <d v="1899-12-30T16:00:00"/>
    <s v="RODOLFO CASTAÑEDA"/>
    <s v="RICHARD RODRIGUEZ "/>
    <x v="0"/>
    <s v="MECANICA DE PATIO "/>
    <s v="EXTERNO "/>
    <x v="2"/>
    <n v="0"/>
    <n v="1"/>
    <d v="1899-12-30T06:07:29"/>
    <x v="216"/>
    <n v="0"/>
    <d v="1899-12-30T03:30:00"/>
    <d v="1899-12-30T10:37:00"/>
    <x v="17"/>
    <x v="4"/>
    <x v="9"/>
    <s v="5-20"/>
  </r>
  <r>
    <s v="TFR852"/>
    <n v="341"/>
    <x v="0"/>
    <s v="CAMBIO DE TAPA EJE DELANTERO, COMPLETAR NIVEL DE VALVULINA EN AMBAS TAPAS DEL EJE DELANTERO "/>
    <s v="CABINA"/>
    <d v="1899-12-30T14:30:00"/>
    <d v="1899-12-30T16:30:00"/>
    <d v="2021-05-20T00:00:00"/>
    <x v="40"/>
    <d v="2021-05-20T00:00:00"/>
    <d v="2021-05-20T00:00:00"/>
    <d v="1899-12-30T14:40:00"/>
    <d v="1899-12-30T16:30:00"/>
    <s v="DEIWIS PIMIENTA                   "/>
    <s v="LUIS OROZCO"/>
    <x v="0"/>
    <s v="MECANICA PATIO "/>
    <s v="EXTERNO "/>
    <x v="1"/>
    <n v="0"/>
    <n v="1"/>
    <d v="1899-12-30T02:00:00"/>
    <x v="9"/>
    <n v="0"/>
    <d v="1899-12-30T04:30:00"/>
    <d v="1899-12-30T06:30:00"/>
    <x v="17"/>
    <x v="4"/>
    <x v="9"/>
    <s v="5-20"/>
  </r>
  <r>
    <s v="T8292"/>
    <n v="342"/>
    <x v="1"/>
    <s v="SOLDADURA A TORRES"/>
    <s v="CHASIS"/>
    <d v="1899-12-30T14:00:00"/>
    <d v="1899-12-30T17:30:00"/>
    <d v="2021-05-20T00:00:00"/>
    <x v="40"/>
    <d v="2021-05-20T00:00:00"/>
    <d v="2021-05-20T00:00:00"/>
    <d v="1899-12-30T14:00:00"/>
    <d v="1899-12-30T17:30:00"/>
    <s v="DAIRO RODRIGUEZ"/>
    <m/>
    <x v="0"/>
    <s v="MECANICA DE PATIO "/>
    <s v="EXTERNO "/>
    <x v="6"/>
    <n v="0"/>
    <n v="1"/>
    <d v="1899-12-30T03:30:00"/>
    <x v="12"/>
    <n v="1"/>
    <d v="1899-12-30T00:00:00"/>
    <d v="1899-12-30T03:30:00"/>
    <x v="17"/>
    <x v="4"/>
    <x v="9"/>
    <s v="5-20"/>
  </r>
  <r>
    <s v="T8292"/>
    <n v="342"/>
    <x v="0"/>
    <s v="DESMONTE DE LLANTAS , BOSINES, CAMPANAS, BANDAS, CAMARA DE FRENO, TENSORES DE EJE, DESMONTE DE BALANCIN PARA ENDEREZAMIENTO,  SOLDADURA A TORRES"/>
    <s v="CHASIS"/>
    <d v="1899-12-30T14:00:00"/>
    <d v="1899-12-30T17:30:00"/>
    <d v="2021-05-20T00:00:00"/>
    <x v="40"/>
    <d v="2021-05-21T00:00:00"/>
    <d v="2021-05-21T00:00:00"/>
    <d v="1899-12-30T07:30:00"/>
    <d v="1899-12-30T12:00:00"/>
    <s v="DAIRO RODRIGUEZ                 NELFO CALDERA"/>
    <m/>
    <x v="0"/>
    <s v="MECANICA DE PATIO "/>
    <s v="EXTERNO "/>
    <x v="6"/>
    <n v="0"/>
    <n v="1"/>
    <d v="1899-12-30T03:30:00"/>
    <x v="12"/>
    <n v="1"/>
    <d v="1899-12-30T00:00:00"/>
    <d v="1899-12-30T03:30:00"/>
    <x v="17"/>
    <x v="4"/>
    <x v="9"/>
    <s v="5-20"/>
  </r>
  <r>
    <s v="TFR248"/>
    <n v="343"/>
    <x v="1"/>
    <s v="INSPECCION  5TA RUEDA , "/>
    <m/>
    <d v="1899-12-30T17:00:00"/>
    <d v="1899-12-30T18:00:00"/>
    <d v="2021-05-20T00:00:00"/>
    <x v="40"/>
    <d v="2021-05-20T00:00:00"/>
    <d v="2021-05-20T00:00:00"/>
    <d v="1899-12-30T17:00:00"/>
    <d v="1899-12-30T18:00:00"/>
    <s v="LUIS UTRIA                                CESAR ESCORCIA                  "/>
    <s v="HERNAN AVENDAÑO "/>
    <x v="0"/>
    <s v="MECANICA DE PATIO "/>
    <s v="EXTERNO "/>
    <x v="3"/>
    <n v="0"/>
    <n v="1"/>
    <d v="1899-12-30T01:00:00"/>
    <x v="11"/>
    <n v="0"/>
    <d v="1899-12-30T03:00:00"/>
    <d v="1899-12-30T04:00:00"/>
    <x v="17"/>
    <x v="4"/>
    <x v="9"/>
    <s v="5-20"/>
  </r>
  <r>
    <s v="TFR248"/>
    <n v="343"/>
    <x v="0"/>
    <s v="CAMBIO  DE BOMBILLOS FRONTALES "/>
    <m/>
    <d v="1899-12-30T17:00:00"/>
    <d v="1899-12-30T18:00:00"/>
    <d v="2021-05-20T00:00:00"/>
    <x v="40"/>
    <d v="2021-05-20T00:00:00"/>
    <d v="2021-05-20T00:00:00"/>
    <d v="1899-12-30T17:10:00"/>
    <d v="1899-12-30T17:30:00"/>
    <s v="DEIWIS PIMIENTA    "/>
    <s v="HERNAN AVENDAÑO "/>
    <x v="0"/>
    <s v="MECANICA DE PATIO "/>
    <s v="EXTERNO "/>
    <x v="3"/>
    <n v="0"/>
    <n v="1"/>
    <d v="1899-12-30T01:00:00"/>
    <x v="11"/>
    <n v="0"/>
    <d v="1899-12-30T03:00:00"/>
    <d v="1899-12-30T04:00:00"/>
    <x v="17"/>
    <x v="4"/>
    <x v="9"/>
    <s v="5-20"/>
  </r>
  <r>
    <s v="T8236"/>
    <n v="344"/>
    <x v="0"/>
    <s v="DESARME DE GRAPAS DE MUELLE, AJUSTE DE TENSOR EN SU LUGAR Y CON UNA CADENA Y RACHE SE COLOCO EN SU SITIO PARA SOLDADURA DE TENSOR DE MUELLE, MONTURA DE GRAPA Y TENSOR DE MUELLE"/>
    <m/>
    <d v="1899-12-30T16:00:00"/>
    <d v="1899-12-30T17:20:00"/>
    <d v="2021-05-20T00:00:00"/>
    <x v="40"/>
    <d v="2021-05-20T00:00:00"/>
    <d v="2021-05-20T00:00:00"/>
    <d v="1899-12-30T16:00:00"/>
    <d v="1899-12-30T17:20:00"/>
    <s v="NELFO CALDERA                 DAIRO RODRIGUEZ"/>
    <m/>
    <x v="0"/>
    <s v="MECANICA DE PATIO "/>
    <s v="EXTERNO "/>
    <x v="6"/>
    <n v="0"/>
    <n v="1"/>
    <d v="1899-12-30T01:20:00"/>
    <x v="53"/>
    <n v="1"/>
    <d v="1899-12-30T00:00:00"/>
    <d v="1899-12-30T01:20:00"/>
    <x v="17"/>
    <x v="4"/>
    <x v="9"/>
    <s v="5-20"/>
  </r>
  <r>
    <s v="TDL769"/>
    <n v="345"/>
    <x v="1"/>
    <s v="CAMBIO DE ACEITE Y FILTRACION,  "/>
    <m/>
    <d v="1899-12-30T09:00:00"/>
    <d v="1899-12-30T16:30:00"/>
    <d v="2021-05-20T00:00:00"/>
    <x v="40"/>
    <d v="2021-05-20T00:00:00"/>
    <d v="2021-05-20T00:00:00"/>
    <d v="1899-12-30T09:00:00"/>
    <d v="1899-12-30T10:30:00"/>
    <s v="DEIWIS PIMIENTA                  "/>
    <s v="OSCAR SALAS "/>
    <x v="1"/>
    <s v="MECANICA DE PATIO                       "/>
    <s v="EXTERNO "/>
    <x v="1"/>
    <n v="0"/>
    <n v="1"/>
    <d v="1899-12-30T05:30:29"/>
    <x v="28"/>
    <n v="0"/>
    <d v="1899-12-30T04:30:00"/>
    <d v="1899-12-30T11:00:00"/>
    <x v="17"/>
    <x v="4"/>
    <x v="9"/>
    <s v="5-20"/>
  </r>
  <r>
    <s v="TDL769"/>
    <n v="345"/>
    <x v="1"/>
    <s v="INSPECCION GENERAL"/>
    <m/>
    <d v="1899-12-30T09:00:00"/>
    <d v="1899-12-30T16:30:00"/>
    <d v="2021-05-20T00:00:00"/>
    <x v="40"/>
    <d v="2021-05-20T00:00:00"/>
    <d v="2021-05-20T00:00:00"/>
    <d v="1899-12-30T13:00:00"/>
    <d v="1899-12-30T14:56:00"/>
    <s v="DEIWIS PIMIENTA"/>
    <s v="OSCAR SALAS "/>
    <x v="1"/>
    <s v="MECANICA DE PATIO     "/>
    <s v="EXTERNO "/>
    <x v="1"/>
    <n v="0"/>
    <n v="1"/>
    <d v="1899-12-30T05:30:29"/>
    <x v="28"/>
    <n v="0"/>
    <d v="1899-12-30T04:30:00"/>
    <d v="1899-12-30T11:00:00"/>
    <x v="17"/>
    <x v="4"/>
    <x v="9"/>
    <s v="5-20"/>
  </r>
  <r>
    <s v="TDL769"/>
    <n v="345"/>
    <x v="0"/>
    <s v="CAMBIO DE EXPLORADORAS ARREGLO DE ARNES DE SENSORES DE TEMPERATURA DE DIFERENCIAL"/>
    <m/>
    <d v="1899-12-30T09:00:00"/>
    <d v="1899-12-30T16:30:00"/>
    <d v="2021-05-20T00:00:00"/>
    <x v="40"/>
    <d v="2021-05-20T00:00:00"/>
    <d v="2021-05-20T00:00:00"/>
    <d v="1899-12-30T14:00:00"/>
    <d v="1899-12-30T16:28:00"/>
    <s v="EDWIN NARANJO"/>
    <s v="OSCAR SALAS "/>
    <x v="1"/>
    <s v=" ELECTRICO                    "/>
    <s v="EXTERNO "/>
    <x v="1"/>
    <n v="0"/>
    <n v="1"/>
    <d v="1899-12-30T05:30:29"/>
    <x v="28"/>
    <n v="0"/>
    <d v="1899-12-30T04:30:00"/>
    <d v="1899-12-30T11:00:00"/>
    <x v="17"/>
    <x v="4"/>
    <x v="9"/>
    <s v="5-20"/>
  </r>
  <r>
    <s v="WLP811"/>
    <n v="346"/>
    <x v="1"/>
    <s v="REPARACION DEL RETROVISOR Y TAPA DE BATERIA,"/>
    <m/>
    <d v="1899-12-30T07:40:00"/>
    <d v="1899-12-30T11:00:00"/>
    <d v="2021-05-21T00:00:00"/>
    <x v="44"/>
    <d v="2021-05-21T00:00:00"/>
    <d v="2021-05-21T00:00:00"/>
    <d v="1899-12-30T07:40:00"/>
    <d v="1899-12-30T09:10:00"/>
    <s v="WILSON OROZCO              "/>
    <s v="ELIECER MONSALVO "/>
    <x v="1"/>
    <s v="MECANICA DE PATIO    LATOERIA Y PINTURA"/>
    <s v="EXTERNO "/>
    <x v="3"/>
    <n v="0"/>
    <n v="1"/>
    <d v="1899-12-30T03:20:00"/>
    <x v="109"/>
    <n v="1"/>
    <d v="1899-12-30T00:00:00"/>
    <d v="1899-12-30T03:20:00"/>
    <x v="20"/>
    <x v="4"/>
    <x v="9"/>
    <s v="5-20"/>
  </r>
  <r>
    <s v="WLP811"/>
    <n v="346"/>
    <x v="0"/>
    <s v="ENGRASE GENERAL, CAMBIO DE 1/2 JUEGO DE BANDAS Y RODAJAS Y UNA CAMPANA POSICION 11Y12"/>
    <m/>
    <d v="1899-12-30T07:40:00"/>
    <d v="1899-12-30T11:00:00"/>
    <d v="2021-05-21T00:00:00"/>
    <x v="44"/>
    <d v="2021-05-21T00:00:00"/>
    <d v="2021-05-21T00:00:00"/>
    <d v="1899-12-30T07:40:00"/>
    <d v="1899-12-30T10:50:00"/>
    <s v="RODOLFO CASTAÑEDA"/>
    <s v="ELIECER MONSALVO "/>
    <x v="1"/>
    <s v="MECANICA DE PATIO    LATOERIA Y PINTURA"/>
    <s v="EXTERNO "/>
    <x v="3"/>
    <n v="0"/>
    <n v="1"/>
    <d v="1899-12-30T03:20:00"/>
    <x v="109"/>
    <n v="1"/>
    <d v="1899-12-30T00:00:00"/>
    <d v="1899-12-30T03:20:00"/>
    <x v="20"/>
    <x v="4"/>
    <x v="9"/>
    <s v="5-20"/>
  </r>
  <r>
    <s v="JKV585"/>
    <n v="347"/>
    <x v="1"/>
    <s v="ENGRASE "/>
    <m/>
    <d v="1899-12-30T08:00:00"/>
    <d v="1899-12-30T10:20:00"/>
    <d v="2021-05-21T00:00:00"/>
    <x v="44"/>
    <d v="2021-05-21T00:00:00"/>
    <d v="2021-05-21T00:00:00"/>
    <d v="1899-12-30T09:10:00"/>
    <d v="1899-12-30T17:30:00"/>
    <s v="CESAR ESCORCIA "/>
    <s v="MIGUEL LOPEZ"/>
    <x v="1"/>
    <s v="MECANICA DE PATIO"/>
    <s v="EXTERNO"/>
    <x v="2"/>
    <n v="0"/>
    <n v="1"/>
    <d v="1899-12-30T02:20:00"/>
    <x v="110"/>
    <n v="1"/>
    <d v="1899-12-30T00:00:00"/>
    <d v="1899-12-30T02:20:00"/>
    <x v="20"/>
    <x v="4"/>
    <x v="9"/>
    <s v="5-20"/>
  </r>
  <r>
    <s v="JKV585"/>
    <n v="347"/>
    <x v="0"/>
    <s v="INSPECCION DE 5TA RUEDA "/>
    <m/>
    <d v="1899-12-30T08:00:00"/>
    <d v="1899-12-30T10:20:00"/>
    <d v="2021-05-21T00:00:00"/>
    <x v="44"/>
    <d v="2021-05-21T00:00:00"/>
    <d v="2021-05-21T00:00:00"/>
    <d v="1899-12-30T08:00:00"/>
    <d v="1899-12-30T10:20:00"/>
    <s v="CESAR ESCORCIA   LUIS UTRIA"/>
    <s v="MIGUEL LOPEZ"/>
    <x v="1"/>
    <s v="MECANICA DE PATIO"/>
    <s v="EXTERNO"/>
    <x v="2"/>
    <n v="0"/>
    <n v="1"/>
    <d v="1899-12-30T02:20:00"/>
    <x v="110"/>
    <n v="1"/>
    <d v="1899-12-30T00:00:00"/>
    <d v="1899-12-30T02:20:00"/>
    <x v="20"/>
    <x v="4"/>
    <x v="9"/>
    <s v="5-20"/>
  </r>
  <r>
    <s v="TDL768"/>
    <n v="348"/>
    <x v="1"/>
    <s v="POLICHADO, CAMBIO DE BASE DE SILLA, DESMONTE DE ESCOPETA "/>
    <m/>
    <d v="1899-12-30T09:00:00"/>
    <d v="1899-12-30T18:20:00"/>
    <d v="2021-05-21T00:00:00"/>
    <x v="44"/>
    <d v="2021-05-21T00:00:00"/>
    <d v="2021-05-21T00:00:00"/>
    <d v="1899-12-30T09:10:00"/>
    <d v="1899-12-30T17:30:00"/>
    <s v="WILSON OROZCO           "/>
    <s v="JUAN BARROS"/>
    <x v="0"/>
    <s v="MOTORES                                     "/>
    <s v="INTERNO"/>
    <x v="1"/>
    <n v="0"/>
    <n v="1"/>
    <d v="1899-12-30T07:20:29"/>
    <x v="182"/>
    <n v="0"/>
    <d v="1899-12-30T02:40:00"/>
    <d v="1899-12-30T11:00:00"/>
    <x v="20"/>
    <x v="4"/>
    <x v="9"/>
    <s v="5-20"/>
  </r>
  <r>
    <s v="TDL768"/>
    <n v="348"/>
    <x v="0"/>
    <s v=",REVISION DE MOTOR Y CAMBIO DE TERMOSTATO "/>
    <m/>
    <d v="1899-12-30T09:00:00"/>
    <d v="1899-12-30T18:20:00"/>
    <d v="2021-05-21T00:00:00"/>
    <x v="44"/>
    <d v="2021-05-21T00:00:00"/>
    <d v="2021-05-21T00:00:00"/>
    <d v="1899-12-30T09:00:00"/>
    <d v="1899-12-30T18:20:00"/>
    <s v=" WILSON DURAN "/>
    <s v="JUAN BARROS"/>
    <x v="0"/>
    <s v="MOTORES                                     "/>
    <s v="INTERNO"/>
    <x v="1"/>
    <n v="0"/>
    <n v="1"/>
    <d v="1899-12-30T07:20:29"/>
    <x v="182"/>
    <n v="0"/>
    <d v="1899-12-30T02:40:00"/>
    <d v="1899-12-30T11:00:00"/>
    <x v="20"/>
    <x v="4"/>
    <x v="9"/>
    <s v="5-20"/>
  </r>
  <r>
    <s v="TFR043"/>
    <n v="349"/>
    <x v="1"/>
    <s v="MTTO Y LIMPIEZA DE BATERIAS E INSTALCION DEL MAXTER, "/>
    <m/>
    <d v="1899-12-30T07:30:00"/>
    <d v="1899-12-30T07:30:00"/>
    <d v="2021-05-21T00:00:00"/>
    <x v="31"/>
    <d v="2021-05-21T00:00:00"/>
    <d v="2021-05-21T00:00:00"/>
    <d v="1899-12-30T07:30:00"/>
    <d v="1899-12-30T10:27:00"/>
    <s v="EDWIN NARANJO"/>
    <s v="CARLOS SARABIA"/>
    <x v="0"/>
    <s v="ELECTRICO "/>
    <s v="INTERNO"/>
    <x v="8"/>
    <n v="1"/>
    <n v="1"/>
    <d v="1899-12-30T06:30:58"/>
    <x v="217"/>
    <n v="1"/>
    <d v="1899-12-30T00:00:00"/>
    <d v="1899-12-30T12:00:58"/>
    <x v="27"/>
    <x v="4"/>
    <x v="9"/>
    <s v="5-20"/>
  </r>
  <r>
    <s v="TFR043"/>
    <n v="349"/>
    <x v="1"/>
    <s v="ENGRASE"/>
    <m/>
    <d v="1899-12-30T07:30:00"/>
    <d v="1899-12-30T07:30:00"/>
    <d v="2021-05-21T00:00:00"/>
    <x v="31"/>
    <d v="2021-05-21T00:00:00"/>
    <d v="2021-05-21T00:00:00"/>
    <d v="1899-12-30T14:00:00"/>
    <d v="1899-12-30T14:47:00"/>
    <s v="RODOLFO CASTAÑEDA"/>
    <s v="CARLOS SARABIA"/>
    <x v="0"/>
    <s v="ELECTRICO "/>
    <s v="INTERNO"/>
    <x v="8"/>
    <n v="1"/>
    <n v="1"/>
    <d v="1899-12-30T06:30:58"/>
    <x v="217"/>
    <n v="1"/>
    <d v="1899-12-30T00:00:00"/>
    <d v="1899-12-30T12:00:58"/>
    <x v="27"/>
    <x v="4"/>
    <x v="9"/>
    <s v="5-20"/>
  </r>
  <r>
    <s v="R82102"/>
    <n v="349"/>
    <x v="0"/>
    <s v="REVISION Y MANTENIMIENTO A TORNAMEZA"/>
    <m/>
    <d v="1899-12-30T07:30:00"/>
    <m/>
    <d v="2021-05-21T00:00:00"/>
    <x v="6"/>
    <d v="2021-05-21T00:00:00"/>
    <d v="2021-05-21T00:00:00"/>
    <d v="1899-12-30T16:00:00"/>
    <d v="1899-12-30T17:30:00"/>
    <s v="DAIRO RODRIGUEZ                             CESAR ESCORCIA                  "/>
    <s v="CARLOS SARABIA"/>
    <x v="4"/>
    <s v="ELECTRICO "/>
    <s v="INTERNO"/>
    <x v="8"/>
    <n v="-44337"/>
    <n v="0"/>
    <d v="1899-12-30T00:00:00"/>
    <x v="17"/>
    <n v="1"/>
    <d v="1899-12-30T00:00:00"/>
    <d v="1899-12-30T00:00:00"/>
    <x v="6"/>
    <x v="3"/>
    <x v="3"/>
    <s v="1-52"/>
  </r>
  <r>
    <s v="UQS508"/>
    <n v="350"/>
    <x v="1"/>
    <s v="INSTALACION DE LICUADORA "/>
    <m/>
    <d v="1899-12-30T09:36:00"/>
    <d v="1899-12-30T15:30:00"/>
    <d v="2021-05-21T00:00:00"/>
    <x v="44"/>
    <d v="2021-05-21T00:00:00"/>
    <d v="2021-05-21T00:00:00"/>
    <d v="1899-12-30T10:30:00"/>
    <d v="1899-12-30T11:30:00"/>
    <s v="EDWIN NARANJO"/>
    <s v="CRISTIAN MERCADO "/>
    <x v="0"/>
    <s v="  CAJA Y TRANSMISIONES "/>
    <s v="INTERNO"/>
    <x v="3"/>
    <n v="0"/>
    <n v="1"/>
    <d v="1899-12-30T03:54:29"/>
    <x v="218"/>
    <n v="0"/>
    <d v="1899-12-30T05:30:00"/>
    <d v="1899-12-30T10:24:00"/>
    <x v="20"/>
    <x v="4"/>
    <x v="9"/>
    <s v="5-20"/>
  </r>
  <r>
    <s v="UQS508"/>
    <n v="350"/>
    <x v="1"/>
    <s v=" AJUSTE DE CLUTCH Y CAMBIO DE GRADUADOR DE PRESION"/>
    <m/>
    <d v="1899-12-30T09:36:00"/>
    <d v="1899-12-30T15:30:00"/>
    <d v="2021-05-21T00:00:00"/>
    <x v="44"/>
    <d v="2021-05-21T00:00:00"/>
    <d v="2021-05-21T00:00:00"/>
    <d v="1899-12-30T11:30:00"/>
    <d v="1899-12-30T12:00:00"/>
    <s v=" JOSE DIAZ"/>
    <s v="CRISTIAN MERCADO "/>
    <x v="0"/>
    <s v="ELECTRICO             "/>
    <s v="EXTERNO"/>
    <x v="3"/>
    <n v="0"/>
    <n v="1"/>
    <d v="1899-12-30T03:54:29"/>
    <x v="218"/>
    <n v="0"/>
    <d v="1899-12-30T05:30:00"/>
    <d v="1899-12-30T10:24:00"/>
    <x v="20"/>
    <x v="4"/>
    <x v="9"/>
    <s v="5-20"/>
  </r>
  <r>
    <s v="S06240"/>
    <n v="350"/>
    <x v="1"/>
    <s v="CAMBIO DE VALVULA DIAFRAGAMA "/>
    <m/>
    <d v="1899-12-30T09:36:00"/>
    <d v="1899-12-30T15:30:00"/>
    <d v="2021-05-21T00:00:00"/>
    <x v="44"/>
    <d v="2021-05-21T00:00:00"/>
    <d v="2021-05-21T00:00:00"/>
    <d v="1899-12-30T11:30:00"/>
    <d v="1899-12-30T12:00:00"/>
    <s v="DEIWIS PIMIENTA"/>
    <s v="CRISTIAN MERCADO "/>
    <x v="0"/>
    <s v="ELECTRICO             "/>
    <s v="EXTERNO"/>
    <x v="3"/>
    <n v="0"/>
    <n v="1"/>
    <d v="1899-12-30T03:54:29"/>
    <x v="218"/>
    <n v="0"/>
    <d v="1899-12-30T05:30:00"/>
    <d v="1899-12-30T10:24:00"/>
    <x v="20"/>
    <x v="4"/>
    <x v="9"/>
    <s v="5-20"/>
  </r>
  <r>
    <s v="UQS508"/>
    <n v="350"/>
    <x v="0"/>
    <s v="CAMBIO DE LUCES MEDIAS"/>
    <m/>
    <d v="1899-12-30T09:36:00"/>
    <d v="1899-12-30T15:30:00"/>
    <d v="2021-05-21T00:00:00"/>
    <x v="44"/>
    <d v="2021-05-21T00:00:00"/>
    <d v="2021-05-21T00:00:00"/>
    <d v="1899-12-30T11:30:00"/>
    <d v="1899-12-30T12:00:00"/>
    <s v="EDWIN NARANJO"/>
    <s v="CRISTIAN MERCADO "/>
    <x v="0"/>
    <s v="ELECTRICO             "/>
    <s v="EXTERNO"/>
    <x v="3"/>
    <n v="0"/>
    <n v="1"/>
    <d v="1899-12-30T03:54:29"/>
    <x v="218"/>
    <n v="0"/>
    <d v="1899-12-30T05:30:00"/>
    <d v="1899-12-30T10:24:00"/>
    <x v="20"/>
    <x v="4"/>
    <x v="9"/>
    <s v="5-20"/>
  </r>
  <r>
    <s v="WHO643"/>
    <n v="351"/>
    <x v="0"/>
    <s v="CAMBIO DE BOMBONA DE SUSPENSION "/>
    <m/>
    <d v="1899-12-30T10:20:00"/>
    <d v="1899-12-30T16:20:00"/>
    <d v="2021-05-21T00:00:00"/>
    <x v="44"/>
    <d v="2021-05-21T00:00:00"/>
    <d v="2021-05-21T00:00:00"/>
    <d v="1899-12-30T10:28:00"/>
    <d v="1899-12-30T12:00:00"/>
    <s v="DEIWIS PIMIENTA"/>
    <s v="JESUS CAMELO "/>
    <x v="0"/>
    <s v="AIRE"/>
    <s v="EXTERNO "/>
    <x v="3"/>
    <n v="0"/>
    <n v="1"/>
    <d v="1899-12-30T04:00:29"/>
    <x v="44"/>
    <n v="0"/>
    <d v="1899-12-30T04:40:00"/>
    <d v="1899-12-30T09:40:00"/>
    <x v="20"/>
    <x v="4"/>
    <x v="9"/>
    <s v="5-20"/>
  </r>
  <r>
    <s v="TFU077"/>
    <n v="352"/>
    <x v="1"/>
    <s v="CAMBIO DE ACEITE Y FILTRACION "/>
    <m/>
    <d v="1899-12-30T10:20:00"/>
    <d v="1899-12-30T12:30:00"/>
    <d v="2021-05-21T00:00:00"/>
    <x v="31"/>
    <d v="2021-05-21T00:00:00"/>
    <d v="2021-05-21T00:00:00"/>
    <d v="1899-12-30T10:50:00"/>
    <d v="1899-12-30T12:00:00"/>
    <s v="RODOLFO CASTAÑEDA        "/>
    <s v="JOSE DOMINGUEZ"/>
    <x v="1"/>
    <s v="MECANICA DE PATIO  "/>
    <s v="INTERNO"/>
    <x v="1"/>
    <n v="1"/>
    <n v="1"/>
    <d v="1899-12-30T08:40:58"/>
    <x v="219"/>
    <n v="1"/>
    <d v="1899-12-30T00:00:00"/>
    <d v="1899-12-30T14:10:58"/>
    <x v="27"/>
    <x v="4"/>
    <x v="9"/>
    <s v="5-20"/>
  </r>
  <r>
    <s v="TFU077"/>
    <n v="352"/>
    <x v="1"/>
    <s v="CAMBIO DE PERA DE DIFERENCIALY SENSORES, ISNTALACIO 9N DE MAXTER, CAMBIO DE ALARMA REVER Y MTTO A BATERIAS "/>
    <m/>
    <d v="1899-12-30T10:20:00"/>
    <d v="1899-12-30T12:30:00"/>
    <d v="2021-05-21T00:00:00"/>
    <x v="31"/>
    <d v="2021-05-21T00:00:00"/>
    <d v="2021-05-21T00:00:00"/>
    <d v="1899-12-30T14:00:00"/>
    <d v="1899-12-30T17:46:00"/>
    <s v="EDWIN NARANJO"/>
    <s v="JOSE DOMINGUEZ"/>
    <x v="1"/>
    <s v=" ELECTRICO"/>
    <s v="INTERNO / EXTERNO"/>
    <x v="1"/>
    <n v="1"/>
    <n v="1"/>
    <d v="1899-12-30T08:40:58"/>
    <x v="219"/>
    <n v="1"/>
    <d v="1899-12-30T00:00:00"/>
    <d v="1899-12-30T14:10:58"/>
    <x v="27"/>
    <x v="4"/>
    <x v="9"/>
    <s v="5-20"/>
  </r>
  <r>
    <s v="TFU077"/>
    <n v="352"/>
    <x v="1"/>
    <s v="DESMONTE DE LLANTAS Y CAMPANAS, LAVADO DE PIEZAS, CAMBIO DE 1/2 JUEGO DE BANDAS , CAMBIO DE RETENEDOR, DE RODAMIENTO, EMPAQUE EJE 8 HUECOS, REMACHADA DE BANDAS, CAMBIO , RODAJAS, LEVA DE BUJES DE LEVA  POSICION  9Y10, "/>
    <m/>
    <d v="1899-12-30T10:20:00"/>
    <d v="1899-12-30T12:30:00"/>
    <d v="2021-05-21T00:00:00"/>
    <x v="31"/>
    <d v="2021-05-21T00:00:00"/>
    <d v="2021-05-21T00:00:00"/>
    <d v="1899-12-30T14:10:00"/>
    <d v="1899-12-30T18:30:00"/>
    <s v="NELFO CALDERA                 "/>
    <s v="JOSE DOMINGUEZ"/>
    <x v="1"/>
    <s v="MECANICA DE PATIO  "/>
    <s v="INTERNO / EXTERNO"/>
    <x v="1"/>
    <n v="1"/>
    <n v="1"/>
    <d v="1899-12-30T08:40:58"/>
    <x v="219"/>
    <n v="1"/>
    <d v="1899-12-30T00:00:00"/>
    <d v="1899-12-30T14:10:58"/>
    <x v="27"/>
    <x v="4"/>
    <x v="9"/>
    <s v="5-20"/>
  </r>
  <r>
    <s v="TFU077"/>
    <n v="352"/>
    <x v="0"/>
    <s v="DESMONTE DE LLANTAS Y CAMPANAS, LAVADO DE PIEZAS, CAMBIO DE 1/2 JUEGO DE BANDAS , CAMBIO DE RETENEDOR, REMACHADA DE BANDAS, CAMBIO , RODAJAS, LEVA DE BUJES DE LEVA  POSICION 5,6"/>
    <m/>
    <d v="1899-12-30T10:20:00"/>
    <d v="1899-12-30T12:30:00"/>
    <d v="2021-05-21T00:00:00"/>
    <x v="31"/>
    <d v="2021-05-21T00:00:00"/>
    <d v="2021-05-21T00:00:00"/>
    <d v="1899-12-30T14:45:00"/>
    <d v="1899-12-30T17:30:00"/>
    <s v="RODOLFO CASTAÑEDA"/>
    <s v="JOSE DOMINGUEZ"/>
    <x v="1"/>
    <s v="MECANICA DE PATIO  "/>
    <s v="INTERNO / EXTERNO"/>
    <x v="1"/>
    <n v="1"/>
    <n v="1"/>
    <d v="1899-12-30T08:40:58"/>
    <x v="219"/>
    <n v="1"/>
    <d v="1899-12-30T00:00:00"/>
    <d v="1899-12-30T14:10:58"/>
    <x v="27"/>
    <x v="4"/>
    <x v="9"/>
    <s v="5-20"/>
  </r>
  <r>
    <s v="SJK632"/>
    <n v="353"/>
    <x v="1"/>
    <s v="INSPECCION  5TA RUEDA "/>
    <m/>
    <d v="1899-12-30T10:30:00"/>
    <d v="1899-12-30T11:00:00"/>
    <d v="2021-05-21T00:00:00"/>
    <x v="44"/>
    <d v="2021-05-21T00:00:00"/>
    <d v="2021-05-21T00:00:00"/>
    <d v="1899-12-30T11:23:00"/>
    <d v="1899-12-30T12:00:00"/>
    <s v="EDWIN NARANJO"/>
    <s v="ARTURO ALVAREZ"/>
    <x v="0"/>
    <s v="ELECTRICO "/>
    <s v="EXTERNO"/>
    <x v="0"/>
    <n v="0"/>
    <n v="1"/>
    <d v="1899-12-30T00:30:00"/>
    <x v="7"/>
    <n v="1"/>
    <d v="1899-12-30T00:00:00"/>
    <d v="1899-12-30T00:30:00"/>
    <x v="20"/>
    <x v="4"/>
    <x v="9"/>
    <s v="5-20"/>
  </r>
  <r>
    <s v="SJK632"/>
    <n v="353"/>
    <x v="0"/>
    <s v="SE CONECTO EL NEGATIVO A LA EXPLORADORA"/>
    <m/>
    <d v="1899-12-30T10:30:00"/>
    <d v="1899-12-30T11:00:00"/>
    <d v="2021-05-21T00:00:00"/>
    <x v="44"/>
    <d v="2021-05-21T00:00:00"/>
    <d v="2021-05-21T00:00:00"/>
    <d v="1899-12-30T10:30:00"/>
    <d v="1899-12-30T11:00:00"/>
    <s v="LUIS UTRIA             CESAR ESCORCIA"/>
    <s v="ARTURO ALVAREZ"/>
    <x v="0"/>
    <s v="MECANICA DE PATIO  "/>
    <s v="EXTERNO"/>
    <x v="0"/>
    <n v="0"/>
    <n v="1"/>
    <d v="1899-12-30T00:30:00"/>
    <x v="7"/>
    <n v="1"/>
    <d v="1899-12-30T00:00:00"/>
    <d v="1899-12-30T00:30:00"/>
    <x v="20"/>
    <x v="4"/>
    <x v="9"/>
    <s v="5-20"/>
  </r>
  <r>
    <s v="TFU067"/>
    <n v="354"/>
    <x v="1"/>
    <s v="CAMBIO DE RODAJAS "/>
    <m/>
    <d v="1899-12-30T11:00:00"/>
    <d v="1899-12-30T17:30:00"/>
    <d v="2021-05-21T00:00:00"/>
    <x v="44"/>
    <d v="2021-05-21T00:00:00"/>
    <d v="2021-05-21T00:00:00"/>
    <d v="1899-12-30T11:00:00"/>
    <d v="1899-12-30T12:00:00"/>
    <s v="CESAR ESCORCIA"/>
    <s v="OBSALON PUENTES"/>
    <x v="0"/>
    <s v="MECANICA DE PATIO   "/>
    <s v="EXTERNO "/>
    <x v="1"/>
    <n v="0"/>
    <n v="1"/>
    <d v="1899-12-30T04:30:29"/>
    <x v="4"/>
    <n v="0"/>
    <d v="1899-12-30T03:30:00"/>
    <d v="1899-12-30T09:00:00"/>
    <x v="20"/>
    <x v="4"/>
    <x v="9"/>
    <s v="5-20"/>
  </r>
  <r>
    <s v="TFU067"/>
    <n v="354"/>
    <x v="1"/>
    <s v="CAMBIO DE PERA LUZ DIA , MTTO DE SECADOR DE AIRE"/>
    <m/>
    <d v="1899-12-30T11:00:00"/>
    <d v="1899-12-30T17:30:00"/>
    <d v="2021-05-21T00:00:00"/>
    <x v="44"/>
    <d v="2021-05-21T00:00:00"/>
    <d v="2021-05-21T00:00:00"/>
    <d v="1899-12-30T14:10:00"/>
    <d v="1899-12-30T15:00:00"/>
    <s v="DEIWIS PIMIENTA"/>
    <s v="OBSALON PUENTES"/>
    <x v="0"/>
    <s v="  AIRE "/>
    <s v="EXTERNO "/>
    <x v="1"/>
    <n v="0"/>
    <n v="1"/>
    <d v="1899-12-30T04:30:29"/>
    <x v="4"/>
    <n v="0"/>
    <d v="1899-12-30T03:30:00"/>
    <d v="1899-12-30T09:00:00"/>
    <x v="20"/>
    <x v="4"/>
    <x v="9"/>
    <s v="5-20"/>
  </r>
  <r>
    <s v="R79986"/>
    <n v="354"/>
    <x v="1"/>
    <s v="REPARACION DE BISAGRA DE COMPUERTAS "/>
    <m/>
    <d v="1899-12-30T11:00:00"/>
    <d v="1899-12-30T17:30:00"/>
    <d v="2021-05-21T00:00:00"/>
    <x v="44"/>
    <d v="2021-05-21T00:00:00"/>
    <d v="2021-05-21T00:00:00"/>
    <d v="1899-12-30T15:25:00"/>
    <d v="1899-12-30T16:00:00"/>
    <s v="DAIRO RODRIGUEZ         CESAR ESCORCIA "/>
    <s v="OBSALON PUENTES"/>
    <x v="0"/>
    <s v="MECANICA DE PATIO   SOLDADURA"/>
    <s v="EXTERNO "/>
    <x v="1"/>
    <n v="0"/>
    <n v="1"/>
    <d v="1899-12-30T04:30:29"/>
    <x v="4"/>
    <n v="0"/>
    <d v="1899-12-30T03:30:00"/>
    <d v="1899-12-30T09:00:00"/>
    <x v="20"/>
    <x v="4"/>
    <x v="9"/>
    <s v="5-20"/>
  </r>
  <r>
    <s v="TFQ012"/>
    <n v="355"/>
    <x v="0"/>
    <s v="DESMONTE DE TOMA FUERZA PARA CORREGIR FUGA DE VALVULINA DEL TOMA FUERZADE LA CAJA, CAMBIO DE FLUID 50"/>
    <m/>
    <d v="1899-12-30T14:00:00"/>
    <d v="1899-12-30T17:40:00"/>
    <d v="2021-05-21T00:00:00"/>
    <x v="44"/>
    <d v="2021-05-21T00:00:00"/>
    <d v="2021-05-21T00:00:00"/>
    <d v="1899-12-30T15:20:00"/>
    <d v="1899-12-30T17:40:00"/>
    <s v="JOSE DIAZ"/>
    <s v="LUIDIN RUIZ"/>
    <x v="0"/>
    <s v="CAJA Y TRANSMISIONES "/>
    <s v="INTERNO"/>
    <x v="1"/>
    <n v="0"/>
    <n v="1"/>
    <d v="1899-12-30T03:40:00"/>
    <x v="220"/>
    <n v="0"/>
    <d v="1899-12-30T03:20:00"/>
    <d v="1899-12-30T07:00:00"/>
    <x v="20"/>
    <x v="4"/>
    <x v="9"/>
    <s v="5-20"/>
  </r>
  <r>
    <s v="TFQ007"/>
    <n v="356"/>
    <x v="1"/>
    <s v="INSPECCION DE 5TA RUEDA , "/>
    <m/>
    <d v="1899-12-30T14:30:00"/>
    <d v="1899-12-30T16:50:00"/>
    <d v="2021-05-21T00:00:00"/>
    <x v="44"/>
    <d v="2021-05-21T00:00:00"/>
    <d v="2021-05-21T00:00:00"/>
    <d v="1899-12-30T14:30:00"/>
    <d v="1899-12-30T16:20:00"/>
    <s v="LUIS UTRIA                        "/>
    <s v="CARLOS PEREZ "/>
    <x v="0"/>
    <s v="MECANICA DE PATIO    "/>
    <s v="INTERNO"/>
    <x v="1"/>
    <n v="0"/>
    <n v="1"/>
    <d v="1899-12-30T02:20:00"/>
    <x v="110"/>
    <n v="0"/>
    <d v="1899-12-30T04:10:00"/>
    <d v="1899-12-30T06:30:00"/>
    <x v="20"/>
    <x v="4"/>
    <x v="9"/>
    <s v="5-20"/>
  </r>
  <r>
    <s v="TFQ007"/>
    <n v="356"/>
    <x v="1"/>
    <s v="CORRECION DE FUGA DE VALVULINA EN TOMA FUERZA DE SISTEMA DE LINEA HUMEDA"/>
    <m/>
    <d v="1899-12-30T14:30:00"/>
    <d v="1899-12-30T16:50:00"/>
    <d v="2021-05-21T00:00:00"/>
    <x v="44"/>
    <d v="2021-05-21T00:00:00"/>
    <d v="2021-05-21T00:00:00"/>
    <d v="1899-12-30T14:30:00"/>
    <d v="1899-12-30T16:20:00"/>
    <s v=" JOSE PAEZ"/>
    <s v="CARLOS PEREZ "/>
    <x v="0"/>
    <s v="   CAJA Y TRANSMISIONES"/>
    <s v="INTERNO"/>
    <x v="1"/>
    <n v="0"/>
    <n v="1"/>
    <d v="1899-12-30T02:20:00"/>
    <x v="110"/>
    <n v="0"/>
    <d v="1899-12-30T04:10:00"/>
    <d v="1899-12-30T06:30:00"/>
    <x v="20"/>
    <x v="4"/>
    <x v="9"/>
    <s v="5-20"/>
  </r>
  <r>
    <s v="S26256"/>
    <n v="356"/>
    <x v="1"/>
    <s v="DESMONTE DE GUARDABARRO PARA INSTALACION DE 2 REMANUFACTURADOS"/>
    <m/>
    <d v="1899-12-30T14:30:00"/>
    <d v="1899-12-30T16:50:00"/>
    <d v="2021-05-21T00:00:00"/>
    <x v="44"/>
    <d v="2021-05-21T00:00:00"/>
    <d v="2021-05-21T00:00:00"/>
    <d v="1899-12-30T15:00:00"/>
    <d v="1899-12-30T16:50:00"/>
    <s v="DANIEL ROJAS "/>
    <s v="CARLOS PEREZ "/>
    <x v="0"/>
    <s v="LATONERIA Y PINTURA"/>
    <s v="INTERNO"/>
    <x v="1"/>
    <n v="0"/>
    <n v="1"/>
    <d v="1899-12-30T02:20:00"/>
    <x v="110"/>
    <n v="0"/>
    <d v="1899-12-30T04:10:00"/>
    <d v="1899-12-30T06:30:00"/>
    <x v="20"/>
    <x v="4"/>
    <x v="9"/>
    <s v="5-20"/>
  </r>
  <r>
    <s v="TFU056"/>
    <n v="357"/>
    <x v="0"/>
    <s v="ESCANER, CAMBIO DE PARAMETROS , INSTALACION DE PLANTILLANIEVAS, CAMBIO DE SENSOR DE ADMISION , PRUEBA DE RUTA"/>
    <m/>
    <d v="1899-12-30T14:30:00"/>
    <d v="1899-12-30T16:40:00"/>
    <d v="2021-05-21T00:00:00"/>
    <x v="44"/>
    <d v="2021-05-21T00:00:00"/>
    <d v="2021-05-21T00:00:00"/>
    <d v="1899-12-30T14:30:00"/>
    <d v="1899-12-30T16:40:00"/>
    <s v="JULIO ARAQUE"/>
    <s v="RICHARD RODRIGUEZ"/>
    <x v="0"/>
    <s v="ELECTRICO"/>
    <s v="INTERNO"/>
    <x v="1"/>
    <n v="0"/>
    <n v="1"/>
    <d v="1899-12-30T02:10:00"/>
    <x v="125"/>
    <n v="0"/>
    <d v="1899-12-30T04:20:00"/>
    <d v="1899-12-30T06:30:00"/>
    <x v="20"/>
    <x v="4"/>
    <x v="9"/>
    <s v="5-20"/>
  </r>
  <r>
    <s v="TFU074"/>
    <n v="358"/>
    <x v="1"/>
    <s v="DESVARE EN PATIO ALTERO"/>
    <m/>
    <d v="1899-12-30T15:00:00"/>
    <d v="1899-12-30T11:30:00"/>
    <d v="2021-05-21T00:00:00"/>
    <x v="31"/>
    <d v="2021-05-21T00:00:00"/>
    <d v="2021-05-21T00:00:00"/>
    <d v="1899-12-30T10:00:00"/>
    <d v="1899-12-30T14:00:00"/>
    <s v="JOSE PAEZ"/>
    <s v="JESUS MORA"/>
    <x v="1"/>
    <s v="MOTORES                                     "/>
    <s v="INTERNO"/>
    <x v="1"/>
    <n v="1"/>
    <n v="1"/>
    <d v="1899-12-30T03:00:58"/>
    <x v="221"/>
    <n v="1"/>
    <d v="1899-12-30T00:00:00"/>
    <d v="1899-12-30T08:30:58"/>
    <x v="27"/>
    <x v="4"/>
    <x v="9"/>
    <s v="5-20"/>
  </r>
  <r>
    <s v="TFU074"/>
    <n v="358"/>
    <x v="1"/>
    <s v="CAMBIO DE ACEITE Y FILTRACION."/>
    <m/>
    <d v="1899-12-30T15:00:00"/>
    <d v="1899-12-30T11:30:00"/>
    <d v="2021-05-21T00:00:00"/>
    <x v="31"/>
    <d v="2021-05-21T00:00:00"/>
    <d v="2021-05-21T00:00:00"/>
    <d v="1899-12-30T15:30:00"/>
    <d v="1899-12-30T17:20:00"/>
    <s v="DEIWIS PIMIENTA"/>
    <s v="JESUS MORA"/>
    <x v="1"/>
    <s v="MOTORES                                     "/>
    <s v="INTERNO"/>
    <x v="1"/>
    <n v="1"/>
    <n v="1"/>
    <d v="1899-12-30T03:00:58"/>
    <x v="221"/>
    <n v="1"/>
    <d v="1899-12-30T00:00:00"/>
    <d v="1899-12-30T08:30:58"/>
    <x v="27"/>
    <x v="4"/>
    <x v="9"/>
    <s v="5-20"/>
  </r>
  <r>
    <s v="TFU074"/>
    <n v="358"/>
    <x v="1"/>
    <s v="ESCANER, CAMBIO DE PARAMETROS Y PLANTILLA, SE COLOCAN CLAVE "/>
    <m/>
    <d v="1899-12-30T15:00:00"/>
    <d v="1899-12-30T11:30:00"/>
    <d v="2021-05-21T00:00:00"/>
    <x v="31"/>
    <d v="2021-05-22T00:00:00"/>
    <d v="2021-05-22T00:00:00"/>
    <d v="1899-12-30T08:00:00"/>
    <d v="1899-12-30T09:50:00"/>
    <s v="JULIO ARAQUE"/>
    <s v="JESUS MORA"/>
    <x v="1"/>
    <s v="MOTORES                                     "/>
    <s v="INTERNO"/>
    <x v="1"/>
    <n v="1"/>
    <n v="1"/>
    <d v="1899-12-30T03:00:58"/>
    <x v="221"/>
    <n v="1"/>
    <d v="1899-12-30T00:00:00"/>
    <d v="1899-12-30T08:30:58"/>
    <x v="27"/>
    <x v="4"/>
    <x v="9"/>
    <s v="5-20"/>
  </r>
  <r>
    <s v="TFU074"/>
    <n v="358"/>
    <x v="1"/>
    <s v="CORRECCION DE FUGA DE RETORNO DE ACEITE DEL TURBO"/>
    <m/>
    <d v="1899-12-30T15:00:00"/>
    <d v="1899-12-30T11:30:00"/>
    <d v="2021-05-21T00:00:00"/>
    <x v="31"/>
    <d v="2021-05-22T00:00:00"/>
    <d v="2021-05-22T00:00:00"/>
    <d v="1899-12-30T08:50:00"/>
    <d v="1899-12-30T09:50:00"/>
    <s v="WILSON DURAN"/>
    <s v="JESUS MORA"/>
    <x v="0"/>
    <s v="MOTORES                                     "/>
    <s v="INTERNO"/>
    <x v="1"/>
    <n v="1"/>
    <n v="1"/>
    <d v="1899-12-30T03:00:58"/>
    <x v="221"/>
    <n v="1"/>
    <d v="1899-12-30T00:00:00"/>
    <d v="1899-12-30T08:30:58"/>
    <x v="27"/>
    <x v="4"/>
    <x v="9"/>
    <s v="5-20"/>
  </r>
  <r>
    <s v="TFU074"/>
    <n v="358"/>
    <x v="0"/>
    <s v="AJUSTE DE VINCHA DEL TANQUE Y CAMBIO DE ABRAZADERA DE EXHOSTO"/>
    <m/>
    <d v="1899-12-30T15:00:00"/>
    <d v="1899-12-30T11:30:00"/>
    <d v="2021-05-21T00:00:00"/>
    <x v="31"/>
    <d v="2021-05-22T00:00:00"/>
    <d v="2021-05-22T00:00:00"/>
    <d v="1899-12-30T09:00:00"/>
    <d v="1899-12-30T11:30:00"/>
    <s v="JOSE DIAZ"/>
    <s v="JESUS MORA"/>
    <x v="0"/>
    <s v="MOTORES                                     "/>
    <s v="INTERNO"/>
    <x v="1"/>
    <n v="1"/>
    <n v="1"/>
    <d v="1899-12-30T03:00:58"/>
    <x v="221"/>
    <n v="1"/>
    <d v="1899-12-30T00:00:00"/>
    <d v="1899-12-30T08:30:58"/>
    <x v="27"/>
    <x v="4"/>
    <x v="9"/>
    <s v="5-20"/>
  </r>
  <r>
    <s v="TDL763"/>
    <n v="359"/>
    <x v="1"/>
    <s v="ENGRASE COMPLETAR NIVEL DE ACEITE"/>
    <s v="MOTOR"/>
    <d v="1899-12-30T08:00:00"/>
    <d v="1899-12-30T11:00:00"/>
    <d v="2021-05-22T00:00:00"/>
    <x v="31"/>
    <d v="2021-05-22T00:00:00"/>
    <d v="2021-05-22T00:00:00"/>
    <d v="1899-12-30T08:00:00"/>
    <d v="1899-12-30T09:00:00"/>
    <s v="RODOLFO CASTAÑEDA"/>
    <s v="JORGE BALLESTEROS"/>
    <x v="1"/>
    <s v="MECANICA DE PATIO"/>
    <s v="EXTERNO"/>
    <x v="1"/>
    <n v="0"/>
    <n v="1"/>
    <d v="1899-12-30T03:00:00"/>
    <x v="3"/>
    <n v="1"/>
    <d v="1899-12-30T00:00:00"/>
    <d v="1899-12-30T03:00:00"/>
    <x v="27"/>
    <x v="4"/>
    <x v="9"/>
    <s v="5-20"/>
  </r>
  <r>
    <s v="TDL763"/>
    <n v="359"/>
    <x v="1"/>
    <s v="CAMBIO DE CAMARA DE SEGURIDAD T30 POSICION 9 Y 10"/>
    <s v="RUEDAS"/>
    <d v="1899-12-30T08:00:00"/>
    <d v="1899-12-30T11:00:00"/>
    <d v="2021-05-22T00:00:00"/>
    <x v="31"/>
    <d v="2021-05-22T00:00:00"/>
    <d v="2021-05-22T00:00:00"/>
    <d v="1899-12-30T09:10:00"/>
    <d v="1899-12-30T10:23:00"/>
    <s v="DEIWIS PIMIENTA"/>
    <s v="JORGE BALLESTEROS"/>
    <x v="0"/>
    <s v="AIRE"/>
    <s v="EXTERNO"/>
    <x v="1"/>
    <n v="0"/>
    <n v="1"/>
    <d v="1899-12-30T03:00:00"/>
    <x v="3"/>
    <n v="1"/>
    <d v="1899-12-30T00:00:00"/>
    <d v="1899-12-30T03:00:00"/>
    <x v="27"/>
    <x v="4"/>
    <x v="9"/>
    <s v="5-20"/>
  </r>
  <r>
    <s v="TDL763"/>
    <n v="359"/>
    <x v="0"/>
    <s v="MANTENIMEINTO ACTUADORES"/>
    <s v="MOTOR"/>
    <d v="1899-12-30T08:00:00"/>
    <d v="1899-12-30T11:00:00"/>
    <d v="2021-05-22T00:00:00"/>
    <x v="31"/>
    <d v="2021-05-22T00:00:00"/>
    <d v="2021-05-22T00:00:00"/>
    <d v="1899-12-30T09:50:00"/>
    <d v="1899-12-30T11:00:00"/>
    <s v="ORLANDO SAN JUAN"/>
    <s v="JORGE BALLESTEROS"/>
    <x v="1"/>
    <s v="MOTORES"/>
    <s v="INTERNO"/>
    <x v="1"/>
    <n v="0"/>
    <n v="1"/>
    <d v="1899-12-30T03:00:00"/>
    <x v="3"/>
    <n v="1"/>
    <d v="1899-12-30T00:00:00"/>
    <d v="1899-12-30T03:00:00"/>
    <x v="27"/>
    <x v="4"/>
    <x v="9"/>
    <s v="5-20"/>
  </r>
  <r>
    <s v="TFQ990"/>
    <n v="360"/>
    <x v="0"/>
    <s v="CAMBIO DE TANQUE DE EXPANSION"/>
    <s v="CABINA"/>
    <d v="1899-12-30T08:30:00"/>
    <d v="1899-12-30T10:00:00"/>
    <d v="2021-05-22T00:00:00"/>
    <x v="31"/>
    <d v="2021-05-22T00:00:00"/>
    <d v="2021-05-22T00:00:00"/>
    <d v="1899-12-30T08:30:00"/>
    <d v="1899-12-30T10:00:00"/>
    <s v="DEIWIS PIMIENTA"/>
    <s v="JOSE MARTINEZ"/>
    <x v="0"/>
    <s v="AIRE"/>
    <s v="EXTERNO"/>
    <x v="1"/>
    <n v="0"/>
    <n v="1"/>
    <d v="1899-12-30T01:30:00"/>
    <x v="6"/>
    <n v="1"/>
    <d v="1899-12-30T00:00:00"/>
    <d v="1899-12-30T01:30:00"/>
    <x v="27"/>
    <x v="4"/>
    <x v="9"/>
    <s v="5-20"/>
  </r>
  <r>
    <s v="TFU057"/>
    <n v="361"/>
    <x v="1"/>
    <s v="CAMBIO DE EMPAQUE EJE 8 HUECOS, CAMBIO DE SEPARADOR TRANSVERSAL PARA MAS ESTABILIDAD"/>
    <s v="RUEDAS"/>
    <d v="1899-12-30T08:35:00"/>
    <d v="1899-12-30T10:40:00"/>
    <d v="2021-05-22T00:00:00"/>
    <x v="31"/>
    <d v="2021-05-22T00:00:00"/>
    <d v="2021-05-22T00:00:00"/>
    <d v="1899-12-30T08:35:00"/>
    <d v="1899-12-30T10:20:00"/>
    <s v="NELFO CALDERA"/>
    <s v="YOLMER TRONCOSO"/>
    <x v="0"/>
    <s v="MECANICA DE PATIO"/>
    <s v="INTERNO"/>
    <x v="1"/>
    <n v="0"/>
    <n v="1"/>
    <d v="1899-12-30T02:05:00"/>
    <x v="222"/>
    <n v="1"/>
    <d v="1899-12-30T00:00:00"/>
    <d v="1899-12-30T02:05:00"/>
    <x v="27"/>
    <x v="4"/>
    <x v="9"/>
    <s v="5-20"/>
  </r>
  <r>
    <s v="TFU057"/>
    <n v="361"/>
    <x v="1"/>
    <s v="POSTURA DE MEDIA LUNA"/>
    <s v="CABINA"/>
    <d v="1899-12-30T08:35:00"/>
    <d v="1899-12-30T10:40:00"/>
    <d v="2021-05-22T00:00:00"/>
    <x v="31"/>
    <d v="2021-05-22T00:00:00"/>
    <d v="2021-05-22T00:00:00"/>
    <d v="1899-12-30T10:00:00"/>
    <d v="1899-12-30T10:30:00"/>
    <s v="CESAR ESCORCIA"/>
    <s v="YOLMER TRONCOSO"/>
    <x v="0"/>
    <s v="LATONERIA Y PINTURA"/>
    <s v="EXTERNO"/>
    <x v="1"/>
    <n v="0"/>
    <n v="1"/>
    <d v="1899-12-30T02:05:00"/>
    <x v="222"/>
    <n v="1"/>
    <d v="1899-12-30T00:00:00"/>
    <d v="1899-12-30T02:05:00"/>
    <x v="27"/>
    <x v="4"/>
    <x v="9"/>
    <s v="5-20"/>
  </r>
  <r>
    <s v="TFU057"/>
    <n v="361"/>
    <x v="0"/>
    <s v="ESCANER"/>
    <s v="MOTOR"/>
    <d v="1899-12-30T08:35:00"/>
    <d v="1899-12-30T10:40:00"/>
    <d v="2021-05-22T00:00:00"/>
    <x v="31"/>
    <d v="2021-05-22T00:00:00"/>
    <d v="2021-05-22T00:00:00"/>
    <d v="1899-12-30T09:50:00"/>
    <d v="1899-12-30T10:10:00"/>
    <s v="JULIO ARAQUE"/>
    <s v="YOLMER TRONCOSO"/>
    <x v="0"/>
    <s v="MOTORES"/>
    <m/>
    <x v="1"/>
    <n v="0"/>
    <n v="1"/>
    <d v="1899-12-30T02:05:00"/>
    <x v="222"/>
    <n v="1"/>
    <d v="1899-12-30T00:00:00"/>
    <d v="1899-12-30T02:05:00"/>
    <x v="27"/>
    <x v="4"/>
    <x v="9"/>
    <s v="5-20"/>
  </r>
  <r>
    <s v="S67604"/>
    <n v="362"/>
    <x v="1"/>
    <s v="CAMBIO DE STOP TRASERO"/>
    <s v="LUZ TRAILER"/>
    <d v="1899-12-30T09:00:00"/>
    <d v="1899-12-30T09:31:00"/>
    <d v="2021-05-22T00:00:00"/>
    <x v="31"/>
    <d v="2021-05-22T00:00:00"/>
    <d v="2021-05-22T00:00:00"/>
    <d v="1899-12-30T09:00:00"/>
    <d v="1899-12-30T09:31:00"/>
    <s v="EDWIN NARANJO"/>
    <m/>
    <x v="0"/>
    <s v="ELECTRICO"/>
    <s v="EXTERNO"/>
    <x v="0"/>
    <n v="0"/>
    <n v="1"/>
    <d v="1899-12-30T00:31:00"/>
    <x v="223"/>
    <n v="1"/>
    <d v="1899-12-30T00:00:00"/>
    <d v="1899-12-30T00:31:00"/>
    <x v="27"/>
    <x v="4"/>
    <x v="9"/>
    <s v="5-20"/>
  </r>
  <r>
    <s v="TFR062"/>
    <n v="363"/>
    <x v="1"/>
    <s v="ENGRASE Y REVISION DE NIVELES"/>
    <s v="GRASERA"/>
    <d v="1899-12-30T09:50:00"/>
    <d v="1899-12-30T10:45:00"/>
    <d v="2021-05-22T00:00:00"/>
    <x v="31"/>
    <d v="2021-05-22T00:00:00"/>
    <d v="2021-05-22T00:00:00"/>
    <d v="1899-12-30T09:50:00"/>
    <d v="1899-12-30T10:30:00"/>
    <s v="RODOLFO CASTAÑEDA"/>
    <s v="EDWIN JIMENEZ"/>
    <x v="1"/>
    <s v="MECANICA DE  PATIO"/>
    <s v="EXTERNO"/>
    <x v="1"/>
    <n v="0"/>
    <n v="1"/>
    <d v="1899-12-30T00:55:00"/>
    <x v="224"/>
    <n v="1"/>
    <d v="1899-12-30T00:00:00"/>
    <d v="1899-12-30T00:55:00"/>
    <x v="27"/>
    <x v="4"/>
    <x v="9"/>
    <s v="5-20"/>
  </r>
  <r>
    <s v="TFR062"/>
    <n v="363"/>
    <x v="0"/>
    <s v="COLOCAR CAUCHO EN VARILLA NIVELADORA DE LA SUSPENSION"/>
    <s v="SUSPENSION CABINA"/>
    <d v="1899-12-30T09:50:00"/>
    <d v="1899-12-30T10:45:00"/>
    <d v="2021-05-22T00:00:00"/>
    <x v="31"/>
    <d v="2021-05-22T00:00:00"/>
    <d v="2021-05-22T00:00:00"/>
    <d v="1899-12-30T10:30:00"/>
    <d v="1899-12-30T10:45:00"/>
    <s v="DEIWIS PIMIENTA"/>
    <s v="EDWIN JIMENEZ"/>
    <x v="0"/>
    <s v="AIRE"/>
    <s v="EXTERNO"/>
    <x v="1"/>
    <n v="0"/>
    <n v="1"/>
    <d v="1899-12-30T00:55:00"/>
    <x v="224"/>
    <n v="1"/>
    <d v="1899-12-30T00:00:00"/>
    <d v="1899-12-30T00:55:00"/>
    <x v="27"/>
    <x v="4"/>
    <x v="9"/>
    <s v="5-20"/>
  </r>
  <r>
    <s v="TFR044"/>
    <n v="364"/>
    <x v="0"/>
    <s v="REVISION FUGA DE AIRE POR COMANDO DE VOLCO"/>
    <s v="CABINA"/>
    <d v="1899-12-30T11:15:00"/>
    <d v="1899-12-30T12:30:00"/>
    <d v="2021-05-22T00:00:00"/>
    <x v="31"/>
    <d v="2021-05-22T00:00:00"/>
    <d v="2021-05-22T00:00:00"/>
    <d v="1899-12-30T11:15:00"/>
    <d v="1899-12-30T12:30:00"/>
    <s v="DEIWIS PIMIENTA"/>
    <s v="JORGE GOMEZ"/>
    <x v="0"/>
    <s v="AIRE"/>
    <s v="EXTERNO"/>
    <x v="1"/>
    <n v="0"/>
    <n v="1"/>
    <d v="1899-12-30T01:15:00"/>
    <x v="71"/>
    <n v="1"/>
    <d v="1899-12-30T00:00:00"/>
    <d v="1899-12-30T01:15:00"/>
    <x v="27"/>
    <x v="4"/>
    <x v="9"/>
    <s v="5-20"/>
  </r>
  <r>
    <s v="TFU069"/>
    <n v="365"/>
    <x v="1"/>
    <s v="AJUSTE DE CLUTCH Y PRENSA"/>
    <s v="TRANSMISIONES"/>
    <d v="1899-12-30T11:35:00"/>
    <d v="1899-12-30T12:30:00"/>
    <d v="2021-05-22T00:00:00"/>
    <x v="31"/>
    <d v="2021-05-22T00:00:00"/>
    <d v="2021-05-22T00:00:00"/>
    <d v="1899-12-30T11:40:00"/>
    <d v="1899-12-30T12:10:00"/>
    <s v="JOSE DIAZ"/>
    <s v="EFRAIN VARGAS"/>
    <x v="1"/>
    <s v="CAJAS Y TRANSMISIONES"/>
    <s v="INTERNO"/>
    <x v="1"/>
    <n v="0"/>
    <n v="1"/>
    <d v="1899-12-30T00:55:00"/>
    <x v="224"/>
    <n v="1"/>
    <d v="1899-12-30T00:00:00"/>
    <d v="1899-12-30T00:55:00"/>
    <x v="27"/>
    <x v="4"/>
    <x v="9"/>
    <s v="5-20"/>
  </r>
  <r>
    <s v="TFU069"/>
    <n v="365"/>
    <x v="0"/>
    <s v="AJUSTE DE CLUTCH Y PRENSA"/>
    <s v="TRANSMISIONES"/>
    <d v="1899-12-30T11:35:00"/>
    <d v="1899-12-30T12:30:00"/>
    <d v="2021-05-22T00:00:00"/>
    <x v="31"/>
    <d v="2021-05-22T00:00:00"/>
    <d v="2021-05-22T00:00:00"/>
    <d v="1899-12-30T11:40:00"/>
    <d v="1899-12-30T12:10:00"/>
    <s v="JOSE DIAZ"/>
    <s v="EFRAIN VARGAS"/>
    <x v="1"/>
    <s v="CAJAS Y TRANSMISIONES"/>
    <s v="INTERNO"/>
    <x v="1"/>
    <n v="0"/>
    <n v="1"/>
    <d v="1899-12-30T00:55:00"/>
    <x v="224"/>
    <n v="1"/>
    <d v="1899-12-30T00:00:00"/>
    <d v="1899-12-30T00:55:00"/>
    <x v="27"/>
    <x v="4"/>
    <x v="9"/>
    <s v="5-20"/>
  </r>
  <r>
    <s v="R62625"/>
    <n v="366"/>
    <x v="1"/>
    <s v="INSPECCION TANQUE, INSPECCIONO BUJES TENSOR DEL TANQUE"/>
    <s v="SUSPENSION TANQUE"/>
    <d v="1899-12-30T07:30:00"/>
    <d v="1899-12-30T10:40:00"/>
    <d v="2021-05-24T00:00:00"/>
    <x v="45"/>
    <d v="2021-05-24T00:00:00"/>
    <d v="2021-05-24T00:00:00"/>
    <d v="1899-12-30T07:30:00"/>
    <d v="1899-12-30T07:45:00"/>
    <s v="CESAR ESCORCIA"/>
    <s v="CARLOS PERTUZ"/>
    <x v="1"/>
    <s v="MECANICA DE PATIO"/>
    <s v="EXTERNO"/>
    <x v="3"/>
    <n v="0"/>
    <n v="1"/>
    <d v="1899-12-30T03:10:00"/>
    <x v="225"/>
    <n v="1"/>
    <d v="1899-12-30T00:00:00"/>
    <d v="1899-12-30T03:10:00"/>
    <x v="21"/>
    <x v="4"/>
    <x v="10"/>
    <s v="5-21"/>
  </r>
  <r>
    <s v="R62625"/>
    <n v="366"/>
    <x v="1"/>
    <s v="CAMBIO DE 8 BUJES DE TEMPLETE Y PASADORES"/>
    <s v="SUSPENSION TANQUE"/>
    <d v="1899-12-30T07:30:00"/>
    <d v="1899-12-30T10:40:00"/>
    <d v="2021-05-24T00:00:00"/>
    <x v="45"/>
    <d v="2021-05-24T00:00:00"/>
    <d v="2021-05-24T00:00:00"/>
    <d v="1899-12-30T07:50:00"/>
    <d v="1899-12-30T09:41:00"/>
    <s v="NELFO CALDERA_x000a_JOSE DIAZ"/>
    <s v="CARLOS PERTUZ"/>
    <x v="1"/>
    <s v="MECANICA DE PATIO"/>
    <s v="EXTERNO"/>
    <x v="3"/>
    <n v="0"/>
    <n v="1"/>
    <d v="1899-12-30T03:10:00"/>
    <x v="225"/>
    <n v="1"/>
    <d v="1899-12-30T00:00:00"/>
    <d v="1899-12-30T03:10:00"/>
    <x v="21"/>
    <x v="4"/>
    <x v="10"/>
    <s v="5-21"/>
  </r>
  <r>
    <s v="R62625"/>
    <n v="366"/>
    <x v="1"/>
    <s v="CAMBIO DE PIN DE RACHE POSICION 11  Y 12, "/>
    <s v="FRENO TANQUE"/>
    <d v="1899-12-30T07:30:00"/>
    <d v="1899-12-30T10:40:00"/>
    <d v="2021-05-24T00:00:00"/>
    <x v="45"/>
    <d v="2021-05-24T00:00:00"/>
    <d v="2021-05-24T00:00:00"/>
    <d v="1899-12-30T07:30:00"/>
    <d v="1899-12-30T08:05:00"/>
    <s v="DEIWIS PIMIENTA"/>
    <s v="CARLOS PERTUZ"/>
    <x v="0"/>
    <s v="AIRE"/>
    <s v="INTERNO"/>
    <x v="3"/>
    <n v="0"/>
    <n v="1"/>
    <d v="1899-12-30T03:10:00"/>
    <x v="225"/>
    <n v="1"/>
    <d v="1899-12-30T00:00:00"/>
    <d v="1899-12-30T03:10:00"/>
    <x v="21"/>
    <x v="4"/>
    <x v="10"/>
    <s v="5-21"/>
  </r>
  <r>
    <s v="R62625"/>
    <n v="366"/>
    <x v="1"/>
    <s v="CAMBIO DE DIAFRAGMA DE VALVULA CHILLONA"/>
    <s v="AIRE TANQUE"/>
    <d v="1899-12-30T07:30:00"/>
    <d v="1899-12-30T10:40:00"/>
    <d v="2021-05-24T00:00:00"/>
    <x v="45"/>
    <d v="2021-05-24T00:00:00"/>
    <d v="2021-05-24T00:00:00"/>
    <d v="1899-12-30T10:06:00"/>
    <d v="1899-12-30T11:00:00"/>
    <s v="DEIWIS PIMIENTA"/>
    <s v="CARLOS PERTUZ"/>
    <x v="0"/>
    <s v="AIRE"/>
    <s v="INTERNO"/>
    <x v="3"/>
    <n v="0"/>
    <n v="1"/>
    <d v="1899-12-30T03:10:00"/>
    <x v="225"/>
    <n v="1"/>
    <d v="1899-12-30T00:00:00"/>
    <d v="1899-12-30T03:10:00"/>
    <x v="21"/>
    <x v="4"/>
    <x v="10"/>
    <s v="5-21"/>
  </r>
  <r>
    <s v="WHO644"/>
    <n v="366"/>
    <x v="1"/>
    <s v="POLISHADO DE VEHICULO"/>
    <s v="CABINA"/>
    <d v="1899-12-30T07:30:00"/>
    <d v="1899-12-30T10:40:00"/>
    <d v="2021-05-24T00:00:00"/>
    <x v="45"/>
    <d v="2021-05-24T00:00:00"/>
    <d v="2021-05-24T00:00:00"/>
    <d v="1899-12-30T07:30:00"/>
    <d v="1899-12-30T12:00:00"/>
    <s v="WILSON OROZCO"/>
    <s v="CARLOS PERTUZ"/>
    <x v="1"/>
    <s v="LATONERIA Y PINTURA"/>
    <s v="EXTERNO"/>
    <x v="3"/>
    <n v="0"/>
    <n v="1"/>
    <d v="1899-12-30T03:10:00"/>
    <x v="225"/>
    <n v="1"/>
    <d v="1899-12-30T00:00:00"/>
    <d v="1899-12-30T03:10:00"/>
    <x v="21"/>
    <x v="4"/>
    <x v="10"/>
    <s v="5-21"/>
  </r>
  <r>
    <s v="WHO644"/>
    <n v="366"/>
    <x v="0"/>
    <s v="CAMBIO DE DIAFRAGMA EN VALVULA DE SEGURIDAD"/>
    <s v="AIRE TANQUE"/>
    <d v="1899-12-30T07:30:00"/>
    <d v="1899-12-30T10:40:00"/>
    <d v="2021-05-24T00:00:00"/>
    <x v="45"/>
    <d v="2021-05-24T00:00:00"/>
    <d v="2021-05-24T00:00:00"/>
    <d v="1899-12-30T13:00:00"/>
    <d v="1899-12-30T13:40:00"/>
    <s v="DEIWIS PIMIENTA"/>
    <s v="CARLOS PERTUZ"/>
    <x v="0"/>
    <s v="AIRE"/>
    <s v="INTERNO"/>
    <x v="3"/>
    <n v="0"/>
    <n v="1"/>
    <d v="1899-12-30T03:10:00"/>
    <x v="225"/>
    <n v="1"/>
    <d v="1899-12-30T00:00:00"/>
    <d v="1899-12-30T03:10:00"/>
    <x v="21"/>
    <x v="4"/>
    <x v="10"/>
    <s v="5-21"/>
  </r>
  <r>
    <s v="S67615"/>
    <n v="367"/>
    <x v="1"/>
    <s v="REPARACION DE TORRES"/>
    <s v="RUEDAS"/>
    <d v="1899-12-30T07:00:00"/>
    <d v="1899-12-30T17:40:00"/>
    <d v="2021-05-24T00:00:00"/>
    <x v="46"/>
    <d v="2021-05-24T00:00:00"/>
    <d v="2021-05-24T00:00:00"/>
    <d v="1899-12-30T07:30:00"/>
    <d v="1899-12-30T12:00:00"/>
    <s v="DAIRO RODRIGUEZ"/>
    <m/>
    <x v="0"/>
    <s v="SOLDADURA"/>
    <s v="EXTERNO"/>
    <x v="0"/>
    <n v="3"/>
    <n v="1"/>
    <d v="1899-12-31T12:10:17"/>
    <x v="226"/>
    <n v="0"/>
    <d v="1899-12-30T03:20:00"/>
    <d v="1900-01-01T08:59:02"/>
    <x v="22"/>
    <x v="4"/>
    <x v="10"/>
    <s v="5-21"/>
  </r>
  <r>
    <s v="S67615"/>
    <n v="367"/>
    <x v="1"/>
    <s v="TEMPLETE DE TORRES, REPARACION Y REMANUFACTURACION"/>
    <s v="RUEDAS"/>
    <d v="1899-12-30T07:00:00"/>
    <d v="1899-12-30T17:40:00"/>
    <d v="2021-05-24T00:00:00"/>
    <x v="46"/>
    <d v="2021-05-24T00:00:00"/>
    <d v="2021-05-24T00:00:00"/>
    <d v="1899-12-30T14:00:00"/>
    <d v="1899-12-30T16:00:00"/>
    <s v="ALVARO CERVANTES"/>
    <m/>
    <x v="0"/>
    <s v="SOLDADURA"/>
    <s v="EXTERNO"/>
    <x v="0"/>
    <n v="3"/>
    <n v="1"/>
    <d v="1899-12-31T12:10:17"/>
    <x v="226"/>
    <n v="0"/>
    <d v="1899-12-30T03:20:00"/>
    <d v="1900-01-01T08:59:02"/>
    <x v="22"/>
    <x v="4"/>
    <x v="10"/>
    <s v="5-21"/>
  </r>
  <r>
    <s v="S67615"/>
    <n v="367"/>
    <x v="1"/>
    <s v="MARCACION DE PLAQUETA Y POSTURA DE PLACA"/>
    <s v="CHASIS"/>
    <d v="1899-12-30T07:00:00"/>
    <d v="1899-12-30T17:40:00"/>
    <d v="2021-05-24T00:00:00"/>
    <x v="46"/>
    <d v="2021-05-24T00:00:00"/>
    <d v="2021-05-24T00:00:00"/>
    <d v="1899-12-30T14:00:00"/>
    <d v="1899-12-30T15:15:00"/>
    <s v="JOSE PAEZ"/>
    <m/>
    <x v="1"/>
    <s v="LATONERIA Y PINTURA"/>
    <s v="EXTERNO"/>
    <x v="0"/>
    <n v="3"/>
    <n v="1"/>
    <d v="1899-12-31T12:10:17"/>
    <x v="226"/>
    <n v="0"/>
    <d v="1899-12-30T03:20:00"/>
    <d v="1900-01-01T08:59:02"/>
    <x v="22"/>
    <x v="4"/>
    <x v="10"/>
    <s v="5-21"/>
  </r>
  <r>
    <s v="S67615"/>
    <n v="367"/>
    <x v="1"/>
    <s v="LAVADO DE PIEZA EN EJE PARA MONTAJE DE BOSINES"/>
    <s v="RUEDAS"/>
    <d v="1899-12-30T07:00:00"/>
    <d v="1899-12-30T17:40:00"/>
    <d v="2021-05-24T00:00:00"/>
    <x v="46"/>
    <d v="2021-05-24T00:00:00"/>
    <d v="2021-05-24T00:00:00"/>
    <d v="1899-12-30T14:00:00"/>
    <d v="1899-12-30T17:30:00"/>
    <s v="NELFO CALDERA"/>
    <m/>
    <x v="0"/>
    <s v="MECANICA DE PATIO"/>
    <s v="INTERNO"/>
    <x v="0"/>
    <n v="3"/>
    <n v="1"/>
    <d v="1899-12-31T12:10:17"/>
    <x v="226"/>
    <n v="0"/>
    <d v="1899-12-30T03:20:00"/>
    <d v="1900-01-01T08:59:02"/>
    <x v="22"/>
    <x v="4"/>
    <x v="10"/>
    <s v="5-21"/>
  </r>
  <r>
    <s v="S67615"/>
    <n v="367"/>
    <x v="1"/>
    <s v="MONTAJE DE EJE DELANTERO , BOSINES, RODAMIENTOS, GRASA TEMPLETE, CAMBIO DE BUJES DE TEMPLETE, ARMADO DE SISTEMA DE FRENOS Y RACHES, MONTAJE DE GRAPAS Y CAMPANAS"/>
    <s v="RUEDAS"/>
    <d v="1899-12-30T07:00:00"/>
    <d v="1899-12-30T17:40:00"/>
    <d v="2021-05-24T00:00:00"/>
    <x v="46"/>
    <d v="2021-05-27T00:00:00"/>
    <d v="2021-05-27T00:00:00"/>
    <d v="1899-12-30T07:30:00"/>
    <d v="1899-12-30T17:40:00"/>
    <s v="NELFO CALDERA"/>
    <m/>
    <x v="0"/>
    <s v="MECANICA DE PATIO"/>
    <s v="INTERNO"/>
    <x v="0"/>
    <n v="3"/>
    <n v="1"/>
    <d v="1899-12-31T12:10:17"/>
    <x v="226"/>
    <n v="0"/>
    <d v="1899-12-30T03:20:00"/>
    <d v="1900-01-01T08:59:02"/>
    <x v="22"/>
    <x v="4"/>
    <x v="10"/>
    <s v="5-21"/>
  </r>
  <r>
    <s v="TFQ011"/>
    <n v="368"/>
    <x v="0"/>
    <s v="ARREGLO Y CAMBIO DE ANILLO EN MANGUERAS DE SERVICIO"/>
    <s v="AIRE TRAILER"/>
    <d v="1899-12-30T07:56:00"/>
    <d v="1899-12-30T09:05:00"/>
    <d v="2021-05-24T00:00:00"/>
    <x v="45"/>
    <d v="2021-05-24T00:00:00"/>
    <d v="2021-05-24T00:00:00"/>
    <d v="1899-12-30T08:05:00"/>
    <d v="1899-12-30T09:05:00"/>
    <s v="DEIWIS PIMIENTA"/>
    <s v="HERNANDO RUBIANO"/>
    <x v="0"/>
    <s v="AIRE"/>
    <s v="EXTERNO"/>
    <x v="2"/>
    <n v="0"/>
    <n v="1"/>
    <d v="1899-12-30T01:09:00"/>
    <x v="227"/>
    <n v="1"/>
    <d v="1899-12-30T00:00:00"/>
    <d v="1899-12-30T01:09:00"/>
    <x v="21"/>
    <x v="4"/>
    <x v="10"/>
    <s v="5-21"/>
  </r>
  <r>
    <s v="TDL909"/>
    <n v="369"/>
    <x v="1"/>
    <s v="CAMBIO PIÑON PARA REPARACION DE SISTEMA ELEVAVIDRIO"/>
    <s v="CABINA"/>
    <d v="1899-12-30T07:40:00"/>
    <d v="1899-12-30T18:30:00"/>
    <d v="2021-05-24T00:00:00"/>
    <x v="45"/>
    <d v="2021-05-24T00:00:00"/>
    <d v="2021-05-24T00:00:00"/>
    <d v="1899-12-30T07:40:00"/>
    <d v="1899-12-30T11:22:00"/>
    <s v="EDWIN NARANJO"/>
    <s v="FRANCISCO CASTRO"/>
    <x v="0"/>
    <s v="ELECTRICO"/>
    <s v="INTERNO"/>
    <x v="2"/>
    <n v="0"/>
    <n v="1"/>
    <d v="1899-12-30T08:50:29"/>
    <x v="228"/>
    <n v="0"/>
    <d v="1899-12-30T02:30:00"/>
    <d v="1899-12-30T12:20:00"/>
    <x v="21"/>
    <x v="4"/>
    <x v="10"/>
    <s v="5-21"/>
  </r>
  <r>
    <s v="TDL909"/>
    <n v="369"/>
    <x v="1"/>
    <s v="CAMBIO DE VALVULA R-12"/>
    <s v="AIRE CABEZOTE"/>
    <d v="1899-12-30T07:40:00"/>
    <d v="1899-12-30T18:30:00"/>
    <d v="2021-05-24T00:00:00"/>
    <x v="45"/>
    <d v="2021-05-24T00:00:00"/>
    <d v="2021-05-24T00:00:00"/>
    <d v="1899-12-30T09:05:00"/>
    <d v="1899-12-30T10:05:00"/>
    <s v="DEIWIS PIMIENTA"/>
    <s v="FRANCISCO CASTRO"/>
    <x v="1"/>
    <s v="AIRE"/>
    <s v="EXTERNO"/>
    <x v="2"/>
    <n v="0"/>
    <n v="1"/>
    <d v="1899-12-30T08:50:29"/>
    <x v="228"/>
    <n v="0"/>
    <d v="1899-12-30T02:30:00"/>
    <d v="1899-12-30T12:20:00"/>
    <x v="21"/>
    <x v="4"/>
    <x v="10"/>
    <s v="5-21"/>
  </r>
  <r>
    <s v="TDL909"/>
    <n v="369"/>
    <x v="0"/>
    <s v="CAMBIO DE COMPRESOR DE AIRE ACONDICIONADO"/>
    <s v="MOTOR"/>
    <d v="1899-12-30T07:40:00"/>
    <d v="1899-12-30T18:30:00"/>
    <d v="2021-05-24T00:00:00"/>
    <x v="45"/>
    <d v="2021-05-24T00:00:00"/>
    <d v="2021-05-24T00:00:00"/>
    <d v="1899-12-30T10:30:00"/>
    <d v="1899-12-30T18:30:00"/>
    <s v="MARCELINO"/>
    <s v="FRANCISCO CASTRO"/>
    <x v="0"/>
    <s v="AIRE ACONDICIONADO"/>
    <s v="INTERNO"/>
    <x v="2"/>
    <n v="0"/>
    <n v="1"/>
    <d v="1899-12-30T08:50:29"/>
    <x v="228"/>
    <n v="0"/>
    <d v="1899-12-30T02:30:00"/>
    <d v="1899-12-30T12:20:00"/>
    <x v="21"/>
    <x v="4"/>
    <x v="10"/>
    <s v="5-21"/>
  </r>
  <r>
    <s v="S26234"/>
    <n v="370"/>
    <x v="1"/>
    <s v="REVISION DE SISTEMA DE AIRE EN EL TRAILER TODO EN ORDEN EL AIRE SE MANTIENE"/>
    <s v="AIRE TRAILER"/>
    <d v="1899-12-30T08:30:00"/>
    <d v="1899-12-30T16:40:00"/>
    <d v="2021-05-24T00:00:00"/>
    <x v="46"/>
    <d v="2021-05-24T00:00:00"/>
    <d v="2021-05-24T00:00:00"/>
    <d v="1899-12-30T15:20:00"/>
    <d v="1899-12-30T15:35:00"/>
    <s v="JOSE PAEZ"/>
    <s v="ROBERTO MENDOZA"/>
    <x v="1"/>
    <s v="AIRE"/>
    <s v="EXTERNO"/>
    <x v="1"/>
    <n v="3"/>
    <n v="1"/>
    <d v="1899-12-31T09:40:17"/>
    <x v="229"/>
    <n v="0"/>
    <d v="1899-12-30T04:20:00"/>
    <d v="1900-01-01T07:29:02"/>
    <x v="22"/>
    <x v="4"/>
    <x v="10"/>
    <s v="5-21"/>
  </r>
  <r>
    <s v="TFR045"/>
    <n v="370"/>
    <x v="1"/>
    <s v="REPARACION DE CAPO CON FIBRA"/>
    <s v="CABINA"/>
    <d v="1899-12-30T08:30:00"/>
    <d v="1899-12-30T16:40:00"/>
    <d v="2021-05-24T00:00:00"/>
    <x v="46"/>
    <d v="2021-05-24T00:00:00"/>
    <d v="2021-05-24T00:00:00"/>
    <d v="1899-12-30T14:00:00"/>
    <d v="1899-12-30T17:30:00"/>
    <s v="DANIEL ROJAS"/>
    <s v="ROBERTO MENDOZA"/>
    <x v="0"/>
    <s v="LATONERIA Y PINTURA"/>
    <s v="EXTERNO"/>
    <x v="1"/>
    <n v="3"/>
    <n v="1"/>
    <d v="1899-12-31T09:40:17"/>
    <x v="229"/>
    <n v="0"/>
    <d v="1899-12-30T04:20:00"/>
    <d v="1900-01-01T07:29:02"/>
    <x v="22"/>
    <x v="4"/>
    <x v="10"/>
    <s v="5-21"/>
  </r>
  <r>
    <s v="TFR045"/>
    <n v="370"/>
    <x v="1"/>
    <s v="REPARACION DE CAPO , SE ALISTO LA SUPERFICIE PARA PINTURA"/>
    <s v="CABINA"/>
    <d v="1899-12-30T08:30:00"/>
    <d v="1899-12-30T16:40:00"/>
    <d v="2021-05-24T00:00:00"/>
    <x v="46"/>
    <d v="2021-05-25T00:00:00"/>
    <d v="2021-05-25T00:00:00"/>
    <d v="1899-12-30T07:30:00"/>
    <d v="1899-12-30T14:15:00"/>
    <s v="DANIEL ROJAS"/>
    <s v="ROBERTO MENDOZA"/>
    <x v="0"/>
    <s v="LATONERIA Y PINTURA"/>
    <s v="EXTERNO"/>
    <x v="1"/>
    <n v="3"/>
    <n v="1"/>
    <d v="1899-12-31T09:40:17"/>
    <x v="229"/>
    <n v="0"/>
    <d v="1899-12-30T04:20:00"/>
    <d v="1900-01-01T07:29:02"/>
    <x v="22"/>
    <x v="4"/>
    <x v="10"/>
    <s v="5-21"/>
  </r>
  <r>
    <s v="TFR045"/>
    <n v="370"/>
    <x v="1"/>
    <s v="CAMBIO DE UNIDADES FRONTALES LADO IZQUIERDO"/>
    <s v="CABINA"/>
    <d v="1899-12-30T08:30:00"/>
    <d v="1899-12-30T16:40:00"/>
    <d v="2021-05-24T00:00:00"/>
    <x v="46"/>
    <d v="2021-05-26T00:00:00"/>
    <d v="2021-05-26T00:00:00"/>
    <d v="1899-12-30T07:20:00"/>
    <d v="1899-12-30T08:50:00"/>
    <s v="EDWIN NARANJO"/>
    <s v="ROBERTO MENDOZA"/>
    <x v="0"/>
    <s v="ELECTRICO"/>
    <s v="EXTERNO"/>
    <x v="1"/>
    <n v="3"/>
    <n v="1"/>
    <d v="1899-12-31T09:40:17"/>
    <x v="229"/>
    <n v="0"/>
    <d v="1899-12-30T04:20:00"/>
    <d v="1900-01-01T07:29:02"/>
    <x v="22"/>
    <x v="4"/>
    <x v="10"/>
    <s v="5-21"/>
  </r>
  <r>
    <s v="TFR045"/>
    <n v="370"/>
    <x v="1"/>
    <s v="CORREGIR FUGA DE AIRE LINEA DE COMPRESOR A GOBERNADOR CAMBIO DE MANGUERA, ADAPTACION DE B62 1/4 DE LINEA DE MANGUERA DE BOMBONA A RELOJ "/>
    <s v="CABINA"/>
    <d v="1899-12-30T08:30:00"/>
    <d v="1899-12-30T16:40:00"/>
    <d v="2021-05-24T00:00:00"/>
    <x v="46"/>
    <d v="2021-05-26T00:00:00"/>
    <d v="2021-05-26T00:00:00"/>
    <d v="1899-12-30T08:40:00"/>
    <d v="1899-12-30T09:35:00"/>
    <s v="JOSE PAEZ"/>
    <s v="ROBERTO MENDOZA"/>
    <x v="0"/>
    <s v="AIRE"/>
    <s v="INTERNO"/>
    <x v="1"/>
    <n v="3"/>
    <n v="1"/>
    <d v="1899-12-31T09:40:17"/>
    <x v="229"/>
    <n v="0"/>
    <d v="1899-12-30T04:20:00"/>
    <d v="1900-01-01T07:29:02"/>
    <x v="22"/>
    <x v="4"/>
    <x v="10"/>
    <s v="5-21"/>
  </r>
  <r>
    <s v="TFR045"/>
    <n v="370"/>
    <x v="1"/>
    <s v="REPARACION DE RADIADOR"/>
    <s v="MOTOR"/>
    <d v="1899-12-30T08:30:00"/>
    <d v="1899-12-30T16:40:00"/>
    <d v="2021-05-24T00:00:00"/>
    <x v="46"/>
    <d v="2021-05-26T00:00:00"/>
    <d v="2021-05-27T00:00:00"/>
    <d v="1899-12-30T09:40:00"/>
    <d v="1899-12-30T12:00:00"/>
    <s v="ALUMINDUSTRIAL "/>
    <s v="ROBERTO MENDOZA"/>
    <x v="0"/>
    <s v="RADIADOR"/>
    <s v="INTERNO"/>
    <x v="1"/>
    <n v="3"/>
    <n v="1"/>
    <d v="1899-12-31T09:40:17"/>
    <x v="229"/>
    <n v="0"/>
    <d v="1899-12-30T04:20:00"/>
    <d v="1900-01-01T07:29:02"/>
    <x v="22"/>
    <x v="4"/>
    <x v="10"/>
    <s v="5-21"/>
  </r>
  <r>
    <s v="TFR045"/>
    <n v="370"/>
    <x v="1"/>
    <s v="ENGRASE GENERAL E INSPECCION"/>
    <s v="CABINA"/>
    <d v="1899-12-30T08:30:00"/>
    <d v="1899-12-30T16:40:00"/>
    <d v="2021-05-24T00:00:00"/>
    <x v="46"/>
    <d v="2021-05-27T00:00:00"/>
    <d v="2021-05-27T00:00:00"/>
    <d v="1899-12-30T14:10:00"/>
    <d v="1899-12-30T15:15:00"/>
    <s v="CESAR ESCORCIA"/>
    <s v="ROBERTO MENDOZA"/>
    <x v="1"/>
    <s v="MECANICA DE PATIO"/>
    <s v="INTERNO"/>
    <x v="1"/>
    <n v="3"/>
    <n v="1"/>
    <d v="1899-12-31T09:40:17"/>
    <x v="229"/>
    <n v="0"/>
    <d v="1899-12-30T04:20:00"/>
    <d v="1900-01-01T07:29:02"/>
    <x v="22"/>
    <x v="4"/>
    <x v="10"/>
    <s v="5-21"/>
  </r>
  <r>
    <s v="TFR045"/>
    <n v="370"/>
    <x v="1"/>
    <s v="CAMBIO DE GRIFOS DE TANQUE DE AIRE, CORREGIR FUGA POR TAPON"/>
    <s v="AIRE CABEZOTE"/>
    <d v="1899-12-30T08:30:00"/>
    <d v="1899-12-30T16:40:00"/>
    <d v="2021-05-24T00:00:00"/>
    <x v="46"/>
    <d v="2021-05-27T00:00:00"/>
    <d v="2021-05-27T00:00:00"/>
    <d v="1899-12-30T15:37:00"/>
    <d v="1899-12-30T16:25:00"/>
    <s v="DEIWIS PIMIENTA"/>
    <s v="ROBERTO MENDOZA"/>
    <x v="0"/>
    <s v="AIRE"/>
    <s v="INTERNO"/>
    <x v="1"/>
    <n v="3"/>
    <n v="1"/>
    <d v="1899-12-31T09:40:17"/>
    <x v="229"/>
    <n v="0"/>
    <d v="1899-12-30T04:20:00"/>
    <d v="1900-01-01T07:29:02"/>
    <x v="22"/>
    <x v="4"/>
    <x v="10"/>
    <s v="5-21"/>
  </r>
  <r>
    <s v="S26234"/>
    <n v="370"/>
    <x v="1"/>
    <s v="ENGRASE"/>
    <s v="GRASERA"/>
    <d v="1899-12-30T08:30:00"/>
    <d v="1899-12-30T16:40:00"/>
    <d v="2021-05-24T00:00:00"/>
    <x v="46"/>
    <d v="2021-05-27T00:00:00"/>
    <d v="2021-05-27T00:00:00"/>
    <d v="1899-12-30T16:25:00"/>
    <d v="1899-12-30T16:40:00"/>
    <s v="DEIWIS PIMIENTA"/>
    <s v="ROBERTO MENDOZA"/>
    <x v="1"/>
    <s v="MECANICA DE PATIO"/>
    <s v="EXTERNO"/>
    <x v="1"/>
    <n v="3"/>
    <n v="1"/>
    <d v="1899-12-31T09:40:17"/>
    <x v="229"/>
    <n v="0"/>
    <d v="1899-12-30T04:20:00"/>
    <d v="1900-01-01T07:29:02"/>
    <x v="22"/>
    <x v="4"/>
    <x v="10"/>
    <s v="5-21"/>
  </r>
  <r>
    <s v="SJK634"/>
    <n v="371"/>
    <x v="1"/>
    <s v="ENGRASE GENERAL, CAMBIO DE SILLA DE PASAJERO"/>
    <s v="CABINA"/>
    <d v="1899-12-30T09:00:00"/>
    <d v="1899-12-30T11:20:00"/>
    <d v="2021-05-24T00:00:00"/>
    <x v="45"/>
    <d v="2021-05-24T00:00:00"/>
    <d v="2021-05-24T00:00:00"/>
    <d v="1899-12-30T09:00:00"/>
    <d v="1899-12-30T09:30:00"/>
    <s v="RODOLFO CASTAÑEDA"/>
    <s v="JOSE VALENCIA"/>
    <x v="1"/>
    <s v="MECANICA DE PATIO"/>
    <s v="EXTERNO"/>
    <x v="0"/>
    <n v="0"/>
    <n v="1"/>
    <d v="1899-12-30T02:20:00"/>
    <x v="110"/>
    <n v="1"/>
    <d v="1899-12-30T00:00:00"/>
    <d v="1899-12-30T02:20:00"/>
    <x v="21"/>
    <x v="4"/>
    <x v="10"/>
    <s v="5-21"/>
  </r>
  <r>
    <s v="SJK634"/>
    <n v="371"/>
    <x v="1"/>
    <s v="REPARAR PEDAL DE ACELERADOR, CAMBIO MANGUERAS MANOS TRAILER"/>
    <s v="CABINA"/>
    <d v="1899-12-30T09:00:00"/>
    <d v="1899-12-30T11:20:00"/>
    <d v="2021-05-24T00:00:00"/>
    <x v="45"/>
    <d v="2021-05-24T00:00:00"/>
    <d v="2021-05-24T00:00:00"/>
    <d v="1899-12-30T09:55:00"/>
    <d v="1899-12-30T11:20:00"/>
    <s v="CESAR ESCORCIA"/>
    <s v="JOSE VALENCIA"/>
    <x v="1"/>
    <s v="MECANICA DE PATIO"/>
    <s v="INTERNO"/>
    <x v="0"/>
    <n v="0"/>
    <n v="1"/>
    <d v="1899-12-30T02:20:00"/>
    <x v="110"/>
    <n v="1"/>
    <d v="1899-12-30T00:00:00"/>
    <d v="1899-12-30T02:20:00"/>
    <x v="21"/>
    <x v="4"/>
    <x v="10"/>
    <s v="5-21"/>
  </r>
  <r>
    <s v="TFU057"/>
    <n v="372"/>
    <x v="1"/>
    <s v="REPARACION Y MONTAJE DE LAMPARA, CAMBIO DE BOMBILLO"/>
    <s v="CABINA"/>
    <d v="1899-12-30T08:00:00"/>
    <d v="1899-12-30T09:30:00"/>
    <d v="2021-05-24T00:00:00"/>
    <x v="45"/>
    <d v="2021-05-24T00:00:00"/>
    <d v="2021-05-24T00:00:00"/>
    <d v="1899-12-30T08:45:00"/>
    <d v="1899-12-30T09:20:00"/>
    <s v="CESAR ESCORCIA"/>
    <s v="YOLMER TRONCOSO"/>
    <x v="0"/>
    <s v="ELECTRICO"/>
    <s v="INTERNO"/>
    <x v="1"/>
    <n v="0"/>
    <n v="1"/>
    <d v="1899-12-30T01:30:00"/>
    <x v="6"/>
    <n v="1"/>
    <d v="1899-12-30T00:00:00"/>
    <d v="1899-12-30T01:30:00"/>
    <x v="21"/>
    <x v="4"/>
    <x v="10"/>
    <s v="5-21"/>
  </r>
  <r>
    <s v="TFU057"/>
    <n v="372"/>
    <x v="0"/>
    <s v="REPARACION DE CORTO EN ARNES DE MOTOR AL CONECTOR DEL SENSOR DE PRESION DE ACEITE"/>
    <s v="MOTOR"/>
    <d v="1899-12-30T08:00:00"/>
    <d v="1899-12-30T09:30:00"/>
    <d v="2021-05-24T00:00:00"/>
    <x v="45"/>
    <d v="2021-05-24T00:00:00"/>
    <d v="2021-05-24T00:00:00"/>
    <d v="1899-12-30T08:30:00"/>
    <d v="1899-12-30T09:30:00"/>
    <s v="ORLANDO SAN JUAN_x000a_JULIO ARAQUE"/>
    <s v="YOLMER TRONCOSO"/>
    <x v="0"/>
    <s v="MOTORES"/>
    <s v="INTERNO"/>
    <x v="1"/>
    <n v="0"/>
    <n v="1"/>
    <d v="1899-12-30T01:30:00"/>
    <x v="6"/>
    <n v="1"/>
    <d v="1899-12-30T00:00:00"/>
    <d v="1899-12-30T01:30:00"/>
    <x v="21"/>
    <x v="4"/>
    <x v="10"/>
    <s v="5-21"/>
  </r>
  <r>
    <s v="TFU064"/>
    <n v="373"/>
    <x v="1"/>
    <s v="CAMBIO DE BUJE DE ZANAHORIA, SE DESMONTO LLANTA PARA BAJAR BOMBONA Y AMORTIGUADOR POSICION 9 Y 10, PARA REALIZAR SOLDADURAEN SOPORTE DE BUJE, CAMBIO DE TANQUE DE COMPENSACION Y SE COMPLETO NIVEL DE REFRIGERANTE"/>
    <s v="CHASIS"/>
    <d v="1899-12-30T09:42:00"/>
    <d v="1899-12-30T18:00:00"/>
    <d v="2021-05-24T00:00:00"/>
    <x v="47"/>
    <d v="2021-05-24T00:00:00"/>
    <d v="2021-05-24T00:00:00"/>
    <d v="1899-12-30T09:42:00"/>
    <d v="1899-12-30T12:00:00"/>
    <s v="JOSE DIAZ_x000a_NELFO CALDERA"/>
    <s v="FREDY ORTIZ"/>
    <x v="1"/>
    <s v="MECANICA DE PATIO"/>
    <s v="EXTERNO"/>
    <x v="1"/>
    <n v="2"/>
    <n v="1"/>
    <d v="1899-12-31T01:18:23"/>
    <x v="230"/>
    <n v="0"/>
    <d v="1899-12-30T03:00:00"/>
    <d v="1899-12-31T16:17:31"/>
    <x v="23"/>
    <x v="4"/>
    <x v="10"/>
    <s v="5-21"/>
  </r>
  <r>
    <s v="TFU064"/>
    <n v="373"/>
    <x v="1"/>
    <s v="REPARACIOND E PINES DE SWITCH DE ENCENDIDO, REVISION DE LUCES Y ARREGLO DE 7 VIAS"/>
    <s v="CHASIS"/>
    <d v="1899-12-30T09:42:00"/>
    <d v="1899-12-30T18:00:00"/>
    <d v="2021-05-24T00:00:00"/>
    <x v="47"/>
    <d v="2021-05-24T00:00:00"/>
    <d v="2021-05-24T00:00:00"/>
    <d v="1899-12-30T11:27:00"/>
    <d v="1899-12-30T15:10:00"/>
    <s v="EDWIN NARANJO"/>
    <s v="FREDY ORTIZ"/>
    <x v="1"/>
    <s v="ELECTRICO"/>
    <s v="EXTERNO"/>
    <x v="1"/>
    <n v="2"/>
    <n v="1"/>
    <d v="1899-12-31T01:18:23"/>
    <x v="230"/>
    <n v="0"/>
    <d v="1899-12-30T03:00:00"/>
    <d v="1899-12-31T16:17:31"/>
    <x v="23"/>
    <x v="4"/>
    <x v="10"/>
    <s v="5-21"/>
  </r>
  <r>
    <s v="TFU064"/>
    <n v="373"/>
    <x v="1"/>
    <s v="SOLDADURA A SOPORTE DE BUJE DE ZANAHORIA, REMANUFACTURACION DE PORTA BUJE"/>
    <s v="CHASIS"/>
    <d v="1899-12-30T09:42:00"/>
    <d v="1899-12-30T18:00:00"/>
    <d v="2021-05-24T00:00:00"/>
    <x v="47"/>
    <d v="2021-05-24T00:00:00"/>
    <d v="2021-05-24T00:00:00"/>
    <d v="1899-12-30T14:00:00"/>
    <d v="1899-12-30T17:30:00"/>
    <s v="DAIRO RODRIGUEZ"/>
    <s v="FREDY ORTIZ"/>
    <x v="1"/>
    <s v="SOLDADURA"/>
    <s v="EXTERNO"/>
    <x v="1"/>
    <n v="2"/>
    <n v="1"/>
    <d v="1899-12-31T01:18:23"/>
    <x v="230"/>
    <n v="0"/>
    <d v="1899-12-30T03:00:00"/>
    <d v="1899-12-31T16:17:31"/>
    <x v="23"/>
    <x v="4"/>
    <x v="10"/>
    <s v="5-21"/>
  </r>
  <r>
    <s v="TFU064"/>
    <n v="373"/>
    <x v="1"/>
    <s v="MONTAJE DE BOMBONA POSICION 9 Y 10, MONTAJE DE BOMBONA Y AMORTIGUADOR, TEMPLETE, TOPE DE CHASIS, MONTAJE DE LLANTAS, DESMONTE DE TENSOR PEQUEÑO PARA REVISION, DESMONTE DE RUEDAS DELANTERAS PARA CAMBIO DE RETENEDOR, RODAJAS Y PERNOS RIN DISCO"/>
    <s v="SUSPENSION CABINA"/>
    <d v="1899-12-30T09:42:00"/>
    <d v="1899-12-30T18:00:00"/>
    <d v="2021-05-24T00:00:00"/>
    <x v="47"/>
    <d v="2021-05-25T00:00:00"/>
    <d v="2021-05-25T00:00:00"/>
    <d v="1899-12-30T07:30:00"/>
    <d v="1899-12-30T17:20:00"/>
    <s v="NELFO CALDERA"/>
    <s v="FREDY ORTIZ"/>
    <x v="1"/>
    <s v="MECANICA DE PATIO"/>
    <s v="EXTERNO"/>
    <x v="1"/>
    <n v="2"/>
    <n v="1"/>
    <d v="1899-12-31T01:18:23"/>
    <x v="230"/>
    <n v="0"/>
    <d v="1899-12-30T03:00:00"/>
    <d v="1899-12-31T16:17:31"/>
    <x v="23"/>
    <x v="4"/>
    <x v="10"/>
    <s v="5-21"/>
  </r>
  <r>
    <s v="TFU064"/>
    <n v="373"/>
    <x v="1"/>
    <s v="AJUSTE DE PERSIANA"/>
    <s v="CABINA"/>
    <d v="1899-12-30T09:42:00"/>
    <d v="1899-12-30T18:00:00"/>
    <d v="2021-05-24T00:00:00"/>
    <x v="47"/>
    <d v="2021-05-26T00:00:00"/>
    <d v="2021-05-26T00:00:00"/>
    <d v="1899-12-30T08:30:00"/>
    <d v="1899-12-30T09:35:00"/>
    <s v="WILSON OROZCO"/>
    <s v="FREDY ORTIZ"/>
    <x v="1"/>
    <s v="LATONERIA Y PINTURA"/>
    <s v="EXTERNO"/>
    <x v="1"/>
    <n v="2"/>
    <n v="1"/>
    <d v="1899-12-31T01:18:23"/>
    <x v="230"/>
    <n v="0"/>
    <d v="1899-12-30T03:00:00"/>
    <d v="1899-12-31T16:17:31"/>
    <x v="23"/>
    <x v="4"/>
    <x v="10"/>
    <s v="5-21"/>
  </r>
  <r>
    <s v="TFU064"/>
    <n v="373"/>
    <x v="1"/>
    <s v="ENGRASE GENERAL, GRADUACION DE FRENOS, COMPLETAR NIVEL DE ACEITE"/>
    <s v="RUEDAS"/>
    <d v="1899-12-30T09:42:00"/>
    <d v="1899-12-30T18:00:00"/>
    <d v="2021-05-24T00:00:00"/>
    <x v="47"/>
    <d v="2021-05-26T00:00:00"/>
    <d v="2021-05-26T00:00:00"/>
    <d v="1899-12-30T08:40:00"/>
    <d v="1899-12-30T09:45:00"/>
    <s v="CESAR ESCORCIA"/>
    <s v="FREDY ORTIZ"/>
    <x v="1"/>
    <s v="MECANICA DE PATIO"/>
    <s v="INTERNO"/>
    <x v="1"/>
    <n v="2"/>
    <n v="1"/>
    <d v="1899-12-31T01:18:23"/>
    <x v="230"/>
    <n v="0"/>
    <d v="1899-12-30T03:00:00"/>
    <d v="1899-12-31T16:17:31"/>
    <x v="23"/>
    <x v="4"/>
    <x v="10"/>
    <s v="5-21"/>
  </r>
  <r>
    <s v="TFU064"/>
    <n v="373"/>
    <x v="1"/>
    <s v="CAMBIO DE VALVULA DE RETENCION, REPARACION DE MANGUERA DE AIRE POR DAÑO Y CAMBIO DE PISTON DE GOBERNADOR , CAMBIO DE MANGUERA DE FRENO DE LADO DERECHO"/>
    <s v="AIRE CABEZOTE"/>
    <d v="1899-12-30T09:42:00"/>
    <d v="1899-12-30T18:00:00"/>
    <d v="2021-05-24T00:00:00"/>
    <x v="47"/>
    <d v="2021-05-26T00:00:00"/>
    <d v="2021-05-26T00:00:00"/>
    <d v="1899-12-30T09:30:00"/>
    <d v="1899-12-30T10:35:00"/>
    <s v="DEIWIS PIMIENTA"/>
    <s v="FREDY ORTIZ"/>
    <x v="1"/>
    <s v="AIRE"/>
    <s v="INTERNO"/>
    <x v="1"/>
    <n v="2"/>
    <n v="1"/>
    <d v="1899-12-31T01:18:23"/>
    <x v="230"/>
    <n v="0"/>
    <d v="1899-12-30T03:00:00"/>
    <d v="1899-12-31T16:17:31"/>
    <x v="23"/>
    <x v="4"/>
    <x v="10"/>
    <s v="5-21"/>
  </r>
  <r>
    <s v="S26310"/>
    <n v="373"/>
    <x v="1"/>
    <s v="REPARACION DE TROMPOS SOLDADURA A LAMINA"/>
    <s v="CARROCERIA"/>
    <d v="1899-12-30T09:42:00"/>
    <d v="1899-12-30T18:00:00"/>
    <d v="2021-05-24T00:00:00"/>
    <x v="47"/>
    <d v="2021-05-26T00:00:00"/>
    <d v="2021-05-26T00:00:00"/>
    <d v="1899-12-30T14:00:00"/>
    <d v="1899-12-30T16:40:00"/>
    <s v="DAIRO RODRIGUEZ_x000a_ALVARO CERVANTES"/>
    <s v="FREDY ORTIZ"/>
    <x v="1"/>
    <s v="SOLDADURA"/>
    <s v="EXTERNO"/>
    <x v="1"/>
    <n v="2"/>
    <n v="1"/>
    <d v="1899-12-31T01:18:23"/>
    <x v="230"/>
    <n v="0"/>
    <d v="1899-12-30T03:00:00"/>
    <d v="1899-12-31T16:17:31"/>
    <x v="23"/>
    <x v="4"/>
    <x v="10"/>
    <s v="5-21"/>
  </r>
  <r>
    <s v="S26310"/>
    <n v="373"/>
    <x v="1"/>
    <s v="CAMBIO DE DOS DIAFRAGMA DE VALVULA DE FRENO"/>
    <s v="AIRE TRAILER"/>
    <d v="1899-12-30T09:42:00"/>
    <d v="1899-12-30T18:00:00"/>
    <d v="2021-05-24T00:00:00"/>
    <x v="47"/>
    <d v="2021-05-26T00:00:00"/>
    <d v="2021-05-26T00:00:00"/>
    <d v="1899-12-30T15:40:00"/>
    <d v="1899-12-30T16:05:00"/>
    <s v="DEIWIS PIMIENTA"/>
    <s v="FREDY ORTIZ"/>
    <x v="1"/>
    <s v="AIRE"/>
    <s v="INTERNO"/>
    <x v="1"/>
    <n v="2"/>
    <n v="1"/>
    <d v="1899-12-31T01:18:23"/>
    <x v="230"/>
    <n v="0"/>
    <d v="1899-12-30T03:00:00"/>
    <d v="1899-12-31T16:17:31"/>
    <x v="23"/>
    <x v="4"/>
    <x v="10"/>
    <s v="5-21"/>
  </r>
  <r>
    <s v="TFU064"/>
    <n v="373"/>
    <x v="1"/>
    <s v="CAMBIO DIAFRAGMA DE VALVULA CHILLONA"/>
    <s v="AIRE CABEZOTE"/>
    <d v="1899-12-30T09:42:00"/>
    <d v="1899-12-30T18:00:00"/>
    <d v="2021-05-24T00:00:00"/>
    <x v="47"/>
    <d v="2021-05-26T00:00:00"/>
    <d v="2021-05-26T00:00:00"/>
    <d v="1899-12-30T16:05:00"/>
    <d v="1899-12-30T16:15:00"/>
    <s v="DEIWIS PIMIENTA"/>
    <s v="FREDY ORTIZ"/>
    <x v="1"/>
    <s v="AIRE"/>
    <s v="INTERNO"/>
    <x v="1"/>
    <n v="2"/>
    <n v="1"/>
    <d v="1899-12-31T01:18:23"/>
    <x v="230"/>
    <n v="0"/>
    <d v="1899-12-30T03:00:00"/>
    <d v="1899-12-31T16:17:31"/>
    <x v="23"/>
    <x v="4"/>
    <x v="10"/>
    <s v="5-21"/>
  </r>
  <r>
    <s v="TFU064"/>
    <n v="373"/>
    <x v="0"/>
    <s v="PONER SUPLEMENTO A BARRA TENSORA DE BUJE DE ZANAHORIA"/>
    <s v="CHASIS"/>
    <d v="1899-12-30T09:42:00"/>
    <d v="1899-12-30T18:00:00"/>
    <d v="2021-05-24T00:00:00"/>
    <x v="47"/>
    <d v="2021-05-26T00:00:00"/>
    <d v="2021-05-26T00:00:00"/>
    <d v="1899-12-30T16:20:00"/>
    <d v="1899-12-30T18:00:00"/>
    <s v="ARGEMIRO ARAQUE"/>
    <s v="FREDY ORTIZ"/>
    <x v="1"/>
    <s v="MECANICA DE PATIO"/>
    <s v="EXTERNO"/>
    <x v="1"/>
    <n v="2"/>
    <n v="1"/>
    <d v="1899-12-31T01:18:23"/>
    <x v="230"/>
    <n v="0"/>
    <d v="1899-12-30T03:00:00"/>
    <d v="1899-12-31T16:17:31"/>
    <x v="23"/>
    <x v="4"/>
    <x v="10"/>
    <s v="5-21"/>
  </r>
  <r>
    <s v="SJK824"/>
    <n v="374"/>
    <x v="1"/>
    <s v="MOVIMIENTO DE VEHICULO Y DESENGANCHE PARA PASAR AL CARCAMO"/>
    <s v="CABEZOTE"/>
    <d v="1899-12-30T09:30:00"/>
    <d v="1899-12-30T17:50:00"/>
    <d v="2021-05-24T00:00:00"/>
    <x v="47"/>
    <d v="2021-05-24T00:00:00"/>
    <d v="2021-05-24T00:00:00"/>
    <d v="1899-12-30T09:30:00"/>
    <d v="1899-12-30T09:50:00"/>
    <s v="CESAR ESCORCIA"/>
    <s v="JOSE PABON"/>
    <x v="1"/>
    <s v="MECANICA DE PATIO"/>
    <s v="EXTERNO"/>
    <x v="3"/>
    <n v="2"/>
    <n v="1"/>
    <d v="1899-12-31T01:20:23"/>
    <x v="231"/>
    <n v="0"/>
    <d v="1899-12-30T03:10:00"/>
    <d v="1899-12-31T16:29:31"/>
    <x v="23"/>
    <x v="4"/>
    <x v="10"/>
    <s v="5-21"/>
  </r>
  <r>
    <s v="SJK824"/>
    <n v="374"/>
    <x v="1"/>
    <s v="CAMBIO DE ACEITE Y FILTRACION DE MOTOR"/>
    <s v="MOTOR"/>
    <d v="1899-12-30T09:30:00"/>
    <d v="1899-12-30T17:50:00"/>
    <d v="2021-05-24T00:00:00"/>
    <x v="47"/>
    <d v="2021-05-24T00:00:00"/>
    <d v="2021-05-24T00:00:00"/>
    <d v="1899-12-30T09:50:00"/>
    <d v="1899-12-30T12:00:00"/>
    <s v="RODOLFO CASTAÑEDA"/>
    <s v="JOSE PABON"/>
    <x v="1"/>
    <s v="MECANICA DE PATIO"/>
    <s v="INTERNO"/>
    <x v="3"/>
    <n v="2"/>
    <n v="1"/>
    <d v="1899-12-31T01:20:23"/>
    <x v="231"/>
    <n v="0"/>
    <d v="1899-12-30T03:10:00"/>
    <d v="1899-12-31T16:29:31"/>
    <x v="23"/>
    <x v="4"/>
    <x v="10"/>
    <s v="5-21"/>
  </r>
  <r>
    <s v="SJK824"/>
    <n v="374"/>
    <x v="1"/>
    <s v="INSPECCION DE VEHICULO GENERAL POR PREVENTIVO "/>
    <s v="CABEZOTE"/>
    <d v="1899-12-30T09:30:00"/>
    <d v="1899-12-30T17:50:00"/>
    <d v="2021-05-24T00:00:00"/>
    <x v="47"/>
    <d v="2021-05-24T00:00:00"/>
    <d v="2021-05-24T00:00:00"/>
    <d v="1899-12-30T15:00:00"/>
    <d v="1899-12-30T16:20:00"/>
    <s v="CESAR ESCORCIA_x000a_JOSE PAEZ_x000a_JULIO ARAQUE"/>
    <s v="JOSE PABON"/>
    <x v="1"/>
    <s v="MECANICA DE PATIO"/>
    <s v="EXTERNO"/>
    <x v="3"/>
    <n v="2"/>
    <n v="1"/>
    <d v="1899-12-31T01:20:23"/>
    <x v="231"/>
    <n v="0"/>
    <d v="1899-12-30T03:10:00"/>
    <d v="1899-12-31T16:29:31"/>
    <x v="23"/>
    <x v="4"/>
    <x v="10"/>
    <s v="5-21"/>
  </r>
  <r>
    <s v="SJK824"/>
    <n v="374"/>
    <x v="1"/>
    <s v="REPARACION DE BOMBA DE AGUA "/>
    <s v="MOTOR"/>
    <d v="1899-12-30T09:30:00"/>
    <d v="1899-12-30T17:50:00"/>
    <d v="2021-05-24T00:00:00"/>
    <x v="47"/>
    <d v="2021-05-24T00:00:00"/>
    <d v="2021-05-24T00:00:00"/>
    <d v="1899-12-30T07:30:00"/>
    <d v="1899-12-30T17:30:00"/>
    <s v="WILSON DURAN"/>
    <s v="JOSE PABON"/>
    <x v="1"/>
    <s v="MOTORES"/>
    <s v="INTERNO"/>
    <x v="3"/>
    <n v="2"/>
    <n v="1"/>
    <d v="1899-12-31T01:20:23"/>
    <x v="231"/>
    <n v="0"/>
    <d v="1899-12-30T03:10:00"/>
    <d v="1899-12-31T16:29:31"/>
    <x v="23"/>
    <x v="4"/>
    <x v="10"/>
    <s v="5-21"/>
  </r>
  <r>
    <s v="SJK824"/>
    <n v="374"/>
    <x v="1"/>
    <s v="CAMBIO DE MANGUERA DE LINEA DE GOBERNADOR A COMPRESOR "/>
    <s v="AIRE CABEZOTE"/>
    <d v="1899-12-30T09:30:00"/>
    <d v="1899-12-30T17:50:00"/>
    <d v="2021-05-24T00:00:00"/>
    <x v="47"/>
    <d v="2021-05-24T00:00:00"/>
    <d v="2021-05-24T00:00:00"/>
    <d v="1899-12-30T16:05:00"/>
    <d v="1899-12-30T16:15:00"/>
    <s v="JOSE PAEZ"/>
    <s v="JOSE PABON"/>
    <x v="1"/>
    <s v="AIRE"/>
    <s v="EXTERNO"/>
    <x v="3"/>
    <n v="2"/>
    <n v="1"/>
    <d v="1899-12-31T01:20:23"/>
    <x v="231"/>
    <n v="0"/>
    <d v="1899-12-30T03:10:00"/>
    <d v="1899-12-31T16:29:31"/>
    <x v="23"/>
    <x v="4"/>
    <x v="10"/>
    <s v="5-21"/>
  </r>
  <r>
    <s v="SJK824"/>
    <n v="374"/>
    <x v="1"/>
    <s v="CAMBIO DE BOMBA DE AGUA, CAMBIO DE LLAVES DE PASO DE MANGUERAS DE COMBUSTIBLE, CAMBIO DE PATIN"/>
    <s v="MOTOR"/>
    <d v="1899-12-30T09:30:00"/>
    <d v="1899-12-30T17:50:00"/>
    <d v="2021-05-24T00:00:00"/>
    <x v="47"/>
    <d v="2021-05-25T00:00:00"/>
    <d v="2021-05-25T00:00:00"/>
    <d v="1899-12-30T07:30:00"/>
    <d v="1899-12-30T16:40:00"/>
    <s v="WILSON DURAN"/>
    <s v="JOSE PABON"/>
    <x v="1"/>
    <s v="MOTORES"/>
    <s v="INTERNO"/>
    <x v="3"/>
    <n v="2"/>
    <n v="1"/>
    <d v="1899-12-31T01:20:23"/>
    <x v="231"/>
    <n v="0"/>
    <d v="1899-12-30T03:10:00"/>
    <d v="1899-12-31T16:29:31"/>
    <x v="23"/>
    <x v="4"/>
    <x v="10"/>
    <s v="5-21"/>
  </r>
  <r>
    <s v="SJK824"/>
    <n v="374"/>
    <x v="1"/>
    <s v="CAMBIO DE DEPOSITO DE REFRIGERANTE, ENGRASE DE PATINES "/>
    <s v="MOTOR"/>
    <d v="1899-12-30T09:30:00"/>
    <d v="1899-12-30T17:50:00"/>
    <d v="2021-05-24T00:00:00"/>
    <x v="47"/>
    <d v="2021-05-25T00:00:00"/>
    <d v="2021-05-25T00:00:00"/>
    <d v="1899-12-30T07:51:00"/>
    <d v="1899-12-30T12:00:00"/>
    <s v="JOSE DIAZ"/>
    <s v="JOSE PABON"/>
    <x v="1"/>
    <s v="MOTORES"/>
    <s v="INTERNO"/>
    <x v="3"/>
    <n v="2"/>
    <n v="1"/>
    <d v="1899-12-31T01:20:23"/>
    <x v="231"/>
    <n v="0"/>
    <d v="1899-12-30T03:10:00"/>
    <d v="1899-12-31T16:29:31"/>
    <x v="23"/>
    <x v="4"/>
    <x v="10"/>
    <s v="5-21"/>
  </r>
  <r>
    <s v="R59146"/>
    <n v="374"/>
    <x v="1"/>
    <s v="CAMBIO DE BANDAS POSICION 5,6,7, Y 8 , CAMBIO DE BUJE TENSOR Y TEMPLETE PRIMER TROQUE, MONTAJE DE LLANTAS Y GRADUACION DE FRENOS"/>
    <s v="RUEDAS"/>
    <d v="1899-12-30T09:30:00"/>
    <d v="1899-12-30T17:50:00"/>
    <d v="2021-05-24T00:00:00"/>
    <x v="47"/>
    <d v="2021-05-25T00:00:00"/>
    <d v="2021-05-25T00:00:00"/>
    <d v="1899-12-30T08:30:00"/>
    <d v="1899-12-30T15:20:00"/>
    <s v="RODOLFO CASTAÑEDA"/>
    <s v="JOSE PABON"/>
    <x v="1"/>
    <s v="MECANICA DE PATIO"/>
    <s v="INTERNO"/>
    <x v="3"/>
    <n v="2"/>
    <n v="1"/>
    <d v="1899-12-31T01:20:23"/>
    <x v="231"/>
    <n v="0"/>
    <d v="1899-12-30T03:10:00"/>
    <d v="1899-12-31T16:29:31"/>
    <x v="23"/>
    <x v="4"/>
    <x v="10"/>
    <s v="5-21"/>
  </r>
  <r>
    <s v="SJK824"/>
    <n v="374"/>
    <x v="1"/>
    <s v="REALIZAR PORTA CONOS"/>
    <s v="ACCESORIO"/>
    <d v="1899-12-30T09:30:00"/>
    <d v="1899-12-30T17:50:00"/>
    <d v="2021-05-24T00:00:00"/>
    <x v="47"/>
    <d v="2021-05-25T00:00:00"/>
    <d v="2021-05-25T00:00:00"/>
    <d v="1899-12-30T10:45:00"/>
    <d v="1899-12-30T12:00:00"/>
    <s v="ALVARO CERVANTES"/>
    <s v="JOSE PABON"/>
    <x v="1"/>
    <s v="SOLDADURA"/>
    <s v="EXTERNO"/>
    <x v="3"/>
    <n v="2"/>
    <n v="1"/>
    <d v="1899-12-31T01:20:23"/>
    <x v="231"/>
    <n v="0"/>
    <d v="1899-12-30T03:10:00"/>
    <d v="1899-12-31T16:29:31"/>
    <x v="23"/>
    <x v="4"/>
    <x v="10"/>
    <s v="5-21"/>
  </r>
  <r>
    <s v="SJK824"/>
    <n v="374"/>
    <x v="1"/>
    <s v="MANTENIMIENTO AIRE ACONDICIONADO"/>
    <s v="MOTOR"/>
    <d v="1899-12-30T09:30:00"/>
    <d v="1899-12-30T17:50:00"/>
    <d v="2021-05-24T00:00:00"/>
    <x v="47"/>
    <d v="2021-05-25T00:00:00"/>
    <d v="2021-05-25T00:00:00"/>
    <d v="1899-12-30T11:00:00"/>
    <d v="1899-12-30T13:30:00"/>
    <s v="MARCELINO"/>
    <s v="JOSE PABON"/>
    <x v="1"/>
    <s v="AIRE ACONDICIONADO"/>
    <s v="INTERNO"/>
    <x v="3"/>
    <n v="2"/>
    <n v="1"/>
    <d v="1899-12-31T01:20:23"/>
    <x v="231"/>
    <n v="0"/>
    <d v="1899-12-30T03:10:00"/>
    <d v="1899-12-31T16:29:31"/>
    <x v="23"/>
    <x v="4"/>
    <x v="10"/>
    <s v="5-21"/>
  </r>
  <r>
    <s v="SJK824"/>
    <n v="374"/>
    <x v="1"/>
    <s v="CORTAR TORNILLOS"/>
    <s v="SUSPENSION DELANTERA"/>
    <d v="1899-12-30T09:30:00"/>
    <d v="1899-12-30T17:50:00"/>
    <d v="2021-05-24T00:00:00"/>
    <x v="47"/>
    <d v="2021-05-26T00:00:00"/>
    <d v="2021-05-26T00:00:00"/>
    <d v="1899-12-30T10:30:00"/>
    <d v="1899-12-30T11:25:00"/>
    <s v="ALVARO CERVANTES"/>
    <s v="JOSE PABON"/>
    <x v="1"/>
    <s v="SOLDADURA"/>
    <s v="EXTERNO"/>
    <x v="3"/>
    <n v="2"/>
    <n v="1"/>
    <d v="1899-12-31T01:20:23"/>
    <x v="231"/>
    <n v="0"/>
    <d v="1899-12-30T03:10:00"/>
    <d v="1899-12-31T16:29:31"/>
    <x v="23"/>
    <x v="4"/>
    <x v="10"/>
    <s v="5-21"/>
  </r>
  <r>
    <s v="SJK824"/>
    <n v="374"/>
    <x v="0"/>
    <s v="CAMBIO DE AMORTIGUADORES DELANTEROS, CAMBIO DE BUJES DE MUELLES DELANTEROS, SE PUSIERON SUPLEMENTOS A LOS MUELLES, CAMBIO DE PASADORES, GRASERAS Y ENGRASE GENERAL"/>
    <s v="SUSPENSION DELANTERA"/>
    <d v="1899-12-30T09:30:00"/>
    <d v="1899-12-30T17:50:00"/>
    <d v="2021-05-24T00:00:00"/>
    <x v="47"/>
    <d v="2021-05-26T00:00:00"/>
    <d v="2021-05-26T00:00:00"/>
    <d v="1899-12-30T07:30:00"/>
    <d v="1899-12-30T17:50:00"/>
    <s v="RODOLFO CASTAÑEDA_x000a_NELFO CALDERA"/>
    <s v="JOSE PABON"/>
    <x v="1"/>
    <s v="MECANICA DE PATIO"/>
    <s v="EXTERNO"/>
    <x v="3"/>
    <n v="2"/>
    <n v="1"/>
    <d v="1899-12-31T01:20:23"/>
    <x v="231"/>
    <n v="0"/>
    <d v="1899-12-30T03:10:00"/>
    <d v="1899-12-31T16:29:31"/>
    <x v="23"/>
    <x v="4"/>
    <x v="10"/>
    <s v="5-21"/>
  </r>
  <r>
    <s v="TFU063"/>
    <n v="375"/>
    <x v="0"/>
    <s v="ADAPTACION DE VALVULA NIVELADORA DE KW, ADAPTACION DE RACORES EN ELECTROVALVULAS DE FUN CLUTCH"/>
    <s v="SUSPENSION CABINA"/>
    <d v="1899-12-30T10:25:00"/>
    <d v="1899-12-30T12:00:00"/>
    <d v="2021-05-24T00:00:00"/>
    <x v="45"/>
    <d v="2021-05-24T00:00:00"/>
    <d v="2021-05-24T00:00:00"/>
    <d v="1899-12-30T10:30:00"/>
    <d v="1899-12-30T12:00:00"/>
    <s v="JOSE PAEZ"/>
    <s v="CARLOS RUIZ"/>
    <x v="1"/>
    <s v="AIRE"/>
    <s v="EXTERNO"/>
    <x v="1"/>
    <n v="0"/>
    <n v="1"/>
    <d v="1899-12-30T01:35:00"/>
    <x v="232"/>
    <n v="1"/>
    <d v="1899-12-30T00:00:00"/>
    <d v="1899-12-30T01:35:00"/>
    <x v="21"/>
    <x v="4"/>
    <x v="10"/>
    <s v="5-21"/>
  </r>
  <r>
    <s v="TFQ993"/>
    <n v="376"/>
    <x v="1"/>
    <s v="INSPECCION DE TUBO DE REFRIGERANTE A RADIADOR"/>
    <s v="MOTOR"/>
    <d v="1899-12-30T11:30:00"/>
    <d v="1899-12-30T16:50:00"/>
    <d v="2021-05-24T00:00:00"/>
    <x v="46"/>
    <d v="2021-05-24T00:00:00"/>
    <d v="2021-05-24T00:00:00"/>
    <d v="1899-12-30T14:15:00"/>
    <d v="1899-12-30T14:40:00"/>
    <s v="CESAR ESCORCIA"/>
    <s v="JORGE GOMEZ"/>
    <x v="0"/>
    <s v="MOTORES"/>
    <s v="EXTERNO"/>
    <x v="1"/>
    <n v="3"/>
    <n v="1"/>
    <d v="1899-12-31T06:50:17"/>
    <x v="233"/>
    <n v="0"/>
    <d v="1899-12-30T04:10:00"/>
    <d v="1900-01-01T04:29:02"/>
    <x v="22"/>
    <x v="4"/>
    <x v="10"/>
    <s v="5-21"/>
  </r>
  <r>
    <s v="TFQ993"/>
    <n v="376"/>
    <x v="1"/>
    <s v="CAMBIO DE ABRAZADERA Y AJUSTE DE AMORTIGUADOR LADO IZQUIERDO"/>
    <s v="RUEDAS"/>
    <d v="1899-12-30T11:30:00"/>
    <d v="1899-12-30T16:50:00"/>
    <d v="2021-05-24T00:00:00"/>
    <x v="46"/>
    <d v="2021-05-24T00:00:00"/>
    <d v="2021-05-24T00:00:00"/>
    <d v="1899-12-30T14:45:00"/>
    <d v="1899-12-30T15:40:00"/>
    <s v="RODOLFO CASTAÑEDA"/>
    <s v="JORGE GOMEZ"/>
    <x v="0"/>
    <s v="MOTORES"/>
    <s v="EXTERNO"/>
    <x v="1"/>
    <n v="3"/>
    <n v="1"/>
    <d v="1899-12-31T06:50:17"/>
    <x v="233"/>
    <n v="0"/>
    <d v="1899-12-30T04:10:00"/>
    <d v="1900-01-01T04:29:02"/>
    <x v="22"/>
    <x v="4"/>
    <x v="10"/>
    <s v="5-21"/>
  </r>
  <r>
    <s v="TFQ993"/>
    <n v="376"/>
    <x v="1"/>
    <s v="CAMBIO DEL EJE DE BRAZO LIMPIABRISAS MANTENIMIENTO A MOTOR, PENDIENTE POR REPUESTO"/>
    <s v="CABINA"/>
    <d v="1899-12-30T11:30:00"/>
    <d v="1899-12-30T16:50:00"/>
    <d v="2021-05-24T00:00:00"/>
    <x v="46"/>
    <d v="2021-05-24T00:00:00"/>
    <d v="2021-05-24T00:00:00"/>
    <d v="1899-12-30T15:12:00"/>
    <d v="1899-12-30T17:00:00"/>
    <s v="EDWIN NARANJO"/>
    <s v="JORGE GOMEZ"/>
    <x v="0"/>
    <s v="ELECTRICO"/>
    <s v="EXTERNO"/>
    <x v="1"/>
    <n v="3"/>
    <n v="1"/>
    <d v="1899-12-31T06:50:17"/>
    <x v="233"/>
    <n v="0"/>
    <d v="1899-12-30T04:10:00"/>
    <d v="1900-01-01T04:29:02"/>
    <x v="22"/>
    <x v="4"/>
    <x v="10"/>
    <s v="5-21"/>
  </r>
  <r>
    <s v="S26255"/>
    <n v="376"/>
    <x v="1"/>
    <s v="ADAPTACION DE MANO DE TRAILER Y RACOR"/>
    <s v="AIRE TRAILER"/>
    <d v="1899-12-30T11:30:00"/>
    <d v="1899-12-30T16:50:00"/>
    <d v="2021-05-24T00:00:00"/>
    <x v="46"/>
    <d v="2021-05-24T00:00:00"/>
    <d v="2021-05-24T00:00:00"/>
    <d v="1899-12-30T16:20:00"/>
    <d v="1899-12-30T17:20:00"/>
    <s v="JOSE PAEZ"/>
    <s v="JORGE GOMEZ"/>
    <x v="0"/>
    <s v="AIRE"/>
    <s v="EXTERNO"/>
    <x v="1"/>
    <n v="3"/>
    <n v="1"/>
    <d v="1899-12-31T06:50:17"/>
    <x v="233"/>
    <n v="0"/>
    <d v="1899-12-30T04:10:00"/>
    <d v="1900-01-01T04:29:02"/>
    <x v="22"/>
    <x v="4"/>
    <x v="10"/>
    <s v="5-21"/>
  </r>
  <r>
    <s v="TFQ993"/>
    <n v="376"/>
    <x v="1"/>
    <s v="CAMBIO DE TANQUE SUPERIOR DEL RADIADOR"/>
    <s v="MOTOR"/>
    <d v="1899-12-30T11:30:00"/>
    <d v="1899-12-30T16:50:00"/>
    <d v="2021-05-24T00:00:00"/>
    <x v="46"/>
    <d v="2021-05-25T00:00:00"/>
    <d v="2021-05-25T00:00:00"/>
    <d v="1899-12-30T08:00:00"/>
    <d v="1899-12-30T10:00:00"/>
    <s v="ALUMINDUSTRIAL "/>
    <s v="JORGE GOMEZ"/>
    <x v="0"/>
    <s v="RADIADOR"/>
    <s v="INTERNO"/>
    <x v="1"/>
    <n v="3"/>
    <n v="1"/>
    <d v="1899-12-31T06:50:17"/>
    <x v="233"/>
    <n v="0"/>
    <d v="1899-12-30T04:10:00"/>
    <d v="1900-01-01T04:29:02"/>
    <x v="22"/>
    <x v="4"/>
    <x v="10"/>
    <s v="5-21"/>
  </r>
  <r>
    <s v="TFQ993"/>
    <n v="376"/>
    <x v="1"/>
    <s v="REPARACION DE SISTEMA LIMPIAVIDRIOS"/>
    <s v="CABINA"/>
    <d v="1899-12-30T11:30:00"/>
    <d v="1899-12-30T16:50:00"/>
    <d v="2021-05-24T00:00:00"/>
    <x v="46"/>
    <d v="2021-05-26T00:00:00"/>
    <d v="2021-05-26T00:00:00"/>
    <d v="1899-12-30T15:50:00"/>
    <d v="1899-12-30T17:00:00"/>
    <s v="EDWIN NARANJO"/>
    <s v="JORGE GOMEZ"/>
    <x v="0"/>
    <s v="ELECTRICO"/>
    <s v="EXTERNO"/>
    <x v="1"/>
    <n v="3"/>
    <n v="1"/>
    <d v="1899-12-31T06:50:17"/>
    <x v="233"/>
    <n v="0"/>
    <d v="1899-12-30T04:10:00"/>
    <d v="1900-01-01T04:29:02"/>
    <x v="22"/>
    <x v="4"/>
    <x v="10"/>
    <s v="5-21"/>
  </r>
  <r>
    <s v="TFQ993"/>
    <n v="376"/>
    <x v="1"/>
    <s v="CAMBIO DE BRAZOS PLUMILLAS Y MONTAJE DE CARCASA SISTEMA ELEVAVIDRIOS"/>
    <s v="CABINA"/>
    <d v="1899-12-30T11:30:00"/>
    <d v="1899-12-30T16:50:00"/>
    <d v="2021-05-24T00:00:00"/>
    <x v="46"/>
    <d v="2021-05-27T00:00:00"/>
    <d v="2021-05-27T00:00:00"/>
    <d v="1899-12-30T08:00:00"/>
    <d v="1899-12-30T09:41:00"/>
    <s v="EDWIN NARANJO "/>
    <s v="JORGE GOMEZ"/>
    <x v="0"/>
    <s v="ELECTRICO"/>
    <s v="EXTERNO"/>
    <x v="1"/>
    <n v="3"/>
    <n v="1"/>
    <d v="1899-12-31T06:50:17"/>
    <x v="233"/>
    <n v="0"/>
    <d v="1899-12-30T04:10:00"/>
    <d v="1900-01-01T04:29:02"/>
    <x v="22"/>
    <x v="4"/>
    <x v="10"/>
    <s v="5-21"/>
  </r>
  <r>
    <s v="TFQ993"/>
    <n v="376"/>
    <x v="1"/>
    <s v="POLISHADO, AYUDAR A EDWIN EN EL MONTAJE DE LA CARCASA"/>
    <s v="CABINA"/>
    <d v="1899-12-30T11:30:00"/>
    <d v="1899-12-30T16:50:00"/>
    <d v="2021-05-24T00:00:00"/>
    <x v="46"/>
    <d v="2021-05-27T00:00:00"/>
    <d v="2021-05-27T00:00:00"/>
    <d v="1899-12-30T08:00:00"/>
    <d v="1899-12-30T16:40:00"/>
    <s v="WILSON OROZCO"/>
    <s v="JORGE GOMEZ"/>
    <x v="1"/>
    <s v="LATONERIA Y PINTURA"/>
    <s v="EXTERNO"/>
    <x v="1"/>
    <n v="3"/>
    <n v="1"/>
    <d v="1899-12-31T06:50:17"/>
    <x v="233"/>
    <n v="0"/>
    <d v="1899-12-30T04:10:00"/>
    <d v="1900-01-01T04:29:02"/>
    <x v="22"/>
    <x v="4"/>
    <x v="10"/>
    <s v="5-21"/>
  </r>
  <r>
    <s v="TFQ993"/>
    <n v="376"/>
    <x v="1"/>
    <s v="MANTENIMIENTO A VALVULA PEDAL DE FRENO Y MANTENIMIENTO A VALVULA R-14, CAMBIO DE EMPAQUETADURA"/>
    <s v="AIRE CABEZOTE"/>
    <d v="1899-12-30T11:30:00"/>
    <d v="1899-12-30T16:50:00"/>
    <d v="2021-05-24T00:00:00"/>
    <x v="46"/>
    <d v="2021-05-27T00:00:00"/>
    <d v="2021-05-27T00:00:00"/>
    <d v="1899-12-30T09:42:00"/>
    <d v="1899-12-30T15:36:00"/>
    <s v="DEIWIS PIMIENTA"/>
    <s v="JORGE GOMEZ"/>
    <x v="0"/>
    <s v="AIRE"/>
    <s v="INTERNO"/>
    <x v="1"/>
    <n v="3"/>
    <n v="1"/>
    <d v="1899-12-31T06:50:17"/>
    <x v="233"/>
    <n v="0"/>
    <d v="1899-12-30T04:10:00"/>
    <d v="1900-01-01T04:29:02"/>
    <x v="22"/>
    <x v="4"/>
    <x v="10"/>
    <s v="5-21"/>
  </r>
  <r>
    <s v="TFQ993"/>
    <n v="376"/>
    <x v="0"/>
    <s v="ENGRASE"/>
    <s v="RUEDAS"/>
    <d v="1899-12-30T11:30:00"/>
    <d v="1899-12-30T16:50:00"/>
    <d v="2021-05-24T00:00:00"/>
    <x v="46"/>
    <d v="2021-05-27T00:00:00"/>
    <d v="2021-05-27T00:00:00"/>
    <d v="1899-12-30T16:40:00"/>
    <d v="1899-12-30T16:50:00"/>
    <s v="DEIWIS PIMIENTA"/>
    <s v="JORGE GOMEZ"/>
    <x v="1"/>
    <s v="MECANICA DE PATIO"/>
    <s v="EXTERNO"/>
    <x v="1"/>
    <n v="3"/>
    <n v="1"/>
    <d v="1899-12-31T06:50:17"/>
    <x v="233"/>
    <n v="0"/>
    <d v="1899-12-30T04:10:00"/>
    <d v="1900-01-01T04:29:02"/>
    <x v="22"/>
    <x v="4"/>
    <x v="10"/>
    <s v="5-21"/>
  </r>
  <r>
    <s v="S26301"/>
    <n v="377"/>
    <x v="1"/>
    <s v="COLOCAR VALVULA DE DESCARGUE RAPIDO, REVISION DE FRENO PORQUE SE QUEDABA PEGADO, CAMBIO DE DIAFRAGMA VALVULA CHILLONA,  EN CABEZOTE"/>
    <s v="AIRE TRAILER"/>
    <d v="1899-12-30T14:00:00"/>
    <d v="1899-12-30T17:30:00"/>
    <d v="2021-05-24T00:00:00"/>
    <x v="45"/>
    <d v="2021-05-24T00:00:00"/>
    <d v="2021-05-24T00:00:00"/>
    <d v="1899-12-30T14:12:00"/>
    <d v="1899-12-30T17:30:00"/>
    <s v="DEIWIS PIMIENTA"/>
    <s v="LEONARDO CANO"/>
    <x v="0"/>
    <s v="AIRE"/>
    <s v="EXTERNO"/>
    <x v="1"/>
    <n v="0"/>
    <n v="1"/>
    <d v="1899-12-30T03:30:00"/>
    <x v="12"/>
    <n v="0"/>
    <d v="1899-12-30T03:30:00"/>
    <d v="1899-12-30T07:00:00"/>
    <x v="21"/>
    <x v="4"/>
    <x v="10"/>
    <s v="5-21"/>
  </r>
  <r>
    <s v="TFU071"/>
    <n v="377"/>
    <x v="1"/>
    <s v="REPARACION DE ACTUADOR TERCER PUESTO Y CAMBIO DE BOBINA"/>
    <s v="MOTOR"/>
    <d v="1899-12-30T14:00:00"/>
    <d v="1899-12-30T17:30:00"/>
    <d v="2021-05-24T00:00:00"/>
    <x v="45"/>
    <d v="2021-05-24T00:00:00"/>
    <d v="2021-05-24T00:00:00"/>
    <d v="1899-12-30T15:00:00"/>
    <d v="1899-12-30T16:00:00"/>
    <s v="WILSON DURAN"/>
    <s v="LEONARDO CANO"/>
    <x v="0"/>
    <s v="MOTORES"/>
    <s v="INTERNO"/>
    <x v="1"/>
    <n v="0"/>
    <n v="1"/>
    <d v="1899-12-30T03:30:00"/>
    <x v="12"/>
    <n v="0"/>
    <d v="1899-12-30T03:30:00"/>
    <d v="1899-12-30T07:00:00"/>
    <x v="21"/>
    <x v="4"/>
    <x v="10"/>
    <s v="5-21"/>
  </r>
  <r>
    <s v="TFU071"/>
    <n v="377"/>
    <x v="1"/>
    <s v="REPARACION DE CABLE 7 VIAS "/>
    <s v="CABINA"/>
    <d v="1899-12-30T14:00:00"/>
    <d v="1899-12-30T17:30:00"/>
    <d v="2021-05-24T00:00:00"/>
    <x v="45"/>
    <d v="2021-05-24T00:00:00"/>
    <d v="2021-05-24T00:00:00"/>
    <d v="1899-12-30T17:00:00"/>
    <d v="1899-12-30T17:30:00"/>
    <s v="EDWIN NARANJO"/>
    <s v="LEONARDO CANO"/>
    <x v="0"/>
    <s v="ELECTRICO"/>
    <s v="EXTERNO"/>
    <x v="1"/>
    <n v="0"/>
    <n v="1"/>
    <d v="1899-12-30T03:30:00"/>
    <x v="12"/>
    <n v="0"/>
    <d v="1899-12-30T03:30:00"/>
    <d v="1899-12-30T07:00:00"/>
    <x v="21"/>
    <x v="4"/>
    <x v="10"/>
    <s v="5-21"/>
  </r>
  <r>
    <s v="TFU071"/>
    <n v="377"/>
    <x v="0"/>
    <s v="ESCANER DEL VEHICULO, MOSTRO ACTUADOR"/>
    <s v="MOTOR"/>
    <d v="1899-12-30T14:00:00"/>
    <d v="1899-12-30T17:30:00"/>
    <d v="2021-05-24T00:00:00"/>
    <x v="45"/>
    <d v="2021-05-24T00:00:00"/>
    <d v="2021-05-24T00:00:00"/>
    <d v="1899-12-30T14:15:00"/>
    <d v="1899-12-30T15:15:00"/>
    <s v="JULIO ARAQUE"/>
    <s v="LEONARDO CANO"/>
    <x v="0"/>
    <s v="MOTORES"/>
    <s v="INTERNO"/>
    <x v="1"/>
    <n v="0"/>
    <n v="1"/>
    <d v="1899-12-30T03:30:00"/>
    <x v="12"/>
    <n v="0"/>
    <d v="1899-12-30T03:30:00"/>
    <d v="1899-12-30T07:00:00"/>
    <x v="21"/>
    <x v="4"/>
    <x v="10"/>
    <s v="5-21"/>
  </r>
  <r>
    <s v="TFR044"/>
    <n v="378"/>
    <x v="0"/>
    <s v="CONDENAR AIRE DE LA LINEA HUMEDA, DEBE REGRESAR"/>
    <s v="CABINA"/>
    <d v="1899-12-30T12:00:00"/>
    <d v="1899-12-30T12:10:00"/>
    <d v="2021-05-24T00:00:00"/>
    <x v="45"/>
    <d v="2021-05-24T00:00:00"/>
    <d v="2021-05-24T00:00:00"/>
    <d v="1899-12-30T12:00:00"/>
    <d v="1899-12-30T12:10:00"/>
    <s v="JOSE PAEZ"/>
    <s v="ALVARO PINEDA"/>
    <x v="0"/>
    <s v="AIRE"/>
    <s v="EXTERNO"/>
    <x v="1"/>
    <n v="0"/>
    <n v="1"/>
    <d v="1899-12-30T00:10:00"/>
    <x v="20"/>
    <n v="1"/>
    <d v="1899-12-30T00:00:00"/>
    <d v="1899-12-30T00:10:00"/>
    <x v="21"/>
    <x v="4"/>
    <x v="10"/>
    <s v="5-21"/>
  </r>
  <r>
    <s v="TFR851"/>
    <n v="379"/>
    <x v="1"/>
    <s v="DESMONTE DE CARDAN PARA CAMBIO DE CAUCHO CENTRAL"/>
    <s v="TRANSMISIONES"/>
    <d v="1899-12-30T14:00:00"/>
    <d v="1899-12-30T17:30:00"/>
    <d v="2021-05-24T00:00:00"/>
    <x v="45"/>
    <d v="2021-05-24T00:00:00"/>
    <d v="2021-05-24T00:00:00"/>
    <d v="1899-12-30T14:00:00"/>
    <d v="1899-12-30T17:15:00"/>
    <s v="JOSE DIAZ"/>
    <s v="JONHY SORACA"/>
    <x v="0"/>
    <s v="CAJAS Y TRANSMISIONES"/>
    <s v="INTERNO"/>
    <x v="5"/>
    <n v="0"/>
    <n v="1"/>
    <d v="1899-12-30T03:30:00"/>
    <x v="12"/>
    <n v="1"/>
    <d v="1899-12-30T00:00:00"/>
    <d v="1899-12-30T03:30:00"/>
    <x v="21"/>
    <x v="4"/>
    <x v="10"/>
    <s v="5-21"/>
  </r>
  <r>
    <s v="TFR851"/>
    <n v="379"/>
    <x v="0"/>
    <s v="CAMBIO DE LODERAS, POLISHADO DE VEHICULO"/>
    <s v="CABINA"/>
    <d v="1899-12-30T14:00:00"/>
    <d v="1899-12-30T17:30:00"/>
    <d v="2021-05-24T00:00:00"/>
    <x v="45"/>
    <d v="2021-05-24T00:00:00"/>
    <d v="2021-05-24T00:00:00"/>
    <d v="1899-12-30T14:30:00"/>
    <d v="1899-12-30T17:30:00"/>
    <s v="WILSON OROZCO"/>
    <s v="JONHY SORACA"/>
    <x v="1"/>
    <s v="LATONERIA Y PINTURA"/>
    <s v="EXTERNO"/>
    <x v="5"/>
    <n v="0"/>
    <n v="1"/>
    <d v="1899-12-30T03:30:00"/>
    <x v="12"/>
    <n v="1"/>
    <d v="1899-12-30T00:00:00"/>
    <d v="1899-12-30T03:30:00"/>
    <x v="21"/>
    <x v="4"/>
    <x v="10"/>
    <s v="5-21"/>
  </r>
  <r>
    <s v="TDL765"/>
    <n v="380"/>
    <x v="1"/>
    <s v="INSPECCION DE TANQUE DE COMPENSACION"/>
    <s v="MOTOR"/>
    <d v="1899-12-30T15:25:00"/>
    <d v="1899-12-30T17:30:00"/>
    <d v="2021-05-24T00:00:00"/>
    <x v="45"/>
    <d v="2021-05-24T00:00:00"/>
    <d v="2021-05-24T00:00:00"/>
    <d v="1899-12-30T15:25:00"/>
    <d v="1899-12-30T15:35:00"/>
    <s v="JOSE DIAZ"/>
    <s v="CARLOS RAMIREZ"/>
    <x v="0"/>
    <s v="MOTORES"/>
    <s v="EXTERNO"/>
    <x v="1"/>
    <n v="0"/>
    <n v="1"/>
    <d v="1899-12-30T02:05:00"/>
    <x v="222"/>
    <n v="0"/>
    <d v="1899-12-30T03:30:00"/>
    <d v="1899-12-30T05:35:00"/>
    <x v="21"/>
    <x v="4"/>
    <x v="10"/>
    <s v="5-21"/>
  </r>
  <r>
    <s v="TDL765"/>
    <n v="380"/>
    <x v="0"/>
    <s v="DESMONTE DE TANQUE DE COMPENSACION PARA REPARACION POR FUGA, CON PEGA TANQUE"/>
    <s v="MOTOR"/>
    <d v="1899-12-30T15:25:00"/>
    <d v="1899-12-30T17:30:00"/>
    <d v="2021-05-24T00:00:00"/>
    <x v="45"/>
    <d v="2021-05-24T00:00:00"/>
    <d v="2021-05-24T00:00:00"/>
    <d v="1899-12-30T16:00:00"/>
    <d v="1899-12-30T17:30:00"/>
    <s v="RODOLFO CASTAÑEDA"/>
    <s v="CARLOS RAMIREZ"/>
    <x v="0"/>
    <s v="MOTORES"/>
    <s v="EXTERNO"/>
    <x v="1"/>
    <n v="0"/>
    <n v="1"/>
    <d v="1899-12-30T02:05:00"/>
    <x v="222"/>
    <n v="0"/>
    <d v="1899-12-30T03:30:00"/>
    <d v="1899-12-30T05:35:00"/>
    <x v="21"/>
    <x v="4"/>
    <x v="10"/>
    <s v="5-21"/>
  </r>
  <r>
    <s v="TDK250"/>
    <n v="381"/>
    <x v="1"/>
    <s v="DESMONTE DE DEPOSITO DE HIDRAULICO"/>
    <s v="MOTOR"/>
    <d v="1899-12-30T07:20:00"/>
    <d v="1899-12-30T12:00:00"/>
    <d v="2021-05-25T00:00:00"/>
    <x v="48"/>
    <d v="2021-05-25T00:00:00"/>
    <d v="2021-05-25T00:00:00"/>
    <d v="1899-12-30T07:25:00"/>
    <d v="1899-12-30T07:50:00"/>
    <s v="JOSE DIAZ"/>
    <s v="CARLOS BARROS"/>
    <x v="0"/>
    <s v="MOTORES"/>
    <s v="EXTERNO"/>
    <x v="2"/>
    <n v="0"/>
    <n v="1"/>
    <d v="1899-12-30T04:40:00"/>
    <x v="178"/>
    <n v="1"/>
    <d v="1899-12-30T00:00:00"/>
    <d v="1899-12-30T04:40:00"/>
    <x v="30"/>
    <x v="4"/>
    <x v="10"/>
    <s v="5-21"/>
  </r>
  <r>
    <s v="TDK250"/>
    <n v="381"/>
    <x v="1"/>
    <s v="SOLDADURA A BASES DEL DEPOSITO DE HIDRAULICO "/>
    <s v="MOTOR"/>
    <d v="1899-12-30T07:20:00"/>
    <d v="1899-12-30T12:00:00"/>
    <d v="2021-05-25T00:00:00"/>
    <x v="48"/>
    <d v="2021-05-25T00:00:00"/>
    <d v="2021-05-25T00:00:00"/>
    <d v="1899-12-30T07:50:00"/>
    <d v="1899-12-30T08:35:00"/>
    <s v="DAIRO RODRIGUEZ"/>
    <s v="CARLOS BARROS"/>
    <x v="0"/>
    <s v="SOLDADURA"/>
    <s v="EXTERNO"/>
    <x v="2"/>
    <n v="0"/>
    <n v="1"/>
    <d v="1899-12-30T04:40:00"/>
    <x v="178"/>
    <n v="1"/>
    <d v="1899-12-30T00:00:00"/>
    <d v="1899-12-30T04:40:00"/>
    <x v="30"/>
    <x v="4"/>
    <x v="10"/>
    <s v="5-21"/>
  </r>
  <r>
    <s v="TDK250"/>
    <n v="381"/>
    <x v="1"/>
    <s v="MONTAJE DE BOTELLA Y ABRAZADERA DE TANQUE HIDRAULICO"/>
    <s v="MOTOR"/>
    <d v="1899-12-30T07:20:00"/>
    <d v="1899-12-30T12:00:00"/>
    <d v="2021-05-25T00:00:00"/>
    <x v="48"/>
    <d v="2021-05-25T00:00:00"/>
    <d v="2021-05-25T00:00:00"/>
    <d v="1899-12-30T08:35:00"/>
    <d v="1899-12-30T09:00:00"/>
    <s v="JOSE DIAZ"/>
    <s v="CARLOS BARROS"/>
    <x v="0"/>
    <s v="MOTORES"/>
    <s v="EXTERNO"/>
    <x v="2"/>
    <n v="0"/>
    <n v="1"/>
    <d v="1899-12-30T04:40:00"/>
    <x v="178"/>
    <n v="1"/>
    <d v="1899-12-30T00:00:00"/>
    <d v="1899-12-30T04:40:00"/>
    <x v="30"/>
    <x v="4"/>
    <x v="10"/>
    <s v="5-21"/>
  </r>
  <r>
    <s v="TDK250"/>
    <n v="381"/>
    <x v="1"/>
    <s v="DESMONTE Y MONTAJE DE TANQUE DE AIRE IZQUIERDO PARA REPARACION CON SOLDADURA"/>
    <s v="AIRE CABEZOTE"/>
    <d v="1899-12-30T07:20:00"/>
    <d v="1899-12-30T12:00:00"/>
    <d v="2021-05-25T00:00:00"/>
    <x v="48"/>
    <d v="2021-05-25T00:00:00"/>
    <d v="2021-05-25T00:00:00"/>
    <d v="1899-12-30T08:46:00"/>
    <d v="1899-12-30T09:30:00"/>
    <s v="DEIWIS PIMIENTA"/>
    <s v="CARLOS BARROS"/>
    <x v="0"/>
    <s v="AIRE"/>
    <s v="INTERNO"/>
    <x v="2"/>
    <n v="0"/>
    <n v="1"/>
    <d v="1899-12-30T04:40:00"/>
    <x v="178"/>
    <n v="1"/>
    <d v="1899-12-30T00:00:00"/>
    <d v="1899-12-30T04:40:00"/>
    <x v="30"/>
    <x v="4"/>
    <x v="10"/>
    <s v="5-21"/>
  </r>
  <r>
    <s v="TDK250"/>
    <n v="381"/>
    <x v="0"/>
    <s v="POLISHADO"/>
    <s v="CABINA"/>
    <d v="1899-12-30T07:20:00"/>
    <d v="1899-12-30T12:00:00"/>
    <d v="2021-05-25T00:00:00"/>
    <x v="48"/>
    <d v="2021-05-25T00:00:00"/>
    <d v="2021-05-25T00:00:00"/>
    <d v="1899-12-30T07:30:00"/>
    <d v="1899-12-30T12:00:00"/>
    <s v="WILSON OROZCO"/>
    <s v="CARLOS BARROS"/>
    <x v="1"/>
    <s v="LATONERIA Y PINTURA"/>
    <s v="EXTERNO"/>
    <x v="2"/>
    <n v="0"/>
    <n v="1"/>
    <d v="1899-12-30T04:40:00"/>
    <x v="178"/>
    <n v="1"/>
    <d v="1899-12-30T00:00:00"/>
    <d v="1899-12-30T04:40:00"/>
    <x v="30"/>
    <x v="4"/>
    <x v="10"/>
    <s v="5-21"/>
  </r>
  <r>
    <s v="UYZ627"/>
    <n v="382"/>
    <x v="0"/>
    <s v="REVISION DE MANGUERAS DE AIRE SUELTA POR CHEQUE PEGADO"/>
    <s v="CABINA"/>
    <d v="1899-12-30T07:30:00"/>
    <d v="1899-12-30T08:16:00"/>
    <d v="2021-05-25T00:00:00"/>
    <x v="48"/>
    <d v="2021-05-25T00:00:00"/>
    <d v="2021-05-25T00:00:00"/>
    <d v="1899-12-30T07:30:00"/>
    <d v="1899-12-30T08:16:00"/>
    <s v="DEIWIS PIMIENTA"/>
    <s v="YEIMAN HERNANDEZ"/>
    <x v="0"/>
    <s v="AIRE"/>
    <s v="EXTERNO"/>
    <x v="2"/>
    <n v="0"/>
    <n v="1"/>
    <d v="1899-12-30T00:46:00"/>
    <x v="234"/>
    <n v="1"/>
    <d v="1899-12-30T00:00:00"/>
    <d v="1899-12-30T00:46:00"/>
    <x v="30"/>
    <x v="4"/>
    <x v="10"/>
    <s v="5-21"/>
  </r>
  <r>
    <s v="WLP813"/>
    <n v="383"/>
    <x v="0"/>
    <s v="AJUSTAR PERA FULLER"/>
    <s v="CABINA"/>
    <d v="1899-12-30T08:15:00"/>
    <d v="1899-12-30T08:44:00"/>
    <d v="2021-05-25T00:00:00"/>
    <x v="48"/>
    <d v="2021-05-25T00:00:00"/>
    <d v="2021-05-25T00:00:00"/>
    <d v="1899-12-30T08:17:00"/>
    <d v="1899-12-30T08:44:00"/>
    <s v="DEIWIS PIMIENTA"/>
    <s v="NEIDER IBARRA"/>
    <x v="0"/>
    <s v="AIRE"/>
    <s v="EXTERNO"/>
    <x v="3"/>
    <n v="0"/>
    <n v="1"/>
    <d v="1899-12-30T00:29:00"/>
    <x v="235"/>
    <n v="1"/>
    <d v="1899-12-30T00:00:00"/>
    <d v="1899-12-30T00:29:00"/>
    <x v="30"/>
    <x v="4"/>
    <x v="10"/>
    <s v="5-21"/>
  </r>
  <r>
    <s v="TDL770"/>
    <n v="384"/>
    <x v="1"/>
    <s v="CORRECCION FUGA DE AIRE VALVULA MAXIFRAX, ADAPTACION DE GRIFO DE TANQUE, CAMBIO DE PLUMILLAS, MONTAJE DE BUJE DEL TENSOR DEL RADIADOR, ADAPTACION DE B62 1/2 Y 3/8, RECONSTRUCCION DE ROSCA DE 1/4 MP3 EN TANQUE, AJUSTE DE CACHUCHA Y MTTO A CORNETAS"/>
    <s v="AIRE CABEZOTE"/>
    <d v="1899-12-30T08:26:00"/>
    <d v="1899-12-30T18:00:00"/>
    <d v="2021-05-25T00:00:00"/>
    <x v="48"/>
    <d v="2021-05-25T00:00:00"/>
    <d v="2021-05-25T00:00:00"/>
    <d v="1899-12-30T09:30:00"/>
    <d v="1899-12-30T16:00:00"/>
    <s v="JOSE PAEZ"/>
    <s v="ALEX RODRIGUEZ"/>
    <x v="0"/>
    <s v="AIRE"/>
    <s v="INTERNO"/>
    <x v="1"/>
    <n v="0"/>
    <n v="1"/>
    <d v="1899-12-30T07:34:29"/>
    <x v="236"/>
    <n v="0"/>
    <d v="1899-12-30T03:00:00"/>
    <d v="1899-12-30T11:34:00"/>
    <x v="30"/>
    <x v="4"/>
    <x v="10"/>
    <s v="5-21"/>
  </r>
  <r>
    <s v="S26311"/>
    <n v="384"/>
    <x v="1"/>
    <s v="CAMBIO DE BANDAS POSICION 1,2,3,4, CAMBIO DE CAMPANAS Y RODAJAS"/>
    <s v="RUEDAS"/>
    <d v="1899-12-30T08:26:00"/>
    <d v="1899-12-30T18:00:00"/>
    <d v="2021-05-25T00:00:00"/>
    <x v="48"/>
    <d v="2021-05-25T00:00:00"/>
    <d v="2021-05-25T00:00:00"/>
    <d v="1899-12-30T14:00:00"/>
    <d v="1899-12-30T17:00:00"/>
    <s v="ARGEMIRO ARAQUE"/>
    <s v="ALEX RODRIGUEZ"/>
    <x v="1"/>
    <s v="MECANICA DE PATIO"/>
    <s v="INTERNO"/>
    <x v="1"/>
    <n v="0"/>
    <n v="1"/>
    <d v="1899-12-30T07:34:29"/>
    <x v="236"/>
    <n v="0"/>
    <d v="1899-12-30T03:00:00"/>
    <d v="1899-12-30T11:34:00"/>
    <x v="30"/>
    <x v="4"/>
    <x v="10"/>
    <s v="5-21"/>
  </r>
  <r>
    <s v="S26311"/>
    <n v="384"/>
    <x v="1"/>
    <s v="GRADUACION DE FRENOS"/>
    <s v="RUEDAS"/>
    <d v="1899-12-30T08:26:00"/>
    <d v="1899-12-30T18:00:00"/>
    <d v="2021-05-25T00:00:00"/>
    <x v="48"/>
    <d v="2021-05-25T00:00:00"/>
    <d v="2021-05-25T00:00:00"/>
    <d v="1899-12-30T17:20:00"/>
    <d v="1899-12-30T18:00:00"/>
    <s v="NELFO CALDERA"/>
    <s v="ALEX RODRIGUEZ"/>
    <x v="1"/>
    <s v="MECANICA DE PATIO"/>
    <s v="EXTERNO"/>
    <x v="1"/>
    <n v="0"/>
    <n v="1"/>
    <d v="1899-12-30T07:34:29"/>
    <x v="236"/>
    <n v="0"/>
    <d v="1899-12-30T03:00:00"/>
    <d v="1899-12-30T11:34:00"/>
    <x v="30"/>
    <x v="4"/>
    <x v="10"/>
    <s v="5-21"/>
  </r>
  <r>
    <s v="TFU065"/>
    <n v="385"/>
    <x v="1"/>
    <s v="MANTENIMIENTO A BOMBA PEDAL DE FRENO, CAMBIO DE CULATACOMPRESOR Y MANTENIMIENTO A VALVULA R-14"/>
    <s v="AIRE CABEZOTE"/>
    <d v="1899-12-30T08:26:00"/>
    <d v="1899-12-30T16:05:00"/>
    <d v="2021-05-25T00:00:00"/>
    <x v="47"/>
    <d v="2021-05-25T00:00:00"/>
    <d v="2021-05-25T00:00:00"/>
    <d v="1899-12-30T09:40:00"/>
    <d v="1899-12-30T17:00:00"/>
    <s v="DEIWIS PIMIENTA"/>
    <s v="RUBEN GUZMAN"/>
    <x v="0"/>
    <s v="AIRE"/>
    <s v="INTERNO"/>
    <x v="1"/>
    <n v="1"/>
    <n v="1"/>
    <d v="1899-12-30T14:09:58"/>
    <x v="237"/>
    <n v="0"/>
    <d v="1899-12-30T04:55:00"/>
    <d v="1899-12-31T00:34:58"/>
    <x v="23"/>
    <x v="4"/>
    <x v="10"/>
    <s v="5-21"/>
  </r>
  <r>
    <s v="TFU065"/>
    <n v="385"/>
    <x v="1"/>
    <s v="REPARACION SISTEMA ELEVAVIDRIO"/>
    <s v="CABINA"/>
    <d v="1899-12-30T08:26:00"/>
    <d v="1899-12-30T16:05:00"/>
    <d v="2021-05-25T00:00:00"/>
    <x v="47"/>
    <d v="2021-05-25T00:00:00"/>
    <d v="2021-05-25T00:00:00"/>
    <d v="1899-12-30T15:00:00"/>
    <d v="1899-12-30T16:30:00"/>
    <s v="EDWIN NARANJO"/>
    <s v="RUBEN GUZMAN"/>
    <x v="0"/>
    <s v="ELECTRICO"/>
    <s v="INTERNO"/>
    <x v="1"/>
    <n v="1"/>
    <n v="1"/>
    <d v="1899-12-30T14:09:58"/>
    <x v="237"/>
    <n v="0"/>
    <d v="1899-12-30T04:55:00"/>
    <d v="1899-12-31T00:34:58"/>
    <x v="23"/>
    <x v="4"/>
    <x v="10"/>
    <s v="5-21"/>
  </r>
  <r>
    <s v="TFU065"/>
    <n v="385"/>
    <x v="1"/>
    <s v="REVISION DE GOBERNADOR DE AIRE Y SECADOR, CAMBIO DE EMPAQUETADURA GOBERNADOR DE AIRE"/>
    <s v="AIRE CABEZOTE"/>
    <d v="1899-12-30T08:26:00"/>
    <d v="1899-12-30T16:05:00"/>
    <d v="2021-05-25T00:00:00"/>
    <x v="47"/>
    <d v="2021-05-25T00:00:00"/>
    <d v="2021-05-25T00:00:00"/>
    <d v="1899-12-30T07:30:00"/>
    <d v="1899-12-30T09:29:00"/>
    <s v="DEIWIS PIMIENTA"/>
    <s v="RUBEN GUZMAN"/>
    <x v="0"/>
    <s v="AIRE"/>
    <s v="INTERNO"/>
    <x v="1"/>
    <n v="1"/>
    <n v="1"/>
    <d v="1899-12-30T14:09:58"/>
    <x v="237"/>
    <n v="0"/>
    <d v="1899-12-30T04:55:00"/>
    <d v="1899-12-31T00:34:58"/>
    <x v="23"/>
    <x v="4"/>
    <x v="10"/>
    <s v="5-21"/>
  </r>
  <r>
    <s v="S26309"/>
    <n v="385"/>
    <x v="1"/>
    <s v="CAMBIO DE BANDAS POSICION 1,2,3,4,9 Y 10, CAMBIO DE CAMPANAS EJE LIBRE Y MONTAJE DE LLANTAS"/>
    <s v="RUEDAS"/>
    <d v="1899-12-30T08:26:00"/>
    <d v="1899-12-30T16:05:00"/>
    <d v="2021-05-25T00:00:00"/>
    <x v="47"/>
    <d v="2021-05-26T00:00:00"/>
    <d v="2021-05-26T00:00:00"/>
    <d v="1899-12-30T07:30:00"/>
    <d v="1899-12-30T15:17:00"/>
    <s v="ARGEMIRO ARAQUE"/>
    <s v="RUBEN GUZMAN"/>
    <x v="1"/>
    <s v="MECANICA DE PATIO"/>
    <s v="INTERNO"/>
    <x v="1"/>
    <n v="1"/>
    <n v="1"/>
    <d v="1899-12-30T14:09:58"/>
    <x v="237"/>
    <n v="0"/>
    <d v="1899-12-30T04:55:00"/>
    <d v="1899-12-31T00:34:58"/>
    <x v="23"/>
    <x v="4"/>
    <x v="10"/>
    <s v="5-21"/>
  </r>
  <r>
    <s v="TFU065"/>
    <n v="385"/>
    <x v="1"/>
    <s v="CALIBRACION DE FRENO DE MOTOR, PRUEBA DE BOBINAS Y CAMBIO DE AMORTIGUADORES DELANTEROS"/>
    <s v="MOTOR"/>
    <d v="1899-12-30T08:26:00"/>
    <d v="1899-12-30T16:05:00"/>
    <d v="2021-05-25T00:00:00"/>
    <x v="47"/>
    <d v="2021-05-26T00:00:00"/>
    <d v="2021-05-26T00:00:00"/>
    <d v="1899-12-30T09:30:00"/>
    <d v="1899-12-30T16:05:00"/>
    <s v="WILSON DURAN"/>
    <s v="RUBEN GUZMAN"/>
    <x v="0"/>
    <s v="MOTORES"/>
    <s v="INTERNO"/>
    <x v="1"/>
    <n v="1"/>
    <n v="1"/>
    <d v="1899-12-30T14:09:58"/>
    <x v="237"/>
    <n v="0"/>
    <d v="1899-12-30T04:55:00"/>
    <d v="1899-12-31T00:34:58"/>
    <x v="23"/>
    <x v="4"/>
    <x v="10"/>
    <s v="5-21"/>
  </r>
  <r>
    <s v="TFU065"/>
    <n v="385"/>
    <x v="0"/>
    <s v="CAMBIO DE FLAUTA PARTE EXTERIOR SE NECESITAN RACORES"/>
    <s v="AIRE CABEZOTE"/>
    <d v="1899-12-30T08:26:00"/>
    <d v="1899-12-30T16:05:00"/>
    <d v="2021-05-25T00:00:00"/>
    <x v="47"/>
    <d v="2021-05-26T00:00:00"/>
    <d v="2021-05-26T00:00:00"/>
    <d v="1899-12-30T11:00:00"/>
    <d v="1899-12-30T12:00:00"/>
    <s v="DEIWIS PIMIENTA"/>
    <s v="RUBEN GUZMAN"/>
    <x v="0"/>
    <s v="AIRE"/>
    <s v="EXTERNO"/>
    <x v="1"/>
    <n v="1"/>
    <n v="1"/>
    <d v="1899-12-30T14:09:58"/>
    <x v="237"/>
    <n v="0"/>
    <d v="1899-12-30T04:55:00"/>
    <d v="1899-12-31T00:34:58"/>
    <x v="23"/>
    <x v="4"/>
    <x v="10"/>
    <s v="5-21"/>
  </r>
  <r>
    <s v="TFR852"/>
    <n v="386"/>
    <x v="1"/>
    <s v="CAMBIO DE ACEITE Y FILTRACION DE MOTOR, ENGRASE E INSPECCION GENERAL DEL VEHICULO"/>
    <s v="MOTOR"/>
    <d v="1899-12-30T08:36:00"/>
    <d v="1899-12-30T15:46:00"/>
    <d v="2021-05-25T00:00:00"/>
    <x v="47"/>
    <d v="2021-05-25T00:00:00"/>
    <d v="2021-05-25T00:00:00"/>
    <d v="1899-12-30T08:36:00"/>
    <d v="1899-12-30T12:00:00"/>
    <s v="CESAR ESCORCIA"/>
    <s v="LUIS OROZCO"/>
    <x v="1"/>
    <s v="MECANICA DE PATIO"/>
    <s v="INTERNO"/>
    <x v="5"/>
    <n v="1"/>
    <n v="1"/>
    <d v="1899-12-30T13:40:58"/>
    <x v="29"/>
    <n v="1"/>
    <d v="1899-12-30T00:00:00"/>
    <d v="1899-12-30T19:10:58"/>
    <x v="23"/>
    <x v="4"/>
    <x v="10"/>
    <s v="5-21"/>
  </r>
  <r>
    <s v="TFR852"/>
    <n v="386"/>
    <x v="1"/>
    <s v="CAMBIO DE BUJE DE LA CAÑA DE LA DIRECCION, CAMBIO DE ABRAZADERA DE HIDRAULICO, DESMONTE DE CARCASA DE FILTRO DE AIRE MOTOR PARA ASEGURAR TAPA"/>
    <s v="MOTOR"/>
    <d v="1899-12-30T08:36:00"/>
    <d v="1899-12-30T15:46:00"/>
    <d v="2021-05-25T00:00:00"/>
    <x v="47"/>
    <d v="2021-05-25T00:00:00"/>
    <d v="2021-05-25T00:00:00"/>
    <d v="1899-12-30T14:00:00"/>
    <d v="1899-12-30T17:30:00"/>
    <s v="JOSE DIAZ"/>
    <s v="LUIS OROZCO"/>
    <x v="1"/>
    <s v="MOTORES"/>
    <s v="INTERNO"/>
    <x v="5"/>
    <n v="1"/>
    <n v="1"/>
    <d v="1899-12-30T13:40:58"/>
    <x v="29"/>
    <n v="1"/>
    <d v="1899-12-30T00:00:00"/>
    <d v="1899-12-30T19:10:58"/>
    <x v="23"/>
    <x v="4"/>
    <x v="10"/>
    <s v="5-21"/>
  </r>
  <r>
    <s v="TFR852"/>
    <n v="386"/>
    <x v="1"/>
    <s v="CAMBIO DE MANGUERA DE BOMBA DE AGUA Y CAMBIO DE AGUA POR REFRIGERANTE"/>
    <s v="MOTOR"/>
    <d v="1899-12-30T08:36:00"/>
    <d v="1899-12-30T15:46:00"/>
    <d v="2021-05-25T00:00:00"/>
    <x v="47"/>
    <d v="2021-05-25T00:00:00"/>
    <d v="2021-05-25T00:00:00"/>
    <d v="1899-12-30T16:40:00"/>
    <d v="1899-12-30T17:30:00"/>
    <s v="WILSON DURAN"/>
    <s v="LUIS OROZCO"/>
    <x v="1"/>
    <s v="MOTORES"/>
    <s v="INTERNO"/>
    <x v="5"/>
    <n v="1"/>
    <n v="1"/>
    <d v="1899-12-30T13:40:58"/>
    <x v="29"/>
    <n v="1"/>
    <d v="1899-12-30T00:00:00"/>
    <d v="1899-12-30T19:10:58"/>
    <x v="23"/>
    <x v="4"/>
    <x v="10"/>
    <s v="5-21"/>
  </r>
  <r>
    <s v="TFR852"/>
    <n v="386"/>
    <x v="1"/>
    <s v="INSPECCION DE CARDANES Y CRUCETAS, INSPECCION DE SOPORTES DE MOTOR"/>
    <s v="TRANSMISIONES"/>
    <d v="1899-12-30T08:36:00"/>
    <d v="1899-12-30T15:46:00"/>
    <d v="2021-05-25T00:00:00"/>
    <x v="47"/>
    <d v="2021-05-26T00:00:00"/>
    <d v="2021-05-26T00:00:00"/>
    <d v="1899-12-30T08:30:00"/>
    <d v="1899-12-30T09:05:00"/>
    <s v="JOSE DIAZ"/>
    <s v="LUIS OROZCO"/>
    <x v="1"/>
    <s v="CAJAS Y TRANSMISIONES"/>
    <s v="EXTERNO"/>
    <x v="5"/>
    <n v="1"/>
    <n v="1"/>
    <d v="1899-12-30T13:40:58"/>
    <x v="29"/>
    <n v="1"/>
    <d v="1899-12-30T00:00:00"/>
    <d v="1899-12-30T19:10:58"/>
    <x v="23"/>
    <x v="4"/>
    <x v="10"/>
    <s v="5-21"/>
  </r>
  <r>
    <s v="TFR852"/>
    <n v="386"/>
    <x v="1"/>
    <s v="REPARACION DE BASE DE FILTRO DE AIRE"/>
    <s v="MOTOR"/>
    <d v="1899-12-30T08:36:00"/>
    <d v="1899-12-30T15:46:00"/>
    <d v="2021-05-25T00:00:00"/>
    <x v="47"/>
    <d v="2021-05-26T00:00:00"/>
    <d v="2021-05-26T00:00:00"/>
    <d v="1899-12-30T09:35:00"/>
    <d v="1899-12-30T13:07:00"/>
    <s v="JOSE PAEZ"/>
    <s v="LUIS OROZCO"/>
    <x v="1"/>
    <s v="MOTORES"/>
    <s v="EXTERNO"/>
    <x v="5"/>
    <n v="1"/>
    <n v="1"/>
    <d v="1899-12-30T13:40:58"/>
    <x v="29"/>
    <n v="1"/>
    <d v="1899-12-30T00:00:00"/>
    <d v="1899-12-30T19:10:58"/>
    <x v="23"/>
    <x v="4"/>
    <x v="10"/>
    <s v="5-21"/>
  </r>
  <r>
    <s v="TFR852"/>
    <n v="386"/>
    <x v="1"/>
    <s v="MANTENIMIENTO A BATERIAS, INSTALACION DE MAXTER, CAMBIO DE PERA DE REVERSA, REPARACION STOP TRASERO, CAMBIO DE LUCES MEDIAS LATERALES"/>
    <s v="CABINA"/>
    <d v="1899-12-30T08:36:00"/>
    <d v="1899-12-30T15:46:00"/>
    <d v="2021-05-25T00:00:00"/>
    <x v="47"/>
    <d v="2021-05-26T00:00:00"/>
    <d v="2021-05-26T00:00:00"/>
    <d v="1899-12-30T08:50:00"/>
    <d v="1899-12-30T12:00:00"/>
    <s v="EDWIN NARANJO"/>
    <s v="LUIS OROZCO"/>
    <x v="1"/>
    <s v="ELECTRICO"/>
    <s v="EXTERNO"/>
    <x v="5"/>
    <n v="1"/>
    <n v="1"/>
    <d v="1899-12-30T13:40:58"/>
    <x v="29"/>
    <n v="1"/>
    <d v="1899-12-30T00:00:00"/>
    <d v="1899-12-30T19:10:58"/>
    <x v="23"/>
    <x v="4"/>
    <x v="10"/>
    <s v="5-21"/>
  </r>
  <r>
    <s v="TFR852"/>
    <n v="386"/>
    <x v="1"/>
    <s v="REVISION ELECTROVALVULA DE FUN CLUTCH, CAMBIO DE VALVULA DE PURGA "/>
    <s v="MOTOR"/>
    <d v="1899-12-30T08:36:00"/>
    <d v="1899-12-30T15:46:00"/>
    <d v="2021-05-25T00:00:00"/>
    <x v="47"/>
    <d v="2021-05-26T00:00:00"/>
    <d v="2021-05-26T00:00:00"/>
    <d v="1899-12-30T10:35:00"/>
    <d v="1899-12-30T11:00:00"/>
    <s v="DEIWIS PIMIENTA"/>
    <s v="LUIS OROZCO"/>
    <x v="1"/>
    <s v="AIRE"/>
    <s v="INTERNO"/>
    <x v="5"/>
    <n v="1"/>
    <n v="1"/>
    <d v="1899-12-30T13:40:58"/>
    <x v="29"/>
    <n v="1"/>
    <d v="1899-12-30T00:00:00"/>
    <d v="1899-12-30T19:10:58"/>
    <x v="23"/>
    <x v="4"/>
    <x v="10"/>
    <s v="5-21"/>
  </r>
  <r>
    <s v="TFR852"/>
    <n v="386"/>
    <x v="1"/>
    <s v="MANTENIMIENTO DE AIRE ACONDICIONADO "/>
    <s v="MOTOR"/>
    <d v="1899-12-30T08:36:00"/>
    <d v="1899-12-30T15:46:00"/>
    <d v="2021-05-25T00:00:00"/>
    <x v="47"/>
    <d v="2021-05-26T00:00:00"/>
    <d v="2021-05-26T00:00:00"/>
    <d v="1899-12-30T09:00:00"/>
    <d v="1899-12-30T11:44:00"/>
    <s v="MARCELINO"/>
    <s v="LUIS OROZCO"/>
    <x v="1"/>
    <s v="AIRE ACONDICIONADO"/>
    <s v="INTERNO"/>
    <x v="5"/>
    <n v="1"/>
    <n v="1"/>
    <d v="1899-12-30T13:40:58"/>
    <x v="29"/>
    <n v="1"/>
    <d v="1899-12-30T00:00:00"/>
    <d v="1899-12-30T19:10:58"/>
    <x v="23"/>
    <x v="4"/>
    <x v="10"/>
    <s v="5-21"/>
  </r>
  <r>
    <s v="TFR852"/>
    <n v="386"/>
    <x v="1"/>
    <s v="VOLTEAR TIRO DEL VOLCO ESTABA AL REVES"/>
    <s v="TIRO"/>
    <d v="1899-12-30T08:36:00"/>
    <d v="1899-12-30T15:46:00"/>
    <d v="2021-05-25T00:00:00"/>
    <x v="47"/>
    <d v="2021-05-26T00:00:00"/>
    <d v="2021-05-26T00:00:00"/>
    <d v="1899-12-30T10:00:00"/>
    <d v="1899-12-30T11:10:00"/>
    <s v="DAIRO RODRIGUEZ"/>
    <s v="LUIS OROZCO"/>
    <x v="1"/>
    <s v="SOLDADURA"/>
    <s v="EXTERNO"/>
    <x v="5"/>
    <n v="1"/>
    <n v="1"/>
    <d v="1899-12-30T13:40:58"/>
    <x v="29"/>
    <n v="1"/>
    <d v="1899-12-30T00:00:00"/>
    <d v="1899-12-30T19:10:58"/>
    <x v="23"/>
    <x v="4"/>
    <x v="10"/>
    <s v="5-21"/>
  </r>
  <r>
    <s v="S46484"/>
    <n v="386"/>
    <x v="1"/>
    <s v="MANTENIMIENTO A VALVULA RELAY PARA CAMBIO DE EMPAQUETADURA Y DOS CAMARAS T30"/>
    <s v="AIRE TRAILER"/>
    <d v="1899-12-30T08:36:00"/>
    <d v="1899-12-30T15:46:00"/>
    <d v="2021-05-25T00:00:00"/>
    <x v="47"/>
    <d v="2021-05-26T00:00:00"/>
    <d v="2021-05-26T00:00:00"/>
    <d v="1899-12-30T13:07:00"/>
    <d v="1899-12-30T15:31:00"/>
    <s v="JOSE PAEZ"/>
    <s v="LUIS OROZCO"/>
    <x v="1"/>
    <s v="AIRE"/>
    <s v="EXTERNO"/>
    <x v="5"/>
    <n v="1"/>
    <n v="1"/>
    <d v="1899-12-30T13:40:58"/>
    <x v="29"/>
    <n v="1"/>
    <d v="1899-12-30T00:00:00"/>
    <d v="1899-12-30T19:10:58"/>
    <x v="23"/>
    <x v="4"/>
    <x v="10"/>
    <s v="5-21"/>
  </r>
  <r>
    <s v="S46484"/>
    <n v="386"/>
    <x v="1"/>
    <s v="REPARACION LUCES DE REVERSA LATERALES Y CAMBIO STOP DIRECCIONAL"/>
    <s v="LUZ TRAILER"/>
    <d v="1899-12-30T08:36:00"/>
    <d v="1899-12-30T15:46:00"/>
    <d v="2021-05-25T00:00:00"/>
    <x v="47"/>
    <d v="2021-05-26T00:00:00"/>
    <d v="2021-05-26T00:00:00"/>
    <d v="1899-12-30T14:00:00"/>
    <d v="1899-12-30T15:46:00"/>
    <s v="EDWIN NARANJO"/>
    <s v="LUIS OROZCO"/>
    <x v="1"/>
    <s v="ELECTRICO"/>
    <s v="EXTERNO"/>
    <x v="5"/>
    <n v="1"/>
    <n v="1"/>
    <d v="1899-12-30T13:40:58"/>
    <x v="29"/>
    <n v="1"/>
    <d v="1899-12-30T00:00:00"/>
    <d v="1899-12-30T19:10:58"/>
    <x v="23"/>
    <x v="4"/>
    <x v="10"/>
    <s v="5-21"/>
  </r>
  <r>
    <s v="SJK632"/>
    <n v="387"/>
    <x v="1"/>
    <s v="DESMONTE DE ESCAPE, MANGUERAS, RADIADOR, PARTA REPARACION DE MOTOR, SE ENCONTRO ACEITE PUESTO NUMERO 3"/>
    <s v="MOTOR"/>
    <d v="1899-12-30T08:00:00"/>
    <d v="1899-12-30T16:06:00"/>
    <d v="2021-05-25T00:00:00"/>
    <x v="49"/>
    <d v="2021-05-25T00:00:00"/>
    <d v="2021-05-25T00:00:00"/>
    <d v="1899-12-30T08:40:00"/>
    <d v="1899-12-30T17:30:00"/>
    <s v="ORLANDO SAN JUAN"/>
    <s v="ARTURO JAIMES"/>
    <x v="1"/>
    <s v="MOTORES"/>
    <s v="INTERNO"/>
    <x v="0"/>
    <n v="30"/>
    <n v="1"/>
    <d v="1900-01-09T23:03:42"/>
    <x v="238"/>
    <n v="0"/>
    <d v="1899-12-30T04:54:00"/>
    <d v="1900-01-17T01:46:05"/>
    <x v="21"/>
    <x v="5"/>
    <x v="11"/>
    <s v="6-25"/>
  </r>
  <r>
    <s v="SJK632"/>
    <n v="387"/>
    <x v="1"/>
    <s v="DESMONTE DE CULATA Y PISTONES"/>
    <s v="MOTOR"/>
    <d v="1899-12-30T08:00:00"/>
    <d v="1899-12-30T16:06:00"/>
    <d v="2021-05-25T00:00:00"/>
    <x v="49"/>
    <d v="2021-05-26T00:00:00"/>
    <d v="2021-05-26T00:00:00"/>
    <d v="1899-12-30T07:30:00"/>
    <d v="1899-12-30T17:30:00"/>
    <s v="ORLANDO SAN JUAN"/>
    <s v="ARTURO JAIMES"/>
    <x v="1"/>
    <s v="MOTORES"/>
    <s v="INTERNO"/>
    <x v="0"/>
    <n v="30"/>
    <n v="1"/>
    <d v="1900-01-09T23:03:42"/>
    <x v="238"/>
    <n v="0"/>
    <d v="1899-12-30T04:54:00"/>
    <d v="1900-01-17T01:46:05"/>
    <x v="21"/>
    <x v="5"/>
    <x v="11"/>
    <s v="6-25"/>
  </r>
  <r>
    <s v="SJK632"/>
    <n v="387"/>
    <x v="1"/>
    <s v="DESARME DE MOTOR, DESMONTE PISTONES LAVADO DE PIEZAS"/>
    <s v="MOTOR"/>
    <d v="1899-12-30T08:00:00"/>
    <d v="1899-12-30T16:06:00"/>
    <d v="2021-05-25T00:00:00"/>
    <x v="49"/>
    <d v="2021-05-27T00:00:00"/>
    <d v="2021-05-27T00:00:00"/>
    <d v="1899-12-30T08:15:00"/>
    <d v="1899-12-30T17:30:00"/>
    <s v="ORLANDO SAN JUAN"/>
    <s v="ARTURO JAIMES"/>
    <x v="1"/>
    <s v="MOTORES"/>
    <s v="INTERNO"/>
    <x v="0"/>
    <n v="30"/>
    <n v="1"/>
    <d v="1900-01-09T23:03:42"/>
    <x v="238"/>
    <n v="0"/>
    <d v="1899-12-30T04:54:00"/>
    <d v="1900-01-17T01:46:05"/>
    <x v="21"/>
    <x v="5"/>
    <x v="11"/>
    <s v="6-25"/>
  </r>
  <r>
    <s v="SJK632"/>
    <n v="387"/>
    <x v="1"/>
    <s v="ASISTENCIA PARA SACAR PISTONES"/>
    <s v="MOTOR"/>
    <d v="1899-12-30T08:00:00"/>
    <d v="1899-12-30T16:06:00"/>
    <d v="2021-05-25T00:00:00"/>
    <x v="49"/>
    <d v="2021-05-27T00:00:00"/>
    <d v="2021-05-27T00:00:00"/>
    <d v="1899-12-30T10:30:00"/>
    <d v="1899-12-30T12:00:00"/>
    <s v="ARGEMIRO ARAQUE"/>
    <s v="ARTURO JAIMES"/>
    <x v="1"/>
    <s v="MOTORES"/>
    <s v="INTERNO"/>
    <x v="0"/>
    <n v="30"/>
    <n v="1"/>
    <d v="1900-01-09T23:03:42"/>
    <x v="238"/>
    <n v="0"/>
    <d v="1899-12-30T04:54:00"/>
    <d v="1900-01-17T01:46:05"/>
    <x v="21"/>
    <x v="5"/>
    <x v="11"/>
    <s v="6-25"/>
  </r>
  <r>
    <s v="SJK632"/>
    <n v="387"/>
    <x v="1"/>
    <s v="SE ENVIO CULATA A RECTIFICAR"/>
    <s v="MOTOR"/>
    <d v="1899-12-30T08:00:00"/>
    <d v="1899-12-30T16:06:00"/>
    <d v="2021-05-25T00:00:00"/>
    <x v="49"/>
    <d v="2021-05-28T00:00:00"/>
    <d v="2021-05-28T00:00:00"/>
    <d v="1899-12-30T08:00:00"/>
    <d v="1899-12-30T12:00:00"/>
    <s v="ORLANDO SAN JUAN"/>
    <s v="ARTURO JAIMES"/>
    <x v="1"/>
    <s v="MOTORES"/>
    <s v="INTERNO"/>
    <x v="0"/>
    <n v="30"/>
    <n v="1"/>
    <d v="1900-01-09T23:03:42"/>
    <x v="238"/>
    <n v="0"/>
    <d v="1899-12-30T04:54:00"/>
    <d v="1900-01-17T01:46:05"/>
    <x v="21"/>
    <x v="5"/>
    <x v="11"/>
    <s v="6-25"/>
  </r>
  <r>
    <s v="SJK632"/>
    <n v="387"/>
    <x v="1"/>
    <s v="LAVADO DE PIEZAS"/>
    <s v="MOTOR"/>
    <d v="1899-12-30T08:00:00"/>
    <d v="1899-12-30T16:06:00"/>
    <d v="2021-05-25T00:00:00"/>
    <x v="49"/>
    <d v="2021-05-29T00:00:00"/>
    <d v="2021-05-29T00:00:00"/>
    <d v="1899-12-30T10:00:00"/>
    <d v="1899-12-30T12:00:00"/>
    <s v="ORLANDO SAN JUAN"/>
    <s v="ARTURO JAIMES"/>
    <x v="1"/>
    <s v="MOTORES"/>
    <s v="INTERNO"/>
    <x v="0"/>
    <n v="30"/>
    <n v="1"/>
    <d v="1900-01-09T23:03:42"/>
    <x v="238"/>
    <n v="0"/>
    <d v="1899-12-30T04:54:00"/>
    <d v="1900-01-17T01:46:05"/>
    <x v="21"/>
    <x v="5"/>
    <x v="11"/>
    <s v="6-25"/>
  </r>
  <r>
    <s v="SJK632"/>
    <n v="387"/>
    <x v="1"/>
    <s v="LIMPIEZA DE PIEZAS ALISTAMIENTO PARA MONTAJE SE TRATAROND E SACAR LAS CAMISAS"/>
    <s v="MOTOR"/>
    <d v="1899-12-30T08:00:00"/>
    <d v="1899-12-30T16:06:00"/>
    <d v="2021-05-25T00:00:00"/>
    <x v="49"/>
    <d v="2021-06-12T00:00:00"/>
    <d v="2021-06-12T00:00:00"/>
    <d v="1899-12-30T10:30:00"/>
    <d v="1899-12-30T17:30:00"/>
    <s v="ORLANDO SAN JUAN"/>
    <s v="ARTURO JAIMES"/>
    <x v="1"/>
    <s v="MOTORES"/>
    <s v="INTERNO"/>
    <x v="0"/>
    <n v="30"/>
    <n v="1"/>
    <d v="1900-01-09T23:03:42"/>
    <x v="238"/>
    <n v="0"/>
    <d v="1899-12-30T04:54:00"/>
    <d v="1900-01-17T01:46:05"/>
    <x v="21"/>
    <x v="5"/>
    <x v="11"/>
    <s v="6-25"/>
  </r>
  <r>
    <s v="SJK632"/>
    <n v="387"/>
    <x v="1"/>
    <s v="FABRICACION DE HERRAMIENTA PARA EXTRACCION DE CAMISAS"/>
    <s v="MOTOR"/>
    <d v="1899-12-30T08:00:00"/>
    <d v="1899-12-30T16:06:00"/>
    <d v="2021-05-25T00:00:00"/>
    <x v="49"/>
    <d v="2021-06-15T00:00:00"/>
    <d v="2021-06-15T00:00:00"/>
    <d v="1899-12-30T14:00:00"/>
    <d v="1899-12-30T17:30:00"/>
    <s v="DAIRO RODRIGUEZ"/>
    <s v="ARTURO JAIMES"/>
    <x v="1"/>
    <s v="SOLDADURA"/>
    <s v="INTERNO"/>
    <x v="0"/>
    <n v="30"/>
    <n v="1"/>
    <d v="1900-01-09T23:03:42"/>
    <x v="238"/>
    <n v="0"/>
    <d v="1899-12-30T04:54:00"/>
    <d v="1900-01-17T01:46:05"/>
    <x v="21"/>
    <x v="5"/>
    <x v="11"/>
    <s v="6-25"/>
  </r>
  <r>
    <s v="SJK632"/>
    <n v="387"/>
    <x v="1"/>
    <s v="FABRICACION DE HERRAMIENTA PARA EXTRACCION DE CAMISAS"/>
    <s v="MOTOR"/>
    <d v="1899-12-30T08:00:00"/>
    <d v="1899-12-30T16:06:00"/>
    <d v="2021-05-25T00:00:00"/>
    <x v="49"/>
    <d v="2021-06-16T00:00:00"/>
    <d v="2021-06-16T00:00:00"/>
    <d v="1899-12-30T07:30:00"/>
    <d v="1899-12-30T12:00:00"/>
    <s v="DAIRO RODRIGUEZ"/>
    <s v="ARTURO JAIMES"/>
    <x v="1"/>
    <s v="SOLDADURA"/>
    <s v="INTERNO"/>
    <x v="0"/>
    <n v="30"/>
    <n v="1"/>
    <d v="1900-01-09T23:03:42"/>
    <x v="238"/>
    <n v="0"/>
    <d v="1899-12-30T04:54:00"/>
    <d v="1900-01-17T01:46:05"/>
    <x v="21"/>
    <x v="5"/>
    <x v="11"/>
    <s v="6-25"/>
  </r>
  <r>
    <s v="SJK632"/>
    <n v="387"/>
    <x v="1"/>
    <s v="EXTRACCION DE CAMISAS"/>
    <s v="MOTOR"/>
    <d v="1899-12-30T08:00:00"/>
    <d v="1899-12-30T16:06:00"/>
    <d v="2021-05-25T00:00:00"/>
    <x v="49"/>
    <d v="2021-06-16T00:00:00"/>
    <d v="2021-06-16T00:00:00"/>
    <d v="1899-12-30T14:00:00"/>
    <d v="1899-12-30T17:30:00"/>
    <s v="ORLANDO SAN JUAN"/>
    <s v="ARTURO JAIMES"/>
    <x v="1"/>
    <s v="MOTORES"/>
    <s v="INTERNO"/>
    <x v="0"/>
    <n v="30"/>
    <n v="1"/>
    <d v="1900-01-09T23:03:42"/>
    <x v="238"/>
    <n v="0"/>
    <d v="1899-12-30T04:54:00"/>
    <d v="1900-01-17T01:46:05"/>
    <x v="21"/>
    <x v="5"/>
    <x v="11"/>
    <s v="6-25"/>
  </r>
  <r>
    <s v="SJK632"/>
    <n v="387"/>
    <x v="1"/>
    <s v="AYUDA A EXTRAER LAS CAMISAS"/>
    <s v="MOTOR"/>
    <d v="1899-12-30T08:00:00"/>
    <d v="1899-12-30T16:06:00"/>
    <d v="2021-05-25T00:00:00"/>
    <x v="49"/>
    <d v="2021-06-16T00:00:00"/>
    <d v="2021-06-16T00:00:00"/>
    <d v="1899-12-30T15:30:00"/>
    <d v="1899-12-30T17:30:00"/>
    <s v="RODOLFO CASTAÑEDA"/>
    <s v="ARTURO JAIMES"/>
    <x v="1"/>
    <s v="MOTORES"/>
    <s v="INTERNO"/>
    <x v="0"/>
    <n v="30"/>
    <n v="1"/>
    <d v="1900-01-09T23:03:42"/>
    <x v="238"/>
    <n v="0"/>
    <d v="1899-12-30T04:54:00"/>
    <d v="1900-01-17T01:46:05"/>
    <x v="21"/>
    <x v="5"/>
    <x v="11"/>
    <s v="6-25"/>
  </r>
  <r>
    <s v="SJK632"/>
    <n v="387"/>
    <x v="1"/>
    <s v="MONTAJE DE CAMISAS"/>
    <s v="MOTOR"/>
    <d v="1899-12-30T08:00:00"/>
    <d v="1899-12-30T16:06:00"/>
    <d v="2021-05-25T00:00:00"/>
    <x v="49"/>
    <d v="2021-06-19T00:00:00"/>
    <d v="2021-06-19T00:00:00"/>
    <d v="1899-12-30T08:00:00"/>
    <d v="1899-12-30T12:30:00"/>
    <s v="ORLANDO SAN JUAN"/>
    <s v="ARTURO JAIMES"/>
    <x v="1"/>
    <s v="MOTORES"/>
    <s v="INTERNO"/>
    <x v="0"/>
    <n v="30"/>
    <n v="1"/>
    <d v="1900-01-09T23:03:42"/>
    <x v="238"/>
    <n v="0"/>
    <d v="1899-12-30T04:54:00"/>
    <d v="1900-01-17T01:46:05"/>
    <x v="21"/>
    <x v="5"/>
    <x v="11"/>
    <s v="6-25"/>
  </r>
  <r>
    <s v="SJK632"/>
    <n v="387"/>
    <x v="1"/>
    <s v="POSTURA DE ROSEADORES Y MONTAJE DEL CARTER"/>
    <s v="MOTOR"/>
    <d v="1899-12-30T08:00:00"/>
    <d v="1899-12-30T16:06:00"/>
    <d v="2021-05-25T00:00:00"/>
    <x v="49"/>
    <d v="2021-06-21T00:00:00"/>
    <d v="2021-06-21T00:00:00"/>
    <d v="1899-12-30T08:00:00"/>
    <d v="1899-12-30T20:00:00"/>
    <s v="ORLANDO SAN JUAN"/>
    <s v="ARTURO JAIMES"/>
    <x v="1"/>
    <s v="MOTORES"/>
    <s v="INTERNO"/>
    <x v="0"/>
    <n v="30"/>
    <n v="1"/>
    <d v="1900-01-09T23:03:42"/>
    <x v="238"/>
    <n v="0"/>
    <d v="1899-12-30T04:54:00"/>
    <d v="1900-01-17T01:46:05"/>
    <x v="21"/>
    <x v="5"/>
    <x v="11"/>
    <s v="6-25"/>
  </r>
  <r>
    <s v="SJK632"/>
    <n v="387"/>
    <x v="1"/>
    <s v="MONTAJE DE CULATA"/>
    <s v="MOTOR"/>
    <d v="1899-12-30T08:00:00"/>
    <d v="1899-12-30T16:06:00"/>
    <d v="2021-05-25T00:00:00"/>
    <x v="49"/>
    <d v="2021-06-22T00:00:00"/>
    <d v="2021-06-22T00:00:00"/>
    <d v="1899-12-30T08:00:00"/>
    <d v="1899-12-30T18:00:00"/>
    <s v="ORLANDO SAN JUAN"/>
    <s v="ARTURO JAIMES"/>
    <x v="1"/>
    <s v="MOTORES"/>
    <s v="INTERNO"/>
    <x v="0"/>
    <n v="30"/>
    <n v="1"/>
    <d v="1900-01-09T23:03:42"/>
    <x v="238"/>
    <n v="0"/>
    <d v="1899-12-30T04:54:00"/>
    <d v="1900-01-17T01:46:05"/>
    <x v="21"/>
    <x v="5"/>
    <x v="11"/>
    <s v="6-25"/>
  </r>
  <r>
    <s v="SJK632"/>
    <n v="387"/>
    <x v="1"/>
    <s v="MONTAJE DE TAPAS DE VALVULA, CALIBRACION  MONTAJE DE FILTRACION, CORREA,RADIADOR"/>
    <s v="MOTOR"/>
    <d v="1899-12-30T08:00:00"/>
    <d v="1899-12-30T16:06:00"/>
    <d v="2021-05-25T00:00:00"/>
    <x v="49"/>
    <d v="2021-06-23T00:00:00"/>
    <d v="2021-06-23T00:00:00"/>
    <d v="1899-12-30T07:30:00"/>
    <d v="1899-12-30T17:30:00"/>
    <s v="ORLANDO SAN JUAN"/>
    <s v="ARTURO JAIMES"/>
    <x v="1"/>
    <s v="MOTORES"/>
    <s v="INTERNO"/>
    <x v="0"/>
    <n v="30"/>
    <n v="1"/>
    <d v="1900-01-09T23:03:42"/>
    <x v="238"/>
    <n v="0"/>
    <d v="1899-12-30T04:54:00"/>
    <d v="1900-01-17T01:46:05"/>
    <x v="21"/>
    <x v="5"/>
    <x v="11"/>
    <s v="6-25"/>
  </r>
  <r>
    <s v="SJK632"/>
    <n v="387"/>
    <x v="1"/>
    <s v="INSTALACION DE TODO EL SISTEMA NEUMATICO Y REFRIGERACION, FUN CLUTCH Y RFENO DE AHOGO"/>
    <s v="AIRE CABEZOTE"/>
    <d v="1899-12-30T08:00:00"/>
    <d v="1899-12-30T16:06:00"/>
    <d v="2021-05-25T00:00:00"/>
    <x v="49"/>
    <d v="2021-06-23T00:00:00"/>
    <d v="2021-06-23T00:00:00"/>
    <d v="1899-12-30T15:00:00"/>
    <d v="1899-12-30T17:30:00"/>
    <s v="DEIWIS PIMIENTA"/>
    <s v="ARTURO JAIMES"/>
    <x v="1"/>
    <s v="AIRE"/>
    <s v="INTERNO"/>
    <x v="0"/>
    <n v="30"/>
    <n v="1"/>
    <d v="1900-01-09T23:03:42"/>
    <x v="238"/>
    <n v="0"/>
    <d v="1899-12-30T04:54:00"/>
    <d v="1900-01-17T01:46:05"/>
    <x v="21"/>
    <x v="5"/>
    <x v="11"/>
    <s v="6-25"/>
  </r>
  <r>
    <s v="SJK632"/>
    <n v="387"/>
    <x v="1"/>
    <s v="CAMBIO DE MANGUERAS DE ADMISION Y RADIADOR, PRUEBAS"/>
    <s v="MOTOR"/>
    <d v="1899-12-30T08:00:00"/>
    <d v="1899-12-30T16:06:00"/>
    <d v="2021-05-25T00:00:00"/>
    <x v="49"/>
    <d v="2021-06-25T00:00:00"/>
    <d v="2021-06-25T00:00:00"/>
    <d v="1899-12-30T07:30:00"/>
    <d v="1899-12-30T14:00:00"/>
    <s v="ORLANDO SAN JUAN"/>
    <s v="ARTURO JAIMES"/>
    <x v="1"/>
    <s v="MOTORES"/>
    <s v="INTERNO"/>
    <x v="0"/>
    <n v="30"/>
    <n v="1"/>
    <d v="1900-01-09T23:03:42"/>
    <x v="238"/>
    <n v="0"/>
    <d v="1899-12-30T04:54:00"/>
    <d v="1900-01-17T01:46:05"/>
    <x v="21"/>
    <x v="5"/>
    <x v="11"/>
    <s v="6-25"/>
  </r>
  <r>
    <s v="SJK632"/>
    <n v="387"/>
    <x v="1"/>
    <s v="REPARACION DE LUCES "/>
    <s v="LUZ CABINA"/>
    <d v="1899-12-30T08:00:00"/>
    <d v="1899-12-30T16:06:00"/>
    <d v="2021-05-25T00:00:00"/>
    <x v="49"/>
    <d v="2021-06-25T00:00:00"/>
    <d v="2021-06-25T00:00:00"/>
    <d v="1899-12-30T08:00:00"/>
    <d v="1899-12-30T12:00:00"/>
    <s v="JULIO ARAQUE"/>
    <s v="ARTURO JAIMES"/>
    <x v="1"/>
    <s v="ELECTRICO"/>
    <s v="INTERNO"/>
    <x v="0"/>
    <n v="30"/>
    <n v="1"/>
    <d v="1900-01-09T23:03:42"/>
    <x v="238"/>
    <n v="0"/>
    <d v="1899-12-30T04:54:00"/>
    <d v="1900-01-17T01:46:05"/>
    <x v="21"/>
    <x v="5"/>
    <x v="11"/>
    <s v="6-25"/>
  </r>
  <r>
    <s v="SJK632"/>
    <n v="387"/>
    <x v="1"/>
    <s v="FABRICACION DE ESCOPETAS"/>
    <s v="CHASIS"/>
    <d v="1899-12-30T08:00:00"/>
    <d v="1899-12-30T16:06:00"/>
    <d v="2021-05-25T00:00:00"/>
    <x v="49"/>
    <d v="2021-06-25T00:00:00"/>
    <d v="2021-06-25T00:00:00"/>
    <d v="1899-12-30T11:00:00"/>
    <d v="1899-12-30T15:00:00"/>
    <s v="DAIRO RODRIGUEZ"/>
    <s v="ARTURO JAIMES"/>
    <x v="1"/>
    <s v="SOLDADURA"/>
    <s v="INTERNO"/>
    <x v="0"/>
    <n v="30"/>
    <n v="1"/>
    <d v="1900-01-09T23:03:42"/>
    <x v="238"/>
    <n v="0"/>
    <d v="1899-12-30T04:54:00"/>
    <d v="1900-01-17T01:46:05"/>
    <x v="21"/>
    <x v="5"/>
    <x v="11"/>
    <s v="6-25"/>
  </r>
  <r>
    <s v="SJK632"/>
    <n v="387"/>
    <x v="1"/>
    <s v="REVISION FUGA DE AIRE Y CAMBIO DE PERA DE PARQUEO Y ALARMA DE INSUFICIENCIA DE AIRE EN EL YTABLERO"/>
    <s v="AIRE CABEZOTE"/>
    <d v="1899-12-30T08:00:00"/>
    <d v="1899-12-30T16:06:00"/>
    <d v="2021-05-25T00:00:00"/>
    <x v="49"/>
    <d v="2021-06-25T00:00:00"/>
    <d v="2021-06-25T00:00:00"/>
    <d v="1899-12-30T14:00:00"/>
    <d v="1899-12-30T16:06:00"/>
    <s v="DEIWIS PIMIENTA"/>
    <s v="ARTURO JAIMES"/>
    <x v="1"/>
    <s v="AIRE"/>
    <s v="INTERNO"/>
    <x v="0"/>
    <n v="30"/>
    <n v="1"/>
    <d v="1900-01-09T23:03:42"/>
    <x v="238"/>
    <n v="0"/>
    <d v="1899-12-30T04:54:00"/>
    <d v="1900-01-17T01:46:05"/>
    <x v="21"/>
    <x v="5"/>
    <x v="11"/>
    <s v="6-25"/>
  </r>
  <r>
    <s v="TDL766"/>
    <n v="388"/>
    <x v="0"/>
    <s v="CAMBIO DE ORING DEL COMPRESOR"/>
    <s v="MOTOR"/>
    <d v="1899-12-30T09:32:00"/>
    <d v="1899-12-30T16:00:00"/>
    <d v="2021-05-25T00:00:00"/>
    <x v="48"/>
    <d v="2021-05-25T00:00:00"/>
    <d v="2021-05-25T00:00:00"/>
    <d v="1899-12-30T09:00:00"/>
    <d v="1899-12-30T11:00:00"/>
    <s v="MARCELINO"/>
    <s v="ALEXANDER MEJIA"/>
    <x v="0"/>
    <s v="AIRE ACONDICIONADO"/>
    <s v="INTERNO"/>
    <x v="1"/>
    <n v="0"/>
    <n v="1"/>
    <d v="1899-12-30T04:28:29"/>
    <x v="239"/>
    <n v="1"/>
    <d v="1899-12-30T00:00:00"/>
    <d v="1899-12-30T05:28:00"/>
    <x v="30"/>
    <x v="4"/>
    <x v="10"/>
    <s v="5-21"/>
  </r>
  <r>
    <s v="TFU059"/>
    <n v="389"/>
    <x v="1"/>
    <s v="DESMONTE DE TANQUE DE COMPENSACION Y MANGUERA DE REFRIGERANTE POR FUGAS"/>
    <s v="MOTOR"/>
    <d v="1899-12-30T10:40:00"/>
    <d v="1899-12-30T16:20:00"/>
    <d v="2021-05-25T00:00:00"/>
    <x v="46"/>
    <d v="2021-05-26T00:00:00"/>
    <d v="2021-05-26T00:00:00"/>
    <d v="1899-12-30T15:17:00"/>
    <d v="1899-12-30T16:20:00"/>
    <s v="ARGEMIRO ARAQUE"/>
    <s v="CESAR GOMEZ"/>
    <x v="0"/>
    <s v="MECANICA DE PATIO"/>
    <s v="EXTERNO"/>
    <x v="1"/>
    <n v="2"/>
    <n v="1"/>
    <d v="1899-12-30T22:40:23"/>
    <x v="240"/>
    <n v="0"/>
    <d v="1899-12-30T04:40:00"/>
    <d v="1899-12-31T15:19:31"/>
    <x v="22"/>
    <x v="4"/>
    <x v="10"/>
    <s v="5-21"/>
  </r>
  <r>
    <s v="TFU059"/>
    <n v="389"/>
    <x v="1"/>
    <s v="REPARACION TANQUE DE COMPENSACION POR HUECOS DE AJUSTE"/>
    <s v="MOTOR"/>
    <d v="1899-12-30T10:40:00"/>
    <d v="1899-12-30T16:20:00"/>
    <d v="2021-05-25T00:00:00"/>
    <x v="46"/>
    <d v="2021-05-26T00:00:00"/>
    <d v="2021-05-26T00:00:00"/>
    <d v="1899-12-30T16:00:00"/>
    <d v="1899-12-30T17:15:00"/>
    <s v="WILSON OROZCO"/>
    <s v="CESAR GOMEZ"/>
    <x v="0"/>
    <s v="LATONERIA Y PINTURA"/>
    <s v="EXTERNO"/>
    <x v="1"/>
    <n v="2"/>
    <n v="1"/>
    <d v="1899-12-30T22:40:23"/>
    <x v="240"/>
    <n v="0"/>
    <d v="1899-12-30T04:40:00"/>
    <d v="1899-12-31T15:19:31"/>
    <x v="22"/>
    <x v="4"/>
    <x v="10"/>
    <s v="5-21"/>
  </r>
  <r>
    <s v="TFU059"/>
    <n v="389"/>
    <x v="1"/>
    <s v="ESCANER DE VEHICULO Y PLANTILLA, CAMBIO DE ASBESTO DE FUN CLUTCH"/>
    <s v="MOTOR"/>
    <d v="1899-12-30T10:40:00"/>
    <d v="1899-12-30T16:20:00"/>
    <d v="2021-05-25T00:00:00"/>
    <x v="46"/>
    <d v="2021-05-27T00:00:00"/>
    <d v="2021-05-27T00:00:00"/>
    <d v="1899-12-30T07:30:00"/>
    <d v="1899-12-30T10:17:00"/>
    <s v="WILSON DURAN"/>
    <s v="CESAR GOMEZ"/>
    <x v="0"/>
    <s v="MECANICA DE PATIO"/>
    <s v="EXTERNO"/>
    <x v="1"/>
    <n v="2"/>
    <n v="1"/>
    <d v="1899-12-30T22:40:23"/>
    <x v="240"/>
    <n v="0"/>
    <d v="1899-12-30T04:40:00"/>
    <d v="1899-12-31T15:19:31"/>
    <x v="22"/>
    <x v="4"/>
    <x v="10"/>
    <s v="5-21"/>
  </r>
  <r>
    <s v="TFU059"/>
    <n v="389"/>
    <x v="1"/>
    <s v="MONTAJE DE TANQUE DE COMPENSACION, CAMBIO DE MANGUERAS Y REPARACION DE TANQUE CON PEGATANQUE DESPUES DE PUESTO"/>
    <s v="MOTOR"/>
    <d v="1899-12-30T10:40:00"/>
    <d v="1899-12-30T16:20:00"/>
    <d v="2021-05-25T00:00:00"/>
    <x v="46"/>
    <d v="2021-05-27T00:00:00"/>
    <d v="2021-05-27T00:00:00"/>
    <d v="1899-12-30T07:30:00"/>
    <d v="1899-12-30T10:30:00"/>
    <s v="ARGEMIRO ARAQUE"/>
    <s v="CESAR GOMEZ"/>
    <x v="0"/>
    <s v="MOTORES"/>
    <s v="INTERNO"/>
    <x v="1"/>
    <n v="2"/>
    <n v="1"/>
    <d v="1899-12-30T22:40:23"/>
    <x v="240"/>
    <n v="0"/>
    <d v="1899-12-30T04:40:00"/>
    <d v="1899-12-31T15:19:31"/>
    <x v="22"/>
    <x v="4"/>
    <x v="10"/>
    <s v="5-21"/>
  </r>
  <r>
    <s v="S26288"/>
    <n v="389"/>
    <x v="1"/>
    <s v="CAMBIO DE LUCES LATERALES, REPARACION DE ARNES DE LUCESTRASERAS Y CABLE 7 VIAS, REPARACION DE CONECTOR HEMBRA DE 7 VIAS"/>
    <s v="LUZ TRAILER"/>
    <d v="1899-12-30T10:40:00"/>
    <d v="1899-12-30T16:20:00"/>
    <d v="2021-05-25T00:00:00"/>
    <x v="46"/>
    <d v="2021-05-27T00:00:00"/>
    <d v="2021-05-27T00:00:00"/>
    <d v="1899-12-30T09:44:00"/>
    <d v="1899-12-30T16:20:00"/>
    <s v="EDWIN NARANJO"/>
    <s v="CESAR GOMEZ"/>
    <x v="0"/>
    <s v="ELECTRICO"/>
    <s v="INTERNO"/>
    <x v="1"/>
    <n v="2"/>
    <n v="1"/>
    <d v="1899-12-30T22:40:23"/>
    <x v="240"/>
    <n v="0"/>
    <d v="1899-12-30T04:40:00"/>
    <d v="1899-12-31T15:19:31"/>
    <x v="22"/>
    <x v="4"/>
    <x v="10"/>
    <s v="5-21"/>
  </r>
  <r>
    <s v="TFU079"/>
    <n v="390"/>
    <x v="1"/>
    <s v="PRUEBA DE RUTA HAY QUE BAJAR LA TRANSMISION DELANTERA"/>
    <s v="TRANSMISIONES"/>
    <d v="1899-12-30T10:40:00"/>
    <d v="1899-12-30T12:10:00"/>
    <d v="2021-05-25T00:00:00"/>
    <x v="50"/>
    <d v="2021-05-26T00:00:00"/>
    <d v="2021-05-26T00:00:00"/>
    <d v="1899-12-30T07:30:00"/>
    <d v="1899-12-30T08:20:00"/>
    <s v="CESAR ESCORCIA_x000a_JOSE DIAZ"/>
    <s v="LUIS HEYES"/>
    <x v="1"/>
    <s v="CAJAS Y TRANSMISIONES"/>
    <s v="INTERNO"/>
    <x v="1"/>
    <n v="4"/>
    <n v="1"/>
    <d v="1899-12-31T11:30:12"/>
    <x v="241"/>
    <n v="1"/>
    <d v="1899-12-30T00:00:00"/>
    <d v="1900-01-01T10:28:33"/>
    <x v="0"/>
    <x v="4"/>
    <x v="10"/>
    <s v="5-21"/>
  </r>
  <r>
    <s v="TFU079"/>
    <n v="390"/>
    <x v="1"/>
    <s v="DESMONTE DE TRANSMISION DELANTERA"/>
    <s v="TRANSMISIONES"/>
    <d v="1899-12-30T10:40:00"/>
    <d v="1899-12-30T12:10:00"/>
    <d v="2021-05-25T00:00:00"/>
    <x v="50"/>
    <d v="2021-05-26T00:00:00"/>
    <d v="2021-05-26T00:00:00"/>
    <d v="1899-12-30T09:10:00"/>
    <d v="1899-12-30T17:30:00"/>
    <s v="JOSE DIAZ"/>
    <s v="LUIS HEYES"/>
    <x v="1"/>
    <s v="CAJAS Y TRANSMISIONES"/>
    <s v="INTERNO"/>
    <x v="1"/>
    <n v="4"/>
    <n v="1"/>
    <d v="1899-12-31T11:30:12"/>
    <x v="241"/>
    <n v="1"/>
    <d v="1899-12-30T00:00:00"/>
    <d v="1900-01-01T10:28:33"/>
    <x v="0"/>
    <x v="4"/>
    <x v="10"/>
    <s v="5-21"/>
  </r>
  <r>
    <s v="TFU079"/>
    <n v="390"/>
    <x v="1"/>
    <s v="MONTAJE DE TRANSMISION  SE CAMBIARON RODAMIENTOS DEL SPEED Y ARANDELAS,  CAMBIO DE ACEITE DE DIFERENCIALES POR SINTYETICO"/>
    <s v="TRANSMISIONES"/>
    <d v="1899-12-30T10:40:00"/>
    <d v="1899-12-30T12:10:00"/>
    <d v="2021-05-25T00:00:00"/>
    <x v="50"/>
    <d v="2021-05-27T00:00:00"/>
    <d v="2021-05-27T00:00:00"/>
    <d v="1899-12-30T07:30:00"/>
    <d v="1899-12-30T17:15:00"/>
    <s v="JOSE DIAZ"/>
    <s v="LUIS HEYES"/>
    <x v="1"/>
    <s v="CAJAS Y TRANSMISIONES"/>
    <s v="INTERNO"/>
    <x v="1"/>
    <n v="4"/>
    <n v="1"/>
    <d v="1899-12-31T11:30:12"/>
    <x v="241"/>
    <n v="1"/>
    <d v="1899-12-30T00:00:00"/>
    <d v="1900-01-01T10:28:33"/>
    <x v="0"/>
    <x v="4"/>
    <x v="10"/>
    <s v="5-21"/>
  </r>
  <r>
    <s v="TFU079"/>
    <n v="390"/>
    <x v="1"/>
    <s v="REPARACION ARNES DE FRENO DE MOTOR, CALIBRACION GENERAL DE MOTOR"/>
    <s v="MOTORES"/>
    <d v="1899-12-30T10:40:00"/>
    <d v="1899-12-30T12:10:00"/>
    <d v="2021-05-25T00:00:00"/>
    <x v="50"/>
    <d v="2021-05-27T00:00:00"/>
    <d v="2021-05-27T00:00:00"/>
    <d v="1899-12-30T10:23:00"/>
    <d v="1899-12-30T16:50:00"/>
    <s v="WILSON DURAN"/>
    <s v="LUIS HEYES"/>
    <x v="1"/>
    <s v="MOTORES"/>
    <s v="INTERNO"/>
    <x v="1"/>
    <n v="4"/>
    <n v="1"/>
    <d v="1899-12-31T11:30:12"/>
    <x v="241"/>
    <n v="1"/>
    <d v="1899-12-30T00:00:00"/>
    <d v="1900-01-01T10:28:33"/>
    <x v="0"/>
    <x v="4"/>
    <x v="10"/>
    <s v="5-21"/>
  </r>
  <r>
    <s v="TFU079"/>
    <n v="390"/>
    <x v="1"/>
    <s v="DESMONTE Y MONTAJE DE TIMON PARA REPARACION"/>
    <s v="CABINA"/>
    <d v="1899-12-30T10:40:00"/>
    <d v="1899-12-30T12:10:00"/>
    <d v="2021-05-25T00:00:00"/>
    <x v="50"/>
    <d v="2021-05-28T00:00:00"/>
    <d v="2021-05-28T00:00:00"/>
    <d v="1899-12-30T07:30:00"/>
    <d v="1899-12-30T08:30:00"/>
    <s v="DEIWIS PIMIENTA _x000a_DAIRO RODRIGUEZ"/>
    <s v="LUIS HEYES"/>
    <x v="0"/>
    <s v="SOLDADURA"/>
    <s v="EXTERNO"/>
    <x v="1"/>
    <n v="4"/>
    <n v="1"/>
    <d v="1899-12-31T11:30:12"/>
    <x v="241"/>
    <n v="1"/>
    <d v="1899-12-30T00:00:00"/>
    <d v="1900-01-01T10:28:33"/>
    <x v="0"/>
    <x v="4"/>
    <x v="10"/>
    <s v="5-21"/>
  </r>
  <r>
    <s v="TFU079"/>
    <n v="390"/>
    <x v="1"/>
    <s v="REPARACION DE RADIADOR E INTERCULER"/>
    <s v="RADIADOR"/>
    <d v="1899-12-30T10:40:00"/>
    <d v="1899-12-30T12:10:00"/>
    <d v="2021-05-25T00:00:00"/>
    <x v="50"/>
    <d v="2021-05-28T00:00:00"/>
    <d v="2021-05-29T00:00:00"/>
    <d v="1899-12-30T09:00:00"/>
    <d v="1899-12-30T10:15:00"/>
    <s v="ALUMINDUSTRIAL "/>
    <s v="LUIS HEYES"/>
    <x v="0"/>
    <s v="RADIADOR"/>
    <s v="INTERNO"/>
    <x v="1"/>
    <n v="4"/>
    <n v="1"/>
    <d v="1899-12-31T11:30:12"/>
    <x v="241"/>
    <n v="1"/>
    <d v="1899-12-30T00:00:00"/>
    <d v="1900-01-01T10:28:33"/>
    <x v="0"/>
    <x v="4"/>
    <x v="10"/>
    <s v="5-21"/>
  </r>
  <r>
    <s v="TFU079"/>
    <n v="390"/>
    <x v="1"/>
    <s v="PINTURA DE DEFENSA DE TRAILER"/>
    <s v="CHASIS"/>
    <d v="1899-12-30T10:40:00"/>
    <d v="1899-12-30T12:10:00"/>
    <d v="2021-05-25T00:00:00"/>
    <x v="50"/>
    <d v="2021-05-29T00:00:00"/>
    <d v="2021-05-29T00:00:00"/>
    <d v="1899-12-30T07:30:00"/>
    <d v="1899-12-30T09:30:00"/>
    <s v="WILSON OROZCO"/>
    <s v="LUIS HEYES"/>
    <x v="0"/>
    <s v="LATONERIA Y PINTURA"/>
    <s v="EXTERNO"/>
    <x v="1"/>
    <n v="4"/>
    <n v="1"/>
    <d v="1899-12-31T11:30:12"/>
    <x v="241"/>
    <n v="1"/>
    <d v="1899-12-30T00:00:00"/>
    <d v="1900-01-01T10:28:33"/>
    <x v="0"/>
    <x v="4"/>
    <x v="10"/>
    <s v="5-21"/>
  </r>
  <r>
    <s v="TFU079"/>
    <n v="390"/>
    <x v="0"/>
    <s v="CAMBIO DE BOMBILLOS H3 Y DE UNIDAD 3 PATAS FRONTAL"/>
    <s v="CABINA"/>
    <d v="1899-12-30T10:40:00"/>
    <d v="1899-12-30T12:10:00"/>
    <d v="2021-05-25T00:00:00"/>
    <x v="50"/>
    <d v="2021-05-29T00:00:00"/>
    <d v="2021-05-29T00:00:00"/>
    <d v="1899-12-30T10:35:00"/>
    <d v="1899-12-30T11:00:00"/>
    <s v="DEIWIS PIMIENTA"/>
    <s v="LUIS HEYES"/>
    <x v="0"/>
    <s v="ELECTRICO"/>
    <s v="INTERNO"/>
    <x v="1"/>
    <n v="4"/>
    <n v="1"/>
    <d v="1899-12-31T11:30:12"/>
    <x v="241"/>
    <n v="1"/>
    <d v="1899-12-30T00:00:00"/>
    <d v="1900-01-01T10:28:33"/>
    <x v="0"/>
    <x v="4"/>
    <x v="10"/>
    <s v="5-21"/>
  </r>
  <r>
    <s v="s26289"/>
    <n v="390"/>
    <x v="1"/>
    <s v="ADAPTACION DE VALVULA DE RETENCION DE 3/8"/>
    <s v="AIRE TRAILER"/>
    <d v="1899-12-30T10:40:00"/>
    <d v="1899-12-30T12:10:00"/>
    <d v="2021-05-25T00:00:00"/>
    <x v="50"/>
    <d v="2021-05-29T00:00:00"/>
    <d v="2021-05-29T00:00:00"/>
    <d v="1899-12-30T11:00:00"/>
    <d v="1899-12-30T12:05:00"/>
    <s v="DEIWIS PIMIENTA"/>
    <s v="LUIS HEYES"/>
    <x v="0"/>
    <s v="AIRE"/>
    <s v="EXTERNO"/>
    <x v="1"/>
    <n v="4"/>
    <n v="1"/>
    <d v="1899-12-31T11:30:12"/>
    <x v="241"/>
    <n v="1"/>
    <d v="1899-12-30T00:00:00"/>
    <d v="1900-01-01T10:28:33"/>
    <x v="0"/>
    <x v="4"/>
    <x v="10"/>
    <s v="5-21"/>
  </r>
  <r>
    <s v="S26289"/>
    <n v="390"/>
    <x v="1"/>
    <s v="REPARACION Y FABRICACION DEFENSA TRASERA"/>
    <s v="CHASIS"/>
    <d v="1899-12-30T10:40:00"/>
    <d v="1899-12-30T12:10:00"/>
    <d v="2021-05-25T00:00:00"/>
    <x v="50"/>
    <d v="2021-05-28T00:00:00"/>
    <d v="2021-05-28T00:00:00"/>
    <d v="1899-12-30T08:30:00"/>
    <d v="1899-12-30T17:22:00"/>
    <s v="ALVARO CERVANTES_x000a_DAIRO RODRIGUEZ"/>
    <s v="LUIS HEYES"/>
    <x v="0"/>
    <s v="SOLDADURA"/>
    <s v="EXTERNO"/>
    <x v="1"/>
    <n v="4"/>
    <n v="1"/>
    <d v="1899-12-31T11:30:12"/>
    <x v="241"/>
    <n v="1"/>
    <d v="1899-12-30T00:00:00"/>
    <d v="1900-01-01T10:28:33"/>
    <x v="0"/>
    <x v="4"/>
    <x v="10"/>
    <s v="5-21"/>
  </r>
  <r>
    <s v="S26289"/>
    <n v="390"/>
    <x v="1"/>
    <s v="PINTURA DEFENSA TRASERA"/>
    <s v="CHASIS"/>
    <d v="1899-12-30T10:40:00"/>
    <d v="1899-12-30T12:10:00"/>
    <d v="2021-05-25T00:00:00"/>
    <x v="50"/>
    <d v="2021-05-29T00:00:00"/>
    <d v="2021-05-29T00:00:00"/>
    <d v="1899-12-30T07:30:00"/>
    <d v="1899-12-30T09:30:00"/>
    <s v="WILSON OROZCO"/>
    <s v="LUIS HEYES"/>
    <x v="0"/>
    <s v="LATONERIA Y PINTURA"/>
    <s v="EXTERNO"/>
    <x v="1"/>
    <n v="4"/>
    <n v="1"/>
    <d v="1899-12-31T11:30:12"/>
    <x v="241"/>
    <n v="1"/>
    <d v="1899-12-30T00:00:00"/>
    <d v="1900-01-01T10:28:33"/>
    <x v="0"/>
    <x v="4"/>
    <x v="10"/>
    <s v="5-21"/>
  </r>
  <r>
    <s v="TFU079"/>
    <n v="390"/>
    <x v="0"/>
    <s v="MANTENIMIENTO A LOS PATINES, CAMBIO DE RODAMIENTOS Y CORREA ADICIONAR REFRIGERANTE"/>
    <s v="MOTOR"/>
    <d v="1899-12-30T10:40:00"/>
    <d v="1899-12-30T12:10:00"/>
    <d v="2021-05-25T00:00:00"/>
    <x v="50"/>
    <d v="2021-05-29T00:00:00"/>
    <d v="2021-05-29T00:00:00"/>
    <d v="1899-12-30T11:00:00"/>
    <d v="1899-12-30T12:10:00"/>
    <s v="CESAR ESCORCIA _x000a_RODOLFO CASTAÑEDA"/>
    <s v="LUIS HEYES"/>
    <x v="0"/>
    <s v="MOTORES"/>
    <s v="INTERNO"/>
    <x v="1"/>
    <n v="4"/>
    <n v="1"/>
    <d v="1899-12-31T11:30:12"/>
    <x v="241"/>
    <n v="1"/>
    <d v="1899-12-30T00:00:00"/>
    <d v="1900-01-01T10:28:33"/>
    <x v="0"/>
    <x v="4"/>
    <x v="10"/>
    <s v="5-21"/>
  </r>
  <r>
    <s v="TFQ008"/>
    <n v="391"/>
    <x v="1"/>
    <s v="INSPECCION FUGAS DE AIRE, CAMBIO DE COJIN DE SILLAS"/>
    <s v="CABINA"/>
    <d v="1899-12-30T10:50:00"/>
    <d v="1899-12-30T18:00:00"/>
    <d v="2021-05-25T00:00:00"/>
    <x v="47"/>
    <d v="2021-05-25T00:00:00"/>
    <d v="2021-05-25T00:00:00"/>
    <d v="1899-12-30T14:26:00"/>
    <d v="1899-12-30T15:40:00"/>
    <s v="DEIWIS PIMIENTA"/>
    <s v="LUIS DAVILA"/>
    <x v="0"/>
    <s v="AIRE"/>
    <s v="EXTERNO"/>
    <x v="1"/>
    <n v="1"/>
    <n v="1"/>
    <d v="1899-12-30T13:40:58"/>
    <x v="29"/>
    <n v="0"/>
    <d v="1899-12-30T03:00:00"/>
    <d v="1899-12-30T22:10:58"/>
    <x v="23"/>
    <x v="4"/>
    <x v="10"/>
    <s v="5-21"/>
  </r>
  <r>
    <s v="S26319"/>
    <n v="391"/>
    <x v="1"/>
    <s v="POSTURA DE ESPUMA PARTE DE ATRÁS DEL VOLCO POR DONDE VA LA COMPUERTA POR FUGA DE PRODUCTO"/>
    <s v="VOLCO"/>
    <d v="1899-12-30T10:50:00"/>
    <d v="1899-12-30T18:00:00"/>
    <d v="2021-05-25T00:00:00"/>
    <x v="47"/>
    <d v="2021-05-26T00:00:00"/>
    <d v="2021-05-26T00:00:00"/>
    <d v="1899-12-30T15:30:00"/>
    <d v="1899-12-30T16:00:00"/>
    <s v="WILSON OROZCO"/>
    <s v="LUIS DAVILA"/>
    <x v="0"/>
    <s v="LATONERIA Y PINTURA"/>
    <s v="EXTERNO"/>
    <x v="1"/>
    <n v="1"/>
    <n v="1"/>
    <d v="1899-12-30T13:40:58"/>
    <x v="29"/>
    <n v="0"/>
    <d v="1899-12-30T03:00:00"/>
    <d v="1899-12-30T22:10:58"/>
    <x v="23"/>
    <x v="4"/>
    <x v="10"/>
    <s v="5-21"/>
  </r>
  <r>
    <s v="TFQ008"/>
    <n v="391"/>
    <x v="0"/>
    <s v="CAMBIO DE BARRA DE DIRECCION LADO IZQUIERDO Y CAMBIO DE TERMINALES"/>
    <s v="RUEDAS"/>
    <d v="1899-12-30T10:50:00"/>
    <d v="1899-12-30T18:00:00"/>
    <d v="2021-05-25T00:00:00"/>
    <x v="47"/>
    <d v="2021-05-26T00:00:00"/>
    <d v="2021-05-26T00:00:00"/>
    <d v="1899-12-30T16:05:00"/>
    <d v="1899-12-30T18:00:00"/>
    <s v="WILSON DURAN _x000a_RODOLFO CASTAÑEDA"/>
    <s v="LUIS DAVILA"/>
    <x v="0"/>
    <s v="MECANICA DE PATIO"/>
    <s v="EXTERNO"/>
    <x v="1"/>
    <n v="1"/>
    <n v="1"/>
    <d v="1899-12-30T13:40:58"/>
    <x v="29"/>
    <n v="0"/>
    <d v="1899-12-30T03:00:00"/>
    <d v="1899-12-30T22:10:58"/>
    <x v="23"/>
    <x v="4"/>
    <x v="10"/>
    <s v="5-21"/>
  </r>
  <r>
    <s v="TFQ994"/>
    <n v="392"/>
    <x v="0"/>
    <s v="BAJAR Y CAMBIAR BOMBONA DE SILLA Y ADAPTACION DE B69 DE 1/4*1/8"/>
    <s v="CABINA"/>
    <d v="1899-12-30T08:00:00"/>
    <d v="1899-12-30T09:29:00"/>
    <d v="2021-05-25T00:00:00"/>
    <x v="48"/>
    <d v="2021-05-25T00:00:00"/>
    <d v="2021-05-25T00:00:00"/>
    <d v="1899-12-30T08:10:00"/>
    <d v="1899-12-30T09:29:00"/>
    <s v="JOSE PAEZ"/>
    <s v="LUIS DIAZ"/>
    <x v="0"/>
    <s v="AIRE"/>
    <s v="EXTERNO"/>
    <x v="1"/>
    <n v="0"/>
    <n v="1"/>
    <d v="1899-12-30T01:29:00"/>
    <x v="242"/>
    <n v="1"/>
    <d v="1899-12-30T00:00:00"/>
    <d v="1899-12-30T01:29:00"/>
    <x v="30"/>
    <x v="4"/>
    <x v="10"/>
    <s v="5-21"/>
  </r>
  <r>
    <s v="S20490"/>
    <n v="393"/>
    <x v="1"/>
    <s v="CORRECCION FUGA DE AIRE VALVULA DE DESCARGUE"/>
    <s v="AIRE TRAILER"/>
    <d v="1899-12-30T07:00:00"/>
    <d v="1899-12-30T09:25:00"/>
    <d v="2021-05-26T00:00:00"/>
    <x v="47"/>
    <d v="2021-05-26T00:00:00"/>
    <d v="2021-05-26T00:00:00"/>
    <d v="1899-12-30T09:05:00"/>
    <d v="1899-12-30T09:25:00"/>
    <s v="CESAR ESCORCIA"/>
    <s v="MARTIN ABELLO"/>
    <x v="0"/>
    <s v="AIRE"/>
    <s v="EXTERNO"/>
    <x v="3"/>
    <n v="0"/>
    <n v="1"/>
    <d v="1899-12-30T02:25:00"/>
    <x v="243"/>
    <n v="1"/>
    <d v="1899-12-30T00:00:00"/>
    <d v="1899-12-30T02:25:00"/>
    <x v="23"/>
    <x v="4"/>
    <x v="10"/>
    <s v="5-21"/>
  </r>
  <r>
    <s v="TFU073"/>
    <n v="394"/>
    <x v="1"/>
    <s v="COMPLETAR NIVEL DE REFRIGERANTE, REPARACION DE MANGUERA ROJA DE AIRE QUE VA AL TRAILER"/>
    <m/>
    <d v="1899-12-30T14:45:00"/>
    <d v="1899-12-30T18:00:00"/>
    <d v="2021-05-25T00:00:00"/>
    <x v="48"/>
    <d v="2021-05-25T00:00:00"/>
    <d v="2021-05-25T00:00:00"/>
    <d v="1899-12-30T14:45:00"/>
    <d v="1899-12-30T15:18:00"/>
    <s v="CESAR ESCORCIA"/>
    <s v="FREDY ORTIZ"/>
    <x v="0"/>
    <s v="MECANICA DE PATIO"/>
    <s v="EXTERNO"/>
    <x v="1"/>
    <n v="0"/>
    <n v="1"/>
    <d v="1899-12-30T03:15:00"/>
    <x v="39"/>
    <n v="0"/>
    <d v="1899-12-30T03:00:00"/>
    <d v="1899-12-30T06:15:00"/>
    <x v="30"/>
    <x v="4"/>
    <x v="10"/>
    <s v="5-21"/>
  </r>
  <r>
    <s v="R41329"/>
    <n v="394"/>
    <x v="1"/>
    <s v="CAMBIO DE CAMARA T30 POSICION 3 Y 4"/>
    <s v="AIRE TRAILER"/>
    <d v="1899-12-30T14:45:00"/>
    <d v="1899-12-30T18:00:00"/>
    <d v="2021-05-25T00:00:00"/>
    <x v="48"/>
    <d v="2021-05-25T00:00:00"/>
    <d v="2021-05-25T00:00:00"/>
    <d v="1899-12-30T17:00:00"/>
    <d v="1899-12-30T18:00:00"/>
    <s v="DEIWIS PIMIENTA"/>
    <s v="FREDY ORTIZ"/>
    <x v="0"/>
    <s v="AIRE"/>
    <s v="EXTERNO"/>
    <x v="1"/>
    <n v="0"/>
    <n v="1"/>
    <d v="1899-12-30T03:15:00"/>
    <x v="39"/>
    <n v="0"/>
    <d v="1899-12-30T03:00:00"/>
    <d v="1899-12-30T06:15:00"/>
    <x v="30"/>
    <x v="4"/>
    <x v="10"/>
    <s v="5-21"/>
  </r>
  <r>
    <s v="TLN039"/>
    <n v="395"/>
    <x v="1"/>
    <s v="CAMBIO DE ACEITE Y FILTRACION DE MOTOR ENGRASE"/>
    <s v="MOTOR"/>
    <d v="1899-12-30T14:25:00"/>
    <d v="1899-12-30T18:00:00"/>
    <d v="2021-05-25T00:00:00"/>
    <x v="47"/>
    <d v="2021-05-25T00:00:00"/>
    <d v="2021-05-25T00:00:00"/>
    <d v="1899-12-30T15:20:00"/>
    <d v="1899-12-30T17:00:00"/>
    <s v="RODOLFO CASTAÑEDA"/>
    <s v="ALBERTO BARRIOS"/>
    <x v="1"/>
    <s v="MECANICA DE PATIO"/>
    <s v="INTERNO"/>
    <x v="1"/>
    <n v="1"/>
    <n v="1"/>
    <d v="1899-12-30T10:05:58"/>
    <x v="244"/>
    <n v="0"/>
    <d v="1899-12-30T03:00:00"/>
    <d v="1899-12-30T18:35:58"/>
    <x v="23"/>
    <x v="4"/>
    <x v="10"/>
    <s v="5-21"/>
  </r>
  <r>
    <s v="TLN039"/>
    <n v="395"/>
    <x v="1"/>
    <s v="INSPECCION DE VEHICULO CAMBIO DE MANGUERA DE HIDRAULICO, CAMBIO DE ACEITE DE HIDRAULICO CAMBIO DE FILTRO DE AGUA"/>
    <s v="CABEZOTE"/>
    <d v="1899-12-30T14:25:00"/>
    <d v="1899-12-30T18:00:00"/>
    <d v="2021-05-25T00:00:00"/>
    <x v="47"/>
    <d v="2021-05-26T00:00:00"/>
    <d v="2021-05-26T00:00:00"/>
    <d v="1899-12-30T07:30:00"/>
    <d v="1899-12-30T12:00:00"/>
    <s v="CESAR ESCORCIA"/>
    <s v="ALBERTO BARRIOS"/>
    <x v="1"/>
    <s v="MECANICA DE PATIO"/>
    <s v="INTERNO"/>
    <x v="1"/>
    <n v="1"/>
    <n v="1"/>
    <d v="1899-12-30T10:05:58"/>
    <x v="244"/>
    <n v="0"/>
    <d v="1899-12-30T03:00:00"/>
    <d v="1899-12-30T18:35:58"/>
    <x v="23"/>
    <x v="4"/>
    <x v="10"/>
    <s v="5-21"/>
  </r>
  <r>
    <s v="TLN039"/>
    <n v="395"/>
    <x v="1"/>
    <s v="CAMBIO DE MANGUERA DE FRENO LADO DERECHO"/>
    <s v="AIRE CABEZOTE"/>
    <d v="1899-12-30T14:25:00"/>
    <d v="1899-12-30T18:00:00"/>
    <d v="2021-05-25T00:00:00"/>
    <x v="47"/>
    <d v="2021-05-26T00:00:00"/>
    <d v="2021-05-26T00:00:00"/>
    <d v="1899-12-30T11:00:00"/>
    <d v="1899-12-30T11:15:00"/>
    <s v="JOSE PAEZ"/>
    <s v="ALBERTO BARRIOS"/>
    <x v="1"/>
    <s v="AIRE"/>
    <s v="EXTERNO"/>
    <x v="1"/>
    <n v="1"/>
    <n v="1"/>
    <d v="1899-12-30T10:05:58"/>
    <x v="244"/>
    <n v="0"/>
    <d v="1899-12-30T03:00:00"/>
    <d v="1899-12-30T18:35:58"/>
    <x v="23"/>
    <x v="4"/>
    <x v="10"/>
    <s v="5-21"/>
  </r>
  <r>
    <s v="TLN039"/>
    <n v="395"/>
    <x v="1"/>
    <s v="CAMBIO DE ABRAZADERA DE INTERCULER Y TAPA DE TANQUE DE COMPENSACION"/>
    <s v="MOTOR"/>
    <d v="1899-12-30T14:25:00"/>
    <d v="1899-12-30T18:00:00"/>
    <d v="2021-05-25T00:00:00"/>
    <x v="47"/>
    <d v="2021-05-26T00:00:00"/>
    <d v="2021-05-26T00:00:00"/>
    <d v="1899-12-30T14:00:00"/>
    <d v="1899-12-30T14:30:00"/>
    <s v="CESAR ESCORCIA"/>
    <s v="ALBERTO BARRIOS"/>
    <x v="1"/>
    <s v="MECANICA DE PATIO"/>
    <s v="EXTERNO"/>
    <x v="1"/>
    <n v="1"/>
    <n v="1"/>
    <d v="1899-12-30T10:05:58"/>
    <x v="244"/>
    <n v="0"/>
    <d v="1899-12-30T03:00:00"/>
    <d v="1899-12-30T18:35:58"/>
    <x v="23"/>
    <x v="4"/>
    <x v="10"/>
    <s v="5-21"/>
  </r>
  <r>
    <s v="TLN039"/>
    <n v="395"/>
    <x v="1"/>
    <s v="REPARACION DE MANGUERA EN EL TANQUE DE AIRE"/>
    <s v="AIRE CABEZOTE"/>
    <d v="1899-12-30T14:25:00"/>
    <d v="1899-12-30T18:00:00"/>
    <d v="2021-05-25T00:00:00"/>
    <x v="47"/>
    <d v="2021-05-26T00:00:00"/>
    <d v="2021-05-26T00:00:00"/>
    <d v="1899-12-30T16:15:00"/>
    <d v="1899-12-30T16:40:00"/>
    <s v="DEIWIS PIMIENTA"/>
    <s v="ALBERTO BARRIOS"/>
    <x v="1"/>
    <s v="AIRE"/>
    <s v="EXTERNO"/>
    <x v="1"/>
    <n v="1"/>
    <n v="1"/>
    <d v="1899-12-30T10:05:58"/>
    <x v="244"/>
    <n v="0"/>
    <d v="1899-12-30T03:00:00"/>
    <d v="1899-12-30T18:35:58"/>
    <x v="23"/>
    <x v="4"/>
    <x v="10"/>
    <s v="5-21"/>
  </r>
  <r>
    <s v="TLN039"/>
    <n v="395"/>
    <x v="0"/>
    <s v="PROTECCION DE CABLES QUE VAN ARRIBA DEL TURBO, CON CINTA Y TERMOPROTECCION"/>
    <s v="MOTOR"/>
    <d v="1899-12-30T14:25:00"/>
    <d v="1899-12-30T18:00:00"/>
    <d v="2021-05-25T00:00:00"/>
    <x v="47"/>
    <d v="2021-05-26T00:00:00"/>
    <d v="2021-05-26T00:00:00"/>
    <d v="1899-12-30T17:10:00"/>
    <d v="1899-12-30T18:00:00"/>
    <s v="EDWIN NARANJO"/>
    <s v="ALBERTO BARRIOS"/>
    <x v="1"/>
    <s v="ELECTRICO"/>
    <s v="EXTERNO"/>
    <x v="1"/>
    <n v="1"/>
    <n v="1"/>
    <d v="1899-12-30T10:05:58"/>
    <x v="244"/>
    <n v="0"/>
    <d v="1899-12-30T03:00:00"/>
    <d v="1899-12-30T18:35:58"/>
    <x v="23"/>
    <x v="4"/>
    <x v="10"/>
    <s v="5-21"/>
  </r>
  <r>
    <s v="SJK825"/>
    <n v="396"/>
    <x v="0"/>
    <s v="CAMBIO DE POSICION DE PLACA TRASERA HACIA DELANTE, Y CAMBIO DE UNIDAD LADO DERECHO INTERNA Y LADO IZQUIERDO EXTERNO"/>
    <s v="CABINA"/>
    <d v="1899-12-30T15:15:00"/>
    <d v="1899-12-30T17:50:00"/>
    <d v="2021-05-25T00:00:00"/>
    <x v="48"/>
    <d v="2021-05-25T00:00:00"/>
    <d v="2021-05-25T00:00:00"/>
    <d v="1899-12-30T16:50:00"/>
    <d v="1899-12-30T17:50:00"/>
    <s v="CESAR ESCORCIA"/>
    <s v="JEISON PEREZ"/>
    <x v="0"/>
    <s v="ELECTRICO"/>
    <s v="EXTERNO"/>
    <x v="2"/>
    <n v="0"/>
    <n v="1"/>
    <d v="1899-12-30T02:35:00"/>
    <x v="33"/>
    <n v="0"/>
    <d v="1899-12-30T03:10:00"/>
    <d v="1899-12-30T05:45:00"/>
    <x v="30"/>
    <x v="4"/>
    <x v="10"/>
    <s v="5-21"/>
  </r>
  <r>
    <s v="KNK804"/>
    <n v="397"/>
    <x v="0"/>
    <s v="POSTURA CABLE 7 VIAS"/>
    <s v="CABINA"/>
    <d v="1899-12-30T15:18:00"/>
    <d v="1899-12-30T15:35:00"/>
    <d v="2021-05-25T00:00:00"/>
    <x v="48"/>
    <d v="2021-05-25T00:00:00"/>
    <d v="2021-05-25T00:00:00"/>
    <d v="1899-12-30T15:18:00"/>
    <d v="1899-12-30T15:35:00"/>
    <s v="CESAR ESCORCIA"/>
    <s v="DUVIAN ARTEAGA"/>
    <x v="0"/>
    <s v="ELECTRICO"/>
    <s v="EXTERNO"/>
    <x v="3"/>
    <n v="0"/>
    <n v="1"/>
    <d v="1899-12-30T00:17:00"/>
    <x v="96"/>
    <n v="0"/>
    <d v="1899-12-30T05:25:00"/>
    <d v="1899-12-30T05:42:00"/>
    <x v="30"/>
    <x v="4"/>
    <x v="10"/>
    <s v="5-21"/>
  </r>
  <r>
    <s v="SJK631"/>
    <n v="398"/>
    <x v="0"/>
    <s v="CAMBIO DE DIAFRAGMA DE VALVULA DE SEGURIDAD"/>
    <s v="FRENO CABEZOTE"/>
    <d v="1899-12-30T15:45:00"/>
    <d v="1899-12-30T16:06:00"/>
    <d v="2021-05-25T00:00:00"/>
    <x v="48"/>
    <d v="2021-05-25T00:00:00"/>
    <d v="2021-05-25T00:00:00"/>
    <d v="1899-12-30T15:45:00"/>
    <d v="1899-12-30T16:06:00"/>
    <s v="DEIWIS PIMIENTA"/>
    <s v="YOMAR OÑATE"/>
    <x v="0"/>
    <s v="AIRE"/>
    <s v="EXTERNO"/>
    <x v="0"/>
    <n v="0"/>
    <n v="1"/>
    <d v="1899-12-30T00:21:00"/>
    <x v="245"/>
    <n v="0"/>
    <d v="1899-12-30T04:54:00"/>
    <d v="1899-12-30T05:15:00"/>
    <x v="30"/>
    <x v="4"/>
    <x v="10"/>
    <s v="5-21"/>
  </r>
  <r>
    <s v="S67616"/>
    <n v="399"/>
    <x v="1"/>
    <s v="INSPECCION DE CHASIS"/>
    <s v="CHASIS"/>
    <d v="1899-12-30T16:20:00"/>
    <d v="1899-12-30T17:00:00"/>
    <d v="2021-05-25T00:00:00"/>
    <x v="48"/>
    <d v="2021-05-25T00:00:00"/>
    <d v="2021-05-25T00:00:00"/>
    <d v="1899-12-30T16:20:00"/>
    <d v="1899-12-30T16:30:00"/>
    <s v="CESAR ESCORCIA"/>
    <s v="JOSE VALENCIA"/>
    <x v="0"/>
    <s v="ELECTRICO"/>
    <s v="EXTERNO"/>
    <x v="0"/>
    <n v="0"/>
    <n v="1"/>
    <d v="1899-12-30T00:40:00"/>
    <x v="70"/>
    <n v="0"/>
    <d v="1899-12-30T04:00:00"/>
    <d v="1899-12-30T04:40:00"/>
    <x v="30"/>
    <x v="4"/>
    <x v="10"/>
    <s v="5-21"/>
  </r>
  <r>
    <s v="S67616"/>
    <n v="399"/>
    <x v="1"/>
    <s v="POSTURA DE STOP ROJOS Y REPARACION DE CABLE 7 VIAS"/>
    <s v="LUZ TRAILER"/>
    <d v="1899-12-30T16:20:00"/>
    <d v="1899-12-30T17:00:00"/>
    <d v="2021-05-25T00:00:00"/>
    <x v="48"/>
    <d v="2021-05-25T00:00:00"/>
    <d v="2021-05-25T00:00:00"/>
    <d v="1899-12-30T16:30:00"/>
    <d v="1899-12-30T17:00:00"/>
    <s v="EDWIN NARANJO"/>
    <s v="JOSE VALENCIA"/>
    <x v="0"/>
    <s v="ELECTRICO"/>
    <s v="EXTERNO"/>
    <x v="0"/>
    <n v="0"/>
    <n v="1"/>
    <d v="1899-12-30T00:40:00"/>
    <x v="70"/>
    <n v="0"/>
    <d v="1899-12-30T04:00:00"/>
    <d v="1899-12-30T04:40:00"/>
    <x v="30"/>
    <x v="4"/>
    <x v="10"/>
    <s v="5-21"/>
  </r>
  <r>
    <s v="S26301"/>
    <n v="400"/>
    <x v="0"/>
    <s v="INSPECCION DE LUCES Y CAMBIO DE CABLE 7 VIAS"/>
    <s v="LUZ TRAILER"/>
    <d v="1899-12-30T17:00:00"/>
    <d v="1899-12-30T18:00:00"/>
    <d v="2021-05-25T00:00:00"/>
    <x v="48"/>
    <d v="2021-05-25T00:00:00"/>
    <d v="2021-05-25T00:00:00"/>
    <d v="1899-12-30T17:00:00"/>
    <d v="1899-12-30T18:00:00"/>
    <s v="EDWIN NARANJO"/>
    <s v="LEONARDO CANO"/>
    <x v="0"/>
    <s v="ELECTRICO"/>
    <s v="EXTERNO"/>
    <x v="1"/>
    <n v="0"/>
    <n v="1"/>
    <d v="1899-12-30T01:00:00"/>
    <x v="11"/>
    <n v="0"/>
    <d v="1899-12-30T03:00:00"/>
    <d v="1899-12-30T04:00:00"/>
    <x v="30"/>
    <x v="4"/>
    <x v="10"/>
    <s v="5-21"/>
  </r>
  <r>
    <s v="SJK695"/>
    <n v="401"/>
    <x v="0"/>
    <s v="CAMBIO DE LAS BALINERAS DE LOS PATINES"/>
    <s v="MOTOR"/>
    <d v="1899-12-30T07:00:00"/>
    <d v="1899-12-30T10:40:00"/>
    <d v="2021-05-26T00:00:00"/>
    <x v="47"/>
    <d v="2021-05-26T00:00:00"/>
    <d v="2021-05-26T00:00:00"/>
    <d v="1899-12-30T07:20:00"/>
    <d v="1899-12-30T10:40:00"/>
    <s v="WILSON DURAN"/>
    <s v="MAURICIO SUESCUN "/>
    <x v="0"/>
    <s v="MOTORES"/>
    <s v="INTERNO"/>
    <x v="3"/>
    <n v="0"/>
    <n v="1"/>
    <d v="1899-12-30T03:40:00"/>
    <x v="220"/>
    <n v="1"/>
    <d v="1899-12-30T00:00:00"/>
    <d v="1899-12-30T03:40:00"/>
    <x v="23"/>
    <x v="4"/>
    <x v="10"/>
    <s v="5-21"/>
  </r>
  <r>
    <s v="TDL769"/>
    <n v="402"/>
    <x v="1"/>
    <s v="BAJAR DEFENSA Y ENDEREZAR, PINTURA Y CAMBIO DE BUJES DE CAPO"/>
    <s v="CABINA"/>
    <d v="1899-12-30T09:20:00"/>
    <d v="1899-12-30T10:30:00"/>
    <d v="2021-05-26T00:00:00"/>
    <x v="46"/>
    <d v="2021-05-26T00:00:00"/>
    <d v="2021-05-26T00:00:00"/>
    <d v="1899-12-30T09:35:00"/>
    <d v="1899-12-30T15:30:00"/>
    <s v="WILSON OROZCO"/>
    <s v="OSCAR SALAS"/>
    <x v="0"/>
    <s v="LATONERIA Y PINTURA"/>
    <s v="EXTERNO"/>
    <x v="1"/>
    <n v="1"/>
    <n v="1"/>
    <d v="1899-12-30T07:40:58"/>
    <x v="211"/>
    <n v="1"/>
    <d v="1899-12-30T00:00:00"/>
    <d v="1899-12-30T13:10:58"/>
    <x v="22"/>
    <x v="4"/>
    <x v="10"/>
    <s v="5-21"/>
  </r>
  <r>
    <s v="TDL769"/>
    <n v="402"/>
    <x v="1"/>
    <s v="CAMBIO DE TAPA CUBO, DESMONTE DE LLANTAS DE RUEDAS DIRECCIONALES PARA CAMBIO DE BANDAS Y PERNOS RIN DISCO, SE ENVIARON BANDAS A PERFORAR"/>
    <s v="RUEDAS"/>
    <d v="1899-12-30T09:20:00"/>
    <d v="1899-12-30T10:30:00"/>
    <d v="2021-05-26T00:00:00"/>
    <x v="46"/>
    <d v="2021-05-26T00:00:00"/>
    <d v="2021-05-26T00:00:00"/>
    <d v="1899-12-30T14:50:00"/>
    <d v="1899-12-30T17:30:00"/>
    <s v="CESAR ESCORCIA"/>
    <s v="OSCAR SALAS"/>
    <x v="0"/>
    <s v="MECANICA DE PATIO"/>
    <s v="INTERNO"/>
    <x v="1"/>
    <n v="1"/>
    <n v="1"/>
    <d v="1899-12-30T07:40:58"/>
    <x v="211"/>
    <n v="1"/>
    <d v="1899-12-30T00:00:00"/>
    <d v="1899-12-30T13:10:58"/>
    <x v="22"/>
    <x v="4"/>
    <x v="10"/>
    <s v="5-21"/>
  </r>
  <r>
    <s v="TDL769"/>
    <n v="402"/>
    <x v="0"/>
    <s v="CAMBIO DE BANDAS Y CAMPANAS, MONTAJE DE LLANTAS"/>
    <s v="RUEDAS"/>
    <d v="1899-12-30T09:20:00"/>
    <d v="1899-12-30T10:30:00"/>
    <d v="2021-05-26T00:00:00"/>
    <x v="46"/>
    <d v="2021-05-27T00:00:00"/>
    <d v="2021-05-27T00:00:00"/>
    <d v="1899-12-30T07:30:00"/>
    <d v="1899-12-30T10:30:00"/>
    <s v="CESAR ESCORCIA"/>
    <s v="OSCAR SALAS"/>
    <x v="0"/>
    <s v="MECANICA DE PATIO"/>
    <s v="INTERNO"/>
    <x v="1"/>
    <n v="1"/>
    <n v="1"/>
    <d v="1899-12-30T07:40:58"/>
    <x v="211"/>
    <n v="1"/>
    <d v="1899-12-30T00:00:00"/>
    <d v="1899-12-30T13:10:58"/>
    <x v="22"/>
    <x v="4"/>
    <x v="10"/>
    <s v="5-21"/>
  </r>
  <r>
    <s v="TFQ934"/>
    <n v="403"/>
    <x v="0"/>
    <s v="CAMBIO DE UNIDAD LADO DERECHO EXTERNA"/>
    <s v="CABINA"/>
    <d v="1899-12-30T17:00:00"/>
    <d v="1899-12-30T17:10:00"/>
    <d v="2021-05-26T00:00:00"/>
    <x v="47"/>
    <d v="2021-05-26T00:00:00"/>
    <d v="2021-05-26T00:00:00"/>
    <d v="1899-12-30T17:00:00"/>
    <d v="1899-12-30T17:10:00"/>
    <s v="EDWIN NARANJO"/>
    <s v="JUAN VIVANCO"/>
    <x v="0"/>
    <s v="ELECTRICO"/>
    <s v="EXTERNO"/>
    <x v="1"/>
    <n v="0"/>
    <n v="1"/>
    <d v="1899-12-30T00:10:00"/>
    <x v="20"/>
    <n v="0"/>
    <d v="1899-12-30T03:50:00"/>
    <d v="1899-12-30T04:00:00"/>
    <x v="23"/>
    <x v="4"/>
    <x v="10"/>
    <s v="5-21"/>
  </r>
  <r>
    <s v="S67607"/>
    <n v="404"/>
    <x v="0"/>
    <s v="CAMBIO DE STOP IZQUIERDO Y REVISION DE LUCES"/>
    <s v="LUZ TRAILER"/>
    <d v="1899-12-30T07:30:00"/>
    <d v="1899-12-30T08:00:00"/>
    <d v="2021-05-27T00:00:00"/>
    <x v="46"/>
    <d v="2021-05-27T00:00:00"/>
    <d v="2021-05-27T00:00:00"/>
    <d v="1899-12-30T07:30:00"/>
    <d v="1899-12-30T08:00:00"/>
    <s v="EDWIN NARANJO"/>
    <m/>
    <x v="0"/>
    <s v="ELECTRICO"/>
    <s v="EXTERNO"/>
    <x v="0"/>
    <n v="0"/>
    <n v="1"/>
    <d v="1899-12-30T00:30:00"/>
    <x v="7"/>
    <n v="1"/>
    <d v="1899-12-30T00:00:00"/>
    <d v="1899-12-30T00:30:00"/>
    <x v="22"/>
    <x v="4"/>
    <x v="10"/>
    <s v="5-21"/>
  </r>
  <r>
    <s v="S67605"/>
    <n v="405"/>
    <x v="1"/>
    <s v="DESMONTE DE MUELLE LADO DERECHO PARA CAMBIO Y SE MONTO"/>
    <s v="RUEDAS"/>
    <d v="1899-12-30T07:00:00"/>
    <d v="1899-12-30T10:00:00"/>
    <d v="2021-05-27T00:00:00"/>
    <x v="51"/>
    <d v="2021-05-27T00:00:00"/>
    <d v="2021-05-27T00:00:00"/>
    <d v="1899-12-30T14:00:00"/>
    <d v="1899-12-30T16:05:00"/>
    <s v="ARGEMIRO ARAQUE_x000a_RODOLFO CASTAÑEDA"/>
    <m/>
    <x v="0"/>
    <s v="MECANICA DE PATIO"/>
    <s v="EXTERNO"/>
    <x v="0"/>
    <n v="1"/>
    <n v="1"/>
    <d v="1899-12-30T09:30:58"/>
    <x v="186"/>
    <n v="1"/>
    <d v="1899-12-30T00:00:00"/>
    <d v="1899-12-30T15:00:58"/>
    <x v="25"/>
    <x v="4"/>
    <x v="10"/>
    <s v="5-21"/>
  </r>
  <r>
    <s v="S67605"/>
    <n v="405"/>
    <x v="0"/>
    <s v="CAMBIO DE DOS BALANCINES, BUJES Y TORNILLOS"/>
    <s v="RUEDAS"/>
    <d v="1899-12-30T07:00:00"/>
    <d v="1899-12-30T10:00:00"/>
    <d v="2021-05-27T00:00:00"/>
    <x v="51"/>
    <d v="2021-05-28T00:00:00"/>
    <d v="2021-05-28T00:00:00"/>
    <d v="1899-12-30T07:30:00"/>
    <d v="1899-12-30T10:00:00"/>
    <s v="ARGEMIRO ARAQUE_x000a_RODOLFO CASTAÑEDA"/>
    <m/>
    <x v="0"/>
    <s v="MECANICA DE PATIO"/>
    <s v="EXTERNO"/>
    <x v="0"/>
    <n v="1"/>
    <n v="1"/>
    <d v="1899-12-30T09:30:58"/>
    <x v="186"/>
    <n v="1"/>
    <d v="1899-12-30T00:00:00"/>
    <d v="1899-12-30T15:00:58"/>
    <x v="25"/>
    <x v="4"/>
    <x v="10"/>
    <s v="5-21"/>
  </r>
  <r>
    <s v="WHO629"/>
    <n v="406"/>
    <x v="1"/>
    <s v="CAMBIO DE FLAUTA DE AGUA Y ADICIONAR REFRIGERANTEM ENGRASE Y GRADUACION DE FRENOS"/>
    <s v="MOTOR"/>
    <d v="1899-12-30T14:31:00"/>
    <d v="1899-12-30T17:24:00"/>
    <d v="2021-05-27T00:00:00"/>
    <x v="46"/>
    <d v="2021-05-27T00:00:00"/>
    <d v="2021-05-27T00:00:00"/>
    <d v="1899-12-30T16:05:00"/>
    <d v="1899-12-30T17:40:00"/>
    <s v="CESAR ESCORCIA"/>
    <s v="JUAN GONZALEZ"/>
    <x v="0"/>
    <s v="MOTORES"/>
    <s v="INTERNO"/>
    <x v="3"/>
    <n v="0"/>
    <n v="1"/>
    <d v="1899-12-30T02:53:00"/>
    <x v="246"/>
    <n v="0"/>
    <d v="1899-12-30T03:36:00"/>
    <d v="1899-12-30T06:29:00"/>
    <x v="22"/>
    <x v="4"/>
    <x v="10"/>
    <s v="5-21"/>
  </r>
  <r>
    <s v="WHO629"/>
    <n v="406"/>
    <x v="1"/>
    <s v="CAMBIO DE BOMBILLO DIRECCIONAL IZQUIERDO, CAMBIO DE SWITCHE Y ARREGLO DE BOMBILLA"/>
    <s v="CABINA"/>
    <d v="1899-12-30T14:31:00"/>
    <d v="1899-12-30T17:24:00"/>
    <d v="2021-05-27T00:00:00"/>
    <x v="46"/>
    <d v="2021-05-27T00:00:00"/>
    <d v="2021-05-27T00:00:00"/>
    <d v="1899-12-30T16:40:00"/>
    <d v="1899-12-30T17:24:00"/>
    <s v="EDWIN NARANJO"/>
    <s v="JUAN GONZALEZ"/>
    <x v="0"/>
    <s v="ELECTRICO"/>
    <s v="INTERNO"/>
    <x v="3"/>
    <n v="0"/>
    <n v="1"/>
    <d v="1899-12-30T02:53:00"/>
    <x v="246"/>
    <n v="0"/>
    <d v="1899-12-30T03:36:00"/>
    <d v="1899-12-30T06:29:00"/>
    <x v="22"/>
    <x v="4"/>
    <x v="10"/>
    <s v="5-21"/>
  </r>
  <r>
    <s v="WHO629"/>
    <n v="406"/>
    <x v="0"/>
    <s v="MANTENIMIENTO A BLOWER"/>
    <s v="MOTOR"/>
    <d v="1899-12-30T14:31:00"/>
    <d v="1899-12-30T17:24:00"/>
    <d v="2021-05-27T00:00:00"/>
    <x v="46"/>
    <d v="2021-05-27T00:00:00"/>
    <d v="2021-05-27T00:00:00"/>
    <d v="1899-12-30T16:00:00"/>
    <d v="1899-12-30T17:10:00"/>
    <s v="MARCELINO"/>
    <s v="JUAN GONZALEZ"/>
    <x v="0"/>
    <s v="AIRE ACONDICIONADO"/>
    <s v="INTERNO"/>
    <x v="3"/>
    <n v="0"/>
    <n v="1"/>
    <d v="1899-12-30T02:53:00"/>
    <x v="246"/>
    <n v="0"/>
    <d v="1899-12-30T03:36:00"/>
    <d v="1899-12-30T06:29:00"/>
    <x v="22"/>
    <x v="4"/>
    <x v="10"/>
    <s v="5-21"/>
  </r>
  <r>
    <s v="UYU045"/>
    <n v="407"/>
    <x v="1"/>
    <s v="ENGRASE GENERAL CABEZOTE Y TRAILER Y GRADUACION DE FRENOS "/>
    <s v="RUEDAS"/>
    <d v="1899-12-30T14:28:00"/>
    <d v="1899-12-30T17:20:00"/>
    <d v="2021-05-27T00:00:00"/>
    <x v="46"/>
    <d v="2021-05-27T00:00:00"/>
    <d v="2021-05-27T00:00:00"/>
    <d v="1899-12-30T15:15:00"/>
    <d v="1899-12-30T16:05:00"/>
    <s v="CESAR ESCORCIA"/>
    <s v="LUIS MARTELO"/>
    <x v="0"/>
    <s v="MECANICA DE PATIO"/>
    <s v="EXTERNO"/>
    <x v="3"/>
    <n v="0"/>
    <n v="1"/>
    <d v="1899-12-30T02:52:00"/>
    <x v="247"/>
    <n v="0"/>
    <d v="1899-12-30T03:40:00"/>
    <d v="1899-12-30T06:32:00"/>
    <x v="22"/>
    <x v="4"/>
    <x v="10"/>
    <s v="5-21"/>
  </r>
  <r>
    <s v="R53821"/>
    <n v="407"/>
    <x v="0"/>
    <s v="CAMBIO DE BALANCIN POSICION 7,8, CAMBIO DE BUJE Y TENSOR,  CAMBIO DE CAMPANA POSICION 11 Y 12"/>
    <s v="RUEDAS"/>
    <d v="1899-12-30T14:28:00"/>
    <d v="1899-12-30T17:20:00"/>
    <d v="2021-05-27T00:00:00"/>
    <x v="46"/>
    <d v="2021-05-27T00:00:00"/>
    <d v="2021-05-27T00:00:00"/>
    <d v="1899-12-30T16:05:00"/>
    <d v="1899-12-30T17:20:00"/>
    <s v="ARGEMIRO ARAQUE _x000a_RODOLFO CASTAÑEDA"/>
    <s v="LUIS MARTELO"/>
    <x v="0"/>
    <s v="MECANICA DE PATIO"/>
    <s v="EXTERNO"/>
    <x v="3"/>
    <n v="0"/>
    <n v="1"/>
    <d v="1899-12-30T02:52:00"/>
    <x v="247"/>
    <n v="0"/>
    <d v="1899-12-30T03:40:00"/>
    <d v="1899-12-30T06:32:00"/>
    <x v="22"/>
    <x v="4"/>
    <x v="10"/>
    <s v="5-21"/>
  </r>
  <r>
    <s v="TFU068"/>
    <n v="408"/>
    <x v="1"/>
    <s v="ESCANER Y REVISION DE PARAMETROS, SE DEBE CAMBIAR TERMOSTATO"/>
    <s v="MOTOR"/>
    <d v="1899-12-30T14:35:00"/>
    <d v="1899-12-30T15:40:00"/>
    <d v="2021-05-27T00:00:00"/>
    <x v="51"/>
    <d v="2021-05-27T00:00:00"/>
    <d v="2021-05-27T00:00:00"/>
    <d v="1899-12-30T16:50:00"/>
    <d v="1899-12-30T17:20:00"/>
    <s v="WILSON DURAN"/>
    <s v="JHON CANTILLO"/>
    <x v="0"/>
    <s v="MOTORES"/>
    <s v="INTERNO"/>
    <x v="1"/>
    <n v="1"/>
    <n v="1"/>
    <d v="1899-12-30T07:35:58"/>
    <x v="248"/>
    <n v="1"/>
    <d v="1899-12-30T00:00:00"/>
    <d v="1899-12-30T13:05:58"/>
    <x v="25"/>
    <x v="4"/>
    <x v="10"/>
    <s v="5-21"/>
  </r>
  <r>
    <s v="TFU068"/>
    <n v="408"/>
    <x v="1"/>
    <s v="CORRECCION DE FUGAS DE AIRE POR EL GOBERNADOR"/>
    <s v="AIRE CABEZOTE"/>
    <d v="1899-12-30T14:35:00"/>
    <d v="1899-12-30T15:40:00"/>
    <d v="2021-05-27T00:00:00"/>
    <x v="51"/>
    <d v="2021-05-27T00:00:00"/>
    <d v="2021-05-27T00:00:00"/>
    <d v="1899-12-30T16:50:00"/>
    <d v="1899-12-30T17:29:00"/>
    <s v="DEIWIS PIMIENTA"/>
    <s v="JHON CANTILLO"/>
    <x v="0"/>
    <s v="AIRE"/>
    <s v="INTERNO"/>
    <x v="1"/>
    <n v="1"/>
    <n v="1"/>
    <d v="1899-12-30T07:35:58"/>
    <x v="248"/>
    <n v="1"/>
    <d v="1899-12-30T00:00:00"/>
    <d v="1899-12-30T13:05:58"/>
    <x v="25"/>
    <x v="4"/>
    <x v="10"/>
    <s v="5-21"/>
  </r>
  <r>
    <s v="TFU068"/>
    <n v="408"/>
    <x v="1"/>
    <s v="POLISHADA DE VEHICULO"/>
    <s v="CABINA"/>
    <d v="1899-12-30T14:35:00"/>
    <d v="1899-12-30T15:40:00"/>
    <d v="2021-05-27T00:00:00"/>
    <x v="51"/>
    <d v="2021-05-28T00:00:00"/>
    <d v="2021-05-28T00:00:00"/>
    <d v="1899-12-30T08:45:00"/>
    <d v="1899-12-30T15:40:00"/>
    <s v="WILSON OROZCO"/>
    <s v="JHON CANTILLO"/>
    <x v="1"/>
    <s v="LATONERIA Y PINTURA"/>
    <s v="EXTERNO"/>
    <x v="1"/>
    <n v="1"/>
    <n v="1"/>
    <d v="1899-12-30T07:35:58"/>
    <x v="248"/>
    <n v="1"/>
    <d v="1899-12-30T00:00:00"/>
    <d v="1899-12-30T13:05:58"/>
    <x v="25"/>
    <x v="4"/>
    <x v="10"/>
    <s v="5-21"/>
  </r>
  <r>
    <s v="TFU068"/>
    <n v="408"/>
    <x v="1"/>
    <s v="CAMBIO DE TERMOSTATO DE ACEITE"/>
    <s v="MOTOR"/>
    <d v="1899-12-30T14:35:00"/>
    <d v="1899-12-30T15:40:00"/>
    <d v="2021-05-27T00:00:00"/>
    <x v="51"/>
    <d v="2021-05-28T00:00:00"/>
    <d v="2021-05-28T00:00:00"/>
    <d v="1899-12-30T07:30:00"/>
    <d v="1899-12-30T11:20:00"/>
    <s v="WILSON DURAN"/>
    <s v="JHON CANTILLO"/>
    <x v="0"/>
    <s v="MOTORES"/>
    <s v="INTERNO"/>
    <x v="1"/>
    <n v="1"/>
    <n v="1"/>
    <d v="1899-12-30T07:35:58"/>
    <x v="248"/>
    <n v="1"/>
    <d v="1899-12-30T00:00:00"/>
    <d v="1899-12-30T13:05:58"/>
    <x v="25"/>
    <x v="4"/>
    <x v="10"/>
    <s v="5-21"/>
  </r>
  <r>
    <s v="TFU068"/>
    <n v="408"/>
    <x v="0"/>
    <s v="ASISTENCIA AL CAMBIO DEL TERMOSTATO Y COMPLETAR NIVEL DE ACEITE"/>
    <s v="MOTOR"/>
    <d v="1899-12-30T14:35:00"/>
    <d v="1899-12-30T15:40:00"/>
    <d v="2021-05-27T00:00:00"/>
    <x v="51"/>
    <d v="2021-05-28T00:00:00"/>
    <d v="2021-05-28T00:00:00"/>
    <d v="1899-12-30T10:30:00"/>
    <d v="1899-12-30T11:20:00"/>
    <s v="RODOLFO CASTAÑEDA"/>
    <s v="JHON CANTILLO"/>
    <x v="0"/>
    <s v="MOTORES"/>
    <s v="INTERNO"/>
    <x v="1"/>
    <n v="1"/>
    <n v="1"/>
    <d v="1899-12-30T07:35:58"/>
    <x v="248"/>
    <n v="1"/>
    <d v="1899-12-30T00:00:00"/>
    <d v="1899-12-30T13:05:58"/>
    <x v="25"/>
    <x v="4"/>
    <x v="10"/>
    <s v="5-21"/>
  </r>
  <r>
    <s v="TFR045"/>
    <n v="409"/>
    <x v="0"/>
    <s v="CAMBIO DE BALINERA DE PATIN, CAMBIO DE BUJE DE BARRA DE CAMBIO , CAMBIO DE BUJE DE CAÑA DE DIRECCION"/>
    <s v="MOTOR"/>
    <d v="1899-12-30T07:30:00"/>
    <d v="1899-12-30T11:20:00"/>
    <d v="2021-05-28T00:00:00"/>
    <x v="51"/>
    <d v="2021-05-28T00:00:00"/>
    <d v="2021-05-28T00:00:00"/>
    <d v="1899-12-30T07:30:00"/>
    <d v="1899-12-30T11:20:00"/>
    <s v="JOSE DIAZ_x000a_NELFO CALDERA"/>
    <s v="ROBERTO MENDOZA"/>
    <x v="1"/>
    <s v="MOTORES"/>
    <s v="INTERNO"/>
    <x v="1"/>
    <n v="0"/>
    <n v="1"/>
    <d v="1899-12-30T03:50:00"/>
    <x v="137"/>
    <n v="1"/>
    <d v="1899-12-30T00:00:00"/>
    <d v="1899-12-30T03:50:00"/>
    <x v="25"/>
    <x v="4"/>
    <x v="10"/>
    <s v="5-21"/>
  </r>
  <r>
    <s v="TFR853"/>
    <n v="410"/>
    <x v="0"/>
    <s v="CAMBIO DE BALINERA DE AIRE ACONDICIONADO, SE FUE SIN LA CORREA LLEGO A LAS 14 Y EL VEHICULO ESTABA CARGADO"/>
    <s v="MOTOR"/>
    <d v="1899-12-30T07:30:00"/>
    <d v="1899-12-30T11:00:00"/>
    <d v="2021-05-28T00:00:00"/>
    <x v="51"/>
    <d v="2021-05-28T00:00:00"/>
    <d v="2021-05-28T00:00:00"/>
    <d v="1899-12-30T07:30:00"/>
    <d v="1899-12-30T11:00:00"/>
    <s v="CESAR ESCORCIA"/>
    <s v="GERMAN SANCHEZ"/>
    <x v="0"/>
    <s v="MOTORES"/>
    <s v="INTERNO"/>
    <x v="5"/>
    <n v="0"/>
    <n v="1"/>
    <d v="1899-12-30T03:30:00"/>
    <x v="12"/>
    <n v="1"/>
    <d v="1899-12-30T00:00:00"/>
    <d v="1899-12-30T03:30:00"/>
    <x v="25"/>
    <x v="4"/>
    <x v="10"/>
    <s v="5-21"/>
  </r>
  <r>
    <s v="R82102"/>
    <n v="411"/>
    <x v="1"/>
    <s v="ENGRASE DEL TANQUE"/>
    <s v="GRASERA"/>
    <d v="1899-12-30T07:45:00"/>
    <d v="1899-12-30T15:45:00"/>
    <d v="2021-05-28T00:00:00"/>
    <x v="51"/>
    <d v="2021-05-28T00:00:00"/>
    <d v="2021-05-28T00:00:00"/>
    <d v="1899-12-30T07:55:00"/>
    <d v="1899-12-30T08:10:00"/>
    <s v="NELFO CALDERA"/>
    <s v="CARLOS SARAVIA"/>
    <x v="1"/>
    <s v="MECANICA DE PATIO"/>
    <s v="EXTERNO"/>
    <x v="2"/>
    <n v="0"/>
    <n v="1"/>
    <d v="1899-12-30T06:00:29"/>
    <x v="64"/>
    <n v="0"/>
    <d v="1899-12-30T05:15:00"/>
    <d v="1899-12-30T12:15:00"/>
    <x v="25"/>
    <x v="4"/>
    <x v="10"/>
    <s v="5-21"/>
  </r>
  <r>
    <s v="R82102"/>
    <n v="411"/>
    <x v="1"/>
    <s v="DESMONTE DE DOS VALVULAS RELAY SEALCO 110/2000 PARA CAMBIO DE EMPAQUETADURA Y CAMBIO DE UNA VALVULA, CAMBIO DE 4 DIAFRAGMAS T30 POSICION 33,4,5,6,9 Y 10"/>
    <s v="AIRE TRAILER"/>
    <d v="1899-12-30T07:45:00"/>
    <d v="1899-12-30T15:45:00"/>
    <d v="2021-05-28T00:00:00"/>
    <x v="51"/>
    <d v="2021-05-28T00:00:00"/>
    <d v="2021-05-28T00:00:00"/>
    <d v="1899-12-30T09:10:00"/>
    <d v="1899-12-30T12:45:00"/>
    <s v="JOSE PAEZ"/>
    <s v="CARLOS SARAVIA"/>
    <x v="0"/>
    <s v="AIRE"/>
    <s v="EXTERNO"/>
    <x v="2"/>
    <n v="0"/>
    <n v="1"/>
    <d v="1899-12-30T06:00:29"/>
    <x v="64"/>
    <n v="0"/>
    <d v="1899-12-30T05:15:00"/>
    <d v="1899-12-30T12:15:00"/>
    <x v="25"/>
    <x v="4"/>
    <x v="10"/>
    <s v="5-21"/>
  </r>
  <r>
    <s v="TFR043"/>
    <n v="411"/>
    <x v="0"/>
    <s v="CORRECCION FUGA DE AIRE BAJO LA CABINA, ADAPTACION DE B62 5/8, 1/2 Y 3/8"/>
    <s v="AIRE CABEZOTE"/>
    <d v="1899-12-30T07:45:00"/>
    <d v="1899-12-30T15:45:00"/>
    <d v="2021-05-28T00:00:00"/>
    <x v="51"/>
    <d v="2021-05-28T00:00:00"/>
    <d v="2021-05-28T00:00:00"/>
    <d v="1899-12-30T13:15:00"/>
    <d v="1899-12-30T15:45:00"/>
    <s v="JOSE PAEZ"/>
    <s v="CARLOS SARAVIA"/>
    <x v="0"/>
    <s v="AIRE"/>
    <s v="INTERNO"/>
    <x v="2"/>
    <n v="0"/>
    <n v="1"/>
    <d v="1899-12-30T06:00:29"/>
    <x v="64"/>
    <n v="0"/>
    <d v="1899-12-30T05:15:00"/>
    <d v="1899-12-30T12:15:00"/>
    <x v="25"/>
    <x v="4"/>
    <x v="10"/>
    <s v="5-21"/>
  </r>
  <r>
    <s v="TDL768"/>
    <n v="412"/>
    <x v="1"/>
    <s v="REVISION DE FUGA DE AIRE POR FLAUTAS DENTRO DE LA CABINA CAMBIO PERA LUZ DIA, CAMBIO DE UNA FLAUTA EN EL MIYARE"/>
    <s v="AIRE CABEZOTE"/>
    <d v="1899-12-30T08:30:00"/>
    <d v="1899-12-30T17:00:00"/>
    <d v="2021-05-28T00:00:00"/>
    <x v="52"/>
    <d v="2021-05-28T00:00:00"/>
    <d v="2021-05-28T00:00:00"/>
    <d v="1899-12-30T08:35:00"/>
    <d v="1899-12-30T10:24:00"/>
    <s v="DEIWIS PIMIENTA"/>
    <s v="JUAN CORREA"/>
    <x v="0"/>
    <s v="AIRE"/>
    <s v="INTERNO"/>
    <x v="1"/>
    <n v="4"/>
    <n v="1"/>
    <d v="1899-12-31T18:30:12"/>
    <x v="249"/>
    <n v="0"/>
    <d v="1899-12-30T04:00:00"/>
    <d v="1900-01-01T21:28:33"/>
    <x v="28"/>
    <x v="5"/>
    <x v="12"/>
    <s v="6-22"/>
  </r>
  <r>
    <s v="TDL768"/>
    <n v="412"/>
    <x v="1"/>
    <s v="CAMBIO DE ARNES DE FRENO DE MOTOR"/>
    <s v="MOTORES"/>
    <d v="1899-12-30T08:30:00"/>
    <d v="1899-12-30T17:00:00"/>
    <d v="2021-05-28T00:00:00"/>
    <x v="52"/>
    <d v="2021-05-28T00:00:00"/>
    <d v="2021-05-28T00:00:00"/>
    <d v="1899-12-30T16:00:00"/>
    <d v="1899-12-30T17:06:00"/>
    <s v="NELFO CALDERA _x000a_WILSON DURAN"/>
    <s v="JUAN CORREA"/>
    <x v="1"/>
    <m/>
    <m/>
    <x v="6"/>
    <n v="4"/>
    <n v="1"/>
    <d v="1899-12-31T18:30:12"/>
    <x v="249"/>
    <n v="1"/>
    <d v="1899-12-30T00:00:00"/>
    <d v="1900-01-01T17:28:33"/>
    <x v="28"/>
    <x v="5"/>
    <x v="12"/>
    <s v="6-22"/>
  </r>
  <r>
    <s v="TDL768"/>
    <n v="412"/>
    <x v="1"/>
    <s v="REPARACION DE RADIADOR E INTERCOOLER"/>
    <s v="RADIADOR"/>
    <d v="1899-12-30T08:30:00"/>
    <d v="1899-12-30T17:00:00"/>
    <d v="2021-05-28T00:00:00"/>
    <x v="52"/>
    <d v="2021-05-29T00:00:00"/>
    <d v="2021-05-31T00:00:00"/>
    <d v="1899-12-30T08:00:00"/>
    <d v="1899-12-30T16:00:00"/>
    <s v="ALUMINDUSTRIAL"/>
    <s v="JUAN CORREA"/>
    <x v="0"/>
    <s v="RADIADOR"/>
    <s v="INTERNO"/>
    <x v="1"/>
    <n v="4"/>
    <n v="1"/>
    <d v="1899-12-31T18:30:12"/>
    <x v="249"/>
    <n v="0"/>
    <d v="1899-12-30T04:00:00"/>
    <d v="1900-01-01T21:28:33"/>
    <x v="28"/>
    <x v="5"/>
    <x v="12"/>
    <s v="6-22"/>
  </r>
  <r>
    <s v="TDL768"/>
    <n v="412"/>
    <x v="1"/>
    <s v="INSPECCION DE BUJES DE MUELLES DELANTEROS, SE BLOQUEA VEHICULO Y QUITAN BABEROS PARA DESMONTE DE MUELLES DELANTEROS"/>
    <s v="SUSPENSION CABINA"/>
    <d v="1899-12-30T08:30:00"/>
    <d v="1899-12-30T17:00:00"/>
    <d v="2021-05-28T00:00:00"/>
    <x v="52"/>
    <d v="2021-05-31T00:00:00"/>
    <d v="2021-05-31T00:00:00"/>
    <d v="1899-12-30T16:15:00"/>
    <d v="1899-12-30T17:30:00"/>
    <s v="RODOLFO CASTAÑEDA _x000a_NELFO CALDERA"/>
    <s v="JUAN CORREA"/>
    <x v="1"/>
    <s v="MECANICA DE PATIO"/>
    <s v="EXTERNO"/>
    <x v="1"/>
    <n v="4"/>
    <n v="1"/>
    <d v="1899-12-31T18:30:12"/>
    <x v="250"/>
    <n v="0"/>
    <d v="1899-12-30T04:00:00"/>
    <d v="1899-12-31T17:53:12"/>
    <x v="28"/>
    <x v="5"/>
    <x v="12"/>
    <s v="6-22"/>
  </r>
  <r>
    <s v="TDL768"/>
    <n v="412"/>
    <x v="1"/>
    <s v="CAMBIO DE BUJES DE MUELLE AJUSTE DE LAS 4 TUERCAS DE LAS VIGAS, CAMBIO DE BRAZO PICKMAN AL DEPOSITO DE HIDRAULICO SE SUBIO UN POCO POR ROSE A MANGUERA PRINCIPAL, MONTAJE DE MUELLES Y AJUSTE DE LOS MISMOS"/>
    <s v="SUSPENSION CABINA"/>
    <d v="1899-12-30T08:30:00"/>
    <d v="1899-12-30T17:00:00"/>
    <d v="2021-05-28T00:00:00"/>
    <x v="52"/>
    <d v="2021-06-01T00:00:00"/>
    <d v="2021-06-01T00:00:00"/>
    <d v="1899-12-30T07:30:00"/>
    <d v="1899-12-30T16:45:00"/>
    <s v="RODOLFO CASTAÑEDA _x000a_NELFO CALDERA"/>
    <s v="JUAN CORREA"/>
    <x v="1"/>
    <s v="MECANICA DE PATIO"/>
    <s v="EXTERNO"/>
    <x v="1"/>
    <n v="4"/>
    <n v="1"/>
    <d v="1899-12-31T18:30:12"/>
    <x v="249"/>
    <n v="0"/>
    <d v="1899-12-30T04:00:00"/>
    <d v="1900-01-01T21:28:33"/>
    <x v="28"/>
    <x v="5"/>
    <x v="12"/>
    <s v="6-22"/>
  </r>
  <r>
    <s v="TDL768"/>
    <n v="412"/>
    <x v="0"/>
    <s v="REVISION DE AIRE ACONDICIONADO, EL EJE TIENE JUEGO Y BOTA ELGAS POR EL COMPRESOR, SE CAMBIO CUELLO DE COMPRESOR"/>
    <s v="AIRE ACONDICIONADO"/>
    <d v="1899-12-30T08:30:00"/>
    <d v="1899-12-30T17:00:00"/>
    <d v="2021-05-28T00:00:00"/>
    <x v="52"/>
    <d v="2021-06-01T00:00:00"/>
    <d v="2021-06-01T00:00:00"/>
    <d v="1899-12-30T11:20:00"/>
    <d v="1899-12-30T15:30:00"/>
    <s v="MARCELINO"/>
    <s v="JUAN CORREA"/>
    <x v="0"/>
    <s v="AIRE ACONDICIONADO"/>
    <s v="INTERNO"/>
    <x v="1"/>
    <n v="4"/>
    <n v="1"/>
    <d v="1899-12-31T18:30:12"/>
    <x v="249"/>
    <n v="0"/>
    <d v="1899-12-30T04:00:00"/>
    <d v="1900-01-01T21:28:33"/>
    <x v="28"/>
    <x v="5"/>
    <x v="12"/>
    <s v="6-22"/>
  </r>
  <r>
    <s v="UQS510"/>
    <n v="413"/>
    <x v="0"/>
    <s v="CAMBIO DIAFRAGMA T30 POSICION 5 Y6"/>
    <s v="AIRE CABEZOTE"/>
    <d v="1899-12-30T08:00:00"/>
    <d v="1899-12-30T09:10:00"/>
    <d v="2021-05-28T00:00:00"/>
    <x v="51"/>
    <d v="2021-05-28T00:00:00"/>
    <d v="2021-05-28T00:00:00"/>
    <d v="1899-12-30T08:00:00"/>
    <d v="1899-12-30T09:10:00"/>
    <s v="JOSE PAEZ"/>
    <s v="ALEXANDER RICO"/>
    <x v="0"/>
    <s v="AIRE"/>
    <s v="EXTERNO"/>
    <x v="3"/>
    <n v="0"/>
    <n v="1"/>
    <d v="1899-12-30T01:10:00"/>
    <x v="76"/>
    <n v="1"/>
    <d v="1899-12-30T00:00:00"/>
    <d v="1899-12-30T01:10:00"/>
    <x v="25"/>
    <x v="4"/>
    <x v="10"/>
    <s v="5-21"/>
  </r>
  <r>
    <s v="SJK695"/>
    <n v="414"/>
    <x v="0"/>
    <s v="CAMBIO DE BOMBONA DE SUSPENSION "/>
    <s v="AIRE CABEZOTE"/>
    <d v="1899-12-30T08:55:00"/>
    <d v="1899-12-30T09:40:00"/>
    <d v="2021-05-28T00:00:00"/>
    <x v="51"/>
    <d v="2021-05-28T00:00:00"/>
    <d v="2021-05-28T00:00:00"/>
    <d v="1899-12-30T09:00:00"/>
    <d v="1899-12-30T09:40:00"/>
    <s v="CESAR ESCORCIA"/>
    <s v="MAURICIO SUESCUN "/>
    <x v="0"/>
    <s v="AIRE"/>
    <s v="EXTERNO"/>
    <x v="3"/>
    <n v="0"/>
    <n v="1"/>
    <d v="1899-12-30T00:45:00"/>
    <x v="21"/>
    <n v="1"/>
    <d v="1899-12-30T00:00:00"/>
    <d v="1899-12-30T00:45:00"/>
    <x v="25"/>
    <x v="4"/>
    <x v="10"/>
    <s v="5-21"/>
  </r>
  <r>
    <s v="TFU077"/>
    <n v="415"/>
    <x v="0"/>
    <s v="CAMBIO DE BOMBONA DE SUSPENSION DE CABINAN Y ARREGLO DE MANGUERA MANOS TRAILER PARTIDA"/>
    <s v="AIRE CABEZOTE"/>
    <d v="1899-12-30T10:24:00"/>
    <d v="1899-12-30T12:10:00"/>
    <d v="2021-05-28T00:00:00"/>
    <x v="51"/>
    <d v="2021-05-28T00:00:00"/>
    <d v="2021-05-28T00:00:00"/>
    <d v="1899-12-30T10:24:00"/>
    <d v="1899-12-30T12:10:00"/>
    <s v="DEIWIS PIMIENTA"/>
    <s v="JOSE DOMINGUEZ"/>
    <x v="0"/>
    <s v="AIRE"/>
    <s v="EXTERNO"/>
    <x v="1"/>
    <n v="0"/>
    <n v="1"/>
    <d v="1899-12-30T01:46:00"/>
    <x v="251"/>
    <n v="1"/>
    <d v="1899-12-30T00:00:00"/>
    <d v="1899-12-30T01:46:00"/>
    <x v="25"/>
    <x v="4"/>
    <x v="10"/>
    <s v="5-21"/>
  </r>
  <r>
    <s v="TFQ007"/>
    <n v="416"/>
    <x v="1"/>
    <s v="DESMONTE DE MANGUERA TOMA FUERZA VOLCO, SE MONTO MANGUERA  Y SE AJUSTO, AJUSTE DE PROTECTOR DE EXHOSTO PTE HIDRAULICO DEL VOLCO"/>
    <s v="AIRE CABEZOTE"/>
    <d v="1899-12-30T09:47:00"/>
    <d v="1899-12-30T16:40:00"/>
    <d v="2021-05-28T00:00:00"/>
    <x v="51"/>
    <d v="2021-05-28T00:00:00"/>
    <d v="2021-05-28T00:00:00"/>
    <d v="1899-12-30T09:48:00"/>
    <d v="1899-12-30T16:40:00"/>
    <s v="NELFO CALDERA_x000a_CESAR ESCORCIA"/>
    <s v="CARLOS PEREZ"/>
    <x v="0"/>
    <s v="MECANICA DE PATIO"/>
    <s v="EXTERNO"/>
    <x v="1"/>
    <n v="0"/>
    <n v="1"/>
    <d v="1899-12-30T04:53:29"/>
    <x v="252"/>
    <n v="0"/>
    <d v="1899-12-30T04:20:00"/>
    <d v="1899-12-30T10:13:00"/>
    <x v="25"/>
    <x v="4"/>
    <x v="10"/>
    <s v="5-21"/>
  </r>
  <r>
    <s v="TFQ007"/>
    <n v="416"/>
    <x v="0"/>
    <s v="ADICIONAR HIDRAULICO PARA EL DEPOSITO DE LEVANTAR EL VOLCO"/>
    <m/>
    <d v="1899-12-30T08:00:00"/>
    <d v="1899-12-30T08:30:00"/>
    <d v="2021-05-29T00:00:00"/>
    <x v="50"/>
    <d v="2021-05-29T00:00:00"/>
    <d v="2021-05-29T00:00:00"/>
    <d v="1899-12-30T08:00:00"/>
    <d v="1899-12-30T08:30:00"/>
    <s v="CESAR ESCORCIA"/>
    <s v="CARLOS PEREZ"/>
    <x v="0"/>
    <s v="MECANICA DE PATIO"/>
    <s v="EXTERNO"/>
    <x v="1"/>
    <n v="0"/>
    <n v="1"/>
    <d v="1899-12-30T00:30:00"/>
    <x v="7"/>
    <n v="1"/>
    <d v="1899-12-30T00:00:00"/>
    <d v="1899-12-30T00:30:00"/>
    <x v="0"/>
    <x v="4"/>
    <x v="10"/>
    <s v="5-21"/>
  </r>
  <r>
    <s v="TFU055"/>
    <n v="417"/>
    <x v="1"/>
    <s v="INSPECCION DE VEHICULO POR FRENARSE, SE GRADUAR RACHES "/>
    <s v="AIRE CABEZOTE"/>
    <d v="1899-12-30T10:45:00"/>
    <d v="1899-12-30T14:45:00"/>
    <d v="2021-05-28T00:00:00"/>
    <x v="51"/>
    <d v="2021-05-28T00:00:00"/>
    <d v="2021-05-28T00:00:00"/>
    <d v="1899-12-30T10:45:00"/>
    <d v="1899-12-30T11:40:00"/>
    <s v="CESAR ESCORCIA"/>
    <m/>
    <x v="0"/>
    <s v="AIRE"/>
    <s v="EXTERNO"/>
    <x v="1"/>
    <n v="0"/>
    <n v="1"/>
    <d v="1899-12-30T04:00:00"/>
    <x v="13"/>
    <n v="1"/>
    <d v="1899-12-30T00:00:00"/>
    <d v="1899-12-30T04:00:00"/>
    <x v="25"/>
    <x v="4"/>
    <x v="10"/>
    <s v="5-21"/>
  </r>
  <r>
    <s v="TFU055"/>
    <n v="417"/>
    <x v="0"/>
    <s v="CAMBIO DE CAMARA T30, REVISION SISTEMA NEUMATICO, CAMBIO DE MANGUERA DE FRENO"/>
    <s v="AIRE CABEZOTE"/>
    <d v="1899-12-30T10:45:00"/>
    <d v="1899-12-30T14:45:00"/>
    <d v="2021-05-28T00:00:00"/>
    <x v="51"/>
    <d v="2021-05-28T00:00:00"/>
    <d v="2021-05-28T00:00:00"/>
    <d v="1899-12-30T11:40:00"/>
    <d v="1899-12-30T14:45:00"/>
    <s v="DEIWIS PIMIENTA"/>
    <m/>
    <x v="0"/>
    <s v="AIRE"/>
    <s v="EXTERNO"/>
    <x v="1"/>
    <n v="0"/>
    <n v="1"/>
    <d v="1899-12-30T04:00:00"/>
    <x v="13"/>
    <n v="1"/>
    <d v="1899-12-30T00:00:00"/>
    <d v="1899-12-30T04:00:00"/>
    <x v="25"/>
    <x v="4"/>
    <x v="10"/>
    <s v="5-21"/>
  </r>
  <r>
    <s v="TFU058"/>
    <n v="418"/>
    <x v="1"/>
    <s v="CAMBIO DE  FLEXIBLE DE EXHOSTO Y ABRAZADERAS, CAMBIO DE FILTRO DE AGUA"/>
    <s v="MOTOR"/>
    <d v="1899-12-30T14:00:00"/>
    <d v="1899-12-30T13:00:00"/>
    <d v="2021-05-28T00:00:00"/>
    <x v="50"/>
    <d v="2021-05-28T00:00:00"/>
    <d v="2021-05-28T00:00:00"/>
    <d v="1899-12-30T14:00:00"/>
    <d v="1899-12-30T16:30:00"/>
    <s v="ARGEMIRO ARAQUE_x000a_RODOLFO CASTAÑEDA_x000a_"/>
    <s v="SAMUEL DELGADO"/>
    <x v="0"/>
    <s v="MECANICA DE PATIO"/>
    <s v="INTERNO"/>
    <x v="0"/>
    <n v="1"/>
    <n v="1"/>
    <d v="1899-12-30T05:30:58"/>
    <x v="193"/>
    <n v="1"/>
    <d v="1899-12-30T00:00:00"/>
    <d v="1899-12-30T11:00:58"/>
    <x v="0"/>
    <x v="4"/>
    <x v="10"/>
    <s v="5-21"/>
  </r>
  <r>
    <s v="TFU058"/>
    <n v="418"/>
    <x v="1"/>
    <s v="DESMONTE DE TURBO PARA REPARACION,"/>
    <s v="MOTOR"/>
    <d v="1899-12-30T14:00:00"/>
    <d v="1899-12-30T13:00:00"/>
    <d v="2021-05-28T00:00:00"/>
    <x v="50"/>
    <d v="2021-05-29T00:00:00"/>
    <d v="2021-05-29T00:00:00"/>
    <d v="1899-12-30T14:45:00"/>
    <d v="1899-12-30T15:10:00"/>
    <s v="WILSON DURAN"/>
    <s v="SAMUEL DELGADO"/>
    <x v="0"/>
    <s v="MECANICA DE PATIO"/>
    <s v="INTERNO"/>
    <x v="0"/>
    <n v="1"/>
    <n v="1"/>
    <d v="1899-12-30T05:30:58"/>
    <x v="193"/>
    <n v="1"/>
    <d v="1899-12-30T00:00:00"/>
    <d v="1899-12-30T11:00:58"/>
    <x v="0"/>
    <x v="4"/>
    <x v="10"/>
    <s v="5-21"/>
  </r>
  <r>
    <s v="TFU058"/>
    <n v="418"/>
    <x v="1"/>
    <s v="REPARAR TAPA DE BATERIA"/>
    <s v="CHASIS"/>
    <d v="1899-12-30T14:00:00"/>
    <d v="1899-12-30T13:00:00"/>
    <d v="2021-05-28T00:00:00"/>
    <x v="50"/>
    <d v="2021-05-28T00:00:00"/>
    <d v="2021-05-28T00:00:00"/>
    <d v="1899-12-30T16:00:00"/>
    <d v="1899-12-30T17:30:00"/>
    <s v="WILSON OROZCO"/>
    <s v="SAMUEL DELGADO"/>
    <x v="0"/>
    <s v="LATONERIA Y PINTURA"/>
    <s v="EXTERNO"/>
    <x v="0"/>
    <n v="1"/>
    <n v="1"/>
    <d v="1899-12-30T05:30:58"/>
    <x v="193"/>
    <n v="1"/>
    <d v="1899-12-30T00:00:00"/>
    <d v="1899-12-30T11:00:58"/>
    <x v="0"/>
    <x v="4"/>
    <x v="10"/>
    <s v="5-21"/>
  </r>
  <r>
    <s v="TFU058"/>
    <n v="418"/>
    <x v="0"/>
    <s v="REPARACION DE TURBO, MONTAJE DE TURBO Y DE TUBO QUE CONECTA A LA CAJA DE HUMO, ENGRASE DE QUINTA RUEDA"/>
    <s v="MOTOR"/>
    <d v="1899-12-30T14:00:00"/>
    <d v="1899-12-30T13:00:00"/>
    <d v="2021-05-28T00:00:00"/>
    <x v="50"/>
    <d v="2021-05-29T00:00:00"/>
    <d v="2021-05-29T00:00:00"/>
    <d v="1899-12-30T10:30:00"/>
    <d v="1899-12-30T13:00:00"/>
    <s v="WILSON DURAN _x000a_ARGEMIRO ARAQUE"/>
    <s v="SAMUEL DELGADO"/>
    <x v="0"/>
    <s v="MOTORES"/>
    <s v="INTERNO"/>
    <x v="0"/>
    <n v="1"/>
    <n v="1"/>
    <d v="1899-12-30T05:30:58"/>
    <x v="193"/>
    <n v="1"/>
    <d v="1899-12-30T00:00:00"/>
    <d v="1899-12-30T11:00:58"/>
    <x v="0"/>
    <x v="4"/>
    <x v="10"/>
    <s v="5-21"/>
  </r>
  <r>
    <s v="UQS506"/>
    <n v="419"/>
    <x v="0"/>
    <s v="CAMBIO DE BOMBONA DE AIRE POSICION 5 Y 6 POR FUGA ROTURA"/>
    <s v="SUSPENSION CABINA"/>
    <d v="1899-12-30T14:30:00"/>
    <d v="1899-12-30T15:14:00"/>
    <d v="2021-05-28T00:00:00"/>
    <x v="51"/>
    <d v="2021-05-28T00:00:00"/>
    <d v="2021-05-28T00:00:00"/>
    <d v="1899-12-30T14:30:00"/>
    <d v="1899-12-30T15:14:00"/>
    <s v="CESAR ESCORCIA"/>
    <s v="JAIR RODRIGUEZ"/>
    <x v="0"/>
    <s v="AIRE"/>
    <s v="EXTERNO"/>
    <x v="3"/>
    <n v="0"/>
    <n v="1"/>
    <d v="1899-12-30T00:44:00"/>
    <x v="253"/>
    <n v="0"/>
    <d v="1899-12-30T05:46:00"/>
    <d v="1899-12-30T06:30:00"/>
    <x v="25"/>
    <x v="4"/>
    <x v="10"/>
    <s v="5-21"/>
  </r>
  <r>
    <s v="TFQ012"/>
    <n v="420"/>
    <x v="0"/>
    <s v="GRADUACION DE FRENOS Y COMPLETAR NIVEL DE ACEITE"/>
    <s v="RUEDAS"/>
    <d v="1899-12-30T15:15:00"/>
    <d v="1899-12-30T16:30:00"/>
    <d v="2021-05-28T00:00:00"/>
    <x v="51"/>
    <d v="2021-05-28T00:00:00"/>
    <d v="2021-05-28T00:00:00"/>
    <d v="1899-12-30T16:30:00"/>
    <d v="1899-12-30T17:02:00"/>
    <s v="CESAR ESCORCIA"/>
    <m/>
    <x v="1"/>
    <s v="MECANICA DE PATIO"/>
    <s v="EXTERNO"/>
    <x v="1"/>
    <n v="0"/>
    <n v="1"/>
    <d v="1899-12-30T01:15:00"/>
    <x v="71"/>
    <n v="0"/>
    <d v="1899-12-30T04:30:00"/>
    <d v="1899-12-30T05:45:00"/>
    <x v="25"/>
    <x v="4"/>
    <x v="10"/>
    <s v="5-21"/>
  </r>
  <r>
    <s v="TFU062"/>
    <n v="421"/>
    <x v="0"/>
    <s v="REPARACION ARNES DE CONECTOR DE ACTUADORES"/>
    <s v="MOTOR"/>
    <d v="1899-12-30T07:30:00"/>
    <d v="1899-12-30T14:30:00"/>
    <d v="2021-05-28T00:00:00"/>
    <x v="51"/>
    <d v="2021-05-28T00:00:00"/>
    <d v="2021-05-28T00:00:00"/>
    <d v="1899-12-30T07:30:00"/>
    <d v="1899-12-30T14:30:00"/>
    <s v="EDWIN NARANJO"/>
    <s v="EDWIN JIMENEZ"/>
    <x v="1"/>
    <s v="ELECTRICO"/>
    <s v="EXTERNO"/>
    <x v="1"/>
    <n v="0"/>
    <n v="1"/>
    <d v="1899-12-30T05:00:29"/>
    <x v="16"/>
    <n v="1"/>
    <d v="1899-12-30T00:00:00"/>
    <d v="1899-12-30T06:00:00"/>
    <x v="25"/>
    <x v="4"/>
    <x v="10"/>
    <s v="5-21"/>
  </r>
  <r>
    <s v="TZV233"/>
    <n v="422"/>
    <x v="0"/>
    <s v="MONTAJE DE EXPLORADORAS, CAMBIO DE LUCES LATERALES Y REVISION DE LUCES MEDIAS TRASERA"/>
    <s v="LUZ CABINA"/>
    <d v="1899-12-30T14:30:00"/>
    <d v="1899-12-30T17:40:00"/>
    <d v="2021-05-28T00:00:00"/>
    <x v="51"/>
    <d v="2021-05-28T00:00:00"/>
    <d v="2021-05-28T00:00:00"/>
    <d v="1899-12-30T14:30:00"/>
    <d v="1899-12-30T17:40:00"/>
    <s v="EDWIN NARANJO_x000a_ARGEMIRO ARAQUE"/>
    <s v="JHON AREVALO"/>
    <x v="1"/>
    <s v="ELECTRICO"/>
    <s v="EXTERNO"/>
    <x v="4"/>
    <n v="0"/>
    <n v="1"/>
    <d v="1899-12-30T03:10:00"/>
    <x v="225"/>
    <n v="1"/>
    <d v="1899-12-30T00:00:00"/>
    <d v="1899-12-30T03:10:00"/>
    <x v="25"/>
    <x v="4"/>
    <x v="10"/>
    <s v="5-21"/>
  </r>
  <r>
    <s v="SJK638"/>
    <n v="423"/>
    <x v="0"/>
    <s v="Desmonte de caja válvula para mantenimiento y reparación, cambio_x000a_de empaquetadura"/>
    <m/>
    <d v="1899-12-30T08:00:00"/>
    <d v="1899-12-30T12:00:00"/>
    <d v="2021-05-18T00:00:00"/>
    <x v="43"/>
    <m/>
    <m/>
    <m/>
    <m/>
    <s v="AIREOLOGO JAIMES - SUBCONTRATISTA TALLER SALAMANCA"/>
    <s v="YONAT DAVID CANTILLO"/>
    <x v="0"/>
    <s v="MOTOR"/>
    <s v="EXTERNO"/>
    <x v="4"/>
    <n v="1"/>
    <n v="1"/>
    <d v="1899-12-30T10:30:58"/>
    <x v="174"/>
    <n v="1"/>
    <d v="1899-12-30T00:00:00"/>
    <d v="1899-12-30T16:00:58"/>
    <x v="18"/>
    <x v="4"/>
    <x v="9"/>
    <s v="5-20"/>
  </r>
  <r>
    <s v="SJK640"/>
    <n v="424"/>
    <x v="0"/>
    <s v="MANO DE OBRA: Cambio de empaquetadura del fan clutch. CTP suministra repuesto marca borg warner a través de Necarepuestos."/>
    <m/>
    <d v="1899-12-30T08:00:00"/>
    <d v="1899-12-30T00:00:00"/>
    <d v="2021-05-18T00:00:00"/>
    <x v="43"/>
    <m/>
    <m/>
    <m/>
    <m/>
    <s v="AIREOLOGO JAIMES - SUBCONTRATISTA TALLER SALAMANCA"/>
    <s v="EDWIN ELIBETH AGUILAR GOMEZ"/>
    <x v="0"/>
    <s v="MOTOR"/>
    <s v="EXTERNO"/>
    <x v="4"/>
    <n v="1"/>
    <n v="1"/>
    <n v="-6.1833333333333379E-2"/>
    <x v="254"/>
    <n v="1"/>
    <d v="1899-12-30T00:00:00"/>
    <d v="1899-12-30T04:00:58"/>
    <x v="18"/>
    <x v="4"/>
    <x v="9"/>
    <s v="5-20"/>
  </r>
  <r>
    <s v="TFU076 - R67015"/>
    <n v="425"/>
    <x v="0"/>
    <s v="MANO DE OBRA: Desmonte y cambio de espejo luna y plumillas limpia para brisas, desmonte y cambio de soportes de radiador equipo, Cambiar gancho del conjunto capot por daño_x000a_REPUESTOS: Suministro filtro aire motor primario P3518, Suministro cauchos manos trailer, Suministro de espejo luna. Marca KTC, Suministro de Plumilla limpia brisa 22'' X unidad_x000a_Suministro de caucho soporte radiador, Suministro e instalación de mangueras de servicio azul y roja, Suministro gancho capot inter Eagle, Suministro de Aceite DELVAC Esp Mobil 15W40 X galón (Exento de IVA)"/>
    <m/>
    <d v="1899-12-30T08:00:00"/>
    <d v="1899-12-30T11:00:00"/>
    <d v="2021-05-18T00:00:00"/>
    <x v="43"/>
    <m/>
    <m/>
    <m/>
    <m/>
    <s v="TALLER SALAMANCA"/>
    <s v="FABIO TERAN"/>
    <x v="0"/>
    <s v="MECANICA DE PATIO, MOTOR"/>
    <s v="EXTERNO"/>
    <x v="4"/>
    <n v="1"/>
    <n v="1"/>
    <d v="1899-12-30T09:30:58"/>
    <x v="186"/>
    <n v="1"/>
    <d v="1899-12-30T00:00:00"/>
    <d v="1899-12-30T15:00:58"/>
    <x v="18"/>
    <x v="4"/>
    <x v="9"/>
    <s v="5-20"/>
  </r>
  <r>
    <s v="TDL914 - R59059"/>
    <n v="426"/>
    <x v="0"/>
    <s v="Servicio de desmontaje y montaje de caja para cambio de embrague."/>
    <m/>
    <d v="1899-12-30T08:00:00"/>
    <d v="1899-12-30T18:00:00"/>
    <d v="2021-05-18T00:00:00"/>
    <x v="43"/>
    <m/>
    <m/>
    <m/>
    <m/>
    <s v="MECANICO JULIO - ESPECIALISTA EN EMBRAGUE - SUBCONTRATISTA TALLER SALAMANCA"/>
    <s v="JOSE PARRA"/>
    <x v="1"/>
    <s v="CAJAS Y TRANSMISIONES"/>
    <s v="EXTERNO"/>
    <x v="4"/>
    <n v="1"/>
    <n v="1"/>
    <d v="1899-12-30T20:30:00"/>
    <x v="162"/>
    <n v="1"/>
    <d v="1899-12-30T00:00:00"/>
    <d v="1899-12-31T02:00:00"/>
    <x v="18"/>
    <x v="4"/>
    <x v="9"/>
    <s v="5-20"/>
  </r>
  <r>
    <s v="TDL914 - R59059"/>
    <n v="427"/>
    <x v="0"/>
    <s v="Desmonte y monte rueda trailer pos. 11-12, 13-14, 19-20 y 21-22 para cambio de asbestos_x000a_Pulir campanas de ruedas trailer, Servicio de remachada bandas, engrase general trailer, desmonte de leva frenos para revisión y cambio de bujes."/>
    <m/>
    <d v="1899-12-30T08:00:00"/>
    <d v="1899-12-30T09:00:00"/>
    <d v="2021-05-18T00:00:00"/>
    <x v="43"/>
    <m/>
    <m/>
    <m/>
    <m/>
    <s v="TALLER SALAMANCA"/>
    <s v="JOSE PARRA"/>
    <x v="1"/>
    <s v="MECANICA DE PATIO"/>
    <s v="EXTERNO"/>
    <x v="4"/>
    <n v="1"/>
    <n v="1"/>
    <d v="1899-12-30T07:30:58"/>
    <x v="10"/>
    <n v="1"/>
    <d v="1899-12-30T00:00:00"/>
    <d v="1899-12-30T13:00:58"/>
    <x v="18"/>
    <x v="4"/>
    <x v="9"/>
    <s v="5-20"/>
  </r>
  <r>
    <s v="TDL911 - R62026"/>
    <n v="428"/>
    <x v="0"/>
    <s v="MANO DE OBRA: Desmontaje y montaje de vigas tándem de suspensión. Servicio de prensa para Inserción de bujes punta Viga y bujes centro de viga. REPUESTOS: Suministro Kit completo centro de Viga. Marca Sampa. Suministro de Buje punta de Viga. Marca Hendrickson"/>
    <m/>
    <d v="1899-12-30T08:00:00"/>
    <d v="1899-12-30T08:00:00"/>
    <d v="2021-05-17T00:00:00"/>
    <x v="42"/>
    <m/>
    <m/>
    <m/>
    <m/>
    <s v="TALLER SALAMANCA"/>
    <s v="OSCAR BLADIMIR CALZADA"/>
    <x v="1"/>
    <s v="MECANICA DE PATIO"/>
    <s v="EXTERNO"/>
    <x v="4"/>
    <n v="1"/>
    <n v="1"/>
    <d v="1899-12-30T06:30:58"/>
    <x v="217"/>
    <n v="1"/>
    <d v="1899-12-30T00:00:00"/>
    <d v="1899-12-30T12:00:58"/>
    <x v="29"/>
    <x v="4"/>
    <x v="9"/>
    <s v="5-20"/>
  </r>
  <r>
    <s v="TFU062"/>
    <n v="429"/>
    <x v="1"/>
    <s v="REPARACION DE ARRANQUE Y CAMBIO DE PERA DE REVERSA"/>
    <s v="MOTOR"/>
    <d v="1899-12-30T07:10:00"/>
    <d v="1899-12-30T13:15:00"/>
    <d v="2021-05-29T00:00:00"/>
    <x v="50"/>
    <d v="2021-05-29T00:00:00"/>
    <d v="2021-05-29T00:00:00"/>
    <d v="1899-12-30T07:30:00"/>
    <d v="1899-12-30T13:15:00"/>
    <s v="EDWIN NARANJO"/>
    <s v="EDWIN JIMENEZ"/>
    <x v="0"/>
    <s v="ELECTRICO"/>
    <s v="INTERNO"/>
    <x v="1"/>
    <n v="0"/>
    <n v="1"/>
    <d v="1899-12-30T04:05:29"/>
    <x v="255"/>
    <n v="1"/>
    <d v="1899-12-30T00:00:00"/>
    <d v="1899-12-30T05:05:00"/>
    <x v="0"/>
    <x v="4"/>
    <x v="10"/>
    <s v="5-21"/>
  </r>
  <r>
    <s v="TFU062"/>
    <n v="429"/>
    <x v="1"/>
    <s v="AJUSTAR MUELLE DELANTERO"/>
    <s v="RUEDAS"/>
    <d v="1899-12-30T07:10:00"/>
    <d v="1899-12-30T13:15:00"/>
    <d v="2021-05-29T00:00:00"/>
    <x v="50"/>
    <d v="2021-05-29T00:00:00"/>
    <d v="2021-05-29T00:00:00"/>
    <d v="1899-12-30T07:30:00"/>
    <d v="1899-12-30T08:15:00"/>
    <s v="NELFO CALDERA"/>
    <s v="EDWIN JIMENEZ"/>
    <x v="0"/>
    <s v="MECANICA DE PATIO"/>
    <s v="EXTERNO"/>
    <x v="1"/>
    <n v="0"/>
    <n v="1"/>
    <d v="1899-12-30T04:05:29"/>
    <x v="255"/>
    <n v="1"/>
    <d v="1899-12-30T00:00:00"/>
    <d v="1899-12-30T05:05:00"/>
    <x v="0"/>
    <x v="4"/>
    <x v="10"/>
    <s v="5-21"/>
  </r>
  <r>
    <s v="TFU062"/>
    <n v="429"/>
    <x v="1"/>
    <s v="CORREGIR FUGA MANGUERA PARTIDA Y REPARACION VARILLA DE SUSPENSION"/>
    <s v="SUSPENSION CABINA"/>
    <d v="1899-12-30T07:10:00"/>
    <d v="1899-12-30T13:15:00"/>
    <d v="2021-05-29T00:00:00"/>
    <x v="50"/>
    <d v="2021-05-29T00:00:00"/>
    <d v="2021-05-29T00:00:00"/>
    <d v="1899-12-30T07:30:00"/>
    <d v="1899-12-30T08:30:00"/>
    <s v="DEIWIS PIMIENTA"/>
    <s v="EDWIN JIMENEZ"/>
    <x v="0"/>
    <s v="AIRE"/>
    <s v="EXTERNO"/>
    <x v="1"/>
    <n v="0"/>
    <n v="1"/>
    <d v="1899-12-30T04:05:29"/>
    <x v="255"/>
    <n v="1"/>
    <d v="1899-12-30T00:00:00"/>
    <d v="1899-12-30T05:05:00"/>
    <x v="0"/>
    <x v="4"/>
    <x v="10"/>
    <s v="5-21"/>
  </r>
  <r>
    <s v="TFU062"/>
    <n v="429"/>
    <x v="1"/>
    <s v="REPARACION BOMBA DE AENGRANE"/>
    <s v="MOTOR"/>
    <d v="1899-12-30T07:10:00"/>
    <d v="1899-12-30T13:15:00"/>
    <d v="2021-05-29T00:00:00"/>
    <x v="50"/>
    <d v="2021-05-29T00:00:00"/>
    <d v="2021-05-29T00:00:00"/>
    <d v="1899-12-30T07:30:00"/>
    <d v="1899-12-30T10:10:00"/>
    <s v="WILSON DURAN"/>
    <s v="EDWIN JIMENEZ"/>
    <x v="0"/>
    <s v="MOTORES"/>
    <s v="INTERNO"/>
    <x v="1"/>
    <n v="0"/>
    <n v="1"/>
    <d v="1899-12-30T04:05:29"/>
    <x v="255"/>
    <n v="1"/>
    <d v="1899-12-30T00:00:00"/>
    <d v="1899-12-30T05:05:00"/>
    <x v="0"/>
    <x v="4"/>
    <x v="10"/>
    <s v="5-21"/>
  </r>
  <r>
    <s v="TFU062"/>
    <n v="429"/>
    <x v="0"/>
    <s v="POSTURA DE BARRA DE RADIADOR"/>
    <s v="RADIADOR"/>
    <d v="1899-12-30T07:10:00"/>
    <d v="1899-12-30T13:15:00"/>
    <d v="2021-05-29T00:00:00"/>
    <x v="50"/>
    <d v="2021-05-29T00:00:00"/>
    <d v="2021-05-29T00:00:00"/>
    <d v="1899-12-30T11:45:00"/>
    <d v="1899-12-30T12:00:00"/>
    <s v="NELFO CALDERA"/>
    <s v="EDWIN JIMENEZ"/>
    <x v="0"/>
    <s v="MECANICA DE PATIO"/>
    <s v="EXTERNO"/>
    <x v="1"/>
    <n v="0"/>
    <n v="1"/>
    <d v="1899-12-30T04:05:29"/>
    <x v="255"/>
    <n v="1"/>
    <d v="1899-12-30T00:00:00"/>
    <d v="1899-12-30T05:05:00"/>
    <x v="0"/>
    <x v="4"/>
    <x v="10"/>
    <s v="5-21"/>
  </r>
  <r>
    <s v="R53821"/>
    <n v="430"/>
    <x v="0"/>
    <s v="CAMBIO DE RODAJAS TROQUE DEL MEDIO Y GRADUACION DE FRENOS"/>
    <s v="RUEDAS"/>
    <d v="1899-12-30T07:30:00"/>
    <d v="1899-12-30T08:52:00"/>
    <d v="2021-05-29T00:00:00"/>
    <x v="50"/>
    <d v="2021-05-29T00:00:00"/>
    <d v="2021-05-29T00:00:00"/>
    <d v="1899-12-30T07:30:00"/>
    <d v="1899-12-30T08:52:00"/>
    <s v="RODOLFO CASTAÑEDA"/>
    <s v="ROGER CUELLO"/>
    <x v="0"/>
    <s v="MECANICA DE PATIO"/>
    <s v="INTERNO"/>
    <x v="3"/>
    <n v="0"/>
    <n v="1"/>
    <d v="1899-12-30T01:22:00"/>
    <x v="256"/>
    <n v="1"/>
    <d v="1899-12-30T00:00:00"/>
    <d v="1899-12-30T01:22:00"/>
    <x v="0"/>
    <x v="4"/>
    <x v="10"/>
    <s v="5-21"/>
  </r>
  <r>
    <s v="UQS516"/>
    <n v="431"/>
    <x v="1"/>
    <s v="CAMBIO DE BOMBONA POSICION 5 Y 6 Y ENGRASE"/>
    <s v="SUSPENSION CABINA"/>
    <d v="1899-12-30T08:00:00"/>
    <d v="1899-12-30T10:45:00"/>
    <d v="2021-05-29T00:00:00"/>
    <x v="50"/>
    <d v="2021-05-29T00:00:00"/>
    <d v="2021-05-29T00:00:00"/>
    <d v="1899-12-30T08:00:00"/>
    <d v="1899-12-30T09:10:00"/>
    <s v="CESAR ESCORCIA"/>
    <s v="ROBERTO LOZANO"/>
    <x v="0"/>
    <s v="AIRE"/>
    <s v="EXTERNO"/>
    <x v="3"/>
    <n v="0"/>
    <n v="1"/>
    <d v="1899-12-30T02:45:00"/>
    <x v="136"/>
    <n v="1"/>
    <d v="1899-12-30T00:00:00"/>
    <d v="1899-12-30T02:45:00"/>
    <x v="0"/>
    <x v="4"/>
    <x v="10"/>
    <s v="5-21"/>
  </r>
  <r>
    <s v="UQS516"/>
    <n v="431"/>
    <x v="0"/>
    <s v="AJUSTE DE CRUCETA Y POSTURA DE GRASERA SE CAMBIARON CHAPETAS"/>
    <s v="TRANSMISIONES"/>
    <d v="1899-12-30T08:00:00"/>
    <d v="1899-12-30T10:45:00"/>
    <d v="2021-05-29T00:00:00"/>
    <x v="50"/>
    <d v="2021-05-29T00:00:00"/>
    <d v="2021-05-29T00:00:00"/>
    <d v="1899-12-30T10:00:00"/>
    <d v="1899-12-30T10:45:00"/>
    <s v="JOSE DIAZ _x000a_ARGEMIRO ARAQUE"/>
    <s v="ROBERTO LOZANO"/>
    <x v="0"/>
    <s v="CAJAS Y TRANSMISIONES"/>
    <s v="EXTERNO"/>
    <x v="3"/>
    <n v="0"/>
    <n v="1"/>
    <d v="1899-12-30T02:45:00"/>
    <x v="136"/>
    <n v="1"/>
    <d v="1899-12-30T00:00:00"/>
    <d v="1899-12-30T02:45:00"/>
    <x v="0"/>
    <x v="4"/>
    <x v="10"/>
    <s v="5-21"/>
  </r>
  <r>
    <s v="TFU056"/>
    <n v="432"/>
    <x v="1"/>
    <s v="ESCANER Y REVISION DE CODIGOS, ACTUADOR MALO"/>
    <s v="MOTOR"/>
    <d v="1899-12-30T08:30:00"/>
    <d v="1899-12-30T11:40:00"/>
    <d v="2021-05-29T00:00:00"/>
    <x v="50"/>
    <d v="2021-05-29T00:00:00"/>
    <d v="2021-05-29T00:00:00"/>
    <d v="1899-12-30T08:30:00"/>
    <d v="1899-12-30T09:45:00"/>
    <s v="ORLANDO SAN JUAN"/>
    <s v="RICHARD "/>
    <x v="0"/>
    <s v="MOTORES"/>
    <s v="INTERNO"/>
    <x v="1"/>
    <n v="0"/>
    <n v="1"/>
    <d v="1899-12-30T03:10:00"/>
    <x v="225"/>
    <n v="1"/>
    <d v="1899-12-30T00:00:00"/>
    <d v="1899-12-30T03:10:00"/>
    <x v="0"/>
    <x v="4"/>
    <x v="10"/>
    <s v="5-21"/>
  </r>
  <r>
    <s v="TFU056"/>
    <n v="432"/>
    <x v="0"/>
    <s v="CAMBIO DE PIEZA DE LEVA, DESMONTE Y MONTAJE"/>
    <s v="RUEDAS"/>
    <d v="1899-12-30T08:30:00"/>
    <d v="1899-12-30T11:40:00"/>
    <d v="2021-05-29T00:00:00"/>
    <x v="50"/>
    <d v="2021-05-29T00:00:00"/>
    <d v="2021-05-29T00:00:00"/>
    <d v="1899-12-30T09:50:00"/>
    <d v="1899-12-30T11:40:00"/>
    <s v="NELFO CALDERA"/>
    <s v="RICHARD "/>
    <x v="0"/>
    <s v="MECANICA DE PATIO"/>
    <s v="EXTERNO"/>
    <x v="1"/>
    <n v="0"/>
    <n v="1"/>
    <d v="1899-12-30T03:10:00"/>
    <x v="225"/>
    <n v="1"/>
    <d v="1899-12-30T00:00:00"/>
    <d v="1899-12-30T03:10:00"/>
    <x v="0"/>
    <x v="4"/>
    <x v="10"/>
    <s v="5-21"/>
  </r>
  <r>
    <s v="UQS508"/>
    <n v="433"/>
    <x v="0"/>
    <s v="CAMBIO DE CHAPAS DE PUERTA"/>
    <s v="CABINA"/>
    <d v="1899-12-30T09:55:00"/>
    <d v="1899-12-30T10:40:00"/>
    <d v="2021-05-29T00:00:00"/>
    <x v="50"/>
    <d v="2021-05-29T00:00:00"/>
    <d v="2021-05-29T00:00:00"/>
    <d v="1899-12-30T09:55:00"/>
    <d v="1899-12-30T10:40:00"/>
    <s v="WILSON OROZCO "/>
    <s v="CRISTIAN MERCADO"/>
    <x v="0"/>
    <s v="LATONERIA Y PINTURA"/>
    <s v="EXTERNO"/>
    <x v="3"/>
    <n v="0"/>
    <n v="1"/>
    <d v="1899-12-30T00:45:00"/>
    <x v="21"/>
    <n v="1"/>
    <d v="1899-12-30T00:00:00"/>
    <d v="1899-12-30T00:45:00"/>
    <x v="0"/>
    <x v="4"/>
    <x v="10"/>
    <s v="5-21"/>
  </r>
  <r>
    <s v="R62427"/>
    <n v="434"/>
    <x v="0"/>
    <s v="CAMBIO DE DIAFRAGMA T30 EN CAMARA POSICION 1 Y 2"/>
    <s v="SUSPENSION TRAILER"/>
    <d v="1899-12-30T09:55:00"/>
    <d v="1899-12-30T10:15:00"/>
    <d v="2021-05-29T00:00:00"/>
    <x v="50"/>
    <d v="2021-05-29T00:00:00"/>
    <d v="2021-05-29T00:00:00"/>
    <d v="1899-12-30T09:55:00"/>
    <d v="1899-12-30T10:15:00"/>
    <s v="DEIWIS PIMIENTA"/>
    <s v="DUVIAN ARTEAGA"/>
    <x v="0"/>
    <s v="AIRE"/>
    <s v="INTERNO"/>
    <x v="3"/>
    <n v="0"/>
    <n v="1"/>
    <d v="1899-12-30T00:20:00"/>
    <x v="15"/>
    <n v="1"/>
    <d v="1899-12-30T00:00:00"/>
    <d v="1899-12-30T00:20:00"/>
    <x v="0"/>
    <x v="4"/>
    <x v="10"/>
    <s v="5-21"/>
  </r>
  <r>
    <s v="S26325"/>
    <n v="435"/>
    <x v="1"/>
    <s v="REPARACION BOMPER TRASERO"/>
    <s v="CHASIS"/>
    <d v="1899-12-30T08:00:00"/>
    <d v="1899-12-30T12:30:00"/>
    <d v="2021-05-29T00:00:00"/>
    <x v="50"/>
    <d v="2021-05-29T00:00:00"/>
    <d v="2021-05-29T00:00:00"/>
    <d v="1899-12-30T08:00:00"/>
    <d v="1899-12-30T11:15:00"/>
    <s v="DAIRO RODRIGUEZ"/>
    <s v="LUIS FREYLE"/>
    <x v="0"/>
    <s v="SOLDADURA"/>
    <s v="EXTERNO"/>
    <x v="1"/>
    <n v="0"/>
    <n v="1"/>
    <d v="1899-12-30T04:30:00"/>
    <x v="72"/>
    <n v="1"/>
    <d v="1899-12-30T00:00:00"/>
    <d v="1899-12-30T04:30:00"/>
    <x v="0"/>
    <x v="4"/>
    <x v="10"/>
    <s v="5-21"/>
  </r>
  <r>
    <s v="S26325"/>
    <n v="435"/>
    <x v="0"/>
    <s v="PINTURA Y SEÑALIZACION DE BOMPER"/>
    <s v="CHASIS"/>
    <d v="1899-12-30T08:00:00"/>
    <d v="1899-12-30T12:30:00"/>
    <d v="2021-05-29T00:00:00"/>
    <x v="50"/>
    <d v="2021-05-29T00:00:00"/>
    <d v="2021-05-29T00:00:00"/>
    <d v="1899-12-30T09:30:00"/>
    <d v="1899-12-30T12:30:00"/>
    <s v="WILSON OROZCO "/>
    <s v="LUIS FREYLE"/>
    <x v="0"/>
    <s v="LATONERIA Y PINTURA"/>
    <s v="EXTERNO"/>
    <x v="1"/>
    <n v="0"/>
    <n v="1"/>
    <d v="1899-12-30T04:30:00"/>
    <x v="72"/>
    <n v="1"/>
    <d v="1899-12-30T00:00:00"/>
    <d v="1899-12-30T04:30:00"/>
    <x v="0"/>
    <x v="4"/>
    <x v="10"/>
    <s v="5-21"/>
  </r>
  <r>
    <s v="TFU057"/>
    <n v="436"/>
    <x v="0"/>
    <s v="REPARACION DE PORTA REPUESTOS "/>
    <s v="CHASIS"/>
    <d v="1899-12-30T10:20:00"/>
    <d v="1899-12-30T12:00:00"/>
    <d v="2021-05-29T00:00:00"/>
    <x v="50"/>
    <d v="2021-05-29T00:00:00"/>
    <d v="2021-05-29T00:00:00"/>
    <d v="1899-12-30T11:15:00"/>
    <d v="1899-12-30T12:00:00"/>
    <s v="DAIRO RODRIGUEZ"/>
    <s v="YOLMER TRONCOSO"/>
    <x v="0"/>
    <s v="SOLDADURA"/>
    <s v="EXTERNO"/>
    <x v="1"/>
    <n v="0"/>
    <n v="1"/>
    <d v="1899-12-30T01:40:00"/>
    <x v="31"/>
    <n v="1"/>
    <d v="1899-12-30T00:00:00"/>
    <d v="1899-12-30T01:40:00"/>
    <x v="0"/>
    <x v="4"/>
    <x v="10"/>
    <s v="5-21"/>
  </r>
  <r>
    <s v="SJK634"/>
    <n v="437"/>
    <x v="0"/>
    <s v="DESMONTE DE EJE CARDAN PARA AJUSTE DE CRUCETA"/>
    <s v="TRANSMISIONES"/>
    <d v="1899-12-30T07:55:00"/>
    <d v="1899-12-30T08:04:00"/>
    <d v="2021-05-31T00:00:00"/>
    <x v="53"/>
    <d v="2021-05-31T00:00:00"/>
    <d v="2021-05-31T00:00:00"/>
    <d v="1899-12-30T07:55:00"/>
    <d v="1899-12-30T08:40:00"/>
    <s v="NELFO CALDERA _x000a_JOSE DIAZ"/>
    <s v="JOSE VALENCIA"/>
    <x v="0"/>
    <s v="CAJAS Y TRANSMISIONES"/>
    <s v="EXTERNO"/>
    <x v="0"/>
    <n v="0"/>
    <n v="1"/>
    <d v="1899-12-30T00:09:00"/>
    <x v="257"/>
    <n v="1"/>
    <d v="1899-12-30T00:00:00"/>
    <d v="1899-12-30T00:09:00"/>
    <x v="1"/>
    <x v="4"/>
    <x v="12"/>
    <s v="5-22"/>
  </r>
  <r>
    <s v="TFU058"/>
    <n v="438"/>
    <x v="0"/>
    <s v="CAMBIO DE BOMBILLO DIRECCIONAL IZQUIERDO, CAMBIO DE PERA LUZ DIA Y REVISION DE LUCES EN GENERAL"/>
    <s v="CABINA"/>
    <d v="1899-12-30T07:00:00"/>
    <d v="1899-12-30T08:40:00"/>
    <d v="2021-05-31T00:00:00"/>
    <x v="53"/>
    <d v="2021-05-31T00:00:00"/>
    <d v="2021-05-31T00:00:00"/>
    <d v="1899-12-30T07:20:00"/>
    <d v="1899-12-30T08:40:00"/>
    <s v="EDWIN NARANJO"/>
    <s v="SAMUEL DELGADO"/>
    <x v="0"/>
    <s v="ELECTRICO"/>
    <s v="INTERNO"/>
    <x v="0"/>
    <n v="0"/>
    <n v="1"/>
    <d v="1899-12-30T01:40:00"/>
    <x v="31"/>
    <n v="1"/>
    <d v="1899-12-30T00:00:00"/>
    <d v="1899-12-30T01:40:00"/>
    <x v="1"/>
    <x v="4"/>
    <x v="12"/>
    <s v="5-22"/>
  </r>
  <r>
    <s v="TFU074"/>
    <n v="439"/>
    <x v="1"/>
    <s v="REPARACION DE CAPO"/>
    <s v="CABINA"/>
    <d v="1899-12-30T07:00:00"/>
    <d v="1899-12-30T17:30:00"/>
    <d v="2021-05-31T00:00:00"/>
    <x v="52"/>
    <d v="2021-05-31T00:00:00"/>
    <d v="2021-05-31T00:00:00"/>
    <d v="1899-12-30T07:00:00"/>
    <d v="1899-12-30T17:30:00"/>
    <s v="DANIEL ROJAS"/>
    <s v="JESUS MORA"/>
    <x v="0"/>
    <s v="LATONERIA Y PINTURA"/>
    <s v="EXTERNO"/>
    <x v="1"/>
    <n v="1"/>
    <n v="1"/>
    <d v="1899-12-30T21:00:00"/>
    <x v="258"/>
    <n v="0"/>
    <d v="1899-12-30T03:30:00"/>
    <d v="1899-12-31T06:00:00"/>
    <x v="28"/>
    <x v="5"/>
    <x v="12"/>
    <s v="6-22"/>
  </r>
  <r>
    <s v="TFU074"/>
    <n v="439"/>
    <x v="1"/>
    <s v="INSPECCION DE VEHICULO SE DETECTA FALLA EN ALTERNADOR Y FUGAS DE AIRE, VEHICULO COGE AIRE EN EL SISTEMA SE RECOMIENDA CAMBIO DE MANGUERAS"/>
    <s v="MOTOR"/>
    <d v="1899-12-30T07:00:00"/>
    <d v="1899-12-30T17:30:00"/>
    <d v="2021-05-31T00:00:00"/>
    <x v="52"/>
    <d v="2021-05-31T00:00:00"/>
    <d v="2021-05-31T00:00:00"/>
    <d v="1899-12-30T08:20:00"/>
    <d v="1899-12-30T10:00:00"/>
    <s v="JOSE PAEZ"/>
    <s v="JESUS MORA"/>
    <x v="0"/>
    <s v="MOTORES"/>
    <s v="INTERNO"/>
    <x v="1"/>
    <n v="1"/>
    <n v="1"/>
    <d v="1899-12-30T21:00:00"/>
    <x v="258"/>
    <n v="0"/>
    <d v="1899-12-30T03:30:00"/>
    <d v="1899-12-31T06:00:00"/>
    <x v="28"/>
    <x v="5"/>
    <x v="12"/>
    <s v="6-22"/>
  </r>
  <r>
    <s v="TFU074"/>
    <n v="439"/>
    <x v="1"/>
    <s v="DESMONTE DE ALTERNADOR PARA REPARACION"/>
    <s v="MOTOR"/>
    <d v="1899-12-30T07:00:00"/>
    <d v="1899-12-30T17:30:00"/>
    <d v="2021-05-31T00:00:00"/>
    <x v="52"/>
    <d v="2021-05-31T00:00:00"/>
    <d v="2021-05-31T00:00:00"/>
    <d v="1899-12-30T08:55:00"/>
    <d v="1899-12-30T10:30:00"/>
    <s v="EDWIN NARANJO"/>
    <s v="JESUS MORA"/>
    <x v="1"/>
    <s v="ELECTRICO"/>
    <s v="INTERNO"/>
    <x v="1"/>
    <n v="1"/>
    <n v="1"/>
    <d v="1899-12-30T21:00:00"/>
    <x v="258"/>
    <n v="0"/>
    <d v="1899-12-30T03:30:00"/>
    <d v="1899-12-31T06:00:00"/>
    <x v="28"/>
    <x v="5"/>
    <x v="12"/>
    <s v="6-22"/>
  </r>
  <r>
    <s v="TFU074"/>
    <n v="439"/>
    <x v="1"/>
    <s v="MONTAJE DE ALTERNADOR"/>
    <s v="MOTOR"/>
    <d v="1899-12-30T07:00:00"/>
    <d v="1899-12-30T17:30:00"/>
    <d v="2021-05-31T00:00:00"/>
    <x v="52"/>
    <d v="2021-05-31T00:00:00"/>
    <d v="2021-05-31T00:00:00"/>
    <d v="1899-12-30T15:20:00"/>
    <d v="1899-12-30T16:25:00"/>
    <s v="EDWIN NARANJO"/>
    <s v="JESUS MORA"/>
    <x v="1"/>
    <s v="ELECTRICO"/>
    <s v="INTERNO"/>
    <x v="1"/>
    <n v="1"/>
    <n v="1"/>
    <d v="1899-12-30T21:00:00"/>
    <x v="258"/>
    <n v="0"/>
    <d v="1899-12-30T03:30:00"/>
    <d v="1899-12-31T06:00:00"/>
    <x v="28"/>
    <x v="5"/>
    <x v="12"/>
    <s v="6-22"/>
  </r>
  <r>
    <s v="TFU074"/>
    <n v="439"/>
    <x v="1"/>
    <s v="REPARACION DE CAPO PENDIENTE PINTURA"/>
    <s v="CABINA"/>
    <d v="1899-12-30T07:00:00"/>
    <d v="1899-12-30T17:30:00"/>
    <d v="2021-05-31T00:00:00"/>
    <x v="52"/>
    <d v="2021-06-01T00:00:00"/>
    <d v="2021-06-01T00:00:00"/>
    <d v="1899-12-30T07:30:00"/>
    <d v="1899-12-30T15:00:00"/>
    <s v="DANIEL ROJAS"/>
    <s v="JESUS MORA"/>
    <x v="0"/>
    <s v="LATONERIA Y PINTURA"/>
    <s v="EXTERNO"/>
    <x v="1"/>
    <n v="1"/>
    <n v="1"/>
    <d v="1899-12-30T21:00:00"/>
    <x v="258"/>
    <n v="0"/>
    <d v="1899-12-30T03:30:00"/>
    <d v="1899-12-31T06:00:00"/>
    <x v="28"/>
    <x v="5"/>
    <x v="12"/>
    <s v="6-22"/>
  </r>
  <r>
    <s v="TFU074"/>
    <n v="439"/>
    <x v="0"/>
    <s v="ADAPTACION DE RACORES PARA CORREGIR FUGA EN ALIMENTACION DE FUN CLUTCH Y DE TANQUE PRINCIPAL DE AIRE"/>
    <s v="MOTOR"/>
    <d v="1899-12-30T07:00:00"/>
    <d v="1899-12-30T17:30:00"/>
    <d v="2021-05-31T00:00:00"/>
    <x v="52"/>
    <d v="2021-06-01T00:00:00"/>
    <d v="2021-06-01T00:00:00"/>
    <d v="1899-12-30T12:30:00"/>
    <d v="1899-12-30T17:30:00"/>
    <s v="JOSE PAEZ"/>
    <s v="JESUS MORA"/>
    <x v="0"/>
    <s v="AIRE"/>
    <s v="INTERNO"/>
    <x v="1"/>
    <n v="1"/>
    <n v="1"/>
    <d v="1899-12-30T21:00:00"/>
    <x v="258"/>
    <n v="0"/>
    <d v="1899-12-30T03:30:00"/>
    <d v="1899-12-31T06:00:00"/>
    <x v="28"/>
    <x v="5"/>
    <x v="12"/>
    <s v="6-22"/>
  </r>
  <r>
    <s v="TDL764"/>
    <n v="440"/>
    <x v="1"/>
    <s v="REVISION Y REPARACION DE INTERCOOLER"/>
    <s v="RADIADOR"/>
    <d v="1899-12-30T07:55:00"/>
    <d v="1899-12-30T16:00:00"/>
    <d v="2021-05-31T00:00:00"/>
    <x v="52"/>
    <d v="2021-05-31T00:00:00"/>
    <d v="2021-06-01T00:00:00"/>
    <d v="1899-12-30T08:00:00"/>
    <d v="1899-12-30T08:45:00"/>
    <s v="ALUMINDUSTRIAL"/>
    <s v="FABIAN CARREÑO"/>
    <x v="0"/>
    <s v="MOTORES"/>
    <s v="INTERNO"/>
    <x v="1"/>
    <n v="1"/>
    <n v="1"/>
    <d v="1899-12-30T18:35:00"/>
    <x v="259"/>
    <n v="1"/>
    <d v="1899-12-30T00:00:00"/>
    <d v="1899-12-31T00:05:00"/>
    <x v="28"/>
    <x v="5"/>
    <x v="12"/>
    <s v="6-22"/>
  </r>
  <r>
    <s v="TDL764"/>
    <n v="440"/>
    <x v="1"/>
    <s v="CAMBIO DE 4 MANGUERAS DE INTERCOOLER SE IDENTIFICA PASO DE ACEITE POR EL TURBO, COMPLETAR NIVEL DE ACEITE, "/>
    <s v="MOTOR"/>
    <d v="1899-12-30T07:55:00"/>
    <d v="1899-12-30T16:00:00"/>
    <d v="2021-05-31T00:00:00"/>
    <x v="52"/>
    <d v="2021-06-01T00:00:00"/>
    <d v="2021-06-01T00:00:00"/>
    <d v="1899-12-30T09:50:00"/>
    <d v="1899-12-30T10:56:00"/>
    <s v="RODOLFO CASTAÑEDA"/>
    <s v="FABIAN CARREÑO"/>
    <x v="0"/>
    <s v="MOTORES"/>
    <s v="EXTERNO"/>
    <x v="1"/>
    <n v="1"/>
    <n v="1"/>
    <d v="1899-12-30T18:35:00"/>
    <x v="259"/>
    <n v="1"/>
    <d v="1899-12-30T00:00:00"/>
    <d v="1899-12-31T00:05:00"/>
    <x v="28"/>
    <x v="5"/>
    <x v="12"/>
    <s v="6-22"/>
  </r>
  <r>
    <s v="TDL764"/>
    <n v="440"/>
    <x v="0"/>
    <s v="CAMBIO DE TURBO Y MONTAJE DE MANGUERA"/>
    <s v="MOTOR"/>
    <d v="1899-12-30T07:55:00"/>
    <d v="1899-12-30T16:00:00"/>
    <d v="2021-05-31T00:00:00"/>
    <x v="52"/>
    <d v="2021-06-01T00:00:00"/>
    <d v="2021-06-01T00:00:00"/>
    <d v="1899-12-30T14:00:00"/>
    <d v="1899-12-30T16:00:00"/>
    <s v="ORLANDO SAN JUAN"/>
    <s v="FABIAN CARREÑO"/>
    <x v="0"/>
    <s v="MOTORES"/>
    <s v="INTERNO"/>
    <x v="1"/>
    <n v="1"/>
    <n v="1"/>
    <d v="1899-12-30T18:35:00"/>
    <x v="259"/>
    <n v="1"/>
    <d v="1899-12-30T00:00:00"/>
    <d v="1899-12-31T00:05:00"/>
    <x v="28"/>
    <x v="5"/>
    <x v="12"/>
    <s v="6-22"/>
  </r>
  <r>
    <s v="S46483"/>
    <n v="441"/>
    <x v="1"/>
    <s v="DESMONTE DE MANGUERA DE HIDRAULICO PARA ENVIAR A FABRICAR"/>
    <s v="ZORRO"/>
    <d v="1899-12-30T08:00:00"/>
    <d v="1899-12-30T14:30:00"/>
    <d v="2021-05-31T00:00:00"/>
    <x v="53"/>
    <d v="2021-05-31T00:00:00"/>
    <d v="2021-05-31T00:00:00"/>
    <d v="1899-12-30T08:00:00"/>
    <d v="1899-12-30T08:50:00"/>
    <s v="CESAR ESCORCIA"/>
    <s v="JONHY SORACA"/>
    <x v="0"/>
    <s v="MECANICA DE PATIO"/>
    <s v="EXTERNO"/>
    <x v="5"/>
    <n v="0"/>
    <n v="1"/>
    <d v="1899-12-30T04:30:29"/>
    <x v="4"/>
    <n v="1"/>
    <d v="1899-12-30T00:00:00"/>
    <d v="1899-12-30T05:30:00"/>
    <x v="1"/>
    <x v="4"/>
    <x v="12"/>
    <s v="5-22"/>
  </r>
  <r>
    <s v="S46483"/>
    <n v="441"/>
    <x v="1"/>
    <s v="POSTURA DE MANGUERA DE HIDRAULICO DEL ZORRO"/>
    <s v="ZORRO"/>
    <d v="1899-12-30T08:00:00"/>
    <d v="1899-12-30T14:30:00"/>
    <d v="2021-05-31T00:00:00"/>
    <x v="53"/>
    <d v="2021-05-31T00:00:00"/>
    <d v="2021-05-31T00:00:00"/>
    <d v="1899-12-30T14:05:00"/>
    <d v="1899-12-30T14:30:00"/>
    <s v="CESAR ESCORCIA"/>
    <s v="JONHY SORACA"/>
    <x v="0"/>
    <s v="MECANICA DE PATIO"/>
    <s v="EXTERNO"/>
    <x v="5"/>
    <n v="0"/>
    <n v="1"/>
    <d v="1899-12-30T04:30:29"/>
    <x v="4"/>
    <n v="1"/>
    <d v="1899-12-30T00:00:00"/>
    <d v="1899-12-30T05:30:00"/>
    <x v="1"/>
    <x v="4"/>
    <x v="12"/>
    <s v="5-22"/>
  </r>
  <r>
    <s v="TFU075"/>
    <n v="442"/>
    <x v="0"/>
    <s v="CAMBIO DE FILTRO DE AGUA Y CAMBIO DE BUJES DE CABINA, ENGRASE GENERAL Y COMPLETAR NIVEL DE ACEITE"/>
    <s v="CABINA"/>
    <d v="1899-12-30T08:05:00"/>
    <d v="1899-12-30T15:03:00"/>
    <d v="2021-05-31T00:00:00"/>
    <x v="53"/>
    <d v="2021-05-31T00:00:00"/>
    <d v="2021-05-31T00:00:00"/>
    <d v="1899-12-30T09:20:00"/>
    <d v="1899-12-30T15:03:00"/>
    <s v="ARGEMIRO ARAQUE"/>
    <s v="SERGIO MEJIA"/>
    <x v="0"/>
    <s v="MECANICA DE PATIO"/>
    <s v="INTERNO"/>
    <x v="3"/>
    <n v="0"/>
    <n v="1"/>
    <d v="1899-12-30T04:58:29"/>
    <x v="260"/>
    <n v="0"/>
    <d v="1899-12-30T05:57:00"/>
    <d v="1899-12-30T11:55:00"/>
    <x v="1"/>
    <x v="4"/>
    <x v="12"/>
    <s v="5-22"/>
  </r>
  <r>
    <s v="UYU045"/>
    <n v="443"/>
    <x v="1"/>
    <s v="COMPLETAR NIVEL DE ACEITE DE MOTOR Y REFRIGERANTE"/>
    <s v="MOTOR"/>
    <d v="1899-12-30T08:50:00"/>
    <d v="1899-12-30T14:50:00"/>
    <d v="2021-05-31T00:00:00"/>
    <x v="53"/>
    <d v="2021-05-31T00:00:00"/>
    <d v="2021-05-31T00:00:00"/>
    <d v="1899-12-30T08:50:00"/>
    <d v="1899-12-30T09:10:00"/>
    <s v="CESAR ESCORCIA"/>
    <s v="LUIS MARTELO"/>
    <x v="1"/>
    <s v="MECANICA DE PATIO"/>
    <s v="INTERNO"/>
    <x v="3"/>
    <n v="0"/>
    <n v="1"/>
    <d v="1899-12-30T04:00:29"/>
    <x v="44"/>
    <n v="0"/>
    <d v="1899-12-30T06:10:00"/>
    <d v="1899-12-30T11:10:00"/>
    <x v="1"/>
    <x v="4"/>
    <x v="12"/>
    <s v="5-22"/>
  </r>
  <r>
    <s v="UYU045"/>
    <n v="443"/>
    <x v="0"/>
    <s v="REPARACION DE ELEVAVIDRIO IZQUIERDO, SE CAMBIO PIÑON"/>
    <s v="CABINA"/>
    <d v="1899-12-30T08:50:00"/>
    <d v="1899-12-30T14:50:00"/>
    <d v="2021-05-31T00:00:00"/>
    <x v="53"/>
    <d v="2021-05-31T00:00:00"/>
    <d v="2021-05-31T00:00:00"/>
    <d v="1899-12-30T11:00:00"/>
    <d v="1899-12-30T14:50:00"/>
    <s v="EDWIN NARANJO _x000a_WILSON OROZCO"/>
    <s v="LUIS MARTELO"/>
    <x v="0"/>
    <s v="ELECTRICO"/>
    <s v="INTERNO"/>
    <x v="3"/>
    <n v="0"/>
    <n v="1"/>
    <d v="1899-12-30T04:00:29"/>
    <x v="44"/>
    <n v="0"/>
    <d v="1899-12-30T06:10:00"/>
    <d v="1899-12-30T11:10:00"/>
    <x v="1"/>
    <x v="4"/>
    <x v="12"/>
    <s v="5-22"/>
  </r>
  <r>
    <s v="SJK825"/>
    <n v="444"/>
    <x v="1"/>
    <s v="GRADUACION DE CLUTCH"/>
    <s v="TRANSMISIONES"/>
    <d v="1899-12-30T08:55:00"/>
    <d v="1899-12-30T10:00:00"/>
    <d v="2021-05-31T00:00:00"/>
    <x v="53"/>
    <d v="2021-05-31T00:00:00"/>
    <d v="2021-05-31T00:00:00"/>
    <d v="1899-12-30T08:55:00"/>
    <d v="1899-12-30T09:10:00"/>
    <s v="RODOLFO CASTAÑEDA"/>
    <s v="JEISON PEREZ"/>
    <x v="1"/>
    <s v="CAJAS Y TRANSMISIONES"/>
    <s v="INTERNO"/>
    <x v="2"/>
    <n v="0"/>
    <n v="1"/>
    <d v="1899-12-30T01:05:00"/>
    <x v="82"/>
    <n v="1"/>
    <d v="1899-12-30T00:00:00"/>
    <d v="1899-12-30T01:05:00"/>
    <x v="1"/>
    <x v="4"/>
    <x v="12"/>
    <s v="5-22"/>
  </r>
  <r>
    <s v="SJK825"/>
    <n v="444"/>
    <x v="0"/>
    <s v="CAMBIO DE BOMBONA DE SILLA, ADAPTACION DE RACORES"/>
    <s v="CABINA"/>
    <d v="1899-12-30T08:55:00"/>
    <d v="1899-12-30T10:00:00"/>
    <d v="2021-05-31T00:00:00"/>
    <x v="53"/>
    <d v="2021-05-31T00:00:00"/>
    <d v="2021-05-31T00:00:00"/>
    <d v="1899-12-30T09:10:00"/>
    <d v="1899-12-30T10:00:00"/>
    <s v="WILSON OROZCO"/>
    <s v="JEISON PEREZ"/>
    <x v="0"/>
    <s v="AIRE"/>
    <s v="INTERNO"/>
    <x v="2"/>
    <n v="0"/>
    <n v="1"/>
    <d v="1899-12-30T01:05:00"/>
    <x v="82"/>
    <n v="1"/>
    <d v="1899-12-30T00:00:00"/>
    <d v="1899-12-30T01:05:00"/>
    <x v="1"/>
    <x v="4"/>
    <x v="12"/>
    <s v="5-22"/>
  </r>
  <r>
    <s v="R84419"/>
    <n v="445"/>
    <x v="1"/>
    <s v="GRADUACION DE FRENOS Y ADAPTACION DE RESORTES"/>
    <s v="RUEDAS"/>
    <d v="1899-12-30T09:40:00"/>
    <d v="1899-12-30T10:45:00"/>
    <d v="2021-05-31T00:00:00"/>
    <x v="53"/>
    <d v="2021-05-31T00:00:00"/>
    <d v="2021-05-31T00:00:00"/>
    <d v="1899-12-30T09:40:00"/>
    <d v="1899-12-30T10:00:00"/>
    <s v="CESAR ESCORCIA"/>
    <s v="SAMUEL DELGADO"/>
    <x v="0"/>
    <s v="MECANICA DE PATIO"/>
    <s v="EXTERNO"/>
    <x v="0"/>
    <n v="0"/>
    <n v="1"/>
    <d v="1899-12-30T01:05:00"/>
    <x v="82"/>
    <n v="1"/>
    <d v="1899-12-30T00:00:00"/>
    <d v="1899-12-30T01:05:00"/>
    <x v="1"/>
    <x v="4"/>
    <x v="12"/>
    <s v="5-22"/>
  </r>
  <r>
    <s v="TFU058"/>
    <n v="445"/>
    <x v="0"/>
    <s v="CAMBIO DE EMPAQUE DE VALVULA TPT POR FUGAS"/>
    <s v="MOTOR"/>
    <d v="1899-12-30T09:40:00"/>
    <d v="1899-12-30T10:45:00"/>
    <d v="2021-05-31T00:00:00"/>
    <x v="53"/>
    <d v="2021-05-31T00:00:00"/>
    <d v="2021-05-31T00:00:00"/>
    <d v="1899-12-30T10:00:00"/>
    <d v="1899-12-30T10:45:00"/>
    <s v="JOSE PAEZ"/>
    <s v="SAMUEL DELGADO"/>
    <x v="0"/>
    <s v="AIRE"/>
    <s v="INTERNO"/>
    <x v="0"/>
    <n v="0"/>
    <n v="1"/>
    <d v="1899-12-30T01:05:00"/>
    <x v="82"/>
    <n v="1"/>
    <d v="1899-12-30T00:00:00"/>
    <d v="1899-12-30T01:05:00"/>
    <x v="1"/>
    <x v="4"/>
    <x v="12"/>
    <s v="5-22"/>
  </r>
  <r>
    <s v="UQS505"/>
    <n v="446"/>
    <x v="1"/>
    <s v="REPARACION DE ROSCA DE BOCA DEL TANQUE DE ACPM IZQUIERDO"/>
    <s v="TANQUE ACPM"/>
    <d v="1899-12-30T10:00:00"/>
    <d v="1899-12-30T18:00:00"/>
    <d v="2021-05-31T00:00:00"/>
    <x v="53"/>
    <d v="2021-05-31T00:00:00"/>
    <d v="2021-05-31T00:00:00"/>
    <d v="1899-12-30T10:10:00"/>
    <d v="1899-12-30T10:30:00"/>
    <s v="CESAR ESCORCIA"/>
    <s v="JHON MUÑOZ"/>
    <x v="0"/>
    <s v="MECANICA DE PATIO"/>
    <s v="EXTERNO"/>
    <x v="3"/>
    <n v="0"/>
    <n v="1"/>
    <d v="1899-12-30T06:00:29"/>
    <x v="64"/>
    <n v="0"/>
    <d v="1899-12-30T03:00:00"/>
    <d v="1899-12-30T10:00:00"/>
    <x v="1"/>
    <x v="4"/>
    <x v="12"/>
    <s v="5-22"/>
  </r>
  <r>
    <s v="UQS505"/>
    <n v="446"/>
    <x v="1"/>
    <s v="CAMBIO DE LODERAS"/>
    <s v="CHASIS"/>
    <d v="1899-12-30T10:00:00"/>
    <d v="1899-12-30T18:00:00"/>
    <d v="2021-05-31T00:00:00"/>
    <x v="53"/>
    <d v="2021-05-31T00:00:00"/>
    <d v="2021-05-31T00:00:00"/>
    <d v="1899-12-30T10:30:00"/>
    <d v="1899-12-30T11:00:00"/>
    <s v="WILSON OROZCO"/>
    <s v="JHON MUÑOZ"/>
    <x v="1"/>
    <s v="LATONERIA Y PINTURA"/>
    <s v="EXTERNO"/>
    <x v="3"/>
    <n v="0"/>
    <n v="1"/>
    <d v="1899-12-30T06:00:29"/>
    <x v="64"/>
    <n v="0"/>
    <d v="1899-12-30T03:00:00"/>
    <d v="1899-12-30T10:00:00"/>
    <x v="1"/>
    <x v="4"/>
    <x v="12"/>
    <s v="5-22"/>
  </r>
  <r>
    <s v="UQS505"/>
    <n v="446"/>
    <x v="0"/>
    <s v="MANTENIMIENTO DE AIRE ACONDICIONADO, CAMBIO DE MANGUERA"/>
    <s v="AIRE ACONDICIONADO"/>
    <d v="1899-12-30T10:00:00"/>
    <d v="1899-12-30T18:00:00"/>
    <d v="2021-05-31T00:00:00"/>
    <x v="53"/>
    <d v="2021-05-31T00:00:00"/>
    <d v="2021-05-31T00:00:00"/>
    <d v="1899-12-30T14:30:00"/>
    <d v="1899-12-30T18:00:00"/>
    <s v="MARCELINO"/>
    <s v="JHON MUÑOZ"/>
    <x v="1"/>
    <s v="AIRE ACONDICIONADO"/>
    <s v="INTERNO"/>
    <x v="3"/>
    <n v="0"/>
    <n v="1"/>
    <d v="1899-12-30T06:00:29"/>
    <x v="64"/>
    <n v="0"/>
    <d v="1899-12-30T03:00:00"/>
    <d v="1899-12-30T10:00:00"/>
    <x v="1"/>
    <x v="4"/>
    <x v="12"/>
    <s v="5-22"/>
  </r>
  <r>
    <s v="TZV233"/>
    <n v="447"/>
    <x v="1"/>
    <s v="DESMONTE DE MUELLE DELANTERO, NO ERA EL REPUESTO"/>
    <s v="SUSPENSION CABINA"/>
    <d v="1899-12-30T14:25:00"/>
    <d v="1899-12-30T08:55:00"/>
    <d v="2021-05-31T00:00:00"/>
    <x v="54"/>
    <d v="2021-05-31T00:00:00"/>
    <d v="2021-05-31T00:00:00"/>
    <d v="1899-12-30T14:25:00"/>
    <d v="1899-12-30T15:22:00"/>
    <s v="RODOLFO CASTAÑEDA_x000a_NELFO CALDERA"/>
    <s v="JHON AREVALO"/>
    <x v="0"/>
    <s v="MECANICA DE PATIO"/>
    <s v="EXTERNO"/>
    <x v="9"/>
    <n v="2"/>
    <n v="1"/>
    <d v="1899-12-30T11:30:23"/>
    <x v="261"/>
    <n v="1"/>
    <d v="1899-12-30T00:00:00"/>
    <d v="1899-12-30T23:29:31"/>
    <x v="31"/>
    <x v="5"/>
    <x v="12"/>
    <s v="6-22"/>
  </r>
  <r>
    <s v="TZV233"/>
    <n v="447"/>
    <x v="1"/>
    <s v="MONTAJE DE MUELLE LADO DERECHO SE CAMBIARON BUJES"/>
    <s v="SUSPENSION CABINA"/>
    <d v="1899-12-30T14:25:00"/>
    <d v="1899-12-30T08:55:00"/>
    <d v="2021-05-31T00:00:00"/>
    <x v="54"/>
    <d v="2021-06-01T00:00:00"/>
    <d v="2021-06-01T00:00:00"/>
    <d v="1899-12-30T16:45:00"/>
    <d v="1899-12-30T17:30:00"/>
    <s v="RODOLFO CASTAÑEDA_x000a_NELFO CALDERA"/>
    <s v="JHON AREVALO"/>
    <x v="0"/>
    <s v="MECANICA DE PATIO"/>
    <s v="EXTERNO"/>
    <x v="9"/>
    <n v="2"/>
    <n v="1"/>
    <d v="1899-12-30T11:30:23"/>
    <x v="261"/>
    <n v="1"/>
    <d v="1899-12-30T00:00:00"/>
    <d v="1899-12-30T23:29:31"/>
    <x v="31"/>
    <x v="5"/>
    <x v="12"/>
    <s v="6-22"/>
  </r>
  <r>
    <s v="TZV233"/>
    <n v="447"/>
    <x v="1"/>
    <s v="MONTAJE DE MUELLE LADO IZQUIERDO SE CAMBIARON BUJES, PENDIENTE HAY QUE CAMBIAR MUELLES"/>
    <s v="SUSPENSION CABINA"/>
    <d v="1899-12-30T14:25:00"/>
    <d v="1899-12-30T08:55:00"/>
    <d v="2021-05-31T00:00:00"/>
    <x v="54"/>
    <d v="2021-06-02T00:00:00"/>
    <d v="2021-06-02T00:00:00"/>
    <d v="1899-12-30T07:30:00"/>
    <d v="1899-12-30T08:55:00"/>
    <s v="RODOLFO CASTAÑEDA_x000a_NELFO CALDERA"/>
    <s v="JHON AREVALO"/>
    <x v="0"/>
    <s v="MECANICA DE PATIO"/>
    <s v="EXTERNO"/>
    <x v="9"/>
    <n v="2"/>
    <n v="1"/>
    <d v="1899-12-30T11:30:23"/>
    <x v="261"/>
    <n v="1"/>
    <d v="1899-12-30T00:00:00"/>
    <d v="1899-12-30T23:29:31"/>
    <x v="31"/>
    <x v="5"/>
    <x v="12"/>
    <s v="6-22"/>
  </r>
  <r>
    <s v="WHO644"/>
    <n v="448"/>
    <x v="1"/>
    <s v="CAMBIO DE BOMBILLOS DE LUCES FRONTALES"/>
    <s v="CABINA"/>
    <d v="1899-12-30T14:49:00"/>
    <d v="1899-12-30T16:10:00"/>
    <d v="2021-05-31T00:00:00"/>
    <x v="53"/>
    <d v="2021-05-31T00:00:00"/>
    <d v="2021-05-31T00:00:00"/>
    <d v="1899-12-30T14:50:00"/>
    <d v="1899-12-30T15:20:00"/>
    <s v="EDWIN NARANJO"/>
    <s v="CARLOS PERTUZ"/>
    <x v="0"/>
    <s v="ELECTRICO"/>
    <s v="INTERNO"/>
    <x v="3"/>
    <n v="0"/>
    <n v="1"/>
    <d v="1899-12-30T01:21:00"/>
    <x v="262"/>
    <n v="0"/>
    <d v="1899-12-30T04:50:00"/>
    <d v="1899-12-30T06:11:00"/>
    <x v="1"/>
    <x v="4"/>
    <x v="12"/>
    <s v="5-22"/>
  </r>
  <r>
    <s v="WHO644"/>
    <n v="448"/>
    <x v="0"/>
    <s v="ENGRASE Y GRADUACION DE FRENOS"/>
    <s v="RUEDAS"/>
    <d v="1899-12-30T14:49:00"/>
    <d v="1899-12-30T16:10:00"/>
    <d v="2021-05-31T00:00:00"/>
    <x v="53"/>
    <d v="2021-05-31T00:00:00"/>
    <d v="2021-05-31T00:00:00"/>
    <d v="1899-12-30T15:20:00"/>
    <d v="1899-12-30T16:10:00"/>
    <s v="ARGEMIRO ARAQUE"/>
    <s v="CARLOS PERTUZ"/>
    <x v="0"/>
    <s v="MECANICA DE PATIO"/>
    <s v="EXTERNO"/>
    <x v="3"/>
    <n v="0"/>
    <n v="1"/>
    <d v="1899-12-30T01:21:00"/>
    <x v="262"/>
    <n v="0"/>
    <d v="1899-12-30T04:50:00"/>
    <d v="1899-12-30T06:11:00"/>
    <x v="1"/>
    <x v="4"/>
    <x v="12"/>
    <s v="5-22"/>
  </r>
  <r>
    <s v="R66012"/>
    <n v="449"/>
    <x v="1"/>
    <s v="DESARME DE SUSPENSION PARA CAMBIO DE BUJES DE BALANCIN, DESMONTE DE BANDAS"/>
    <s v="RUEDAS"/>
    <d v="1899-12-30T07:00:00"/>
    <d v="1899-12-30T10:00:00"/>
    <d v="2021-06-01T00:00:00"/>
    <x v="55"/>
    <d v="2021-06-01T00:00:00"/>
    <d v="2021-06-01T00:00:00"/>
    <d v="1899-12-30T07:00:00"/>
    <d v="1899-12-30T12:00:00"/>
    <s v="JOSE DIAZ_x000a_ARGEMIRO ARAQUE"/>
    <s v="DUVIAN ARTEAGA"/>
    <x v="1"/>
    <s v="MECANICA DE PATIO"/>
    <s v="INTERNO"/>
    <x v="3"/>
    <n v="3"/>
    <n v="1"/>
    <d v="1899-12-31T04:30:17"/>
    <x v="263"/>
    <n v="1"/>
    <d v="1899-12-30T00:00:00"/>
    <d v="1899-12-31T21:59:02"/>
    <x v="24"/>
    <x v="5"/>
    <x v="12"/>
    <s v="6-22"/>
  </r>
  <r>
    <s v="R66012"/>
    <n v="449"/>
    <x v="1"/>
    <s v="CAMBIO DE PASADORES DE TEMPLETE Y DE BALANCIN"/>
    <s v="RUEDAS"/>
    <d v="1899-12-30T07:00:00"/>
    <d v="1899-12-30T10:00:00"/>
    <d v="2021-06-01T00:00:00"/>
    <x v="55"/>
    <d v="2021-06-01T00:00:00"/>
    <d v="2021-06-01T00:00:00"/>
    <d v="1899-12-30T15:30:00"/>
    <d v="1899-12-30T17:30:00"/>
    <s v="JOSE DIAZ_x000a_ARGEMIRO ARAQUE"/>
    <s v="DUVIAN ARTEAGA"/>
    <x v="1"/>
    <s v="MECANICA DE PATIO"/>
    <s v="INTERNO"/>
    <x v="3"/>
    <n v="3"/>
    <n v="1"/>
    <d v="1899-12-31T04:30:17"/>
    <x v="263"/>
    <n v="1"/>
    <d v="1899-12-30T00:00:00"/>
    <d v="1899-12-31T21:59:02"/>
    <x v="24"/>
    <x v="5"/>
    <x v="12"/>
    <s v="6-22"/>
  </r>
  <r>
    <s v="R66012"/>
    <n v="449"/>
    <x v="1"/>
    <s v="SOLDADURA A LOS PASADORES DE TEMPLETE"/>
    <s v="RUEDAS"/>
    <d v="1899-12-30T07:00:00"/>
    <d v="1899-12-30T10:00:00"/>
    <d v="2021-06-01T00:00:00"/>
    <x v="55"/>
    <d v="2021-06-01T00:00:00"/>
    <d v="2021-06-01T00:00:00"/>
    <d v="1899-12-30T16:00:00"/>
    <d v="1899-12-30T16:30:00"/>
    <s v="DAIRO RODRIGUEZ"/>
    <s v="DUVIAN ARTEAGA"/>
    <x v="1"/>
    <s v="SOLDADURA"/>
    <s v="INTERNO"/>
    <x v="3"/>
    <n v="3"/>
    <n v="1"/>
    <d v="1899-12-31T04:30:17"/>
    <x v="263"/>
    <n v="1"/>
    <d v="1899-12-30T00:00:00"/>
    <d v="1899-12-31T21:59:02"/>
    <x v="24"/>
    <x v="5"/>
    <x v="12"/>
    <s v="6-22"/>
  </r>
  <r>
    <s v="R66012"/>
    <n v="449"/>
    <x v="1"/>
    <s v="DESMONTE DE BOSINES PARA CAMBIO DE GRASA Y REVISION DE RODAMIENTO, CAMBIO DE LOS RODAMIENTOS Y LOS RETENEDORES, SE CAMBIARON PASADORES Y BUJES DE TEMPLETE Y BALANCIN, CAMBIO DE SEIS TORNILLOS PASADORES."/>
    <s v="RUEDAS"/>
    <d v="1899-12-30T07:00:00"/>
    <d v="1899-12-30T10:00:00"/>
    <d v="2021-06-01T00:00:00"/>
    <x v="55"/>
    <d v="2021-06-02T00:00:00"/>
    <d v="2021-06-02T00:00:00"/>
    <d v="1899-12-30T07:30:00"/>
    <d v="1899-12-30T17:30:00"/>
    <s v="ARGEMIRO ARAQUE _x000a_NELFO CALDERA"/>
    <s v="DUVIAN ARTEAGA"/>
    <x v="1"/>
    <s v="MECANICA DE PATIO"/>
    <s v="INTERNO"/>
    <x v="3"/>
    <n v="3"/>
    <n v="1"/>
    <d v="1899-12-31T04:30:17"/>
    <x v="263"/>
    <n v="1"/>
    <d v="1899-12-30T00:00:00"/>
    <d v="1899-12-31T21:59:02"/>
    <x v="24"/>
    <x v="5"/>
    <x v="12"/>
    <s v="6-22"/>
  </r>
  <r>
    <s v="R66012"/>
    <n v="449"/>
    <x v="1"/>
    <s v="REMACHADA DE BANDAS DE FRENO Y MONTAJE, CAMBIO DE 5 CAMPANAS, CAMBIO DE 8 GRAPAS MUELLES, CAMBIO DE TRES JUEGOS DE BANDAS"/>
    <s v="RUEDAS"/>
    <d v="1899-12-30T07:00:00"/>
    <d v="1899-12-30T10:00:00"/>
    <d v="2021-06-01T00:00:00"/>
    <x v="55"/>
    <d v="2021-06-03T00:00:00"/>
    <d v="2021-06-03T00:00:00"/>
    <d v="1899-12-30T07:30:00"/>
    <d v="1899-12-30T17:30:00"/>
    <s v="ARGEMIRO ARAQUE _x000a_NELFO CALDERA"/>
    <s v="DUVIAN ARTEAGA"/>
    <x v="1"/>
    <s v="MECANICA DE PATIO"/>
    <s v="INTERNO"/>
    <x v="3"/>
    <n v="3"/>
    <n v="1"/>
    <d v="1899-12-31T04:30:17"/>
    <x v="263"/>
    <n v="1"/>
    <d v="1899-12-30T00:00:00"/>
    <d v="1899-12-31T21:59:02"/>
    <x v="24"/>
    <x v="5"/>
    <x v="12"/>
    <s v="6-22"/>
  </r>
  <r>
    <s v="R66012"/>
    <n v="449"/>
    <x v="1"/>
    <s v="AJUSTE DE GRAPAS, ALINEACION Y ENGRASE, INGRESO AL TANQUE PARA INSPECCION DE ROMPEOLAS, SE LLEVO A REPARAR TRAILERS DEL CARIBE"/>
    <s v="RUEDAS"/>
    <d v="1899-12-30T07:00:00"/>
    <d v="1899-12-30T10:00:00"/>
    <d v="2021-06-01T00:00:00"/>
    <x v="55"/>
    <d v="2021-06-04T00:00:00"/>
    <d v="2021-06-04T00:00:00"/>
    <d v="1899-12-30T07:30:00"/>
    <d v="1899-12-30T10:00:00"/>
    <s v="ARGEMIRO ARAQUE _x000a_CESAR ESCORCIA _x000a_DAIRO RODRIGUEZ_x000a_NELFO CALDERA"/>
    <s v="DUVIAN ARTEAGA"/>
    <x v="1"/>
    <s v="MECANICA DE PATIO"/>
    <s v="INTERNO"/>
    <x v="3"/>
    <n v="3"/>
    <n v="1"/>
    <d v="1899-12-31T04:30:17"/>
    <x v="263"/>
    <n v="1"/>
    <d v="1899-12-30T00:00:00"/>
    <d v="1899-12-31T21:59:02"/>
    <x v="24"/>
    <x v="5"/>
    <x v="12"/>
    <s v="6-22"/>
  </r>
  <r>
    <s v="SJK691"/>
    <n v="450"/>
    <x v="0"/>
    <s v="MANTENIMIENTO A FUN CLUTCH POR ESCAPE DE AIRE SE CAMBIO EMPAQUETADURA "/>
    <s v="MOTOR"/>
    <d v="1899-12-30T07:00:00"/>
    <d v="1899-12-30T12:10:00"/>
    <d v="2021-06-01T00:00:00"/>
    <x v="52"/>
    <d v="2021-06-01T00:00:00"/>
    <d v="2021-06-01T00:00:00"/>
    <d v="1899-12-30T07:40:00"/>
    <d v="1899-12-30T12:10:00"/>
    <s v="JOSE PAEZ"/>
    <s v="FABIO GUEVARA"/>
    <x v="0"/>
    <s v="AIRE"/>
    <s v="INTERNO"/>
    <x v="3"/>
    <n v="0"/>
    <n v="1"/>
    <d v="1899-12-30T03:10:29"/>
    <x v="98"/>
    <n v="1"/>
    <d v="1899-12-30T00:00:00"/>
    <d v="1899-12-30T04:10:00"/>
    <x v="28"/>
    <x v="5"/>
    <x v="12"/>
    <s v="6-22"/>
  </r>
  <r>
    <s v="TDL909"/>
    <n v="451"/>
    <x v="0"/>
    <s v="CAMBIO DE MANGUERA AZUL DE MANOS TRAILER"/>
    <s v="AIRE CABEZOTE"/>
    <d v="1899-12-30T07:40:00"/>
    <d v="1899-12-30T08:00:00"/>
    <d v="2021-06-01T00:00:00"/>
    <x v="52"/>
    <d v="2021-06-01T00:00:00"/>
    <d v="2021-06-01T00:00:00"/>
    <d v="1899-12-30T07:40:00"/>
    <d v="1899-12-30T08:00:00"/>
    <s v="ARGEMIRO ARAQUE"/>
    <s v="FRANCISCO CASTRO"/>
    <x v="0"/>
    <s v="AIRE"/>
    <s v="EXTERNO"/>
    <x v="2"/>
    <n v="0"/>
    <n v="1"/>
    <d v="1899-12-30T00:20:00"/>
    <x v="15"/>
    <n v="1"/>
    <d v="1899-12-30T00:00:00"/>
    <d v="1899-12-30T00:20:00"/>
    <x v="28"/>
    <x v="5"/>
    <x v="12"/>
    <s v="6-22"/>
  </r>
  <r>
    <s v="TDL766"/>
    <n v="452"/>
    <x v="1"/>
    <s v="REPARACION DE RADIADOR"/>
    <s v="RADIADOR"/>
    <d v="1899-12-30T08:30:00"/>
    <d v="1899-12-30T16:00:00"/>
    <d v="2021-06-01T00:00:00"/>
    <x v="54"/>
    <d v="2021-06-01T00:00:00"/>
    <d v="2021-06-02T00:00:00"/>
    <d v="1899-12-30T09:00:00"/>
    <d v="1899-12-30T16:00:00"/>
    <s v="ALUMINDUSTRIAL"/>
    <s v="ALEXANDER MEJIA"/>
    <x v="0"/>
    <s v="RADIADOR"/>
    <s v="INTERNO"/>
    <x v="1"/>
    <n v="1"/>
    <n v="1"/>
    <d v="1899-12-30T14:00:58"/>
    <x v="117"/>
    <n v="1"/>
    <d v="1899-12-30T00:00:00"/>
    <d v="1899-12-30T19:30:58"/>
    <x v="31"/>
    <x v="5"/>
    <x v="12"/>
    <s v="6-22"/>
  </r>
  <r>
    <s v="S26293"/>
    <n v="452"/>
    <x v="0"/>
    <s v="REPARACION DE CARROCERIA"/>
    <s v="CARROCERIA"/>
    <d v="1899-12-30T08:30:00"/>
    <d v="1899-12-30T16:00:00"/>
    <d v="2021-06-01T00:00:00"/>
    <x v="54"/>
    <d v="2021-06-01T00:00:00"/>
    <d v="2021-06-02T00:00:00"/>
    <d v="1899-12-30T08:30:00"/>
    <d v="1899-12-30T16:00:00"/>
    <s v="TRAILERS DEL CARIBE"/>
    <s v="ALEXANDER MEJIA"/>
    <x v="0"/>
    <s v="LATONERIA Y PINTURA"/>
    <s v="EXTERNO"/>
    <x v="1"/>
    <n v="1"/>
    <n v="1"/>
    <d v="1899-12-30T14:00:58"/>
    <x v="117"/>
    <n v="1"/>
    <d v="1899-12-30T00:00:00"/>
    <d v="1899-12-30T19:30:58"/>
    <x v="31"/>
    <x v="5"/>
    <x v="12"/>
    <s v="6-22"/>
  </r>
  <r>
    <s v="TFR044"/>
    <n v="453"/>
    <x v="1"/>
    <s v="ORGANIZACIÓN DE SISTEMA DE MANDOS DEL LEVANTA EJE, SE ENCUENTRAN CABLES INVERTIDOS QUE ESFUERZAN LA BOMBA Y SE IDENTIFICA CALENTAMIENTO"/>
    <s v="CABINA"/>
    <d v="1899-12-30T08:36:00"/>
    <d v="1899-12-30T11:30:00"/>
    <d v="2021-06-01T00:00:00"/>
    <x v="55"/>
    <d v="2021-06-01T00:00:00"/>
    <d v="2021-06-01T00:00:00"/>
    <d v="1899-12-30T08:36:00"/>
    <d v="1899-12-30T11:07:00"/>
    <s v="TODO TRAILER"/>
    <s v="ALVARO PINEDA"/>
    <x v="0"/>
    <s v="AIRE"/>
    <s v="INTERNO"/>
    <x v="1"/>
    <n v="3"/>
    <n v="1"/>
    <d v="1899-12-31T04:24:17"/>
    <x v="264"/>
    <n v="1"/>
    <d v="1899-12-30T00:00:00"/>
    <d v="1899-12-31T21:53:02"/>
    <x v="24"/>
    <x v="5"/>
    <x v="12"/>
    <s v="6-22"/>
  </r>
  <r>
    <s v="TFR044"/>
    <n v="453"/>
    <x v="1"/>
    <s v="REVISION DE BOMBA DE LEVANTAR VOLCO, HAY QUE DESMONTARLA"/>
    <s v="CABINA"/>
    <d v="1899-12-30T08:36:00"/>
    <d v="1899-12-30T11:30:00"/>
    <d v="2021-06-01T00:00:00"/>
    <x v="55"/>
    <d v="2021-06-02T00:00:00"/>
    <d v="2021-06-02T00:00:00"/>
    <d v="1899-12-30T08:30:00"/>
    <d v="1899-12-30T11:02:00"/>
    <s v="JOSE PAEZ"/>
    <s v="ALVARO PINEDA"/>
    <x v="0"/>
    <s v="AIRE"/>
    <s v="INTERNO"/>
    <x v="1"/>
    <n v="3"/>
    <n v="1"/>
    <d v="1899-12-31T04:24:17"/>
    <x v="264"/>
    <n v="1"/>
    <d v="1899-12-30T00:00:00"/>
    <d v="1899-12-31T21:53:02"/>
    <x v="24"/>
    <x v="5"/>
    <x v="12"/>
    <s v="6-22"/>
  </r>
  <r>
    <s v="TFR044"/>
    <n v="453"/>
    <x v="1"/>
    <s v="DESMONTE DE BOMBA DE LEVANTE DE LA LINEA HUMEDA PARA ENVIAR A REPARAR"/>
    <s v="CABINA"/>
    <d v="1899-12-30T08:36:00"/>
    <d v="1899-12-30T11:30:00"/>
    <d v="2021-06-01T00:00:00"/>
    <x v="55"/>
    <d v="2021-06-02T00:00:00"/>
    <d v="2021-06-02T00:00:00"/>
    <d v="1899-12-30T15:00:00"/>
    <d v="1899-12-30T15:43:00"/>
    <s v="JOSE PAEZ"/>
    <s v="ALVARO PINEDA"/>
    <x v="0"/>
    <s v="AIRE"/>
    <s v="INTERNO"/>
    <x v="1"/>
    <n v="3"/>
    <n v="1"/>
    <d v="1899-12-31T04:24:17"/>
    <x v="264"/>
    <n v="1"/>
    <d v="1899-12-30T00:00:00"/>
    <d v="1899-12-31T21:53:02"/>
    <x v="24"/>
    <x v="5"/>
    <x v="12"/>
    <s v="6-22"/>
  </r>
  <r>
    <s v="TFR044"/>
    <n v="453"/>
    <x v="1"/>
    <s v="LUCES MEDIAS TRASERAS, FRONTALES Y CAMBIO DE SEMAFOROS"/>
    <s v="LUZ CABINA"/>
    <d v="1899-12-30T08:36:00"/>
    <d v="1899-12-30T11:30:00"/>
    <d v="2021-06-01T00:00:00"/>
    <x v="55"/>
    <d v="2021-06-03T00:00:00"/>
    <d v="2021-06-03T00:00:00"/>
    <d v="1899-12-30T08:00:00"/>
    <d v="1899-12-30T10:30:00"/>
    <s v="EDWIN NARANJO"/>
    <s v="ALVARO PINEDA"/>
    <x v="0"/>
    <s v="ELECTRICO"/>
    <s v="EXTERNO"/>
    <x v="1"/>
    <n v="3"/>
    <n v="1"/>
    <d v="1899-12-31T04:24:17"/>
    <x v="264"/>
    <n v="1"/>
    <d v="1899-12-30T00:00:00"/>
    <d v="1899-12-31T21:53:02"/>
    <x v="24"/>
    <x v="5"/>
    <x v="12"/>
    <s v="6-22"/>
  </r>
  <r>
    <s v="TFR044"/>
    <n v="453"/>
    <x v="1"/>
    <s v="POLISHADA"/>
    <s v="CABINA"/>
    <d v="1899-12-30T08:36:00"/>
    <d v="1899-12-30T11:30:00"/>
    <d v="2021-06-01T00:00:00"/>
    <x v="55"/>
    <d v="2021-06-04T00:00:00"/>
    <d v="2021-06-04T00:00:00"/>
    <d v="1899-12-30T14:00:00"/>
    <d v="1899-12-30T17:30:00"/>
    <s v="WILSON OROZCO"/>
    <s v="ALVARO PINEDA"/>
    <x v="1"/>
    <s v="LATONERIA Y PINTURA"/>
    <s v="EXTERNO"/>
    <x v="1"/>
    <n v="3"/>
    <n v="1"/>
    <d v="1899-12-31T04:24:17"/>
    <x v="264"/>
    <n v="1"/>
    <d v="1899-12-30T00:00:00"/>
    <d v="1899-12-31T21:53:02"/>
    <x v="24"/>
    <x v="5"/>
    <x v="12"/>
    <s v="6-22"/>
  </r>
  <r>
    <s v="TFR044"/>
    <n v="453"/>
    <x v="0"/>
    <s v="POLISHADA"/>
    <s v="CABINA"/>
    <d v="1899-12-30T08:36:00"/>
    <d v="1899-12-30T11:30:00"/>
    <d v="2021-06-01T00:00:00"/>
    <x v="55"/>
    <d v="2021-06-04T00:00:00"/>
    <d v="2021-06-04T00:00:00"/>
    <d v="1899-12-30T07:30:00"/>
    <d v="1899-12-30T11:30:00"/>
    <s v="WILSON OROZCO"/>
    <s v="ALVARO PINEDA"/>
    <x v="1"/>
    <s v="LATONERIA Y PINTURA"/>
    <s v="INTERNO"/>
    <x v="1"/>
    <n v="3"/>
    <n v="1"/>
    <d v="1899-12-31T04:24:17"/>
    <x v="264"/>
    <n v="1"/>
    <d v="1899-12-30T00:00:00"/>
    <d v="1899-12-31T21:53:02"/>
    <x v="24"/>
    <x v="5"/>
    <x v="12"/>
    <s v="6-22"/>
  </r>
  <r>
    <s v="WLP813"/>
    <n v="454"/>
    <x v="1"/>
    <s v="POLISHAR UN TANQUE"/>
    <s v="CABINA"/>
    <d v="1899-12-30T07:00:00"/>
    <d v="1899-12-30T09:15:00"/>
    <d v="2021-06-01T00:00:00"/>
    <x v="52"/>
    <d v="2021-06-01T00:00:00"/>
    <d v="2021-06-01T00:00:00"/>
    <d v="1899-12-30T07:30:00"/>
    <d v="1899-12-30T09:15:00"/>
    <s v="WILSON OROZCO"/>
    <s v="NEIDER IBARRA"/>
    <x v="1"/>
    <s v="LATONERIA Y PINTURA"/>
    <s v="EXTERNO"/>
    <x v="3"/>
    <n v="0"/>
    <n v="1"/>
    <d v="1899-12-30T02:15:00"/>
    <x v="32"/>
    <n v="1"/>
    <d v="1899-12-30T00:00:00"/>
    <d v="1899-12-30T02:15:00"/>
    <x v="28"/>
    <x v="5"/>
    <x v="12"/>
    <s v="6-22"/>
  </r>
  <r>
    <s v="WLP813"/>
    <n v="454"/>
    <x v="0"/>
    <s v="REVISION DE LUCES EN EL TRAILER"/>
    <s v="LUCES TRAILER"/>
    <d v="1899-12-30T07:00:00"/>
    <d v="1899-12-30T09:15:00"/>
    <d v="2021-06-01T00:00:00"/>
    <x v="52"/>
    <d v="2021-06-01T00:00:00"/>
    <d v="2021-06-01T00:00:00"/>
    <d v="1899-12-30T07:30:00"/>
    <d v="1899-12-30T08:30:00"/>
    <s v="EDWIN NARANJO"/>
    <s v="NEIDER IBARRA"/>
    <x v="1"/>
    <s v="ELECTRICO"/>
    <s v="EXTERNO"/>
    <x v="3"/>
    <n v="0"/>
    <n v="1"/>
    <d v="1899-12-30T02:15:00"/>
    <x v="32"/>
    <n v="1"/>
    <d v="1899-12-30T00:00:00"/>
    <d v="1899-12-30T02:15:00"/>
    <x v="28"/>
    <x v="5"/>
    <x v="12"/>
    <s v="6-22"/>
  </r>
  <r>
    <s v="TFU055"/>
    <n v="455"/>
    <x v="1"/>
    <s v="ARMAR SELENOIDE, SE ESCANEA VEHICULO, SE BORRARON CODIGOS, CORRECCION DE CABLES EN BATERIA, CAMBIO DE SELENOIDE."/>
    <s v="MOTORES"/>
    <d v="1899-12-30T08:30:00"/>
    <d v="1899-12-30T16:40:00"/>
    <d v="2021-06-01T00:00:00"/>
    <x v="52"/>
    <d v="2021-06-01T00:00:00"/>
    <d v="2021-06-01T00:00:00"/>
    <d v="1899-12-30T08:30:00"/>
    <d v="1899-12-30T11:50:00"/>
    <s v="ORLANDO SAN JUAN"/>
    <s v="NICOLAS ESQUEDA"/>
    <x v="0"/>
    <s v="MOTORES"/>
    <s v="INTERNO"/>
    <x v="1"/>
    <n v="0"/>
    <n v="1"/>
    <d v="1899-12-30T06:10:29"/>
    <x v="265"/>
    <n v="0"/>
    <d v="1899-12-30T04:20:00"/>
    <d v="1899-12-30T11:30:00"/>
    <x v="28"/>
    <x v="5"/>
    <x v="12"/>
    <s v="6-22"/>
  </r>
  <r>
    <s v="TFU055"/>
    <n v="455"/>
    <x v="1"/>
    <s v="CAMBIO DE PERA ROJA Y COMPLETAR NIVEL DE GAS"/>
    <s v="AIRE ACONDICIONADO"/>
    <d v="1899-12-30T08:30:00"/>
    <d v="1899-12-30T16:40:00"/>
    <d v="2021-06-01T00:00:00"/>
    <x v="52"/>
    <d v="2021-06-01T00:00:00"/>
    <d v="2021-06-01T00:00:00"/>
    <d v="1899-12-30T09:05:00"/>
    <d v="1899-12-30T10:50:00"/>
    <s v="MARCELINO"/>
    <s v="NICOLAS ESQUEDA"/>
    <x v="0"/>
    <s v="AIRE ACONDICIONADO"/>
    <s v="EXTERNO"/>
    <x v="1"/>
    <n v="0"/>
    <n v="1"/>
    <d v="1899-12-30T06:10:29"/>
    <x v="265"/>
    <n v="0"/>
    <d v="1899-12-30T04:20:00"/>
    <d v="1899-12-30T11:30:00"/>
    <x v="28"/>
    <x v="5"/>
    <x v="12"/>
    <s v="6-22"/>
  </r>
  <r>
    <s v="TFU055"/>
    <n v="455"/>
    <x v="0"/>
    <s v="CORREGIR SISTEMA DE ARRANQUE Y SE CAMBIO SWITCHE DE ENCENDIDO"/>
    <s v="CABINA"/>
    <d v="1899-12-30T08:30:00"/>
    <d v="1899-12-30T16:40:00"/>
    <d v="2021-06-01T00:00:00"/>
    <x v="52"/>
    <d v="2021-06-01T00:00:00"/>
    <d v="2021-06-01T00:00:00"/>
    <d v="1899-12-30T11:30:00"/>
    <d v="1899-12-30T16:40:00"/>
    <s v="EDWIN NARANJO"/>
    <s v="NICOLAS ESQUEDA"/>
    <x v="0"/>
    <s v="ELECTRICO"/>
    <s v="EXTERNO"/>
    <x v="1"/>
    <n v="0"/>
    <n v="1"/>
    <d v="1899-12-30T06:10:29"/>
    <x v="265"/>
    <n v="0"/>
    <d v="1899-12-30T04:20:00"/>
    <d v="1899-12-30T11:30:00"/>
    <x v="28"/>
    <x v="5"/>
    <x v="12"/>
    <s v="6-22"/>
  </r>
  <r>
    <s v="SJK824"/>
    <n v="456"/>
    <x v="0"/>
    <s v="CAMBIO DE LAMPARAS FRONTALES E INSPECCION DE LUCES "/>
    <s v="CABINA"/>
    <d v="1899-12-30T08:50:00"/>
    <d v="1899-12-30T10:30:00"/>
    <d v="2021-06-01T00:00:00"/>
    <x v="52"/>
    <d v="2021-06-01T00:00:00"/>
    <d v="2021-06-01T00:00:00"/>
    <d v="1899-12-30T08:53:00"/>
    <d v="1899-12-30T10:30:00"/>
    <s v="EDWIN NARANJO"/>
    <s v="JOSE PABON"/>
    <x v="1"/>
    <s v="ELECTRICO"/>
    <s v="EXTERNO"/>
    <x v="2"/>
    <n v="0"/>
    <n v="1"/>
    <d v="1899-12-30T01:40:00"/>
    <x v="31"/>
    <n v="1"/>
    <d v="1899-12-30T00:00:00"/>
    <d v="1899-12-30T01:40:00"/>
    <x v="28"/>
    <x v="5"/>
    <x v="12"/>
    <s v="6-22"/>
  </r>
  <r>
    <s v="UQS518"/>
    <n v="457"/>
    <x v="1"/>
    <s v="INSPECCION DE LUCES SE IDENTIFICA APAGON DE LAS MISMAS SIN APAGAR EL VEHICULO"/>
    <s v="CABINA"/>
    <d v="1899-12-30T09:00:00"/>
    <d v="1899-12-30T16:01:00"/>
    <d v="2021-06-01T00:00:00"/>
    <x v="54"/>
    <d v="2021-06-01T00:00:00"/>
    <d v="2021-06-01T00:00:00"/>
    <d v="1899-12-30T10:30:00"/>
    <d v="1899-12-30T11:30:00"/>
    <s v="EDWIN NARANJO"/>
    <s v="LARRINZON CORREA"/>
    <x v="0"/>
    <s v="ELECTRICO"/>
    <s v="INTERNO"/>
    <x v="3"/>
    <n v="1"/>
    <n v="1"/>
    <d v="1899-12-30T13:31:58"/>
    <x v="266"/>
    <n v="0"/>
    <d v="1899-12-30T04:59:00"/>
    <d v="1899-12-31T00:00:58"/>
    <x v="31"/>
    <x v="5"/>
    <x v="12"/>
    <s v="6-22"/>
  </r>
  <r>
    <s v="R56587"/>
    <n v="457"/>
    <x v="1"/>
    <s v="CAMBIO DE BALANCION POSICION 7 Y 8, CAMBIO DE PASADOR DE BALANCIN Y CAMBIO DE BUJES"/>
    <s v="SUSPENSION TRAILER"/>
    <d v="1899-12-30T09:00:00"/>
    <d v="1899-12-30T16:01:00"/>
    <d v="2021-06-01T00:00:00"/>
    <x v="54"/>
    <d v="2021-06-01T00:00:00"/>
    <d v="2021-06-01T00:00:00"/>
    <d v="1899-12-30T14:00:00"/>
    <d v="1899-12-30T15:30:00"/>
    <s v="ARGEMIRO ARAQUE _x000a_JOSE DIAZ"/>
    <s v="LARRINZON CORREA"/>
    <x v="0"/>
    <s v="MECANICA DE PATIO"/>
    <s v="EXTERNO"/>
    <x v="3"/>
    <n v="1"/>
    <n v="1"/>
    <d v="1899-12-30T13:31:58"/>
    <x v="266"/>
    <n v="0"/>
    <d v="1899-12-30T04:59:00"/>
    <d v="1899-12-31T00:00:58"/>
    <x v="31"/>
    <x v="5"/>
    <x v="12"/>
    <s v="6-22"/>
  </r>
  <r>
    <s v="UQS518"/>
    <n v="457"/>
    <x v="1"/>
    <s v="CORREGIR CORTO EN MODULO DE LUCES, CAMBIO DE 2 UNIDADES POR UNOS DE SEGUNDA"/>
    <s v="LUCES TRAILER"/>
    <d v="1899-12-30T09:00:00"/>
    <d v="1899-12-30T16:01:00"/>
    <d v="2021-06-01T00:00:00"/>
    <x v="54"/>
    <d v="2021-06-02T00:00:00"/>
    <d v="2021-06-02T00:00:00"/>
    <d v="1899-12-30T07:30:00"/>
    <d v="1899-12-30T09:30:00"/>
    <s v="EDWIN NARANJO"/>
    <s v="LARRINZON CORREA"/>
    <x v="0"/>
    <s v="ELECTRICO"/>
    <s v="INTERNO"/>
    <x v="3"/>
    <n v="1"/>
    <n v="1"/>
    <d v="1899-12-30T13:31:58"/>
    <x v="266"/>
    <n v="0"/>
    <d v="1899-12-30T04:59:00"/>
    <d v="1899-12-31T00:00:58"/>
    <x v="31"/>
    <x v="5"/>
    <x v="12"/>
    <s v="6-22"/>
  </r>
  <r>
    <s v="UQS518"/>
    <n v="457"/>
    <x v="0"/>
    <s v="POLISHADO DE VEHICULO"/>
    <s v="CABINA"/>
    <d v="1899-12-30T09:00:00"/>
    <d v="1899-12-30T16:01:00"/>
    <d v="2021-06-01T00:00:00"/>
    <x v="54"/>
    <d v="2021-06-02T00:00:00"/>
    <d v="2021-06-02T00:00:00"/>
    <d v="1899-12-30T07:30:00"/>
    <d v="1899-12-30T16:01:00"/>
    <s v="WILSON OROZCO"/>
    <s v="LARRINZON CORREA"/>
    <x v="1"/>
    <s v="LATONERIA Y PINTURA"/>
    <s v="EXTERNO"/>
    <x v="3"/>
    <n v="1"/>
    <n v="1"/>
    <d v="1899-12-30T13:31:58"/>
    <x v="266"/>
    <n v="0"/>
    <d v="1899-12-30T04:59:00"/>
    <d v="1899-12-31T00:00:58"/>
    <x v="31"/>
    <x v="5"/>
    <x v="12"/>
    <s v="6-22"/>
  </r>
  <r>
    <s v="TDL851"/>
    <n v="458"/>
    <x v="1"/>
    <s v="CAMBIO DE DISCO DE TEFLON POR FIN DE CICLO"/>
    <s v="QUINTA RUEDA"/>
    <d v="1899-12-30T14:00:00"/>
    <d v="1899-12-30T17:30:00"/>
    <d v="2021-06-01T00:00:00"/>
    <x v="52"/>
    <d v="2021-06-01T00:00:00"/>
    <d v="2021-06-01T00:00:00"/>
    <d v="1899-12-30T16:50:00"/>
    <d v="1899-12-30T17:10:00"/>
    <s v="ARGEMIRO ARAQUE"/>
    <s v="ROBINSON TORREGROSA"/>
    <x v="1"/>
    <s v="MECANICA DE PATIO"/>
    <s v="EXTERNO"/>
    <x v="1"/>
    <n v="0"/>
    <n v="1"/>
    <d v="1899-12-30T03:30:00"/>
    <x v="12"/>
    <n v="0"/>
    <d v="1899-12-30T03:30:00"/>
    <d v="1899-12-30T07:00:00"/>
    <x v="28"/>
    <x v="5"/>
    <x v="12"/>
    <s v="6-22"/>
  </r>
  <r>
    <s v="TDL851"/>
    <n v="458"/>
    <x v="0"/>
    <s v="CAMBIO DE EXPLORADORAS Y REPARACION DE LUZ DE TRABAJO DEL TRAILER"/>
    <s v="LUZ CABINA"/>
    <d v="1899-12-30T14:00:00"/>
    <d v="1899-12-30T17:30:00"/>
    <d v="2021-06-01T00:00:00"/>
    <x v="52"/>
    <d v="2021-06-01T00:00:00"/>
    <d v="2021-06-01T00:00:00"/>
    <d v="1899-12-30T16:40:00"/>
    <d v="1899-12-30T17:30:00"/>
    <s v="EDWIN NARANJO"/>
    <s v="ARGEMIRO ARAQUE"/>
    <x v="0"/>
    <s v="ELECTRICO"/>
    <s v="EXTERNO"/>
    <x v="1"/>
    <n v="0"/>
    <n v="1"/>
    <d v="1899-12-30T03:30:00"/>
    <x v="12"/>
    <n v="0"/>
    <d v="1899-12-30T03:30:00"/>
    <d v="1899-12-30T07:00:00"/>
    <x v="28"/>
    <x v="5"/>
    <x v="12"/>
    <s v="6-22"/>
  </r>
  <r>
    <s v="TFQ989"/>
    <n v="459"/>
    <x v="1"/>
    <s v="CAMBIO DE SELLO DE AIRE ACONDICIONADO"/>
    <s v="AIRE ACONDICIONADO"/>
    <d v="1899-12-30T15:30:00"/>
    <d v="1899-12-30T11:23:00"/>
    <d v="2021-06-01T00:00:00"/>
    <x v="55"/>
    <d v="2021-06-01T00:00:00"/>
    <d v="2021-06-01T00:00:00"/>
    <d v="1899-12-30T15:30:00"/>
    <d v="1899-12-30T17:00:00"/>
    <s v="MARCELINO"/>
    <s v="DIDIER GOMEZ"/>
    <x v="0"/>
    <s v="AIRE ACONDICIONADO"/>
    <s v="INTERNO"/>
    <x v="1"/>
    <n v="3"/>
    <n v="1"/>
    <d v="1899-12-30T21:23:17"/>
    <x v="267"/>
    <n v="1"/>
    <d v="1899-12-30T00:00:00"/>
    <d v="1899-12-31T14:52:02"/>
    <x v="24"/>
    <x v="5"/>
    <x v="12"/>
    <s v="6-22"/>
  </r>
  <r>
    <s v="TFQ989"/>
    <n v="459"/>
    <x v="1"/>
    <s v="DESMONTE DE TANQUE LADO DERECHO SE SACO ACPM PARA ENVIAR A LAVAR Y A REPARAR, POSTURA DE CAUCHOS DE PROTECCION EN LOS ZUNCHOS"/>
    <s v="TANQUE ACPM"/>
    <d v="1899-12-30T15:30:00"/>
    <d v="1899-12-30T11:23:00"/>
    <d v="2021-06-01T00:00:00"/>
    <x v="55"/>
    <d v="2021-06-02T00:00:00"/>
    <d v="2021-06-02T00:00:00"/>
    <d v="1899-12-30T09:00:00"/>
    <d v="1899-12-30T15:50:00"/>
    <s v="RODOLFO CASTAÑEDA"/>
    <s v="DIDIER GOMEZ"/>
    <x v="0"/>
    <s v="MECANICA DE PATIO"/>
    <s v="EXTERNO"/>
    <x v="1"/>
    <n v="3"/>
    <n v="1"/>
    <d v="1899-12-30T21:23:17"/>
    <x v="267"/>
    <n v="1"/>
    <d v="1899-12-30T00:00:00"/>
    <d v="1899-12-31T14:52:02"/>
    <x v="24"/>
    <x v="5"/>
    <x v="12"/>
    <s v="6-22"/>
  </r>
  <r>
    <s v="TFQ989"/>
    <n v="459"/>
    <x v="1"/>
    <s v="MONTAJE DE TANQUE DERECHO Y SE HUBICO HACIA ATRÁS, AJUSTE DE TANQUE IZQUIERDO, SE BAJO TOMA FUERZA PARA CAMBIO DE EMPAQUE DE LA TAPA Y CAMBIO DE RETENEDOR"/>
    <s v="TANQUE ACPM"/>
    <d v="1899-12-30T07:30:00"/>
    <d v="1899-12-30T11:23:00"/>
    <d v="2021-06-01T00:00:00"/>
    <x v="55"/>
    <d v="2021-06-03T00:00:00"/>
    <d v="2021-06-03T00:00:00"/>
    <d v="1899-12-30T07:30:00"/>
    <d v="1899-12-30T16:00:00"/>
    <s v="RODOLFO CASTAÑEDA"/>
    <s v="DIDIER GOMEZ"/>
    <x v="0"/>
    <s v="MECANICA DE PATIO"/>
    <s v="EXTERNO"/>
    <x v="1"/>
    <n v="3"/>
    <n v="1"/>
    <d v="1899-12-31T05:23:17"/>
    <x v="268"/>
    <n v="1"/>
    <d v="1899-12-30T00:00:00"/>
    <d v="1899-12-31T22:52:02"/>
    <x v="24"/>
    <x v="5"/>
    <x v="12"/>
    <s v="6-22"/>
  </r>
  <r>
    <s v="TFQ989"/>
    <n v="459"/>
    <x v="0"/>
    <s v="CAMBIO DE TORNILLO DE CHAVETAS DE LA CRUCETA DE LA CAJA Y CAMBIO DE VALVULINA , CAMBIO DE LAS DOS CRUCETAS DEL CARDAN PEQUEÑO 170"/>
    <s v="TRANSMISIONES"/>
    <d v="1899-12-30T07:30:00"/>
    <d v="1899-12-30T11:23:00"/>
    <d v="2021-06-01T00:00:00"/>
    <x v="55"/>
    <d v="2021-06-04T00:00:00"/>
    <d v="2021-06-04T00:00:00"/>
    <d v="1899-12-30T07:30:00"/>
    <d v="1899-12-30T11:23:00"/>
    <s v="JOSE DIAZ_x000a_NELFO CALDERA_x000a_ARGEMIRO ARAQUE"/>
    <s v="DIDIER GOMEZ"/>
    <x v="1"/>
    <s v="CAJAS Y TRANSMISIONES"/>
    <s v="INTERNO"/>
    <x v="1"/>
    <n v="3"/>
    <n v="1"/>
    <d v="1899-12-31T05:23:17"/>
    <x v="268"/>
    <n v="1"/>
    <d v="1899-12-30T00:00:00"/>
    <d v="1899-12-31T22:52:02"/>
    <x v="24"/>
    <x v="5"/>
    <x v="12"/>
    <s v="6-22"/>
  </r>
  <r>
    <s v="TDL765"/>
    <n v="460"/>
    <x v="1"/>
    <s v="FABRICACIÓN DE MUELLE AUXILIAR CAJA"/>
    <s v="CHASIS"/>
    <d v="1899-12-30T14:00:00"/>
    <d v="1899-12-30T17:30:00"/>
    <d v="2021-06-01T00:00:00"/>
    <x v="52"/>
    <d v="2021-06-01T00:00:00"/>
    <d v="2021-06-01T00:00:00"/>
    <d v="1899-12-30T14:00:00"/>
    <d v="1899-12-30T16:00:00"/>
    <s v="DAIRO RODRIGUEZ"/>
    <s v="CARLOS RAMIREZ"/>
    <x v="0"/>
    <s v="ME+R1256:V1256"/>
    <s v="EXTERNO"/>
    <x v="1"/>
    <n v="0"/>
    <n v="1"/>
    <d v="1899-12-30T03:30:00"/>
    <x v="12"/>
    <n v="0"/>
    <d v="1899-12-30T03:30:00"/>
    <d v="1899-12-30T07:00:00"/>
    <x v="28"/>
    <x v="5"/>
    <x v="12"/>
    <s v="6-22"/>
  </r>
  <r>
    <s v="S26298"/>
    <n v="460"/>
    <x v="1"/>
    <s v="MANTENIMIENTO A VALVULA CHILLONA PARA CAMBIO DE DIAFRAGMA, REPARAR CAMARA T30  POSICION 3,4 ; CAMBIO DE MANGUERA DE HIDRAULICO Y SE COMPLETO EL ACEITE."/>
    <s v="AIRE TRAILER"/>
    <d v="1899-12-30T14:00:00"/>
    <d v="1899-12-30T17:30:00"/>
    <d v="2021-06-01T00:00:00"/>
    <x v="52"/>
    <d v="2021-06-01T00:00:00"/>
    <d v="2021-06-01T00:00:00"/>
    <d v="1899-12-30T16:00:00"/>
    <d v="1899-12-30T17:05:00"/>
    <s v="JOSE PAEZ"/>
    <s v="CARLOS RAMIREZ"/>
    <x v="0"/>
    <s v="AIRE"/>
    <s v="EXTERNO"/>
    <x v="1"/>
    <n v="0"/>
    <n v="1"/>
    <d v="1899-12-30T03:30:00"/>
    <x v="12"/>
    <n v="0"/>
    <d v="1899-12-30T03:30:00"/>
    <d v="1899-12-30T07:00:00"/>
    <x v="28"/>
    <x v="5"/>
    <x v="12"/>
    <s v="6-22"/>
  </r>
  <r>
    <s v="TDL765"/>
    <n v="460"/>
    <x v="0"/>
    <s v="AJUSTE DE TUERCA DEL BUJE DE ZANAHORIA"/>
    <s v="CHASIS"/>
    <d v="1899-12-30T14:00:00"/>
    <d v="1899-12-30T17:30:00"/>
    <d v="2021-06-01T00:00:00"/>
    <x v="52"/>
    <d v="2021-06-01T00:00:00"/>
    <d v="2021-06-01T00:00:00"/>
    <d v="1899-12-30T17:10:00"/>
    <d v="1899-12-30T17:30:00"/>
    <s v="ARGEMIRO ARAQUE"/>
    <s v="CARLOS RAMIREZ"/>
    <x v="1"/>
    <s v="MECANICA DE PATIO"/>
    <s v="EXTERNO"/>
    <x v="1"/>
    <n v="0"/>
    <n v="1"/>
    <d v="1899-12-30T03:30:00"/>
    <x v="12"/>
    <n v="0"/>
    <d v="1899-12-30T03:30:00"/>
    <d v="1899-12-30T07:00:00"/>
    <x v="28"/>
    <x v="5"/>
    <x v="12"/>
    <s v="6-22"/>
  </r>
  <r>
    <s v="JKV585"/>
    <n v="461"/>
    <x v="0"/>
    <s v="POLISHADO DE CABEZOTE Y RINES"/>
    <s v="CABINA"/>
    <d v="1899-12-30T14:00:00"/>
    <d v="1899-12-30T17:30:00"/>
    <d v="2021-06-01T00:00:00"/>
    <x v="52"/>
    <d v="2021-06-01T00:00:00"/>
    <d v="2021-06-01T00:00:00"/>
    <d v="1899-12-30T14:00:00"/>
    <d v="1899-12-30T17:30:00"/>
    <s v="WILSON OROZCO"/>
    <s v="MIGUEL LOPEZ"/>
    <x v="1"/>
    <s v="LATONERIA Y PINTURA"/>
    <s v="EXTERNO"/>
    <x v="3"/>
    <n v="0"/>
    <n v="1"/>
    <d v="1899-12-30T03:30:00"/>
    <x v="12"/>
    <n v="0"/>
    <d v="1899-12-30T03:30:00"/>
    <d v="1899-12-30T07:00:00"/>
    <x v="28"/>
    <x v="5"/>
    <x v="12"/>
    <s v="6-22"/>
  </r>
  <r>
    <s v="TFQ990"/>
    <n v="462"/>
    <x v="1"/>
    <s v="REPARACION DE RADIADOR"/>
    <s v="RADIADOR"/>
    <d v="1899-12-30T11:00:00"/>
    <d v="1899-12-30T16:50:00"/>
    <d v="2021-06-01T00:00:00"/>
    <x v="54"/>
    <d v="2021-06-01T00:00:00"/>
    <d v="2021-06-02T00:00:00"/>
    <d v="1899-12-30T11:00:00"/>
    <d v="1899-12-30T10:00:00"/>
    <s v="ALUMINDUSTRIAL "/>
    <s v="JOSE MARTINEZ"/>
    <x v="0"/>
    <s v="RADIADOR"/>
    <s v="INTERNO"/>
    <x v="1"/>
    <n v="1"/>
    <n v="1"/>
    <d v="1899-12-30T12:20:58"/>
    <x v="269"/>
    <n v="0"/>
    <d v="1899-12-30T04:10:00"/>
    <d v="1899-12-30T22:00:58"/>
    <x v="31"/>
    <x v="5"/>
    <x v="12"/>
    <s v="6-22"/>
  </r>
  <r>
    <s v="TFQ990"/>
    <n v="462"/>
    <x v="1"/>
    <s v="CAMBIO DE UNIDADES FRONTALES E INPSECCION DE LUCES EN GENERAL"/>
    <s v="LUZ CABINA"/>
    <d v="1899-12-30T11:00:00"/>
    <d v="1899-12-30T16:50:00"/>
    <d v="2021-06-01T00:00:00"/>
    <x v="54"/>
    <d v="2021-06-02T00:00:00"/>
    <d v="2021-06-02T00:00:00"/>
    <d v="1899-12-30T14:00:00"/>
    <d v="1899-12-30T15:00:00"/>
    <s v="EDWIN NARANJO"/>
    <s v="JOSE MARTINEZ"/>
    <x v="0"/>
    <s v="ELECTRICO"/>
    <s v="EXTERNO"/>
    <x v="1"/>
    <n v="1"/>
    <n v="1"/>
    <d v="1899-12-30T12:20:58"/>
    <x v="269"/>
    <n v="0"/>
    <d v="1899-12-30T04:10:00"/>
    <d v="1899-12-30T22:00:58"/>
    <x v="31"/>
    <x v="5"/>
    <x v="12"/>
    <s v="6-22"/>
  </r>
  <r>
    <s v="TFQ990"/>
    <n v="462"/>
    <x v="0"/>
    <s v="DESMONTE Y MONTAJE DE CARDAN PARA CAMBIO DE TUERCA DE YOKI Y CORRECCION DE VIBRACION EN CARDANES"/>
    <s v="TRANSMISIONES"/>
    <d v="1899-12-30T11:00:00"/>
    <d v="1899-12-30T16:50:00"/>
    <d v="2021-06-01T00:00:00"/>
    <x v="54"/>
    <d v="2021-06-02T00:00:00"/>
    <d v="2021-06-02T00:00:00"/>
    <d v="1899-12-30T14:50:00"/>
    <d v="1899-12-30T16:50:00"/>
    <s v="JOSE DIAZ"/>
    <s v="JOSE MARTINEZ"/>
    <x v="0"/>
    <s v="CAJAS Y TRANSMISIONES"/>
    <s v="INTERNO"/>
    <x v="1"/>
    <n v="1"/>
    <n v="1"/>
    <d v="1899-12-30T12:20:58"/>
    <x v="269"/>
    <n v="0"/>
    <d v="1899-12-30T04:10:00"/>
    <d v="1899-12-30T22:00:58"/>
    <x v="31"/>
    <x v="5"/>
    <x v="12"/>
    <s v="6-22"/>
  </r>
  <r>
    <s v="TFU066"/>
    <n v="463"/>
    <x v="1"/>
    <s v="DESMONTE Y MONTAJE DE TUBERIA DEL DESCARGUE DEL TURBO PARA CORRECCION DE FUGA DE ACEITE Y AJUSTE DEL GATO DEL CAPO CALIBRACION DE CLUTCH"/>
    <s v="MOTOR"/>
    <d v="1899-12-30T07:00:00"/>
    <d v="1899-12-30T15:30:00"/>
    <d v="2021-06-02T00:00:00"/>
    <x v="54"/>
    <d v="2021-06-02T00:00:00"/>
    <d v="2021-06-02T00:00:00"/>
    <d v="1899-12-30T10:30:00"/>
    <d v="1899-12-30T14:43:00"/>
    <s v="JOSE DIAZ"/>
    <s v="MIGUEL APREZA"/>
    <x v="0"/>
    <s v="MOTORES"/>
    <s v="INTERNO"/>
    <x v="1"/>
    <n v="0"/>
    <n v="1"/>
    <d v="1899-12-30T06:30:29"/>
    <x v="48"/>
    <n v="1"/>
    <d v="1899-12-30T00:00:00"/>
    <d v="1899-12-30T07:30:00"/>
    <x v="31"/>
    <x v="5"/>
    <x v="12"/>
    <s v="6-22"/>
  </r>
  <r>
    <s v="TFU066"/>
    <n v="463"/>
    <x v="1"/>
    <s v="ENGRASE GENERAL"/>
    <s v="GRASERA"/>
    <d v="1899-12-30T07:00:00"/>
    <d v="1899-12-30T15:30:00"/>
    <d v="2021-06-02T00:00:00"/>
    <x v="54"/>
    <d v="2021-06-02T00:00:00"/>
    <d v="2021-06-02T00:00:00"/>
    <d v="1899-12-30T10:30:00"/>
    <d v="1899-12-30T10:50:00"/>
    <s v="CESAR ESCORCIA"/>
    <s v="MIGUEL APREZA"/>
    <x v="1"/>
    <s v="MECANICA DE PATIO"/>
    <s v="EXTERNO"/>
    <x v="1"/>
    <n v="0"/>
    <n v="1"/>
    <d v="1899-12-30T06:30:29"/>
    <x v="48"/>
    <n v="1"/>
    <d v="1899-12-30T00:00:00"/>
    <d v="1899-12-30T07:30:00"/>
    <x v="31"/>
    <x v="5"/>
    <x v="12"/>
    <s v="6-22"/>
  </r>
  <r>
    <s v="S26287"/>
    <n v="463"/>
    <x v="0"/>
    <s v="ENGRASE GENERAL"/>
    <s v="GRASERA"/>
    <d v="1899-12-30T07:00:00"/>
    <d v="1899-12-30T15:30:00"/>
    <d v="2021-06-02T00:00:00"/>
    <x v="54"/>
    <d v="2021-06-02T00:00:00"/>
    <d v="2021-06-02T00:00:00"/>
    <d v="1899-12-30T14:50:00"/>
    <d v="1899-12-30T15:30:00"/>
    <s v="CESAR ESCORCIA"/>
    <s v="MIGUEL APREZA"/>
    <x v="1"/>
    <s v="MECANICA DE PATIO"/>
    <s v="EXTERNO"/>
    <x v="1"/>
    <n v="0"/>
    <n v="1"/>
    <d v="1899-12-30T06:30:29"/>
    <x v="48"/>
    <n v="1"/>
    <d v="1899-12-30T00:00:00"/>
    <d v="1899-12-30T07:30:00"/>
    <x v="31"/>
    <x v="5"/>
    <x v="12"/>
    <s v="6-22"/>
  </r>
  <r>
    <s v="TFQ994"/>
    <n v="464"/>
    <x v="1"/>
    <s v="CAMBIO DE SELENOIDE AUXILIAR DE ARRANQUE"/>
    <s v="LUZ CABINA"/>
    <d v="1899-12-30T07:00:00"/>
    <d v="1899-12-30T17:30:00"/>
    <d v="2021-06-02T00:00:00"/>
    <x v="56"/>
    <d v="2021-06-02T00:00:00"/>
    <d v="2021-06-02T00:00:00"/>
    <d v="1899-12-30T11:30:00"/>
    <d v="1899-12-30T12:00:00"/>
    <s v="EDWIN NARANJO"/>
    <s v="LUIS DIAZ"/>
    <x v="0"/>
    <s v="ELECTRICO"/>
    <s v="EXTERNO"/>
    <x v="1"/>
    <n v="1"/>
    <n v="1"/>
    <d v="1899-12-30T21:00:00"/>
    <x v="258"/>
    <n v="0"/>
    <d v="1899-12-30T03:30:00"/>
    <d v="1899-12-31T06:00:00"/>
    <x v="5"/>
    <x v="5"/>
    <x v="12"/>
    <s v="6-22"/>
  </r>
  <r>
    <s v="S26295"/>
    <n v="464"/>
    <x v="1"/>
    <s v="DESMONTE DE VALVULA RELAY PARA MANTENIMIENTO"/>
    <s v="AIRE TRAILER"/>
    <d v="1899-12-30T07:00:00"/>
    <d v="1899-12-30T17:30:00"/>
    <d v="2021-06-02T00:00:00"/>
    <x v="56"/>
    <d v="2021-06-02T00:00:00"/>
    <d v="2021-06-02T00:00:00"/>
    <d v="1899-12-30T14:00:00"/>
    <d v="1899-12-30T15:00:00"/>
    <s v="JOSE PAEZ"/>
    <s v="LUIS DIAZ"/>
    <x v="0"/>
    <s v="AIRE"/>
    <s v="EXTERNO"/>
    <x v="1"/>
    <n v="1"/>
    <n v="1"/>
    <d v="1899-12-30T21:00:00"/>
    <x v="258"/>
    <n v="0"/>
    <d v="1899-12-30T03:30:00"/>
    <d v="1899-12-31T06:00:00"/>
    <x v="5"/>
    <x v="5"/>
    <x v="12"/>
    <s v="6-22"/>
  </r>
  <r>
    <s v="TFQ994"/>
    <n v="464"/>
    <x v="1"/>
    <s v="CORRECCION DE FUGA DE ACEITE POR TAPA VALVULA"/>
    <s v="MOTOR"/>
    <d v="1899-12-30T07:00:00"/>
    <d v="1899-12-30T17:30:00"/>
    <d v="2021-06-02T00:00:00"/>
    <x v="56"/>
    <d v="2021-06-02T00:00:00"/>
    <d v="2021-06-02T00:00:00"/>
    <d v="1899-12-30T17:00:00"/>
    <d v="1899-12-30T18:00:00"/>
    <s v="JOSE PAEZ"/>
    <s v="LUIS DIAZ"/>
    <x v="0"/>
    <s v="MOTORES"/>
    <s v="INTERNO"/>
    <x v="1"/>
    <n v="1"/>
    <n v="1"/>
    <d v="1899-12-30T21:00:00"/>
    <x v="258"/>
    <n v="0"/>
    <d v="1899-12-30T03:30:00"/>
    <d v="1899-12-31T06:00:00"/>
    <x v="5"/>
    <x v="5"/>
    <x v="12"/>
    <s v="6-22"/>
  </r>
  <r>
    <s v="TFQ994"/>
    <n v="464"/>
    <x v="1"/>
    <s v="DESMONTE DE INTERCOOLER Y PRUEBA DE HIDROSTATICA DESMONTE Y MONTE DEL TURBO Y MULTIPLE SE LLEVO INTERCOOLER A REPARAR EN EL RADIADOR Y AL LLEGAR SE ARMARON LAS PIEZAS, EL RADIADOR Y EL TURBO."/>
    <s v="MOTOR"/>
    <d v="1899-12-30T07:00:00"/>
    <d v="1899-12-30T17:30:00"/>
    <d v="2021-06-02T00:00:00"/>
    <x v="56"/>
    <d v="2021-06-03T00:00:00"/>
    <d v="2021-06-03T00:00:00"/>
    <d v="1899-12-30T08:00:00"/>
    <d v="1899-12-30T17:30:00"/>
    <s v="ORLANDO SAN JUAN"/>
    <s v="LUIS DIAZ"/>
    <x v="0"/>
    <s v="MOTORES"/>
    <s v="INTERNO"/>
    <x v="1"/>
    <n v="1"/>
    <n v="1"/>
    <d v="1899-12-30T21:00:00"/>
    <x v="258"/>
    <n v="0"/>
    <d v="1899-12-30T03:30:00"/>
    <d v="1899-12-31T06:00:00"/>
    <x v="5"/>
    <x v="5"/>
    <x v="12"/>
    <s v="6-22"/>
  </r>
  <r>
    <s v="TFQ994"/>
    <n v="464"/>
    <x v="0"/>
    <s v="CAMBIO DE DOS MANGUERAS, TUBO DE INTERCOOLER Y ABRAZADERAS"/>
    <s v="MOTOR"/>
    <d v="1899-12-30T07:00:00"/>
    <d v="1899-12-30T17:30:00"/>
    <d v="2021-06-02T00:00:00"/>
    <x v="56"/>
    <d v="2021-06-03T00:00:00"/>
    <d v="2021-06-03T00:00:00"/>
    <d v="1899-12-30T15:40:00"/>
    <d v="1899-12-30T17:30:00"/>
    <s v="JOSE DIAZ"/>
    <s v="LUIS DIAZ"/>
    <x v="0"/>
    <s v="MOTORES"/>
    <s v="INTERNO"/>
    <x v="1"/>
    <n v="1"/>
    <n v="1"/>
    <d v="1899-12-30T21:00:00"/>
    <x v="258"/>
    <n v="0"/>
    <d v="1899-12-30T03:30:00"/>
    <d v="1899-12-31T06:00:00"/>
    <x v="5"/>
    <x v="5"/>
    <x v="12"/>
    <s v="6-22"/>
  </r>
  <r>
    <s v="TFU063"/>
    <n v="465"/>
    <x v="1"/>
    <s v="ENGRASE GENERAL CABEZOTE Y TRAILER, CAMBIO DE MANGUERA DE LA GRASERA DEL CLUTCH, CAMBIO DE GRASERA DE  CRUCETA, SE COMPLETO NIVEL DE ACEITE DIFERENCIALES, GRADUACION DE FRENOS."/>
    <s v="GRASERA"/>
    <d v="1899-12-30T07:00:00"/>
    <d v="1899-12-30T17:30:00"/>
    <d v="2021-06-02T00:00:00"/>
    <x v="54"/>
    <d v="2021-06-02T00:00:00"/>
    <d v="2021-06-02T00:00:00"/>
    <d v="1899-12-30T08:00:00"/>
    <d v="1899-12-30T14:40:00"/>
    <s v="CESAR ESCORCIA"/>
    <s v="CARLOS RUIZ"/>
    <x v="0"/>
    <s v="MECANICA DE PATIO"/>
    <s v="EXTERNO"/>
    <x v="1"/>
    <n v="0"/>
    <n v="1"/>
    <d v="1899-12-30T08:30:29"/>
    <x v="191"/>
    <n v="0"/>
    <d v="1899-12-30T03:30:00"/>
    <d v="1899-12-30T13:00:00"/>
    <x v="31"/>
    <x v="5"/>
    <x v="12"/>
    <s v="6-22"/>
  </r>
  <r>
    <s v="TFU063"/>
    <n v="465"/>
    <x v="1"/>
    <s v="BAJAR VALVULA RELAY R-14 Y ADAPTACION DE RACOR DE 5/8*1/2 POR FUGA EN SECADOR"/>
    <s v="AIRE CABEZOTE"/>
    <d v="1899-12-30T07:00:00"/>
    <d v="1899-12-30T17:30:00"/>
    <d v="2021-06-02T00:00:00"/>
    <x v="54"/>
    <d v="2021-06-02T00:00:00"/>
    <d v="2021-06-02T00:00:00"/>
    <d v="1899-12-30T12:00:00"/>
    <d v="1899-12-30T14:00:00"/>
    <s v="JOSE PAEZ"/>
    <s v="CARLOS RUIZ"/>
    <x v="0"/>
    <s v="AIRE"/>
    <s v="INTERNO"/>
    <x v="1"/>
    <n v="0"/>
    <n v="1"/>
    <d v="1899-12-30T08:30:29"/>
    <x v="191"/>
    <n v="0"/>
    <d v="1899-12-30T03:30:00"/>
    <d v="1899-12-30T13:00:00"/>
    <x v="31"/>
    <x v="5"/>
    <x v="12"/>
    <s v="6-22"/>
  </r>
  <r>
    <s v="TFU063"/>
    <n v="465"/>
    <x v="0"/>
    <s v="CAMBIO DE UN JUEGO DE BANDAS EJE LIBRE, CAMBIO DE CAMPANAS."/>
    <s v="RUEDAS"/>
    <d v="1899-12-30T07:00:00"/>
    <d v="1899-12-30T17:30:00"/>
    <d v="2021-06-02T00:00:00"/>
    <x v="54"/>
    <d v="2021-06-02T00:00:00"/>
    <d v="2021-06-02T00:00:00"/>
    <d v="1899-12-30T15:50:00"/>
    <d v="1899-12-30T17:30:00"/>
    <s v="RODOLFO CASTAÑEDA"/>
    <s v="CARLOS RUIZ"/>
    <x v="1"/>
    <s v="MECANICA DE PATIO"/>
    <s v="INTERNO"/>
    <x v="1"/>
    <n v="0"/>
    <n v="1"/>
    <d v="1899-12-30T08:30:29"/>
    <x v="191"/>
    <n v="0"/>
    <d v="1899-12-30T03:30:00"/>
    <d v="1899-12-30T13:00:00"/>
    <x v="31"/>
    <x v="5"/>
    <x v="12"/>
    <s v="6-22"/>
  </r>
  <r>
    <s v="R80871"/>
    <n v="466"/>
    <x v="0"/>
    <s v="ARREGLO DE LUCES TRASERAS DEL TRAILER"/>
    <s v="LUCES TRAILER"/>
    <d v="1899-12-30T09:15:00"/>
    <d v="1899-12-30T09:48:00"/>
    <d v="2021-06-02T00:00:00"/>
    <x v="54"/>
    <d v="2021-06-02T00:00:00"/>
    <d v="2021-06-02T00:00:00"/>
    <d v="1899-12-30T09:30:00"/>
    <d v="1899-12-30T09:48:00"/>
    <s v="EDWIN NARANJO"/>
    <s v="JEISON PEREZ"/>
    <x v="0"/>
    <s v="ELECTRICO"/>
    <s v="EXTERNO"/>
    <x v="1"/>
    <n v="0"/>
    <n v="1"/>
    <d v="1899-12-30T00:33:00"/>
    <x v="270"/>
    <n v="1"/>
    <d v="1899-12-30T00:00:00"/>
    <d v="1899-12-30T00:33:00"/>
    <x v="31"/>
    <x v="5"/>
    <x v="12"/>
    <s v="6-22"/>
  </r>
  <r>
    <s v="TFU069"/>
    <n v="467"/>
    <x v="1"/>
    <s v="DESMONTE DE CAJA Y KIT DE CLUTCH PARA REPARACION DEL KIT"/>
    <s v="TRANSMISIONES"/>
    <d v="1899-12-30T07:00:00"/>
    <d v="1899-12-30T17:30:00"/>
    <d v="2021-06-02T00:00:00"/>
    <x v="55"/>
    <d v="2021-06-02T00:00:00"/>
    <d v="2021-06-02T00:00:00"/>
    <d v="1899-12-30T07:30:00"/>
    <d v="1899-12-30T10:30:00"/>
    <s v="JOSE DIAZ"/>
    <s v="EFRAIN VARGAS"/>
    <x v="1"/>
    <s v="CAJAS Y TRANSMISIONES"/>
    <s v="INTERNO"/>
    <x v="1"/>
    <n v="2"/>
    <n v="1"/>
    <d v="1899-12-31T03:30:23"/>
    <x v="271"/>
    <n v="0"/>
    <d v="1899-12-30T03:30:00"/>
    <d v="1899-12-31T18:59:31"/>
    <x v="24"/>
    <x v="5"/>
    <x v="12"/>
    <s v="6-22"/>
  </r>
  <r>
    <s v="S26235"/>
    <n v="467"/>
    <x v="1"/>
    <s v="REPARACION DE PISO Y SOLDADURA DE LOS PARALES"/>
    <s v="CHASIS"/>
    <d v="1899-12-30T07:00:00"/>
    <d v="1899-12-30T17:30:00"/>
    <d v="2021-06-02T00:00:00"/>
    <x v="55"/>
    <d v="2021-06-02T00:00:00"/>
    <d v="2021-06-02T00:00:00"/>
    <d v="1899-12-30T07:30:00"/>
    <d v="1899-12-30T10:30:00"/>
    <s v="DAIRO RODRIGUEZ"/>
    <s v="EFRAIN VARGAS"/>
    <x v="0"/>
    <s v="SOLDADURA"/>
    <s v="EXTERNO"/>
    <x v="1"/>
    <n v="2"/>
    <n v="1"/>
    <d v="1899-12-31T03:30:23"/>
    <x v="271"/>
    <n v="0"/>
    <d v="1899-12-30T03:30:00"/>
    <d v="1899-12-31T18:59:31"/>
    <x v="24"/>
    <x v="5"/>
    <x v="12"/>
    <s v="6-22"/>
  </r>
  <r>
    <s v="TFU069"/>
    <n v="467"/>
    <x v="1"/>
    <s v="MONTAJE DE CAJA Y KIT DE CLUTCH, INSPECCION DE SOPORTES DE MOTOR, CABINA Y CAJA"/>
    <s v="TRANSMISIONES"/>
    <d v="1899-12-30T07:00:00"/>
    <d v="1899-12-30T17:30:00"/>
    <d v="2021-06-02T00:00:00"/>
    <x v="55"/>
    <d v="2021-06-03T00:00:00"/>
    <d v="2021-06-03T00:00:00"/>
    <d v="1899-12-30T07:30:00"/>
    <d v="1899-12-30T15:40:00"/>
    <s v="JOSE DIAZ"/>
    <s v="EFRAIN VARGAS"/>
    <x v="1"/>
    <s v="CAJAS Y TRANSMISIONES"/>
    <s v="INTERNO"/>
    <x v="1"/>
    <n v="2"/>
    <n v="1"/>
    <d v="1899-12-31T03:30:23"/>
    <x v="271"/>
    <n v="0"/>
    <d v="1899-12-30T03:30:00"/>
    <d v="1899-12-31T18:59:31"/>
    <x v="24"/>
    <x v="5"/>
    <x v="12"/>
    <s v="6-22"/>
  </r>
  <r>
    <s v="TFU069"/>
    <n v="467"/>
    <x v="1"/>
    <s v="POLISHADO DE VEHICULO"/>
    <s v="CABINA"/>
    <d v="1899-12-30T07:00:00"/>
    <d v="1899-12-30T17:30:00"/>
    <d v="2021-06-02T00:00:00"/>
    <x v="55"/>
    <d v="2021-06-04T00:00:00"/>
    <d v="2021-06-04T00:00:00"/>
    <d v="1899-12-30T07:30:00"/>
    <d v="1899-12-30T17:00:00"/>
    <s v="DANIEL ROJAS"/>
    <s v="EFRAIN VARGAS"/>
    <x v="1"/>
    <s v="LATONERIA Y PINTURA"/>
    <s v="EXTERNO"/>
    <x v="1"/>
    <n v="2"/>
    <n v="1"/>
    <d v="1899-12-31T03:30:23"/>
    <x v="271"/>
    <n v="0"/>
    <d v="1899-12-30T03:30:00"/>
    <d v="1899-12-31T18:59:31"/>
    <x v="24"/>
    <x v="5"/>
    <x v="12"/>
    <s v="6-22"/>
  </r>
  <r>
    <s v="TFU069"/>
    <n v="467"/>
    <x v="1"/>
    <s v="CAMBIO DE BANDAS POSICION 3,4,7,8,9 Y 10, CAMBIO DE 2 LEVAS"/>
    <s v="RUEDAS"/>
    <d v="1899-12-30T07:00:00"/>
    <d v="1899-12-30T17:30:00"/>
    <d v="2021-06-02T00:00:00"/>
    <x v="55"/>
    <d v="2021-06-04T00:00:00"/>
    <d v="2021-06-04T00:00:00"/>
    <d v="1899-12-30T07:30:00"/>
    <d v="1899-12-30T17:30:00"/>
    <s v="RODOLFO CASTAÑEDA"/>
    <s v="EFRAIN VARGAS"/>
    <x v="1"/>
    <s v="MECANICA DE PATIO"/>
    <s v="INTERNO"/>
    <x v="1"/>
    <n v="2"/>
    <n v="1"/>
    <d v="1899-12-31T03:30:23"/>
    <x v="271"/>
    <n v="0"/>
    <d v="1899-12-30T03:30:00"/>
    <d v="1899-12-31T18:59:31"/>
    <x v="24"/>
    <x v="5"/>
    <x v="12"/>
    <s v="6-22"/>
  </r>
  <r>
    <s v="TFU069"/>
    <n v="467"/>
    <x v="0"/>
    <s v="INSPECCION, CAMBIO DE TAPA TANQUE COMPENSADOR"/>
    <s v="MOTOR"/>
    <d v="1899-12-30T07:00:00"/>
    <d v="1899-12-30T17:30:00"/>
    <d v="2021-06-02T00:00:00"/>
    <x v="55"/>
    <d v="2021-06-04T00:00:00"/>
    <d v="2021-06-04T00:00:00"/>
    <d v="1899-12-30T15:00:00"/>
    <d v="1899-12-30T16:30:00"/>
    <s v="CESAR ESCORCIA"/>
    <s v="EFRAIN VARGAS"/>
    <x v="1"/>
    <s v="MECANICA DE PATIO"/>
    <s v="INTERNO"/>
    <x v="1"/>
    <n v="2"/>
    <n v="1"/>
    <d v="1899-12-31T03:30:23"/>
    <x v="271"/>
    <n v="0"/>
    <d v="1899-12-30T03:30:00"/>
    <d v="1899-12-31T18:59:31"/>
    <x v="24"/>
    <x v="5"/>
    <x v="12"/>
    <s v="6-22"/>
  </r>
  <r>
    <s v="TFU071"/>
    <n v="468"/>
    <x v="1"/>
    <s v="ENGRASE GENERAL CABEZOTE Y TRAILER"/>
    <s v="GRASERA"/>
    <d v="1899-12-30T10:27:00"/>
    <d v="1899-12-30T18:30:00"/>
    <d v="2021-06-02T00:00:00"/>
    <x v="56"/>
    <d v="2021-06-02T00:00:00"/>
    <d v="2021-06-02T00:00:00"/>
    <d v="1899-12-30T15:40:00"/>
    <d v="1899-12-30T16:15:00"/>
    <s v="CESAR ESCORCIA"/>
    <s v="LEONARDO CANO"/>
    <x v="1"/>
    <s v="MECANICA DE PATIO"/>
    <s v="EXTERNO"/>
    <x v="1"/>
    <n v="1"/>
    <n v="1"/>
    <d v="1899-12-30T18:33:00"/>
    <x v="272"/>
    <n v="0"/>
    <d v="1899-12-30T02:30:00"/>
    <d v="1899-12-31T02:33:00"/>
    <x v="5"/>
    <x v="5"/>
    <x v="12"/>
    <s v="6-22"/>
  </r>
  <r>
    <s v="TFU071"/>
    <n v="468"/>
    <x v="1"/>
    <s v="ESCANEAR VEHICULO, CAMBIO DE ARNES DE CONECTORES"/>
    <s v="MOTOR"/>
    <d v="1899-12-30T10:27:00"/>
    <d v="1899-12-30T18:30:00"/>
    <d v="2021-06-02T00:00:00"/>
    <x v="56"/>
    <d v="2021-06-02T00:00:00"/>
    <d v="2021-06-02T00:00:00"/>
    <d v="1899-12-30T16:30:00"/>
    <d v="1899-12-30T17:30:00"/>
    <s v="EDWIN NARANJO _x000a_PACHECO"/>
    <s v="LEONARDO CANO"/>
    <x v="0"/>
    <s v="ELECTRICO"/>
    <s v="INTERNO"/>
    <x v="1"/>
    <n v="1"/>
    <n v="1"/>
    <d v="1899-12-30T18:33:00"/>
    <x v="272"/>
    <n v="0"/>
    <d v="1899-12-30T02:30:00"/>
    <d v="1899-12-31T02:33:00"/>
    <x v="5"/>
    <x v="5"/>
    <x v="12"/>
    <s v="6-22"/>
  </r>
  <r>
    <s v="TFU071"/>
    <n v="468"/>
    <x v="1"/>
    <s v="MANTENIMIENTO A VALVULA DE CONTROL DE RANDON, MANTENIMIENTO A VALVULA RELAY"/>
    <s v="AIRE TRAILER"/>
    <d v="1899-12-30T10:27:00"/>
    <d v="1899-12-30T18:30:00"/>
    <d v="2021-06-02T00:00:00"/>
    <x v="56"/>
    <d v="2021-06-03T00:00:00"/>
    <d v="2021-06-03T00:00:00"/>
    <d v="1899-12-30T08:00:00"/>
    <d v="1899-12-30T15:00:00"/>
    <s v="JOSE PAEZ"/>
    <s v="LEONARDO CANO"/>
    <x v="0"/>
    <s v="AIRE"/>
    <s v="INTERNO"/>
    <x v="1"/>
    <n v="1"/>
    <n v="1"/>
    <d v="1899-12-30T18:33:00"/>
    <x v="272"/>
    <n v="0"/>
    <d v="1899-12-30T02:30:00"/>
    <d v="1899-12-31T02:33:00"/>
    <x v="5"/>
    <x v="5"/>
    <x v="12"/>
    <s v="6-22"/>
  </r>
  <r>
    <s v="S26301"/>
    <n v="468"/>
    <x v="0"/>
    <s v="DESMONTE Y REPARACION DE SECADOR PARA CAMBIO DE FILTRO Y VALVULA DE PURGA, CAMBIO DE MANGUERA MANOS TRAILER"/>
    <s v="AIRE CABEZOTE"/>
    <d v="1899-12-30T10:27:00"/>
    <d v="1899-12-30T18:30:00"/>
    <d v="2021-06-02T00:00:00"/>
    <x v="56"/>
    <d v="2021-06-03T00:00:00"/>
    <d v="2021-06-03T00:00:00"/>
    <d v="1899-12-30T15:00:00"/>
    <d v="1899-12-30T18:30:00"/>
    <s v="JOSE PAEZ"/>
    <s v="LEONARDO CANO"/>
    <x v="0"/>
    <s v="AIRE"/>
    <s v="INTERNO"/>
    <x v="1"/>
    <n v="1"/>
    <n v="1"/>
    <d v="1899-12-30T18:33:00"/>
    <x v="272"/>
    <n v="0"/>
    <d v="1899-12-30T02:30:00"/>
    <d v="1899-12-31T02:33:00"/>
    <x v="5"/>
    <x v="5"/>
    <x v="12"/>
    <s v="6-22"/>
  </r>
  <r>
    <s v="TDL764"/>
    <n v="469"/>
    <x v="1"/>
    <s v="INSPECCION DE FUGA DE AIRE DEBAJO DE LA CABINA SE ENCUENTRA FUGA DE AIRE EN TANQUE NO SE PUEDE BAJAR VEHICULO VA SALIENDO DE VIAJE"/>
    <s v="AIRE CABEZOTE"/>
    <d v="1899-12-30T11:07:00"/>
    <d v="1899-12-30T11:45:00"/>
    <d v="2021-06-02T00:00:00"/>
    <x v="54"/>
    <d v="2021-06-02T00:00:00"/>
    <d v="2021-06-02T00:00:00"/>
    <d v="1899-12-30T11:07:00"/>
    <d v="1899-12-30T11:45:00"/>
    <s v="JOSE PAEZ"/>
    <s v="FABIAN CARREÑO"/>
    <x v="0"/>
    <s v="AIRE"/>
    <s v="INTERNO"/>
    <x v="1"/>
    <n v="0"/>
    <n v="1"/>
    <d v="1899-12-30T00:38:00"/>
    <x v="95"/>
    <n v="1"/>
    <d v="1899-12-30T00:00:00"/>
    <d v="1899-12-30T00:38:00"/>
    <x v="31"/>
    <x v="5"/>
    <x v="12"/>
    <s v="6-22"/>
  </r>
  <r>
    <s v="TDL764"/>
    <n v="469"/>
    <x v="0"/>
    <s v="ADICION DE REFRIGERANTE, SE SACA AGUA PARA HECHAR EL LIQUIDO"/>
    <s v="MOTOR"/>
    <d v="1899-12-30T11:07:00"/>
    <d v="1899-12-30T11:45:00"/>
    <d v="2021-06-02T00:00:00"/>
    <x v="54"/>
    <d v="2021-06-02T00:00:00"/>
    <d v="2021-06-02T00:00:00"/>
    <d v="1899-12-30T11:07:00"/>
    <d v="1899-12-30T11:45:00"/>
    <s v="RODOLFO CASTAÑEDA"/>
    <s v="FABIAN CARREÑO"/>
    <x v="1"/>
    <s v="MECANICA DE PATIO"/>
    <s v="INTERNO"/>
    <x v="1"/>
    <n v="0"/>
    <n v="1"/>
    <d v="1899-12-30T00:38:00"/>
    <x v="95"/>
    <n v="1"/>
    <d v="1899-12-30T00:00:00"/>
    <d v="1899-12-30T00:38:00"/>
    <x v="31"/>
    <x v="5"/>
    <x v="12"/>
    <s v="6-22"/>
  </r>
  <r>
    <s v="UQS516"/>
    <n v="470"/>
    <x v="1"/>
    <s v="POLISHADA DE VEHICULO"/>
    <s v="CABINA"/>
    <d v="1899-12-30T07:00:00"/>
    <d v="1899-12-30T12:00:00"/>
    <d v="2021-06-03T00:00:00"/>
    <x v="56"/>
    <d v="2021-06-03T00:00:00"/>
    <d v="2021-06-03T00:00:00"/>
    <d v="1899-12-30T07:30:00"/>
    <d v="1899-12-30T12:00:00"/>
    <s v="WILSON OROZCO "/>
    <s v="ROBERTO LOZANO"/>
    <x v="1"/>
    <s v="LATONERIA Y PINTURA"/>
    <s v="EXTERNO"/>
    <x v="3"/>
    <n v="0"/>
    <n v="1"/>
    <d v="1899-12-30T03:00:29"/>
    <x v="13"/>
    <n v="1"/>
    <d v="1899-12-30T00:00:00"/>
    <d v="1899-12-30T04:00:00"/>
    <x v="5"/>
    <x v="5"/>
    <x v="12"/>
    <s v="6-22"/>
  </r>
  <r>
    <s v="S06239"/>
    <n v="470"/>
    <x v="0"/>
    <s v="CAMBIO DE CAMARA DE SEGURIDAD T30 "/>
    <s v="AIRE TRAILER"/>
    <d v="1899-12-30T07:00:00"/>
    <d v="1899-12-30T12:00:00"/>
    <d v="2021-06-03T00:00:00"/>
    <x v="56"/>
    <d v="2021-06-03T00:00:00"/>
    <d v="2021-06-03T00:00:00"/>
    <d v="1899-12-30T11:00:00"/>
    <d v="1899-12-30T11:30:00"/>
    <s v="JOSE PAEZ"/>
    <s v="ROBERTO LOZANO"/>
    <x v="0"/>
    <s v="AIRE"/>
    <s v="INTERNO"/>
    <x v="3"/>
    <n v="0"/>
    <n v="1"/>
    <d v="1899-12-30T03:00:29"/>
    <x v="13"/>
    <n v="1"/>
    <d v="1899-12-30T00:00:00"/>
    <d v="1899-12-30T04:00:00"/>
    <x v="5"/>
    <x v="5"/>
    <x v="12"/>
    <s v="6-22"/>
  </r>
  <r>
    <s v="SJK631"/>
    <n v="471"/>
    <x v="0"/>
    <s v="COMPLETAR NIVEL DE ACEITE Y ENGRASE GENERAL"/>
    <s v="MOTOR"/>
    <d v="1899-12-30T08:30:00"/>
    <d v="1899-12-30T09:40:00"/>
    <d v="2021-06-03T00:00:00"/>
    <x v="56"/>
    <d v="2021-06-03T00:00:00"/>
    <d v="2021-06-03T00:00:00"/>
    <d v="1899-12-30T08:30:00"/>
    <d v="1899-12-30T09:40:00"/>
    <s v="CESAR ESCORCIA"/>
    <s v="YOMAR OÑATE"/>
    <x v="1"/>
    <s v="MECANICA DE PATIO"/>
    <s v="INTERNO"/>
    <x v="0"/>
    <n v="0"/>
    <n v="1"/>
    <d v="1899-12-30T01:10:00"/>
    <x v="76"/>
    <n v="1"/>
    <d v="1899-12-30T00:00:00"/>
    <d v="1899-12-30T01:10:00"/>
    <x v="5"/>
    <x v="5"/>
    <x v="12"/>
    <s v="6-22"/>
  </r>
  <r>
    <s v="TDL767"/>
    <n v="472"/>
    <x v="1"/>
    <s v="ENGRASE GENERAL"/>
    <s v="GRASERA"/>
    <d v="1899-12-30T10:03:00"/>
    <d v="1899-12-30T17:10:00"/>
    <d v="2021-06-03T00:00:00"/>
    <x v="56"/>
    <d v="2021-06-03T00:00:00"/>
    <d v="2021-06-03T00:00:00"/>
    <d v="1899-12-30T11:30:00"/>
    <d v="1899-12-30T12:00:00"/>
    <s v="CESAR ESCORCIA"/>
    <s v="OSCAR QUINAYAS"/>
    <x v="1"/>
    <s v="MECANICA DE PATIO"/>
    <s v="EXTERNO"/>
    <x v="1"/>
    <n v="0"/>
    <n v="1"/>
    <d v="1899-12-30T05:07:29"/>
    <x v="273"/>
    <n v="0"/>
    <d v="1899-12-30T03:50:00"/>
    <d v="1899-12-30T09:57:00"/>
    <x v="5"/>
    <x v="5"/>
    <x v="12"/>
    <s v="6-22"/>
  </r>
  <r>
    <s v="TDL767"/>
    <n v="472"/>
    <x v="1"/>
    <s v="INSPECCION DE CABLE 7 VIAS, CAMBIO DE SELENOIDE DE ENCENDIDO Y CAMBIO DEL SWITCH DE ENCENDIDO"/>
    <s v="LUZ CABINA"/>
    <d v="1899-12-30T10:03:00"/>
    <d v="1899-12-30T17:10:00"/>
    <d v="2021-06-03T00:00:00"/>
    <x v="56"/>
    <d v="2021-06-03T00:00:00"/>
    <d v="2021-06-03T00:00:00"/>
    <d v="1899-12-30T10:30:00"/>
    <d v="1899-12-30T17:30:00"/>
    <s v="EDWIN NARANJO"/>
    <s v="OSCAR QUINAYAS"/>
    <x v="0"/>
    <s v="ELECTRICO"/>
    <s v="INTERNO"/>
    <x v="1"/>
    <n v="0"/>
    <n v="1"/>
    <d v="1899-12-30T05:07:29"/>
    <x v="273"/>
    <n v="0"/>
    <d v="1899-12-30T03:50:00"/>
    <d v="1899-12-30T09:57:00"/>
    <x v="5"/>
    <x v="5"/>
    <x v="12"/>
    <s v="6-22"/>
  </r>
  <r>
    <s v="TDL767"/>
    <n v="472"/>
    <x v="1"/>
    <s v="FABRICACION DE PIEZAS DE BOMPER TRASERO, CAMBIO DE BOMPER"/>
    <s v="CHASIS"/>
    <d v="1899-12-30T10:03:00"/>
    <d v="1899-12-30T17:10:00"/>
    <d v="2021-06-03T00:00:00"/>
    <x v="56"/>
    <d v="2021-06-03T00:00:00"/>
    <d v="2021-06-03T00:00:00"/>
    <d v="1899-12-30T07:00:00"/>
    <d v="1899-12-30T17:30:00"/>
    <s v="DAIRO RODRIGUEZ"/>
    <s v="OSCAR QUINAYAS"/>
    <x v="1"/>
    <s v="SOLDADURA"/>
    <s v="EXTERNO"/>
    <x v="1"/>
    <n v="0"/>
    <n v="1"/>
    <d v="1899-12-30T05:07:29"/>
    <x v="273"/>
    <n v="0"/>
    <d v="1899-12-30T03:50:00"/>
    <d v="1899-12-30T09:57:00"/>
    <x v="5"/>
    <x v="5"/>
    <x v="12"/>
    <s v="6-22"/>
  </r>
  <r>
    <s v="TDL767"/>
    <n v="472"/>
    <x v="1"/>
    <s v="CAMBIO DE 7 ESPARRAGOS Y EMPAQUE EJE 8 HUECOS UN TROQUE 5 Y 6"/>
    <s v="RUEDAS"/>
    <d v="1899-12-30T10:03:00"/>
    <d v="1899-12-30T17:10:00"/>
    <d v="2021-06-03T00:00:00"/>
    <x v="56"/>
    <d v="2021-06-03T00:00:00"/>
    <d v="2021-06-03T00:00:00"/>
    <d v="1899-12-30T14:45:00"/>
    <d v="1899-12-30T16:40:00"/>
    <s v="ARGEMIRO ARAQUE"/>
    <s v="OSCAR QUINAYAS"/>
    <x v="0"/>
    <s v="MECANICA DE PATIO"/>
    <s v="EXTERNO"/>
    <x v="1"/>
    <n v="0"/>
    <n v="1"/>
    <d v="1899-12-30T05:07:29"/>
    <x v="273"/>
    <n v="0"/>
    <d v="1899-12-30T03:50:00"/>
    <d v="1899-12-30T09:57:00"/>
    <x v="5"/>
    <x v="5"/>
    <x v="12"/>
    <s v="6-22"/>
  </r>
  <r>
    <s v="TDL767"/>
    <n v="472"/>
    <x v="0"/>
    <s v="CAMBIO DE UN JUEGO DE BANDAS POSICION 3,4,9 Y 10"/>
    <s v="RUEDAS"/>
    <d v="1899-12-30T10:03:00"/>
    <d v="1899-12-30T17:10:00"/>
    <d v="2021-06-03T00:00:00"/>
    <x v="56"/>
    <d v="2021-06-03T00:00:00"/>
    <d v="2021-06-03T00:00:00"/>
    <d v="1899-12-30T16:00:00"/>
    <d v="1899-12-30T17:10:00"/>
    <s v="CESAR ESCORCIA_x000a_RODOLFO CASTAÑEDA"/>
    <s v="OSCAR QUINAYAS"/>
    <x v="1"/>
    <s v="MECANICA DE PATIO"/>
    <s v="INTERNO"/>
    <x v="1"/>
    <n v="0"/>
    <n v="1"/>
    <d v="1899-12-30T05:07:29"/>
    <x v="273"/>
    <n v="0"/>
    <d v="1899-12-30T03:50:00"/>
    <d v="1899-12-30T09:57:00"/>
    <x v="5"/>
    <x v="5"/>
    <x v="12"/>
    <s v="6-22"/>
  </r>
  <r>
    <s v="UQS505"/>
    <n v="473"/>
    <x v="0"/>
    <s v="ENGRASE GENERAL"/>
    <s v="GRASERA"/>
    <d v="1899-12-30T11:00:00"/>
    <d v="1899-12-30T11:30:00"/>
    <d v="2021-06-03T00:00:00"/>
    <x v="56"/>
    <d v="2021-06-03T00:00:00"/>
    <d v="2021-06-03T00:00:00"/>
    <d v="1899-12-30T11:00:00"/>
    <d v="1899-12-30T11:30:00"/>
    <s v="CESAR ESCORCIA"/>
    <s v="JHON MUÑOZ"/>
    <x v="1"/>
    <s v="MECANICA DE PATIO"/>
    <s v="EXTERNO"/>
    <x v="3"/>
    <n v="0"/>
    <n v="1"/>
    <d v="1899-12-30T00:30:00"/>
    <x v="7"/>
    <n v="1"/>
    <d v="1899-12-30T00:00:00"/>
    <d v="1899-12-30T00:30:00"/>
    <x v="5"/>
    <x v="5"/>
    <x v="12"/>
    <s v="6-22"/>
  </r>
  <r>
    <s v="S67607"/>
    <n v="474"/>
    <x v="1"/>
    <s v="DESMONTE DE BOSIN CAMPANA, PARA DESVARE, SE CAMBIO BOSIN POR UNO DE SEGUNDA TAPA CUBO Y SE PASARON LOS RODAMIENTOS"/>
    <s v="RUEDAS"/>
    <d v="1899-12-30T14:00:00"/>
    <d v="1899-12-30T16:00:00"/>
    <d v="2021-06-03T00:00:00"/>
    <x v="56"/>
    <d v="2021-06-03T00:00:00"/>
    <d v="2021-06-03T00:00:00"/>
    <d v="1899-12-30T14:00:00"/>
    <d v="1899-12-30T16:00:00"/>
    <s v="NELFO CALDERA_x000a_CESAR ESCORCIA"/>
    <m/>
    <x v="0"/>
    <s v="MECANICA DE PATIO"/>
    <s v="INTERNO"/>
    <x v="0"/>
    <n v="0"/>
    <n v="1"/>
    <d v="1899-12-30T02:00:00"/>
    <x v="9"/>
    <n v="0"/>
    <d v="1899-12-30T05:00:00"/>
    <d v="1899-12-30T07:00:00"/>
    <x v="5"/>
    <x v="5"/>
    <x v="12"/>
    <s v="6-22"/>
  </r>
  <r>
    <s v="TDL908 - R62456"/>
    <n v="475"/>
    <x v="0"/>
    <s v="Corrección fuga aire por manguera, instalación de acoples, Desmonte y cambio de recamara freno pos. 9-10. Suministra CTP."/>
    <s v="AIRE CABEZOTE"/>
    <d v="1899-12-30T07:00:00"/>
    <d v="1899-12-30T11:00:00"/>
    <d v="2021-05-31T00:00:00"/>
    <x v="53"/>
    <d v="2021-05-31T00:00:00"/>
    <d v="2021-05-31T00:00:00"/>
    <d v="1899-12-30T07:00:00"/>
    <d v="1899-12-30T11:00:00"/>
    <s v="TALLER SALAMANCA"/>
    <s v="ISMAEL MORENO"/>
    <x v="0"/>
    <s v="AIRE"/>
    <s v="EXTERNO"/>
    <x v="4"/>
    <n v="0"/>
    <n v="1"/>
    <d v="1899-12-30T04:00:00"/>
    <x v="13"/>
    <n v="1"/>
    <d v="1899-12-30T00:00:00"/>
    <d v="1899-12-30T04:00:00"/>
    <x v="1"/>
    <x v="4"/>
    <x v="12"/>
    <s v="5-22"/>
  </r>
  <r>
    <s v="TFU076 - R67015"/>
    <n v="476"/>
    <x v="0"/>
    <s v=" Revisión electroválvula_x000a_Varilla de las bombonas y cuadrar válvula_x000a_Botones de la silla_x000a_Instalaciones eléctricas y revisión de fallas, bomba de levanté, electroválvula_x000a_Instalación de batería, queda una para reparar el borne, conexiones sueltas en, pito, arranqué._x000a_Inspección, desmonte de ventilador para desmonte de fanclutch_x000a_(cambio de empaquetadura y reparación). Fanclutch Borg Warner"/>
    <s v="AIRE CABEZOTE"/>
    <d v="1899-12-30T07:00:00"/>
    <d v="1899-12-30T08:00:00"/>
    <d v="2021-05-31T00:00:00"/>
    <x v="53"/>
    <d v="2021-05-31T00:00:00"/>
    <d v="2021-05-31T00:00:00"/>
    <d v="1899-12-30T07:00:00"/>
    <d v="1899-12-30T08:00:00"/>
    <s v="AIREOLOGO JAIMES - SUBCONTRATISTA TALLER SALAMANCA"/>
    <s v="FABIO TERAN"/>
    <x v="0"/>
    <s v="ELECTRICO, AIRE"/>
    <s v="EXTERNO"/>
    <x v="4"/>
    <n v="0"/>
    <n v="1"/>
    <d v="1899-12-30T01:00:00"/>
    <x v="11"/>
    <n v="1"/>
    <d v="1899-12-30T00:00:00"/>
    <d v="1899-12-30T01:00:00"/>
    <x v="1"/>
    <x v="4"/>
    <x v="12"/>
    <s v="5-22"/>
  </r>
  <r>
    <s v="TFT610 - R59143"/>
    <n v="477"/>
    <x v="0"/>
    <s v="Instalación de recámara de aire, hojas de muelles, construcción de buje templete, pito de reverso._x000a_Desmonte de muelle pos. 11-12 para cambio de hoja 9na, muelle_x000a_pos. 19-20 cambio hoja principal, segunda y tercera partidas. Desmonte y cambio de camara freno pos. 21.22. Retiro, fabricación y Soldura oreja de barra de tensora eje trailer pos._x000a_11-12 (incluye materiales). Inspección, desmonte y cambio de pito reversa equipo."/>
    <s v="SUSPENSION"/>
    <d v="1899-12-30T06:00:00"/>
    <d v="1899-12-30T17:50:00"/>
    <d v="2021-05-31T00:00:00"/>
    <x v="53"/>
    <d v="2021-05-31T00:00:00"/>
    <d v="2021-05-31T00:00:00"/>
    <d v="1899-12-30T06:00:00"/>
    <d v="1899-12-30T17:50:00"/>
    <s v="TALLER SALAMANCA"/>
    <s v="JOSE PAEZ"/>
    <x v="0"/>
    <s v="SOLDADURA, ELECTRICO, MECANICA DE PATIO, AIRE"/>
    <s v="EXTERNO"/>
    <x v="4"/>
    <n v="0"/>
    <n v="1"/>
    <d v="1899-12-30T09:50:29"/>
    <x v="274"/>
    <n v="1"/>
    <d v="1899-12-30T00:00:00"/>
    <d v="1899-12-30T10:50:00"/>
    <x v="1"/>
    <x v="4"/>
    <x v="12"/>
    <s v="5-22"/>
  </r>
  <r>
    <s v="TDL918 - R62024"/>
    <n v="478"/>
    <x v="0"/>
    <s v="Cambio de correa compresor Ac de equipo . Desmontaje y montaje muelle tandem para cambio de hoja tercera por daño. Desmonte y monte quinta rueda para cambio de mordazas y cambio de bujes (Kit mordaza suministrado por construproyec). Cambio de gancho capot. Reparar fisuras, biscelar y aplicacion soldadura a quinta Rueda en multiples partes. REPUESTOS: Suministro de Tensor Correo compresor ISX. Marca DAYCO. Suministro de correa 6PK1740 . Suministro de hoja tercera muelle. Marca Imal. Suministro de tornillo central 1/2 X 8''. Suministro de gancho capot."/>
    <s v="AIRE CABEZOTE"/>
    <d v="1899-12-30T07:00:00"/>
    <d v="1899-12-30T18:00:00"/>
    <d v="2021-05-31T00:00:00"/>
    <x v="53"/>
    <d v="2021-05-31T00:00:00"/>
    <d v="2021-05-31T00:00:00"/>
    <d v="1899-12-30T07:00:00"/>
    <d v="1899-12-30T18:00:00"/>
    <s v="TALLER SALAMANCA"/>
    <s v="JOHAN RATIVA"/>
    <x v="0"/>
    <s v="MECANICA DE PATIO"/>
    <s v="EXTERNO"/>
    <x v="4"/>
    <n v="0"/>
    <n v="1"/>
    <d v="1899-12-30T09:00:29"/>
    <x v="23"/>
    <n v="1"/>
    <d v="1899-12-30T00:00:00"/>
    <d v="1899-12-30T10:00:00"/>
    <x v="1"/>
    <x v="4"/>
    <x v="12"/>
    <s v="5-22"/>
  </r>
  <r>
    <s v="TDK251-R59057"/>
    <n v="479"/>
    <x v="0"/>
    <s v="Desmonte y monte ruedas tandem para cambio de rodajas frenos, Desmonte y cambio de polea acanalada de correa compresor. Inspección luces, cambio de semaforos capot por daño y reparación cambio cableado de alimentación reventado"/>
    <s v="RUEDAS"/>
    <d v="1899-12-30T07:00:00"/>
    <d v="1899-12-30T17:00:00"/>
    <d v="2021-06-02T00:00:00"/>
    <x v="54"/>
    <d v="2021-06-02T00:00:00"/>
    <d v="2021-06-02T00:00:00"/>
    <d v="1899-12-30T07:00:00"/>
    <d v="1899-12-30T17:00:00"/>
    <s v="TALLER SALAMANCA"/>
    <s v="JONNY REYES"/>
    <x v="0"/>
    <s v="MECANICA DE PATIO, ELECTRICO"/>
    <s v="EXTERNO"/>
    <x v="4"/>
    <n v="0"/>
    <n v="1"/>
    <d v="1899-12-30T08:00:29"/>
    <x v="126"/>
    <n v="1"/>
    <d v="1899-12-30T00:00:00"/>
    <d v="1899-12-30T09:00:00"/>
    <x v="31"/>
    <x v="5"/>
    <x v="12"/>
    <s v="6-22"/>
  </r>
  <r>
    <s v="TFQ994"/>
    <n v="480"/>
    <x v="0"/>
    <s v="CAMBIO DE MANGUERA DE FRENO DE SEGURIDAD POR ROTURA"/>
    <s v="AIRE TRAILER"/>
    <d v="1899-12-30T07:40:00"/>
    <d v="1899-12-30T08:45:00"/>
    <d v="2021-06-04T00:00:00"/>
    <x v="55"/>
    <d v="2021-06-04T00:00:00"/>
    <d v="2021-06-04T00:00:00"/>
    <d v="1899-12-30T07:40:00"/>
    <d v="1899-12-30T08:45:00"/>
    <s v="JOSE PAEZ"/>
    <s v="LUIS DIAZ"/>
    <x v="0"/>
    <s v="AIRE"/>
    <s v="EXTERNO"/>
    <x v="1"/>
    <n v="0"/>
    <n v="1"/>
    <d v="1899-12-30T01:05:00"/>
    <x v="82"/>
    <n v="1"/>
    <d v="1899-12-30T00:00:00"/>
    <d v="1899-12-30T01:05:00"/>
    <x v="24"/>
    <x v="5"/>
    <x v="12"/>
    <s v="6-22"/>
  </r>
  <r>
    <s v="TFU068"/>
    <n v="481"/>
    <x v="1"/>
    <s v="ESCANER"/>
    <s v="MOTOR"/>
    <d v="1899-12-30T07:00:00"/>
    <d v="1899-12-30T17:30:00"/>
    <d v="2021-06-04T00:00:00"/>
    <x v="55"/>
    <d v="2021-06-04T00:00:00"/>
    <d v="2021-06-04T00:00:00"/>
    <d v="1899-12-30T09:05:00"/>
    <d v="1899-12-30T10:00:00"/>
    <s v="ORLANDO SAN JUAN "/>
    <s v="JHON CANTILLO"/>
    <x v="0"/>
    <s v="MOTORES"/>
    <s v="INTERNO"/>
    <x v="1"/>
    <n v="0"/>
    <n v="1"/>
    <d v="1899-12-30T08:30:29"/>
    <x v="191"/>
    <n v="0"/>
    <d v="1899-12-30T03:30:00"/>
    <d v="1899-12-30T13:00:00"/>
    <x v="24"/>
    <x v="5"/>
    <x v="12"/>
    <s v="6-22"/>
  </r>
  <r>
    <s v="TFU068"/>
    <n v="481"/>
    <x v="1"/>
    <s v="DESMONTE Y MONTAJE DE CARDAN MACHO DE LA CAJA PARA ARREGLO Y CRUCETA"/>
    <s v="TRANSMISIONES"/>
    <d v="1899-12-30T07:00:00"/>
    <d v="1899-12-30T17:30:00"/>
    <d v="2021-06-04T00:00:00"/>
    <x v="55"/>
    <d v="2021-06-04T00:00:00"/>
    <d v="2021-06-04T00:00:00"/>
    <d v="1899-12-30T15:00:00"/>
    <d v="1899-12-30T17:30:00"/>
    <s v="JOSE DIAZ"/>
    <s v="JHON CANTILLO"/>
    <x v="0"/>
    <s v="CAJAS Y TRANSMISIONES"/>
    <s v="EXTERNO"/>
    <x v="1"/>
    <n v="0"/>
    <n v="1"/>
    <d v="1899-12-30T08:30:29"/>
    <x v="191"/>
    <n v="0"/>
    <d v="1899-12-30T03:30:00"/>
    <d v="1899-12-30T13:00:00"/>
    <x v="24"/>
    <x v="5"/>
    <x v="12"/>
    <s v="6-22"/>
  </r>
  <r>
    <s v="TFU068"/>
    <n v="481"/>
    <x v="0"/>
    <s v="REVISION DE FRENO DE MOTOR"/>
    <s v="MOTOR"/>
    <d v="1899-12-30T07:00:00"/>
    <d v="1899-12-30T17:30:00"/>
    <d v="2021-06-04T00:00:00"/>
    <x v="55"/>
    <d v="2021-06-04T00:00:00"/>
    <d v="2021-06-04T00:00:00"/>
    <d v="1899-12-30T15:30:00"/>
    <d v="1899-12-30T17:30:00"/>
    <s v="WILSON DURAN"/>
    <s v="JHON CANTILLO"/>
    <x v="0"/>
    <s v="MOTORES"/>
    <s v="INTERNO"/>
    <x v="1"/>
    <n v="0"/>
    <n v="1"/>
    <d v="1899-12-30T08:30:29"/>
    <x v="191"/>
    <n v="0"/>
    <d v="1899-12-30T03:30:00"/>
    <d v="1899-12-30T13:00:00"/>
    <x v="24"/>
    <x v="5"/>
    <x v="12"/>
    <s v="6-22"/>
  </r>
  <r>
    <s v="UYV097"/>
    <n v="482"/>
    <x v="0"/>
    <s v="MONTURA DE CABLE 7 VIAS Y AJUSTE TAPA DE LAS BATERIAS"/>
    <s v="LUZ CABINA"/>
    <d v="1899-12-30T10:15:00"/>
    <d v="1899-12-30T11:30:00"/>
    <d v="2021-06-04T00:00:00"/>
    <x v="55"/>
    <d v="2021-06-04T00:00:00"/>
    <d v="2021-06-04T00:00:00"/>
    <d v="1899-12-30T10:15:00"/>
    <d v="1899-12-30T11:30:00"/>
    <s v="WILSON DURAN"/>
    <s v="CARLOS ROA"/>
    <x v="0"/>
    <s v="ELECTRICO"/>
    <s v="EXTERNO"/>
    <x v="3"/>
    <n v="0"/>
    <n v="1"/>
    <d v="1899-12-30T01:15:00"/>
    <x v="71"/>
    <n v="1"/>
    <d v="1899-12-30T00:00:00"/>
    <d v="1899-12-30T01:15:00"/>
    <x v="24"/>
    <x v="5"/>
    <x v="12"/>
    <s v="6-22"/>
  </r>
  <r>
    <s v="SJK691"/>
    <n v="483"/>
    <x v="1"/>
    <s v="CAMBIO DE BATERIAS"/>
    <s v="LUZ CABINA"/>
    <d v="1899-12-30T09:10:00"/>
    <d v="1899-12-30T14:30:00"/>
    <d v="2021-06-04T00:00:00"/>
    <x v="55"/>
    <d v="2021-06-04T00:00:00"/>
    <d v="2021-06-04T00:00:00"/>
    <d v="1899-12-30T09:10:00"/>
    <d v="1899-12-30T12:00:00"/>
    <s v="EDWIN NARANJO"/>
    <s v="FABIO GUEVARA"/>
    <x v="1"/>
    <s v="ELECTRICO"/>
    <s v="EXTERNO"/>
    <x v="3"/>
    <n v="0"/>
    <n v="1"/>
    <d v="1899-12-30T03:20:29"/>
    <x v="49"/>
    <n v="0"/>
    <d v="1899-12-30T06:30:00"/>
    <d v="1899-12-30T10:50:00"/>
    <x v="24"/>
    <x v="5"/>
    <x v="12"/>
    <s v="6-22"/>
  </r>
  <r>
    <s v="SJK691"/>
    <n v="483"/>
    <x v="0"/>
    <s v="ENGRASE"/>
    <s v="GRASERA"/>
    <d v="1899-12-30T09:10:00"/>
    <d v="1899-12-30T14:30:00"/>
    <d v="2021-06-04T00:00:00"/>
    <x v="55"/>
    <d v="2021-06-04T00:00:00"/>
    <d v="2021-06-04T00:00:00"/>
    <d v="1899-12-30T14:00:00"/>
    <d v="1899-12-30T14:30:00"/>
    <s v="ARGEMIRO ARAQUE"/>
    <s v="FABIO GUEVARA"/>
    <x v="1"/>
    <s v="MECANICA DE PATIO"/>
    <s v="EXTERNO"/>
    <x v="3"/>
    <n v="0"/>
    <n v="1"/>
    <d v="1899-12-30T03:20:29"/>
    <x v="49"/>
    <n v="0"/>
    <d v="1899-12-30T06:30:00"/>
    <d v="1899-12-30T10:50:00"/>
    <x v="24"/>
    <x v="5"/>
    <x v="12"/>
    <s v="6-22"/>
  </r>
  <r>
    <s v="TDL770"/>
    <n v="484"/>
    <x v="1"/>
    <s v="CORRECCION DE FUGA DE ACIETE POR ARNES DE FRENO DE MOTOR"/>
    <s v="MOTOR"/>
    <d v="1899-12-30T09:50:00"/>
    <d v="1899-12-30T17:30:00"/>
    <d v="2021-06-04T00:00:00"/>
    <x v="55"/>
    <d v="2021-06-04T00:00:00"/>
    <d v="2021-06-04T00:00:00"/>
    <d v="1899-12-30T11:30:00"/>
    <d v="1899-12-30T15:30:00"/>
    <s v="WILSON DURAN"/>
    <s v="ALEX RODRIGUEZ"/>
    <x v="0"/>
    <s v="MOTORES"/>
    <s v="INTERNO"/>
    <x v="1"/>
    <n v="0"/>
    <n v="1"/>
    <d v="1899-12-30T05:40:29"/>
    <x v="275"/>
    <n v="0"/>
    <d v="1899-12-30T03:30:00"/>
    <d v="1899-12-30T10:10:00"/>
    <x v="24"/>
    <x v="5"/>
    <x v="12"/>
    <s v="6-22"/>
  </r>
  <r>
    <s v="S26311"/>
    <n v="484"/>
    <x v="0"/>
    <s v="CAMBIO DE CAMARA T30 "/>
    <s v="AIRE TRAILER"/>
    <d v="1899-12-30T09:50:00"/>
    <d v="1899-12-30T17:30:00"/>
    <d v="2021-06-04T00:00:00"/>
    <x v="55"/>
    <d v="2021-06-04T00:00:00"/>
    <d v="2021-06-04T00:00:00"/>
    <d v="1899-12-30T11:00:00"/>
    <d v="1899-12-30T12:30:00"/>
    <s v="JOSE PAEZ"/>
    <s v="ALEX RODRIGUEZ"/>
    <x v="0"/>
    <s v="AIRE"/>
    <s v="EXTERNO"/>
    <x v="1"/>
    <n v="0"/>
    <n v="1"/>
    <d v="1899-12-30T05:40:29"/>
    <x v="275"/>
    <n v="0"/>
    <d v="1899-12-30T03:30:00"/>
    <d v="1899-12-30T10:10:00"/>
    <x v="24"/>
    <x v="5"/>
    <x v="12"/>
    <s v="6-22"/>
  </r>
  <r>
    <s v="S06240"/>
    <n v="485"/>
    <x v="1"/>
    <s v="DESMONTE DE LEVANTAEJE PARA REPARACION"/>
    <s v="AIRE TRAILER"/>
    <d v="1899-12-30T07:00:00"/>
    <d v="1899-12-30T11:00:00"/>
    <d v="2021-06-04T00:00:00"/>
    <x v="57"/>
    <d v="2021-06-04T00:00:00"/>
    <d v="2021-06-04T00:00:00"/>
    <d v="1899-12-30T10:30:00"/>
    <d v="1899-12-30T12:30:00"/>
    <s v="JOSE PAEZ"/>
    <s v="CRISTIAN MERCADO"/>
    <x v="0"/>
    <s v="AIRE"/>
    <s v="EXTERNO"/>
    <x v="3"/>
    <n v="1"/>
    <n v="1"/>
    <d v="1899-12-30T10:30:58"/>
    <x v="174"/>
    <n v="1"/>
    <d v="1899-12-30T00:00:00"/>
    <d v="1899-12-30T16:00:58"/>
    <x v="3"/>
    <x v="5"/>
    <x v="12"/>
    <s v="6-22"/>
  </r>
  <r>
    <s v="S06240"/>
    <n v="485"/>
    <x v="1"/>
    <s v="REFUERZO PARA LEVANTA EJE"/>
    <s v="AIRE TRAILER"/>
    <d v="1899-12-30T07:00:00"/>
    <d v="1899-12-30T11:00:00"/>
    <d v="2021-06-04T00:00:00"/>
    <x v="57"/>
    <d v="2021-06-04T00:00:00"/>
    <d v="2021-06-04T00:00:00"/>
    <d v="1899-12-30T08:00:00"/>
    <d v="1899-12-30T17:30:00"/>
    <s v="DAIRO RODRIGUEZ"/>
    <s v="CRISTIAN MERCADO"/>
    <x v="0"/>
    <s v="SOLDADURA"/>
    <s v="EXTERNO"/>
    <x v="3"/>
    <n v="1"/>
    <n v="1"/>
    <d v="1899-12-30T10:30:58"/>
    <x v="174"/>
    <n v="1"/>
    <d v="1899-12-30T00:00:00"/>
    <d v="1899-12-30T16:00:58"/>
    <x v="3"/>
    <x v="5"/>
    <x v="12"/>
    <s v="6-22"/>
  </r>
  <r>
    <s v="UQS508"/>
    <n v="485"/>
    <x v="1"/>
    <s v="REPARACION DE CAPO"/>
    <s v="CABINA"/>
    <d v="1899-12-30T07:00:00"/>
    <d v="1899-12-30T11:00:00"/>
    <d v="2021-06-04T00:00:00"/>
    <x v="57"/>
    <d v="2021-06-04T00:00:00"/>
    <d v="2021-06-04T00:00:00"/>
    <d v="1899-12-30T08:00:00"/>
    <d v="1899-12-30T17:30:00"/>
    <s v="DANIEL ROJAS"/>
    <s v="CRISTIAN MERCADO"/>
    <x v="0"/>
    <s v="LATONERIA Y PINTURA"/>
    <s v="EXTERNO"/>
    <x v="3"/>
    <n v="1"/>
    <n v="1"/>
    <d v="1899-12-30T10:30:58"/>
    <x v="174"/>
    <n v="1"/>
    <d v="1899-12-30T00:00:00"/>
    <d v="1899-12-30T16:00:58"/>
    <x v="3"/>
    <x v="5"/>
    <x v="12"/>
    <s v="6-22"/>
  </r>
  <r>
    <s v="S06240"/>
    <n v="485"/>
    <x v="1"/>
    <s v="MONTAJE DE LEVANTA EJE Y CAMBIO DE GRAPA"/>
    <s v="AIRE TRAILER"/>
    <d v="1899-12-30T07:00:00"/>
    <d v="1899-12-30T11:00:00"/>
    <d v="2021-06-04T00:00:00"/>
    <x v="57"/>
    <d v="2021-06-05T00:00:00"/>
    <d v="2021-06-05T00:00:00"/>
    <d v="1899-12-30T07:30:00"/>
    <d v="1899-12-30T10:00:00"/>
    <s v="JOSE PAEZ"/>
    <s v="CRISTIAN MERCADO"/>
    <x v="0"/>
    <s v="AIRE"/>
    <s v="EXTERNO"/>
    <x v="3"/>
    <n v="1"/>
    <n v="1"/>
    <d v="1899-12-30T10:30:58"/>
    <x v="174"/>
    <n v="1"/>
    <d v="1899-12-30T00:00:00"/>
    <d v="1899-12-30T16:00:58"/>
    <x v="3"/>
    <x v="5"/>
    <x v="12"/>
    <s v="6-22"/>
  </r>
  <r>
    <s v="UQS508"/>
    <n v="485"/>
    <x v="1"/>
    <s v="CAMBIO DE FILTRO PETER"/>
    <s v="MOTOR"/>
    <d v="1899-12-30T07:00:00"/>
    <d v="1899-12-30T11:00:00"/>
    <d v="2021-06-04T00:00:00"/>
    <x v="57"/>
    <d v="2021-06-05T00:00:00"/>
    <d v="2021-06-05T00:00:00"/>
    <d v="1899-12-30T10:20:00"/>
    <d v="1899-12-30T11:00:00"/>
    <s v="ORLANDO SAN JUAN"/>
    <s v="CRISTIAN MERCADO"/>
    <x v="1"/>
    <s v="MOTORES"/>
    <s v="INTERNO"/>
    <x v="3"/>
    <n v="1"/>
    <n v="1"/>
    <d v="1899-12-30T10:30:58"/>
    <x v="174"/>
    <n v="1"/>
    <d v="1899-12-30T00:00:00"/>
    <d v="1899-12-30T16:00:58"/>
    <x v="3"/>
    <x v="5"/>
    <x v="12"/>
    <s v="6-22"/>
  </r>
  <r>
    <s v="UQS508"/>
    <n v="485"/>
    <x v="0"/>
    <s v="ENGRASE GENERAL"/>
    <s v="GRASERA"/>
    <d v="1899-12-30T07:00:00"/>
    <d v="1899-12-30T11:00:00"/>
    <d v="2021-06-04T00:00:00"/>
    <x v="57"/>
    <d v="2021-06-05T00:00:00"/>
    <d v="2021-06-05T00:00:00"/>
    <d v="1899-12-30T08:25:00"/>
    <d v="1899-12-30T09:00:00"/>
    <s v="ARGEMIRO ARAQUE"/>
    <s v="CRISTIAN MERCADO"/>
    <x v="1"/>
    <s v="MECANICA DE PATIO"/>
    <s v="EXTERNO"/>
    <x v="3"/>
    <n v="1"/>
    <n v="1"/>
    <d v="1899-12-30T10:30:58"/>
    <x v="174"/>
    <n v="1"/>
    <d v="1899-12-30T00:00:00"/>
    <d v="1899-12-30T16:00:58"/>
    <x v="3"/>
    <x v="5"/>
    <x v="12"/>
    <s v="6-22"/>
  </r>
  <r>
    <s v="TFU064"/>
    <n v="486"/>
    <x v="1"/>
    <s v="DESMONTE Y MONTAJE DE ALETAS TRASERAS SUPERIOR E INFERIOR "/>
    <s v="CHASIS"/>
    <d v="1899-12-30T10:00:00"/>
    <d v="1899-12-30T17:00:00"/>
    <d v="2021-06-04T00:00:00"/>
    <x v="55"/>
    <d v="2021-06-04T00:00:00"/>
    <d v="2021-06-04T00:00:00"/>
    <d v="1899-12-30T14:00:00"/>
    <d v="1899-12-30T17:00:00"/>
    <s v="JOSE DIAZ _x000a_NELFO CALDERA"/>
    <s v="FREDY ORTIZ"/>
    <x v="0"/>
    <s v="MECANICA DE PATIO"/>
    <s v="EXTERNO"/>
    <x v="1"/>
    <n v="0"/>
    <n v="1"/>
    <d v="1899-12-30T05:00:29"/>
    <x v="16"/>
    <n v="0"/>
    <d v="1899-12-30T04:00:00"/>
    <d v="1899-12-30T10:00:00"/>
    <x v="24"/>
    <x v="5"/>
    <x v="12"/>
    <s v="6-22"/>
  </r>
  <r>
    <s v="TFU064"/>
    <n v="486"/>
    <x v="0"/>
    <s v="CAMBIO DE MAXTER"/>
    <s v="LUZ CABINA"/>
    <d v="1899-12-30T10:00:00"/>
    <d v="1899-12-30T17:00:00"/>
    <d v="2021-06-04T00:00:00"/>
    <x v="55"/>
    <d v="2021-06-04T00:00:00"/>
    <d v="2021-06-04T00:00:00"/>
    <d v="1899-12-30T14:00:00"/>
    <d v="1899-12-30T15:30:00"/>
    <s v="EDWIN NARANJO"/>
    <s v="FREDY ORTIZ"/>
    <x v="0"/>
    <s v="ELECTRICO"/>
    <s v="EXTERNO"/>
    <x v="1"/>
    <n v="0"/>
    <n v="1"/>
    <d v="1899-12-30T05:00:29"/>
    <x v="16"/>
    <n v="0"/>
    <d v="1899-12-30T04:00:00"/>
    <d v="1899-12-30T10:00:00"/>
    <x v="24"/>
    <x v="5"/>
    <x v="12"/>
    <s v="6-22"/>
  </r>
  <r>
    <s v="TFU058"/>
    <n v="487"/>
    <x v="1"/>
    <s v="INSTALACION DE DOS ESPEJOS RETROVISORES"/>
    <s v="CHASIS"/>
    <d v="1899-12-30T11:00:00"/>
    <d v="1899-12-30T14:00:00"/>
    <d v="2021-06-04T00:00:00"/>
    <x v="55"/>
    <d v="2021-06-04T00:00:00"/>
    <d v="2021-06-04T00:00:00"/>
    <d v="1899-12-30T11:30:00"/>
    <d v="1899-12-30T12:00:00"/>
    <s v="WILSON OROZCO"/>
    <s v="SAMUEL DELGADO"/>
    <x v="1"/>
    <s v="LATONERIA Y PINTURA"/>
    <s v="EXTERNO"/>
    <x v="0"/>
    <n v="0"/>
    <n v="1"/>
    <d v="1899-12-30T03:00:00"/>
    <x v="3"/>
    <n v="1"/>
    <d v="1899-12-30T00:00:00"/>
    <d v="1899-12-30T03:00:00"/>
    <x v="24"/>
    <x v="5"/>
    <x v="12"/>
    <s v="6-22"/>
  </r>
  <r>
    <s v="TFU058"/>
    <n v="487"/>
    <x v="0"/>
    <s v="MANTENIMIENTO ACTUADORES, CAMBIO DE FILTRO PETER LIMPIEZA DE MANGUERA DE SUCCION SE ESCANEO"/>
    <s v="MOTOR"/>
    <d v="1899-12-30T11:00:00"/>
    <d v="1899-12-30T14:00:00"/>
    <d v="2021-06-04T00:00:00"/>
    <x v="55"/>
    <d v="2021-06-04T00:00:00"/>
    <d v="2021-06-04T00:00:00"/>
    <d v="1899-12-30T11:00:00"/>
    <d v="1899-12-30T14:00:00"/>
    <s v="ORLANDO SAN JUAN"/>
    <s v="SAMUEL DELGADO"/>
    <x v="1"/>
    <s v="MOTORES"/>
    <s v="INTERNO"/>
    <x v="0"/>
    <n v="0"/>
    <n v="1"/>
    <d v="1899-12-30T03:00:00"/>
    <x v="3"/>
    <n v="1"/>
    <d v="1899-12-30T00:00:00"/>
    <d v="1899-12-30T03:00:00"/>
    <x v="24"/>
    <x v="5"/>
    <x v="12"/>
    <s v="6-22"/>
  </r>
  <r>
    <s v="TFQ934"/>
    <n v="488"/>
    <x v="1"/>
    <s v="CAMBIO DE ACEITE Y FILTRACION DE MOTOR"/>
    <s v="MOTOR"/>
    <d v="1899-12-30T14:00:00"/>
    <d v="1899-12-30T11:30:00"/>
    <d v="2021-06-04T00:00:00"/>
    <x v="57"/>
    <d v="2021-06-04T00:00:00"/>
    <d v="2021-06-04T00:00:00"/>
    <d v="1899-12-30T14:30:00"/>
    <d v="1899-12-30T16:40:00"/>
    <s v="ARGEMIRO ARAQUE"/>
    <s v="JUAN VIVANCO"/>
    <x v="1"/>
    <s v="MECANICA DE PATIO"/>
    <s v="INTERNO"/>
    <x v="1"/>
    <n v="1"/>
    <n v="1"/>
    <d v="1899-12-30T04:00:58"/>
    <x v="205"/>
    <n v="1"/>
    <d v="1899-12-30T00:00:00"/>
    <d v="1899-12-30T09:30:58"/>
    <x v="3"/>
    <x v="5"/>
    <x v="12"/>
    <s v="6-22"/>
  </r>
  <r>
    <s v="TFQ934"/>
    <n v="488"/>
    <x v="1"/>
    <s v="SE ARREGLO MOTOR LIMPIABRISAS Y SE CAMBIARON ASPERSORES DE AGUA"/>
    <s v="CABINA"/>
    <d v="1899-12-30T14:00:00"/>
    <d v="1899-12-30T11:30:00"/>
    <d v="2021-06-04T00:00:00"/>
    <x v="57"/>
    <d v="2021-06-04T00:00:00"/>
    <d v="2021-06-04T00:00:00"/>
    <d v="1899-12-30T15:30:00"/>
    <d v="1899-12-30T17:30:00"/>
    <s v="EDWIN NARANJO"/>
    <s v="JUAN VIVANCO"/>
    <x v="1"/>
    <s v="ELECTRICO"/>
    <s v="INTERNO"/>
    <x v="1"/>
    <n v="1"/>
    <n v="1"/>
    <d v="1899-12-30T04:00:58"/>
    <x v="205"/>
    <n v="1"/>
    <d v="1899-12-30T00:00:00"/>
    <d v="1899-12-30T09:30:58"/>
    <x v="3"/>
    <x v="5"/>
    <x v="12"/>
    <s v="6-22"/>
  </r>
  <r>
    <s v="TFQ934"/>
    <n v="488"/>
    <x v="1"/>
    <s v="REVISION DE VALVULINA RUEDAS DELANTERAS, REVISION DE BUJES DE BARRA EN V, CORRECCION DE FUGA DE DEPOSITO DE HIDRAULICO DE LEVANTAR EL VOLCO Y CAMBIO DE ABRAZADERA, CAMBIO DE FILTRO SECADOR INSPECCION DE BANDAS"/>
    <s v="SOPORTES CHASIS"/>
    <d v="1899-12-30T14:00:00"/>
    <d v="1899-12-30T11:30:00"/>
    <d v="2021-06-04T00:00:00"/>
    <x v="57"/>
    <d v="2021-06-04T00:00:00"/>
    <d v="2021-06-04T00:00:00"/>
    <d v="1899-12-30T07:30:00"/>
    <d v="1899-12-30T12:00:00"/>
    <s v="NELFO CALDERA"/>
    <s v="JUAN VIVANCO"/>
    <x v="1"/>
    <s v="MECANICA DE PATIO"/>
    <s v="INTERNO"/>
    <x v="1"/>
    <n v="1"/>
    <n v="1"/>
    <d v="1899-12-30T04:00:58"/>
    <x v="205"/>
    <n v="1"/>
    <d v="1899-12-30T00:00:00"/>
    <d v="1899-12-30T09:30:58"/>
    <x v="3"/>
    <x v="5"/>
    <x v="12"/>
    <s v="6-22"/>
  </r>
  <r>
    <s v="S26257"/>
    <n v="488"/>
    <x v="1"/>
    <s v="REPARACION SOPORTES DE GUARDABARROS, SOLDADURA A BASES DE LUCES LATERALES"/>
    <s v="SOLDADURA CHASIS"/>
    <d v="1899-12-30T14:00:00"/>
    <d v="1899-12-30T11:30:00"/>
    <d v="2021-06-04T00:00:00"/>
    <x v="57"/>
    <d v="2021-06-05T00:00:00"/>
    <d v="2021-06-05T00:00:00"/>
    <d v="1899-12-30T07:30:00"/>
    <d v="1899-12-30T11:00:00"/>
    <s v="DAIRO RODRIGUEZ"/>
    <s v="JUAN VIVANCO"/>
    <x v="1"/>
    <s v="SOLDADURA"/>
    <s v="EXTERNO"/>
    <x v="1"/>
    <n v="1"/>
    <n v="1"/>
    <d v="1899-12-30T04:00:58"/>
    <x v="205"/>
    <n v="1"/>
    <d v="1899-12-30T00:00:00"/>
    <d v="1899-12-30T09:30:58"/>
    <x v="3"/>
    <x v="5"/>
    <x v="12"/>
    <s v="6-22"/>
  </r>
  <r>
    <s v="S26257"/>
    <n v="488"/>
    <x v="1"/>
    <s v="CAMBIO DE LUCES DEL TRAILER CAMBIO DE LUCES TRASERAS DEL CABEZOTE"/>
    <s v="LUZ TRAILER"/>
    <d v="1899-12-30T14:00:00"/>
    <d v="1899-12-30T11:30:00"/>
    <d v="2021-06-04T00:00:00"/>
    <x v="57"/>
    <d v="2021-06-05T00:00:00"/>
    <d v="2021-06-05T00:00:00"/>
    <d v="1899-12-30T07:30:00"/>
    <d v="1899-12-30T11:30:00"/>
    <s v="EDWIN NARANJO"/>
    <s v="JUAN VIVANCO"/>
    <x v="1"/>
    <s v="ELECTRICO"/>
    <s v="EXTERNO"/>
    <x v="1"/>
    <n v="1"/>
    <n v="1"/>
    <d v="1899-12-30T04:00:58"/>
    <x v="205"/>
    <n v="1"/>
    <d v="1899-12-30T00:00:00"/>
    <d v="1899-12-30T09:30:58"/>
    <x v="3"/>
    <x v="5"/>
    <x v="12"/>
    <s v="6-22"/>
  </r>
  <r>
    <s v="S26257"/>
    <n v="488"/>
    <x v="0"/>
    <s v="INSTALACION DE GUARDABARROS E INSTALACION DE ESPONJAS"/>
    <s v="CHASIS"/>
    <d v="1899-12-30T14:00:00"/>
    <d v="1899-12-30T11:30:00"/>
    <d v="2021-06-04T00:00:00"/>
    <x v="57"/>
    <d v="2021-06-05T00:00:00"/>
    <d v="2021-06-05T00:00:00"/>
    <d v="1899-12-30T07:30:00"/>
    <d v="1899-12-30T11:00:00"/>
    <s v="WILSON OROZCO"/>
    <s v="JUAN VIVANCO"/>
    <x v="1"/>
    <s v="LATONERIA Y PINTURA"/>
    <s v="EXTERNO"/>
    <x v="1"/>
    <n v="1"/>
    <n v="1"/>
    <d v="1899-12-30T04:00:58"/>
    <x v="205"/>
    <n v="1"/>
    <d v="1899-12-30T00:00:00"/>
    <d v="1899-12-30T09:30:58"/>
    <x v="3"/>
    <x v="5"/>
    <x v="12"/>
    <s v="6-22"/>
  </r>
  <r>
    <s v="SJK695"/>
    <n v="489"/>
    <x v="0"/>
    <s v="DESMONTE DE TABLERO PARA CORRECCION DE FUGA DE AIRE Y CAMBIO DE PERA LUZ DIA."/>
    <s v="AIRE CABEZOTE"/>
    <d v="1899-12-30T14:00:00"/>
    <d v="1899-12-30T16:00:00"/>
    <d v="2021-06-04T00:00:00"/>
    <x v="55"/>
    <d v="2021-06-04T00:00:00"/>
    <d v="2021-06-04T00:00:00"/>
    <d v="1899-12-30T14:20:00"/>
    <d v="1899-12-30T16:00:00"/>
    <s v="JOSE PAEZ"/>
    <s v="MAURICIO SUESCUN"/>
    <x v="0"/>
    <s v="AIRE"/>
    <s v="INTERNO"/>
    <x v="3"/>
    <n v="0"/>
    <n v="1"/>
    <d v="1899-12-30T02:00:00"/>
    <x v="9"/>
    <n v="0"/>
    <d v="1899-12-30T05:00:00"/>
    <d v="1899-12-30T07:00:00"/>
    <x v="24"/>
    <x v="5"/>
    <x v="12"/>
    <s v="6-22"/>
  </r>
  <r>
    <s v="TFQ012"/>
    <n v="490"/>
    <x v="0"/>
    <s v="CAMBIO DE ACEITE Y FILTRACION DE MOTOR ENGRASE"/>
    <s v="MOTOR"/>
    <d v="1899-12-30T16:40:00"/>
    <d v="1899-12-30T18:00:00"/>
    <d v="2021-06-04T00:00:00"/>
    <x v="55"/>
    <d v="2021-06-04T00:00:00"/>
    <d v="2021-06-04T00:00:00"/>
    <d v="1899-12-30T16:40:00"/>
    <d v="1899-12-30T18:00:00"/>
    <s v="ARGEMIRO ARAQUE"/>
    <m/>
    <x v="1"/>
    <s v="MECANICA DE PATIO"/>
    <s v="INTERNO"/>
    <x v="1"/>
    <n v="0"/>
    <n v="1"/>
    <d v="1899-12-30T01:20:00"/>
    <x v="53"/>
    <n v="0"/>
    <d v="1899-12-30T03:00:00"/>
    <d v="1899-12-30T04:20:00"/>
    <x v="24"/>
    <x v="5"/>
    <x v="12"/>
    <s v="6-22"/>
  </r>
  <r>
    <s v="UQS507"/>
    <n v="491"/>
    <x v="0"/>
    <s v="ENGRASE GENERAL"/>
    <s v="GRASERA"/>
    <d v="1899-12-30T07:45:00"/>
    <d v="1899-12-30T08:25:00"/>
    <d v="2021-06-05T00:00:00"/>
    <x v="57"/>
    <d v="2021-06-05T00:00:00"/>
    <d v="2021-06-05T00:00:00"/>
    <d v="1899-12-30T07:45:00"/>
    <d v="1899-12-30T08:25:00"/>
    <s v="ARGEMIRO ARAQUE"/>
    <s v="ROGER CUELLO"/>
    <x v="1"/>
    <s v="MECANICA DE PATIO"/>
    <s v="EXTERNO"/>
    <x v="3"/>
    <n v="0"/>
    <n v="1"/>
    <d v="1899-12-30T00:40:00"/>
    <x v="70"/>
    <n v="1"/>
    <d v="1899-12-30T00:00:00"/>
    <d v="1899-12-30T00:40:00"/>
    <x v="3"/>
    <x v="5"/>
    <x v="12"/>
    <s v="6-22"/>
  </r>
  <r>
    <s v="TFR044"/>
    <n v="492"/>
    <x v="0"/>
    <s v="COMPLETAR NIVEL DE ACEITE TRANSMISION TRASERA, ENGRASE"/>
    <s v="TRANSMISIONES"/>
    <d v="1899-12-30T11:30:00"/>
    <d v="1899-12-30T12:30:00"/>
    <d v="2021-06-05T00:00:00"/>
    <x v="57"/>
    <d v="2021-06-05T00:00:00"/>
    <d v="2021-06-05T00:00:00"/>
    <d v="1899-12-30T11:30:00"/>
    <d v="1899-12-30T12:30:00"/>
    <s v="ARGEMIRO ARAQUE"/>
    <s v="ALVARO PINEDA"/>
    <x v="1"/>
    <s v="MECANICA DE PATIO"/>
    <s v="EXTERNO"/>
    <x v="1"/>
    <n v="0"/>
    <n v="1"/>
    <d v="1899-12-30T01:00:00"/>
    <x v="11"/>
    <n v="1"/>
    <d v="1899-12-30T00:00:00"/>
    <d v="1899-12-30T01:00:00"/>
    <x v="3"/>
    <x v="5"/>
    <x v="12"/>
    <s v="6-22"/>
  </r>
  <r>
    <s v="TDL763"/>
    <n v="493"/>
    <x v="0"/>
    <s v="COMPLETAR NIVEL DE ACEITE DE MOTOR Y ENGRASE"/>
    <s v="MOTOR"/>
    <d v="1899-12-30T09:00:00"/>
    <d v="1899-12-30T09:30:00"/>
    <d v="2021-06-05T00:00:00"/>
    <x v="57"/>
    <d v="2021-06-05T00:00:00"/>
    <d v="2021-06-05T00:00:00"/>
    <d v="1899-12-30T09:00:00"/>
    <d v="1899-12-30T09:30:00"/>
    <s v="ARGEMIRO ARAQUE"/>
    <s v="JORGE BALLESTEROS"/>
    <x v="1"/>
    <s v="MECANICA DE PATIO"/>
    <s v="EXTERNO"/>
    <x v="1"/>
    <n v="0"/>
    <n v="1"/>
    <d v="1899-12-30T00:30:00"/>
    <x v="7"/>
    <n v="1"/>
    <d v="1899-12-30T00:00:00"/>
    <d v="1899-12-30T00:30:00"/>
    <x v="3"/>
    <x v="5"/>
    <x v="12"/>
    <s v="6-22"/>
  </r>
  <r>
    <s v="TFU073"/>
    <n v="494"/>
    <x v="1"/>
    <s v="CAMBIO DE BANDAS POSICION 3,4,5,6"/>
    <s v="RUEDAS"/>
    <d v="1899-12-30T17:30:00"/>
    <d v="1899-12-30T12:00:00"/>
    <d v="2021-06-04T00:00:00"/>
    <x v="57"/>
    <d v="2021-06-04T00:00:00"/>
    <d v="2021-06-05T00:00:00"/>
    <d v="1899-12-30T17:30:00"/>
    <d v="1899-12-30T08:00:00"/>
    <s v="TODO TRAILER"/>
    <s v="FREDY CALDERON"/>
    <x v="1"/>
    <s v="MECANICA DE PATIO"/>
    <s v="INTERNO"/>
    <x v="1"/>
    <n v="1"/>
    <n v="1"/>
    <d v="1899-12-30T01:00:58"/>
    <x v="276"/>
    <n v="1"/>
    <d v="1899-12-30T00:00:00"/>
    <d v="1899-12-30T06:30:58"/>
    <x v="3"/>
    <x v="5"/>
    <x v="12"/>
    <s v="6-22"/>
  </r>
  <r>
    <s v="TFU073"/>
    <n v="494"/>
    <x v="1"/>
    <s v="CAMBIO DE MANGUERA DE INTERCOOLER"/>
    <s v="MOTOR"/>
    <d v="1899-12-30T17:30:00"/>
    <d v="1899-12-30T12:00:00"/>
    <d v="2021-06-04T00:00:00"/>
    <x v="57"/>
    <d v="2021-06-05T00:00:00"/>
    <d v="2021-06-05T00:00:00"/>
    <d v="1899-12-30T10:30:00"/>
    <d v="1899-12-30T11:00:00"/>
    <s v="JOSE DIAZ"/>
    <s v="FREDY CALDERON"/>
    <x v="0"/>
    <s v="MOTORES"/>
    <s v="INTERNO"/>
    <x v="1"/>
    <n v="1"/>
    <n v="1"/>
    <d v="1899-12-30T01:00:58"/>
    <x v="276"/>
    <n v="1"/>
    <d v="1899-12-30T00:00:00"/>
    <d v="1899-12-30T06:30:58"/>
    <x v="3"/>
    <x v="5"/>
    <x v="12"/>
    <s v="6-22"/>
  </r>
  <r>
    <s v="TFU073"/>
    <n v="494"/>
    <x v="1"/>
    <s v="DESARME DE TABLERO PARA CAMBIO DE PERA LUZ DIAS, CORREGIR FUGA DE AIRE POR MANGUERA DE ACOPLE RAPIDO CAMBIO DE ANILLO E INSERTO"/>
    <s v="AIRE CABEZOTE"/>
    <d v="1899-12-30T17:30:00"/>
    <d v="1899-12-30T12:00:00"/>
    <d v="2021-06-04T00:00:00"/>
    <x v="57"/>
    <d v="2021-06-05T00:00:00"/>
    <d v="2021-06-05T00:00:00"/>
    <d v="1899-12-30T10:30:00"/>
    <d v="1899-12-30T11:30:00"/>
    <s v="JOSE PAEZ"/>
    <s v="FREDY CALDERON"/>
    <x v="0"/>
    <s v="AIRE"/>
    <s v="INTERNO"/>
    <x v="1"/>
    <n v="1"/>
    <n v="1"/>
    <d v="1899-12-30T01:00:58"/>
    <x v="276"/>
    <n v="1"/>
    <d v="1899-12-30T00:00:00"/>
    <d v="1899-12-30T06:30:58"/>
    <x v="3"/>
    <x v="5"/>
    <x v="12"/>
    <s v="6-22"/>
  </r>
  <r>
    <s v="TFU073"/>
    <n v="494"/>
    <x v="0"/>
    <s v="REPARACION DE TANQUE DE COMPENSACION"/>
    <s v="MOTOR"/>
    <d v="1899-12-30T17:30:00"/>
    <d v="1899-12-30T12:00:00"/>
    <d v="2021-06-04T00:00:00"/>
    <x v="57"/>
    <d v="2021-06-05T00:00:00"/>
    <d v="2021-06-05T00:00:00"/>
    <d v="1899-12-30T11:00:00"/>
    <d v="1899-12-30T12:00:00"/>
    <s v="CESAR ESCORCIA"/>
    <s v="FREDY CALDERON"/>
    <x v="0"/>
    <s v="MOTORES"/>
    <s v="INTERNO"/>
    <x v="1"/>
    <n v="1"/>
    <n v="1"/>
    <d v="1899-12-30T01:00:58"/>
    <x v="276"/>
    <n v="1"/>
    <d v="1899-12-30T00:00:00"/>
    <d v="1899-12-30T06:30:58"/>
    <x v="3"/>
    <x v="5"/>
    <x v="12"/>
    <s v="6-22"/>
  </r>
  <r>
    <s v="TDL770"/>
    <n v="495"/>
    <x v="0"/>
    <s v="DESMONTE DE RUEDA POSICION 9 Y 10, PARA CAMBIO DE RODAJAS"/>
    <s v="RUEDAS"/>
    <d v="1899-12-30T07:00:00"/>
    <d v="1899-12-30T08:15:00"/>
    <d v="2021-06-05T00:00:00"/>
    <x v="57"/>
    <d v="2021-06-05T00:00:00"/>
    <d v="2021-06-05T00:00:00"/>
    <d v="1899-12-30T07:30:00"/>
    <d v="1899-12-30T08:15:00"/>
    <s v="ARGEMIRO ARAQUE"/>
    <s v="ALEX RODRIGUEZ"/>
    <x v="0"/>
    <s v="MECANICA DE PATIO"/>
    <s v="INTERNO"/>
    <x v="1"/>
    <n v="0"/>
    <n v="1"/>
    <d v="1899-12-30T01:15:00"/>
    <x v="71"/>
    <n v="1"/>
    <d v="1899-12-30T00:00:00"/>
    <d v="1899-12-30T01:15:00"/>
    <x v="3"/>
    <x v="5"/>
    <x v="12"/>
    <s v="6-22"/>
  </r>
  <r>
    <s v="TFU068"/>
    <n v="496"/>
    <x v="0"/>
    <s v="CAMBIO DE SENSOR DE ADMISION Y PRUEBAS DE FRENO DE MOTOR"/>
    <s v="MOTOR"/>
    <d v="1899-12-30T07:00:00"/>
    <d v="1899-12-30T09:00:00"/>
    <d v="2021-06-05T00:00:00"/>
    <x v="57"/>
    <d v="2021-06-05T00:00:00"/>
    <d v="2021-06-05T00:00:00"/>
    <d v="1899-12-30T07:30:00"/>
    <d v="1899-12-30T09:00:00"/>
    <s v="JULIO ARAQUE _x000a_WILSON DURAN"/>
    <s v="JHON CANTILLO"/>
    <x v="0"/>
    <s v="MOTORES"/>
    <s v="INTERNO"/>
    <x v="1"/>
    <n v="0"/>
    <n v="1"/>
    <d v="1899-12-30T02:00:00"/>
    <x v="9"/>
    <n v="1"/>
    <d v="1899-12-30T00:00:00"/>
    <d v="1899-12-30T02:00:00"/>
    <x v="3"/>
    <x v="5"/>
    <x v="12"/>
    <s v="6-22"/>
  </r>
  <r>
    <s v="TFU065"/>
    <n v="497"/>
    <x v="1"/>
    <s v="CAMBIO DE ABRAZADERA DE INTERCOOLER Y DESMONTE Y MONTAJE DE DEPOSITO DE REFRIGERANTE"/>
    <s v="MOTOR"/>
    <d v="1899-12-30T08:05:00"/>
    <d v="1899-12-30T15:00:00"/>
    <d v="2021-06-05T00:00:00"/>
    <x v="57"/>
    <d v="2021-06-05T00:00:00"/>
    <d v="2021-06-05T00:00:00"/>
    <d v="1899-12-30T08:05:00"/>
    <d v="1899-12-30T10:00:00"/>
    <s v="JOSE DIAZ"/>
    <s v="RUBEN GUZMAN"/>
    <x v="0"/>
    <s v="MOTORES"/>
    <s v="INTERNO"/>
    <x v="1"/>
    <n v="0"/>
    <n v="1"/>
    <d v="1899-12-30T04:55:29"/>
    <x v="277"/>
    <n v="1"/>
    <d v="1899-12-30T00:00:00"/>
    <d v="1899-12-30T05:55:00"/>
    <x v="3"/>
    <x v="5"/>
    <x v="12"/>
    <s v="6-22"/>
  </r>
  <r>
    <s v="TFU065"/>
    <n v="497"/>
    <x v="0"/>
    <s v="REPARACION DE COMPRESOR SE CAMBIO CULATA"/>
    <s v="AIRE"/>
    <d v="1899-12-30T08:05:00"/>
    <d v="1899-12-30T15:00:00"/>
    <d v="2021-06-05T00:00:00"/>
    <x v="57"/>
    <d v="2021-06-05T00:00:00"/>
    <d v="2021-06-05T00:00:00"/>
    <d v="1899-12-30T10:00:00"/>
    <d v="1899-12-30T15:00:00"/>
    <s v="JOSE PAEZ"/>
    <s v="RUBEN GUZMAN"/>
    <x v="0"/>
    <s v="AIRE"/>
    <s v="INTERNO"/>
    <x v="1"/>
    <n v="0"/>
    <n v="1"/>
    <d v="1899-12-30T04:55:29"/>
    <x v="277"/>
    <n v="1"/>
    <d v="1899-12-30T00:00:00"/>
    <d v="1899-12-30T05:55:00"/>
    <x v="3"/>
    <x v="5"/>
    <x v="12"/>
    <s v="6-22"/>
  </r>
  <r>
    <s v="TFU058"/>
    <n v="498"/>
    <x v="0"/>
    <s v="REPARACION DE CAPO Y DEFENSA"/>
    <s v="CAPO"/>
    <d v="1899-12-30T07:00:00"/>
    <d v="1899-12-30T14:30:00"/>
    <d v="2021-06-05T00:00:00"/>
    <x v="57"/>
    <d v="2021-06-05T00:00:00"/>
    <d v="2021-06-05T00:00:00"/>
    <d v="1899-12-30T07:30:00"/>
    <d v="1899-12-30T14:30:00"/>
    <s v="DANIEL ROJAS"/>
    <s v="SAMUEL DELGADO"/>
    <x v="0"/>
    <s v="LATONERIA Y PINTURA"/>
    <s v="EXTERNO"/>
    <x v="0"/>
    <n v="0"/>
    <n v="1"/>
    <d v="1899-12-30T05:30:29"/>
    <x v="28"/>
    <n v="1"/>
    <d v="1899-12-30T00:00:00"/>
    <d v="1899-12-30T06:30:00"/>
    <x v="3"/>
    <x v="5"/>
    <x v="12"/>
    <s v="6-22"/>
  </r>
  <r>
    <s v="TFQ999"/>
    <n v="499"/>
    <x v="1"/>
    <s v="INSPECCION DE QUINTA RUEDA"/>
    <s v="QUINTA RUEDA"/>
    <d v="1899-12-30T09:30:00"/>
    <d v="1899-12-30T18:00:00"/>
    <d v="2021-06-05T00:00:00"/>
    <x v="58"/>
    <d v="2021-06-05T00:00:00"/>
    <d v="2021-06-05T00:00:00"/>
    <d v="1899-12-30T10:20:00"/>
    <d v="1899-12-30T11:30:00"/>
    <s v="LUIS UTRIA"/>
    <s v="ALEXANDER DIAZ"/>
    <x v="1"/>
    <s v="QUINTA RUEDA"/>
    <s v="EXTERNO"/>
    <x v="2"/>
    <n v="3"/>
    <n v="1"/>
    <d v="1899-12-31T10:00:17"/>
    <x v="278"/>
    <n v="0"/>
    <d v="1899-12-30T03:00:00"/>
    <d v="1900-01-01T06:29:02"/>
    <x v="10"/>
    <x v="5"/>
    <x v="13"/>
    <s v="6-23"/>
  </r>
  <r>
    <s v="TFQ999"/>
    <n v="499"/>
    <x v="1"/>
    <s v="CAMBIO DE ACEITE Y FILTRACION DE MOTOR, ENGRASE Y GRADUACION DE FRENOS"/>
    <s v="MOTOR"/>
    <d v="1899-12-30T09:30:00"/>
    <d v="1899-12-30T18:00:00"/>
    <d v="2021-06-05T00:00:00"/>
    <x v="58"/>
    <d v="2021-06-05T00:00:00"/>
    <d v="2021-06-05T00:00:00"/>
    <d v="1899-12-30T09:30:00"/>
    <d v="1899-12-30T11:30:00"/>
    <s v="ARGEMIRO ARAQUE"/>
    <s v="ALEXANDER DIAZ"/>
    <x v="1"/>
    <s v="MECANICA DE PATIO"/>
    <s v="INTERNO"/>
    <x v="2"/>
    <n v="3"/>
    <n v="1"/>
    <d v="1899-12-31T10:00:17"/>
    <x v="278"/>
    <n v="0"/>
    <d v="1899-12-30T03:00:00"/>
    <d v="1900-01-01T06:29:02"/>
    <x v="10"/>
    <x v="5"/>
    <x v="13"/>
    <s v="6-23"/>
  </r>
  <r>
    <s v="TFQ999"/>
    <n v="499"/>
    <x v="1"/>
    <s v="CAMBIO DE AMORTIGUADORES DELANTEROS"/>
    <s v="SUSPENSION CABINA"/>
    <d v="1899-12-30T09:30:00"/>
    <d v="1899-12-30T18:00:00"/>
    <d v="2021-06-05T00:00:00"/>
    <x v="58"/>
    <d v="2021-06-05T00:00:00"/>
    <d v="2021-06-05T00:00:00"/>
    <d v="1899-12-30T12:00:00"/>
    <d v="1899-12-30T14:00:00"/>
    <s v="CESAR ESCORCIA _x000a_JOSE DIAZ"/>
    <s v="ALEXANDER DIAZ"/>
    <x v="1"/>
    <s v="MECANICA DE PATIO"/>
    <s v="EXTERNO"/>
    <x v="2"/>
    <n v="3"/>
    <n v="1"/>
    <d v="1899-12-31T10:00:17"/>
    <x v="278"/>
    <n v="0"/>
    <d v="1899-12-30T03:00:00"/>
    <d v="1900-01-01T06:29:02"/>
    <x v="10"/>
    <x v="5"/>
    <x v="13"/>
    <s v="6-23"/>
  </r>
  <r>
    <s v="R62329"/>
    <n v="499"/>
    <x v="1"/>
    <s v="DESMONTE DE LLANTAS PARA CAMBIO DE BANDAS POSICION 3,4,5,6,7,8,9,10,11 Y12,CAMBIO DE CAMPANAS Y RODAJAS"/>
    <s v="RUEDAS"/>
    <d v="1899-12-30T09:30:00"/>
    <d v="1899-12-30T18:00:00"/>
    <d v="2021-06-05T00:00:00"/>
    <x v="58"/>
    <d v="2021-06-05T00:00:00"/>
    <d v="2021-06-05T00:00:00"/>
    <d v="1899-12-30T12:00:00"/>
    <d v="1899-12-30T15:30:00"/>
    <s v="NELFO CALDERA _x000a_RODOLFO CASTAÑEDA _x000a_CESAR ESCORCIA"/>
    <s v="ALEXANDER DIAZ"/>
    <x v="1"/>
    <s v="MECANICA DE PATIO"/>
    <s v="INTERNO"/>
    <x v="2"/>
    <n v="3"/>
    <n v="1"/>
    <d v="1899-12-31T10:00:17"/>
    <x v="278"/>
    <n v="0"/>
    <d v="1899-12-30T03:00:00"/>
    <d v="1900-01-01T06:29:02"/>
    <x v="10"/>
    <x v="5"/>
    <x v="13"/>
    <s v="6-23"/>
  </r>
  <r>
    <s v="R62329"/>
    <n v="499"/>
    <x v="1"/>
    <s v="CAMBIO DE RETENEDORES POSICION 3, 4, 7,8,11 Y 12, MONTAR DOS CAMPANAS Y BAJAR MUELLES"/>
    <s v="RUEDAS"/>
    <d v="1899-12-30T09:30:00"/>
    <d v="1899-12-30T18:00:00"/>
    <d v="2021-06-05T00:00:00"/>
    <x v="58"/>
    <d v="2021-06-07T00:00:00"/>
    <d v="2021-06-07T00:00:00"/>
    <d v="1899-12-30T08:00:00"/>
    <d v="1899-12-30T12:00:00"/>
    <s v="ARGEMIRO ARAQUE _x000a_RODOLFO CASTAÑEDA"/>
    <s v="ALEXANDER DIAZ"/>
    <x v="1"/>
    <s v="MECANICA DE PATIO"/>
    <s v="INTERNO"/>
    <x v="2"/>
    <n v="3"/>
    <n v="1"/>
    <d v="1899-12-31T10:00:17"/>
    <x v="278"/>
    <n v="0"/>
    <d v="1899-12-30T03:00:00"/>
    <d v="1900-01-01T06:29:02"/>
    <x v="10"/>
    <x v="5"/>
    <x v="13"/>
    <s v="6-23"/>
  </r>
  <r>
    <s v="TFQ999"/>
    <n v="499"/>
    <x v="1"/>
    <s v="POLISHADO"/>
    <s v="CABINA"/>
    <d v="1899-12-30T09:30:00"/>
    <d v="1899-12-30T18:00:00"/>
    <d v="2021-06-05T00:00:00"/>
    <x v="58"/>
    <d v="2021-06-08T00:00:00"/>
    <d v="2021-06-08T00:00:00"/>
    <d v="1899-12-30T09:00:00"/>
    <d v="1899-12-30T17:00:00"/>
    <s v="WILSON OROZCO"/>
    <s v="ALEXANDER DIAZ"/>
    <x v="1"/>
    <s v="LATONERIA Y PINTURA"/>
    <s v="EXTERNO"/>
    <x v="2"/>
    <n v="3"/>
    <n v="1"/>
    <d v="1899-12-31T10:00:17"/>
    <x v="278"/>
    <n v="0"/>
    <d v="1899-12-30T03:00:00"/>
    <d v="1900-01-01T06:29:02"/>
    <x v="10"/>
    <x v="5"/>
    <x v="13"/>
    <s v="6-23"/>
  </r>
  <r>
    <s v="R62329"/>
    <n v="499"/>
    <x v="1"/>
    <s v="CAMBIO DE STOP LATERALES TRASERAS Y LUZ DE REVERSA"/>
    <s v="LUZ TRAILER"/>
    <d v="1899-12-30T09:30:00"/>
    <d v="1899-12-30T18:00:00"/>
    <d v="2021-06-05T00:00:00"/>
    <x v="58"/>
    <d v="2021-06-08T00:00:00"/>
    <d v="2021-06-08T00:00:00"/>
    <d v="1899-12-30T11:30:00"/>
    <d v="1899-12-30T17:00:00"/>
    <s v="EDWIN NARANJO"/>
    <s v="ALEXANDER DIAZ"/>
    <x v="1"/>
    <s v="ELECTRICO"/>
    <s v="EXTERNO"/>
    <x v="2"/>
    <n v="3"/>
    <n v="1"/>
    <d v="1899-12-31T10:00:17"/>
    <x v="278"/>
    <n v="0"/>
    <d v="1899-12-30T03:00:00"/>
    <d v="1900-01-01T06:29:02"/>
    <x v="10"/>
    <x v="5"/>
    <x v="13"/>
    <s v="6-23"/>
  </r>
  <r>
    <s v="R62329"/>
    <n v="499"/>
    <x v="1"/>
    <s v="CAMBIO DE PERNOS RIN DISCO TROQUE DEL MEDIO , CAMBIO HOJA DE MUELLE PRINCIPAL POSICION 11 Y 12, CAMBIO TORNILLO GUIA DE MUELLE POSICION 7 Y 8, CAMBIO DE BASE SAPO POSICION 7,8,11 Y 12, GRADUACION DE FRENOS Y AJUSTE DE GRAPAS, ENGRASE"/>
    <s v="RUEDAS"/>
    <d v="1899-12-30T09:30:00"/>
    <d v="1899-12-30T18:00:00"/>
    <d v="2021-06-05T00:00:00"/>
    <x v="58"/>
    <d v="2021-06-08T00:00:00"/>
    <d v="2021-06-08T00:00:00"/>
    <d v="1899-12-30T07:40:00"/>
    <d v="1899-12-30T18:00:00"/>
    <s v="RODOLFO CASTAÑEDA"/>
    <s v="ALEXANDER DIAZ"/>
    <x v="1"/>
    <s v="MECANICA DE PATIO"/>
    <s v="INTERNO"/>
    <x v="2"/>
    <n v="3"/>
    <n v="1"/>
    <d v="1899-12-31T10:00:17"/>
    <x v="278"/>
    <n v="0"/>
    <d v="1899-12-30T03:00:00"/>
    <d v="1900-01-01T06:29:02"/>
    <x v="10"/>
    <x v="5"/>
    <x v="13"/>
    <s v="6-23"/>
  </r>
  <r>
    <s v="R62329"/>
    <n v="499"/>
    <x v="0"/>
    <s v="MONTAJE DE 10 LLANTAS RUEDAS A LAS QUE SE LES TRABAJO"/>
    <s v="RUEDAS"/>
    <d v="1899-12-30T09:30:00"/>
    <d v="1899-12-30T18:00:00"/>
    <d v="2021-06-05T00:00:00"/>
    <x v="58"/>
    <d v="2021-06-08T00:00:00"/>
    <d v="2021-06-08T00:00:00"/>
    <d v="1899-12-30T16:30:00"/>
    <d v="1899-12-30T17:30:00"/>
    <s v="LUIS _x000a_JHON"/>
    <s v="ALEXANDER DIAZ"/>
    <x v="1"/>
    <s v="LLANTERIA"/>
    <s v="EXTERNO"/>
    <x v="2"/>
    <n v="3"/>
    <n v="1"/>
    <d v="1899-12-31T10:00:17"/>
    <x v="278"/>
    <n v="0"/>
    <d v="1899-12-30T03:00:00"/>
    <d v="1900-01-01T06:29:02"/>
    <x v="10"/>
    <x v="5"/>
    <x v="13"/>
    <s v="6-23"/>
  </r>
  <r>
    <s v="TFU057"/>
    <n v="500"/>
    <x v="1"/>
    <s v="CAMBIO DE RELÉ, REPARACION DE BOMBA DE LEVANTE"/>
    <s v="CABINA"/>
    <d v="1899-12-30T09:00:00"/>
    <d v="1899-12-30T11:40:00"/>
    <d v="2021-06-05T00:00:00"/>
    <x v="57"/>
    <d v="2021-06-05T00:00:00"/>
    <d v="2021-06-05T00:00:00"/>
    <d v="1899-12-30T09:00:00"/>
    <d v="1899-12-30T11:40:00"/>
    <s v="JULIO ARAQUE"/>
    <s v="YOLMER TRONCOSO"/>
    <x v="1"/>
    <s v="ELECTRICO"/>
    <s v="INTERNO"/>
    <x v="1"/>
    <n v="0"/>
    <n v="1"/>
    <d v="1899-12-30T02:40:00"/>
    <x v="279"/>
    <n v="1"/>
    <d v="1899-12-30T00:00:00"/>
    <d v="1899-12-30T02:40:00"/>
    <x v="3"/>
    <x v="5"/>
    <x v="12"/>
    <s v="6-22"/>
  </r>
  <r>
    <s v="TFU057"/>
    <n v="500"/>
    <x v="1"/>
    <s v="CAMBIO DE FILTRO DE TRAMPA, REVISION DE TURBO, CAMBIO DE FILTRO DE AIRE DE MOTOR, CAMBIO DE ABRAZADERA DE INTERCOOLER"/>
    <s v="MOTOR"/>
    <d v="1899-12-30T09:00:00"/>
    <d v="1899-12-30T10:00:00"/>
    <d v="2021-06-05T00:00:00"/>
    <x v="57"/>
    <d v="2021-06-05T00:00:00"/>
    <d v="2021-06-05T00:00:00"/>
    <d v="1899-12-30T09:00:00"/>
    <d v="1899-12-30T10:00:00"/>
    <s v="WILSON DURAN"/>
    <s v="YOLMER TRONCOSO"/>
    <x v="1"/>
    <s v="MOTORES"/>
    <s v="INTERNO"/>
    <x v="1"/>
    <n v="0"/>
    <n v="1"/>
    <d v="1899-12-30T01:00:00"/>
    <x v="11"/>
    <n v="1"/>
    <d v="1899-12-30T00:00:00"/>
    <d v="1899-12-30T01:00:00"/>
    <x v="3"/>
    <x v="5"/>
    <x v="12"/>
    <s v="6-22"/>
  </r>
  <r>
    <s v="TFU057"/>
    <n v="500"/>
    <x v="0"/>
    <s v="CAMBIO DE ACEITE DE MOTOR Y FILTRACION"/>
    <s v="MOTOR"/>
    <d v="1899-12-30T12:30:00"/>
    <d v="1899-12-30T15:00:00"/>
    <d v="2021-06-05T00:00:00"/>
    <x v="57"/>
    <d v="2021-06-05T00:00:00"/>
    <d v="2021-06-05T00:00:00"/>
    <d v="1899-12-30T12:30:00"/>
    <d v="1899-12-30T15:00:00"/>
    <s v="ARGEMIRO ARAQUE"/>
    <s v="YOLMER TRONCOSO"/>
    <x v="1"/>
    <s v="MECANICO DE PATIO"/>
    <s v="INTERNO"/>
    <x v="1"/>
    <n v="0"/>
    <n v="1"/>
    <d v="1899-12-30T02:30:00"/>
    <x v="0"/>
    <n v="1"/>
    <d v="1899-12-30T00:00:00"/>
    <d v="1899-12-30T02:30:00"/>
    <x v="3"/>
    <x v="5"/>
    <x v="12"/>
    <s v="6-22"/>
  </r>
  <r>
    <s v="TFU062"/>
    <n v="501"/>
    <x v="0"/>
    <s v="CAMBIO DE MANGUERA ROJA DE SERVICIO, CAMBIO DE EMPAQUETADURA DE LA BOTELLA DE DIRECCION Y COMPLETAR NIVEL DE HIDRAULICO"/>
    <s v="MOTOR"/>
    <d v="1899-12-30T09:00:00"/>
    <d v="1899-12-30T13:00:00"/>
    <d v="2021-06-05T00:00:00"/>
    <x v="57"/>
    <d v="2021-06-05T00:00:00"/>
    <d v="2021-06-05T00:00:00"/>
    <d v="1899-12-30T10:00:00"/>
    <d v="1899-12-30T13:00:00"/>
    <s v="WILSON DURAN"/>
    <s v="EDWIN JIMENEZ"/>
    <x v="0"/>
    <s v="MOTORES"/>
    <s v="INTERNO"/>
    <x v="1"/>
    <n v="0"/>
    <n v="1"/>
    <d v="1899-12-30T04:00:00"/>
    <x v="13"/>
    <n v="1"/>
    <d v="1899-12-30T00:00:00"/>
    <d v="1899-12-30T04:00:00"/>
    <x v="3"/>
    <x v="5"/>
    <x v="12"/>
    <s v="6-22"/>
  </r>
  <r>
    <s v="TFU067"/>
    <n v="502"/>
    <x v="0"/>
    <s v="CAMBIO DE CORREA DE AIRE ACONDICIONADO Y GARANTIA DEL MTTO"/>
    <s v="AIRE ACONDICIONADO"/>
    <d v="1899-12-30T09:00:00"/>
    <d v="1899-12-30T11:30:00"/>
    <d v="2021-06-05T00:00:00"/>
    <x v="57"/>
    <d v="2021-06-05T00:00:00"/>
    <d v="2021-06-05T00:00:00"/>
    <d v="1899-12-30T09:00:00"/>
    <d v="1899-12-30T11:30:00"/>
    <s v="MARCELINO"/>
    <s v="ABSALON PUENTES"/>
    <x v="0"/>
    <s v="AIRE ACONDICIONADO"/>
    <s v="INTERNO"/>
    <x v="1"/>
    <n v="0"/>
    <n v="1"/>
    <d v="1899-12-30T02:30:00"/>
    <x v="0"/>
    <n v="1"/>
    <d v="1899-12-30T00:00:00"/>
    <d v="1899-12-30T02:30:00"/>
    <x v="3"/>
    <x v="5"/>
    <x v="12"/>
    <s v="6-22"/>
  </r>
  <r>
    <s v="TFR045"/>
    <n v="503"/>
    <x v="0"/>
    <s v="CAMBIO DE BANDAS POSICION 3,4,5,6,7,8,9 Y 10"/>
    <s v="RUEDAS"/>
    <d v="1899-12-30T08:00:00"/>
    <d v="1899-12-30T13:00:00"/>
    <d v="2021-06-05T00:00:00"/>
    <x v="57"/>
    <d v="2021-06-05T00:00:00"/>
    <d v="2021-06-05T00:00:00"/>
    <d v="1899-12-30T08:00:00"/>
    <d v="1899-12-30T13:00:00"/>
    <s v="TODO TRAILER"/>
    <s v="ROBERTO MENDOZA"/>
    <x v="1"/>
    <s v="MECANICA DE PATIO"/>
    <s v="INTERNO"/>
    <x v="1"/>
    <n v="0"/>
    <n v="1"/>
    <d v="1899-12-30T03:00:29"/>
    <x v="13"/>
    <n v="1"/>
    <d v="1899-12-30T00:00:00"/>
    <d v="1899-12-30T04:00:00"/>
    <x v="3"/>
    <x v="5"/>
    <x v="12"/>
    <s v="6-22"/>
  </r>
  <r>
    <s v="TFQ012"/>
    <n v="504"/>
    <x v="0"/>
    <s v="POSTURA DE LODERAS"/>
    <s v="CHASIS TRAILER"/>
    <d v="1899-12-30T07:30:00"/>
    <d v="1899-12-30T08:30:00"/>
    <d v="2021-06-05T00:00:00"/>
    <x v="57"/>
    <d v="2021-06-05T00:00:00"/>
    <d v="2021-06-05T00:00:00"/>
    <d v="1899-12-30T07:30:00"/>
    <d v="1899-12-30T08:30:00"/>
    <s v="WILSON OROZCO"/>
    <m/>
    <x v="1"/>
    <s v="LATONERIA Y PINTURA"/>
    <s v="EXTERNO"/>
    <x v="1"/>
    <n v="0"/>
    <n v="1"/>
    <d v="1899-12-30T01:00:00"/>
    <x v="11"/>
    <n v="1"/>
    <d v="1899-12-30T00:00:00"/>
    <d v="1899-12-30T01:00:00"/>
    <x v="3"/>
    <x v="5"/>
    <x v="12"/>
    <s v="6-22"/>
  </r>
  <r>
    <s v="TDL769"/>
    <n v="505"/>
    <x v="1"/>
    <s v="CAMBIO DE EMPAQUE EJE 8 HUECOS, CAMBIO DE 8 ESPARRAGOS, 10 PERNOS RIN DISCO RETENEDORES POSICION 7 Y 8"/>
    <s v="RUEDAS"/>
    <d v="1899-12-30T09:15:00"/>
    <d v="1899-12-30T12:30:00"/>
    <d v="2021-06-05T00:00:00"/>
    <x v="57"/>
    <d v="2021-06-05T00:00:00"/>
    <d v="2021-06-05T00:00:00"/>
    <d v="1899-12-30T09:40:00"/>
    <d v="1899-12-30T12:00:00"/>
    <s v="RODOLFO CASTAÑEDA"/>
    <s v="OSCAR SALAS"/>
    <x v="0"/>
    <s v="MECANICA DE PATIO"/>
    <s v="INTERNO"/>
    <x v="1"/>
    <n v="0"/>
    <n v="1"/>
    <d v="1899-12-30T03:15:00"/>
    <x v="39"/>
    <n v="1"/>
    <d v="1899-12-30T00:00:00"/>
    <d v="1899-12-30T03:15:00"/>
    <x v="3"/>
    <x v="5"/>
    <x v="12"/>
    <s v="6-22"/>
  </r>
  <r>
    <s v="TDL769"/>
    <n v="505"/>
    <x v="1"/>
    <s v="REVISION DE CLUTCH"/>
    <s v="TRANSMISIONES"/>
    <d v="1899-12-30T09:15:00"/>
    <d v="1899-12-30T12:30:00"/>
    <d v="2021-06-05T00:00:00"/>
    <x v="57"/>
    <d v="2021-06-05T00:00:00"/>
    <d v="2021-06-05T00:00:00"/>
    <d v="1899-12-30T12:00:00"/>
    <d v="1899-12-30T12:30:00"/>
    <s v="JOSE DIAZ"/>
    <s v="OSCAR SALAS"/>
    <x v="1"/>
    <s v="CAJAS Y TRANSMISIONES"/>
    <s v="INTERNO"/>
    <x v="1"/>
    <n v="0"/>
    <n v="1"/>
    <d v="1899-12-30T03:15:00"/>
    <x v="39"/>
    <n v="1"/>
    <d v="1899-12-30T00:00:00"/>
    <d v="1899-12-30T03:15:00"/>
    <x v="3"/>
    <x v="5"/>
    <x v="12"/>
    <s v="6-22"/>
  </r>
  <r>
    <s v="TDL769"/>
    <n v="505"/>
    <x v="1"/>
    <s v="CAMBIO DE TORNILLO DE BUJE DE CAPO"/>
    <s v="CABINA"/>
    <d v="1899-12-30T09:15:00"/>
    <d v="1899-12-30T12:30:00"/>
    <d v="2021-06-05T00:00:00"/>
    <x v="57"/>
    <d v="2021-06-05T00:00:00"/>
    <d v="2021-06-05T00:00:00"/>
    <d v="1899-12-30T10:00:00"/>
    <d v="1899-12-30T11:00:00"/>
    <s v="WILSON OROZCO"/>
    <s v="OSCAR SALAS"/>
    <x v="0"/>
    <s v="LATONERIA Y PINTURA"/>
    <s v="EXTERNO"/>
    <x v="1"/>
    <n v="0"/>
    <n v="1"/>
    <d v="1899-12-30T03:15:00"/>
    <x v="39"/>
    <n v="1"/>
    <d v="1899-12-30T00:00:00"/>
    <d v="1899-12-30T03:15:00"/>
    <x v="3"/>
    <x v="5"/>
    <x v="12"/>
    <s v="6-22"/>
  </r>
  <r>
    <s v="TDL769"/>
    <n v="505"/>
    <x v="0"/>
    <s v="ALINEACION DE TANQUE"/>
    <s v="RUEDAS"/>
    <d v="1899-12-30T09:15:00"/>
    <d v="1899-12-30T12:30:00"/>
    <d v="2021-06-05T00:00:00"/>
    <x v="57"/>
    <d v="2021-06-05T00:00:00"/>
    <d v="2021-06-05T00:00:00"/>
    <d v="1899-12-30T08:00:00"/>
    <d v="1899-12-30T09:00:00"/>
    <s v="CESAR ESCORCIA"/>
    <s v="OSCAR SALAS"/>
    <x v="1"/>
    <s v="MECANICA DE PATIO"/>
    <s v="EXTERNO"/>
    <x v="1"/>
    <n v="0"/>
    <n v="1"/>
    <d v="1899-12-30T03:15:00"/>
    <x v="39"/>
    <n v="1"/>
    <d v="1899-12-30T00:00:00"/>
    <d v="1899-12-30T03:15:00"/>
    <x v="3"/>
    <x v="5"/>
    <x v="12"/>
    <s v="6-22"/>
  </r>
  <r>
    <s v="TFQ993"/>
    <n v="506"/>
    <x v="1"/>
    <s v="CAMBIO DE BOMBA DE AGUA"/>
    <s v="MOTOR"/>
    <d v="1899-12-30T11:10:00"/>
    <d v="1899-12-30T16:30:00"/>
    <d v="2021-06-05T00:00:00"/>
    <x v="57"/>
    <d v="2021-06-05T00:00:00"/>
    <d v="2021-06-05T00:00:00"/>
    <d v="1899-12-30T11:10:00"/>
    <d v="1899-12-30T15:00:00"/>
    <s v="ORLANDO SAN JUAN"/>
    <s v="JORGE GOMEZ"/>
    <x v="1"/>
    <s v="MOTORES"/>
    <s v="INTERNO"/>
    <x v="1"/>
    <n v="0"/>
    <n v="1"/>
    <d v="1899-12-30T03:20:29"/>
    <x v="49"/>
    <n v="0"/>
    <d v="1899-12-30T04:30:00"/>
    <d v="1899-12-30T08:50:00"/>
    <x v="3"/>
    <x v="5"/>
    <x v="12"/>
    <s v="6-22"/>
  </r>
  <r>
    <s v="TFQ993"/>
    <n v="506"/>
    <x v="0"/>
    <s v="CAMBIO DE ACEITE Y FILTRACION DE MOTOR"/>
    <s v="MOTOR"/>
    <d v="1899-12-30T11:10:00"/>
    <d v="1899-12-30T16:30:00"/>
    <d v="2021-06-05T00:00:00"/>
    <x v="57"/>
    <d v="2021-06-05T00:00:00"/>
    <d v="2021-06-05T00:00:00"/>
    <d v="1899-12-30T15:00:00"/>
    <d v="1899-12-30T16:30:00"/>
    <s v="ARGEMIRO ARAQUE"/>
    <s v="JORGE GOMEZ"/>
    <x v="1"/>
    <s v="MECANICA DE PATIO"/>
    <s v="INTERNO"/>
    <x v="1"/>
    <n v="0"/>
    <n v="1"/>
    <d v="1899-12-30T03:20:29"/>
    <x v="49"/>
    <n v="0"/>
    <d v="1899-12-30T04:30:00"/>
    <d v="1899-12-30T08:50:00"/>
    <x v="3"/>
    <x v="5"/>
    <x v="12"/>
    <s v="6-22"/>
  </r>
  <r>
    <s v="R67302"/>
    <n v="507"/>
    <x v="1"/>
    <s v="SOLDADURA DE BALANCIN"/>
    <s v="SUSPENSION TRAILER"/>
    <d v="1899-12-30T07:00:00"/>
    <d v="1899-12-30T17:30:00"/>
    <d v="2021-06-07T00:00:00"/>
    <x v="59"/>
    <d v="2021-06-07T00:00:00"/>
    <d v="2021-06-07T00:00:00"/>
    <d v="1899-12-30T08:00:00"/>
    <d v="1899-12-30T09:30:00"/>
    <s v="DAIRO RODRIGUEZ"/>
    <s v="EDWIN AGUILAR"/>
    <x v="0"/>
    <s v="SOLDADURA"/>
    <s v="EXTERNO"/>
    <x v="2"/>
    <n v="2"/>
    <n v="1"/>
    <d v="1899-12-31T03:30:23"/>
    <x v="271"/>
    <n v="0"/>
    <d v="1899-12-30T03:30:00"/>
    <d v="1899-12-31T18:59:31"/>
    <x v="9"/>
    <x v="5"/>
    <x v="13"/>
    <s v="6-23"/>
  </r>
  <r>
    <s v="SJK640"/>
    <n v="507"/>
    <x v="1"/>
    <s v="ESCANER, REVISION PARTE ELECTRICA BATERIA MOTOR DE ARRANQUE, PACHA DE MODULO Y SENSOR DE VELOCIDAD DEL MOTOR"/>
    <s v="MOTORES"/>
    <d v="1899-12-30T07:00:00"/>
    <d v="1899-12-30T17:30:00"/>
    <d v="2021-06-07T00:00:00"/>
    <x v="59"/>
    <d v="2021-06-07T00:00:00"/>
    <d v="2021-06-07T00:00:00"/>
    <d v="1899-12-30T08:00:00"/>
    <d v="1899-12-30T10:00:00"/>
    <s v="JULIO ARAQUE _x000a_WILSON DURAN"/>
    <s v="EDWIN AGUILAR"/>
    <x v="1"/>
    <s v="MOTORES"/>
    <s v="INTERNO"/>
    <x v="2"/>
    <n v="2"/>
    <n v="1"/>
    <d v="1899-12-31T03:30:23"/>
    <x v="271"/>
    <n v="0"/>
    <d v="1899-12-30T03:30:00"/>
    <d v="1899-12-31T18:59:31"/>
    <x v="9"/>
    <x v="5"/>
    <x v="13"/>
    <s v="6-23"/>
  </r>
  <r>
    <s v="SJK640"/>
    <n v="507"/>
    <x v="1"/>
    <s v="DESARME DE TABLERO PARA CAMBIO DE VALVULA PIVOTE"/>
    <s v="AIRE CABEZOTE"/>
    <d v="1899-12-30T07:00:00"/>
    <d v="1899-12-30T17:30:00"/>
    <d v="2021-06-07T00:00:00"/>
    <x v="59"/>
    <d v="2021-06-07T00:00:00"/>
    <d v="2021-06-07T00:00:00"/>
    <d v="1899-12-30T08:00:00"/>
    <d v="1899-12-30T12:00:00"/>
    <s v="JOSE PAEZ"/>
    <s v="EDWIN AGUILAR"/>
    <x v="0"/>
    <s v="AIRE"/>
    <s v="INTERNO"/>
    <x v="2"/>
    <n v="2"/>
    <n v="1"/>
    <d v="1899-12-31T03:30:23"/>
    <x v="271"/>
    <n v="0"/>
    <d v="1899-12-30T03:30:00"/>
    <d v="1899-12-31T18:59:31"/>
    <x v="9"/>
    <x v="5"/>
    <x v="13"/>
    <s v="6-23"/>
  </r>
  <r>
    <s v="SJK640"/>
    <n v="507"/>
    <x v="1"/>
    <s v="CORRECCION FUGAS DE AGUA EN TECHO"/>
    <s v="CABINA"/>
    <d v="1899-12-30T07:00:00"/>
    <d v="1899-12-30T17:30:00"/>
    <d v="2021-06-07T00:00:00"/>
    <x v="59"/>
    <d v="2021-06-08T00:00:00"/>
    <d v="2021-06-08T00:00:00"/>
    <d v="1899-12-30T08:00:00"/>
    <d v="1899-12-30T09:00:00"/>
    <s v="WILSON OROZCO"/>
    <s v="EDWIN AGUILAR"/>
    <x v="0"/>
    <s v="LATONERIA Y PINTURA"/>
    <s v="EXTERNO"/>
    <x v="2"/>
    <n v="2"/>
    <n v="1"/>
    <d v="1899-12-31T03:30:23"/>
    <x v="271"/>
    <n v="0"/>
    <d v="1899-12-30T03:30:00"/>
    <d v="1899-12-31T18:59:31"/>
    <x v="9"/>
    <x v="5"/>
    <x v="13"/>
    <s v="6-23"/>
  </r>
  <r>
    <s v="SJK640"/>
    <n v="507"/>
    <x v="1"/>
    <s v="ARREGLO DE ALARMA DE REVERSA CAMBIO DE BOMBILLO DE LICUADORA, REPARACION DE LUZ DE TRABAJO"/>
    <s v="LUZ CABINA"/>
    <d v="1899-12-30T07:00:00"/>
    <d v="1899-12-30T17:30:00"/>
    <d v="2021-06-07T00:00:00"/>
    <x v="59"/>
    <d v="2021-06-08T00:00:00"/>
    <d v="2021-06-08T00:00:00"/>
    <d v="1899-12-30T07:30:00"/>
    <d v="1899-12-30T10:00:00"/>
    <s v="EDWIN NARANJO"/>
    <s v="EDWIN AGUILAR"/>
    <x v="1"/>
    <s v="ELECTRICO"/>
    <s v="EXTERNO"/>
    <x v="2"/>
    <n v="2"/>
    <n v="1"/>
    <d v="1899-12-31T03:30:23"/>
    <x v="271"/>
    <n v="0"/>
    <d v="1899-12-30T03:30:00"/>
    <d v="1899-12-31T18:59:31"/>
    <x v="9"/>
    <x v="5"/>
    <x v="13"/>
    <s v="6-23"/>
  </r>
  <r>
    <s v="R67302"/>
    <n v="507"/>
    <x v="1"/>
    <s v="DESMONTE DE BALANCINES, TEMPLETE DE TENSOR, TEMPLETE DE BALANCIN, 50 PERNOS RIN DISCO PARA CAMBIO, CAMBIO DE 2 TERMINALES DE TEMPLETE GRADUACBLES."/>
    <s v="RUEDAS"/>
    <d v="1899-12-30T07:00:00"/>
    <d v="1899-12-30T17:30:00"/>
    <d v="2021-06-07T00:00:00"/>
    <x v="59"/>
    <d v="2021-06-08T00:00:00"/>
    <d v="2021-06-08T00:00:00"/>
    <d v="1899-12-30T07:30:00"/>
    <d v="1899-12-30T17:30:00"/>
    <s v="ARGEMIRO ARAQUE _x000a_NELFO CALDERA"/>
    <s v="EDWIN AGUILAR"/>
    <x v="1"/>
    <s v="MECANICA DE PATIO"/>
    <s v="INTERNO"/>
    <x v="2"/>
    <n v="2"/>
    <n v="1"/>
    <d v="1899-12-31T03:30:23"/>
    <x v="271"/>
    <n v="0"/>
    <d v="1899-12-30T03:30:00"/>
    <d v="1899-12-31T18:59:31"/>
    <x v="9"/>
    <x v="5"/>
    <x v="13"/>
    <s v="6-23"/>
  </r>
  <r>
    <s v="SJK640"/>
    <n v="507"/>
    <x v="1"/>
    <s v="MANTENIMIENTO DE AIRE ACONDICIONADO"/>
    <s v="AIRE ACONDICIONADO"/>
    <d v="1899-12-30T07:00:00"/>
    <d v="1899-12-30T17:30:00"/>
    <d v="2021-06-07T00:00:00"/>
    <x v="59"/>
    <d v="2021-06-07T00:00:00"/>
    <d v="2021-06-07T00:00:00"/>
    <d v="1899-12-30T09:00:00"/>
    <d v="1899-12-30T11:00:00"/>
    <s v="MARCELINO"/>
    <s v="EDWIN AGUILAR"/>
    <x v="1"/>
    <s v="AIRE ACONDICIONADO"/>
    <s v="INTERNO"/>
    <x v="2"/>
    <n v="2"/>
    <n v="1"/>
    <d v="1899-12-31T03:30:23"/>
    <x v="271"/>
    <n v="0"/>
    <d v="1899-12-30T03:30:00"/>
    <d v="1899-12-31T18:59:31"/>
    <x v="9"/>
    <x v="5"/>
    <x v="13"/>
    <s v="6-23"/>
  </r>
  <r>
    <s v="SJK640"/>
    <n v="507"/>
    <x v="1"/>
    <s v="CORRECCION DE FUGAS DE AIRE, DESMONTE DE PEDAL DE FRENO PARA REPARAR Y DAR PRESION, FUGA DE AIRE EN EL TANQUE Y ADAPTACION DE VALVULA CHEQUE "/>
    <s v="AIRE CABEZOTE"/>
    <d v="1899-12-30T07:00:00"/>
    <d v="1899-12-30T17:30:00"/>
    <d v="2021-06-07T00:00:00"/>
    <x v="59"/>
    <d v="2021-06-08T00:00:00"/>
    <d v="2021-06-08T00:00:00"/>
    <d v="1899-12-30T08:00:00"/>
    <d v="1899-12-30T10:30:00"/>
    <s v="JOSE PAEZ"/>
    <s v="EDWIN AGUILAR"/>
    <x v="0"/>
    <s v="AIRE"/>
    <s v="INTERNO"/>
    <x v="2"/>
    <n v="2"/>
    <n v="1"/>
    <d v="1899-12-31T03:30:23"/>
    <x v="271"/>
    <n v="0"/>
    <d v="1899-12-30T03:30:00"/>
    <d v="1899-12-31T18:59:31"/>
    <x v="9"/>
    <x v="5"/>
    <x v="13"/>
    <s v="6-23"/>
  </r>
  <r>
    <s v="SJK640"/>
    <n v="507"/>
    <x v="1"/>
    <s v="ENGRASE"/>
    <s v="GRASERA"/>
    <d v="1899-12-30T07:00:00"/>
    <d v="1899-12-30T17:30:00"/>
    <d v="2021-06-07T00:00:00"/>
    <x v="59"/>
    <d v="2021-06-08T00:00:00"/>
    <d v="2021-06-08T00:00:00"/>
    <d v="1899-12-30T16:10:00"/>
    <d v="1899-12-30T16:40:00"/>
    <s v="CESAR ESCORCIA"/>
    <s v="EDWIN AGUILAR"/>
    <x v="1"/>
    <s v="MECANICA DE PATIO"/>
    <s v="EXTERNO"/>
    <x v="2"/>
    <n v="2"/>
    <n v="1"/>
    <d v="1899-12-31T03:30:23"/>
    <x v="271"/>
    <n v="0"/>
    <d v="1899-12-30T03:30:00"/>
    <d v="1899-12-31T18:59:31"/>
    <x v="9"/>
    <x v="5"/>
    <x v="13"/>
    <s v="6-23"/>
  </r>
  <r>
    <s v="SJK640"/>
    <n v="507"/>
    <x v="1"/>
    <s v="DESMONTE DE MANGUERA DE VALVULINA DE LA CAJA"/>
    <s v="TRANSMISIONES"/>
    <d v="1899-12-30T07:00:00"/>
    <d v="1899-12-30T17:30:00"/>
    <d v="2021-06-07T00:00:00"/>
    <x v="59"/>
    <d v="2021-06-09T00:00:00"/>
    <d v="2021-06-09T00:00:00"/>
    <d v="1899-12-30T07:30:00"/>
    <d v="1899-12-30T09:00:00"/>
    <s v="WILSON DURAN"/>
    <s v="EDWIN AGUILAR"/>
    <x v="1"/>
    <s v="MOTORES"/>
    <s v="INTERNO"/>
    <x v="2"/>
    <n v="2"/>
    <n v="1"/>
    <d v="1899-12-31T03:30:23"/>
    <x v="271"/>
    <n v="0"/>
    <d v="1899-12-30T03:30:00"/>
    <d v="1899-12-31T18:59:31"/>
    <x v="9"/>
    <x v="5"/>
    <x v="13"/>
    <s v="6-23"/>
  </r>
  <r>
    <s v="R67302"/>
    <n v="507"/>
    <x v="1"/>
    <s v="LIMPIEZA DE BOSINES PARA REVISION DE RODAMIENTOS"/>
    <s v="RUEDAS"/>
    <d v="1899-12-30T07:00:00"/>
    <d v="1899-12-30T17:30:00"/>
    <d v="2021-06-07T00:00:00"/>
    <x v="59"/>
    <d v="2021-06-09T00:00:00"/>
    <d v="2021-06-09T00:00:00"/>
    <d v="1899-12-30T08:10:00"/>
    <d v="1899-12-30T10:00:00"/>
    <s v="RODOLFO CASTAÑEDA"/>
    <s v="EDWIN AGUILAR"/>
    <x v="1"/>
    <s v="MECANICA DE PATIO"/>
    <s v="INTERNO"/>
    <x v="2"/>
    <n v="2"/>
    <n v="1"/>
    <d v="1899-12-31T03:30:23"/>
    <x v="271"/>
    <n v="0"/>
    <d v="1899-12-30T03:30:00"/>
    <d v="1899-12-31T18:59:31"/>
    <x v="9"/>
    <x v="5"/>
    <x v="13"/>
    <s v="6-23"/>
  </r>
  <r>
    <s v="R67302"/>
    <n v="507"/>
    <x v="1"/>
    <s v="CAMBIO DE GRASA EN LOS BOSINES Y CAMBIO DE RETENEDORES"/>
    <s v="RUEDAS"/>
    <d v="1899-12-30T07:00:00"/>
    <d v="1899-12-30T17:30:00"/>
    <d v="2021-06-07T00:00:00"/>
    <x v="59"/>
    <d v="2021-06-09T00:00:00"/>
    <d v="2021-06-09T00:00:00"/>
    <d v="1899-12-30T14:00:00"/>
    <d v="1899-12-30T17:30:00"/>
    <s v="RODOLFO CASTAÑEDA"/>
    <s v="EDWIN AGUILAR"/>
    <x v="1"/>
    <s v="MECANICA DE PATIO"/>
    <s v="INTERNO"/>
    <x v="2"/>
    <n v="2"/>
    <n v="1"/>
    <d v="1899-12-31T03:30:23"/>
    <x v="271"/>
    <n v="0"/>
    <d v="1899-12-30T03:30:00"/>
    <d v="1899-12-31T18:59:31"/>
    <x v="9"/>
    <x v="5"/>
    <x v="13"/>
    <s v="6-23"/>
  </r>
  <r>
    <s v="SJK640"/>
    <n v="507"/>
    <x v="0"/>
    <s v="CAMBIO DE SOPORTES DELANTEROS DE MOTOR, CAMBIO DE 2 MANGUERAS DEL ENFRIADOR DE LA CAJA, CAMBIO DE MANGUERA DE TUBO DE LLENADO DEL ACEITE Y ABRAZADERA 4 INTERCOOLER"/>
    <s v="MOTOR"/>
    <d v="1899-12-30T07:00:00"/>
    <d v="1899-12-30T17:30:00"/>
    <d v="2021-06-07T00:00:00"/>
    <x v="59"/>
    <d v="2021-06-09T00:00:00"/>
    <d v="2021-06-09T00:00:00"/>
    <d v="1899-12-30T14:30:00"/>
    <d v="1899-12-30T15:40:00"/>
    <s v="JOSE DIAZ _x000a_WILSON DURAN"/>
    <s v="EDWIN AGUILAR"/>
    <x v="1"/>
    <s v="MOTORES"/>
    <s v="INTERNO"/>
    <x v="2"/>
    <n v="2"/>
    <n v="1"/>
    <d v="1899-12-31T03:30:23"/>
    <x v="271"/>
    <n v="0"/>
    <d v="1899-12-30T03:30:00"/>
    <d v="1899-12-31T18:59:31"/>
    <x v="9"/>
    <x v="5"/>
    <x v="13"/>
    <s v="6-23"/>
  </r>
  <r>
    <s v="TFU059"/>
    <n v="508"/>
    <x v="1"/>
    <s v="CAMBIO DE SENSOR DE ADMISION, CAMBIO DE SELENOIDE POR UNA DE SEGUNDA"/>
    <s v="MOTOR"/>
    <d v="1899-12-30T08:00:00"/>
    <d v="1899-12-30T17:10:00"/>
    <d v="2021-06-07T00:00:00"/>
    <x v="59"/>
    <d v="2021-06-07T00:00:00"/>
    <d v="2021-06-07T00:00:00"/>
    <d v="1899-12-30T10:00:00"/>
    <d v="1899-12-30T12:00:00"/>
    <s v="WILSON DURAN"/>
    <s v="CESAR GOMEZ"/>
    <x v="0"/>
    <s v="MOTORES"/>
    <s v="INTERNO"/>
    <x v="1"/>
    <n v="2"/>
    <n v="1"/>
    <d v="1899-12-31T02:10:23"/>
    <x v="280"/>
    <n v="0"/>
    <d v="1899-12-30T03:50:00"/>
    <d v="1899-12-31T17:59:31"/>
    <x v="9"/>
    <x v="5"/>
    <x v="13"/>
    <s v="6-23"/>
  </r>
  <r>
    <s v="TFU059"/>
    <n v="508"/>
    <x v="1"/>
    <s v="REVISION DE ARNES DE BOMBA DE ARRASTRE Y REPARACION"/>
    <s v="MOTOR"/>
    <d v="1899-12-30T08:00:00"/>
    <d v="1899-12-30T17:10:00"/>
    <d v="2021-06-07T00:00:00"/>
    <x v="59"/>
    <d v="2021-06-08T00:00:00"/>
    <d v="2021-06-08T00:00:00"/>
    <d v="1899-12-30T10:25:00"/>
    <d v="1899-12-30T11:30:00"/>
    <s v="EDWIN NARANJO"/>
    <s v="CESAR GOMEZ"/>
    <x v="0"/>
    <s v="ELECTRICO"/>
    <s v="INTERNO"/>
    <x v="1"/>
    <n v="2"/>
    <n v="1"/>
    <d v="1899-12-31T02:10:23"/>
    <x v="280"/>
    <n v="0"/>
    <d v="1899-12-30T03:50:00"/>
    <d v="1899-12-31T17:59:31"/>
    <x v="9"/>
    <x v="5"/>
    <x v="13"/>
    <s v="6-23"/>
  </r>
  <r>
    <s v="TFU059"/>
    <n v="508"/>
    <x v="1"/>
    <s v="MONTURA DE TANQUE AUXILIAR DE REFRIGERANTE "/>
    <s v="MOTOR"/>
    <d v="1899-12-30T08:00:00"/>
    <d v="1899-12-30T17:10:00"/>
    <d v="2021-06-07T00:00:00"/>
    <x v="59"/>
    <d v="2021-06-08T00:00:00"/>
    <d v="2021-06-08T00:00:00"/>
    <d v="1899-12-30T16:40:00"/>
    <d v="1899-12-30T17:30:00"/>
    <s v="JOSE DIAZ"/>
    <s v="CESAR GOMEZ"/>
    <x v="0"/>
    <s v="MOTORES"/>
    <s v="EXTERNO"/>
    <x v="1"/>
    <n v="2"/>
    <n v="1"/>
    <d v="1899-12-31T02:10:23"/>
    <x v="280"/>
    <n v="0"/>
    <d v="1899-12-30T03:50:00"/>
    <d v="1899-12-31T17:59:31"/>
    <x v="9"/>
    <x v="5"/>
    <x v="13"/>
    <s v="6-23"/>
  </r>
  <r>
    <s v="TFU059"/>
    <n v="508"/>
    <x v="1"/>
    <s v="DESMONTE DE TANQUE DE COMPENSACION"/>
    <s v="MOTOR"/>
    <d v="1899-12-30T08:00:00"/>
    <d v="1899-12-30T17:10:00"/>
    <d v="2021-06-07T00:00:00"/>
    <x v="59"/>
    <d v="2021-06-08T00:00:00"/>
    <d v="2021-06-08T00:00:00"/>
    <d v="1899-12-30T07:30:00"/>
    <d v="1899-12-30T09:00:00"/>
    <s v="WILSON DURAN"/>
    <s v="CESAR GOMEZ"/>
    <x v="0"/>
    <s v="MOTORES"/>
    <s v="EXTERNO"/>
    <x v="1"/>
    <n v="2"/>
    <n v="1"/>
    <d v="1899-12-31T02:10:23"/>
    <x v="280"/>
    <n v="0"/>
    <d v="1899-12-30T03:50:00"/>
    <d v="1899-12-31T17:59:31"/>
    <x v="9"/>
    <x v="5"/>
    <x v="13"/>
    <s v="6-23"/>
  </r>
  <r>
    <s v="TFU059"/>
    <n v="508"/>
    <x v="1"/>
    <s v="CAMBIO DE DOS ESPARRAGOS PARTIDOS"/>
    <s v="RUEDAS"/>
    <d v="1899-12-30T08:00:00"/>
    <d v="1899-12-30T17:10:00"/>
    <d v="2021-06-07T00:00:00"/>
    <x v="59"/>
    <d v="2021-06-09T00:00:00"/>
    <d v="2021-06-09T00:00:00"/>
    <d v="1899-12-30T07:30:00"/>
    <d v="1899-12-30T10:10:00"/>
    <s v="CESAR ESCORCIA"/>
    <s v="CESAR GOMEZ"/>
    <x v="0"/>
    <s v="MECANICA DE PATIO"/>
    <s v="INTERNO"/>
    <x v="1"/>
    <n v="2"/>
    <n v="1"/>
    <d v="1899-12-31T02:10:23"/>
    <x v="280"/>
    <n v="0"/>
    <d v="1899-12-30T03:50:00"/>
    <d v="1899-12-31T17:59:31"/>
    <x v="9"/>
    <x v="5"/>
    <x v="13"/>
    <s v="6-23"/>
  </r>
  <r>
    <s v="TFU059"/>
    <n v="508"/>
    <x v="1"/>
    <s v="REPARACION DE FUN CLUTCH PARA CAMBIO DE ASBESTOS Y CORREA"/>
    <s v="MOTOR"/>
    <d v="1899-12-30T08:00:00"/>
    <d v="1899-12-30T17:10:00"/>
    <d v="2021-06-07T00:00:00"/>
    <x v="59"/>
    <d v="2021-06-09T00:00:00"/>
    <d v="2021-06-09T00:00:00"/>
    <d v="1899-12-30T09:00:00"/>
    <d v="1899-12-30T14:30:00"/>
    <s v="WILSON DURAN"/>
    <s v="CESAR GOMEZ"/>
    <x v="0"/>
    <s v="AIRE"/>
    <s v="INTERNO"/>
    <x v="1"/>
    <n v="2"/>
    <n v="1"/>
    <d v="1899-12-31T02:10:23"/>
    <x v="280"/>
    <n v="0"/>
    <d v="1899-12-30T03:50:00"/>
    <d v="1899-12-31T17:59:31"/>
    <x v="9"/>
    <x v="5"/>
    <x v="13"/>
    <s v="6-23"/>
  </r>
  <r>
    <s v="TFU059"/>
    <n v="508"/>
    <x v="0"/>
    <s v="MONTAJE DE FUN CLUTCH"/>
    <s v="MOTOR"/>
    <d v="1899-12-30T08:00:00"/>
    <d v="1899-12-30T17:10:00"/>
    <d v="2021-06-07T00:00:00"/>
    <x v="59"/>
    <d v="2021-06-09T00:00:00"/>
    <d v="2021-06-09T00:00:00"/>
    <d v="1899-12-30T15:40:00"/>
    <d v="1899-12-30T17:10:00"/>
    <s v="WILSON DURAN _x000a_JOSE DIAZ"/>
    <s v="CESAR GOMEZ"/>
    <x v="0"/>
    <s v="AIRE"/>
    <s v="INTERNO"/>
    <x v="1"/>
    <n v="2"/>
    <n v="1"/>
    <d v="1899-12-31T02:10:23"/>
    <x v="280"/>
    <n v="0"/>
    <d v="1899-12-30T03:50:00"/>
    <d v="1899-12-31T17:59:31"/>
    <x v="9"/>
    <x v="5"/>
    <x v="13"/>
    <s v="6-23"/>
  </r>
  <r>
    <s v="TFU056"/>
    <n v="509"/>
    <x v="1"/>
    <s v="POLISHADA , POSTURA DE LODERAS Y CAMBIO DE ABRAZADERA DE EXHOSTO"/>
    <s v="CHASIS"/>
    <d v="1899-12-30T07:50:00"/>
    <d v="1899-12-30T16:00:00"/>
    <d v="2021-06-08T00:00:00"/>
    <x v="60"/>
    <d v="2021-06-09T00:00:00"/>
    <d v="2021-06-09T00:00:00"/>
    <d v="1899-12-30T07:30:00"/>
    <d v="1899-12-30T17:30:00"/>
    <s v="WILSON OROZCO"/>
    <s v="RICHARD RODRIGUEZ"/>
    <x v="1"/>
    <s v="LATONERIA Y PINTURA"/>
    <s v="EXTERNO"/>
    <x v="1"/>
    <n v="2"/>
    <n v="1"/>
    <d v="1899-12-31T01:10:23"/>
    <x v="281"/>
    <n v="1"/>
    <d v="1899-12-30T00:00:00"/>
    <d v="1899-12-31T13:09:31"/>
    <x v="11"/>
    <x v="5"/>
    <x v="13"/>
    <s v="6-23"/>
  </r>
  <r>
    <s v="TFU056"/>
    <n v="509"/>
    <x v="1"/>
    <s v="DESMONTE DE TURBO PARA AJUSTE DE ABRAZADERAS, DEMONTE INTERCOOLER PARA PRUEBA Y SE ENVIO A REPARAR, CAMBIO DE ACTUADOR DE TIEMPO DE PRIMER BANCO Y DESMONTE DE SOPORTES DE MOTOR PARA CAMBIO"/>
    <s v="MOTOR"/>
    <d v="1899-12-30T07:50:00"/>
    <d v="1899-12-30T16:00:00"/>
    <d v="2021-06-08T00:00:00"/>
    <x v="60"/>
    <d v="2021-06-09T00:00:00"/>
    <d v="2021-06-09T00:00:00"/>
    <d v="1899-12-30T08:30:00"/>
    <d v="1899-12-30T17:30:00"/>
    <s v="ORLANDO SAN JUAN"/>
    <s v="RICHARD RODRIGUEZ"/>
    <x v="0"/>
    <s v="MOTORES"/>
    <s v="INTERNO"/>
    <x v="1"/>
    <n v="2"/>
    <n v="1"/>
    <d v="1899-12-31T01:10:23"/>
    <x v="281"/>
    <n v="1"/>
    <d v="1899-12-30T00:00:00"/>
    <d v="1899-12-31T13:09:31"/>
    <x v="11"/>
    <x v="5"/>
    <x v="13"/>
    <s v="6-23"/>
  </r>
  <r>
    <s v="TFU056"/>
    <n v="509"/>
    <x v="1"/>
    <s v="CAMBIO DE SOPORTE DE MOTOR DELANTERO Y SE MONTO INTERCOOLER, ESCANER DE VEHICULO ESTA DENTRO DE LO NORMAL PARAMETRO 435"/>
    <s v="MOTOR"/>
    <d v="1899-12-30T07:50:00"/>
    <d v="1899-12-30T16:00:00"/>
    <d v="2021-06-08T00:00:00"/>
    <x v="60"/>
    <d v="2021-06-10T00:00:00"/>
    <d v="2021-06-10T00:00:00"/>
    <d v="1899-12-30T07:30:00"/>
    <d v="1899-12-30T15:30:00"/>
    <s v="ORLANDO SAN JUAN"/>
    <s v="RICHARD RODRIGUEZ"/>
    <x v="0"/>
    <s v="MOTORES"/>
    <s v="INTERNO"/>
    <x v="1"/>
    <n v="2"/>
    <n v="1"/>
    <d v="1899-12-31T01:10:23"/>
    <x v="281"/>
    <n v="1"/>
    <d v="1899-12-30T00:00:00"/>
    <d v="1899-12-31T13:09:31"/>
    <x v="11"/>
    <x v="5"/>
    <x v="13"/>
    <s v="6-23"/>
  </r>
  <r>
    <s v="TFU056"/>
    <n v="509"/>
    <x v="0"/>
    <s v="REVISION DE TABLERO POR MAL CONTACTO"/>
    <s v="CABINA"/>
    <d v="1899-12-30T07:50:00"/>
    <d v="1899-12-30T16:00:00"/>
    <d v="2021-06-08T00:00:00"/>
    <x v="60"/>
    <d v="2021-06-10T00:00:00"/>
    <d v="2021-06-10T00:00:00"/>
    <d v="1899-12-30T14:00:00"/>
    <d v="1899-12-30T16:00:00"/>
    <s v="JULIO ARAQUE"/>
    <s v="RICHARD RODRIGUEZ"/>
    <x v="0"/>
    <s v="ELECTRICO"/>
    <s v="INTERNO"/>
    <x v="1"/>
    <n v="2"/>
    <n v="1"/>
    <d v="1899-12-31T01:10:23"/>
    <x v="281"/>
    <n v="1"/>
    <d v="1899-12-30T00:00:00"/>
    <d v="1899-12-31T13:09:31"/>
    <x v="11"/>
    <x v="5"/>
    <x v="13"/>
    <s v="6-23"/>
  </r>
  <r>
    <s v="TFR839"/>
    <n v="510"/>
    <x v="1"/>
    <s v="REPARACION DE SEGURO DE COMPUERTA"/>
    <s v="CHASIS"/>
    <d v="1899-12-30T07:30:00"/>
    <d v="1899-12-30T15:39:00"/>
    <d v="2021-06-08T00:00:00"/>
    <x v="60"/>
    <d v="2021-06-08T00:00:00"/>
    <d v="2021-06-08T00:00:00"/>
    <d v="1899-12-30T07:30:00"/>
    <d v="1899-12-30T08:00:00"/>
    <s v="DAIRO RODRIGUEZ"/>
    <s v="VICTOR BARCASNEGRAS"/>
    <x v="0"/>
    <s v="SOLDADURA"/>
    <s v="EXTERNO"/>
    <x v="5"/>
    <n v="2"/>
    <n v="1"/>
    <d v="1899-12-31T01:09:23"/>
    <x v="282"/>
    <n v="1"/>
    <d v="1899-12-30T00:00:00"/>
    <d v="1899-12-31T13:08:31"/>
    <x v="11"/>
    <x v="5"/>
    <x v="13"/>
    <s v="6-23"/>
  </r>
  <r>
    <s v="R70269"/>
    <n v="510"/>
    <x v="1"/>
    <s v="CAMBIO DE RACHE"/>
    <s v="RUEDAS"/>
    <d v="1899-12-30T07:30:00"/>
    <d v="1899-12-30T15:39:00"/>
    <d v="2021-06-08T00:00:00"/>
    <x v="60"/>
    <d v="2021-06-08T00:00:00"/>
    <d v="2021-06-08T00:00:00"/>
    <d v="1899-12-30T16:30:00"/>
    <d v="1899-12-30T17:00:00"/>
    <s v="CESAR ESCORCIA"/>
    <s v="VICTOR BARCASNEGRAS"/>
    <x v="0"/>
    <s v="MECANICA DE PATIO"/>
    <s v="EXTERNO"/>
    <x v="5"/>
    <n v="2"/>
    <n v="1"/>
    <d v="1899-12-31T01:09:23"/>
    <x v="282"/>
    <n v="1"/>
    <d v="1899-12-30T00:00:00"/>
    <d v="1899-12-31T13:08:31"/>
    <x v="11"/>
    <x v="5"/>
    <x v="13"/>
    <s v="6-23"/>
  </r>
  <r>
    <s v="TFR839"/>
    <n v="510"/>
    <x v="1"/>
    <s v="MONTAR Y DESMONTAR LLANTAS Y CAMBIO DE 10 PÉRNOS"/>
    <s v="RUEDAS"/>
    <d v="1899-12-30T07:30:00"/>
    <d v="1899-12-30T15:39:00"/>
    <d v="2021-06-08T00:00:00"/>
    <x v="60"/>
    <d v="2021-06-08T00:00:00"/>
    <d v="2021-06-08T00:00:00"/>
    <d v="1899-12-30T08:00:00"/>
    <d v="1899-12-30T09:00:00"/>
    <s v="JHON"/>
    <s v="VICTOR BARCASNEGRAS"/>
    <x v="1"/>
    <s v="LLANTERIA"/>
    <s v="EXTERNO"/>
    <x v="5"/>
    <n v="2"/>
    <n v="1"/>
    <d v="1899-12-31T01:09:23"/>
    <x v="282"/>
    <n v="1"/>
    <d v="1899-12-30T00:00:00"/>
    <d v="1899-12-31T13:08:31"/>
    <x v="11"/>
    <x v="5"/>
    <x v="13"/>
    <s v="6-23"/>
  </r>
  <r>
    <s v="TFR839"/>
    <n v="510"/>
    <x v="1"/>
    <s v="CAMBIO DE UN JUEGO DE BANDAS POSICION 5,6,7 Y 8, CAMBIO DE RODAJAS"/>
    <s v="RUEDAS"/>
    <d v="1899-12-30T07:30:00"/>
    <d v="1899-12-30T15:39:00"/>
    <d v="2021-06-08T00:00:00"/>
    <x v="60"/>
    <d v="2021-06-09T00:00:00"/>
    <d v="2021-06-09T00:00:00"/>
    <d v="1899-12-30T10:00:00"/>
    <d v="1899-12-30T12:00:00"/>
    <s v="RODOLFO CASTAÑEDA"/>
    <s v="VICTOR BARCASNEGRAS"/>
    <x v="1"/>
    <s v="MECANICA DE PATIO"/>
    <s v="INTERNO"/>
    <x v="5"/>
    <n v="2"/>
    <n v="1"/>
    <d v="1899-12-31T01:09:23"/>
    <x v="282"/>
    <n v="1"/>
    <d v="1899-12-30T00:00:00"/>
    <d v="1899-12-31T13:08:31"/>
    <x v="11"/>
    <x v="5"/>
    <x v="13"/>
    <s v="6-23"/>
  </r>
  <r>
    <s v="TFR839"/>
    <n v="510"/>
    <x v="1"/>
    <s v="VOLTEAR TIRO"/>
    <s v="CHASIS"/>
    <d v="1899-12-30T07:30:00"/>
    <d v="1899-12-30T15:39:00"/>
    <d v="2021-06-08T00:00:00"/>
    <x v="60"/>
    <d v="2021-06-09T00:00:00"/>
    <d v="2021-06-09T00:00:00"/>
    <d v="1899-12-30T08:43:00"/>
    <d v="1899-12-30T10:00:00"/>
    <s v="DAIRO RODRIGUEZ"/>
    <s v="VICTOR BARCASNEGRAS"/>
    <x v="1"/>
    <s v="SOLDADURA"/>
    <s v="EXTERNO"/>
    <x v="5"/>
    <n v="2"/>
    <n v="1"/>
    <d v="1899-12-31T01:09:23"/>
    <x v="282"/>
    <n v="1"/>
    <d v="1899-12-30T00:00:00"/>
    <d v="1899-12-31T13:08:31"/>
    <x v="11"/>
    <x v="5"/>
    <x v="13"/>
    <s v="6-23"/>
  </r>
  <r>
    <s v="TFR839"/>
    <n v="510"/>
    <x v="1"/>
    <s v="MONTAJE DE LLANTAS"/>
    <s v="RUEDAS"/>
    <d v="1899-12-30T07:30:00"/>
    <d v="1899-12-30T15:39:00"/>
    <d v="2021-06-08T00:00:00"/>
    <x v="60"/>
    <d v="2021-06-09T00:00:00"/>
    <d v="2021-06-09T00:00:00"/>
    <d v="1899-12-30T11:50:00"/>
    <d v="1899-12-30T12:30:00"/>
    <s v="JUAN ANAYA"/>
    <s v="VICTOR BARCASNEGRAS"/>
    <x v="1"/>
    <s v="LLANTERIA"/>
    <s v="EXTERNO"/>
    <x v="5"/>
    <n v="2"/>
    <n v="1"/>
    <d v="1899-12-31T01:09:23"/>
    <x v="282"/>
    <n v="1"/>
    <d v="1899-12-30T00:00:00"/>
    <d v="1899-12-31T13:08:31"/>
    <x v="11"/>
    <x v="5"/>
    <x v="13"/>
    <s v="6-23"/>
  </r>
  <r>
    <s v="TFR839"/>
    <n v="510"/>
    <x v="1"/>
    <s v="CAMBIO DE STOP TIPO RENEGADO REVISION DE FUSIBLES E INSTALACION ELECTRICA"/>
    <s v="LUZ TRAILER"/>
    <d v="1899-12-30T07:30:00"/>
    <d v="1899-12-30T15:39:00"/>
    <d v="2021-06-08T00:00:00"/>
    <x v="60"/>
    <d v="2021-06-09T00:00:00"/>
    <d v="2021-06-09T00:00:00"/>
    <d v="1899-12-30T15:10:00"/>
    <d v="1899-12-30T16:00:00"/>
    <s v="JULIO ARAQUE"/>
    <s v="VICTOR BARCASNEGRAS"/>
    <x v="0"/>
    <s v="ELECTRICO"/>
    <s v="EXTERNO"/>
    <x v="5"/>
    <n v="2"/>
    <n v="1"/>
    <d v="1899-12-31T01:09:23"/>
    <x v="282"/>
    <n v="1"/>
    <d v="1899-12-30T00:00:00"/>
    <d v="1899-12-31T13:08:31"/>
    <x v="11"/>
    <x v="5"/>
    <x v="13"/>
    <s v="6-23"/>
  </r>
  <r>
    <s v="TFR839"/>
    <n v="510"/>
    <x v="1"/>
    <s v="DESMONTE DE RETENEDOR DE BOTELLA DE DIRECCION PARA CAMBIO"/>
    <s v="MOTOR"/>
    <d v="1899-12-30T07:30:00"/>
    <d v="1899-12-30T15:39:00"/>
    <d v="2021-06-08T00:00:00"/>
    <x v="60"/>
    <d v="2021-06-10T00:00:00"/>
    <d v="2021-06-10T00:00:00"/>
    <d v="1899-12-30T07:30:00"/>
    <d v="1899-12-30T08:30:00"/>
    <s v="JOSE DIAZ _x000a_WILSON DURAN"/>
    <s v="VICTOR BARCASNEGRAS"/>
    <x v="0"/>
    <s v="MOTORES"/>
    <s v="INTERNO"/>
    <x v="5"/>
    <n v="2"/>
    <n v="1"/>
    <d v="1899-12-31T01:09:23"/>
    <x v="282"/>
    <n v="1"/>
    <d v="1899-12-30T00:00:00"/>
    <d v="1899-12-31T13:08:31"/>
    <x v="11"/>
    <x v="5"/>
    <x v="13"/>
    <s v="6-23"/>
  </r>
  <r>
    <s v="TFR839"/>
    <n v="510"/>
    <x v="1"/>
    <s v="MONTAJE DE RETENEDOR DE LA BOTELLA DE LA DIRECCION Y COMPLETAR NIVEL DE HIDRAULICO"/>
    <s v="MOTOR"/>
    <d v="1899-12-30T07:30:00"/>
    <d v="1899-12-30T15:39:00"/>
    <d v="2021-06-08T00:00:00"/>
    <x v="60"/>
    <d v="2021-06-10T00:00:00"/>
    <d v="2021-06-10T00:00:00"/>
    <d v="1899-12-30T11:00:00"/>
    <d v="1899-12-30T11:25:00"/>
    <s v="JOSE DIAZ _x000a_WILSON DURAN"/>
    <s v="VICTOR BARCASNEGRAS"/>
    <x v="0"/>
    <s v="MOTORES"/>
    <s v="INTERNO"/>
    <x v="5"/>
    <n v="2"/>
    <n v="1"/>
    <d v="1899-12-31T01:09:23"/>
    <x v="282"/>
    <n v="1"/>
    <d v="1899-12-30T00:00:00"/>
    <d v="1899-12-31T13:08:31"/>
    <x v="11"/>
    <x v="5"/>
    <x v="13"/>
    <s v="6-23"/>
  </r>
  <r>
    <s v="TFR839"/>
    <n v="510"/>
    <x v="1"/>
    <s v="CAMBIO DE BOMBA PEDAL DE FRENO, CORREGIR FUGA DE AIRE EN MANGUERA, GRADUAR FRENOS, ENGRASE Y COMPLETAR NIVEL DE HIDRAULICO"/>
    <s v="MOTOR"/>
    <d v="1899-12-30T07:30:00"/>
    <d v="1899-12-30T15:39:00"/>
    <d v="2021-06-08T00:00:00"/>
    <x v="60"/>
    <d v="2021-06-10T00:00:00"/>
    <d v="2021-06-10T00:00:00"/>
    <d v="1899-12-30T09:18:00"/>
    <d v="1899-12-30T15:39:00"/>
    <s v="DEIWIS PIMIENTA"/>
    <s v="VICTOR BARCASNEGRAS"/>
    <x v="0"/>
    <s v="AIRE"/>
    <s v="INTERNO"/>
    <x v="5"/>
    <n v="2"/>
    <n v="1"/>
    <d v="1899-12-31T01:09:23"/>
    <x v="282"/>
    <n v="1"/>
    <d v="1899-12-30T00:00:00"/>
    <d v="1899-12-31T13:08:31"/>
    <x v="11"/>
    <x v="5"/>
    <x v="13"/>
    <s v="6-23"/>
  </r>
  <r>
    <s v="TFR839"/>
    <n v="510"/>
    <x v="0"/>
    <s v="POLISHAR VEHICULO Y CAMBIAR LODERAS"/>
    <s v="CAPO"/>
    <d v="1899-12-30T07:30:00"/>
    <d v="1899-12-30T15:39:00"/>
    <d v="2021-06-08T00:00:00"/>
    <x v="60"/>
    <d v="2021-06-10T00:00:00"/>
    <d v="2021-06-10T00:00:00"/>
    <d v="1899-12-30T07:30:00"/>
    <d v="1899-12-30T14:33:00"/>
    <s v="WILSON OROZCO"/>
    <s v="VICTOR BARCASNEGRAS"/>
    <x v="1"/>
    <s v="LATONERIA Y PINTURA"/>
    <s v="EXTERNO"/>
    <x v="5"/>
    <n v="2"/>
    <n v="1"/>
    <d v="1899-12-31T01:09:23"/>
    <x v="282"/>
    <n v="1"/>
    <d v="1899-12-30T00:00:00"/>
    <d v="1899-12-31T13:08:31"/>
    <x v="11"/>
    <x v="5"/>
    <x v="13"/>
    <s v="6-23"/>
  </r>
  <r>
    <s v="UYZ627"/>
    <n v="511"/>
    <x v="1"/>
    <s v="CAMBIO DE MANGUERA MANOS TRAILER"/>
    <s v="AIRE TRAILER"/>
    <d v="1899-12-30T08:30:00"/>
    <m/>
    <d v="2021-06-08T00:00:00"/>
    <x v="6"/>
    <d v="2021-06-08T00:00:00"/>
    <d v="2021-06-08T00:00:00"/>
    <d v="1899-12-30T08:30:00"/>
    <d v="1899-12-30T09:10:00"/>
    <s v="CESAR ESCORCIA"/>
    <s v="YEIMAN HERNANDEZ"/>
    <x v="0"/>
    <s v="AIRE"/>
    <s v="EXTERNO"/>
    <x v="2"/>
    <n v="-44355"/>
    <n v="0"/>
    <d v="1899-12-30T00:00:00"/>
    <x v="17"/>
    <n v="1"/>
    <d v="1899-12-30T00:00:00"/>
    <d v="1899-12-30T00:00:00"/>
    <x v="6"/>
    <x v="3"/>
    <x v="3"/>
    <s v="1-52"/>
  </r>
  <r>
    <s v="UYZ627"/>
    <n v="511"/>
    <x v="1"/>
    <s v="MEDICION DE BUJE DE CORBATIN PARA CONSEGUIR RESPUESTOS CON TALLERES TAYRONA Y DESMONTA DE PIEZA QUE VA ABAJO DEL TIMON PARA REPARACION"/>
    <s v="CABINA"/>
    <d v="1899-12-30T08:30:00"/>
    <m/>
    <d v="2021-06-08T00:00:00"/>
    <x v="6"/>
    <d v="2021-06-11T00:00:00"/>
    <d v="2021-06-11T00:00:00"/>
    <d v="1899-12-30T07:30:00"/>
    <d v="1899-12-30T09:00:00"/>
    <s v="CESAR ESCORCIA"/>
    <s v="YEIMAN HERNANDEZ"/>
    <x v="0"/>
    <s v="MECANICA DE PATIO"/>
    <s v="EXTERNO"/>
    <x v="2"/>
    <n v="-44355"/>
    <n v="0"/>
    <d v="1899-12-30T00:00:00"/>
    <x v="17"/>
    <n v="1"/>
    <d v="1899-12-30T00:00:00"/>
    <d v="1899-12-30T00:00:00"/>
    <x v="6"/>
    <x v="3"/>
    <x v="3"/>
    <s v="1-52"/>
  </r>
  <r>
    <s v="UYZ627"/>
    <n v="511"/>
    <x v="0"/>
    <s v="DESMONTE DE DOS BARRAS EN V DELANTERA Y TRASERA"/>
    <s v="SUSPENSION CABINA"/>
    <d v="1899-12-30T08:30:00"/>
    <m/>
    <d v="2021-06-08T00:00:00"/>
    <x v="6"/>
    <d v="2021-06-14T00:00:00"/>
    <d v="2021-06-14T00:00:00"/>
    <d v="1899-12-30T09:00:00"/>
    <d v="1899-12-30T12:00:00"/>
    <s v="NELFO CALDERA _x000a_CESAR ESCORCIA"/>
    <s v="YEIMAN HERNANDEZ"/>
    <x v="0"/>
    <s v="MECANICA DE PATIO"/>
    <s v="EXTERNO"/>
    <x v="2"/>
    <n v="-44355"/>
    <n v="0"/>
    <d v="1899-12-30T00:00:00"/>
    <x v="17"/>
    <n v="1"/>
    <d v="1899-12-30T00:00:00"/>
    <d v="1899-12-30T00:00:00"/>
    <x v="6"/>
    <x v="3"/>
    <x v="3"/>
    <s v="1-52"/>
  </r>
  <r>
    <s v="SWK335"/>
    <n v="512"/>
    <x v="1"/>
    <s v="MONTURA DE CABLE 7 VIAS"/>
    <s v="LUZ TRAILER"/>
    <d v="1899-12-30T09:30:00"/>
    <d v="1899-12-30T11:00:00"/>
    <d v="2021-06-08T00:00:00"/>
    <x v="58"/>
    <d v="2021-06-08T00:00:00"/>
    <d v="2021-06-08T00:00:00"/>
    <d v="1899-12-30T09:30:00"/>
    <d v="1899-12-30T09:50:00"/>
    <s v="EDWIN NARANJO"/>
    <s v="LEONARDO ORDOÑEZ"/>
    <x v="0"/>
    <s v="ELECTRICO"/>
    <s v="EXTERNO"/>
    <x v="3"/>
    <n v="0"/>
    <n v="1"/>
    <d v="1899-12-30T01:30:00"/>
    <x v="6"/>
    <n v="1"/>
    <d v="1899-12-30T00:00:00"/>
    <d v="1899-12-30T01:30:00"/>
    <x v="10"/>
    <x v="5"/>
    <x v="13"/>
    <s v="6-23"/>
  </r>
  <r>
    <s v="SWK335"/>
    <n v="512"/>
    <x v="1"/>
    <s v="POSTURA DE LODERAS Y ESCOPETAS"/>
    <s v="CHASIS"/>
    <d v="1899-12-30T09:30:00"/>
    <d v="1899-12-30T11:00:00"/>
    <d v="2021-06-08T00:00:00"/>
    <x v="58"/>
    <d v="2021-06-08T00:00:00"/>
    <d v="2021-06-08T00:00:00"/>
    <d v="1899-12-30T09:30:00"/>
    <d v="1899-12-30T10:30:00"/>
    <s v="WILSON OROZCO"/>
    <s v="LEONARDO ORDOÑEZ"/>
    <x v="1"/>
    <s v="LATONERIA Y PINTURA"/>
    <s v="EXTERNO"/>
    <x v="3"/>
    <n v="0"/>
    <n v="1"/>
    <d v="1899-12-30T01:30:00"/>
    <x v="6"/>
    <n v="1"/>
    <d v="1899-12-30T00:00:00"/>
    <d v="1899-12-30T01:30:00"/>
    <x v="10"/>
    <x v="5"/>
    <x v="13"/>
    <s v="6-23"/>
  </r>
  <r>
    <s v="SWK335"/>
    <n v="512"/>
    <x v="0"/>
    <s v="CAMBIO DE MANGUERA DE SUSPENSION DE CABINA"/>
    <s v="AIRE CABEZOTE"/>
    <d v="1899-12-30T09:30:00"/>
    <d v="1899-12-30T11:00:00"/>
    <d v="2021-06-08T00:00:00"/>
    <x v="58"/>
    <d v="2021-06-08T00:00:00"/>
    <d v="2021-06-08T00:00:00"/>
    <d v="1899-12-30T09:30:00"/>
    <d v="1899-12-30T10:30:00"/>
    <s v="CESAR ESCORCIA"/>
    <s v="LEONARDO ORDOÑEZ"/>
    <x v="0"/>
    <s v="AIRE"/>
    <s v="EXTERNO"/>
    <x v="3"/>
    <n v="0"/>
    <n v="1"/>
    <d v="1899-12-30T01:30:00"/>
    <x v="6"/>
    <n v="1"/>
    <d v="1899-12-30T00:00:00"/>
    <d v="1899-12-30T01:30:00"/>
    <x v="10"/>
    <x v="5"/>
    <x v="13"/>
    <s v="6-23"/>
  </r>
  <r>
    <s v="TRQ008"/>
    <n v="513"/>
    <x v="1"/>
    <s v="SOLDADURA AL TANQUE  HIDRAULICO DEL VOLCO"/>
    <s v="LEVANTAR VOLCO"/>
    <d v="1899-12-30T09:10:00"/>
    <d v="1899-12-30T17:25:00"/>
    <d v="2021-06-08T00:00:00"/>
    <x v="58"/>
    <d v="2021-06-08T00:00:00"/>
    <d v="2021-06-08T00:00:00"/>
    <d v="1899-12-30T09:30:00"/>
    <d v="1899-12-30T11:00:00"/>
    <s v="DAIRO RODRIGUEZ"/>
    <s v="LUIS DAVILA"/>
    <x v="0"/>
    <s v="SOLDADURA"/>
    <s v="EXTERNO"/>
    <x v="1"/>
    <n v="0"/>
    <n v="1"/>
    <d v="1899-12-30T06:15:29"/>
    <x v="283"/>
    <n v="0"/>
    <d v="1899-12-30T03:35:00"/>
    <d v="1899-12-30T10:50:00"/>
    <x v="10"/>
    <x v="5"/>
    <x v="13"/>
    <s v="6-23"/>
  </r>
  <r>
    <s v="TRQ008"/>
    <n v="513"/>
    <x v="1"/>
    <s v="CAMBIO PERA DIFERENCIAL ARREGLO DE LICUADORA"/>
    <s v="LUZ CABINA"/>
    <d v="1899-12-30T09:10:00"/>
    <d v="1899-12-30T17:25:00"/>
    <d v="2021-06-08T00:00:00"/>
    <x v="58"/>
    <d v="2021-06-08T00:00:00"/>
    <d v="2021-06-08T00:00:00"/>
    <d v="1899-12-30T11:00:00"/>
    <d v="1899-12-30T11:30:00"/>
    <s v="EDWIN NARANJO"/>
    <s v="LUIS DAVILA"/>
    <x v="0"/>
    <s v="ELECTRICO"/>
    <s v="EXTERNO"/>
    <x v="1"/>
    <n v="0"/>
    <n v="1"/>
    <d v="1899-12-30T06:15:29"/>
    <x v="283"/>
    <n v="0"/>
    <d v="1899-12-30T03:35:00"/>
    <d v="1899-12-30T10:50:00"/>
    <x v="10"/>
    <x v="5"/>
    <x v="13"/>
    <s v="6-23"/>
  </r>
  <r>
    <s v="TRQ008"/>
    <n v="513"/>
    <x v="1"/>
    <s v="GRADUACION DE CLUTCH"/>
    <s v="TRANSMISIONES"/>
    <d v="1899-12-30T09:10:00"/>
    <d v="1899-12-30T17:25:00"/>
    <d v="2021-06-08T00:00:00"/>
    <x v="58"/>
    <d v="2021-06-08T00:00:00"/>
    <d v="2021-06-08T00:00:00"/>
    <d v="1899-12-30T16:10:00"/>
    <d v="1899-12-30T16:40:00"/>
    <s v="JOSE DIAZ"/>
    <s v="LUIS DAVILA"/>
    <x v="1"/>
    <s v="CAJAS Y TRANSMISIONES"/>
    <s v="INTERNO"/>
    <x v="1"/>
    <n v="0"/>
    <n v="1"/>
    <d v="1899-12-30T06:15:29"/>
    <x v="283"/>
    <n v="0"/>
    <d v="1899-12-30T03:35:00"/>
    <d v="1899-12-30T10:50:00"/>
    <x v="10"/>
    <x v="5"/>
    <x v="13"/>
    <s v="6-23"/>
  </r>
  <r>
    <s v="TRQ008"/>
    <n v="513"/>
    <x v="0"/>
    <s v="INSPECCION DE BOLSAS DE AIRE SE SUGIERE INGRESO CARGADO"/>
    <s v="SUSPENSION CABINA"/>
    <d v="1899-12-30T09:10:00"/>
    <d v="1899-12-30T17:25:00"/>
    <d v="2021-06-08T00:00:00"/>
    <x v="58"/>
    <d v="2021-06-08T00:00:00"/>
    <d v="2021-06-08T00:00:00"/>
    <d v="1899-12-30T17:00:00"/>
    <d v="1899-12-30T17:25:00"/>
    <s v="CESAR ESCORCIA"/>
    <s v="LUIS DAVILA"/>
    <x v="0"/>
    <s v="AIRE"/>
    <s v="EXTERNO"/>
    <x v="1"/>
    <n v="0"/>
    <n v="1"/>
    <d v="1899-12-30T06:15:29"/>
    <x v="283"/>
    <n v="0"/>
    <d v="1899-12-30T03:35:00"/>
    <d v="1899-12-30T10:50:00"/>
    <x v="10"/>
    <x v="5"/>
    <x v="13"/>
    <s v="6-23"/>
  </r>
  <r>
    <s v="TFU079"/>
    <n v="514"/>
    <x v="1"/>
    <s v="REVISION DE FRENO DE MOTOR, CAMBIO DE BOBINA DE FRENOS DE MOTOR LA 3, CAMBIO DE ORING DE LAS OTRAS DOS BOBINAS Y CALIBRACION GENERAL"/>
    <s v="MOTOR"/>
    <d v="1899-12-30T09:40:00"/>
    <d v="1899-12-30T14:30:00"/>
    <d v="2021-06-08T00:00:00"/>
    <x v="59"/>
    <d v="2021-06-08T00:00:00"/>
    <d v="2021-06-08T00:00:00"/>
    <d v="1899-12-30T10:00:00"/>
    <d v="1899-12-30T17:30:00"/>
    <s v="WILSON DURAN"/>
    <s v="LUIS ELLE"/>
    <x v="0"/>
    <s v="MOTORES"/>
    <s v="INTERNO"/>
    <x v="1"/>
    <n v="1"/>
    <n v="1"/>
    <d v="1899-12-30T11:20:58"/>
    <x v="284"/>
    <n v="1"/>
    <d v="1899-12-30T00:00:00"/>
    <d v="1899-12-30T16:50:58"/>
    <x v="9"/>
    <x v="5"/>
    <x v="13"/>
    <s v="6-23"/>
  </r>
  <r>
    <s v="TFU079"/>
    <n v="514"/>
    <x v="1"/>
    <s v="DESMONTE Y MONTAJE DE CARDAN PARA AJUSTE DE CRUCETA"/>
    <s v="TRANSMISIONES"/>
    <d v="1899-12-30T09:40:00"/>
    <d v="1899-12-30T14:30:00"/>
    <d v="2021-06-08T00:00:00"/>
    <x v="59"/>
    <d v="2021-06-08T00:00:00"/>
    <d v="2021-06-08T00:00:00"/>
    <d v="1899-12-30T11:40:00"/>
    <d v="1899-12-30T16:10:00"/>
    <s v="JOSE DIAZ"/>
    <s v="LUIS ELLE"/>
    <x v="1"/>
    <s v="CAJAS Y TRANSMISIONES"/>
    <s v="INTERNO"/>
    <x v="1"/>
    <n v="1"/>
    <n v="1"/>
    <d v="1899-12-30T11:20:58"/>
    <x v="284"/>
    <n v="1"/>
    <d v="1899-12-30T00:00:00"/>
    <d v="1899-12-30T16:50:58"/>
    <x v="9"/>
    <x v="5"/>
    <x v="13"/>
    <s v="6-23"/>
  </r>
  <r>
    <s v="TFU079"/>
    <n v="514"/>
    <x v="1"/>
    <s v="REVISAR SOPORTES DE CABINA"/>
    <s v="CABINA"/>
    <d v="1899-12-30T09:40:00"/>
    <d v="1899-12-30T14:30:00"/>
    <d v="2021-06-08T00:00:00"/>
    <x v="59"/>
    <d v="2021-06-09T00:00:00"/>
    <d v="2021-06-09T00:00:00"/>
    <d v="1899-12-30T14:00:00"/>
    <d v="1899-12-30T14:22:00"/>
    <s v="JOSE DIAZ"/>
    <s v="LUIS ELLE"/>
    <x v="1"/>
    <s v="MECANICA DE PATIO"/>
    <s v="EXTERNO"/>
    <x v="1"/>
    <n v="1"/>
    <n v="1"/>
    <d v="1899-12-30T11:20:58"/>
    <x v="284"/>
    <n v="1"/>
    <d v="1899-12-30T00:00:00"/>
    <d v="1899-12-30T16:50:58"/>
    <x v="9"/>
    <x v="5"/>
    <x v="13"/>
    <s v="6-23"/>
  </r>
  <r>
    <s v="TFU079"/>
    <n v="514"/>
    <x v="0"/>
    <s v="CORREGIR FUGA DE AGUA POR EL TECHO"/>
    <s v="CABINA"/>
    <d v="1899-12-30T09:40:00"/>
    <d v="1899-12-30T14:30:00"/>
    <d v="2021-06-08T00:00:00"/>
    <x v="59"/>
    <d v="2021-06-09T00:00:00"/>
    <d v="2021-06-09T00:00:00"/>
    <d v="1899-12-30T14:00:00"/>
    <d v="1899-12-30T14:30:00"/>
    <s v="WILSON OROZCO"/>
    <s v="LUIS ELLE"/>
    <x v="1"/>
    <s v="LATONERIA Y PINTURA"/>
    <s v="EXTERNO"/>
    <x v="1"/>
    <n v="1"/>
    <n v="1"/>
    <d v="1899-12-30T11:20:58"/>
    <x v="284"/>
    <n v="1"/>
    <d v="1899-12-30T00:00:00"/>
    <d v="1899-12-30T16:50:58"/>
    <x v="9"/>
    <x v="5"/>
    <x v="13"/>
    <s v="6-23"/>
  </r>
  <r>
    <s v="TDL851"/>
    <n v="515"/>
    <x v="1"/>
    <s v="CAMBIO DE BALINERA Y RODAMIENTOS DE PATIN, CAMBIO DE RESISTENCIA DEL AIRE Y MTTO"/>
    <s v="AIRE ACONDICIONADO"/>
    <d v="1899-12-30T10:00:00"/>
    <d v="1899-12-30T16:24:00"/>
    <d v="2021-06-08T00:00:00"/>
    <x v="58"/>
    <d v="2021-06-08T00:00:00"/>
    <d v="2021-06-08T00:00:00"/>
    <d v="1899-12-30T11:30:00"/>
    <d v="1899-12-30T16:24:00"/>
    <s v="MARCELINO"/>
    <s v="ROBINSON TORREGROSA"/>
    <x v="0"/>
    <s v="AIRE ACONDICIONADO"/>
    <s v="INTERNO"/>
    <x v="1"/>
    <n v="0"/>
    <n v="1"/>
    <d v="1899-12-30T04:24:29"/>
    <x v="285"/>
    <n v="0"/>
    <d v="1899-12-30T04:36:00"/>
    <d v="1899-12-30T10:00:00"/>
    <x v="10"/>
    <x v="5"/>
    <x v="13"/>
    <s v="6-23"/>
  </r>
  <r>
    <s v="TDL851"/>
    <n v="515"/>
    <x v="1"/>
    <s v="CAMBIO DE DOS LLANTAS QUE ESTABAN LISAS POR DOS REGRABADAS Y CAMBIO DE 10 PERNOS"/>
    <s v="RUEDAS"/>
    <d v="1899-12-30T10:00:00"/>
    <d v="1899-12-30T16:24:00"/>
    <d v="2021-06-08T00:00:00"/>
    <x v="58"/>
    <d v="2021-06-08T00:00:00"/>
    <d v="2021-06-08T00:00:00"/>
    <d v="1899-12-30T10:00:00"/>
    <d v="1899-12-30T11:32:00"/>
    <s v="LUIS"/>
    <s v="ROBINSON TORREGROSA"/>
    <x v="0"/>
    <s v="LLANTERIA"/>
    <s v="EXTERNO"/>
    <x v="1"/>
    <n v="0"/>
    <n v="1"/>
    <d v="1899-12-30T04:24:29"/>
    <x v="285"/>
    <n v="0"/>
    <d v="1899-12-30T04:36:00"/>
    <d v="1899-12-30T10:00:00"/>
    <x v="10"/>
    <x v="5"/>
    <x v="13"/>
    <s v="6-23"/>
  </r>
  <r>
    <s v="TDL851"/>
    <n v="515"/>
    <x v="0"/>
    <s v="CALIBRACION DE LLANTAS EN GENRAL"/>
    <s v="RUEDAS"/>
    <d v="1899-12-30T10:00:00"/>
    <d v="1899-12-30T16:24:00"/>
    <d v="2021-06-08T00:00:00"/>
    <x v="58"/>
    <d v="2021-06-08T00:00:00"/>
    <d v="2021-06-08T00:00:00"/>
    <d v="1899-12-30T10:00:00"/>
    <d v="1899-12-30T10:30:00"/>
    <s v="JHON"/>
    <s v="ROBINSON TORREGROSA"/>
    <x v="1"/>
    <s v="LLANTERIA"/>
    <s v="EXTERNO"/>
    <x v="1"/>
    <n v="0"/>
    <n v="1"/>
    <d v="1899-12-30T04:24:29"/>
    <x v="285"/>
    <n v="0"/>
    <d v="1899-12-30T04:36:00"/>
    <d v="1899-12-30T10:00:00"/>
    <x v="10"/>
    <x v="5"/>
    <x v="13"/>
    <s v="6-23"/>
  </r>
  <r>
    <s v="SJK631"/>
    <n v="516"/>
    <x v="0"/>
    <s v="REAJUSTE Y GRADUACION TRAPECIO DE CLUTCH"/>
    <s v="TRANSMISIONES"/>
    <d v="1899-12-30T10:25:00"/>
    <d v="1899-12-30T11:40:00"/>
    <d v="2021-06-08T00:00:00"/>
    <x v="58"/>
    <d v="2021-06-08T00:00:00"/>
    <d v="2021-06-08T00:00:00"/>
    <d v="1899-12-30T10:25:00"/>
    <d v="1899-12-30T11:40:00"/>
    <s v="JOSE DIAZ _x000a_CESAR ESCORCIA"/>
    <s v="YOMAR OÑATE"/>
    <x v="0"/>
    <s v="CAJAS Y TRANSMISIONES"/>
    <s v="INTERNO"/>
    <x v="0"/>
    <n v="0"/>
    <n v="1"/>
    <d v="1899-12-30T01:15:00"/>
    <x v="71"/>
    <n v="1"/>
    <d v="1899-12-30T00:00:00"/>
    <d v="1899-12-30T01:15:00"/>
    <x v="10"/>
    <x v="5"/>
    <x v="13"/>
    <s v="6-23"/>
  </r>
  <r>
    <s v="TFU057"/>
    <n v="517"/>
    <x v="0"/>
    <s v="SE RETIRO SUPLEMENTO A CHASIS, CAMBIO DE BOMBONA DE SUSPENSION POSICION 9 Y 10"/>
    <s v="SUSPENSION CABINA"/>
    <d v="1899-12-30T14:00:00"/>
    <d v="1899-12-30T15:30:00"/>
    <d v="2021-06-08T00:00:00"/>
    <x v="58"/>
    <d v="2021-06-08T00:00:00"/>
    <d v="2021-06-08T00:00:00"/>
    <d v="1899-12-30T14:30:00"/>
    <d v="1899-12-30T15:30:00"/>
    <s v="DAIRO RODRIGUEZ _x000a_CESAR ESCORCIA"/>
    <s v="YOLMER TRONCOSO"/>
    <x v="0"/>
    <s v="MECANICA DE PATIO"/>
    <s v="EXTERNO"/>
    <x v="1"/>
    <n v="0"/>
    <n v="1"/>
    <d v="1899-12-30T01:30:00"/>
    <x v="6"/>
    <n v="1"/>
    <d v="1899-12-30T00:00:00"/>
    <d v="1899-12-30T01:30:00"/>
    <x v="10"/>
    <x v="5"/>
    <x v="13"/>
    <s v="6-23"/>
  </r>
  <r>
    <s v="S26309"/>
    <n v="518"/>
    <x v="1"/>
    <s v="SE REPARO LA LLANTA #6 CON PARCHE 144"/>
    <s v="RUEDAS"/>
    <d v="1899-12-30T14:00:00"/>
    <d v="1899-12-30T15:00:00"/>
    <d v="2021-06-08T00:00:00"/>
    <x v="58"/>
    <d v="2021-06-08T00:00:00"/>
    <d v="2021-06-08T00:00:00"/>
    <d v="1899-12-30T14:00:00"/>
    <d v="1899-12-30T14:45:00"/>
    <s v="JHON "/>
    <s v="RUBEN GUZMAN"/>
    <x v="0"/>
    <s v="LLANTERIA"/>
    <s v="EXTERNO"/>
    <x v="1"/>
    <n v="0"/>
    <n v="1"/>
    <d v="1899-12-30T01:00:00"/>
    <x v="11"/>
    <n v="1"/>
    <d v="1899-12-30T00:00:00"/>
    <d v="1899-12-30T01:00:00"/>
    <x v="10"/>
    <x v="5"/>
    <x v="13"/>
    <s v="6-23"/>
  </r>
  <r>
    <s v="S26309"/>
    <n v="518"/>
    <x v="0"/>
    <s v="CAMBIO DE LLANTA #3"/>
    <s v="RUEDAS"/>
    <d v="1899-12-30T14:00:00"/>
    <d v="1899-12-30T15:00:00"/>
    <d v="2021-06-08T00:00:00"/>
    <x v="58"/>
    <d v="2021-06-08T00:00:00"/>
    <d v="2021-06-08T00:00:00"/>
    <d v="1899-12-30T14:40:00"/>
    <d v="1899-12-30T15:00:00"/>
    <s v="LUIS"/>
    <s v="RUBEN GUZMAN"/>
    <x v="0"/>
    <s v="LLANTERIA"/>
    <s v="EXTERNO"/>
    <x v="1"/>
    <n v="0"/>
    <n v="1"/>
    <d v="1899-12-30T01:00:00"/>
    <x v="11"/>
    <n v="1"/>
    <d v="1899-12-30T00:00:00"/>
    <d v="1899-12-30T01:00:00"/>
    <x v="10"/>
    <x v="5"/>
    <x v="13"/>
    <s v="6-23"/>
  </r>
  <r>
    <s v="TFR045"/>
    <n v="519"/>
    <x v="1"/>
    <s v="DESMONTE DE BARRA ESTABILIZADORA PARA SUAVISARLA Y CAMBIO DE TERMINALES, SE CALENTARON LOS TERMINALES PARA SACARLOS"/>
    <s v="RUEDAS"/>
    <d v="1899-12-30T07:00:00"/>
    <d v="1899-12-30T13:00:00"/>
    <d v="2021-06-09T00:00:00"/>
    <x v="60"/>
    <d v="2021-06-09T00:00:00"/>
    <d v="2021-06-09T00:00:00"/>
    <d v="1899-12-30T11:10:00"/>
    <d v="1899-12-30T16:50:00"/>
    <s v="CESAR ESCORCIA _x000a_DAIRO RODRIGUEZ"/>
    <s v="ROBERTO MENDOZA"/>
    <x v="0"/>
    <s v="MECANICA DE PATIO"/>
    <s v="INTERNO"/>
    <x v="1"/>
    <n v="1"/>
    <n v="1"/>
    <d v="1899-12-30T12:30:58"/>
    <x v="286"/>
    <n v="1"/>
    <d v="1899-12-30T00:00:00"/>
    <d v="1899-12-30T18:00:58"/>
    <x v="11"/>
    <x v="5"/>
    <x v="13"/>
    <s v="6-23"/>
  </r>
  <r>
    <s v="TFR045"/>
    <n v="519"/>
    <x v="1"/>
    <s v="SE REGRABARON 2 LLANTAS POSICION 3,4 Y 8"/>
    <s v="RUEDAS"/>
    <d v="1899-12-30T07:00:00"/>
    <d v="1899-12-30T13:00:00"/>
    <d v="2021-06-09T00:00:00"/>
    <x v="60"/>
    <d v="2021-06-09T00:00:00"/>
    <d v="2021-06-09T00:00:00"/>
    <d v="1899-12-30T07:40:00"/>
    <d v="1899-12-30T08:30:00"/>
    <s v="JHON_x000a_LUIS"/>
    <s v="ROBERTO MENDOZA"/>
    <x v="0"/>
    <s v="LLANTERIA"/>
    <s v="EXTERNO"/>
    <x v="1"/>
    <n v="1"/>
    <n v="1"/>
    <d v="1899-12-30T12:30:58"/>
    <x v="286"/>
    <n v="1"/>
    <d v="1899-12-30T00:00:00"/>
    <d v="1899-12-30T18:00:58"/>
    <x v="11"/>
    <x v="5"/>
    <x v="13"/>
    <s v="6-23"/>
  </r>
  <r>
    <s v="TFR045"/>
    <n v="519"/>
    <x v="1"/>
    <s v="DESMONTE DE LLANTAS DE DIRECCION PARA REALIZACION DE TRABAJOS"/>
    <s v="RUEDAS"/>
    <d v="1899-12-30T07:00:00"/>
    <d v="1899-12-30T13:00:00"/>
    <d v="2021-06-09T00:00:00"/>
    <x v="60"/>
    <d v="2021-06-09T00:00:00"/>
    <d v="2021-06-09T00:00:00"/>
    <d v="1899-12-30T08:30:00"/>
    <d v="1899-12-30T08:50:00"/>
    <s v="JHON"/>
    <s v="ROBERTO MENDOZA"/>
    <x v="0"/>
    <s v="LLANTERIA"/>
    <s v="EXTERNO"/>
    <x v="1"/>
    <n v="1"/>
    <n v="1"/>
    <d v="1899-12-30T12:30:58"/>
    <x v="286"/>
    <n v="1"/>
    <d v="1899-12-30T00:00:00"/>
    <d v="1899-12-30T18:00:58"/>
    <x v="11"/>
    <x v="5"/>
    <x v="13"/>
    <s v="6-23"/>
  </r>
  <r>
    <s v="TFR045"/>
    <n v="519"/>
    <x v="1"/>
    <s v="MONTAJE DE LLANTAS DE DIRECCION"/>
    <s v="RUEDAS"/>
    <d v="1899-12-30T07:00:00"/>
    <d v="1899-12-30T13:00:00"/>
    <d v="2021-06-09T00:00:00"/>
    <x v="60"/>
    <d v="2021-06-09T00:00:00"/>
    <d v="2021-06-09T00:00:00"/>
    <d v="1899-12-30T17:00:00"/>
    <d v="1899-12-30T17:25:00"/>
    <s v="LUIS"/>
    <s v="ROBERTO MENDOZA"/>
    <x v="0"/>
    <s v="LLANTERIA"/>
    <s v="EXTERNO"/>
    <x v="1"/>
    <n v="1"/>
    <n v="1"/>
    <d v="1899-12-30T12:30:58"/>
    <x v="286"/>
    <n v="1"/>
    <d v="1899-12-30T00:00:00"/>
    <d v="1899-12-30T18:00:58"/>
    <x v="11"/>
    <x v="5"/>
    <x v="13"/>
    <s v="6-23"/>
  </r>
  <r>
    <s v="TFR045"/>
    <n v="519"/>
    <x v="1"/>
    <s v="DESMONTE DE VALVULA SEALCO Y ADAPTACION DE ROSCA TANQUE MONTAJE DE MANGUERAS Y SISTEMA DE LEVANTA EJE"/>
    <s v="AIRE CABEZOTE"/>
    <d v="1899-12-30T07:00:00"/>
    <d v="1899-12-30T13:00:00"/>
    <d v="2021-06-09T00:00:00"/>
    <x v="60"/>
    <d v="2021-06-10T00:00:00"/>
    <d v="2021-06-10T00:00:00"/>
    <d v="1899-12-30T09:55:00"/>
    <d v="1899-12-30T11:00:00"/>
    <s v="JOSE PAEZ"/>
    <s v="ROBERTO MENDOZA"/>
    <x v="0"/>
    <s v="AIRE"/>
    <s v="INTERNO"/>
    <x v="1"/>
    <n v="1"/>
    <n v="1"/>
    <d v="1899-12-30T12:30:58"/>
    <x v="286"/>
    <n v="1"/>
    <d v="1899-12-30T00:00:00"/>
    <d v="1899-12-30T18:00:58"/>
    <x v="11"/>
    <x v="5"/>
    <x v="13"/>
    <s v="6-23"/>
  </r>
  <r>
    <s v="TFR045"/>
    <n v="519"/>
    <x v="0"/>
    <s v="DESMONTE DE SECADOR PARA CAMBIO DE FILTRO Y VALVULA PURGA"/>
    <s v="AIRE TRAILER"/>
    <d v="1899-12-30T07:00:00"/>
    <d v="1899-12-30T13:00:00"/>
    <d v="2021-06-09T00:00:00"/>
    <x v="60"/>
    <d v="2021-06-10T00:00:00"/>
    <d v="2021-06-10T00:00:00"/>
    <d v="1899-12-30T11:00:00"/>
    <d v="1899-12-30T13:00:00"/>
    <s v="JOSE PAEZ"/>
    <s v="ROBERTO MENDOZA"/>
    <x v="0"/>
    <s v="AIRE"/>
    <s v="INTERNO"/>
    <x v="1"/>
    <n v="1"/>
    <n v="1"/>
    <d v="1899-12-30T12:30:58"/>
    <x v="286"/>
    <n v="1"/>
    <d v="1899-12-30T00:00:00"/>
    <d v="1899-12-30T18:00:58"/>
    <x v="11"/>
    <x v="5"/>
    <x v="13"/>
    <s v="6-23"/>
  </r>
  <r>
    <s v="TFQ010"/>
    <n v="520"/>
    <x v="1"/>
    <s v="CAMBIO DE BOMBONA DE SUSPENSION "/>
    <s v="SUSPENSION CABINA"/>
    <d v="1899-12-30T07:00:00"/>
    <d v="1899-12-30T08:50:00"/>
    <d v="2021-06-09T00:00:00"/>
    <x v="60"/>
    <d v="2021-06-09T00:00:00"/>
    <d v="2021-06-09T00:00:00"/>
    <d v="1899-12-30T07:15:00"/>
    <d v="1899-12-30T08:43:00"/>
    <s v="CESAR ESCORCIA"/>
    <s v="ORLANDO HURTADO"/>
    <x v="0"/>
    <s v="AIRE"/>
    <s v="EXTERNO"/>
    <x v="2"/>
    <n v="1"/>
    <n v="1"/>
    <d v="1899-12-30T08:20:58"/>
    <x v="111"/>
    <n v="1"/>
    <d v="1899-12-30T00:00:00"/>
    <d v="1899-12-30T13:50:58"/>
    <x v="11"/>
    <x v="5"/>
    <x v="13"/>
    <s v="6-23"/>
  </r>
  <r>
    <s v="TFQ010"/>
    <n v="520"/>
    <x v="1"/>
    <s v="SOLDADURA DE BASE DE BOMBONA DEL CABEZOTE"/>
    <s v="SUSPENSION CABINA"/>
    <d v="1899-12-30T07:00:00"/>
    <d v="1899-12-30T08:50:00"/>
    <d v="2021-06-09T00:00:00"/>
    <x v="60"/>
    <d v="2021-06-09T00:00:00"/>
    <d v="2021-06-09T00:00:00"/>
    <d v="1899-12-30T09:30:00"/>
    <d v="1899-12-30T11:00:00"/>
    <s v="DAIRO RODRIGUEZ"/>
    <s v="ORLANDO HURTADO"/>
    <x v="0"/>
    <s v="SOLDADURA"/>
    <s v="EXTERNO"/>
    <x v="2"/>
    <n v="1"/>
    <n v="1"/>
    <d v="1899-12-30T08:20:58"/>
    <x v="111"/>
    <n v="1"/>
    <d v="1899-12-30T00:00:00"/>
    <d v="1899-12-30T13:50:58"/>
    <x v="11"/>
    <x v="5"/>
    <x v="13"/>
    <s v="6-23"/>
  </r>
  <r>
    <s v="TFQ010"/>
    <n v="520"/>
    <x v="1"/>
    <s v="ENGRASE GENERAL"/>
    <s v="GRASERA"/>
    <d v="1899-12-30T07:00:00"/>
    <d v="1899-12-30T08:50:00"/>
    <d v="2021-06-09T00:00:00"/>
    <x v="60"/>
    <d v="2021-06-09T00:00:00"/>
    <d v="2021-06-09T00:00:00"/>
    <d v="1899-12-30T11:10:00"/>
    <d v="1899-12-30T11:40:00"/>
    <s v="JOSE DIAZ"/>
    <s v="ORLANDO HURTADO"/>
    <x v="0"/>
    <s v="MECANICA DE PATIO"/>
    <s v="EXTERNO"/>
    <x v="2"/>
    <n v="1"/>
    <n v="1"/>
    <d v="1899-12-30T08:20:58"/>
    <x v="111"/>
    <n v="1"/>
    <d v="1899-12-30T00:00:00"/>
    <d v="1899-12-30T13:50:58"/>
    <x v="11"/>
    <x v="5"/>
    <x v="13"/>
    <s v="6-23"/>
  </r>
  <r>
    <s v="R56385"/>
    <n v="520"/>
    <x v="1"/>
    <s v="SOLDADURA A PERCHA DE TORRES TRASERA"/>
    <s v="SUSPENSION TRAILER"/>
    <d v="1899-12-30T07:00:00"/>
    <d v="1899-12-30T08:50:00"/>
    <d v="2021-06-09T00:00:00"/>
    <x v="60"/>
    <d v="2021-06-09T00:00:00"/>
    <d v="2021-06-09T00:00:00"/>
    <d v="1899-12-30T10:20:00"/>
    <d v="1899-12-30T10:45:00"/>
    <s v="DAIRO RODRIGUEZ"/>
    <s v="ORLANDO HURTADO"/>
    <x v="0"/>
    <s v="SOLDADURA"/>
    <s v="EXTERNO"/>
    <x v="2"/>
    <n v="1"/>
    <n v="1"/>
    <d v="1899-12-30T08:20:58"/>
    <x v="111"/>
    <n v="1"/>
    <d v="1899-12-30T00:00:00"/>
    <d v="1899-12-30T13:50:58"/>
    <x v="11"/>
    <x v="5"/>
    <x v="13"/>
    <s v="6-23"/>
  </r>
  <r>
    <s v="TFQ010"/>
    <n v="520"/>
    <x v="1"/>
    <s v="SOLDADURA A TANQUE DE AIRE"/>
    <s v="AIRE CABEZOTE"/>
    <d v="1899-12-30T07:00:00"/>
    <d v="1899-12-30T08:50:00"/>
    <d v="2021-06-09T00:00:00"/>
    <x v="60"/>
    <d v="2021-06-10T00:00:00"/>
    <d v="2021-06-10T00:00:00"/>
    <d v="1899-12-30T07:30:00"/>
    <d v="1899-12-30T08:50:00"/>
    <s v="ALVARO CERVANTES _x000a_MARCELINO"/>
    <s v="ORLANDO HURTADO"/>
    <x v="0"/>
    <s v="SOLDADURA"/>
    <s v="EXTERNO"/>
    <x v="2"/>
    <n v="1"/>
    <n v="1"/>
    <d v="1899-12-30T08:20:58"/>
    <x v="111"/>
    <n v="1"/>
    <d v="1899-12-30T00:00:00"/>
    <d v="1899-12-30T13:50:58"/>
    <x v="11"/>
    <x v="5"/>
    <x v="13"/>
    <s v="6-23"/>
  </r>
  <r>
    <s v="TFQ010"/>
    <n v="520"/>
    <x v="0"/>
    <s v="BLOQUEO PARA DESMONTE DE LLANTA 7 SE DESARMO Y ARMO Y SE VOLVIO A MONTAR"/>
    <s v="RUEDAS"/>
    <d v="1899-12-30T07:00:00"/>
    <d v="1899-12-30T08:50:00"/>
    <d v="2021-06-09T00:00:00"/>
    <x v="60"/>
    <d v="2021-06-09T00:00:00"/>
    <d v="2021-06-09T00:00:00"/>
    <d v="1899-12-30T07:30:00"/>
    <d v="1899-12-30T08:30:00"/>
    <s v="LUIS"/>
    <s v="ORLANDO HURTADO"/>
    <x v="0"/>
    <s v="LLANTERIA"/>
    <s v="EXTERNO"/>
    <x v="2"/>
    <n v="1"/>
    <n v="1"/>
    <d v="1899-12-30T08:20:58"/>
    <x v="111"/>
    <n v="1"/>
    <d v="1899-12-30T00:00:00"/>
    <d v="1899-12-30T13:50:58"/>
    <x v="11"/>
    <x v="5"/>
    <x v="13"/>
    <s v="6-23"/>
  </r>
  <r>
    <s v="R59059"/>
    <n v="521"/>
    <x v="1"/>
    <s v="DESMONTE DE LLANTAS, CAMPANAS BANDAS RODAJAS DESMONTE DE BOSINES PARA CAMBIO DE GRASA DE RETENEDORES, RODAMIENTOS EN MAL ESTADO LAVADO DE PIEZAS Y REMACHADA DE 1 1/2 DE BANDAS"/>
    <s v="RUEDAS"/>
    <d v="1899-12-30T07:00:00"/>
    <d v="1899-12-30T16:30:00"/>
    <d v="2021-06-09T00:00:00"/>
    <x v="61"/>
    <d v="2021-06-09T00:00:00"/>
    <d v="2021-06-09T00:00:00"/>
    <d v="1899-12-30T07:30:00"/>
    <d v="1899-12-30T17:30:00"/>
    <s v="NELFO CALDERA _x000a_ARGEMIRO ARAQUE"/>
    <s v="JOSE PARRA"/>
    <x v="1"/>
    <s v="MECANICA DE PATIO"/>
    <s v="INTERNO"/>
    <x v="4"/>
    <n v="3"/>
    <n v="1"/>
    <d v="1899-12-31T11:00:17"/>
    <x v="180"/>
    <n v="1"/>
    <d v="1899-12-30T00:00:00"/>
    <d v="1900-01-01T04:29:02"/>
    <x v="13"/>
    <x v="5"/>
    <x v="13"/>
    <s v="6-23"/>
  </r>
  <r>
    <s v="TDL914"/>
    <n v="521"/>
    <x v="1"/>
    <s v="CAMBIO DE PERA DE REVERSA, ARREGLO DE LUCES, CAMBIO DE PERA DE DIFERENCIAL, ARREGLO DE ARNES DE LUCES TRASERAS, CAMBIO DE UNIDAD FRONTAL, CAMBIO DE EXPLORADORAS INSTALACION DE MAXTER, CAMBIO DE SEMAFOROS, CAMBIO DE BOMBA LIMPIAVIDRIO  Y CAMBIO DE ASPERSORAS ARREGLO DE LA MANGUERA LIMPIAVIDRIOS"/>
    <s v="LUZ CABINA"/>
    <d v="1899-12-30T07:00:00"/>
    <d v="1899-12-30T16:30:00"/>
    <d v="2021-06-09T00:00:00"/>
    <x v="61"/>
    <d v="2021-06-09T00:00:00"/>
    <d v="2021-06-09T00:00:00"/>
    <d v="1899-12-30T07:30:00"/>
    <d v="1899-12-30T17:30:00"/>
    <s v="EDWIN NARANJO"/>
    <s v="JOSE PARRA"/>
    <x v="1"/>
    <s v="SOLDADURA"/>
    <s v="EXTERNO"/>
    <x v="4"/>
    <n v="3"/>
    <n v="1"/>
    <d v="1899-12-31T11:00:17"/>
    <x v="180"/>
    <n v="1"/>
    <d v="1899-12-30T00:00:00"/>
    <d v="1900-01-01T04:29:02"/>
    <x v="13"/>
    <x v="5"/>
    <x v="13"/>
    <s v="6-23"/>
  </r>
  <r>
    <s v="R59059"/>
    <n v="521"/>
    <x v="1"/>
    <s v="CAMBIO DE RODAMIENTOS UNO EN CADA RUEDA, RETENEDORES, GRASA, ORING, DESMONTE DE CUATRO BALANCINES PARA TRABAJO DE SOLDADURA CAMBIO DE BUJES DE TEMPLETE"/>
    <s v="RUEDAS"/>
    <d v="1899-12-30T07:00:00"/>
    <d v="1899-12-30T16:30:00"/>
    <d v="2021-06-09T00:00:00"/>
    <x v="61"/>
    <d v="2021-06-10T00:00:00"/>
    <d v="2021-06-10T00:00:00"/>
    <d v="1899-12-30T07:30:00"/>
    <d v="1899-12-30T17:30:00"/>
    <s v="NELFO CALDERA _x000a_ARGEMIRO ARAQUE"/>
    <s v="JOSE PARRA"/>
    <x v="1"/>
    <s v="MECANICA DE PATIO"/>
    <s v="INTERNO"/>
    <x v="4"/>
    <n v="3"/>
    <n v="1"/>
    <d v="1899-12-31T11:00:17"/>
    <x v="180"/>
    <n v="1"/>
    <d v="1899-12-30T00:00:00"/>
    <d v="1900-01-01T04:29:02"/>
    <x v="13"/>
    <x v="5"/>
    <x v="13"/>
    <s v="6-23"/>
  </r>
  <r>
    <s v="TDL914"/>
    <n v="521"/>
    <x v="1"/>
    <s v="REPARACION DE ARNES DE CONECTORES DE LOS ACTUADORES"/>
    <s v="MOTOR"/>
    <d v="1899-12-30T07:00:00"/>
    <d v="1899-12-30T16:30:00"/>
    <d v="2021-06-09T00:00:00"/>
    <x v="61"/>
    <d v="2021-06-10T00:00:00"/>
    <d v="2021-06-10T00:00:00"/>
    <d v="1899-12-30T08:30:00"/>
    <d v="1899-12-30T16:30:00"/>
    <s v="EDWIN NARANJO"/>
    <s v="JOSE PARRA"/>
    <x v="1"/>
    <s v="ELECTRICO"/>
    <s v="INTERNO"/>
    <x v="4"/>
    <n v="3"/>
    <n v="1"/>
    <d v="1899-12-31T11:00:17"/>
    <x v="180"/>
    <n v="1"/>
    <d v="1899-12-30T00:00:00"/>
    <d v="1900-01-01T04:29:02"/>
    <x v="13"/>
    <x v="5"/>
    <x v="13"/>
    <s v="6-23"/>
  </r>
  <r>
    <s v="TDL914"/>
    <n v="521"/>
    <x v="1"/>
    <s v="INSPECCION DEL VEHICULO "/>
    <m/>
    <d v="1899-12-30T07:00:00"/>
    <d v="1899-12-30T16:30:00"/>
    <d v="2021-06-09T00:00:00"/>
    <x v="61"/>
    <d v="2021-06-10T00:00:00"/>
    <d v="2021-06-10T00:00:00"/>
    <d v="1899-12-30T08:30:00"/>
    <d v="1899-12-30T09:30:00"/>
    <s v="CESAR ESCORCIA _x000a_JOSE DIAZ"/>
    <s v="JOSE PARRA"/>
    <x v="1"/>
    <s v="MECANICA DE PATIO"/>
    <s v="EXTERNO"/>
    <x v="4"/>
    <n v="3"/>
    <n v="1"/>
    <d v="1899-12-31T11:00:17"/>
    <x v="180"/>
    <n v="1"/>
    <d v="1899-12-30T00:00:00"/>
    <d v="1900-01-01T04:29:02"/>
    <x v="13"/>
    <x v="5"/>
    <x v="13"/>
    <s v="6-23"/>
  </r>
  <r>
    <s v="TDL914"/>
    <n v="521"/>
    <x v="1"/>
    <s v="REVISION DE BOMBA DE AGUA EN MANGUERA QUE ENTRA A TERMOSTATO, CORRECCION MUGRE EN EL BALIN DE LA TRAMPA"/>
    <s v="MOTOR"/>
    <d v="1899-12-30T07:00:00"/>
    <d v="1899-12-30T16:30:00"/>
    <d v="2021-06-09T00:00:00"/>
    <x v="61"/>
    <d v="2021-06-10T00:00:00"/>
    <d v="2021-06-10T00:00:00"/>
    <d v="1899-12-30T09:00:00"/>
    <d v="1899-12-30T11:00:00"/>
    <s v="WILSON DURAN"/>
    <s v="JOSE PARRA"/>
    <x v="1"/>
    <s v="MOTORES"/>
    <s v="INTERNO"/>
    <x v="4"/>
    <n v="3"/>
    <n v="1"/>
    <d v="1899-12-31T11:00:17"/>
    <x v="180"/>
    <n v="1"/>
    <d v="1899-12-30T00:00:00"/>
    <d v="1900-01-01T04:29:02"/>
    <x v="13"/>
    <x v="5"/>
    <x v="13"/>
    <s v="6-23"/>
  </r>
  <r>
    <s v="TDL914"/>
    <n v="521"/>
    <x v="1"/>
    <s v="DESMONTE DE PERNOS RIN DISCO PARA CAMBIO 3"/>
    <s v="RUEDAS"/>
    <d v="1899-12-30T07:00:00"/>
    <d v="1899-12-30T16:30:00"/>
    <d v="2021-06-09T00:00:00"/>
    <x v="61"/>
    <d v="2021-06-10T00:00:00"/>
    <d v="2021-06-10T00:00:00"/>
    <d v="1899-12-30T11:36:00"/>
    <d v="1899-12-30T12:00:00"/>
    <s v="RODOLFO CASTAÑEDA"/>
    <s v="JOSE PARRA"/>
    <x v="1"/>
    <s v="MECANICA DE PATIO"/>
    <s v="EXTERNO"/>
    <x v="4"/>
    <n v="3"/>
    <n v="1"/>
    <d v="1899-12-31T11:00:17"/>
    <x v="180"/>
    <n v="1"/>
    <d v="1899-12-30T00:00:00"/>
    <d v="1900-01-01T04:29:02"/>
    <x v="13"/>
    <x v="5"/>
    <x v="13"/>
    <s v="6-23"/>
  </r>
  <r>
    <s v="R59059"/>
    <n v="521"/>
    <x v="1"/>
    <s v="QUITAR PORTA BUJES DE BALANCIN "/>
    <s v="SUSPENSION TRAILER"/>
    <d v="1899-12-30T07:00:00"/>
    <d v="1899-12-30T16:30:00"/>
    <d v="2021-06-09T00:00:00"/>
    <x v="61"/>
    <d v="2021-06-10T00:00:00"/>
    <d v="2021-06-10T00:00:00"/>
    <d v="1899-12-30T11:00:00"/>
    <d v="1899-12-30T17:30:00"/>
    <s v="ALVARO CERVANTES"/>
    <s v="JOSE PARRA"/>
    <x v="1"/>
    <s v="SOLDADURA"/>
    <s v="INTERNO"/>
    <x v="4"/>
    <n v="3"/>
    <n v="1"/>
    <d v="1899-12-31T11:00:17"/>
    <x v="180"/>
    <n v="1"/>
    <d v="1899-12-30T00:00:00"/>
    <d v="1900-01-01T04:29:02"/>
    <x v="13"/>
    <x v="5"/>
    <x v="13"/>
    <s v="6-23"/>
  </r>
  <r>
    <s v="TDL914"/>
    <n v="521"/>
    <x v="1"/>
    <s v="CAMBIO DE SOPORTES DE MOTOR DELANTEROS"/>
    <s v="MOTOR"/>
    <d v="1899-12-30T07:00:00"/>
    <d v="1899-12-30T16:30:00"/>
    <d v="2021-06-09T00:00:00"/>
    <x v="61"/>
    <d v="2021-06-10T00:00:00"/>
    <d v="2021-06-10T00:00:00"/>
    <d v="1899-12-30T14:00:00"/>
    <d v="1899-12-30T16:00:00"/>
    <s v="JOSE DIAZ"/>
    <s v="JOSE PARRA"/>
    <x v="1"/>
    <s v="MOTORES"/>
    <s v="INTERNO"/>
    <x v="4"/>
    <n v="3"/>
    <n v="1"/>
    <d v="1899-12-31T11:00:17"/>
    <x v="180"/>
    <n v="1"/>
    <d v="1899-12-30T00:00:00"/>
    <d v="1900-01-01T04:29:02"/>
    <x v="13"/>
    <x v="5"/>
    <x v="13"/>
    <s v="6-23"/>
  </r>
  <r>
    <s v="R59059"/>
    <n v="521"/>
    <x v="1"/>
    <s v="SOLDADURA A PASADORES DE TENSOR"/>
    <s v="SUSPENSION TRAILER"/>
    <d v="1899-12-30T07:00:00"/>
    <d v="1899-12-30T16:30:00"/>
    <d v="2021-06-09T00:00:00"/>
    <x v="61"/>
    <d v="2021-06-10T00:00:00"/>
    <d v="2021-06-10T00:00:00"/>
    <d v="1899-12-30T17:00:00"/>
    <d v="1899-12-30T17:30:00"/>
    <s v="DAIRO RODRIGUEZ"/>
    <s v="JOSE PARRA"/>
    <x v="1"/>
    <s v="SOLDADURA"/>
    <s v="EXTERNO"/>
    <x v="4"/>
    <n v="3"/>
    <n v="1"/>
    <d v="1899-12-31T11:00:17"/>
    <x v="180"/>
    <n v="1"/>
    <d v="1899-12-30T00:00:00"/>
    <d v="1900-01-01T04:29:02"/>
    <x v="13"/>
    <x v="5"/>
    <x v="13"/>
    <s v="6-23"/>
  </r>
  <r>
    <s v="TDL914"/>
    <n v="521"/>
    <x v="1"/>
    <s v="CAMBIO DE ACEITE DE MOTOR FILTRACION, CAMBIO DE ACEITE DE LA CAJA SINTETICO, ACEITE DE TRANSMISION SINTETICO Y FILTRO "/>
    <s v="MOTOR"/>
    <d v="1899-12-30T07:00:00"/>
    <d v="1899-12-30T16:30:00"/>
    <d v="2021-06-09T00:00:00"/>
    <x v="61"/>
    <d v="2021-06-11T00:00:00"/>
    <d v="2021-06-11T00:00:00"/>
    <d v="1899-12-30T07:30:00"/>
    <d v="1899-12-30T10:30:00"/>
    <s v="JOSE DIAZ _x000a_RODOLFO CASTAÑEDA _x000a_WILSON DURAN_x000a_CESAR ESCORCIA"/>
    <s v="JOSE PARRA"/>
    <x v="1"/>
    <s v="MECANICA DE PATIO"/>
    <s v="INTERNO"/>
    <x v="4"/>
    <n v="3"/>
    <n v="1"/>
    <d v="1899-12-31T11:00:17"/>
    <x v="180"/>
    <n v="1"/>
    <d v="1899-12-30T00:00:00"/>
    <d v="1900-01-01T04:29:02"/>
    <x v="13"/>
    <x v="5"/>
    <x v="13"/>
    <s v="6-23"/>
  </r>
  <r>
    <s v="R59059"/>
    <n v="521"/>
    <x v="1"/>
    <s v="CAMBIO DE 6 CAMPANAS CAMBIO DE UN JUEGO Y MEDIO DE BANDAS RESORTES CENTRALES. RODAJAS, TORNILLOS, PASADORES TENSORES GRADUABLES BUJES DE TEMPLETE, CAMBIO DE PASADORES DE TEMPLETYE, BUJES DE BALANCIN SE CAMBIO RACHE 28 ESTRIAS, 27 PERNOS RIN DISCO Y SE MONTARON LLANTAS SE ALINEO EL TANQUE Y GRADUACION DE FRENOS."/>
    <s v="RUEDAS"/>
    <d v="1899-12-30T07:00:00"/>
    <d v="1899-12-30T16:30:00"/>
    <d v="2021-06-09T00:00:00"/>
    <x v="61"/>
    <d v="2021-06-11T00:00:00"/>
    <d v="2021-06-11T00:00:00"/>
    <d v="1899-12-30T07:30:00"/>
    <d v="1899-12-30T17:30:00"/>
    <s v="NELFO ARGEMIRO _x000a_ARGEMIRO ARAQUE"/>
    <s v="JOSE PARRA"/>
    <x v="1"/>
    <s v="MECANICA DE PATIO"/>
    <s v="INTERNO"/>
    <x v="4"/>
    <n v="3"/>
    <n v="1"/>
    <d v="1899-12-31T11:00:17"/>
    <x v="180"/>
    <n v="1"/>
    <d v="1899-12-30T00:00:00"/>
    <d v="1900-01-01T04:29:02"/>
    <x v="13"/>
    <x v="5"/>
    <x v="13"/>
    <s v="6-23"/>
  </r>
  <r>
    <s v="TDL914"/>
    <n v="521"/>
    <x v="1"/>
    <s v="CORRECCION DE FUGA DE ACEITE NE ARNES DE FRENO DE MOTOR Y REPARACION DEL MISMO"/>
    <s v="MOTOR"/>
    <d v="1899-12-30T07:00:00"/>
    <d v="1899-12-30T16:30:00"/>
    <d v="2021-06-09T00:00:00"/>
    <x v="61"/>
    <d v="2021-06-11T00:00:00"/>
    <d v="2021-06-11T00:00:00"/>
    <d v="1899-12-30T10:30:00"/>
    <d v="1899-12-30T16:00:00"/>
    <s v="JOSE DIAZ _x000a_WILSON DURAN"/>
    <s v="JOSE PARRA"/>
    <x v="1"/>
    <s v="MOTORES"/>
    <s v="INTERNO"/>
    <x v="4"/>
    <n v="3"/>
    <n v="1"/>
    <d v="1899-12-31T11:00:17"/>
    <x v="180"/>
    <n v="1"/>
    <d v="1899-12-30T00:00:00"/>
    <d v="1900-01-01T04:29:02"/>
    <x v="13"/>
    <x v="5"/>
    <x v="13"/>
    <s v="6-23"/>
  </r>
  <r>
    <s v="R59059"/>
    <n v="521"/>
    <x v="1"/>
    <s v="MONTAJE DE PLANCHUELA A LA TORRE TRASERA Y SOLDADURA DE SAPOS DE LOS MUELLES"/>
    <s v="CHASIS"/>
    <d v="1899-12-30T07:00:00"/>
    <d v="1899-12-30T16:30:00"/>
    <d v="2021-06-09T00:00:00"/>
    <x v="61"/>
    <d v="2021-06-11T00:00:00"/>
    <d v="2021-06-11T00:00:00"/>
    <d v="1899-12-30T07:30:00"/>
    <d v="1899-12-30T16:00:00"/>
    <s v="ALVARO CERVANTES"/>
    <s v="JOSE PARRA"/>
    <x v="1"/>
    <s v="SOLDADURA"/>
    <s v="INTERNO"/>
    <x v="4"/>
    <n v="3"/>
    <n v="1"/>
    <d v="1899-12-31T11:00:17"/>
    <x v="180"/>
    <n v="1"/>
    <d v="1899-12-30T00:00:00"/>
    <d v="1900-01-01T04:29:02"/>
    <x v="13"/>
    <x v="5"/>
    <x v="13"/>
    <s v="6-23"/>
  </r>
  <r>
    <s v="R59059"/>
    <n v="521"/>
    <x v="1"/>
    <s v="MANTENIMIENTO GENERAL AL SISTEMA DE AIRE Y SE CAMBIO EMPAQUETADURA "/>
    <s v="AIRE TRAILER"/>
    <d v="1899-12-30T07:00:00"/>
    <d v="1899-12-30T16:30:00"/>
    <d v="2021-06-09T00:00:00"/>
    <x v="61"/>
    <d v="2021-06-11T00:00:00"/>
    <d v="2021-06-11T00:00:00"/>
    <d v="1899-12-30T15:15:00"/>
    <d v="1899-12-30T17:30:00"/>
    <s v="DEIWIS PIMIENTA"/>
    <s v="JOSE PARRA"/>
    <x v="1"/>
    <s v="AIRE"/>
    <s v="INTERNO"/>
    <x v="4"/>
    <n v="3"/>
    <n v="1"/>
    <d v="1899-12-31T11:00:17"/>
    <x v="180"/>
    <n v="1"/>
    <d v="1899-12-30T00:00:00"/>
    <d v="1900-01-01T04:29:02"/>
    <x v="13"/>
    <x v="5"/>
    <x v="13"/>
    <s v="6-23"/>
  </r>
  <r>
    <s v="TDL914"/>
    <n v="521"/>
    <x v="1"/>
    <s v="BAJAR MULTIPLE DE ESCAPE PARA CAMBIO DE EMPAQUES Y SACAR 4 TORNILLO S DEL MULTIPLE QUE ESTABAN PARTIDOS DENTRO DE LA CULATA, CALIBRACION GENERAL DEL MOTOR"/>
    <s v="MOTOR"/>
    <d v="1899-12-30T07:00:00"/>
    <d v="1899-12-30T16:30:00"/>
    <d v="2021-06-09T00:00:00"/>
    <x v="61"/>
    <d v="2021-06-12T00:00:00"/>
    <d v="2021-06-12T00:00:00"/>
    <d v="1899-12-30T07:30:00"/>
    <d v="1899-12-30T15:00:00"/>
    <s v="WILSON DURAN"/>
    <s v="JOSE PARRA"/>
    <x v="1"/>
    <s v="MOTORES"/>
    <s v="INTERNO"/>
    <x v="4"/>
    <n v="3"/>
    <n v="1"/>
    <d v="1899-12-31T11:00:17"/>
    <x v="180"/>
    <n v="1"/>
    <d v="1899-12-30T00:00:00"/>
    <d v="1900-01-01T04:29:02"/>
    <x v="13"/>
    <x v="5"/>
    <x v="13"/>
    <s v="6-23"/>
  </r>
  <r>
    <s v="TDL914"/>
    <n v="521"/>
    <x v="1"/>
    <s v="CAMBIO DE LODERAS DE TANQUE Y DE CABEZOTE"/>
    <s v="CHASIS"/>
    <d v="1899-12-30T07:00:00"/>
    <d v="1899-12-30T16:30:00"/>
    <d v="2021-06-09T00:00:00"/>
    <x v="61"/>
    <d v="2021-06-12T00:00:00"/>
    <d v="2021-06-12T00:00:00"/>
    <d v="1899-12-30T07:50:00"/>
    <d v="1899-12-30T10:50:00"/>
    <s v="WILSON OROZCO"/>
    <s v="JOSE PARRA"/>
    <x v="1"/>
    <s v="LATONERIA Y PINTURA"/>
    <s v="EXTERNO"/>
    <x v="4"/>
    <n v="3"/>
    <n v="1"/>
    <d v="1899-12-31T11:00:17"/>
    <x v="180"/>
    <n v="1"/>
    <d v="1899-12-30T00:00:00"/>
    <d v="1900-01-01T04:29:02"/>
    <x v="13"/>
    <x v="5"/>
    <x v="13"/>
    <s v="6-23"/>
  </r>
  <r>
    <s v="TDL914"/>
    <n v="521"/>
    <x v="1"/>
    <s v="REPARACION DE ESCOPETAS, EXTRACCION DE TORNILLO, DESMONTE DE QUINTA RUEDA PARA REPARACION"/>
    <s v="CHASIS"/>
    <d v="1899-12-30T07:00:00"/>
    <d v="1899-12-30T16:30:00"/>
    <d v="2021-06-09T00:00:00"/>
    <x v="61"/>
    <d v="2021-06-12T00:00:00"/>
    <d v="2021-06-12T00:00:00"/>
    <d v="1899-12-30T11:30:00"/>
    <d v="1899-12-30T14:30:00"/>
    <s v="DAIRO RODRIGUEZ"/>
    <s v="JOSE PARRA"/>
    <x v="1"/>
    <s v="SOLDADURA"/>
    <s v="EXTERNO"/>
    <x v="4"/>
    <n v="3"/>
    <n v="1"/>
    <d v="1899-12-31T11:00:17"/>
    <x v="180"/>
    <n v="1"/>
    <d v="1899-12-30T00:00:00"/>
    <d v="1900-01-01T04:29:02"/>
    <x v="13"/>
    <x v="5"/>
    <x v="13"/>
    <s v="6-23"/>
  </r>
  <r>
    <s v="TDL914"/>
    <n v="521"/>
    <x v="1"/>
    <s v="DESMONTE DE VIGA PARA CAMBIO DE BUJE Y RECTIFICACION CON SOLDADURA SE DESMONTARON MUELLES PARA CAMBIO DE BUJE TPK Y PASADORES DOBLE PUÑERO Y AL LADO DERECHO SE CAMBIO SILLIN Y TORNILLO DE SILLIN, MONTAJE DE VIGA DESMONTE DE CAMPANAS PARA CAMBIO Y CAMBIO DEESPARRAGOS SE PULIERON LAS BANDAS GRADUACION DE FRENOS Y ENGRASE DE VIGAS Y PASADORES DE MUELLES"/>
    <s v="SUSPENSION CABINA"/>
    <d v="1899-12-30T07:00:00"/>
    <d v="1899-12-30T16:30:00"/>
    <d v="2021-06-09T00:00:00"/>
    <x v="61"/>
    <d v="2021-06-12T00:00:00"/>
    <d v="2021-06-12T00:00:00"/>
    <d v="1899-12-30T07:30:00"/>
    <d v="1899-12-30T16:30:00"/>
    <s v="NELFO ARGEMIRO _x000a_ARGEMIRO ARAQUE"/>
    <s v="JOSE PARRA"/>
    <x v="1"/>
    <s v="MECANICA DE PATIO"/>
    <s v="INTERNO"/>
    <x v="4"/>
    <n v="3"/>
    <n v="1"/>
    <d v="1899-12-31T11:00:17"/>
    <x v="180"/>
    <n v="1"/>
    <d v="1899-12-30T00:00:00"/>
    <d v="1900-01-01T04:29:02"/>
    <x v="13"/>
    <x v="5"/>
    <x v="13"/>
    <s v="6-23"/>
  </r>
  <r>
    <s v="TDL914"/>
    <n v="521"/>
    <x v="0"/>
    <s v="MONTAJE DE QUINTA RUEDA"/>
    <s v="QUINTA RUEDA"/>
    <d v="1899-12-30T07:00:00"/>
    <d v="1899-12-30T16:30:00"/>
    <d v="2021-06-09T00:00:00"/>
    <x v="61"/>
    <d v="2021-06-12T00:00:00"/>
    <d v="2021-06-12T00:00:00"/>
    <d v="1899-12-30T15:00:00"/>
    <d v="1899-12-30T16:00:00"/>
    <s v="CESAR ESCORCIA"/>
    <s v="JOSE PARRA"/>
    <x v="1"/>
    <s v="MECANICA DE PATIO"/>
    <s v="EXTERNO"/>
    <x v="4"/>
    <n v="3"/>
    <n v="1"/>
    <d v="1899-12-31T11:00:17"/>
    <x v="180"/>
    <n v="1"/>
    <d v="1899-12-30T00:00:00"/>
    <d v="1900-01-01T04:29:02"/>
    <x v="13"/>
    <x v="5"/>
    <x v="13"/>
    <s v="6-23"/>
  </r>
  <r>
    <s v="TFU063"/>
    <n v="522"/>
    <x v="1"/>
    <s v="CAMBIO DE MANGUERA QUE VA A LA BOMBA DE AGUA Y SE ADICIONO REFRIGERANTE"/>
    <s v="MOTOR"/>
    <d v="1899-12-30T07:00:00"/>
    <d v="1899-12-30T17:30:00"/>
    <d v="2021-06-09T00:00:00"/>
    <x v="59"/>
    <d v="2021-06-09T00:00:00"/>
    <d v="2021-06-09T00:00:00"/>
    <d v="1899-12-30T08:20:00"/>
    <d v="1899-12-30T09:40:00"/>
    <s v="JOSE DIAZ"/>
    <s v="CARLOS RUIZ"/>
    <x v="0"/>
    <s v="MOTORES"/>
    <s v="INTERNO"/>
    <x v="1"/>
    <n v="0"/>
    <n v="1"/>
    <d v="1899-12-30T08:30:29"/>
    <x v="191"/>
    <n v="0"/>
    <d v="1899-12-30T03:30:00"/>
    <d v="1899-12-30T13:00:00"/>
    <x v="9"/>
    <x v="5"/>
    <x v="13"/>
    <s v="6-23"/>
  </r>
  <r>
    <s v="TFU063"/>
    <n v="522"/>
    <x v="1"/>
    <s v="INSTALACION DE PITO DE REVERSA Y ORGANIZAR FUSIBLES, REPARACION DE EXPLORADORAS"/>
    <s v="LUZ CABINA"/>
    <d v="1899-12-30T07:00:00"/>
    <d v="1899-12-30T17:30:00"/>
    <d v="2021-06-09T00:00:00"/>
    <x v="59"/>
    <d v="2021-06-09T00:00:00"/>
    <d v="2021-06-09T00:00:00"/>
    <d v="1899-12-30T09:14:00"/>
    <d v="1899-12-30T10:14:00"/>
    <s v="JULIO ARAQUE"/>
    <s v="CARLOS RUIZ"/>
    <x v="0"/>
    <s v="ELECTRICO"/>
    <s v="EXTERNO"/>
    <x v="1"/>
    <n v="0"/>
    <n v="1"/>
    <d v="1899-12-30T08:30:29"/>
    <x v="191"/>
    <n v="0"/>
    <d v="1899-12-30T03:30:00"/>
    <d v="1899-12-30T13:00:00"/>
    <x v="9"/>
    <x v="5"/>
    <x v="13"/>
    <s v="6-23"/>
  </r>
  <r>
    <s v="TFU063"/>
    <n v="522"/>
    <x v="0"/>
    <s v="DESMONTE DE VALVULA DE PEDAL DE FRENO PARA CAMBIO DE EMPAQUETADURA"/>
    <s v="AIRE CABEZOTE"/>
    <d v="1899-12-30T07:00:00"/>
    <d v="1899-12-30T17:30:00"/>
    <d v="2021-06-09T00:00:00"/>
    <x v="59"/>
    <d v="2021-06-09T00:00:00"/>
    <d v="2021-06-09T00:00:00"/>
    <d v="1899-12-30T15:30:00"/>
    <d v="1899-12-30T17:30:00"/>
    <s v="JOSE PAEZ"/>
    <s v="CARLOS RUIZ"/>
    <x v="0"/>
    <s v="AIRE"/>
    <s v="INTERNO"/>
    <x v="1"/>
    <n v="0"/>
    <n v="1"/>
    <d v="1899-12-30T08:30:29"/>
    <x v="191"/>
    <n v="0"/>
    <d v="1899-12-30T03:30:00"/>
    <d v="1899-12-30T13:00:00"/>
    <x v="9"/>
    <x v="5"/>
    <x v="13"/>
    <s v="6-23"/>
  </r>
  <r>
    <s v="TFU066"/>
    <n v="523"/>
    <x v="0"/>
    <s v="CAMBIO DE 4 BUJES DE PUNTA DE VIGA PEQUEÑOS, CAMBIO DE BUJE CORBATIN DE TANDEM, CAMBIO DE UN BUJE DE CORBATIN QUE VA A LA ZANAHORIA, CORREGIR FUGA DE AIRE POR LA MANGUERA DEL MONO, Y POR LA VARILLA DE LA SUSPENSION, REPARACION DE DIRECCIONAL CAIDO"/>
    <s v="SUSPENSION CABINA"/>
    <d v="1899-12-30T09:00:00"/>
    <d v="1899-12-30T16:30:00"/>
    <d v="2021-06-09T00:00:00"/>
    <x v="60"/>
    <d v="2021-06-09T00:00:00"/>
    <d v="2021-06-09T00:00:00"/>
    <d v="1899-12-30T09:00:00"/>
    <d v="1899-12-30T16:30:00"/>
    <s v="TODO TRAILER"/>
    <s v="MIGUEL APREZA"/>
    <x v="0"/>
    <s v="MECANICA DE PATIO"/>
    <s v="EXTERNO"/>
    <x v="1"/>
    <n v="1"/>
    <n v="1"/>
    <d v="1899-12-30T14:00:58"/>
    <x v="117"/>
    <n v="0"/>
    <d v="1899-12-30T04:30:00"/>
    <d v="1899-12-31T00:00:58"/>
    <x v="11"/>
    <x v="5"/>
    <x v="13"/>
    <s v="6-23"/>
  </r>
  <r>
    <s v="TFQ007"/>
    <n v="524"/>
    <x v="0"/>
    <s v="ENGRASE E INSPECCION GENERAL Y COMPLETAR FULL DE CAJA DEBE VOLVER PARA AJUSTE DE TUERCA LAPICERO"/>
    <s v="TRANSMISIONES"/>
    <d v="1899-12-30T09:30:00"/>
    <d v="1899-12-30T11:10:00"/>
    <d v="2021-06-09T00:00:00"/>
    <x v="59"/>
    <d v="2021-06-09T00:00:00"/>
    <d v="2021-06-09T00:00:00"/>
    <d v="1899-12-30T10:10:00"/>
    <d v="1899-12-30T11:10:00"/>
    <s v="JOSE DIAZ"/>
    <s v="CARLOS MARIO"/>
    <x v="1"/>
    <s v="CAJAS Y TRANSMISIONES"/>
    <s v="EXTERNO"/>
    <x v="1"/>
    <n v="0"/>
    <n v="1"/>
    <d v="1899-12-30T01:40:00"/>
    <x v="31"/>
    <n v="1"/>
    <d v="1899-12-30T00:00:00"/>
    <d v="1899-12-30T01:40:00"/>
    <x v="9"/>
    <x v="5"/>
    <x v="13"/>
    <s v="6-23"/>
  </r>
  <r>
    <s v="S26290"/>
    <n v="525"/>
    <x v="1"/>
    <s v="ENGRASE"/>
    <s v="GRASERA"/>
    <d v="1899-12-30T09:40:00"/>
    <d v="1899-12-30T17:30:00"/>
    <d v="2021-06-09T00:00:00"/>
    <x v="60"/>
    <d v="2021-06-09T00:00:00"/>
    <d v="2021-06-09T00:00:00"/>
    <d v="1899-12-30T09:40:00"/>
    <d v="1899-12-30T10:10:00"/>
    <s v="JOSE DIAZ"/>
    <s v="JESUS MORA"/>
    <x v="1"/>
    <s v="MECANICA DE PATIO"/>
    <s v="EXTERNO"/>
    <x v="1"/>
    <n v="1"/>
    <n v="1"/>
    <d v="1899-12-30T14:20:58"/>
    <x v="287"/>
    <n v="0"/>
    <d v="1899-12-30T03:30:00"/>
    <d v="1899-12-30T23:20:58"/>
    <x v="11"/>
    <x v="5"/>
    <x v="13"/>
    <s v="6-23"/>
  </r>
  <r>
    <s v="TFU074"/>
    <n v="525"/>
    <x v="1"/>
    <s v="ALISTAMIENTO DE CAPO PARA PINTURA"/>
    <s v="CAPO"/>
    <d v="1899-12-30T09:40:00"/>
    <d v="1899-12-30T17:30:00"/>
    <d v="2021-06-09T00:00:00"/>
    <x v="60"/>
    <d v="2021-06-09T00:00:00"/>
    <d v="2021-06-09T00:00:00"/>
    <d v="1899-12-30T14:00:00"/>
    <d v="1899-12-30T17:30:00"/>
    <s v="DANIEL ROJAS"/>
    <s v="JESUS MORA"/>
    <x v="0"/>
    <s v="LATONERIA Y PINTURA"/>
    <s v="EXTERNO"/>
    <x v="1"/>
    <n v="1"/>
    <n v="1"/>
    <d v="1899-12-30T14:20:58"/>
    <x v="287"/>
    <n v="0"/>
    <d v="1899-12-30T03:30:00"/>
    <d v="1899-12-30T23:20:58"/>
    <x v="11"/>
    <x v="5"/>
    <x v="13"/>
    <s v="6-23"/>
  </r>
  <r>
    <s v="TFU074"/>
    <n v="525"/>
    <x v="1"/>
    <s v="REPARAR PITO FRONTAL"/>
    <s v="LUZ CABINA"/>
    <d v="1899-12-30T09:40:00"/>
    <d v="1899-12-30T17:30:00"/>
    <d v="2021-06-09T00:00:00"/>
    <x v="60"/>
    <d v="2021-06-09T00:00:00"/>
    <d v="2021-06-09T00:00:00"/>
    <d v="1899-12-30T10:00:00"/>
    <d v="1899-12-30T10:30:00"/>
    <s v="JULIO ARAQUE"/>
    <s v="JESUS MORA"/>
    <x v="0"/>
    <s v="ELECTRICO"/>
    <s v="EXTERNO"/>
    <x v="1"/>
    <n v="1"/>
    <n v="1"/>
    <d v="1899-12-30T14:20:58"/>
    <x v="287"/>
    <n v="0"/>
    <d v="1899-12-30T03:30:00"/>
    <d v="1899-12-30T23:20:58"/>
    <x v="11"/>
    <x v="5"/>
    <x v="13"/>
    <s v="6-23"/>
  </r>
  <r>
    <s v="TFU074"/>
    <n v="525"/>
    <x v="1"/>
    <s v="CAMBIO DE BANDAS, CAMPANAS, RESORTES, RODAJAS Y RETENEDORES EN POSICION 3,4,5 Y 6"/>
    <s v="RUEDAS"/>
    <d v="1899-12-30T09:40:00"/>
    <d v="1899-12-30T17:30:00"/>
    <d v="2021-06-09T00:00:00"/>
    <x v="60"/>
    <d v="2021-06-10T00:00:00"/>
    <d v="2021-06-10T00:00:00"/>
    <d v="1899-12-30T09:30:00"/>
    <d v="1899-12-30T16:30:00"/>
    <s v="CESAR ESCORCIA"/>
    <s v="JESUS MORA"/>
    <x v="0"/>
    <s v="MECANICA DE PATIO"/>
    <s v="INTERNO"/>
    <x v="1"/>
    <n v="1"/>
    <n v="1"/>
    <d v="1899-12-30T14:20:58"/>
    <x v="287"/>
    <n v="0"/>
    <d v="1899-12-30T03:30:00"/>
    <d v="1899-12-30T23:20:58"/>
    <x v="11"/>
    <x v="5"/>
    <x v="13"/>
    <s v="6-23"/>
  </r>
  <r>
    <s v="S26290"/>
    <n v="525"/>
    <x v="1"/>
    <s v="SOLDADURA A PERCHA DE TORRES TRASERA"/>
    <s v="CHASIS"/>
    <d v="1899-12-30T09:40:00"/>
    <d v="1899-12-30T17:30:00"/>
    <d v="2021-06-09T00:00:00"/>
    <x v="60"/>
    <d v="2021-06-10T00:00:00"/>
    <d v="2021-06-10T00:00:00"/>
    <d v="1899-12-30T15:00:00"/>
    <d v="1899-12-30T15:30:00"/>
    <s v="DAIRO RODRIGUEZ"/>
    <s v="JESUS MORA"/>
    <x v="0"/>
    <s v="SOLDADURA"/>
    <s v="EXTERNO"/>
    <x v="1"/>
    <n v="1"/>
    <n v="1"/>
    <d v="1899-12-30T14:20:58"/>
    <x v="287"/>
    <n v="0"/>
    <d v="1899-12-30T03:30:00"/>
    <d v="1899-12-30T23:20:58"/>
    <x v="11"/>
    <x v="5"/>
    <x v="13"/>
    <s v="6-23"/>
  </r>
  <r>
    <s v="TFU074"/>
    <n v="525"/>
    <x v="1"/>
    <s v="CAMBIO DE BOMBA DE ARRASTRE SE RETIRO CAUCHO DE LA L DEL COMBUSTIBLE"/>
    <s v="RUEDAS"/>
    <d v="1899-12-30T09:40:00"/>
    <d v="1899-12-30T17:30:00"/>
    <d v="2021-06-09T00:00:00"/>
    <x v="60"/>
    <d v="2021-06-10T00:00:00"/>
    <d v="2021-06-10T00:00:00"/>
    <d v="1899-12-30T11:50:00"/>
    <d v="1899-12-30T16:30:00"/>
    <s v="WILSON DURAN"/>
    <s v="JESUS MORA"/>
    <x v="0"/>
    <s v="MOTORES"/>
    <s v="INTERNO"/>
    <x v="1"/>
    <n v="1"/>
    <n v="1"/>
    <d v="1899-12-30T14:20:58"/>
    <x v="287"/>
    <n v="0"/>
    <d v="1899-12-30T03:30:00"/>
    <d v="1899-12-30T23:20:58"/>
    <x v="11"/>
    <x v="5"/>
    <x v="13"/>
    <s v="6-23"/>
  </r>
  <r>
    <s v="TFU074"/>
    <n v="525"/>
    <x v="1"/>
    <s v="GRADUACION DE FRENOS Y ENGRASE "/>
    <s v="RUEDAS"/>
    <d v="1899-12-30T09:40:00"/>
    <d v="1899-12-30T17:30:00"/>
    <d v="2021-06-09T00:00:00"/>
    <x v="60"/>
    <d v="2021-06-10T00:00:00"/>
    <d v="2021-06-10T00:00:00"/>
    <d v="1899-12-30T17:00:00"/>
    <d v="1899-12-30T17:30:00"/>
    <s v="CESAR ESCORCIA _x000a_WILSON DURAN"/>
    <s v="JESUS MORA"/>
    <x v="1"/>
    <s v="MECANICA DE PATIO"/>
    <s v="EXTERNO"/>
    <x v="1"/>
    <n v="1"/>
    <n v="1"/>
    <d v="1899-12-30T14:20:58"/>
    <x v="287"/>
    <n v="0"/>
    <d v="1899-12-30T03:30:00"/>
    <d v="1899-12-30T23:20:58"/>
    <x v="11"/>
    <x v="5"/>
    <x v="13"/>
    <s v="6-23"/>
  </r>
  <r>
    <s v="S26290"/>
    <n v="525"/>
    <x v="1"/>
    <s v="SE INSPECCIONA EL VEHICULO SE CAMBIAN LLANTAS 7,8"/>
    <s v="RUEDAS"/>
    <d v="1899-12-30T09:40:00"/>
    <d v="1899-12-30T17:30:00"/>
    <d v="2021-06-09T00:00:00"/>
    <x v="60"/>
    <d v="2021-06-10T00:00:00"/>
    <d v="2021-06-10T00:00:00"/>
    <d v="1899-12-30T10:50:00"/>
    <d v="1899-12-30T11:30:00"/>
    <s v="LUIS _x000a_JHON"/>
    <s v="JESUS MORA"/>
    <x v="1"/>
    <s v="LLANTERIA"/>
    <s v="EXTERNO"/>
    <x v="1"/>
    <n v="1"/>
    <n v="1"/>
    <d v="1899-12-30T14:20:58"/>
    <x v="287"/>
    <n v="0"/>
    <d v="1899-12-30T03:30:00"/>
    <d v="1899-12-30T23:20:58"/>
    <x v="11"/>
    <x v="5"/>
    <x v="13"/>
    <s v="6-23"/>
  </r>
  <r>
    <s v="TFU074"/>
    <n v="525"/>
    <x v="0"/>
    <s v="SE INSPECCIONAN LLANTAS Y SE CAMBIAN POSICION 7,8,9 Y 10; Y SE ROTAN LLANTAS 3,4,5 Y 6"/>
    <s v="RUEDAS"/>
    <d v="1899-12-30T09:40:00"/>
    <d v="1899-12-30T17:30:00"/>
    <d v="2021-06-09T00:00:00"/>
    <x v="60"/>
    <d v="2021-06-10T00:00:00"/>
    <d v="2021-06-10T00:00:00"/>
    <d v="1899-12-30T09:00:00"/>
    <d v="1899-12-30T16:45:00"/>
    <s v="LUIS _x000a_JHON"/>
    <s v="JESUS MORA"/>
    <x v="1"/>
    <s v="LLANTERIA"/>
    <s v="EXTERNO"/>
    <x v="1"/>
    <n v="1"/>
    <n v="1"/>
    <d v="1899-12-30T14:20:58"/>
    <x v="287"/>
    <n v="0"/>
    <d v="1899-12-30T03:30:00"/>
    <d v="1899-12-30T23:20:58"/>
    <x v="11"/>
    <x v="5"/>
    <x v="13"/>
    <s v="6-23"/>
  </r>
  <r>
    <s v="S26305"/>
    <n v="526"/>
    <x v="0"/>
    <s v="MONTAJE DE 4 CAMARAS DE SEGURIDAD POR RETORNO DE AIRE Y ADAPTACION DE VALVULA CHEQUE"/>
    <s v="AIRE TRAILER"/>
    <d v="1899-12-30T09:40:00"/>
    <d v="1899-12-30T15:00:00"/>
    <d v="2021-06-09T00:00:00"/>
    <x v="59"/>
    <d v="2021-06-09T00:00:00"/>
    <d v="2021-06-09T00:00:00"/>
    <d v="1899-12-30T11:00:00"/>
    <d v="1899-12-30T15:00:00"/>
    <s v="JOSE PAEZ"/>
    <s v="FREDY CALDERON"/>
    <x v="0"/>
    <s v="AIRE"/>
    <s v="EXTERNO"/>
    <x v="1"/>
    <n v="0"/>
    <n v="1"/>
    <d v="1899-12-30T03:20:29"/>
    <x v="49"/>
    <n v="1"/>
    <d v="1899-12-30T00:00:00"/>
    <d v="1899-12-30T04:20:00"/>
    <x v="9"/>
    <x v="5"/>
    <x v="13"/>
    <s v="6-23"/>
  </r>
  <r>
    <s v="TFQ990"/>
    <n v="527"/>
    <x v="1"/>
    <s v="CORREGIR FUGAS DE AIRE BOTONES MAXIFRAX"/>
    <s v="AIRE CABEZOTE"/>
    <d v="1899-12-30T11:30:00"/>
    <d v="1899-12-30T15:00:00"/>
    <d v="2021-06-09T00:00:00"/>
    <x v="59"/>
    <d v="2021-06-09T00:00:00"/>
    <d v="2021-06-09T00:00:00"/>
    <d v="1899-12-30T11:30:00"/>
    <d v="1899-12-30T14:00:00"/>
    <s v="TODO TRAILER"/>
    <s v="JOSE MARTINEZ"/>
    <x v="0"/>
    <s v="AIRE"/>
    <s v="EXTERNO"/>
    <x v="1"/>
    <n v="0"/>
    <n v="1"/>
    <d v="1899-12-30T03:30:00"/>
    <x v="12"/>
    <n v="1"/>
    <d v="1899-12-30T00:00:00"/>
    <d v="1899-12-30T03:30:00"/>
    <x v="9"/>
    <x v="5"/>
    <x v="13"/>
    <s v="6-23"/>
  </r>
  <r>
    <s v="TFQ990"/>
    <n v="527"/>
    <x v="0"/>
    <s v="CALIBRACION GENERAL"/>
    <s v="RUEDAS"/>
    <d v="1899-12-30T08:30:00"/>
    <d v="1899-12-30T08:38:00"/>
    <d v="2021-06-10T00:00:00"/>
    <x v="60"/>
    <d v="2021-06-10T00:00:00"/>
    <d v="2021-06-10T00:00:00"/>
    <d v="1899-12-30T08:30:00"/>
    <d v="1899-12-30T08:38:00"/>
    <s v="JHON"/>
    <s v="JOSE MARTINEZ"/>
    <x v="1"/>
    <s v="LLANTERIA"/>
    <s v="EXTERNO"/>
    <x v="1"/>
    <n v="0"/>
    <n v="1"/>
    <d v="1899-12-30T00:08:00"/>
    <x v="288"/>
    <n v="1"/>
    <d v="1899-12-30T00:00:00"/>
    <d v="1899-12-30T00:08:00"/>
    <x v="11"/>
    <x v="5"/>
    <x v="13"/>
    <s v="6-23"/>
  </r>
  <r>
    <s v="R67302"/>
    <n v="528"/>
    <x v="1"/>
    <s v="CAMBIO DE GRASA BOSIN POSICION 3,4"/>
    <s v="RUEDAS"/>
    <d v="1899-12-30T07:00:00"/>
    <d v="1899-12-30T11:00:00"/>
    <d v="2021-06-10T00:00:00"/>
    <x v="62"/>
    <d v="2021-06-10T00:00:00"/>
    <d v="2021-06-10T00:00:00"/>
    <d v="1899-12-30T07:30:00"/>
    <d v="1899-12-30T09:00:00"/>
    <s v="RODOLFO CASTAÑEDA"/>
    <s v="EDWIN AGUILAR"/>
    <x v="1"/>
    <s v="MECANICA DE PATIO"/>
    <s v="INTERNO"/>
    <x v="2"/>
    <n v="4"/>
    <n v="1"/>
    <d v="1899-12-31T14:00:12"/>
    <x v="289"/>
    <n v="1"/>
    <d v="1899-12-30T00:00:00"/>
    <d v="1900-01-01T12:58:33"/>
    <x v="15"/>
    <x v="5"/>
    <x v="14"/>
    <s v="6-24"/>
  </r>
  <r>
    <s v="R67302"/>
    <n v="528"/>
    <x v="1"/>
    <s v="REPARACION DE TORRES DELANTERAS Y DESMONTE DE TORRES TRASERAS"/>
    <s v="CHASIS"/>
    <d v="1899-12-30T07:00:00"/>
    <d v="1899-12-30T11:00:00"/>
    <d v="2021-06-10T00:00:00"/>
    <x v="62"/>
    <d v="2021-06-10T00:00:00"/>
    <d v="2021-06-10T00:00:00"/>
    <d v="1899-12-30T09:15:00"/>
    <d v="1899-12-30T17:00:00"/>
    <s v="DAIRO RODRIGUEZ"/>
    <s v="EDWIN AGUILAR"/>
    <x v="0"/>
    <s v="SOLDADURA"/>
    <s v="EXTERNO"/>
    <x v="2"/>
    <n v="4"/>
    <n v="1"/>
    <d v="1899-12-31T14:00:12"/>
    <x v="289"/>
    <n v="1"/>
    <d v="1899-12-30T00:00:00"/>
    <d v="1900-01-01T12:58:33"/>
    <x v="15"/>
    <x v="5"/>
    <x v="14"/>
    <s v="6-24"/>
  </r>
  <r>
    <s v="R67302"/>
    <n v="528"/>
    <x v="1"/>
    <s v="SE REGRABO LLANTAS 6 Y 10"/>
    <s v="RUEDAS"/>
    <d v="1899-12-30T07:00:00"/>
    <d v="1899-12-30T11:00:00"/>
    <d v="2021-06-10T00:00:00"/>
    <x v="62"/>
    <d v="2021-06-10T00:00:00"/>
    <d v="2021-06-10T00:00:00"/>
    <d v="1899-12-30T07:30:00"/>
    <d v="1899-12-30T09:02:00"/>
    <s v="LUIS"/>
    <s v="EDWIN AGUILAR"/>
    <x v="0"/>
    <s v="LLANTERIA"/>
    <s v="EXTERNO"/>
    <x v="2"/>
    <n v="4"/>
    <n v="1"/>
    <d v="1899-12-31T14:00:12"/>
    <x v="289"/>
    <n v="1"/>
    <d v="1899-12-30T00:00:00"/>
    <d v="1900-01-01T12:58:33"/>
    <x v="15"/>
    <x v="5"/>
    <x v="14"/>
    <s v="6-24"/>
  </r>
  <r>
    <s v="R67302"/>
    <n v="528"/>
    <x v="1"/>
    <s v="SOLDADURA DE TORRES TRASERAS Y SOLDADURA DE LA PERCHA DE LA TORRE CENTRAL"/>
    <s v="CHASIS"/>
    <d v="1899-12-30T07:00:00"/>
    <d v="1899-12-30T11:00:00"/>
    <d v="2021-06-10T00:00:00"/>
    <x v="62"/>
    <d v="2021-06-11T00:00:00"/>
    <d v="2021-06-11T00:00:00"/>
    <d v="1899-12-30T07:30:00"/>
    <d v="1899-12-30T12:00:00"/>
    <s v="DAIRO RODRIGUEZ"/>
    <s v="EDWIN AGUILAR"/>
    <x v="0"/>
    <s v="SOLDADURA"/>
    <s v="EXTERNO"/>
    <x v="2"/>
    <n v="4"/>
    <n v="1"/>
    <d v="1899-12-31T14:00:12"/>
    <x v="289"/>
    <n v="1"/>
    <d v="1899-12-30T00:00:00"/>
    <d v="1900-01-01T12:58:33"/>
    <x v="15"/>
    <x v="5"/>
    <x v="14"/>
    <s v="6-24"/>
  </r>
  <r>
    <s v="R67302"/>
    <n v="528"/>
    <x v="1"/>
    <s v="REPARACION DE VALVULAS SEALCO ADAPTACION DE VALVULAS CHILLONES Y DESCARGA DE FRENO DE SEGURIDAD MONTAJE DE 2 CAMARAS T30, CAMBIO DE MANGUERA DE FRENO DE SEGURIDAD, "/>
    <s v="AIRE TRAILER"/>
    <d v="1899-12-30T07:00:00"/>
    <d v="1899-12-30T11:00:00"/>
    <d v="2021-06-10T00:00:00"/>
    <x v="62"/>
    <d v="2021-06-11T00:00:00"/>
    <d v="2021-06-11T00:00:00"/>
    <d v="1899-12-30T10:10:00"/>
    <d v="1899-12-30T12:30:00"/>
    <s v="JOSE PAEZ"/>
    <s v="EDWIN AGUILAR"/>
    <x v="0"/>
    <s v="AIRE "/>
    <s v="EXTERNO"/>
    <x v="2"/>
    <n v="4"/>
    <n v="1"/>
    <d v="1899-12-31T14:00:12"/>
    <x v="289"/>
    <n v="1"/>
    <d v="1899-12-30T00:00:00"/>
    <d v="1900-01-01T12:58:33"/>
    <x v="15"/>
    <x v="5"/>
    <x v="14"/>
    <s v="6-24"/>
  </r>
  <r>
    <s v="R67302"/>
    <n v="528"/>
    <x v="1"/>
    <s v="CAMBIO DE TORNILLO PASADOR DE BALANCIN Y BUJE DE BALANCIN Y BUJE DE BALANCIN LOS DOS TROQUES MONTAJE DE CAMPANAS"/>
    <s v="SUSPENSION TRAILER"/>
    <d v="1899-12-30T07:00:00"/>
    <d v="1899-12-30T11:00:00"/>
    <d v="2021-06-10T00:00:00"/>
    <x v="62"/>
    <d v="2021-06-11T00:00:00"/>
    <d v="2021-06-11T00:00:00"/>
    <d v="1899-12-30T14:00:00"/>
    <d v="1899-12-30T16:00:00"/>
    <s v="RODOLFO CASTAÑEDA"/>
    <s v="EDWIN AGUILAR"/>
    <x v="0"/>
    <s v="MECANICA DE PATIO"/>
    <s v="EXTERNO"/>
    <x v="2"/>
    <n v="4"/>
    <n v="1"/>
    <d v="1899-12-31T14:00:12"/>
    <x v="289"/>
    <n v="1"/>
    <d v="1899-12-30T00:00:00"/>
    <d v="1900-01-01T12:58:33"/>
    <x v="15"/>
    <x v="5"/>
    <x v="14"/>
    <s v="6-24"/>
  </r>
  <r>
    <s v="R67302"/>
    <n v="528"/>
    <x v="1"/>
    <s v="MANTENIMIENTO GENERAL CAMBIO MANGUERAS DE FRENO DE SEGURIDAD Y ADAPTACION DE VALVULAS CHILLONAS Y CAMBIO DE 3 CAMARAS DE SEGURIDAD ADAPTACION DE RACORES "/>
    <s v="AIRE TRAILER"/>
    <d v="1899-12-30T07:00:00"/>
    <d v="1899-12-30T11:00:00"/>
    <d v="2021-06-10T00:00:00"/>
    <x v="62"/>
    <d v="2021-06-12T00:00:00"/>
    <d v="2021-06-12T00:00:00"/>
    <d v="1899-12-30T07:55:00"/>
    <d v="1899-12-30T14:15:00"/>
    <s v="JOSE PAEZ"/>
    <s v="EDWIN AGUILAR"/>
    <x v="0"/>
    <s v="AIRE"/>
    <s v="EXTERNO"/>
    <x v="2"/>
    <n v="4"/>
    <n v="1"/>
    <d v="1899-12-31T14:00:12"/>
    <x v="289"/>
    <n v="1"/>
    <d v="1899-12-30T00:00:00"/>
    <d v="1900-01-01T12:58:33"/>
    <x v="15"/>
    <x v="5"/>
    <x v="14"/>
    <s v="6-24"/>
  </r>
  <r>
    <s v="R67302"/>
    <n v="528"/>
    <x v="1"/>
    <s v="ALINEACION DE TANQUE Y AJUSTE DE TEMPLETE GRADUABLE CALIBRACION DE FRENOS "/>
    <s v="RUEDAS"/>
    <d v="1899-12-30T07:00:00"/>
    <d v="1899-12-30T11:00:00"/>
    <d v="2021-06-10T00:00:00"/>
    <x v="62"/>
    <d v="2021-06-14T00:00:00"/>
    <d v="2021-06-14T00:00:00"/>
    <d v="1899-12-30T08:00:00"/>
    <d v="1899-12-30T09:00:00"/>
    <s v="CESAR ESCORCIA _x000a_NELFO CALDERA"/>
    <s v="EDWIN AGUILAR"/>
    <x v="0"/>
    <s v="MECANICA DE PATIO"/>
    <s v="EXTERNO"/>
    <x v="2"/>
    <n v="4"/>
    <n v="1"/>
    <d v="1899-12-31T14:00:12"/>
    <x v="289"/>
    <n v="1"/>
    <d v="1899-12-30T00:00:00"/>
    <d v="1900-01-01T12:58:33"/>
    <x v="15"/>
    <x v="5"/>
    <x v="14"/>
    <s v="6-24"/>
  </r>
  <r>
    <s v="R67302"/>
    <n v="528"/>
    <x v="1"/>
    <s v="CAMBIO DE STOP TRASERO,INSPECCION Y REARACION DE LUCES"/>
    <s v="LUZ TRAILER"/>
    <d v="1899-12-30T07:00:00"/>
    <d v="1899-12-30T11:00:00"/>
    <d v="2021-06-10T00:00:00"/>
    <x v="62"/>
    <d v="2021-06-14T00:00:00"/>
    <d v="2021-06-14T00:00:00"/>
    <d v="1899-12-30T08:00:00"/>
    <d v="1899-12-30T11:00:00"/>
    <s v="EDWIN NARANJO"/>
    <s v="EDWIN AGUILAR"/>
    <x v="0"/>
    <s v="ELECTRICO"/>
    <s v="EXTERNO"/>
    <x v="2"/>
    <n v="4"/>
    <n v="1"/>
    <d v="1899-12-31T14:00:12"/>
    <x v="289"/>
    <n v="1"/>
    <d v="1899-12-30T00:00:00"/>
    <d v="1900-01-01T12:58:33"/>
    <x v="15"/>
    <x v="5"/>
    <x v="14"/>
    <s v="6-24"/>
  </r>
  <r>
    <s v="R67302"/>
    <n v="528"/>
    <x v="1"/>
    <s v="MONTAJE DE 12 LLANTAS"/>
    <s v="RUEDAS"/>
    <d v="1899-12-30T07:00:00"/>
    <d v="1899-12-30T11:00:00"/>
    <d v="2021-06-10T00:00:00"/>
    <x v="62"/>
    <d v="2021-06-12T00:00:00"/>
    <d v="2021-06-12T00:00:00"/>
    <d v="1899-12-30T10:15:00"/>
    <d v="1899-12-30T11:53:00"/>
    <s v="JHON _x000a_LUIS"/>
    <s v="EDWIN AGUILAR"/>
    <x v="0"/>
    <s v="LLANTERIA"/>
    <s v="EXTERNO"/>
    <x v="2"/>
    <n v="4"/>
    <n v="1"/>
    <d v="1899-12-31T14:00:12"/>
    <x v="289"/>
    <n v="1"/>
    <d v="1899-12-30T00:00:00"/>
    <d v="1900-01-01T12:58:33"/>
    <x v="15"/>
    <x v="5"/>
    <x v="14"/>
    <s v="6-24"/>
  </r>
  <r>
    <s v="TDL765"/>
    <n v="529"/>
    <x v="1"/>
    <s v="DEMONTE DE LLANTAS POSICION 3,4 PARA REGRABAR Y MONTAR"/>
    <s v="RUEDAS"/>
    <d v="1899-12-30T14:00:00"/>
    <d v="1899-12-30T15:13:00"/>
    <d v="2021-06-09T00:00:00"/>
    <x v="59"/>
    <d v="2021-06-09T00:00:00"/>
    <d v="2021-06-09T00:00:00"/>
    <d v="1899-12-30T14:08:00"/>
    <d v="1899-12-30T15:13:00"/>
    <s v="JHON"/>
    <s v="CARLOS RAMIREZ"/>
    <x v="1"/>
    <s v="LLANTERIA"/>
    <s v="EXTERNO"/>
    <x v="1"/>
    <n v="0"/>
    <n v="1"/>
    <d v="1899-12-30T01:13:00"/>
    <x v="290"/>
    <n v="1"/>
    <d v="1899-12-30T00:00:00"/>
    <d v="1899-12-30T01:13:00"/>
    <x v="9"/>
    <x v="5"/>
    <x v="13"/>
    <s v="6-23"/>
  </r>
  <r>
    <s v="S26298"/>
    <n v="529"/>
    <x v="0"/>
    <s v="CAMBIO DE VALVULA EN UNA LLANTA"/>
    <s v="RUEDAS"/>
    <d v="1899-12-30T14:00:00"/>
    <d v="1899-12-30T15:13:00"/>
    <d v="2021-06-09T00:00:00"/>
    <x v="59"/>
    <d v="2021-06-09T00:00:00"/>
    <d v="2021-06-09T00:00:00"/>
    <d v="1899-12-30T14:00:00"/>
    <d v="1899-12-30T14:40:00"/>
    <s v="LUIS"/>
    <s v="CARLOS RAMIREZ"/>
    <x v="0"/>
    <s v="LLANTERIA"/>
    <s v="EXTERNO"/>
    <x v="1"/>
    <n v="0"/>
    <n v="1"/>
    <d v="1899-12-30T01:13:00"/>
    <x v="290"/>
    <n v="1"/>
    <d v="1899-12-30T00:00:00"/>
    <d v="1899-12-30T01:13:00"/>
    <x v="9"/>
    <x v="5"/>
    <x v="13"/>
    <s v="6-23"/>
  </r>
  <r>
    <s v="TFQ007"/>
    <n v="530"/>
    <x v="0"/>
    <s v="CALIBRACION GENERAL DE LLANTAS"/>
    <s v="RUEDAS"/>
    <d v="1899-12-30T15:40:00"/>
    <d v="1899-12-30T16:10:00"/>
    <d v="2021-06-09T00:00:00"/>
    <x v="59"/>
    <d v="2021-06-09T00:00:00"/>
    <d v="2021-06-09T00:00:00"/>
    <d v="1899-12-30T15:40:00"/>
    <d v="1899-12-30T16:10:00"/>
    <s v="LUIS"/>
    <s v="CARLOS MARIO"/>
    <x v="1"/>
    <s v="LLANTERIA"/>
    <s v="EXTERNO"/>
    <x v="1"/>
    <n v="0"/>
    <n v="1"/>
    <d v="1899-12-30T00:30:00"/>
    <x v="7"/>
    <n v="0"/>
    <d v="1899-12-30T04:50:00"/>
    <d v="1899-12-30T05:20:00"/>
    <x v="9"/>
    <x v="5"/>
    <x v="13"/>
    <s v="6-23"/>
  </r>
  <r>
    <s v="WLP811"/>
    <n v="531"/>
    <x v="0"/>
    <s v="DESOMONTE Y DESARME DE LLANTAS POSICION 8,9 Y 10PARA CAMBIO Y SE ROTO LLANTA POSICION5"/>
    <s v="RUEDAS"/>
    <d v="1899-12-30T10:20:00"/>
    <d v="1899-12-30T11:24:00"/>
    <d v="2021-06-09T00:00:00"/>
    <x v="59"/>
    <d v="2021-06-09T00:00:00"/>
    <d v="2021-06-09T00:00:00"/>
    <d v="1899-12-30T10:20:00"/>
    <d v="1899-12-30T11:24:00"/>
    <s v="JHON _x000a_LUIS"/>
    <s v="ELIECER MONSALVO"/>
    <x v="1"/>
    <s v="LLANTERIA"/>
    <s v="EXTERNO"/>
    <x v="3"/>
    <n v="0"/>
    <n v="1"/>
    <d v="1899-12-30T01:04:00"/>
    <x v="291"/>
    <n v="1"/>
    <d v="1899-12-30T00:00:00"/>
    <d v="1899-12-30T01:04:00"/>
    <x v="9"/>
    <x v="5"/>
    <x v="13"/>
    <s v="6-23"/>
  </r>
  <r>
    <s v="TFU059"/>
    <n v="532"/>
    <x v="1"/>
    <s v="ENGRASE"/>
    <s v="GRASERA"/>
    <d v="1899-12-30T09:20:00"/>
    <d v="1899-12-30T11:20:00"/>
    <d v="2021-06-10T00:00:00"/>
    <x v="60"/>
    <d v="2021-06-10T00:00:00"/>
    <d v="2021-06-10T00:00:00"/>
    <d v="1899-12-30T09:25:00"/>
    <d v="1899-12-30T09:42:00"/>
    <s v="JOSE DIAZ"/>
    <s v="CESAR GOMEZ"/>
    <x v="1"/>
    <s v="MECANICA DE PATIO"/>
    <s v="EXTERNO"/>
    <x v="1"/>
    <n v="0"/>
    <n v="1"/>
    <d v="1899-12-30T02:00:00"/>
    <x v="9"/>
    <n v="1"/>
    <d v="1899-12-30T00:00:00"/>
    <d v="1899-12-30T02:00:00"/>
    <x v="11"/>
    <x v="5"/>
    <x v="13"/>
    <s v="6-23"/>
  </r>
  <r>
    <s v="TFU059"/>
    <n v="532"/>
    <x v="0"/>
    <s v="REVISION DE INSTALACION DE REVERSA Y CAMBIO DE PERA DE REVERSA "/>
    <s v="LUZ CABINA"/>
    <d v="1899-12-30T09:20:00"/>
    <d v="1899-12-30T11:20:00"/>
    <d v="2021-06-10T00:00:00"/>
    <x v="60"/>
    <d v="2021-06-10T00:00:00"/>
    <d v="2021-06-10T00:00:00"/>
    <d v="1899-12-30T10:20:00"/>
    <d v="1899-12-30T11:20:00"/>
    <s v="JULIO ARAQUE"/>
    <s v="CESAR GOMEZ"/>
    <x v="0"/>
    <s v="ELECTRICO"/>
    <s v="EXTERNO"/>
    <x v="1"/>
    <n v="0"/>
    <n v="1"/>
    <d v="1899-12-30T02:00:00"/>
    <x v="9"/>
    <n v="1"/>
    <d v="1899-12-30T00:00:00"/>
    <d v="1899-12-30T02:00:00"/>
    <x v="11"/>
    <x v="5"/>
    <x v="13"/>
    <s v="6-23"/>
  </r>
  <r>
    <s v="S67621"/>
    <n v="533"/>
    <x v="1"/>
    <s v="REPARACION DE LUCES Y DE7 VIAS"/>
    <s v="LUZ TRAILER"/>
    <d v="1899-12-30T07:00:00"/>
    <d v="1899-12-30T09:52:00"/>
    <d v="2021-06-10T00:00:00"/>
    <x v="60"/>
    <d v="2021-06-10T00:00:00"/>
    <d v="2021-06-10T00:00:00"/>
    <d v="1899-12-30T07:15:00"/>
    <d v="1899-12-30T08:20:00"/>
    <s v="EDWIN NARANJO"/>
    <s v="EDWIN AGUILAR"/>
    <x v="0"/>
    <s v="ELECTRICO"/>
    <s v="EXTERNO"/>
    <x v="2"/>
    <n v="0"/>
    <n v="1"/>
    <d v="1899-12-30T02:52:00"/>
    <x v="247"/>
    <n v="1"/>
    <d v="1899-12-30T00:00:00"/>
    <d v="1899-12-30T02:52:00"/>
    <x v="11"/>
    <x v="5"/>
    <x v="13"/>
    <s v="6-23"/>
  </r>
  <r>
    <s v="S67621"/>
    <n v="533"/>
    <x v="1"/>
    <s v="GRADUACION DE FRENOS E INSPECCION DEL CHASIS"/>
    <s v="RUEDAS"/>
    <d v="1899-12-30T07:00:00"/>
    <d v="1899-12-30T09:52:00"/>
    <d v="2021-06-10T00:00:00"/>
    <x v="60"/>
    <d v="2021-06-10T00:00:00"/>
    <d v="2021-06-10T00:00:00"/>
    <d v="1899-12-30T07:20:00"/>
    <d v="1899-12-30T08:10:00"/>
    <s v="CESAR ESCORCIA"/>
    <s v="EDWIN AGUILAR"/>
    <x v="0"/>
    <s v="MECANICA DE PATIO"/>
    <s v="EXTERNO"/>
    <x v="2"/>
    <n v="0"/>
    <n v="1"/>
    <d v="1899-12-30T02:52:00"/>
    <x v="247"/>
    <n v="1"/>
    <d v="1899-12-30T00:00:00"/>
    <d v="1899-12-30T02:52:00"/>
    <x v="11"/>
    <x v="5"/>
    <x v="13"/>
    <s v="6-23"/>
  </r>
  <r>
    <s v="SJK640"/>
    <n v="533"/>
    <x v="0"/>
    <s v="CAMBIO DE 2 CAMARAS T30 Y 2 RACHES TRASEROS"/>
    <s v="RUEDAS"/>
    <d v="1899-12-30T07:00:00"/>
    <d v="1899-12-30T09:52:00"/>
    <d v="2021-06-10T00:00:00"/>
    <x v="60"/>
    <d v="2021-06-10T00:00:00"/>
    <d v="2021-06-10T00:00:00"/>
    <d v="1899-12-30T08:20:00"/>
    <d v="1899-12-30T09:52:00"/>
    <s v="JOSE PAEZ"/>
    <s v="EDWIN AGUILAR"/>
    <x v="0"/>
    <s v="AIRE"/>
    <s v="EXTERNO"/>
    <x v="2"/>
    <n v="0"/>
    <n v="1"/>
    <d v="1899-12-30T02:52:00"/>
    <x v="247"/>
    <n v="1"/>
    <d v="1899-12-30T00:00:00"/>
    <d v="1899-12-30T02:52:00"/>
    <x v="11"/>
    <x v="5"/>
    <x v="13"/>
    <s v="6-23"/>
  </r>
  <r>
    <s v="TFQ990"/>
    <n v="534"/>
    <x v="1"/>
    <s v="ENGRASE Y CAMBIO DE CHAVETA Y TORNILLO DE CRUCETA DE LA CAJA"/>
    <s v="TRANSMISIONES"/>
    <d v="1899-12-30T09:30:00"/>
    <d v="1899-12-30T11:50:00"/>
    <d v="2021-06-10T00:00:00"/>
    <x v="60"/>
    <d v="2021-06-10T00:00:00"/>
    <d v="2021-06-10T00:00:00"/>
    <d v="1899-12-30T09:42:00"/>
    <d v="1899-12-30T11:00:00"/>
    <s v="JOSE DIAZ"/>
    <s v="JOSE MARTINEZ"/>
    <x v="1"/>
    <s v="CAJAS Y TRANSMISIONES"/>
    <s v="INTERNO"/>
    <x v="1"/>
    <n v="0"/>
    <n v="1"/>
    <d v="1899-12-30T02:20:00"/>
    <x v="110"/>
    <n v="1"/>
    <d v="1899-12-30T00:00:00"/>
    <d v="1899-12-30T02:20:00"/>
    <x v="11"/>
    <x v="5"/>
    <x v="13"/>
    <s v="6-23"/>
  </r>
  <r>
    <s v="TFQ990"/>
    <n v="534"/>
    <x v="1"/>
    <s v="REVISION DE LICUADORA Y AJUSTE"/>
    <s v="LUZ CABINA"/>
    <d v="1899-12-30T09:30:00"/>
    <d v="1899-12-30T11:50:00"/>
    <d v="2021-06-10T00:00:00"/>
    <x v="60"/>
    <d v="2021-06-10T00:00:00"/>
    <d v="2021-06-10T00:00:00"/>
    <d v="1899-12-30T10:00:00"/>
    <d v="1899-12-30T10:20:00"/>
    <s v="JULIO ARAQUE"/>
    <s v="JOSE MARTINEZ"/>
    <x v="1"/>
    <s v="ELECTRICO"/>
    <s v="EXTERNO"/>
    <x v="1"/>
    <n v="0"/>
    <n v="1"/>
    <d v="1899-12-30T02:20:00"/>
    <x v="110"/>
    <n v="1"/>
    <d v="1899-12-30T00:00:00"/>
    <d v="1899-12-30T02:20:00"/>
    <x v="11"/>
    <x v="5"/>
    <x v="13"/>
    <s v="6-23"/>
  </r>
  <r>
    <s v="TFQ990"/>
    <n v="534"/>
    <x v="0"/>
    <s v="RECTIFICACION DE ROSCA DE TAPA DE SPLINDER"/>
    <s v="TRANSMISIONES"/>
    <d v="1899-12-30T09:30:00"/>
    <d v="1899-12-30T11:50:00"/>
    <d v="2021-06-10T00:00:00"/>
    <x v="60"/>
    <d v="2021-06-10T00:00:00"/>
    <d v="2021-06-10T00:00:00"/>
    <d v="1899-12-30T11:25:00"/>
    <d v="1899-12-30T11:50:00"/>
    <s v="JOSE DIAZ _x000a_WILSON DURAN"/>
    <s v="JOSE MARTINEZ"/>
    <x v="1"/>
    <s v="CAJAS Y TRANSMISIONES"/>
    <s v="EXTERNO"/>
    <x v="1"/>
    <n v="0"/>
    <n v="1"/>
    <d v="1899-12-30T02:20:00"/>
    <x v="110"/>
    <n v="1"/>
    <d v="1899-12-30T00:00:00"/>
    <d v="1899-12-30T02:20:00"/>
    <x v="11"/>
    <x v="5"/>
    <x v="13"/>
    <s v="6-23"/>
  </r>
  <r>
    <s v="TFR839"/>
    <n v="535"/>
    <x v="1"/>
    <s v="DESMONTE DE MOTOR DE ARRANQUE Y SE DESARMO POR FALLA"/>
    <s v="LUZ CABINA"/>
    <d v="1899-12-30T16:00:00"/>
    <d v="1899-12-30T15:30:00"/>
    <d v="2021-06-10T00:00:00"/>
    <x v="63"/>
    <d v="2021-06-10T00:00:00"/>
    <d v="2021-06-10T00:00:00"/>
    <d v="1899-12-30T16:00:00"/>
    <d v="1899-12-30T17:20:00"/>
    <s v="JOSE DIAZ _x000a_EDWIN NARANJO"/>
    <s v="VICTOR BARCASNEGRAS"/>
    <x v="0"/>
    <s v="ELECTRICO"/>
    <s v="INTERNO"/>
    <x v="5"/>
    <n v="1"/>
    <n v="1"/>
    <d v="1899-12-30T06:00:58"/>
    <x v="292"/>
    <n v="1"/>
    <d v="1899-12-30T00:00:00"/>
    <d v="1899-12-30T11:30:58"/>
    <x v="26"/>
    <x v="5"/>
    <x v="13"/>
    <s v="6-23"/>
  </r>
  <r>
    <s v="TFR839"/>
    <n v="535"/>
    <x v="1"/>
    <s v="REPARACION Y MONTAJE DE MOTOR DE ARRANQUE"/>
    <s v="MOTOR"/>
    <d v="1899-12-30T16:00:00"/>
    <d v="1899-12-30T15:30:00"/>
    <d v="2021-06-10T00:00:00"/>
    <x v="63"/>
    <d v="2021-06-11T00:00:00"/>
    <d v="2021-06-11T00:00:00"/>
    <d v="1899-12-30T07:30:00"/>
    <d v="1899-12-30T11:35:00"/>
    <s v="EDWIN NARANJO"/>
    <s v="VICTOR BARCASNEGRAS"/>
    <x v="0"/>
    <s v="ELECTRICO"/>
    <s v="INTERNO"/>
    <x v="5"/>
    <n v="1"/>
    <n v="1"/>
    <d v="1899-12-30T06:00:58"/>
    <x v="292"/>
    <n v="1"/>
    <d v="1899-12-30T00:00:00"/>
    <d v="1899-12-30T11:30:58"/>
    <x v="26"/>
    <x v="5"/>
    <x v="13"/>
    <s v="6-23"/>
  </r>
  <r>
    <s v="TFR839"/>
    <n v="535"/>
    <x v="0"/>
    <s v="MODIFICACION A LA COLA DE PATO DEL VOLCO"/>
    <s v="TIRO"/>
    <d v="1899-12-30T16:00:00"/>
    <d v="1899-12-30T15:30:00"/>
    <d v="2021-06-10T00:00:00"/>
    <x v="63"/>
    <d v="2021-06-11T00:00:00"/>
    <d v="2021-06-11T00:00:00"/>
    <d v="1899-12-30T14:00:00"/>
    <d v="1899-12-30T15:30:00"/>
    <s v="DAIRO RODRIGUEZ"/>
    <s v="VICTOR BARCASNEGRAS"/>
    <x v="0"/>
    <s v="SOLDADURA"/>
    <s v="EXTERNO"/>
    <x v="5"/>
    <n v="1"/>
    <n v="1"/>
    <d v="1899-12-30T06:00:58"/>
    <x v="292"/>
    <n v="1"/>
    <d v="1899-12-30T00:00:00"/>
    <d v="1899-12-30T11:30:58"/>
    <x v="26"/>
    <x v="5"/>
    <x v="13"/>
    <s v="6-23"/>
  </r>
  <r>
    <s v="KNK804"/>
    <n v="536"/>
    <x v="1"/>
    <s v="POLISHAR VEHICULO Y BRILLAR RINES"/>
    <s v="RUEDAS"/>
    <d v="1899-12-30T14:33:00"/>
    <d v="1899-12-30T17:30:00"/>
    <d v="2021-06-10T00:00:00"/>
    <x v="60"/>
    <d v="2021-06-10T00:00:00"/>
    <d v="2021-06-10T00:00:00"/>
    <d v="1899-12-30T14:33:00"/>
    <d v="1899-12-30T17:30:00"/>
    <s v="WILSON OROZCO"/>
    <s v="DUVIAN ARTEAGA"/>
    <x v="1"/>
    <s v="LATONERIA Y PINTURA"/>
    <s v="EXTERNO"/>
    <x v="3"/>
    <n v="0"/>
    <n v="1"/>
    <d v="1899-12-30T02:57:00"/>
    <x v="293"/>
    <n v="0"/>
    <d v="1899-12-30T03:30:00"/>
    <d v="1899-12-30T06:27:00"/>
    <x v="11"/>
    <x v="5"/>
    <x v="13"/>
    <s v="6-23"/>
  </r>
  <r>
    <s v="KNK804"/>
    <n v="536"/>
    <x v="1"/>
    <s v="BRILLAR RINES"/>
    <s v="RUEDAS"/>
    <d v="1899-12-30T07:30:00"/>
    <d v="1899-12-30T09:46:00"/>
    <d v="2021-06-11T00:00:00"/>
    <x v="63"/>
    <d v="2021-06-11T00:00:00"/>
    <d v="2021-06-11T00:00:00"/>
    <d v="1899-12-30T07:30:00"/>
    <d v="1899-12-30T09:46:00"/>
    <s v="WILSON OROZCO"/>
    <s v="DUVIAN ARTEAGA"/>
    <x v="1"/>
    <s v="LATONERIA Y PINTURA"/>
    <s v="EXTERNO"/>
    <x v="3"/>
    <n v="0"/>
    <n v="1"/>
    <d v="1899-12-30T02:16:00"/>
    <x v="52"/>
    <n v="1"/>
    <d v="1899-12-30T00:00:00"/>
    <d v="1899-12-30T02:16:00"/>
    <x v="26"/>
    <x v="5"/>
    <x v="13"/>
    <s v="6-23"/>
  </r>
  <r>
    <s v="R12702"/>
    <n v="536"/>
    <x v="0"/>
    <s v="REVISION ELECTRICA CAMBIO DE FUSIBLES Y CAMBIO, ARREGLO DE CORTO DE INSTALACION ELECTRICA"/>
    <s v="LUZ TRAILER"/>
    <d v="1899-12-30T07:30:00"/>
    <d v="1899-12-30T09:46:00"/>
    <d v="2021-06-11T00:00:00"/>
    <x v="63"/>
    <d v="2021-06-11T00:00:00"/>
    <d v="2021-06-11T00:00:00"/>
    <d v="1899-12-30T08:30:00"/>
    <d v="1899-12-30T09:30:00"/>
    <s v="EDWIN NARANJO _x000a_JULIO ARAQUE"/>
    <s v="DUVIAN ARTEAGA"/>
    <x v="0"/>
    <s v="ELECTRICO"/>
    <s v="EXTERNO"/>
    <x v="3"/>
    <n v="0"/>
    <n v="1"/>
    <d v="1899-12-30T02:16:00"/>
    <x v="52"/>
    <n v="1"/>
    <d v="1899-12-30T00:00:00"/>
    <d v="1899-12-30T02:16:00"/>
    <x v="26"/>
    <x v="5"/>
    <x v="13"/>
    <s v="6-23"/>
  </r>
  <r>
    <s v="TFU074"/>
    <n v="537"/>
    <x v="1"/>
    <s v="CAMBIO DE VALVULA NIVELADORA DE SUSPENSION Y VALVULA CHEQUE, ADAPTACION DE VALVULA KW"/>
    <s v="SUSPENSION CABINA"/>
    <d v="1899-12-30T07:00:00"/>
    <d v="1899-12-30T10:22:00"/>
    <d v="2021-06-11T00:00:00"/>
    <x v="63"/>
    <d v="2021-06-11T00:00:00"/>
    <d v="2021-06-11T00:00:00"/>
    <d v="1899-12-30T07:00:00"/>
    <d v="1899-12-30T09:00:00"/>
    <s v="JOSE PAEZ"/>
    <s v="JESUS MORA"/>
    <x v="1"/>
    <s v="AIRE"/>
    <s v="INTERNO"/>
    <x v="1"/>
    <n v="0"/>
    <n v="1"/>
    <d v="1899-12-30T03:22:00"/>
    <x v="294"/>
    <n v="1"/>
    <d v="1899-12-30T00:00:00"/>
    <d v="1899-12-30T03:22:00"/>
    <x v="26"/>
    <x v="5"/>
    <x v="13"/>
    <s v="6-23"/>
  </r>
  <r>
    <s v="TFU074"/>
    <n v="537"/>
    <x v="0"/>
    <s v="ESCANER DE VEHICULO"/>
    <s v="MOTOR"/>
    <d v="1899-12-30T07:00:00"/>
    <d v="1899-12-30T10:22:00"/>
    <d v="2021-06-11T00:00:00"/>
    <x v="63"/>
    <d v="2021-06-11T00:00:00"/>
    <d v="2021-06-11T00:00:00"/>
    <d v="1899-12-30T09:40:00"/>
    <d v="1899-12-30T10:22:00"/>
    <s v="WILSON DURAN _x000a_JULIO ARAQUE"/>
    <s v="JESUS MORA"/>
    <x v="1"/>
    <s v="MOTORES"/>
    <s v="INTERNO"/>
    <x v="1"/>
    <n v="0"/>
    <n v="1"/>
    <d v="1899-12-30T03:22:00"/>
    <x v="294"/>
    <n v="1"/>
    <d v="1899-12-30T00:00:00"/>
    <d v="1899-12-30T03:22:00"/>
    <x v="26"/>
    <x v="5"/>
    <x v="13"/>
    <s v="6-23"/>
  </r>
  <r>
    <s v="TFU056"/>
    <n v="538"/>
    <x v="0"/>
    <s v="CAMBIO DE CAMARA DE SEGURIDAD T30 "/>
    <s v="AIRE CABEZOTE"/>
    <d v="1899-12-30T07:30:00"/>
    <d v="1899-12-30T09:00:00"/>
    <d v="2021-06-11T00:00:00"/>
    <x v="63"/>
    <d v="2021-06-11T00:00:00"/>
    <d v="2021-06-11T00:00:00"/>
    <d v="1899-12-30T07:30:00"/>
    <d v="1899-12-30T09:00:00"/>
    <s v="DEIWIS PIMIENTA"/>
    <s v="RICHARD RODRIGUEZ"/>
    <x v="0"/>
    <s v="AIRE "/>
    <s v="EXTERNO"/>
    <x v="1"/>
    <n v="0"/>
    <n v="1"/>
    <d v="1899-12-30T01:30:00"/>
    <x v="6"/>
    <n v="1"/>
    <d v="1899-12-30T00:00:00"/>
    <d v="1899-12-30T01:30:00"/>
    <x v="26"/>
    <x v="5"/>
    <x v="13"/>
    <s v="6-23"/>
  </r>
  <r>
    <s v="UQS507"/>
    <n v="539"/>
    <x v="1"/>
    <s v="DESMONTAR PERA BARRA DE CAMBIO PARA DAR AJUSTE"/>
    <s v="CABINA"/>
    <d v="1899-12-30T08:20:00"/>
    <d v="1899-12-30T16:40:00"/>
    <d v="2021-06-11T00:00:00"/>
    <x v="63"/>
    <d v="2021-06-11T00:00:00"/>
    <d v="2021-06-11T00:00:00"/>
    <d v="1899-12-30T09:20:00"/>
    <d v="1899-12-30T10:10:00"/>
    <s v="JOSE PAEZ"/>
    <s v="ROGER CUELLO"/>
    <x v="0"/>
    <s v="AIRE"/>
    <s v="INTERNO"/>
    <x v="3"/>
    <n v="0"/>
    <n v="1"/>
    <d v="1899-12-30T06:20:29"/>
    <x v="295"/>
    <n v="0"/>
    <d v="1899-12-30T04:20:00"/>
    <d v="1899-12-30T11:40:00"/>
    <x v="26"/>
    <x v="5"/>
    <x v="13"/>
    <s v="6-23"/>
  </r>
  <r>
    <s v="UQS507"/>
    <n v="539"/>
    <x v="0"/>
    <s v="CORRECCION DE FUGA DE AGUA DEL TECHO Y REPARACION DE LA PUERTA IZQUIERDA"/>
    <s v="CABINA"/>
    <d v="1899-12-30T08:20:00"/>
    <d v="1899-12-30T16:40:00"/>
    <d v="2021-06-11T00:00:00"/>
    <x v="63"/>
    <d v="2021-06-11T00:00:00"/>
    <d v="2021-06-11T00:00:00"/>
    <d v="1899-12-30T09:46:00"/>
    <d v="1899-12-30T16:40:00"/>
    <s v="WILSON OROZCO"/>
    <s v="ROGER CUELLO"/>
    <x v="0"/>
    <s v="LATONERIA Y PINTURA"/>
    <s v="EXTERNO"/>
    <x v="3"/>
    <n v="0"/>
    <n v="1"/>
    <d v="1899-12-30T06:20:29"/>
    <x v="295"/>
    <n v="0"/>
    <d v="1899-12-30T04:20:00"/>
    <d v="1899-12-30T11:40:00"/>
    <x v="26"/>
    <x v="5"/>
    <x v="13"/>
    <s v="6-23"/>
  </r>
  <r>
    <s v="S06240"/>
    <n v="540"/>
    <x v="0"/>
    <s v="CAMBIO DE RACORES EN VALVULAS DE FRENO EN TANQUE"/>
    <s v="AIRE"/>
    <d v="1899-12-30T10:34:00"/>
    <d v="1899-12-30T15:07:00"/>
    <d v="2021-06-11T00:00:00"/>
    <x v="63"/>
    <d v="2021-06-11T00:00:00"/>
    <d v="2021-06-11T00:00:00"/>
    <d v="1899-12-30T10:34:00"/>
    <d v="1899-12-30T15:07:00"/>
    <s v="DEIWIS PIMIENTA"/>
    <s v="CRISTIAN MERCADO"/>
    <x v="0"/>
    <s v="AIRE"/>
    <s v="EXTERNO"/>
    <x v="3"/>
    <n v="0"/>
    <n v="1"/>
    <d v="1899-12-30T04:33:00"/>
    <x v="296"/>
    <n v="0"/>
    <d v="1899-12-30T05:53:00"/>
    <d v="1899-12-30T10:26:00"/>
    <x v="26"/>
    <x v="5"/>
    <x v="13"/>
    <s v="6-23"/>
  </r>
  <r>
    <s v="SJK631"/>
    <n v="541"/>
    <x v="1"/>
    <s v="DESMONTE DE KIT DE CLUTCH PARA REPARACION"/>
    <s v="TRANSMISIONES"/>
    <d v="1899-12-30T11:46:00"/>
    <d v="1899-12-30T13:30:00"/>
    <d v="2021-06-11T00:00:00"/>
    <x v="61"/>
    <d v="2021-06-11T00:00:00"/>
    <d v="2021-06-11T00:00:00"/>
    <d v="1899-12-30T11:46:00"/>
    <d v="1899-12-30T17:30:00"/>
    <s v="JOSE DIAZ"/>
    <s v="YOMAR OÑATE"/>
    <x v="0"/>
    <s v="CAJAS Y TRANSMISIONES"/>
    <s v="INTERNO"/>
    <x v="0"/>
    <n v="1"/>
    <n v="1"/>
    <d v="1899-12-30T08:14:58"/>
    <x v="297"/>
    <n v="1"/>
    <d v="1899-12-30T00:00:00"/>
    <d v="1899-12-30T13:44:58"/>
    <x v="13"/>
    <x v="5"/>
    <x v="13"/>
    <s v="6-23"/>
  </r>
  <r>
    <s v="SJK631"/>
    <n v="541"/>
    <x v="1"/>
    <s v="REPARACION DE CABLE 7 VIAS "/>
    <s v="LUZ CABINA"/>
    <d v="1899-12-30T11:46:00"/>
    <d v="1899-12-30T13:30:00"/>
    <d v="2021-06-11T00:00:00"/>
    <x v="61"/>
    <d v="2021-06-11T00:00:00"/>
    <d v="2021-06-11T00:00:00"/>
    <d v="1899-12-30T14:00:00"/>
    <d v="1899-12-30T17:30:00"/>
    <s v="EDWIN NARANJO"/>
    <s v="YOMAR OÑATE"/>
    <x v="0"/>
    <s v="ELECTRICO"/>
    <s v="EXTERNO"/>
    <x v="0"/>
    <n v="1"/>
    <n v="1"/>
    <d v="1899-12-30T08:14:58"/>
    <x v="297"/>
    <n v="1"/>
    <d v="1899-12-30T00:00:00"/>
    <d v="1899-12-30T13:44:58"/>
    <x v="13"/>
    <x v="5"/>
    <x v="13"/>
    <s v="6-23"/>
  </r>
  <r>
    <s v="SJK631"/>
    <n v="541"/>
    <x v="1"/>
    <s v="REPARACION DE LUCES"/>
    <s v="LUZ CABINA"/>
    <d v="1899-12-30T11:46:00"/>
    <d v="1899-12-30T13:30:00"/>
    <d v="2021-06-11T00:00:00"/>
    <x v="61"/>
    <d v="2021-06-12T00:00:00"/>
    <d v="2021-06-12T00:00:00"/>
    <d v="1899-12-30T07:15:00"/>
    <d v="1899-12-30T08:30:00"/>
    <s v="EDWIN NARANJO"/>
    <s v="YOMAR OÑATE"/>
    <x v="0"/>
    <s v="ELECTRICO"/>
    <s v="EXTERNO"/>
    <x v="0"/>
    <n v="1"/>
    <n v="1"/>
    <d v="1899-12-30T08:14:58"/>
    <x v="297"/>
    <n v="1"/>
    <d v="1899-12-30T00:00:00"/>
    <d v="1899-12-30T13:44:58"/>
    <x v="13"/>
    <x v="5"/>
    <x v="13"/>
    <s v="6-23"/>
  </r>
  <r>
    <s v="SJK631"/>
    <n v="541"/>
    <x v="1"/>
    <s v="MONTAJE DE KIT DE CLUTCH"/>
    <s v="TRANSMISIONES"/>
    <d v="1899-12-30T11:46:00"/>
    <d v="1899-12-30T13:30:00"/>
    <d v="2021-06-11T00:00:00"/>
    <x v="61"/>
    <d v="2021-06-12T00:00:00"/>
    <d v="2021-06-12T00:00:00"/>
    <d v="1899-12-30T07:30:00"/>
    <d v="1899-12-30T13:00:00"/>
    <s v="JOSE DIAZ"/>
    <s v="YOMAR OÑATE"/>
    <x v="0"/>
    <s v="CAJAS Y TRANSMISIONES"/>
    <s v="INTERNO"/>
    <x v="0"/>
    <n v="1"/>
    <n v="1"/>
    <d v="1899-12-30T08:14:58"/>
    <x v="297"/>
    <n v="1"/>
    <d v="1899-12-30T00:00:00"/>
    <d v="1899-12-30T13:44:58"/>
    <x v="13"/>
    <x v="5"/>
    <x v="13"/>
    <s v="6-23"/>
  </r>
  <r>
    <s v="SJK631"/>
    <n v="541"/>
    <x v="0"/>
    <s v="CAMBIO DE PALANCA DE DIRECCIONALES"/>
    <s v="LUZ CABINA"/>
    <d v="1899-12-30T11:46:00"/>
    <d v="1899-12-30T13:30:00"/>
    <d v="2021-06-11T00:00:00"/>
    <x v="61"/>
    <d v="2021-06-12T00:00:00"/>
    <d v="2021-06-12T00:00:00"/>
    <d v="1899-12-30T12:30:00"/>
    <d v="1899-12-30T13:30:00"/>
    <s v="JULIO ARAQUE"/>
    <s v="YOMAR OÑATE"/>
    <x v="0"/>
    <s v="ELECTRICO"/>
    <s v="EXTERNO"/>
    <x v="0"/>
    <n v="1"/>
    <n v="1"/>
    <d v="1899-12-30T08:14:58"/>
    <x v="297"/>
    <n v="1"/>
    <d v="1899-12-30T00:00:00"/>
    <d v="1899-12-30T13:44:58"/>
    <x v="13"/>
    <x v="5"/>
    <x v="13"/>
    <s v="6-23"/>
  </r>
  <r>
    <s v="TDL850 - R82103"/>
    <n v="542"/>
    <x v="0"/>
    <s v="Cambio de soportes delanteros ,cambio de bujes de jemelas ,cambio de dos soportes de cabina, cambio de bandas de cabezote y pacha delantera de trailer ,cambio de bujes de muelles del cabezote."/>
    <s v="SUSPENSION CABINA"/>
    <d v="1899-12-30T07:00:00"/>
    <d v="1899-12-30T12:00:00"/>
    <d v="2021-06-04T00:00:00"/>
    <x v="57"/>
    <d v="2021-06-04T00:00:00"/>
    <d v="2021-06-05T00:00:00"/>
    <d v="1899-12-30T07:00:00"/>
    <d v="1899-12-30T12:00:00"/>
    <s v="TALLER SALAMANCA"/>
    <s v="JHON QUIÑONEZ"/>
    <x v="0"/>
    <s v="MECANICA DE PATIO"/>
    <s v="INTERNO"/>
    <x v="4"/>
    <n v="1"/>
    <n v="1"/>
    <d v="1899-12-30T11:30:58"/>
    <x v="298"/>
    <n v="1"/>
    <d v="1899-12-30T00:00:00"/>
    <d v="1899-12-30T17:00:58"/>
    <x v="3"/>
    <x v="5"/>
    <x v="12"/>
    <s v="6-22"/>
  </r>
  <r>
    <s v="TDK248 - R62125"/>
    <n v="543"/>
    <x v="0"/>
    <s v="Inspección falla electrica de equipo (se apaga) - Revisión y limpieza a conectores de arnes principal - Revisión y Limpieza a caja de fusibles / Instalación fusibles"/>
    <s v="LUZ CABINA"/>
    <d v="1899-12-30T07:00:00"/>
    <d v="1899-12-30T11:00:00"/>
    <d v="2021-06-08T00:00:00"/>
    <x v="58"/>
    <d v="2021-06-08T00:00:00"/>
    <d v="2021-06-08T00:00:00"/>
    <d v="1899-12-30T07:00:00"/>
    <d v="1899-12-30T11:00:00"/>
    <s v="TALLER SALAMANCA"/>
    <s v="ORLANDO CARVAJAL"/>
    <x v="0"/>
    <s v="ELECTRICO"/>
    <s v="INTERNO"/>
    <x v="4"/>
    <n v="0"/>
    <n v="1"/>
    <d v="1899-12-30T04:00:00"/>
    <x v="13"/>
    <n v="1"/>
    <d v="1899-12-30T00:00:00"/>
    <d v="1899-12-30T04:00:00"/>
    <x v="10"/>
    <x v="5"/>
    <x v="13"/>
    <s v="6-23"/>
  </r>
  <r>
    <s v="TDL918 - R62024"/>
    <n v="544"/>
    <x v="0"/>
    <s v="Cambio de dos hojas de muelle en tanque y una campana. CTP suministra la campana."/>
    <s v="SUSPENSION CABINA"/>
    <d v="1899-12-30T06:00:00"/>
    <d v="1899-12-30T04:00:00"/>
    <d v="2021-06-10T00:00:00"/>
    <x v="60"/>
    <d v="2021-06-10T00:00:00"/>
    <d v="2021-06-10T00:00:00"/>
    <d v="1899-12-30T06:00:00"/>
    <d v="1899-12-30T04:00:00"/>
    <s v="TALLER SALAMANCA"/>
    <s v="JOHAN RATIVA"/>
    <x v="0"/>
    <s v="MECANICA DE PATIO"/>
    <s v="EXTERNO"/>
    <x v="4"/>
    <n v="0"/>
    <n v="1"/>
    <n v="-8.3333333333333343E-2"/>
    <x v="299"/>
    <n v="1"/>
    <d v="1899-12-30T00:00:00"/>
    <n v="-8.3333333333333343E-2"/>
    <x v="11"/>
    <x v="5"/>
    <x v="13"/>
    <s v="6-23"/>
  </r>
  <r>
    <s v="TDL910 - R62326"/>
    <n v="545"/>
    <x v="0"/>
    <s v="Cambio recamara de seguridad cabezote_x000a_Y cambio de manguera de aire. CTP suministra repuesto recamara de aire. Bandas &amp; clutchs suministra manguera de aire."/>
    <s v="AIRE CABEZOTE"/>
    <d v="1899-12-30T11:30:00"/>
    <d v="1899-12-30T12:30:00"/>
    <d v="2021-06-10T00:00:00"/>
    <x v="60"/>
    <d v="2021-06-10T00:00:00"/>
    <d v="2021-06-10T00:00:00"/>
    <d v="1899-12-30T11:30:00"/>
    <d v="1899-12-30T12:30:00"/>
    <s v="AIREOLOGO FREDDY VANEGAS"/>
    <s v="SOLIM SANCHEZ"/>
    <x v="0"/>
    <s v="AIRE"/>
    <s v="EXTERNO"/>
    <x v="4"/>
    <n v="0"/>
    <n v="1"/>
    <d v="1899-12-30T01:00:00"/>
    <x v="11"/>
    <n v="1"/>
    <d v="1899-12-30T00:00:00"/>
    <d v="1899-12-30T01:00:00"/>
    <x v="11"/>
    <x v="5"/>
    <x v="13"/>
    <s v="6-23"/>
  </r>
  <r>
    <s v="UQS509"/>
    <n v="546"/>
    <x v="1"/>
    <s v="CAMBIO DE STOP CAMBIO DE BOMBILLO DE ESPALDAR DE LA CABINA, REVISION DE CODIGO DE LUCES TRAILER."/>
    <s v="LUZ TRAILER"/>
    <d v="1899-12-30T15:00:00"/>
    <d v="1899-12-30T17:03:00"/>
    <d v="2021-06-11T00:00:00"/>
    <x v="63"/>
    <d v="2021-06-11T00:00:00"/>
    <d v="2021-06-11T00:00:00"/>
    <d v="1899-12-30T15:15:00"/>
    <d v="1899-12-30T17:00:00"/>
    <s v="JULIO ARAQUE"/>
    <s v="MARTIN ABELLO"/>
    <x v="0"/>
    <s v="ELECTRICO"/>
    <s v="EXTERNO"/>
    <x v="3"/>
    <n v="0"/>
    <n v="1"/>
    <d v="1899-12-30T02:03:00"/>
    <x v="300"/>
    <n v="0"/>
    <d v="1899-12-30T03:57:00"/>
    <d v="1899-12-30T06:00:00"/>
    <x v="26"/>
    <x v="5"/>
    <x v="13"/>
    <s v="6-23"/>
  </r>
  <r>
    <s v="S20490"/>
    <n v="546"/>
    <x v="0"/>
    <s v="ADAPTACION DE RACORES A MANGUERA DE LA VALVULA ULTIMA POSICION"/>
    <s v="AIRE TANQUE"/>
    <d v="1899-12-30T15:00:00"/>
    <d v="1899-12-30T17:03:00"/>
    <d v="2021-06-11T00:00:00"/>
    <x v="63"/>
    <d v="2021-06-11T00:00:00"/>
    <d v="2021-06-11T00:00:00"/>
    <d v="1899-12-30T15:15:00"/>
    <d v="1899-12-30T17:00:00"/>
    <s v="CESAR ESCORCIA"/>
    <s v="MARTIN ABELLO"/>
    <x v="0"/>
    <s v="AIRE"/>
    <s v="EXTERNO"/>
    <x v="3"/>
    <n v="0"/>
    <n v="1"/>
    <d v="1899-12-30T02:03:00"/>
    <x v="300"/>
    <n v="0"/>
    <d v="1899-12-30T03:57:00"/>
    <d v="1899-12-30T06:00:00"/>
    <x v="26"/>
    <x v="5"/>
    <x v="13"/>
    <s v="6-23"/>
  </r>
  <r>
    <s v="SJK694"/>
    <n v="547"/>
    <x v="0"/>
    <s v="ENGRASE GENERAL"/>
    <s v="GRASERA"/>
    <d v="1899-12-30T07:30:00"/>
    <d v="1899-12-30T09:00:00"/>
    <d v="2021-06-12T00:00:00"/>
    <x v="61"/>
    <d v="2021-06-12T00:00:00"/>
    <d v="2021-06-12T00:00:00"/>
    <d v="1899-12-30T08:12:00"/>
    <d v="1899-12-30T09:00:00"/>
    <s v="CESAR ESCORCIA"/>
    <s v="EDINSON PRADA"/>
    <x v="1"/>
    <s v="MECANICA DE PATIO"/>
    <s v="EXTERNO"/>
    <x v="3"/>
    <n v="0"/>
    <n v="1"/>
    <d v="1899-12-30T01:30:00"/>
    <x v="6"/>
    <n v="1"/>
    <d v="1899-12-30T00:00:00"/>
    <d v="1899-12-30T01:30:00"/>
    <x v="13"/>
    <x v="5"/>
    <x v="13"/>
    <s v="6-23"/>
  </r>
  <r>
    <s v="WLP795"/>
    <n v="548"/>
    <x v="1"/>
    <s v="SOLDADURA A PUNTA DE CHASIS"/>
    <s v="CHASIS"/>
    <d v="1899-12-30T07:40:00"/>
    <d v="1899-12-30T11:50:00"/>
    <d v="2021-06-12T00:00:00"/>
    <x v="61"/>
    <d v="2021-06-12T00:00:00"/>
    <d v="2021-06-12T00:00:00"/>
    <d v="1899-12-30T07:40:00"/>
    <d v="1899-12-30T09:15:00"/>
    <s v="ALVARO CERVANTES"/>
    <s v="JOHAN AVENDAÑO"/>
    <x v="0"/>
    <s v="SOLDADURA"/>
    <s v="EXTERNO"/>
    <x v="3"/>
    <n v="0"/>
    <n v="1"/>
    <d v="1899-12-30T04:10:00"/>
    <x v="98"/>
    <n v="1"/>
    <d v="1899-12-30T00:00:00"/>
    <d v="1899-12-30T04:10:00"/>
    <x v="13"/>
    <x v="5"/>
    <x v="13"/>
    <s v="6-23"/>
  </r>
  <r>
    <s v="R63206"/>
    <n v="548"/>
    <x v="1"/>
    <s v="CAMBIO DE LODERAS"/>
    <s v="CHASIS"/>
    <d v="1899-12-30T07:40:00"/>
    <d v="1899-12-30T11:50:00"/>
    <d v="2021-06-12T00:00:00"/>
    <x v="61"/>
    <d v="2021-06-12T00:00:00"/>
    <d v="2021-06-12T00:00:00"/>
    <d v="1899-12-30T10:50:00"/>
    <d v="1899-12-30T11:50:00"/>
    <s v="WILSON OROZCO"/>
    <s v="JOHAN AVENDAÑO"/>
    <x v="1"/>
    <s v="LATONERIA Y PINTURA"/>
    <s v="EXTERNO"/>
    <x v="3"/>
    <n v="0"/>
    <n v="1"/>
    <d v="1899-12-30T04:10:00"/>
    <x v="98"/>
    <n v="1"/>
    <d v="1899-12-30T00:00:00"/>
    <d v="1899-12-30T04:10:00"/>
    <x v="13"/>
    <x v="5"/>
    <x v="13"/>
    <s v="6-23"/>
  </r>
  <r>
    <s v="WLP795"/>
    <n v="548"/>
    <x v="0"/>
    <s v="CAMBIO DE LLANTAS POSICION 1 Y 2"/>
    <s v="RUEDAS"/>
    <d v="1899-12-30T07:40:00"/>
    <d v="1899-12-30T11:50:00"/>
    <d v="2021-06-12T00:00:00"/>
    <x v="61"/>
    <d v="2021-06-12T00:00:00"/>
    <d v="2021-06-12T00:00:00"/>
    <d v="1899-12-30T09:00:00"/>
    <d v="1899-12-30T10:30:00"/>
    <s v="JHON _x000a_LUIS"/>
    <s v="JOHAN AVENDAÑO"/>
    <x v="1"/>
    <s v="LLANTERIA"/>
    <s v="EXTERNO"/>
    <x v="3"/>
    <n v="0"/>
    <n v="1"/>
    <d v="1899-12-30T04:10:00"/>
    <x v="98"/>
    <n v="1"/>
    <d v="1899-12-30T00:00:00"/>
    <d v="1899-12-30T04:10:00"/>
    <x v="13"/>
    <x v="5"/>
    <x v="13"/>
    <s v="6-23"/>
  </r>
  <r>
    <s v="TFU079"/>
    <n v="549"/>
    <x v="1"/>
    <s v="FABRICACION Y POSTURA DE FLAUTA EN VALVULA DE CRUCERO, CMABIO DE BOTON DE SILLA GRIS, CORREGIR FUGA DE AIRE, CAMBIO DE COJIN DE SILLA"/>
    <s v="AIRE CABEZOTE"/>
    <d v="1899-12-30T07:45:00"/>
    <d v="1899-12-30T11:00:00"/>
    <d v="2021-06-12T00:00:00"/>
    <x v="61"/>
    <d v="2021-06-12T00:00:00"/>
    <d v="2021-06-12T00:00:00"/>
    <d v="1899-12-30T07:45:00"/>
    <d v="1899-12-30T10:37:00"/>
    <s v="DEIWIS PIMIENTA"/>
    <s v="CARLOS ELLES"/>
    <x v="0"/>
    <s v="AIRE"/>
    <s v="EXTERNO"/>
    <x v="1"/>
    <n v="0"/>
    <n v="1"/>
    <d v="1899-12-30T03:15:00"/>
    <x v="39"/>
    <n v="1"/>
    <d v="1899-12-30T00:00:00"/>
    <d v="1899-12-30T03:15:00"/>
    <x v="13"/>
    <x v="5"/>
    <x v="13"/>
    <s v="6-23"/>
  </r>
  <r>
    <s v="TFU079"/>
    <n v="549"/>
    <x v="1"/>
    <s v="REVISAR Y CORREGIR FALLA EN INSTALACION ELECTRICA QUE VA AL FRENO DE MOTOR, INSTALACION DE MODULO, CAMBIO DE LUCES DELANTERAS LUCES DIRECCIONALES."/>
    <s v="LUZ CABINA"/>
    <d v="1899-12-30T07:45:00"/>
    <d v="1899-12-30T11:00:00"/>
    <d v="2021-06-12T00:00:00"/>
    <x v="61"/>
    <d v="2021-06-12T00:00:00"/>
    <d v="2021-06-12T00:00:00"/>
    <d v="1899-12-30T07:45:00"/>
    <d v="1899-12-30T11:00:00"/>
    <s v="JULIO ARAQUE"/>
    <s v="CARLOS ELLES"/>
    <x v="0"/>
    <s v="ELECTRICO"/>
    <s v="EXTERNO"/>
    <x v="1"/>
    <n v="0"/>
    <n v="1"/>
    <d v="1899-12-30T03:15:00"/>
    <x v="39"/>
    <n v="1"/>
    <d v="1899-12-30T00:00:00"/>
    <d v="1899-12-30T03:15:00"/>
    <x v="13"/>
    <x v="5"/>
    <x v="13"/>
    <s v="6-23"/>
  </r>
  <r>
    <s v="S26289"/>
    <n v="549"/>
    <x v="0"/>
    <s v="REGRABAR 3 LLANTAS 4,6 Y 7"/>
    <s v="RUEDAS"/>
    <d v="1899-12-30T07:45:00"/>
    <d v="1899-12-30T11:00:00"/>
    <d v="2021-06-12T00:00:00"/>
    <x v="61"/>
    <d v="2021-06-12T00:00:00"/>
    <d v="2021-06-12T00:00:00"/>
    <d v="1899-12-30T07:40:00"/>
    <d v="1899-12-30T10:15:00"/>
    <s v="JHON"/>
    <s v="CARLOS ELLES"/>
    <x v="1"/>
    <s v="LLANTERIA"/>
    <s v="EXTERNO"/>
    <x v="1"/>
    <n v="0"/>
    <n v="1"/>
    <d v="1899-12-30T03:15:00"/>
    <x v="39"/>
    <n v="1"/>
    <d v="1899-12-30T00:00:00"/>
    <d v="1899-12-30T03:15:00"/>
    <x v="13"/>
    <x v="5"/>
    <x v="13"/>
    <s v="6-23"/>
  </r>
  <r>
    <s v="UQS509"/>
    <n v="550"/>
    <x v="1"/>
    <s v="BRILLADO "/>
    <s v="CABINA"/>
    <d v="1899-12-30T07:20:00"/>
    <d v="1899-12-30T08:12:00"/>
    <d v="2021-06-12T00:00:00"/>
    <x v="61"/>
    <d v="2021-06-12T00:00:00"/>
    <d v="2021-06-12T00:00:00"/>
    <d v="1899-12-30T07:20:00"/>
    <d v="1899-12-30T07:50:00"/>
    <s v="WILSON OROZCO"/>
    <s v="MARTIN ABELLO"/>
    <x v="1"/>
    <s v="LATONERIA Y PINTURA"/>
    <s v="EXTERNO"/>
    <x v="3"/>
    <n v="0"/>
    <n v="1"/>
    <d v="1899-12-30T00:52:00"/>
    <x v="301"/>
    <n v="1"/>
    <d v="1899-12-30T00:00:00"/>
    <d v="1899-12-30T00:52:00"/>
    <x v="13"/>
    <x v="5"/>
    <x v="13"/>
    <s v="6-23"/>
  </r>
  <r>
    <s v="UQS509"/>
    <n v="550"/>
    <x v="0"/>
    <s v="REPARACION DE MANGUERA DE AIRE, CAMBIO DE MANGUERA DE SERVICIO"/>
    <s v="AIRE TRAILER"/>
    <d v="1899-12-30T07:20:00"/>
    <d v="1899-12-30T08:12:00"/>
    <d v="2021-06-12T00:00:00"/>
    <x v="61"/>
    <d v="2021-06-12T00:00:00"/>
    <d v="2021-06-12T00:00:00"/>
    <d v="1899-12-30T07:20:00"/>
    <d v="1899-12-30T08:12:00"/>
    <s v="CESAR ESCORCIA"/>
    <s v="MARTIN ABELLO"/>
    <x v="0"/>
    <s v="AIRE"/>
    <s v="EXTERNO"/>
    <x v="3"/>
    <n v="0"/>
    <n v="1"/>
    <d v="1899-12-30T00:52:00"/>
    <x v="301"/>
    <n v="1"/>
    <d v="1899-12-30T00:00:00"/>
    <d v="1899-12-30T00:52:00"/>
    <x v="13"/>
    <x v="5"/>
    <x v="13"/>
    <s v="6-23"/>
  </r>
  <r>
    <s v="R60199"/>
    <n v="551"/>
    <x v="1"/>
    <s v="CAMBIO DE UN JUEGO DE BANDAS 4515"/>
    <s v="RUEDAS"/>
    <d v="1899-12-30T08:15:00"/>
    <d v="1899-12-30T10:40:00"/>
    <d v="2021-06-12T00:00:00"/>
    <x v="61"/>
    <d v="2021-06-12T00:00:00"/>
    <d v="2021-06-12T00:00:00"/>
    <d v="1899-12-30T08:15:00"/>
    <d v="1899-12-30T10:40:00"/>
    <s v="RODOLFO CASTAÑEDA"/>
    <s v="FABIO GUEVARA"/>
    <x v="1"/>
    <s v="MECANICA DE PATIO"/>
    <s v="INTERNO"/>
    <x v="3"/>
    <n v="0"/>
    <n v="1"/>
    <d v="1899-12-30T02:25:00"/>
    <x v="243"/>
    <n v="1"/>
    <d v="1899-12-30T00:00:00"/>
    <d v="1899-12-30T02:25:00"/>
    <x v="13"/>
    <x v="5"/>
    <x v="13"/>
    <s v="6-23"/>
  </r>
  <r>
    <s v="SJK691"/>
    <n v="551"/>
    <x v="0"/>
    <s v="CAMBIO DE LLANTA"/>
    <s v="RUEDAS"/>
    <d v="1899-12-30T08:15:00"/>
    <d v="1899-12-30T10:40:00"/>
    <d v="2021-06-12T00:00:00"/>
    <x v="61"/>
    <d v="2021-06-12T00:00:00"/>
    <d v="2021-06-12T00:00:00"/>
    <d v="1899-12-30T08:30:00"/>
    <d v="1899-12-30T09:22:00"/>
    <s v="LUIS"/>
    <s v="FABIO GUEVARA"/>
    <x v="0"/>
    <s v="LLANTERIA"/>
    <s v="EXTERNO"/>
    <x v="3"/>
    <n v="0"/>
    <n v="1"/>
    <d v="1899-12-30T02:25:00"/>
    <x v="243"/>
    <n v="1"/>
    <d v="1899-12-30T00:00:00"/>
    <d v="1899-12-30T02:25:00"/>
    <x v="13"/>
    <x v="5"/>
    <x v="13"/>
    <s v="6-23"/>
  </r>
  <r>
    <s v="WLP813"/>
    <n v="552"/>
    <x v="0"/>
    <s v="ENGRASE GENERAL"/>
    <s v="GRASERA"/>
    <d v="1899-12-30T09:00:00"/>
    <d v="1899-12-30T12:45:00"/>
    <d v="2021-06-12T00:00:00"/>
    <x v="61"/>
    <d v="2021-06-12T00:00:00"/>
    <d v="2021-06-12T00:00:00"/>
    <d v="1899-12-30T09:00:00"/>
    <d v="1899-12-30T09:30:00"/>
    <s v="CESAR ESCORCIA"/>
    <s v="NEIDER IBARRA"/>
    <x v="1"/>
    <s v="MECANICA DE PATIO"/>
    <s v="EXTERNO"/>
    <x v="3"/>
    <n v="0"/>
    <n v="1"/>
    <d v="1899-12-30T03:45:00"/>
    <x v="65"/>
    <n v="1"/>
    <d v="1899-12-30T00:00:00"/>
    <d v="1899-12-30T03:45:00"/>
    <x v="13"/>
    <x v="5"/>
    <x v="13"/>
    <s v="6-23"/>
  </r>
  <r>
    <s v="WLP813"/>
    <n v="552"/>
    <x v="0"/>
    <s v="CAMBIO DE MEDIO JUEGO DE BANDA 4515 POSICION 7 Y 8"/>
    <s v="RUEDAS"/>
    <d v="1899-12-30T09:00:00"/>
    <d v="1899-12-30T12:45:00"/>
    <d v="2021-06-12T00:00:00"/>
    <x v="61"/>
    <d v="2021-06-12T00:00:00"/>
    <d v="2021-06-12T00:00:00"/>
    <d v="1899-12-30T10:40:00"/>
    <d v="1899-12-30T12:30:00"/>
    <s v="RODOLFO CASTAÑEDA"/>
    <s v="NEIDER IBARRA"/>
    <x v="1"/>
    <s v="MECANICA DE PATIO"/>
    <s v="INTERNO"/>
    <x v="3"/>
    <n v="0"/>
    <n v="1"/>
    <d v="1899-12-30T03:45:00"/>
    <x v="65"/>
    <n v="1"/>
    <d v="1899-12-30T00:00:00"/>
    <d v="1899-12-30T03:45:00"/>
    <x v="13"/>
    <x v="5"/>
    <x v="13"/>
    <s v="6-23"/>
  </r>
  <r>
    <s v="WLP813"/>
    <n v="552"/>
    <x v="0"/>
    <s v="CAMBIO DE LODERAS"/>
    <s v="CHASIS"/>
    <d v="1899-12-30T09:00:00"/>
    <d v="1899-12-30T12:45:00"/>
    <d v="2021-06-12T00:00:00"/>
    <x v="61"/>
    <d v="2021-06-12T00:00:00"/>
    <d v="2021-06-12T00:00:00"/>
    <d v="1899-12-30T11:50:00"/>
    <d v="1899-12-30T12:45:00"/>
    <s v="WILSON OROZCO"/>
    <s v="NEIDER IBARRA"/>
    <x v="1"/>
    <s v="LATONERIA Y PINTURA"/>
    <s v="EXTERNO"/>
    <x v="3"/>
    <n v="0"/>
    <n v="1"/>
    <d v="1899-12-30T03:45:00"/>
    <x v="65"/>
    <n v="1"/>
    <d v="1899-12-30T00:00:00"/>
    <d v="1899-12-30T03:45:00"/>
    <x v="13"/>
    <x v="5"/>
    <x v="13"/>
    <s v="6-23"/>
  </r>
  <r>
    <s v="TDK248"/>
    <n v="553"/>
    <x v="0"/>
    <s v="CAMBIO DE MANGUERA DE HIDRAULICO Y ABRAZADERAS"/>
    <s v="MOTOR"/>
    <d v="1899-12-30T09:30:00"/>
    <d v="1899-12-30T12:00:00"/>
    <d v="2021-06-12T00:00:00"/>
    <x v="61"/>
    <d v="2021-06-12T00:00:00"/>
    <d v="2021-06-12T00:00:00"/>
    <d v="1899-12-30T09:30:00"/>
    <d v="1899-12-30T12:00:00"/>
    <s v="CESAR ESCORCIA"/>
    <m/>
    <x v="0"/>
    <s v="MOTORES"/>
    <s v="INTERNO"/>
    <x v="2"/>
    <n v="0"/>
    <n v="1"/>
    <d v="1899-12-30T02:30:00"/>
    <x v="0"/>
    <n v="1"/>
    <d v="1899-12-30T00:00:00"/>
    <d v="1899-12-30T02:30:00"/>
    <x v="13"/>
    <x v="5"/>
    <x v="13"/>
    <s v="6-23"/>
  </r>
  <r>
    <s v="TDK248"/>
    <n v="553"/>
    <x v="0"/>
    <s v="REPARACION DE ELEVAVIDRIO"/>
    <s v="CABINA"/>
    <d v="1899-12-30T11:00:00"/>
    <d v="1899-12-30T13:00:00"/>
    <d v="2021-06-12T00:00:00"/>
    <x v="61"/>
    <d v="2021-06-12T00:00:00"/>
    <d v="2021-06-12T00:00:00"/>
    <d v="1899-12-30T11:00:00"/>
    <d v="1899-12-30T13:00:00"/>
    <s v="JULIO ARAQUE"/>
    <m/>
    <x v="0"/>
    <s v="ELECTRICO"/>
    <s v="INTERNO"/>
    <x v="2"/>
    <n v="0"/>
    <n v="1"/>
    <d v="1899-12-30T02:00:00"/>
    <x v="9"/>
    <n v="1"/>
    <d v="1899-12-30T00:00:00"/>
    <d v="1899-12-30T02:00:00"/>
    <x v="13"/>
    <x v="5"/>
    <x v="13"/>
    <s v="6-23"/>
  </r>
  <r>
    <s v="TFQ989"/>
    <n v="554"/>
    <x v="1"/>
    <s v="CAMBIO DE DIAFRGMA T30 EN CAMARA POSICION 3,4"/>
    <s v="AIRE CABEZOTE"/>
    <d v="1899-12-30T10:13:00"/>
    <d v="1899-12-30T14:50:00"/>
    <d v="2021-06-12T00:00:00"/>
    <x v="61"/>
    <d v="2021-06-12T00:00:00"/>
    <d v="2021-06-12T00:00:00"/>
    <d v="1899-12-30T11:00:00"/>
    <d v="1899-12-30T12:00:00"/>
    <s v="DEIWIS PIMIENTA"/>
    <s v="DIDIER GOMEZ"/>
    <x v="0"/>
    <s v="AIRE"/>
    <s v="INTERNO"/>
    <x v="1"/>
    <n v="0"/>
    <n v="1"/>
    <d v="1899-12-30T04:37:00"/>
    <x v="302"/>
    <n v="1"/>
    <d v="1899-12-30T00:00:00"/>
    <d v="1899-12-30T04:37:00"/>
    <x v="13"/>
    <x v="5"/>
    <x v="13"/>
    <s v="6-23"/>
  </r>
  <r>
    <s v="TFQ989"/>
    <n v="554"/>
    <x v="1"/>
    <s v="CAMBIO DE RETENEDOR, EMPAUQE EJE 8 HUECOS Y BANDAS RUEDA POSICION 3 Y 4"/>
    <s v="RUEDAS"/>
    <d v="1899-12-30T10:13:00"/>
    <d v="1899-12-30T14:50:00"/>
    <d v="2021-06-12T00:00:00"/>
    <x v="61"/>
    <d v="2021-06-12T00:00:00"/>
    <d v="2021-06-12T00:00:00"/>
    <d v="1899-12-30T12:30:00"/>
    <d v="1899-12-30T14:50:00"/>
    <s v="RODOLFO CASTAÑEDA"/>
    <s v="DIDIER GOMEZ"/>
    <x v="0"/>
    <s v="MECANICA DE PATIO"/>
    <s v="INTERNO"/>
    <x v="1"/>
    <n v="0"/>
    <n v="1"/>
    <d v="1899-12-30T04:37:00"/>
    <x v="302"/>
    <n v="1"/>
    <d v="1899-12-30T00:00:00"/>
    <d v="1899-12-30T04:37:00"/>
    <x v="13"/>
    <x v="5"/>
    <x v="13"/>
    <s v="6-23"/>
  </r>
  <r>
    <s v="TFQ989"/>
    <n v="554"/>
    <x v="0"/>
    <s v="DESMONTE DE LLANTA PARA TRABAJO Y ROTACION DE LLANTAS 7 Y 8"/>
    <s v="RUEDAS"/>
    <d v="1899-12-30T10:13:00"/>
    <d v="1899-12-30T14:50:00"/>
    <d v="2021-06-12T00:00:00"/>
    <x v="61"/>
    <d v="2021-06-12T00:00:00"/>
    <d v="2021-06-12T00:00:00"/>
    <d v="1899-12-30T10:15:00"/>
    <d v="1899-12-30T14:30:00"/>
    <s v="JHON _x000a_LUIS"/>
    <s v="DIDIER GOMEZ"/>
    <x v="0"/>
    <s v="LLANTERIA"/>
    <s v="EXTERNO"/>
    <x v="1"/>
    <n v="0"/>
    <n v="1"/>
    <d v="1899-12-30T04:37:00"/>
    <x v="302"/>
    <n v="1"/>
    <d v="1899-12-30T00:00:00"/>
    <d v="1899-12-30T04:37:00"/>
    <x v="13"/>
    <x v="5"/>
    <x v="13"/>
    <s v="6-23"/>
  </r>
  <r>
    <s v="R59147"/>
    <n v="555"/>
    <x v="0"/>
    <s v="CAMBIO DE 3 HOJAS DE MUELLE"/>
    <s v="SUSPENSION TRAILER"/>
    <d v="1899-12-30T11:03:00"/>
    <d v="1899-12-30T16:15:00"/>
    <d v="2021-06-12T00:00:00"/>
    <x v="61"/>
    <d v="2021-06-12T00:00:00"/>
    <d v="2021-06-12T00:00:00"/>
    <d v="1899-12-30T11:03:00"/>
    <d v="1899-12-30T16:15:00"/>
    <s v="TODO TRAILER"/>
    <s v="JAIRO GALLARDO"/>
    <x v="0"/>
    <s v="MECANICA DE PATIO"/>
    <s v="EXTERNO"/>
    <x v="2"/>
    <n v="0"/>
    <n v="1"/>
    <d v="1899-12-30T03:12:29"/>
    <x v="97"/>
    <n v="0"/>
    <d v="1899-12-30T04:45:00"/>
    <d v="1899-12-30T08:57:00"/>
    <x v="13"/>
    <x v="5"/>
    <x v="13"/>
    <s v="6-23"/>
  </r>
  <r>
    <s v="TFR853"/>
    <n v="556"/>
    <x v="1"/>
    <s v="CAMBIO DE UN MUELLE EN EL ZORRO POSICION 2"/>
    <s v="SUSPENSION TRAILER"/>
    <d v="1899-12-30T10:00:00"/>
    <d v="1899-12-30T15:10:00"/>
    <d v="2021-06-12T00:00:00"/>
    <x v="61"/>
    <d v="2021-06-12T00:00:00"/>
    <d v="2021-06-12T00:00:00"/>
    <d v="1899-12-30T13:00:00"/>
    <d v="1899-12-30T15:10:00"/>
    <s v="JOSE DIAZ _x000a_CESAR ESCORCIA"/>
    <s v="GERMAN SANCHEZ"/>
    <x v="0"/>
    <s v="MECANICA DE PATIO"/>
    <s v="EXTERNO"/>
    <x v="5"/>
    <n v="0"/>
    <n v="1"/>
    <d v="1899-12-30T03:10:29"/>
    <x v="98"/>
    <n v="1"/>
    <d v="1899-12-30T00:00:00"/>
    <d v="1899-12-30T04:10:00"/>
    <x v="13"/>
    <x v="5"/>
    <x v="13"/>
    <s v="6-23"/>
  </r>
  <r>
    <s v="S07241"/>
    <n v="556"/>
    <x v="0"/>
    <s v="DESMONTE Y MONTAJE DE LLANTAS PARA TRABAJO POR MUELLE PARTIDO"/>
    <s v="RUEDAS"/>
    <d v="1899-12-30T10:00:00"/>
    <d v="1899-12-30T15:10:00"/>
    <d v="2021-06-12T00:00:00"/>
    <x v="61"/>
    <d v="2021-06-12T00:00:00"/>
    <d v="2021-06-12T00:00:00"/>
    <d v="1899-12-30T12:40:00"/>
    <d v="1899-12-30T15:10:00"/>
    <s v="LUIS"/>
    <s v="GERMAN SANCHEZ"/>
    <x v="0"/>
    <s v="LLANTERIA"/>
    <s v="EXTERNO"/>
    <x v="5"/>
    <n v="0"/>
    <n v="1"/>
    <d v="1899-12-30T03:10:29"/>
    <x v="98"/>
    <n v="1"/>
    <d v="1899-12-30T00:00:00"/>
    <d v="1899-12-30T04:10:00"/>
    <x v="13"/>
    <x v="5"/>
    <x v="13"/>
    <s v="6-23"/>
  </r>
  <r>
    <s v="TFQ999"/>
    <n v="557"/>
    <x v="0"/>
    <s v="GRADUACION DE CLUTCH"/>
    <s v="TRANSMISIONES"/>
    <d v="1899-12-30T11:00:00"/>
    <d v="1899-12-30T11:40:00"/>
    <d v="2021-06-12T00:00:00"/>
    <x v="61"/>
    <d v="2021-06-12T00:00:00"/>
    <d v="2021-06-12T00:00:00"/>
    <d v="1899-12-30T11:10:00"/>
    <d v="1899-12-30T11:40:00"/>
    <s v="WILSON DURAN"/>
    <s v="ALEXANDER DIAZ"/>
    <x v="1"/>
    <s v="CAJAS Y TRANSMISIONES"/>
    <s v="INTERNO"/>
    <x v="2"/>
    <n v="0"/>
    <n v="1"/>
    <d v="1899-12-30T00:40:00"/>
    <x v="70"/>
    <n v="1"/>
    <d v="1899-12-30T00:00:00"/>
    <d v="1899-12-30T00:40:00"/>
    <x v="13"/>
    <x v="5"/>
    <x v="13"/>
    <s v="6-23"/>
  </r>
  <r>
    <s v="TFU065"/>
    <n v="558"/>
    <x v="0"/>
    <s v="CAMBIO DE BOLSA DE SUSPENSION POR FUGAS DE AIRE"/>
    <s v="AIRE CABEZOTE"/>
    <d v="1899-12-30T12:40:00"/>
    <d v="1899-12-30T14:20:00"/>
    <d v="2021-06-12T00:00:00"/>
    <x v="61"/>
    <d v="2021-06-12T00:00:00"/>
    <d v="2021-06-12T00:00:00"/>
    <d v="1899-12-30T12:55:00"/>
    <d v="1899-12-30T14:20:00"/>
    <s v="JOSE PAEZ"/>
    <s v="RUBEN GUZMAN"/>
    <x v="0"/>
    <s v="AIRE"/>
    <s v="EXTERNO"/>
    <x v="1"/>
    <n v="0"/>
    <n v="1"/>
    <d v="1899-12-30T01:40:00"/>
    <x v="31"/>
    <n v="1"/>
    <d v="1899-12-30T00:00:00"/>
    <d v="1899-12-30T01:40:00"/>
    <x v="13"/>
    <x v="5"/>
    <x v="13"/>
    <s v="6-23"/>
  </r>
  <r>
    <s v="TDL763"/>
    <n v="559"/>
    <x v="0"/>
    <s v="CAMBIOD E CAMARAT30 POR FUGAS"/>
    <s v="AIRE CABEZOTE"/>
    <d v="1899-12-30T12:55:00"/>
    <d v="1899-12-30T15:48:00"/>
    <d v="2021-06-12T00:00:00"/>
    <x v="61"/>
    <d v="2021-06-12T00:00:00"/>
    <d v="2021-06-12T00:00:00"/>
    <d v="1899-12-30T14:20:00"/>
    <d v="1899-12-30T15:48:00"/>
    <s v="JOSE PAEZ"/>
    <s v="JORGE BALLESTEROS"/>
    <x v="0"/>
    <s v="AIRE"/>
    <s v="EXTERNO"/>
    <x v="1"/>
    <n v="0"/>
    <n v="1"/>
    <d v="1899-12-30T02:53:00"/>
    <x v="246"/>
    <n v="1"/>
    <d v="1899-12-30T00:00:00"/>
    <d v="1899-12-30T02:53:00"/>
    <x v="13"/>
    <x v="5"/>
    <x v="13"/>
    <s v="6-23"/>
  </r>
  <r>
    <s v="SJK634"/>
    <n v="560"/>
    <x v="0"/>
    <s v="DESMONTE DE UNA LLANTA PARA CAMBIAR NEUMATICO Y RPOTECTOR"/>
    <s v="RUEDAS"/>
    <d v="1899-12-30T07:30:00"/>
    <d v="1899-12-30T08:40:00"/>
    <d v="2021-06-11T00:00:00"/>
    <x v="63"/>
    <d v="2021-06-11T00:00:00"/>
    <d v="2021-06-11T00:00:00"/>
    <d v="1899-12-30T07:30:00"/>
    <d v="1899-12-30T08:40:00"/>
    <s v="JHON"/>
    <s v="JOSE VALENCIA"/>
    <x v="0"/>
    <s v="LLANTERIA"/>
    <s v="EXTERNO"/>
    <x v="0"/>
    <n v="0"/>
    <n v="1"/>
    <d v="1899-12-30T01:10:00"/>
    <x v="76"/>
    <n v="1"/>
    <d v="1899-12-30T00:00:00"/>
    <d v="1899-12-30T01:10:00"/>
    <x v="26"/>
    <x v="5"/>
    <x v="13"/>
    <s v="6-23"/>
  </r>
  <r>
    <s v="S26206"/>
    <n v="561"/>
    <x v="0"/>
    <s v="SE DESMONTO LLANTA PARA REPARACION POSICION 21 Y SE MONTO"/>
    <s v="RUEDAS"/>
    <d v="1899-12-30T08:00:00"/>
    <d v="1899-12-30T09:40:00"/>
    <d v="2021-06-11T00:00:00"/>
    <x v="63"/>
    <d v="2021-06-11T00:00:00"/>
    <d v="2021-06-11T00:00:00"/>
    <d v="1899-12-30T08:00:00"/>
    <d v="1899-12-30T09:40:00"/>
    <s v="LUIS"/>
    <m/>
    <x v="0"/>
    <s v="LLANTERIA"/>
    <s v="EXTERNO"/>
    <x v="0"/>
    <n v="0"/>
    <n v="1"/>
    <d v="1899-12-30T01:40:00"/>
    <x v="31"/>
    <n v="1"/>
    <d v="1899-12-30T00:00:00"/>
    <d v="1899-12-30T01:40:00"/>
    <x v="26"/>
    <x v="5"/>
    <x v="13"/>
    <s v="6-23"/>
  </r>
  <r>
    <s v="TFU069"/>
    <n v="562"/>
    <x v="1"/>
    <s v="REAJUSTE DE TRAPECIO PARA CALIBRACION DE CLUTCH"/>
    <s v="TRANSMISIONES"/>
    <d v="1899-12-30T10:20:00"/>
    <d v="1899-12-30T10:45:00"/>
    <d v="2021-06-14T00:00:00"/>
    <x v="62"/>
    <d v="2021-06-14T00:00:00"/>
    <d v="2021-06-14T00:00:00"/>
    <d v="1899-12-30T10:20:00"/>
    <d v="1899-12-30T10:45:00"/>
    <s v="JOSE DIAZ"/>
    <s v="EFRAIN VARGAS"/>
    <x v="1"/>
    <s v="CAJAS Y TRANSMISIONES"/>
    <s v="INTERNO"/>
    <x v="1"/>
    <n v="0"/>
    <n v="1"/>
    <d v="1899-12-30T00:25:00"/>
    <x v="35"/>
    <n v="1"/>
    <d v="1899-12-30T00:00:00"/>
    <d v="1899-12-30T00:25:00"/>
    <x v="15"/>
    <x v="5"/>
    <x v="14"/>
    <s v="6-24"/>
  </r>
  <r>
    <s v="TFU069"/>
    <n v="562"/>
    <x v="0"/>
    <s v="COMPLETAR NIVEL DE ACEITE DEL MOTOR"/>
    <s v="MOTOR"/>
    <d v="1899-12-30T10:20:00"/>
    <d v="1899-12-30T11:15:00"/>
    <d v="2021-06-14T00:00:00"/>
    <x v="62"/>
    <d v="2021-06-14T00:00:00"/>
    <d v="2021-06-14T00:00:00"/>
    <d v="1899-12-30T11:05:00"/>
    <d v="1899-12-30T11:15:00"/>
    <s v="DEIWIS PIMIENTA"/>
    <s v="EFRAIN VARGAS"/>
    <x v="1"/>
    <s v="MOTORES"/>
    <s v="INTERNO"/>
    <x v="1"/>
    <n v="0"/>
    <n v="1"/>
    <d v="1899-12-30T00:55:00"/>
    <x v="224"/>
    <n v="1"/>
    <d v="1899-12-30T00:00:00"/>
    <d v="1899-12-30T00:55:00"/>
    <x v="15"/>
    <x v="5"/>
    <x v="14"/>
    <s v="6-24"/>
  </r>
  <r>
    <m/>
    <m/>
    <x v="3"/>
    <s v="SOLDAR PIEZA MAQUINARIA AMARILLA. SOLDADURA A BASE DE TERMOSTATO 315-49"/>
    <m/>
    <d v="1899-12-30T07:30:00"/>
    <d v="1899-12-30T09:15:00"/>
    <d v="2021-06-10T00:00:00"/>
    <x v="60"/>
    <d v="2021-06-10T00:00:00"/>
    <d v="2021-06-10T00:00:00"/>
    <d v="1899-12-30T07:30:00"/>
    <d v="1899-12-30T09:15:00"/>
    <s v="DAIRO RODRIGUEZ"/>
    <m/>
    <x v="2"/>
    <s v="SOLDADURA"/>
    <m/>
    <x v="3"/>
    <n v="0"/>
    <n v="1"/>
    <d v="1899-12-30T01:45:00"/>
    <x v="80"/>
    <n v="1"/>
    <d v="1899-12-30T00:00:00"/>
    <d v="1899-12-30T01:45:00"/>
    <x v="11"/>
    <x v="5"/>
    <x v="13"/>
    <s v="6-23"/>
  </r>
  <r>
    <s v="TDL914"/>
    <n v="563"/>
    <x v="1"/>
    <s v="INSPECCION Y CORRECCION DE FUGAS DE HUMO POR CODOS DE EXHOSTO CAMBIO DE ABRAZADERAS DE EXHOSTO."/>
    <s v="CABINA"/>
    <d v="1899-12-30T08:00:00"/>
    <d v="1899-12-30T17:30:00"/>
    <d v="2021-06-14T00:00:00"/>
    <x v="64"/>
    <d v="2021-06-14T00:00:00"/>
    <d v="2021-06-14T00:00:00"/>
    <d v="1899-12-30T08:00:00"/>
    <d v="1899-12-30T10:00:00"/>
    <s v="ALVARO CERVANTES"/>
    <s v="JOSE PARRA"/>
    <x v="1"/>
    <s v="SOLDADURA"/>
    <s v="EXTERNO"/>
    <x v="4"/>
    <n v="1"/>
    <n v="1"/>
    <d v="1899-12-30T20:00:00"/>
    <x v="303"/>
    <n v="1"/>
    <d v="1899-12-30T00:00:00"/>
    <d v="1899-12-31T01:30:00"/>
    <x v="16"/>
    <x v="5"/>
    <x v="14"/>
    <s v="6-24"/>
  </r>
  <r>
    <s v="TDL914"/>
    <n v="563"/>
    <x v="1"/>
    <s v="SOLDADURA A CODO DE EXHOSTO"/>
    <s v="CABINA"/>
    <d v="1899-12-30T08:00:00"/>
    <d v="1899-12-30T17:30:00"/>
    <d v="2021-06-14T00:00:00"/>
    <x v="64"/>
    <d v="2021-06-14T00:00:00"/>
    <d v="2021-06-14T00:00:00"/>
    <d v="1899-12-30T08:00:00"/>
    <d v="1899-12-30T10:00:00"/>
    <s v="JOSE DIAZ_x000a_DEIWIS PIMIENTA"/>
    <s v="JOSE PARRA"/>
    <x v="1"/>
    <s v="MECANICA DE PATIO"/>
    <s v="EXTERNO"/>
    <x v="4"/>
    <n v="1"/>
    <n v="1"/>
    <d v="1899-12-30T20:00:00"/>
    <x v="303"/>
    <n v="1"/>
    <d v="1899-12-30T00:00:00"/>
    <d v="1899-12-31T01:30:00"/>
    <x v="16"/>
    <x v="5"/>
    <x v="14"/>
    <s v="6-24"/>
  </r>
  <r>
    <s v="TDL914"/>
    <n v="563"/>
    <x v="1"/>
    <s v="REVISION PARTE ELECTRICA DEL TERMICO, REVISION DE LA PERA Y SISTEMA ELECTRICO DE LA CABINA, REPARACION DE INSTALACION"/>
    <s v="CABINA"/>
    <d v="1899-12-30T08:00:00"/>
    <d v="1899-12-30T17:30:00"/>
    <d v="2021-06-14T00:00:00"/>
    <x v="64"/>
    <d v="2021-06-15T00:00:00"/>
    <d v="2021-06-15T00:00:00"/>
    <d v="1899-12-30T07:30:00"/>
    <d v="1899-12-30T11:00:00"/>
    <s v="JULIO ARAQUE"/>
    <s v="JOSE PARRA"/>
    <x v="1"/>
    <s v="ELECTRICO"/>
    <s v="INTERNO"/>
    <x v="4"/>
    <n v="1"/>
    <n v="1"/>
    <d v="1899-12-30T20:00:00"/>
    <x v="303"/>
    <n v="1"/>
    <d v="1899-12-30T00:00:00"/>
    <d v="1899-12-31T01:30:00"/>
    <x v="16"/>
    <x v="5"/>
    <x v="14"/>
    <s v="6-24"/>
  </r>
  <r>
    <s v="TDL914"/>
    <n v="563"/>
    <x v="1"/>
    <s v="CAMBIO DE PERA DE FUNCLUTCH FILTRO SECADOR GAS Y MANTENIMIENTO GENERAL"/>
    <s v="AIRE ACONDICIONADO"/>
    <d v="1899-12-30T08:00:00"/>
    <d v="1899-12-30T17:30:00"/>
    <d v="2021-06-14T00:00:00"/>
    <x v="64"/>
    <d v="2021-06-15T00:00:00"/>
    <d v="2021-06-15T00:00:00"/>
    <d v="1899-12-30T09:14:00"/>
    <d v="1899-12-30T11:15:00"/>
    <s v="MARCELINO"/>
    <s v="JOSE PARRA"/>
    <x v="1"/>
    <s v="AIRE ACONDICIONADO"/>
    <s v="INTERNO"/>
    <x v="4"/>
    <n v="1"/>
    <n v="1"/>
    <d v="1899-12-30T20:00:00"/>
    <x v="303"/>
    <n v="1"/>
    <d v="1899-12-30T00:00:00"/>
    <d v="1899-12-31T01:30:00"/>
    <x v="16"/>
    <x v="5"/>
    <x v="14"/>
    <s v="6-24"/>
  </r>
  <r>
    <s v="TDL914"/>
    <n v="563"/>
    <x v="0"/>
    <s v="CORREGIR FUGA DE AIRE POR VALVULA DEL MONO, CAMBIO DE RACOR EN MANGUERA DE ALIMENTACION AIRE DE LA SILLA"/>
    <s v="AIRE CABEZOTE"/>
    <d v="1899-12-30T08:00:00"/>
    <d v="1899-12-30T17:30:00"/>
    <d v="2021-06-14T00:00:00"/>
    <x v="64"/>
    <d v="2021-06-15T00:00:00"/>
    <d v="2021-06-15T00:00:00"/>
    <d v="1899-12-30T17:00:00"/>
    <d v="1899-12-30T17:30:00"/>
    <s v="DEIWIS PIMIENTA"/>
    <s v="JOSE PARRA"/>
    <x v="1"/>
    <s v="AIRE"/>
    <s v="EXTERNO"/>
    <x v="4"/>
    <n v="1"/>
    <n v="1"/>
    <d v="1899-12-30T20:00:00"/>
    <x v="303"/>
    <n v="1"/>
    <d v="1899-12-30T00:00:00"/>
    <d v="1899-12-31T01:30:00"/>
    <x v="16"/>
    <x v="5"/>
    <x v="14"/>
    <s v="6-24"/>
  </r>
  <r>
    <s v="TDL768"/>
    <n v="564"/>
    <x v="1"/>
    <s v="DESMONTE DE BARRA DE CAMBIOS PARA SACAR BUJE"/>
    <s v="CABINA"/>
    <d v="1899-12-30T07:00:00"/>
    <d v="1899-12-30T17:30:00"/>
    <d v="2021-06-15T00:00:00"/>
    <x v="65"/>
    <d v="2021-06-15T00:00:00"/>
    <d v="2021-06-15T00:00:00"/>
    <d v="1899-12-30T10:50:00"/>
    <d v="1899-12-30T14:30:00"/>
    <s v="JOSE DIAZ"/>
    <s v="JUAN CORREA"/>
    <x v="0"/>
    <s v="MECANICA DE PATIO"/>
    <s v="INTERNO"/>
    <x v="1"/>
    <n v="1"/>
    <n v="1"/>
    <d v="1899-12-30T21:00:00"/>
    <x v="258"/>
    <n v="0"/>
    <d v="1899-12-30T03:30:00"/>
    <d v="1899-12-31T06:00:00"/>
    <x v="12"/>
    <x v="5"/>
    <x v="14"/>
    <s v="6-24"/>
  </r>
  <r>
    <s v="TDL768"/>
    <n v="564"/>
    <x v="1"/>
    <s v="SE ESCANEO VEHICULO SE ENCONTRO MALO EL SENSOR DE ADMISION Y  SE CAMBIO, SE REALIZO CAMBIO DE PARAMETROS"/>
    <s v="MOTOR"/>
    <d v="1899-12-30T07:00:00"/>
    <d v="1899-12-30T17:30:00"/>
    <d v="2021-06-15T00:00:00"/>
    <x v="65"/>
    <d v="2021-06-15T00:00:00"/>
    <d v="2021-06-15T00:00:00"/>
    <d v="1899-12-30T11:30:00"/>
    <d v="1899-12-30T15:45:00"/>
    <s v="JULIO ARAQUE"/>
    <s v="JUAN CORREA"/>
    <x v="0"/>
    <s v="MOTORES"/>
    <s v="INTERNO"/>
    <x v="1"/>
    <n v="1"/>
    <n v="1"/>
    <d v="1899-12-30T21:00:00"/>
    <x v="258"/>
    <n v="0"/>
    <d v="1899-12-30T03:30:00"/>
    <d v="1899-12-31T06:00:00"/>
    <x v="12"/>
    <x v="5"/>
    <x v="14"/>
    <s v="6-24"/>
  </r>
  <r>
    <s v="TDL768"/>
    <n v="564"/>
    <x v="1"/>
    <s v="DESMONTE Y MONTAJE DE BARRA DE CAMBIO PARA CAMBIO BUJE"/>
    <s v="CABINA"/>
    <d v="1899-12-30T07:00:00"/>
    <d v="1899-12-30T17:30:00"/>
    <d v="2021-06-15T00:00:00"/>
    <x v="65"/>
    <d v="2021-06-16T00:00:00"/>
    <d v="2021-06-16T00:00:00"/>
    <d v="1899-12-30T07:00:00"/>
    <d v="1899-12-30T17:30:00"/>
    <s v="JOSE DIAZ"/>
    <s v="JUAN CORREA"/>
    <x v="0"/>
    <s v="MECANICA DE PATIO"/>
    <s v="INTERNO"/>
    <x v="1"/>
    <n v="1"/>
    <n v="1"/>
    <d v="1899-12-30T21:00:00"/>
    <x v="258"/>
    <n v="0"/>
    <d v="1899-12-30T03:30:00"/>
    <d v="1899-12-31T06:00:00"/>
    <x v="12"/>
    <x v="5"/>
    <x v="14"/>
    <s v="6-24"/>
  </r>
  <r>
    <s v="TDL768"/>
    <n v="564"/>
    <x v="1"/>
    <s v="DESMONTAR CARTER PARA BAJAR BOMBA DE ACEITE SE DIO PRESION, CAMBIO DE ACEITE Y FILTRACION DE MOTOR"/>
    <s v="MOTOR"/>
    <d v="1899-12-30T07:00:00"/>
    <d v="1899-12-30T17:30:00"/>
    <d v="2021-06-15T00:00:00"/>
    <x v="65"/>
    <d v="2021-06-16T00:00:00"/>
    <d v="2021-06-16T00:00:00"/>
    <d v="1899-12-30T07:00:00"/>
    <d v="1899-12-30T17:30:00"/>
    <s v="WILSON DURAN _x000a_JOSE DIAZ"/>
    <s v="JUAN CORREA"/>
    <x v="1"/>
    <s v="MOTORES"/>
    <s v="INTERNO"/>
    <x v="1"/>
    <n v="1"/>
    <n v="1"/>
    <d v="1899-12-30T21:00:00"/>
    <x v="258"/>
    <n v="0"/>
    <d v="1899-12-30T03:30:00"/>
    <d v="1899-12-31T06:00:00"/>
    <x v="12"/>
    <x v="5"/>
    <x v="14"/>
    <s v="6-24"/>
  </r>
  <r>
    <s v="TDL768"/>
    <n v="564"/>
    <x v="1"/>
    <s v="INSPECCION FUGAS DE AIRE, CAMBIO DE DIAFRAGMA DE VALVULA FRENO TRAILER, CORREGIR FUGA DE AIRE POR UNA MANGUERA"/>
    <s v="AIRE TRAILER"/>
    <d v="1899-12-30T07:00:00"/>
    <d v="1899-12-30T17:30:00"/>
    <d v="2021-06-15T00:00:00"/>
    <x v="65"/>
    <d v="2021-06-16T00:00:00"/>
    <d v="2021-06-16T00:00:00"/>
    <d v="1899-12-30T07:00:00"/>
    <d v="1899-12-30T17:30:00"/>
    <s v="DEIWIS PIMIENTA"/>
    <s v="JUAN CORREA"/>
    <x v="0"/>
    <s v="AIRE"/>
    <s v="EXTERNO"/>
    <x v="1"/>
    <n v="1"/>
    <n v="1"/>
    <d v="1899-12-30T21:00:00"/>
    <x v="258"/>
    <n v="0"/>
    <d v="1899-12-30T03:30:00"/>
    <d v="1899-12-31T06:00:00"/>
    <x v="12"/>
    <x v="5"/>
    <x v="14"/>
    <s v="6-24"/>
  </r>
  <r>
    <s v="TDL768"/>
    <n v="564"/>
    <x v="1"/>
    <s v="CAMBIO DE BUJES DE BARRA TENSORA"/>
    <s v="SUSPENSION CABINA"/>
    <d v="1899-12-30T07:00:00"/>
    <d v="1899-12-30T17:30:00"/>
    <d v="2021-06-15T00:00:00"/>
    <x v="65"/>
    <d v="2021-06-16T00:00:00"/>
    <d v="2021-06-16T00:00:00"/>
    <d v="1899-12-30T07:00:00"/>
    <d v="1899-12-30T17:30:00"/>
    <s v="RODOLFO CASTAÑEDA"/>
    <s v="JUAN CORREA"/>
    <x v="0"/>
    <s v="MECANICA DE PATIO"/>
    <s v="EXTERNO"/>
    <x v="1"/>
    <n v="1"/>
    <n v="1"/>
    <d v="1899-12-30T21:00:00"/>
    <x v="258"/>
    <n v="0"/>
    <d v="1899-12-30T03:30:00"/>
    <d v="1899-12-31T06:00:00"/>
    <x v="12"/>
    <x v="5"/>
    <x v="14"/>
    <s v="6-24"/>
  </r>
  <r>
    <s v="TDL768"/>
    <n v="564"/>
    <x v="0"/>
    <s v="SE ROTARON Y SE REGRABARON 3 LLANTAS"/>
    <s v="RUEDAS"/>
    <d v="1899-12-30T07:00:00"/>
    <d v="1899-12-30T17:30:00"/>
    <d v="2021-06-15T00:00:00"/>
    <x v="65"/>
    <d v="2021-06-16T00:00:00"/>
    <d v="2021-06-16T00:00:00"/>
    <d v="1899-12-30T14:00:00"/>
    <d v="1899-12-30T15:50:00"/>
    <s v="LUIS _x000a_JHON"/>
    <s v="JUAN CORREA"/>
    <x v="1"/>
    <s v="LLANTERIA"/>
    <s v="EXTERNO"/>
    <x v="1"/>
    <n v="1"/>
    <n v="1"/>
    <d v="1899-12-30T21:00:00"/>
    <x v="258"/>
    <n v="0"/>
    <d v="1899-12-30T03:30:00"/>
    <d v="1899-12-31T06:00:00"/>
    <x v="12"/>
    <x v="5"/>
    <x v="14"/>
    <s v="6-24"/>
  </r>
  <r>
    <s v="TFQ007"/>
    <n v="565"/>
    <x v="1"/>
    <s v="CAMBIO DE PATIN TENSOR DE LA CORREA DE AIRE ACONDICIONADO, CAMBIO DE BALINERA DE POLEA LOCA"/>
    <s v="MOTOR"/>
    <d v="1899-12-30T07:30:00"/>
    <d v="1899-12-30T14:55:00"/>
    <d v="2021-06-15T00:00:00"/>
    <x v="64"/>
    <d v="2021-06-15T00:00:00"/>
    <d v="2021-06-15T00:00:00"/>
    <d v="1899-12-30T07:30:00"/>
    <d v="1899-12-30T09:40:00"/>
    <s v="WILSON DURAN"/>
    <s v="CARLOS MARIO"/>
    <x v="0"/>
    <s v="MOTORES"/>
    <s v="INTERNO"/>
    <x v="1"/>
    <n v="0"/>
    <n v="1"/>
    <d v="1899-12-30T05:25:29"/>
    <x v="304"/>
    <n v="1"/>
    <d v="1899-12-30T00:00:00"/>
    <d v="1899-12-30T06:25:00"/>
    <x v="16"/>
    <x v="5"/>
    <x v="14"/>
    <s v="6-24"/>
  </r>
  <r>
    <s v="TFQ007"/>
    <n v="565"/>
    <x v="1"/>
    <s v="REVISION SISTEMA NEUMATICO DE LEVANTAR VOLCO Y REVISION PARTE NEUMATICA"/>
    <s v="AIRE TRAILER"/>
    <d v="1899-12-30T07:30:00"/>
    <d v="1899-12-30T14:55:00"/>
    <d v="2021-06-15T00:00:00"/>
    <x v="64"/>
    <d v="2021-06-15T00:00:00"/>
    <d v="2021-06-15T00:00:00"/>
    <d v="1899-12-30T09:40:00"/>
    <d v="1899-12-30T11:13:00"/>
    <s v="DEIWIS PIMIENTA"/>
    <s v="CARLOS MARIO"/>
    <x v="0"/>
    <s v="AIRE"/>
    <s v="INTERNO"/>
    <x v="1"/>
    <n v="0"/>
    <n v="1"/>
    <d v="1899-12-30T05:25:29"/>
    <x v="304"/>
    <n v="1"/>
    <d v="1899-12-30T00:00:00"/>
    <d v="1899-12-30T06:25:00"/>
    <x v="16"/>
    <x v="5"/>
    <x v="14"/>
    <s v="6-24"/>
  </r>
  <r>
    <s v="TFQ007"/>
    <n v="565"/>
    <x v="0"/>
    <s v="CAMBIO DE KIT DE COMPRESOR DE AIRE ACONDICIONADO"/>
    <s v="AIRE ACONDICIONADO"/>
    <d v="1899-12-30T07:30:00"/>
    <d v="1899-12-30T14:55:00"/>
    <d v="2021-06-15T00:00:00"/>
    <x v="64"/>
    <d v="2021-06-15T00:00:00"/>
    <d v="2021-06-15T00:00:00"/>
    <d v="1899-12-30T11:15:00"/>
    <d v="1899-12-30T14:55:00"/>
    <s v="MARCELINO"/>
    <s v="CARLOS MARIO"/>
    <x v="0"/>
    <s v="AIRE ACONDICIONADO"/>
    <s v="INTERNO"/>
    <x v="1"/>
    <n v="0"/>
    <n v="1"/>
    <d v="1899-12-30T05:25:29"/>
    <x v="304"/>
    <n v="1"/>
    <d v="1899-12-30T00:00:00"/>
    <d v="1899-12-30T06:25:00"/>
    <x v="16"/>
    <x v="5"/>
    <x v="14"/>
    <s v="6-24"/>
  </r>
  <r>
    <s v="R70269"/>
    <n v="566"/>
    <x v="1"/>
    <s v="REPARACION DE LUCES MEDIAS"/>
    <s v="LUZ TRAILER"/>
    <d v="1899-12-30T07:30:00"/>
    <d v="1899-12-30T10:00:00"/>
    <d v="2021-06-15T00:00:00"/>
    <x v="64"/>
    <d v="2021-06-15T00:00:00"/>
    <d v="2021-06-15T00:00:00"/>
    <d v="1899-12-30T07:30:00"/>
    <d v="1899-12-30T10:00:00"/>
    <s v="EDWIN NARANJO"/>
    <s v="VICTOR BARCASNEGRAS"/>
    <x v="0"/>
    <s v="ELECTRICO"/>
    <s v="EXTERNO"/>
    <x v="5"/>
    <n v="0"/>
    <n v="1"/>
    <d v="1899-12-30T02:30:00"/>
    <x v="0"/>
    <n v="1"/>
    <d v="1899-12-30T00:00:00"/>
    <d v="1899-12-30T02:30:00"/>
    <x v="16"/>
    <x v="5"/>
    <x v="14"/>
    <s v="6-24"/>
  </r>
  <r>
    <s v="TFR839"/>
    <n v="566"/>
    <x v="1"/>
    <s v="AJUSTE DE PUNTA DE EXHOSTO Y COMPLETAR NIVEL DE ACEITE"/>
    <s v="CHASIS"/>
    <d v="1899-12-30T07:30:00"/>
    <d v="1899-12-30T10:00:00"/>
    <d v="2021-06-15T00:00:00"/>
    <x v="64"/>
    <d v="2021-06-15T00:00:00"/>
    <d v="2021-06-15T00:00:00"/>
    <d v="1899-12-30T09:15:00"/>
    <d v="1899-12-30T10:00:00"/>
    <s v="CESAR ESCORCIA"/>
    <s v="VICTOR BARCASNEGRAS"/>
    <x v="0"/>
    <s v="MECANICA DE PATIO"/>
    <s v="EXTERNO"/>
    <x v="5"/>
    <n v="0"/>
    <n v="1"/>
    <d v="1899-12-30T02:30:00"/>
    <x v="0"/>
    <n v="1"/>
    <d v="1899-12-30T00:00:00"/>
    <d v="1899-12-30T02:30:00"/>
    <x v="16"/>
    <x v="5"/>
    <x v="14"/>
    <s v="6-24"/>
  </r>
  <r>
    <s v="TFR839"/>
    <n v="566"/>
    <x v="0"/>
    <s v="REPARACION DE LLANTA POSICION 6"/>
    <s v="RUEDAS"/>
    <d v="1899-12-30T07:30:00"/>
    <d v="1899-12-30T10:00:00"/>
    <d v="2021-06-15T00:00:00"/>
    <x v="64"/>
    <d v="2021-06-15T00:00:00"/>
    <d v="2021-06-15T00:00:00"/>
    <d v="1899-12-30T08:40:00"/>
    <d v="1899-12-30T10:00:00"/>
    <s v="JHON"/>
    <s v="VICTOR BARCASNEGRAS"/>
    <x v="0"/>
    <s v="LLANTERIA"/>
    <s v="EXTERNO"/>
    <x v="5"/>
    <n v="0"/>
    <n v="1"/>
    <d v="1899-12-30T02:30:00"/>
    <x v="0"/>
    <n v="1"/>
    <d v="1899-12-30T00:00:00"/>
    <d v="1899-12-30T02:30:00"/>
    <x v="16"/>
    <x v="5"/>
    <x v="14"/>
    <s v="6-24"/>
  </r>
  <r>
    <s v="TFQ009"/>
    <n v="567"/>
    <x v="1"/>
    <s v="ENGRASE GENERAL, REVISION Y COMPLETAR NIVEL DE ACEITE  DE MOTOR"/>
    <s v="MOTOR"/>
    <d v="1899-12-30T07:30:00"/>
    <d v="1899-12-30T15:52:00"/>
    <d v="2021-06-15T00:00:00"/>
    <x v="64"/>
    <d v="2021-06-15T00:00:00"/>
    <d v="2021-06-15T00:00:00"/>
    <d v="1899-12-30T07:30:00"/>
    <d v="1899-12-30T09:00:00"/>
    <s v="ARGEMIRO ARAQUE"/>
    <s v="JAIRO GALLARDO"/>
    <x v="1"/>
    <s v="MECANICA DE PATIO"/>
    <s v="EXTERNO"/>
    <x v="2"/>
    <n v="0"/>
    <n v="1"/>
    <d v="1899-12-30T06:22:29"/>
    <x v="305"/>
    <n v="0"/>
    <d v="1899-12-30T05:08:00"/>
    <d v="1899-12-30T12:30:00"/>
    <x v="16"/>
    <x v="5"/>
    <x v="14"/>
    <s v="6-24"/>
  </r>
  <r>
    <s v="R59147"/>
    <n v="567"/>
    <x v="1"/>
    <s v="REVISAR FUGA DE AIRE Y CAMBIO DE DIAFRAGMA T30EN CAMARA POSICION 7 Y 8"/>
    <s v="AIRE CABEZOTE"/>
    <d v="1899-12-30T07:30:00"/>
    <d v="1899-12-30T15:52:00"/>
    <d v="2021-06-15T00:00:00"/>
    <x v="64"/>
    <d v="2021-06-15T00:00:00"/>
    <d v="2021-06-15T00:00:00"/>
    <d v="1899-12-30T07:30:00"/>
    <d v="1899-12-30T08:50:00"/>
    <s v="DEIWIS PIMIENTA"/>
    <s v="JAIRO GALLARDO"/>
    <x v="0"/>
    <s v="AIRE"/>
    <s v="INTERNO"/>
    <x v="2"/>
    <n v="0"/>
    <n v="1"/>
    <d v="1899-12-30T06:22:29"/>
    <x v="305"/>
    <n v="0"/>
    <d v="1899-12-30T05:08:00"/>
    <d v="1899-12-30T12:30:00"/>
    <x v="16"/>
    <x v="5"/>
    <x v="14"/>
    <s v="6-24"/>
  </r>
  <r>
    <s v="TFQ009"/>
    <n v="567"/>
    <x v="1"/>
    <s v="POSTURA DE DISCO DE TEFLON"/>
    <s v="CHASIS"/>
    <d v="1899-12-30T07:30:00"/>
    <d v="1899-12-30T15:52:00"/>
    <d v="2021-06-15T00:00:00"/>
    <x v="64"/>
    <d v="2021-06-15T00:00:00"/>
    <d v="2021-06-15T00:00:00"/>
    <d v="1899-12-30T08:50:00"/>
    <d v="1899-12-30T09:05:00"/>
    <s v="CESAR ESCORCIA"/>
    <s v="JAIRO GALLARDO"/>
    <x v="1"/>
    <s v="MECANICA DE PATIO"/>
    <s v="EXTERNO"/>
    <x v="2"/>
    <n v="0"/>
    <n v="1"/>
    <d v="1899-12-30T06:22:29"/>
    <x v="305"/>
    <n v="0"/>
    <d v="1899-12-30T05:08:00"/>
    <d v="1899-12-30T12:30:00"/>
    <x v="16"/>
    <x v="5"/>
    <x v="14"/>
    <s v="6-24"/>
  </r>
  <r>
    <s v="TFQ009"/>
    <n v="567"/>
    <x v="0"/>
    <s v="POLISHAR VEHICULO"/>
    <s v="CABINA"/>
    <d v="1899-12-30T07:30:00"/>
    <d v="1899-12-30T15:52:00"/>
    <d v="2021-06-15T00:00:00"/>
    <x v="64"/>
    <d v="2021-06-15T00:00:00"/>
    <d v="2021-06-15T00:00:00"/>
    <d v="1899-12-30T07:30:00"/>
    <d v="1899-12-30T15:52:00"/>
    <s v="WILSON OROZCO _x000a_DANIEL ROJAS"/>
    <s v="JAIRO GALLARDO"/>
    <x v="1"/>
    <s v="LATONERIA Y PINTURA"/>
    <s v="EXTERNO"/>
    <x v="2"/>
    <n v="0"/>
    <n v="1"/>
    <d v="1899-12-30T06:22:29"/>
    <x v="305"/>
    <n v="0"/>
    <d v="1899-12-30T05:08:00"/>
    <d v="1899-12-30T12:30:00"/>
    <x v="16"/>
    <x v="5"/>
    <x v="14"/>
    <s v="6-24"/>
  </r>
  <r>
    <s v="TFU062"/>
    <n v="568"/>
    <x v="1"/>
    <s v="DESMONTE DE TORNILLO DE SOPORTE DE CABINA"/>
    <s v="CABINA"/>
    <d v="1899-12-30T08:10:00"/>
    <d v="1899-12-30T14:30:00"/>
    <d v="2021-06-15T00:00:00"/>
    <x v="64"/>
    <d v="2021-06-15T00:00:00"/>
    <d v="2021-06-15T00:00:00"/>
    <d v="1899-12-30T08:10:00"/>
    <d v="1899-12-30T08:40:00"/>
    <s v="NELFO CALDERA"/>
    <s v="EDWIN JIMENEZ"/>
    <x v="0"/>
    <s v="MECANICA DE PATIO"/>
    <s v="EXTERNO"/>
    <x v="1"/>
    <n v="0"/>
    <n v="1"/>
    <d v="1899-12-30T04:20:29"/>
    <x v="148"/>
    <n v="1"/>
    <d v="1899-12-30T00:00:00"/>
    <d v="1899-12-30T05:20:00"/>
    <x v="16"/>
    <x v="5"/>
    <x v="14"/>
    <s v="6-24"/>
  </r>
  <r>
    <s v="TFU062"/>
    <n v="568"/>
    <x v="1"/>
    <s v="CAMBIO DE  LUCES FRONTALES"/>
    <s v="LUZ CABINA"/>
    <d v="1899-12-30T08:10:00"/>
    <d v="1899-12-30T14:30:00"/>
    <d v="2021-06-15T00:00:00"/>
    <x v="64"/>
    <d v="2021-06-15T00:00:00"/>
    <d v="2021-06-15T00:00:00"/>
    <d v="1899-12-30T10:00:00"/>
    <d v="1899-12-30T10:15:00"/>
    <s v="EDWIN NARANJO"/>
    <s v="EDWIN JIMENEZ"/>
    <x v="1"/>
    <s v="ELECTRICO"/>
    <s v="EXTERNO"/>
    <x v="1"/>
    <n v="0"/>
    <n v="1"/>
    <d v="1899-12-30T04:20:29"/>
    <x v="148"/>
    <n v="1"/>
    <d v="1899-12-30T00:00:00"/>
    <d v="1899-12-30T05:20:00"/>
    <x v="16"/>
    <x v="5"/>
    <x v="14"/>
    <s v="6-24"/>
  </r>
  <r>
    <s v="TFU062"/>
    <n v="568"/>
    <x v="1"/>
    <s v="CAMBIO DE LODERA LADO IZQUIERDO"/>
    <s v="CHASIS"/>
    <d v="1899-12-30T08:10:00"/>
    <d v="1899-12-30T14:30:00"/>
    <d v="2021-06-15T00:00:00"/>
    <x v="64"/>
    <d v="2021-06-15T00:00:00"/>
    <d v="2021-06-15T00:00:00"/>
    <d v="1899-12-30T09:25:00"/>
    <d v="1899-12-30T10:00:00"/>
    <s v="DANIEL ROJAS"/>
    <s v="EDWIN JIMENEZ"/>
    <x v="0"/>
    <s v="LATONERIA Y PINTURA"/>
    <s v="EXTERNO"/>
    <x v="1"/>
    <n v="0"/>
    <n v="1"/>
    <d v="1899-12-30T04:20:29"/>
    <x v="148"/>
    <n v="1"/>
    <d v="1899-12-30T00:00:00"/>
    <d v="1899-12-30T05:20:00"/>
    <x v="16"/>
    <x v="5"/>
    <x v="14"/>
    <s v="6-24"/>
  </r>
  <r>
    <s v="TFU062"/>
    <n v="568"/>
    <x v="1"/>
    <s v="REPARACION DE BOTELLA DE DIRECCIÓN, CAMBIO DE RETENEDOR Y CAUCHOS SINFÍN"/>
    <s v="MOTOR"/>
    <d v="1899-12-30T08:10:00"/>
    <d v="1899-12-30T14:30:00"/>
    <d v="2021-06-15T00:00:00"/>
    <x v="64"/>
    <d v="2021-06-15T00:00:00"/>
    <d v="2021-06-15T00:00:00"/>
    <d v="1899-12-30T09:41:00"/>
    <d v="1899-12-30T14:30:00"/>
    <s v="WILSON DURAN"/>
    <s v="EDWIN JIMENEZ"/>
    <x v="0"/>
    <s v="MOTORES"/>
    <s v="INTERNO"/>
    <x v="1"/>
    <n v="0"/>
    <n v="1"/>
    <d v="1899-12-30T04:20:29"/>
    <x v="148"/>
    <n v="1"/>
    <d v="1899-12-30T00:00:00"/>
    <d v="1899-12-30T05:20:00"/>
    <x v="16"/>
    <x v="5"/>
    <x v="14"/>
    <s v="6-24"/>
  </r>
  <r>
    <s v="TFU062"/>
    <n v="568"/>
    <x v="1"/>
    <s v="CAMBIO DE TORNILLERIA DE SOPORTE DE CABINA SE RECTIFICARON ROSCAS"/>
    <s v="CABINA"/>
    <d v="1899-12-30T08:10:00"/>
    <d v="1899-12-30T14:30:00"/>
    <d v="2021-06-15T00:00:00"/>
    <x v="64"/>
    <d v="2021-06-15T00:00:00"/>
    <d v="2021-06-15T00:00:00"/>
    <d v="1899-12-30T10:00:00"/>
    <d v="1899-12-30T12:00:00"/>
    <s v="CESAR ESCORCIA"/>
    <s v="EDWIN JIMENEZ"/>
    <x v="0"/>
    <s v="MECANICA DE PATIO"/>
    <s v="EXTERNO"/>
    <x v="1"/>
    <n v="0"/>
    <n v="1"/>
    <d v="1899-12-30T04:20:29"/>
    <x v="148"/>
    <n v="1"/>
    <d v="1899-12-30T00:00:00"/>
    <d v="1899-12-30T05:20:00"/>
    <x v="16"/>
    <x v="5"/>
    <x v="14"/>
    <s v="6-24"/>
  </r>
  <r>
    <s v="TFU062"/>
    <n v="568"/>
    <x v="0"/>
    <s v="ROTACION DE LLANTAS DELANTERAS"/>
    <s v="RUEDAS"/>
    <d v="1899-12-30T08:10:00"/>
    <d v="1899-12-30T14:30:00"/>
    <d v="2021-06-15T00:00:00"/>
    <x v="64"/>
    <d v="2021-06-15T00:00:00"/>
    <d v="2021-06-15T00:00:00"/>
    <d v="1899-12-30T08:10:00"/>
    <d v="1899-12-30T08:45:00"/>
    <s v="JHON"/>
    <s v="EDWIN JIMENEZ"/>
    <x v="1"/>
    <s v="LLANTERIA"/>
    <s v="EXTERNO"/>
    <x v="1"/>
    <n v="0"/>
    <n v="1"/>
    <d v="1899-12-30T04:20:29"/>
    <x v="148"/>
    <n v="1"/>
    <d v="1899-12-30T00:00:00"/>
    <d v="1899-12-30T05:20:00"/>
    <x v="16"/>
    <x v="5"/>
    <x v="14"/>
    <s v="6-24"/>
  </r>
  <r>
    <s v="R79274"/>
    <n v="569"/>
    <x v="1"/>
    <s v="REVISION DE TANQUE"/>
    <s v="CHASIS"/>
    <d v="1899-12-30T08:10:00"/>
    <d v="1899-12-30T17:30:00"/>
    <d v="2021-06-15T00:00:00"/>
    <x v="65"/>
    <d v="2021-06-15T00:00:00"/>
    <d v="2021-06-15T00:00:00"/>
    <d v="1899-12-30T08:15:00"/>
    <d v="1899-12-30T08:45:00"/>
    <s v="RODOLFO CASTAÑEDA"/>
    <s v="HERNAN AVENDAÑO"/>
    <x v="1"/>
    <s v="MECANICA DE PATIO"/>
    <s v="EXTERNO"/>
    <x v="2"/>
    <n v="1"/>
    <n v="1"/>
    <d v="1899-12-30T19:50:00"/>
    <x v="306"/>
    <n v="0"/>
    <d v="1899-12-30T03:30:00"/>
    <d v="1899-12-31T04:50:00"/>
    <x v="12"/>
    <x v="5"/>
    <x v="14"/>
    <s v="6-24"/>
  </r>
  <r>
    <s v="R79274"/>
    <n v="569"/>
    <x v="1"/>
    <s v="SOLDADURA A RESBALADERO DE MUELLES Y SOLDADURA A CABINA"/>
    <s v="CHASIS"/>
    <d v="1899-12-30T08:10:00"/>
    <d v="1899-12-30T17:30:00"/>
    <d v="2021-06-15T00:00:00"/>
    <x v="65"/>
    <d v="2021-06-15T00:00:00"/>
    <d v="2021-06-15T00:00:00"/>
    <d v="1899-12-30T08:20:00"/>
    <d v="1899-12-30T17:30:00"/>
    <s v="ALVARO CERVANTES"/>
    <s v="HERNAN AVENDAÑO"/>
    <x v="1"/>
    <s v="SOLDADURA"/>
    <s v="EXTERNO"/>
    <x v="2"/>
    <n v="1"/>
    <n v="1"/>
    <d v="1899-12-30T19:50:00"/>
    <x v="306"/>
    <n v="0"/>
    <d v="1899-12-30T03:30:00"/>
    <d v="1899-12-31T04:50:00"/>
    <x v="12"/>
    <x v="5"/>
    <x v="14"/>
    <s v="6-24"/>
  </r>
  <r>
    <s v="TFR248"/>
    <n v="569"/>
    <x v="1"/>
    <s v="CAMBIO DE ACEITE DE MOTOR Y FILTRACION, ENGRASE"/>
    <s v="MOTOR"/>
    <d v="1899-12-30T08:10:00"/>
    <d v="1899-12-30T17:30:00"/>
    <d v="2021-06-15T00:00:00"/>
    <x v="65"/>
    <d v="2021-06-15T00:00:00"/>
    <d v="2021-06-15T00:00:00"/>
    <d v="1899-12-30T09:10:00"/>
    <d v="1899-12-30T11:30:00"/>
    <s v="ARGEMIRO ARAQUE"/>
    <s v="HERNAN AVENDAÑO"/>
    <x v="1"/>
    <s v="MECANICA DE PATIO"/>
    <s v="INTERNO"/>
    <x v="2"/>
    <n v="1"/>
    <n v="1"/>
    <d v="1899-12-30T19:50:00"/>
    <x v="306"/>
    <n v="0"/>
    <d v="1899-12-30T03:30:00"/>
    <d v="1899-12-31T04:50:00"/>
    <x v="12"/>
    <x v="5"/>
    <x v="14"/>
    <s v="6-24"/>
  </r>
  <r>
    <s v="TFR248"/>
    <n v="569"/>
    <x v="1"/>
    <s v="INSPECCION DE BUJES DE BARRA EN V, SE DEBE REPROGRAMAR POR CAMBIO DE SOPORTES QUE VAN A LA TRANSMISION"/>
    <s v="SUSPENSION CABINA"/>
    <d v="1899-12-30T08:10:00"/>
    <d v="1899-12-30T17:30:00"/>
    <d v="2021-06-15T00:00:00"/>
    <x v="65"/>
    <d v="2021-06-15T00:00:00"/>
    <d v="2021-06-15T00:00:00"/>
    <d v="1899-12-30T10:20:00"/>
    <d v="1899-12-30T10:50:00"/>
    <s v="JOSE DIAZ"/>
    <s v="HERNAN AVENDAÑO"/>
    <x v="1"/>
    <s v="MECANICA DE PATIO"/>
    <s v="EXTERNO"/>
    <x v="2"/>
    <n v="1"/>
    <n v="1"/>
    <d v="1899-12-30T19:50:00"/>
    <x v="306"/>
    <n v="0"/>
    <d v="1899-12-30T03:30:00"/>
    <d v="1899-12-31T04:50:00"/>
    <x v="12"/>
    <x v="5"/>
    <x v="14"/>
    <s v="6-24"/>
  </r>
  <r>
    <s v="TFR248"/>
    <n v="569"/>
    <x v="1"/>
    <s v="MANTENIMIENTO A CAMARAS DE SEGURIDAD PARA CAMBIO DE DIAFRAGMA T30 POSICION 3,4 Y 5, CORREGIR FUGAS DE AIRE "/>
    <s v="AIRE CABEZOTE"/>
    <d v="1899-12-30T08:10:00"/>
    <d v="1899-12-30T17:30:00"/>
    <d v="2021-06-15T00:00:00"/>
    <x v="65"/>
    <d v="2021-06-15T00:00:00"/>
    <d v="2021-06-15T00:00:00"/>
    <d v="1899-12-30T14:00:00"/>
    <d v="1899-12-30T17:00:00"/>
    <s v="DEIWIS PIMIENTA"/>
    <s v="HERNAN AVENDAÑO"/>
    <x v="1"/>
    <s v="AIRE"/>
    <s v="EXTERNO"/>
    <x v="2"/>
    <n v="1"/>
    <n v="1"/>
    <d v="1899-12-30T19:50:00"/>
    <x v="306"/>
    <n v="0"/>
    <d v="1899-12-30T03:30:00"/>
    <d v="1899-12-31T04:50:00"/>
    <x v="12"/>
    <x v="5"/>
    <x v="14"/>
    <s v="6-24"/>
  </r>
  <r>
    <s v="TFR248"/>
    <n v="569"/>
    <x v="1"/>
    <s v="CAMBIO DE SELENOIDE AUXILIAR DE ARRANQUE, SE INSTALO MAXTER, CAMBIO DE LUCES DE TRABAJO Y DE REVERSA, CAMBIO FUSIBLES DE CABINA"/>
    <s v="LUZ CABINA"/>
    <d v="1899-12-30T08:10:00"/>
    <d v="1899-12-30T17:30:00"/>
    <d v="2021-06-15T00:00:00"/>
    <x v="65"/>
    <d v="2021-06-15T00:00:00"/>
    <d v="2021-06-15T00:00:00"/>
    <d v="1899-12-30T15:10:00"/>
    <d v="1899-12-30T17:30:00"/>
    <s v="EDWIN NARANJO"/>
    <s v="HERNAN AVENDAÑO"/>
    <x v="1"/>
    <s v="ELECTRICO"/>
    <s v="INTERNO"/>
    <x v="2"/>
    <n v="1"/>
    <n v="1"/>
    <d v="1899-12-30T19:50:00"/>
    <x v="306"/>
    <n v="0"/>
    <d v="1899-12-30T03:30:00"/>
    <d v="1899-12-31T04:50:00"/>
    <x v="12"/>
    <x v="5"/>
    <x v="14"/>
    <s v="6-24"/>
  </r>
  <r>
    <s v="TFR248"/>
    <n v="569"/>
    <x v="1"/>
    <s v="MANTENIMIENTO GENERAL"/>
    <s v="AIRE ACONDICIONADO"/>
    <d v="1899-12-30T08:10:00"/>
    <d v="1899-12-30T17:30:00"/>
    <d v="2021-06-15T00:00:00"/>
    <x v="65"/>
    <d v="2021-06-15T00:00:00"/>
    <d v="2021-06-15T00:00:00"/>
    <d v="1899-12-30T15:00:00"/>
    <d v="1899-12-30T16:40:00"/>
    <s v="MARCELINO"/>
    <s v="HERNAN AVENDAÑO"/>
    <x v="1"/>
    <s v="AIRE ACONDICIONADO"/>
    <s v="INTERNO"/>
    <x v="2"/>
    <n v="1"/>
    <n v="1"/>
    <d v="1899-12-30T19:50:00"/>
    <x v="306"/>
    <n v="0"/>
    <d v="1899-12-30T03:30:00"/>
    <d v="1899-12-31T04:50:00"/>
    <x v="12"/>
    <x v="5"/>
    <x v="14"/>
    <s v="6-24"/>
  </r>
  <r>
    <s v="TFR248"/>
    <n v="569"/>
    <x v="1"/>
    <s v="CAMBIO DE VALVULA NIVELADORA TANDEM, REVISION DE FUGAS DE AIRE EN BOMBONA DE SUPENSION"/>
    <s v="SUSPENSION CABINA"/>
    <d v="1899-12-30T08:10:00"/>
    <d v="1899-12-30T17:30:00"/>
    <d v="2021-06-15T00:00:00"/>
    <x v="65"/>
    <d v="2021-06-16T00:00:00"/>
    <d v="2021-06-16T00:00:00"/>
    <d v="1899-12-30T11:00:00"/>
    <d v="1899-12-30T12:00:00"/>
    <s v="DEIWIS PIMIENTA"/>
    <s v="HERNAN AVENDAÑO"/>
    <x v="1"/>
    <s v="AIRE"/>
    <s v="EXTERNO"/>
    <x v="2"/>
    <n v="1"/>
    <n v="1"/>
    <d v="1899-12-30T19:50:00"/>
    <x v="306"/>
    <n v="0"/>
    <d v="1899-12-30T03:30:00"/>
    <d v="1899-12-31T04:50:00"/>
    <x v="12"/>
    <x v="5"/>
    <x v="14"/>
    <s v="6-24"/>
  </r>
  <r>
    <s v="TFR248"/>
    <n v="569"/>
    <x v="1"/>
    <s v="POLISHAR VEHICULO"/>
    <s v="CABINA"/>
    <d v="1899-12-30T08:10:00"/>
    <d v="1899-12-30T17:30:00"/>
    <d v="2021-06-15T00:00:00"/>
    <x v="65"/>
    <d v="2021-06-16T00:00:00"/>
    <d v="2021-06-16T00:00:00"/>
    <d v="1899-12-30T07:30:00"/>
    <d v="1899-12-30T17:30:00"/>
    <s v="DANIEL ROJAS"/>
    <s v="HERNAN AVENDAÑO"/>
    <x v="1"/>
    <s v="LATONERIA Y PINTURA"/>
    <s v="EXTERNO"/>
    <x v="2"/>
    <n v="1"/>
    <n v="1"/>
    <d v="1899-12-30T19:50:00"/>
    <x v="306"/>
    <n v="0"/>
    <d v="1899-12-30T03:30:00"/>
    <d v="1899-12-31T04:50:00"/>
    <x v="12"/>
    <x v="5"/>
    <x v="14"/>
    <s v="6-24"/>
  </r>
  <r>
    <s v="R79274"/>
    <n v="569"/>
    <x v="0"/>
    <s v="SE REPARO LLANTA NUMERO 12 "/>
    <s v="RUEDAS"/>
    <d v="1899-12-30T08:10:00"/>
    <d v="1899-12-30T17:30:00"/>
    <d v="2021-06-15T00:00:00"/>
    <x v="65"/>
    <d v="2021-06-16T00:00:00"/>
    <d v="2021-06-16T00:00:00"/>
    <d v="1899-12-30T14:30:00"/>
    <d v="1899-12-30T15:38:00"/>
    <s v="LUIS"/>
    <s v="HERNAN AVENDAÑO"/>
    <x v="1"/>
    <s v="LLANTERIA"/>
    <s v="EXTERNO"/>
    <x v="2"/>
    <n v="1"/>
    <n v="1"/>
    <d v="1899-12-30T19:50:00"/>
    <x v="306"/>
    <n v="0"/>
    <d v="1899-12-30T03:30:00"/>
    <d v="1899-12-31T04:50:00"/>
    <x v="12"/>
    <x v="5"/>
    <x v="14"/>
    <s v="6-24"/>
  </r>
  <r>
    <s v="TFU071"/>
    <n v="570"/>
    <x v="1"/>
    <s v="REVISION BOTELLA DE LA DIRECCION"/>
    <s v="MOTOR"/>
    <d v="1899-12-30T08:10:00"/>
    <d v="1899-12-30T16:20:00"/>
    <d v="2021-06-15T00:00:00"/>
    <x v="65"/>
    <d v="2021-06-15T00:00:00"/>
    <d v="2021-06-15T00:00:00"/>
    <d v="1899-12-30T08:15:00"/>
    <d v="1899-12-30T08:30:00"/>
    <s v="JOSE DIAZ"/>
    <s v="LEONARDO CANO"/>
    <x v="0"/>
    <s v="MOTORES"/>
    <s v="INTERNO"/>
    <x v="1"/>
    <n v="1"/>
    <n v="1"/>
    <d v="1899-12-30T18:40:00"/>
    <x v="307"/>
    <n v="0"/>
    <d v="1899-12-30T04:40:00"/>
    <d v="1899-12-31T04:50:00"/>
    <x v="12"/>
    <x v="5"/>
    <x v="14"/>
    <s v="6-24"/>
  </r>
  <r>
    <s v="TFU071"/>
    <n v="570"/>
    <x v="1"/>
    <s v="DESMONTE DE BOTELLA DE DIRECCION PARA REPARACION"/>
    <s v="MOTOR"/>
    <d v="1899-12-30T08:10:00"/>
    <d v="1899-12-30T16:20:00"/>
    <d v="2021-06-15T00:00:00"/>
    <x v="65"/>
    <d v="2021-06-15T00:00:00"/>
    <d v="2021-06-15T00:00:00"/>
    <d v="1899-12-30T14:00:00"/>
    <d v="1899-12-30T17:30:00"/>
    <s v="JOSE PAEZ"/>
    <s v="LEONARDO CANO"/>
    <x v="0"/>
    <s v="MOTORES"/>
    <s v="INTERNO"/>
    <x v="1"/>
    <n v="1"/>
    <n v="1"/>
    <d v="1899-12-30T18:40:00"/>
    <x v="307"/>
    <n v="0"/>
    <d v="1899-12-30T04:40:00"/>
    <d v="1899-12-31T04:50:00"/>
    <x v="12"/>
    <x v="5"/>
    <x v="14"/>
    <s v="6-24"/>
  </r>
  <r>
    <s v="TFU071"/>
    <n v="570"/>
    <x v="1"/>
    <s v="ESCANER DE VEHICULO SE CAMBIO ACTUADOR DE TIEMPO DEL BANCO NUMERO 2"/>
    <s v="MOTOR"/>
    <d v="1899-12-30T08:10:00"/>
    <d v="1899-12-30T16:20:00"/>
    <d v="2021-06-15T00:00:00"/>
    <x v="65"/>
    <d v="2021-06-15T00:00:00"/>
    <d v="2021-06-15T00:00:00"/>
    <d v="1899-12-30T08:40:00"/>
    <d v="1899-12-30T11:20:00"/>
    <s v="ORLANDO SAN JUAN"/>
    <s v="LEONARDO CANO"/>
    <x v="0"/>
    <s v="MOTORES"/>
    <s v="INTERNO"/>
    <x v="1"/>
    <n v="1"/>
    <n v="1"/>
    <d v="1899-12-30T18:40:00"/>
    <x v="307"/>
    <n v="0"/>
    <d v="1899-12-30T04:40:00"/>
    <d v="1899-12-31T04:50:00"/>
    <x v="12"/>
    <x v="5"/>
    <x v="14"/>
    <s v="6-24"/>
  </r>
  <r>
    <s v="TFU071"/>
    <n v="570"/>
    <x v="1"/>
    <s v="CAMBIO DE 2 LUNAS UNA SE LE CEDIO A LA 067 POR INCIDENTE EN BOGOTA, Y LA OTRA ESTA DETERIORADA"/>
    <s v="CABINA"/>
    <d v="1899-12-30T08:10:00"/>
    <d v="1899-12-30T16:20:00"/>
    <d v="2021-06-15T00:00:00"/>
    <x v="65"/>
    <d v="2021-06-16T00:00:00"/>
    <d v="2021-06-16T00:00:00"/>
    <d v="1899-12-30T10:00:00"/>
    <d v="1899-12-30T11:00:00"/>
    <s v="WILSON OROZCO"/>
    <s v="LEONARDO CANO"/>
    <x v="0"/>
    <s v="LATONERIA Y PINTURA"/>
    <s v="EXTERNO"/>
    <x v="1"/>
    <n v="1"/>
    <n v="1"/>
    <d v="1899-12-30T18:40:00"/>
    <x v="307"/>
    <n v="0"/>
    <d v="1899-12-30T04:40:00"/>
    <d v="1899-12-31T04:50:00"/>
    <x v="12"/>
    <x v="5"/>
    <x v="14"/>
    <s v="6-24"/>
  </r>
  <r>
    <s v="TFU071"/>
    <n v="570"/>
    <x v="1"/>
    <s v="CORREGIR ALARMA DE REVERSA"/>
    <s v="LUZ CABINA"/>
    <d v="1899-12-30T08:10:00"/>
    <d v="1899-12-30T16:20:00"/>
    <d v="2021-06-15T00:00:00"/>
    <x v="65"/>
    <d v="2021-06-16T00:00:00"/>
    <d v="2021-06-16T00:00:00"/>
    <d v="1899-12-30T10:20:00"/>
    <d v="1899-12-30T12:00:00"/>
    <s v="EDWIN NARANJO"/>
    <s v="LEONARDO CANO"/>
    <x v="0"/>
    <s v="ELECTRICO"/>
    <s v="EXTERNO"/>
    <x v="1"/>
    <n v="1"/>
    <n v="1"/>
    <d v="1899-12-30T18:40:00"/>
    <x v="307"/>
    <n v="0"/>
    <d v="1899-12-30T04:40:00"/>
    <d v="1899-12-31T04:50:00"/>
    <x v="12"/>
    <x v="5"/>
    <x v="14"/>
    <s v="6-24"/>
  </r>
  <r>
    <s v="TFU071"/>
    <n v="570"/>
    <x v="0"/>
    <s v="MONTAJE DE MANGUERA ALIMENTACION DE BOTELLA, MONTAJE DE VIELA DESMONTE Y MONTAJE DE MANGUERA DE MONOSHIP POR ROTURA, MONTAJE DE TORNILLERIA ALETA LADO IZQUIERDO AJUSTE DE PORTA PLACA"/>
    <s v="MOTOR"/>
    <d v="1899-12-30T08:10:00"/>
    <d v="1899-12-30T16:20:00"/>
    <d v="2021-06-15T00:00:00"/>
    <x v="65"/>
    <d v="2021-06-16T00:00:00"/>
    <d v="2021-06-16T00:00:00"/>
    <d v="1899-12-30T08:00:00"/>
    <d v="1899-12-30T16:20:00"/>
    <s v="JOSE PAEZ"/>
    <s v="LEONARDO CANO"/>
    <x v="0"/>
    <s v="MOTORES"/>
    <s v="INTERNO"/>
    <x v="1"/>
    <n v="1"/>
    <n v="1"/>
    <d v="1899-12-30T18:40:00"/>
    <x v="307"/>
    <n v="0"/>
    <d v="1899-12-30T04:40:00"/>
    <d v="1899-12-31T04:50:00"/>
    <x v="12"/>
    <x v="5"/>
    <x v="14"/>
    <s v="6-24"/>
  </r>
  <r>
    <s v="TFR852"/>
    <n v="571"/>
    <x v="0"/>
    <s v="COMPLETAR NIVEL DE HIDRAULICO DE LEVANTAR EL VOLCO"/>
    <s v="LEVANTAR VOLCO"/>
    <d v="1899-12-30T08:15:00"/>
    <d v="1899-12-30T09:10:00"/>
    <d v="2021-06-15T00:00:00"/>
    <x v="64"/>
    <d v="2021-06-15T00:00:00"/>
    <d v="2021-06-15T00:00:00"/>
    <d v="1899-12-30T08:30:00"/>
    <d v="1899-12-30T09:10:00"/>
    <s v="JOSE DIAZ"/>
    <s v="LUIS OROZCO"/>
    <x v="1"/>
    <s v="MECANICA DE PATIO"/>
    <s v="EXTERNO"/>
    <x v="5"/>
    <n v="0"/>
    <n v="1"/>
    <d v="1899-12-30T00:55:00"/>
    <x v="224"/>
    <n v="1"/>
    <d v="1899-12-30T00:00:00"/>
    <d v="1899-12-30T00:55:00"/>
    <x v="16"/>
    <x v="5"/>
    <x v="14"/>
    <s v="6-24"/>
  </r>
  <r>
    <s v="TFQ934"/>
    <n v="572"/>
    <x v="1"/>
    <s v="COMPLETAR NIVEL DE HIDRAULICO DE LEVANTAR EL VOLCO"/>
    <s v="LEVANTAR VOLCO"/>
    <d v="1899-12-30T08:15:00"/>
    <d v="1899-12-30T11:35:00"/>
    <d v="2021-06-15T00:00:00"/>
    <x v="64"/>
    <d v="2021-06-15T00:00:00"/>
    <d v="2021-06-15T00:00:00"/>
    <d v="1899-12-30T09:11:00"/>
    <d v="1899-12-30T09:40:00"/>
    <s v="JOSE DIAZ"/>
    <s v="JUAN VIVANCO"/>
    <x v="1"/>
    <s v="MECANICA DE PATIO"/>
    <s v="EXTERNO"/>
    <x v="1"/>
    <n v="0"/>
    <n v="1"/>
    <d v="1899-12-30T03:20:00"/>
    <x v="109"/>
    <n v="1"/>
    <d v="1899-12-30T00:00:00"/>
    <d v="1899-12-30T03:20:00"/>
    <x v="16"/>
    <x v="5"/>
    <x v="14"/>
    <s v="6-24"/>
  </r>
  <r>
    <s v="TFQ934"/>
    <n v="572"/>
    <x v="1"/>
    <s v="CAMBIO DE SENSOR DEL VELOCIMETRO Y LUCES DEL TRAILER"/>
    <s v="LUZ CABINA"/>
    <d v="1899-12-30T08:15:00"/>
    <d v="1899-12-30T11:35:00"/>
    <d v="2021-06-15T00:00:00"/>
    <x v="64"/>
    <d v="2021-06-15T00:00:00"/>
    <d v="2021-06-15T00:00:00"/>
    <d v="1899-12-30T10:15:00"/>
    <d v="1899-12-30T11:35:00"/>
    <s v="EDWIN NARANJO"/>
    <s v="JUAN VIVANCO"/>
    <x v="0"/>
    <s v="ELECTRICO"/>
    <s v="INTERNO"/>
    <x v="1"/>
    <n v="0"/>
    <n v="1"/>
    <d v="1899-12-30T03:20:00"/>
    <x v="109"/>
    <n v="1"/>
    <d v="1899-12-30T00:00:00"/>
    <d v="1899-12-30T03:20:00"/>
    <x v="16"/>
    <x v="5"/>
    <x v="14"/>
    <s v="6-24"/>
  </r>
  <r>
    <s v="TFQ934"/>
    <n v="572"/>
    <x v="1"/>
    <s v="ESCANER SIN NOVEDAD"/>
    <s v="LUZ CABINA"/>
    <d v="1899-12-30T08:15:00"/>
    <d v="1899-12-30T11:35:00"/>
    <d v="2021-06-15T00:00:00"/>
    <x v="64"/>
    <d v="2021-06-15T00:00:00"/>
    <d v="2021-06-15T00:00:00"/>
    <d v="1899-12-30T11:00:00"/>
    <d v="1899-12-30T11:30:00"/>
    <s v="JULIO ARAQUE"/>
    <s v="JUAN VIVANCO"/>
    <x v="1"/>
    <s v="ELECTRICO"/>
    <s v="INTERNO"/>
    <x v="1"/>
    <n v="0"/>
    <n v="1"/>
    <d v="1899-12-30T03:20:00"/>
    <x v="109"/>
    <n v="1"/>
    <d v="1899-12-30T00:00:00"/>
    <d v="1899-12-30T03:20:00"/>
    <x v="16"/>
    <x v="5"/>
    <x v="14"/>
    <s v="6-24"/>
  </r>
  <r>
    <s v="TFQ934"/>
    <n v="572"/>
    <x v="0"/>
    <s v="REPARACION DE 3 LLANTAS DEL CABEZOTE Y SE CAMBIARON DOS LLANTAS AL VOLCO"/>
    <s v="RUEDAS"/>
    <d v="1899-12-30T09:12:00"/>
    <d v="1899-12-30T11:30:00"/>
    <d v="2021-06-15T00:00:00"/>
    <x v="64"/>
    <d v="2021-06-15T00:00:00"/>
    <d v="2021-06-15T00:00:00"/>
    <d v="1899-12-30T09:12:00"/>
    <d v="1899-12-30T11:30:00"/>
    <s v="LUIS _x000a_JHON"/>
    <s v="JUAN VIVANCO"/>
    <x v="0"/>
    <s v="LLANTERIA"/>
    <s v="EXTERNO"/>
    <x v="1"/>
    <n v="0"/>
    <n v="1"/>
    <d v="1899-12-30T02:18:00"/>
    <x v="62"/>
    <n v="1"/>
    <d v="1899-12-30T00:00:00"/>
    <d v="1899-12-30T02:18:00"/>
    <x v="16"/>
    <x v="5"/>
    <x v="14"/>
    <s v="6-24"/>
  </r>
  <r>
    <s v="TFU070"/>
    <n v="573"/>
    <x v="1"/>
    <s v="CALIBRACION DE MOTOR, CAMBIO DE FILTRO DE TRAMPA"/>
    <s v="MOTOR"/>
    <d v="1899-12-30T08:15:00"/>
    <d v="1899-12-30T11:28:00"/>
    <d v="2021-06-15T00:00:00"/>
    <x v="65"/>
    <d v="2021-06-15T00:00:00"/>
    <d v="2021-06-15T00:00:00"/>
    <d v="1899-12-30T14:30:00"/>
    <d v="1899-12-30T17:30:00"/>
    <s v="WILSON DURAN"/>
    <s v="JAIR AGUILAR"/>
    <x v="0"/>
    <s v="MOTORES"/>
    <s v="INTERNO"/>
    <x v="1"/>
    <n v="1"/>
    <n v="1"/>
    <d v="1899-12-30T09:43:58"/>
    <x v="308"/>
    <n v="1"/>
    <d v="1899-12-30T00:00:00"/>
    <d v="1899-12-30T15:13:58"/>
    <x v="12"/>
    <x v="5"/>
    <x v="14"/>
    <s v="6-24"/>
  </r>
  <r>
    <s v="TFU070"/>
    <n v="573"/>
    <x v="1"/>
    <s v="DESMONTE DE BOTELLA DE DIRECCION PARA CAMBIO DE RETENEDOR "/>
    <s v="MOTOR"/>
    <d v="1899-12-30T08:15:00"/>
    <d v="1899-12-30T11:28:00"/>
    <d v="2021-06-15T00:00:00"/>
    <x v="65"/>
    <d v="2021-06-15T00:00:00"/>
    <d v="2021-06-15T00:00:00"/>
    <d v="1899-12-30T15:30:00"/>
    <d v="1899-12-30T17:30:00"/>
    <s v="JOSE DIAZ"/>
    <s v="JAIR AGUILAR"/>
    <x v="0"/>
    <s v="MOTORES"/>
    <s v="INTERNO"/>
    <x v="1"/>
    <n v="1"/>
    <n v="1"/>
    <d v="1899-12-30T09:43:58"/>
    <x v="308"/>
    <n v="1"/>
    <d v="1899-12-30T00:00:00"/>
    <d v="1899-12-30T15:13:58"/>
    <x v="12"/>
    <x v="5"/>
    <x v="14"/>
    <s v="6-24"/>
  </r>
  <r>
    <s v="TFU070"/>
    <n v="573"/>
    <x v="0"/>
    <s v="CAMBIO DE AMORTIGUADORES DELANTERO LADO IZQUIERDO REPARACION BOTELLA DE DIRECCION CORREGIR FUGA"/>
    <m/>
    <d v="1899-12-30T08:15:00"/>
    <d v="1899-12-30T11:28:00"/>
    <d v="2021-06-15T00:00:00"/>
    <x v="65"/>
    <d v="2021-06-16T00:00:00"/>
    <d v="2021-06-16T00:00:00"/>
    <d v="1899-12-30T10:20:00"/>
    <d v="1899-12-30T11:28:00"/>
    <s v="WILSON DURAN"/>
    <s v="JAIR AGUILAR"/>
    <x v="0"/>
    <s v="MOTORES"/>
    <s v="INTERNO"/>
    <x v="1"/>
    <n v="1"/>
    <n v="1"/>
    <d v="1899-12-30T09:43:58"/>
    <x v="308"/>
    <n v="1"/>
    <d v="1899-12-30T00:00:00"/>
    <d v="1899-12-30T15:13:58"/>
    <x v="12"/>
    <x v="5"/>
    <x v="14"/>
    <s v="6-24"/>
  </r>
  <r>
    <s v="TDL770"/>
    <n v="574"/>
    <x v="1"/>
    <s v="DESMONTE DE LLANTAS, CAMPANAS, PARA CAMBIO DE BANDAS DE TRACCION, CAMBIO DE RETENEDORES Y EMPAQUE EJE 8 HUECOS ULTIMO TROQUE, CAMBIO DE RESORTES Y RODAJAS EN TODAS LAS RUEDAS"/>
    <s v="RUEDAS"/>
    <d v="1899-12-30T08:15:00"/>
    <d v="1899-12-30T17:00:00"/>
    <d v="2021-06-15T00:00:00"/>
    <x v="65"/>
    <d v="2021-06-15T00:00:00"/>
    <d v="2021-06-15T00:00:00"/>
    <d v="1899-12-30T08:41:00"/>
    <d v="1899-12-30T17:45:00"/>
    <s v="NELFO CALDERA"/>
    <s v="ALEX RODRIGUEZ"/>
    <x v="1"/>
    <s v="MECANICA DE PATIO"/>
    <s v="INTERNO"/>
    <x v="1"/>
    <n v="1"/>
    <n v="1"/>
    <d v="1899-12-30T19:15:00"/>
    <x v="309"/>
    <n v="0"/>
    <d v="1899-12-30T04:00:00"/>
    <d v="1899-12-31T04:45:00"/>
    <x v="12"/>
    <x v="5"/>
    <x v="14"/>
    <s v="6-24"/>
  </r>
  <r>
    <s v="TDL770"/>
    <n v="574"/>
    <x v="1"/>
    <s v="ARREGLO ELECTRICO Y MANTENIMIENTO GENERAL"/>
    <s v="MOTOR"/>
    <d v="1899-12-30T08:15:00"/>
    <d v="1899-12-30T17:00:00"/>
    <d v="2021-06-15T00:00:00"/>
    <x v="65"/>
    <d v="2021-06-15T00:00:00"/>
    <d v="2021-06-15T00:00:00"/>
    <d v="1899-12-30T09:14:00"/>
    <d v="1899-12-30T10:30:00"/>
    <s v="MARCELINO"/>
    <s v="ALEX RODRIGUEZ"/>
    <x v="0"/>
    <s v="AIRE ACONDICIONADO"/>
    <s v="INTERNO"/>
    <x v="1"/>
    <n v="1"/>
    <n v="1"/>
    <d v="1899-12-30T19:15:00"/>
    <x v="309"/>
    <n v="0"/>
    <d v="1899-12-30T04:00:00"/>
    <d v="1899-12-31T04:45:00"/>
    <x v="12"/>
    <x v="5"/>
    <x v="14"/>
    <s v="6-24"/>
  </r>
  <r>
    <s v="TDL770"/>
    <n v="574"/>
    <x v="1"/>
    <s v="MONTAJE DE LLANTAS, REVISION DE AMORTIGUADORES, ENGRASE, CAMBIO DE ALETAS, GRADUACION DE FRENOS, MONTAJE DE PUENTE CHASIS "/>
    <s v="CHASIS"/>
    <d v="1899-12-30T08:15:00"/>
    <d v="1899-12-30T17:00:00"/>
    <d v="2021-06-15T00:00:00"/>
    <x v="65"/>
    <d v="2021-06-16T00:00:00"/>
    <d v="2021-06-16T00:00:00"/>
    <d v="1899-12-30T07:20:00"/>
    <d v="1899-12-30T17:00:00"/>
    <s v="NELFO CALDERA"/>
    <s v="ALEX RODRIGUEZ"/>
    <x v="0"/>
    <s v="MECANICA DE PATIO"/>
    <s v="EXTERNO"/>
    <x v="1"/>
    <n v="1"/>
    <n v="1"/>
    <d v="1899-12-30T19:15:00"/>
    <x v="309"/>
    <n v="0"/>
    <d v="1899-12-30T04:00:00"/>
    <d v="1899-12-31T04:45:00"/>
    <x v="12"/>
    <x v="5"/>
    <x v="14"/>
    <s v="6-24"/>
  </r>
  <r>
    <s v="TDL770"/>
    <n v="574"/>
    <x v="1"/>
    <s v="CAMBIO DE FILTRO DE TRANSMISION DELANTERA, AJUSTE DE CRUCETA DEL EJE LAPICERO, REVISION DE CARDANES Y DE NIVEL DE ACEITE DE CAJA Y TRANSMISIONES"/>
    <s v="TRANSMISIONES"/>
    <d v="1899-12-30T08:15:00"/>
    <d v="1899-12-30T17:00:00"/>
    <d v="2021-06-15T00:00:00"/>
    <x v="65"/>
    <d v="2021-06-16T00:00:00"/>
    <d v="2021-06-16T00:00:00"/>
    <d v="1899-12-30T08:41:00"/>
    <d v="1899-12-30T10:20:00"/>
    <s v="JOSE DIAZ"/>
    <s v="ALEX RODRIGUEZ"/>
    <x v="1"/>
    <s v="CAJAS Y TRANSMISIONES"/>
    <s v="INTERNO"/>
    <x v="1"/>
    <n v="1"/>
    <n v="1"/>
    <d v="1899-12-30T19:15:00"/>
    <x v="309"/>
    <n v="0"/>
    <d v="1899-12-30T04:00:00"/>
    <d v="1899-12-31T04:45:00"/>
    <x v="12"/>
    <x v="5"/>
    <x v="14"/>
    <s v="6-24"/>
  </r>
  <r>
    <s v="TDL770"/>
    <n v="574"/>
    <x v="1"/>
    <s v="REESTRUCTURACION FRENO DELANTERO CAMBIO DE DIAFRAGMA DE VALVULA CHILLONA"/>
    <s v="AIRE CABEZOTE"/>
    <d v="1899-12-30T08:15:00"/>
    <d v="1899-12-30T17:00:00"/>
    <d v="2021-06-15T00:00:00"/>
    <x v="65"/>
    <d v="2021-06-16T00:00:00"/>
    <d v="2021-06-16T00:00:00"/>
    <d v="1899-12-30T09:15:00"/>
    <d v="1899-12-30T11:00:00"/>
    <s v="DEIWIS PIMIENTA"/>
    <s v="ALEX RODRIGUEZ"/>
    <x v="0"/>
    <s v="AIRE"/>
    <s v="EXTERNO"/>
    <x v="1"/>
    <n v="1"/>
    <n v="1"/>
    <d v="1899-12-30T19:15:00"/>
    <x v="309"/>
    <n v="0"/>
    <d v="1899-12-30T04:00:00"/>
    <d v="1899-12-31T04:45:00"/>
    <x v="12"/>
    <x v="5"/>
    <x v="14"/>
    <s v="6-24"/>
  </r>
  <r>
    <s v="TDL770"/>
    <n v="574"/>
    <x v="1"/>
    <s v="REPARACION DE DEFENSA"/>
    <s v="CHASIS"/>
    <d v="1899-12-30T08:15:00"/>
    <d v="1899-12-30T17:00:00"/>
    <d v="2021-06-15T00:00:00"/>
    <x v="65"/>
    <d v="2021-06-16T00:00:00"/>
    <d v="2021-06-16T00:00:00"/>
    <d v="1899-12-30T08:00:00"/>
    <d v="1899-12-30T15:00:00"/>
    <s v="WILSON OROZCO"/>
    <s v="ALEX RODRIGUEZ"/>
    <x v="0"/>
    <s v="LATONERIA Y PINTURA"/>
    <s v="EXTERNO"/>
    <x v="1"/>
    <n v="1"/>
    <n v="1"/>
    <d v="1899-12-30T19:15:00"/>
    <x v="309"/>
    <n v="0"/>
    <d v="1899-12-30T04:00:00"/>
    <d v="1899-12-31T04:45:00"/>
    <x v="12"/>
    <x v="5"/>
    <x v="14"/>
    <s v="6-24"/>
  </r>
  <r>
    <s v="TDL770"/>
    <n v="574"/>
    <x v="0"/>
    <s v="RECTIFICACION DE ALETAS Y ENDEREZAR CHASIS"/>
    <s v="CHASIS"/>
    <d v="1899-12-30T08:15:00"/>
    <d v="1899-12-30T17:00:00"/>
    <d v="2021-06-15T00:00:00"/>
    <x v="65"/>
    <d v="2021-06-16T00:00:00"/>
    <d v="2021-06-16T00:00:00"/>
    <d v="1899-12-30T14:00:00"/>
    <d v="1899-12-30T16:00:00"/>
    <s v="DAIRO RODRIGUEZ"/>
    <s v="ALEX RODRIGUEZ"/>
    <x v="0"/>
    <s v="LATONERIA Y PINTURA"/>
    <s v="EXTERNO"/>
    <x v="1"/>
    <n v="1"/>
    <n v="1"/>
    <d v="1899-12-30T19:15:00"/>
    <x v="309"/>
    <n v="0"/>
    <d v="1899-12-30T04:00:00"/>
    <d v="1899-12-31T04:45:00"/>
    <x v="12"/>
    <x v="5"/>
    <x v="14"/>
    <s v="6-24"/>
  </r>
  <r>
    <s v="TFQ993"/>
    <n v="575"/>
    <x v="1"/>
    <s v="CAMBIO DE KIT DE COMPRESORDE AIRE ACONDICIONADO OSE ADICIONO REFRIGERANTE Y MTTO GENERAL"/>
    <s v="AIRE ACONDICIONADO"/>
    <d v="1899-12-30T08:20:00"/>
    <d v="1899-12-30T15:10:00"/>
    <d v="2021-06-15T00:00:00"/>
    <x v="64"/>
    <d v="2021-06-15T00:00:00"/>
    <d v="2021-06-15T00:00:00"/>
    <d v="1899-12-30T11:15:00"/>
    <d v="1899-12-30T14:55:00"/>
    <s v="MARCELINO"/>
    <s v="JORGE GOMEZ"/>
    <x v="0"/>
    <s v="AIRE ACONDICIONADO"/>
    <s v="INTERNO"/>
    <x v="1"/>
    <n v="0"/>
    <n v="1"/>
    <d v="1899-12-30T04:50:29"/>
    <x v="133"/>
    <n v="1"/>
    <d v="1899-12-30T00:00:00"/>
    <d v="1899-12-30T05:50:00"/>
    <x v="16"/>
    <x v="5"/>
    <x v="14"/>
    <s v="6-24"/>
  </r>
  <r>
    <s v="TFQ993"/>
    <n v="575"/>
    <x v="1"/>
    <s v="DESMONTE DE MANGUERAS DE HIDRAULICO PARA CAMBIO"/>
    <s v="MOTOR"/>
    <d v="1899-12-30T08:20:00"/>
    <d v="1899-12-30T15:10:00"/>
    <d v="2021-06-15T00:00:00"/>
    <x v="64"/>
    <d v="2021-06-15T00:00:00"/>
    <d v="2021-06-15T00:00:00"/>
    <d v="1899-12-30T09:40:00"/>
    <d v="1899-12-30T10:20:00"/>
    <s v="JOSE DIAZ"/>
    <s v="JORGE GOMEZ"/>
    <x v="0"/>
    <s v="MOTORES"/>
    <s v="INTERNO"/>
    <x v="1"/>
    <n v="0"/>
    <n v="1"/>
    <d v="1899-12-30T04:50:29"/>
    <x v="133"/>
    <n v="1"/>
    <d v="1899-12-30T00:00:00"/>
    <d v="1899-12-30T05:50:00"/>
    <x v="16"/>
    <x v="5"/>
    <x v="14"/>
    <s v="6-24"/>
  </r>
  <r>
    <s v="TFQ993"/>
    <n v="575"/>
    <x v="1"/>
    <s v="CAMBIO DE ALARMA DE REVERSA"/>
    <s v="LUZ CABINA"/>
    <d v="1899-12-30T08:20:00"/>
    <d v="1899-12-30T15:10:00"/>
    <d v="2021-06-15T00:00:00"/>
    <x v="64"/>
    <d v="2021-06-15T00:00:00"/>
    <d v="2021-06-15T00:00:00"/>
    <d v="1899-12-30T14:00:00"/>
    <d v="1899-12-30T15:10:00"/>
    <s v="EDWIN NARANJO"/>
    <s v="JORGE GOMEZ"/>
    <x v="0"/>
    <s v="ELECTRICO"/>
    <s v="EXTERNO"/>
    <x v="1"/>
    <n v="0"/>
    <n v="1"/>
    <d v="1899-12-30T04:50:29"/>
    <x v="133"/>
    <n v="1"/>
    <d v="1899-12-30T00:00:00"/>
    <d v="1899-12-30T05:50:00"/>
    <x v="16"/>
    <x v="5"/>
    <x v="14"/>
    <s v="6-24"/>
  </r>
  <r>
    <s v="TFQ993"/>
    <n v="575"/>
    <x v="0"/>
    <s v="CAMBIO DE LAS DOS MANGUERAS DEL HIDRAULICO Y COMPLETAR NIVEL"/>
    <s v="MOTOR"/>
    <d v="1899-12-30T08:20:00"/>
    <d v="1899-12-30T15:10:00"/>
    <d v="2021-06-15T00:00:00"/>
    <x v="64"/>
    <d v="2021-06-15T00:00:00"/>
    <d v="2021-06-15T00:00:00"/>
    <d v="1899-12-30T14:00:00"/>
    <d v="1899-12-30T14:45:00"/>
    <s v="JOSE DIAZ"/>
    <s v="JORGE GOMEZ"/>
    <x v="0"/>
    <s v="MOTORES"/>
    <s v="INTERNO"/>
    <x v="1"/>
    <n v="0"/>
    <n v="1"/>
    <d v="1899-12-30T04:50:29"/>
    <x v="133"/>
    <n v="1"/>
    <d v="1899-12-30T00:00:00"/>
    <d v="1899-12-30T05:50:00"/>
    <x v="16"/>
    <x v="5"/>
    <x v="14"/>
    <s v="6-24"/>
  </r>
  <r>
    <s v="TFU077"/>
    <n v="576"/>
    <x v="0"/>
    <s v="CAMBIO DE VALULA NIVELADORA DE SUSPENSION Y ADAPTACION DE LA VALVULA"/>
    <s v="SUSPENSION CABINA"/>
    <d v="1899-12-30T08:25:00"/>
    <d v="1899-12-30T09:40:00"/>
    <d v="2021-06-15T00:00:00"/>
    <x v="64"/>
    <d v="2021-06-15T00:00:00"/>
    <d v="2021-06-15T00:00:00"/>
    <d v="1899-12-30T08:51:00"/>
    <d v="1899-12-30T09:40:00"/>
    <s v="DEIWIS PIMIENTA"/>
    <s v="JOSE DOMINGUEZ"/>
    <x v="0"/>
    <s v="AIRE"/>
    <s v="EXTERNO"/>
    <x v="1"/>
    <n v="0"/>
    <n v="1"/>
    <d v="1899-12-30T01:15:00"/>
    <x v="71"/>
    <n v="1"/>
    <d v="1899-12-30T00:00:00"/>
    <d v="1899-12-30T01:15:00"/>
    <x v="16"/>
    <x v="5"/>
    <x v="14"/>
    <s v="6-24"/>
  </r>
  <r>
    <s v="TDL769"/>
    <n v="577"/>
    <x v="0"/>
    <s v="DESMONTE DE CAMPANAS DE DIRECCION PARA REVISION, SE CAMBIO UNA CAMPANA LADO IZQUIERDO POR UNA DE SEGUNDA RECTIFICADA, CAMBIO DE FLEXIBLE Y ABRAZADERAS DE EXHOSTO, CAMBIO DE LAS MANGUERAS INTERCOOLER LADO DEL TURBO Y LAS ABRAZADERAS"/>
    <s v="RUEDAS"/>
    <d v="1899-12-30T08:30:00"/>
    <d v="1899-12-30T16:30:00"/>
    <d v="2021-06-15T00:00:00"/>
    <x v="64"/>
    <d v="2021-06-15T00:00:00"/>
    <d v="2021-06-15T00:00:00"/>
    <d v="1899-12-30T08:45:00"/>
    <d v="1899-12-30T16:30:00"/>
    <s v="RODOLFO CASTAÑEDA_x000a_CESAR ESCORCIA"/>
    <s v="OSCAR SALAS"/>
    <x v="0"/>
    <s v="MECANICA DE PATIO"/>
    <s v="INTERNO"/>
    <x v="1"/>
    <n v="0"/>
    <n v="1"/>
    <d v="1899-12-30T06:00:29"/>
    <x v="64"/>
    <n v="0"/>
    <d v="1899-12-30T04:30:00"/>
    <d v="1899-12-30T11:30:00"/>
    <x v="16"/>
    <x v="5"/>
    <x v="14"/>
    <s v="6-24"/>
  </r>
  <r>
    <s v="TFU068"/>
    <n v="578"/>
    <x v="1"/>
    <s v="REVISION INSTALACION ELECTRICA, LIMPIEZA DE SENSORES, ESCANER DE VEHICULO"/>
    <s v="LUZ CABINA"/>
    <d v="1899-12-30T08:50:00"/>
    <d v="1899-12-30T14:40:00"/>
    <d v="2021-06-15T00:00:00"/>
    <x v="65"/>
    <d v="2021-06-15T00:00:00"/>
    <d v="2021-06-15T00:00:00"/>
    <d v="1899-12-30T15:45:00"/>
    <d v="1899-12-30T17:30:00"/>
    <s v="JULIO ARAQUE _x000a_ORLANDO SAN JUAN"/>
    <s v="JHON CANTILLO"/>
    <x v="0"/>
    <s v="ELECTRICO"/>
    <s v="INTERNO"/>
    <x v="1"/>
    <n v="1"/>
    <n v="1"/>
    <d v="1899-12-30T12:20:58"/>
    <x v="269"/>
    <n v="1"/>
    <d v="1899-12-30T00:00:00"/>
    <d v="1899-12-30T17:50:58"/>
    <x v="12"/>
    <x v="5"/>
    <x v="14"/>
    <s v="6-24"/>
  </r>
  <r>
    <s v="TFU068"/>
    <n v="578"/>
    <x v="1"/>
    <s v="CAMBIO DE FILTRACION DE COMBUSTIBLE POR LIMALLA, CAMBIO DE FILTRO PETER, REVISION DE MANGUERA "/>
    <s v="MOTOR"/>
    <d v="1899-12-30T08:50:00"/>
    <d v="1899-12-30T14:40:00"/>
    <d v="2021-06-15T00:00:00"/>
    <x v="65"/>
    <d v="2021-06-16T00:00:00"/>
    <d v="2021-06-16T00:00:00"/>
    <d v="1899-12-30T07:30:00"/>
    <d v="1899-12-30T10:20:00"/>
    <s v="JULIO ARAQUE _x000a_WILSON DURAN"/>
    <s v="JHON CANTILLO"/>
    <x v="0"/>
    <s v="MOTORES"/>
    <s v="INTERNO"/>
    <x v="1"/>
    <n v="1"/>
    <n v="1"/>
    <d v="1899-12-30T12:20:58"/>
    <x v="269"/>
    <n v="1"/>
    <d v="1899-12-30T00:00:00"/>
    <d v="1899-12-30T17:50:58"/>
    <x v="12"/>
    <x v="5"/>
    <x v="14"/>
    <s v="6-24"/>
  </r>
  <r>
    <s v="TFU068"/>
    <n v="578"/>
    <x v="0"/>
    <s v="REVISIOND E MANGUERAS DE COMBUSTIBLE, CAMBIO DE VASO DE LA TRAMPA"/>
    <s v="MOTOR"/>
    <d v="1899-12-30T08:50:00"/>
    <d v="1899-12-30T14:40:00"/>
    <d v="2021-06-15T00:00:00"/>
    <x v="65"/>
    <d v="2021-06-16T00:00:00"/>
    <d v="2021-06-16T00:00:00"/>
    <d v="1899-12-30T11:10:00"/>
    <d v="1899-12-30T14:40:00"/>
    <s v="ORLANDO SAN JUAN"/>
    <s v="JHON CANTILLO"/>
    <x v="0"/>
    <s v="MOTORES"/>
    <s v="INTERNO"/>
    <x v="1"/>
    <n v="1"/>
    <n v="1"/>
    <d v="1899-12-30T12:20:58"/>
    <x v="269"/>
    <n v="1"/>
    <d v="1899-12-30T00:00:00"/>
    <d v="1899-12-30T17:50:58"/>
    <x v="12"/>
    <x v="5"/>
    <x v="14"/>
    <s v="6-24"/>
  </r>
  <r>
    <s v="TFQ008"/>
    <n v="579"/>
    <x v="1"/>
    <s v="CAMBIO DE ACEITE Y FILTRACION DE MOTOR"/>
    <s v="MOTOR"/>
    <d v="1899-12-30T10:20:00"/>
    <d v="1899-12-30T17:30:00"/>
    <d v="2021-06-15T00:00:00"/>
    <x v="66"/>
    <d v="2021-06-15T00:00:00"/>
    <d v="2021-06-15T00:00:00"/>
    <d v="1899-12-30T11:30:00"/>
    <d v="1899-12-30T15:40:00"/>
    <s v="ARGEMIRO ARAQUE"/>
    <s v="LUIS DAVILA"/>
    <x v="1"/>
    <s v="MECANICA DE PATIO"/>
    <s v="INTERNO"/>
    <x v="1"/>
    <n v="2"/>
    <n v="1"/>
    <d v="1899-12-31T00:10:23"/>
    <x v="310"/>
    <n v="0"/>
    <d v="1899-12-30T03:30:00"/>
    <d v="1899-12-31T15:39:31"/>
    <x v="19"/>
    <x v="5"/>
    <x v="14"/>
    <s v="6-24"/>
  </r>
  <r>
    <s v="TFQ008"/>
    <n v="579"/>
    <x v="1"/>
    <s v="CAMBIO DE CAUCHOS DE TANQUES DE ACPM, "/>
    <m/>
    <d v="1899-12-30T10:20:00"/>
    <d v="1899-12-30T17:30:00"/>
    <d v="2021-06-15T00:00:00"/>
    <x v="66"/>
    <d v="2021-06-16T00:00:00"/>
    <d v="2021-06-16T00:00:00"/>
    <d v="1899-12-30T08:00:00"/>
    <d v="1899-12-30T11:00:00"/>
    <s v="ARGEMIRO ARAQUE"/>
    <s v="LUIS DAVILA"/>
    <x v="1"/>
    <s v="MECANICA DE PATIO"/>
    <s v="EXTERNO"/>
    <x v="1"/>
    <n v="2"/>
    <n v="1"/>
    <d v="1899-12-31T00:10:23"/>
    <x v="310"/>
    <n v="0"/>
    <d v="1899-12-30T03:30:00"/>
    <d v="1899-12-31T15:39:31"/>
    <x v="19"/>
    <x v="5"/>
    <x v="14"/>
    <s v="6-24"/>
  </r>
  <r>
    <s v="TFQ008"/>
    <n v="579"/>
    <x v="1"/>
    <s v="DESMONTE DE ARNES DE FRENO DE MOTOR"/>
    <s v="MOTOR"/>
    <d v="1899-12-30T10:20:00"/>
    <d v="1899-12-30T17:30:00"/>
    <d v="2021-06-15T00:00:00"/>
    <x v="66"/>
    <d v="2021-06-16T00:00:00"/>
    <d v="2021-06-16T00:00:00"/>
    <d v="1899-12-30T10:00:00"/>
    <d v="1899-12-30T12:00:00"/>
    <s v="ORLANDO SAN JUAN"/>
    <s v="LUIS DAVILA"/>
    <x v="1"/>
    <s v="MOTORES"/>
    <s v="INTERNO"/>
    <x v="1"/>
    <n v="2"/>
    <n v="1"/>
    <d v="1899-12-31T00:10:23"/>
    <x v="310"/>
    <n v="0"/>
    <d v="1899-12-30T03:30:00"/>
    <d v="1899-12-31T15:39:31"/>
    <x v="19"/>
    <x v="5"/>
    <x v="14"/>
    <s v="6-24"/>
  </r>
  <r>
    <s v="TFQ008"/>
    <n v="579"/>
    <x v="1"/>
    <s v="REPARACION DE ARNES DE FRENO DE MOTOR"/>
    <s v="MOTOR"/>
    <d v="1899-12-30T10:20:00"/>
    <d v="1899-12-30T17:30:00"/>
    <d v="2021-06-15T00:00:00"/>
    <x v="66"/>
    <d v="2021-06-16T00:00:00"/>
    <d v="2021-06-16T00:00:00"/>
    <d v="1899-12-30T14:00:00"/>
    <d v="1899-12-30T17:30:00"/>
    <s v="EDWIN NARANJO"/>
    <s v="LUIS DAVILA"/>
    <x v="1"/>
    <s v="MOTORES"/>
    <s v="INTERNO"/>
    <x v="1"/>
    <n v="2"/>
    <n v="1"/>
    <d v="1899-12-31T00:10:23"/>
    <x v="310"/>
    <n v="0"/>
    <d v="1899-12-30T03:30:00"/>
    <d v="1899-12-31T15:39:31"/>
    <x v="19"/>
    <x v="5"/>
    <x v="14"/>
    <s v="6-24"/>
  </r>
  <r>
    <s v="S26319"/>
    <n v="579"/>
    <x v="1"/>
    <s v="DESMONTE DE LLANTAS PARA DESMONTAR CAMPANAS POR MANTENIMIENTO GENERAL"/>
    <s v="RUEDAS"/>
    <d v="1899-12-30T10:20:00"/>
    <d v="1899-12-30T17:30:00"/>
    <d v="2021-06-15T00:00:00"/>
    <x v="66"/>
    <d v="2021-06-16T00:00:00"/>
    <d v="2021-06-16T00:00:00"/>
    <d v="1899-12-30T11:00:00"/>
    <d v="1899-12-30T17:30:00"/>
    <s v="ARGEMIRO ARAQUE"/>
    <s v="LUIS DAVILA"/>
    <x v="1"/>
    <s v="MECANICA DE PATIO"/>
    <s v="INTERNO"/>
    <x v="1"/>
    <n v="2"/>
    <n v="1"/>
    <d v="1899-12-31T00:10:23"/>
    <x v="310"/>
    <n v="0"/>
    <d v="1899-12-30T03:30:00"/>
    <d v="1899-12-31T15:39:31"/>
    <x v="19"/>
    <x v="5"/>
    <x v="14"/>
    <s v="6-24"/>
  </r>
  <r>
    <s v="S26319"/>
    <n v="579"/>
    <x v="0"/>
    <s v="CAMBIO DE BANDAS, CAMBIO DE 3 SET 80, 3 SET 90, CAMBIO DE GRASA, CAMBIO DE BUJES RANDOM GRADUACION DE FRENOS"/>
    <s v="RUEDAS"/>
    <d v="1899-12-30T10:20:00"/>
    <d v="1899-12-30T17:30:00"/>
    <d v="2021-06-15T00:00:00"/>
    <x v="66"/>
    <d v="2021-06-17T00:00:00"/>
    <d v="2021-06-17T00:00:00"/>
    <d v="1899-12-30T07:30:00"/>
    <d v="1899-12-30T17:30:00"/>
    <s v="ARGEMIRO ARAQUE _x000a_NELFO CALDERA"/>
    <s v="LUIS DAVILA"/>
    <x v="1"/>
    <s v="MECANICA DE PATIO"/>
    <s v="INTERNO"/>
    <x v="1"/>
    <n v="2"/>
    <n v="1"/>
    <d v="1899-12-31T00:10:23"/>
    <x v="310"/>
    <n v="0"/>
    <d v="1899-12-30T03:30:00"/>
    <d v="1899-12-31T15:39:31"/>
    <x v="19"/>
    <x v="5"/>
    <x v="14"/>
    <s v="6-24"/>
  </r>
  <r>
    <s v="SJK824"/>
    <n v="580"/>
    <x v="1"/>
    <s v="CAMBIO DE MANGUERAS DE SERVICIO Y POSTURA DE CABLE 7 VIAS"/>
    <s v="AIRE TRAILER"/>
    <d v="1899-12-30T11:25:00"/>
    <d v="1899-12-30T12:00:00"/>
    <d v="2021-06-15T00:00:00"/>
    <x v="64"/>
    <d v="2021-06-15T00:00:00"/>
    <d v="2021-06-15T00:00:00"/>
    <d v="1899-12-30T11:25:00"/>
    <d v="1899-12-30T12:00:00"/>
    <s v="DEIWIS PIMIENTA"/>
    <s v="JOSE PABON"/>
    <x v="0"/>
    <s v="AIRE"/>
    <s v="EXTERNO"/>
    <x v="2"/>
    <n v="0"/>
    <n v="1"/>
    <d v="1899-12-30T00:35:00"/>
    <x v="36"/>
    <n v="1"/>
    <d v="1899-12-30T00:00:00"/>
    <d v="1899-12-30T00:35:00"/>
    <x v="16"/>
    <x v="5"/>
    <x v="14"/>
    <s v="6-24"/>
  </r>
  <r>
    <s v="SJK824"/>
    <n v="580"/>
    <x v="0"/>
    <s v="CAMBIO DE LUZ FRONTAL LADO IZQUIERDO"/>
    <s v="LUZ CABINA"/>
    <d v="1899-12-30T11:25:00"/>
    <d v="1899-12-30T12:00:00"/>
    <d v="2021-06-15T00:00:00"/>
    <x v="64"/>
    <d v="2021-06-15T00:00:00"/>
    <d v="2021-06-15T00:00:00"/>
    <d v="1899-12-30T11:35:00"/>
    <d v="1899-12-30T12:00:00"/>
    <s v="EDWIN NARANJO"/>
    <s v="JOSE PABON"/>
    <x v="0"/>
    <s v="ELECTRICO"/>
    <s v="EXTERNO"/>
    <x v="2"/>
    <n v="0"/>
    <n v="1"/>
    <d v="1899-12-30T00:35:00"/>
    <x v="36"/>
    <n v="1"/>
    <d v="1899-12-30T00:00:00"/>
    <d v="1899-12-30T00:35:00"/>
    <x v="16"/>
    <x v="5"/>
    <x v="14"/>
    <s v="6-24"/>
  </r>
  <r>
    <s v="TDL764"/>
    <n v="581"/>
    <x v="1"/>
    <s v="CAMBIO DE ACEITE Y FILTRACION DE MOTOR"/>
    <s v="MOTOR"/>
    <d v="1899-12-30T14:00:00"/>
    <d v="1899-12-30T12:00:00"/>
    <d v="2021-06-15T00:00:00"/>
    <x v="65"/>
    <d v="2021-06-15T00:00:00"/>
    <d v="2021-06-15T00:00:00"/>
    <d v="1899-12-30T16:00:00"/>
    <d v="1899-12-30T17:40:00"/>
    <s v="ARGEMIRO ARAQUE"/>
    <s v="FABIAN CARREÑO"/>
    <x v="1"/>
    <s v="MECANICA DE PATIO"/>
    <s v="INTERNO"/>
    <x v="1"/>
    <n v="1"/>
    <n v="1"/>
    <d v="1899-12-30T04:30:58"/>
    <x v="311"/>
    <n v="1"/>
    <d v="1899-12-30T00:00:00"/>
    <d v="1899-12-30T10:00:58"/>
    <x v="12"/>
    <x v="5"/>
    <x v="14"/>
    <s v="6-24"/>
  </r>
  <r>
    <s v="TDL764"/>
    <n v="581"/>
    <x v="0"/>
    <s v="DESMONTE Y MONTAJE DE LLANTAS PARA CAMBIO DE BANDAS ULTIMO TROQUE TRACCION, AJUSTE DE TUERCAS DE LA VIGA, CAMBIO DE UN TORNILLO DE LA VIGA, CAMBIO DE UN BUJE DE TENSOR Y FILTRO DE AIRE "/>
    <s v="RUEDAS"/>
    <d v="1899-12-30T14:00:00"/>
    <d v="1899-12-30T12:00:00"/>
    <d v="2021-06-15T00:00:00"/>
    <x v="65"/>
    <d v="2021-06-16T00:00:00"/>
    <d v="2021-06-16T00:00:00"/>
    <d v="1899-12-30T07:30:00"/>
    <d v="1899-12-30T12:00:00"/>
    <s v="RODOLFO CASTAÑEDA"/>
    <s v="FABIAN CARREÑO"/>
    <x v="1"/>
    <s v="MECANICA DE PATIO"/>
    <s v="INTERNO"/>
    <x v="1"/>
    <n v="1"/>
    <n v="1"/>
    <d v="1899-12-30T04:30:58"/>
    <x v="311"/>
    <n v="1"/>
    <d v="1899-12-30T00:00:00"/>
    <d v="1899-12-30T10:00:58"/>
    <x v="12"/>
    <x v="5"/>
    <x v="14"/>
    <s v="6-24"/>
  </r>
  <r>
    <s v="TDL766"/>
    <n v="582"/>
    <x v="1"/>
    <s v="CAMBIO DE GUAYA DE PORTA REPUESTO "/>
    <s v="CHASIS"/>
    <d v="1899-12-30T16:00:00"/>
    <d v="1899-12-30T10:40:00"/>
    <d v="2021-06-15T00:00:00"/>
    <x v="65"/>
    <d v="2021-06-15T00:00:00"/>
    <d v="2021-06-15T00:00:00"/>
    <d v="1899-12-30T16:50:00"/>
    <d v="1899-12-30T17:30:00"/>
    <s v="RODOLFO CASTAÑEDA"/>
    <s v="ALEXANDER MEJIA"/>
    <x v="0"/>
    <s v="MECANICA DE PATIO"/>
    <s v="EXTERNO"/>
    <x v="1"/>
    <n v="1"/>
    <n v="1"/>
    <d v="1899-12-30T01:10:58"/>
    <x v="312"/>
    <n v="1"/>
    <d v="1899-12-30T00:00:00"/>
    <d v="1899-12-30T06:40:58"/>
    <x v="12"/>
    <x v="5"/>
    <x v="14"/>
    <s v="6-24"/>
  </r>
  <r>
    <s v="TDL766"/>
    <n v="582"/>
    <x v="0"/>
    <s v="REPARACION DE LUCES LATERALES"/>
    <s v="LUZ TRAILER"/>
    <d v="1899-12-30T16:00:00"/>
    <d v="1899-12-30T10:40:00"/>
    <d v="2021-06-15T00:00:00"/>
    <x v="65"/>
    <d v="2021-06-16T00:00:00"/>
    <d v="2021-06-16T00:00:00"/>
    <d v="1899-12-30T07:30:00"/>
    <d v="1899-12-30T10:20:00"/>
    <s v="EDWIN NARANJO"/>
    <s v="ALEXANDER MEJIA"/>
    <x v="0"/>
    <s v="ELECTRICO"/>
    <s v="EXTERNO"/>
    <x v="1"/>
    <n v="1"/>
    <n v="1"/>
    <d v="1899-12-30T01:10:58"/>
    <x v="312"/>
    <n v="1"/>
    <d v="1899-12-30T00:00:00"/>
    <d v="1899-12-30T06:40:58"/>
    <x v="12"/>
    <x v="5"/>
    <x v="14"/>
    <s v="6-24"/>
  </r>
  <r>
    <s v="TFU055"/>
    <n v="583"/>
    <x v="1"/>
    <s v="CAMBIO DE MANGUERA DE INTERCOOLER DELANTERA LADO DERECHO"/>
    <s v="MOTOR"/>
    <d v="1899-12-30T14:05:00"/>
    <d v="1899-12-30T15:20:00"/>
    <d v="2021-06-15T00:00:00"/>
    <x v="64"/>
    <d v="2021-06-15T00:00:00"/>
    <d v="2021-06-15T00:00:00"/>
    <d v="1899-12-30T14:45:00"/>
    <d v="1899-12-30T15:20:00"/>
    <s v="CESAR ESCORCIA"/>
    <s v="FABIO MOZO"/>
    <x v="0"/>
    <s v="MOTORES"/>
    <s v="EXTERNO"/>
    <x v="1"/>
    <n v="0"/>
    <n v="1"/>
    <d v="1899-12-30T01:15:00"/>
    <x v="71"/>
    <n v="1"/>
    <d v="1899-12-30T00:00:00"/>
    <d v="1899-12-30T01:15:00"/>
    <x v="16"/>
    <x v="5"/>
    <x v="14"/>
    <s v="6-24"/>
  </r>
  <r>
    <s v="TFU055"/>
    <n v="583"/>
    <x v="0"/>
    <s v="CAMBIO DE 2 CAUCHOS DE VALVULA EN LLANTAS POSICION 7 Y 11"/>
    <s v="RUEDAS"/>
    <d v="1899-12-30T14:05:00"/>
    <d v="1899-12-30T15:20:00"/>
    <d v="2021-06-15T00:00:00"/>
    <x v="64"/>
    <d v="2021-06-15T00:00:00"/>
    <d v="2021-06-15T00:00:00"/>
    <d v="1899-12-30T14:05:00"/>
    <d v="1899-12-30T15:12:00"/>
    <s v="JHON"/>
    <s v="FABIO MOZO"/>
    <x v="0"/>
    <s v="LLANTERIA"/>
    <s v="EXTERNO"/>
    <x v="1"/>
    <n v="0"/>
    <n v="1"/>
    <d v="1899-12-30T01:15:00"/>
    <x v="71"/>
    <n v="1"/>
    <d v="1899-12-30T00:00:00"/>
    <d v="1899-12-30T01:15:00"/>
    <x v="16"/>
    <x v="5"/>
    <x v="14"/>
    <s v="6-24"/>
  </r>
  <r>
    <s v="SJK634"/>
    <n v="584"/>
    <x v="1"/>
    <s v="CALIBRACION DE CLUTCH Y AJUSTE DE CRUCETA"/>
    <s v="TRANSMISIONES"/>
    <d v="1899-12-30T14:20:00"/>
    <d v="1899-12-30T16:04:00"/>
    <d v="2021-06-15T00:00:00"/>
    <x v="64"/>
    <d v="2021-06-15T00:00:00"/>
    <d v="2021-06-15T00:00:00"/>
    <d v="1899-12-30T15:45:00"/>
    <d v="1899-12-30T16:04:00"/>
    <s v="JOSE DIAZ"/>
    <s v="JOSE VALENCIA"/>
    <x v="1"/>
    <s v="CAJAS Y TRANSMISIONES"/>
    <s v="INTERNO"/>
    <x v="0"/>
    <n v="0"/>
    <n v="1"/>
    <d v="1899-12-30T01:44:00"/>
    <x v="313"/>
    <n v="0"/>
    <d v="1899-12-30T04:56:00"/>
    <d v="1899-12-30T06:40:00"/>
    <x v="16"/>
    <x v="5"/>
    <x v="14"/>
    <s v="6-24"/>
  </r>
  <r>
    <s v="SJK634"/>
    <n v="584"/>
    <x v="0"/>
    <s v="ENGRASE DE VEHICULO"/>
    <s v="GRASERA"/>
    <d v="1899-12-30T14:20:00"/>
    <d v="1899-12-30T16:04:00"/>
    <d v="2021-06-15T00:00:00"/>
    <x v="64"/>
    <d v="2021-06-15T00:00:00"/>
    <d v="2021-06-15T00:00:00"/>
    <d v="1899-12-30T15:40:00"/>
    <d v="1899-12-30T16:00:00"/>
    <s v="ARGEMIRO ARAQUE"/>
    <s v="JOSE VALENCIA"/>
    <x v="1"/>
    <s v="MECANICA DE PATIO"/>
    <s v="EXTERNO"/>
    <x v="0"/>
    <n v="0"/>
    <n v="1"/>
    <d v="1899-12-30T02:45:00"/>
    <x v="136"/>
    <n v="0"/>
    <d v="1899-12-30T04:56:00"/>
    <d v="1899-12-30T07:41:00"/>
    <x v="16"/>
    <x v="5"/>
    <x v="14"/>
    <s v="6-24"/>
  </r>
  <r>
    <s v="TDL908 - R62456"/>
    <n v="585"/>
    <x v="0"/>
    <s v="Cambio de las dos cruzetas del eje corto y arreglo de un balancin"/>
    <s v="TRANSMISIONES"/>
    <d v="1899-12-30T08:30:00"/>
    <d v="1899-12-30T10:30:00"/>
    <d v="2021-06-15T00:00:00"/>
    <x v="64"/>
    <d v="2021-06-15T00:00:00"/>
    <d v="2021-06-15T00:00:00"/>
    <d v="1899-12-30T08:30:00"/>
    <d v="1899-12-30T10:30:00"/>
    <s v="TALLER SALAMANCA"/>
    <s v="ISMAEL MORENO"/>
    <x v="0"/>
    <s v="SOLDADURA, MECANICA DE PATIO"/>
    <s v="EXTERNO"/>
    <x v="4"/>
    <n v="0"/>
    <n v="1"/>
    <d v="1899-12-30T02:00:00"/>
    <x v="9"/>
    <n v="1"/>
    <d v="1899-12-30T00:00:00"/>
    <d v="1899-12-30T02:00:00"/>
    <x v="16"/>
    <x v="5"/>
    <x v="14"/>
    <s v="6-24"/>
  </r>
  <r>
    <s v="R84456"/>
    <n v="586"/>
    <x v="0"/>
    <s v="SE DESMONTARON LLANTYAS 3,4 Y 7,8 PARA PONER A RODAR EL CHASIS PINCHADO DE LLANTAS 7 Y 8"/>
    <s v="RUEDAS"/>
    <d v="1899-12-30T22:00:00"/>
    <d v="1899-12-30T00:45:00"/>
    <d v="2021-06-15T00:00:00"/>
    <x v="65"/>
    <d v="2021-06-15T00:00:00"/>
    <d v="2021-06-16T00:00:00"/>
    <d v="1899-12-30T22:00:00"/>
    <d v="1899-12-30T00:45:00"/>
    <s v="JUAN ANAYA"/>
    <s v="CARLOS ROA"/>
    <x v="0"/>
    <s v="LLANTERIA"/>
    <s v="EXTERNO"/>
    <x v="0"/>
    <n v="1"/>
    <n v="1"/>
    <d v="1899-12-30T02:45:00"/>
    <x v="136"/>
    <n v="1"/>
    <d v="1899-12-30T00:00:00"/>
    <d v="1899-12-30T02:45:00"/>
    <x v="12"/>
    <x v="5"/>
    <x v="14"/>
    <s v="6-24"/>
  </r>
  <r>
    <s v="TFU067"/>
    <n v="587"/>
    <x v="1"/>
    <s v="CAMBIO DE VALVULA NIVELADORA DE SUSPENSION SE ADAPTO UNA VALVULA DE KW"/>
    <s v="SUSPENSION CABINA"/>
    <d v="1899-12-30T14:00:00"/>
    <d v="1899-12-30T15:00:00"/>
    <d v="2021-06-16T00:00:00"/>
    <x v="65"/>
    <d v="2021-06-16T00:00:00"/>
    <d v="2021-06-16T00:00:00"/>
    <d v="1899-12-30T14:15:00"/>
    <d v="1899-12-30T15:00:00"/>
    <s v="JOSE PAEZ"/>
    <s v="ABSALON PUENTES"/>
    <x v="0"/>
    <s v="AIRE"/>
    <s v="EXTERNO"/>
    <x v="1"/>
    <n v="0"/>
    <n v="1"/>
    <d v="1899-12-30T01:00:00"/>
    <x v="11"/>
    <n v="1"/>
    <d v="1899-12-30T00:00:00"/>
    <d v="1899-12-30T01:00:00"/>
    <x v="12"/>
    <x v="5"/>
    <x v="14"/>
    <s v="6-24"/>
  </r>
  <r>
    <s v="TFU067"/>
    <n v="587"/>
    <x v="0"/>
    <s v="REPARACION DE LLANTA POSICION 7 Y CALIBRACION GENERAL"/>
    <s v="RUEDAS"/>
    <d v="1899-12-30T14:00:00"/>
    <d v="1899-12-30T15:00:00"/>
    <d v="2021-06-16T00:00:00"/>
    <x v="65"/>
    <d v="2021-06-16T00:00:00"/>
    <d v="2021-06-16T00:00:00"/>
    <d v="1899-12-30T14:00:00"/>
    <d v="1899-12-30T15:00:00"/>
    <s v="JHON"/>
    <s v="ABSALON PUENTES"/>
    <x v="0"/>
    <s v="LLANTERIA"/>
    <s v="EXTERNO"/>
    <x v="1"/>
    <n v="0"/>
    <n v="1"/>
    <d v="1899-12-30T01:00:00"/>
    <x v="11"/>
    <n v="1"/>
    <d v="1899-12-30T00:00:00"/>
    <d v="1899-12-30T01:00:00"/>
    <x v="12"/>
    <x v="5"/>
    <x v="14"/>
    <s v="6-24"/>
  </r>
  <r>
    <s v="SJK631"/>
    <n v="588"/>
    <x v="0"/>
    <s v="CAMBIO DE DOS HOJAS DE MUELLE POSICION 1 Y 2 LADO IZQUIERDO"/>
    <s v="SUSPENSION CABINA"/>
    <d v="1899-12-30T09:30:00"/>
    <d v="1899-12-30T14:02:00"/>
    <d v="2021-06-16T00:00:00"/>
    <x v="65"/>
    <d v="2021-06-16T00:00:00"/>
    <d v="2021-06-16T00:00:00"/>
    <d v="1899-12-30T09:30:00"/>
    <d v="1899-12-30T14:02:00"/>
    <s v="TODO TRAILER"/>
    <s v="ARTURO JAIMES"/>
    <x v="0"/>
    <s v="MECANICA DE PATIO"/>
    <s v="EXTERNO"/>
    <x v="0"/>
    <n v="0"/>
    <n v="1"/>
    <d v="1899-12-30T04:32:00"/>
    <x v="314"/>
    <n v="1"/>
    <d v="1899-12-30T00:00:00"/>
    <d v="1899-12-30T04:32:00"/>
    <x v="12"/>
    <x v="5"/>
    <x v="14"/>
    <s v="6-24"/>
  </r>
  <r>
    <s v="UQS516"/>
    <n v="589"/>
    <x v="0"/>
    <s v="INSPECCION DE LUCES POR RTM, CAMBIO DE UNIDADES FRONTALES LADO IZQUIERDO"/>
    <s v="LUZ CABINA"/>
    <d v="1899-12-30T15:00:00"/>
    <d v="1899-12-30T16:30:00"/>
    <d v="2021-06-16T00:00:00"/>
    <x v="65"/>
    <d v="2021-06-16T00:00:00"/>
    <d v="2021-06-16T00:00:00"/>
    <d v="1899-12-30T14:50:00"/>
    <d v="1899-12-30T16:00:00"/>
    <s v="JULIO ARAQUE"/>
    <s v="ROBERTO LOZANO"/>
    <x v="1"/>
    <s v="ELECTRICO"/>
    <s v="EXTERNO"/>
    <x v="3"/>
    <n v="0"/>
    <n v="1"/>
    <d v="1899-12-30T01:30:00"/>
    <x v="6"/>
    <n v="0"/>
    <d v="1899-12-30T04:30:00"/>
    <d v="1899-12-30T06:00:00"/>
    <x v="12"/>
    <x v="5"/>
    <x v="14"/>
    <s v="6-24"/>
  </r>
  <r>
    <s v="S26309"/>
    <n v="590"/>
    <x v="0"/>
    <s v="CAMBIO DE LLANTA EN MAL ESTADO SE MONTO EN POSICION 5"/>
    <s v="RUEDAS"/>
    <d v="1899-12-30T11:32:00"/>
    <d v="1899-12-30T12:02:00"/>
    <d v="2021-06-15T00:00:00"/>
    <x v="64"/>
    <d v="2021-06-15T00:00:00"/>
    <d v="2021-06-15T00:00:00"/>
    <d v="1899-12-30T11:32:00"/>
    <d v="1899-12-30T12:02:00"/>
    <s v="LUIS _x000a_JHON"/>
    <s v="RUBEN GUZMAN"/>
    <x v="0"/>
    <s v="LLANTERIA"/>
    <s v="EXTERNO"/>
    <x v="1"/>
    <n v="0"/>
    <n v="1"/>
    <d v="1899-12-30T00:30:00"/>
    <x v="7"/>
    <n v="1"/>
    <d v="1899-12-30T00:00:00"/>
    <d v="1899-12-30T00:30:00"/>
    <x v="16"/>
    <x v="5"/>
    <x v="14"/>
    <s v="6-24"/>
  </r>
  <r>
    <s v="TFU069"/>
    <n v="591"/>
    <x v="0"/>
    <s v="SE ROTARON LLANTAS FRONTALES EN EL MISMO EJE"/>
    <s v="RUEDAS"/>
    <d v="1899-12-30T08:10:00"/>
    <d v="1899-12-30T08:55:00"/>
    <d v="2021-06-15T00:00:00"/>
    <x v="64"/>
    <d v="2021-06-15T00:00:00"/>
    <d v="2021-06-15T00:00:00"/>
    <d v="1899-12-30T08:10:00"/>
    <d v="1899-12-30T08:55:00"/>
    <s v="LUIS"/>
    <s v="EFRAIN VARGAS"/>
    <x v="1"/>
    <s v="LLANTERIA"/>
    <s v="EXTERNO"/>
    <x v="1"/>
    <n v="0"/>
    <n v="1"/>
    <d v="1899-12-30T00:45:00"/>
    <x v="21"/>
    <n v="1"/>
    <d v="1899-12-30T00:00:00"/>
    <d v="1899-12-30T00:45:00"/>
    <x v="16"/>
    <x v="5"/>
    <x v="14"/>
    <s v="6-24"/>
  </r>
  <r>
    <s v="UYV097"/>
    <n v="592"/>
    <x v="0"/>
    <s v="REVISION ELECTRICA DE LUCES, REPARACION LUCES DE CAPO, SE VERIFICO LUCES DEL TABLERO, REPARACION CABLE 7 VIAS"/>
    <s v="LUZ CABINA"/>
    <d v="1899-12-30T16:00:00"/>
    <d v="1899-12-30T18:30:00"/>
    <d v="2021-06-16T00:00:00"/>
    <x v="65"/>
    <d v="2021-06-16T00:00:00"/>
    <d v="2021-06-16T00:00:00"/>
    <d v="1899-12-30T16:00:00"/>
    <d v="1899-12-30T18:30:00"/>
    <s v="JULIO ARAQUE _x000a_NELFO CALDERA"/>
    <s v="CARLOS ROA"/>
    <x v="0"/>
    <s v="ELECTRICO"/>
    <s v="INTERNO"/>
    <x v="0"/>
    <n v="0"/>
    <n v="1"/>
    <d v="1899-12-30T02:30:00"/>
    <x v="0"/>
    <n v="0"/>
    <d v="1899-12-30T02:30:00"/>
    <d v="1899-12-30T05:00:00"/>
    <x v="12"/>
    <x v="5"/>
    <x v="14"/>
    <s v="6-24"/>
  </r>
  <r>
    <s v="S67620"/>
    <n v="593"/>
    <x v="0"/>
    <s v="SE REPARO LLANTA NUMERO 8 DE CHASIS"/>
    <s v="RUEDAS"/>
    <d v="1899-12-30T15:30:00"/>
    <d v="1899-12-30T16:31:00"/>
    <d v="2021-06-15T00:00:00"/>
    <x v="64"/>
    <d v="2021-06-15T00:00:00"/>
    <d v="2021-06-15T00:00:00"/>
    <d v="1899-12-30T15:30:00"/>
    <d v="1899-12-30T16:31:00"/>
    <s v="JHON"/>
    <m/>
    <x v="0"/>
    <s v="LLANTERIA"/>
    <s v="EXTERNO"/>
    <x v="0"/>
    <n v="0"/>
    <n v="1"/>
    <d v="1899-12-30T01:01:00"/>
    <x v="315"/>
    <n v="0"/>
    <d v="1899-12-30T04:29:00"/>
    <d v="1899-12-30T05:30:00"/>
    <x v="16"/>
    <x v="5"/>
    <x v="14"/>
    <s v="6-24"/>
  </r>
  <r>
    <s v="R84456"/>
    <n v="594"/>
    <x v="0"/>
    <s v="INSPECCION, MONTAJE DE DOS LLANTAS"/>
    <s v="RUEDAS"/>
    <d v="1899-12-30T15:19:00"/>
    <d v="1899-12-30T17:30:00"/>
    <d v="2021-06-16T00:00:00"/>
    <x v="65"/>
    <d v="2021-06-16T00:00:00"/>
    <d v="2021-06-16T00:00:00"/>
    <d v="1899-12-30T15:19:00"/>
    <d v="1899-12-30T17:30:00"/>
    <s v="JHON _x000a_LUIS"/>
    <m/>
    <x v="0"/>
    <s v="LLANTERIA"/>
    <s v="EXTERNO"/>
    <x v="2"/>
    <n v="0"/>
    <n v="1"/>
    <d v="1899-12-30T02:11:00"/>
    <x v="316"/>
    <n v="0"/>
    <d v="1899-12-30T03:30:00"/>
    <d v="1899-12-30T05:41:00"/>
    <x v="12"/>
    <x v="5"/>
    <x v="14"/>
    <s v="6-24"/>
  </r>
  <r>
    <s v="R80870"/>
    <n v="595"/>
    <x v="0"/>
    <s v="CAMBIO DE REPUESTO"/>
    <s v="RUEDAS"/>
    <d v="1899-12-30T16:30:00"/>
    <d v="1899-12-30T16:45:00"/>
    <d v="2021-06-16T00:00:00"/>
    <x v="65"/>
    <d v="2021-06-16T00:00:00"/>
    <d v="2021-06-16T00:00:00"/>
    <d v="1899-12-30T16:30:00"/>
    <d v="1899-12-30T16:45:00"/>
    <s v="LUIS"/>
    <s v="SAMUEL MEDINA"/>
    <x v="0"/>
    <s v="LLANTERIA"/>
    <s v="EXTERNO"/>
    <x v="2"/>
    <n v="0"/>
    <n v="1"/>
    <d v="1899-12-30T00:15:00"/>
    <x v="22"/>
    <n v="0"/>
    <d v="1899-12-30T04:15:00"/>
    <d v="1899-12-30T04:30:00"/>
    <x v="12"/>
    <x v="5"/>
    <x v="14"/>
    <s v="6-24"/>
  </r>
  <r>
    <s v="SJK638"/>
    <n v="596"/>
    <x v="0"/>
    <s v="INSPECCION DE LLANTAS Y CAMBIO DE LLANTAS POSICION 1 Y 2"/>
    <s v="RUEDAS"/>
    <d v="1899-12-30T08:30:00"/>
    <d v="1899-12-30T09:35:00"/>
    <d v="2021-06-16T00:00:00"/>
    <x v="65"/>
    <d v="2021-06-16T00:00:00"/>
    <d v="2021-06-16T00:00:00"/>
    <d v="1899-12-30T08:30:00"/>
    <d v="1899-12-30T09:35:00"/>
    <s v="LUIS _x000a_JHON"/>
    <s v="YONAT CANTILLO"/>
    <x v="1"/>
    <s v="LLANTERIA"/>
    <s v="EXTERNO"/>
    <x v="2"/>
    <n v="0"/>
    <n v="1"/>
    <d v="1899-12-30T01:05:00"/>
    <x v="82"/>
    <n v="1"/>
    <d v="1899-12-30T00:00:00"/>
    <d v="1899-12-30T01:05:00"/>
    <x v="12"/>
    <x v="5"/>
    <x v="14"/>
    <s v="6-24"/>
  </r>
  <r>
    <s v="S26301"/>
    <n v="597"/>
    <x v="0"/>
    <s v="PEGAR PLATINAS PARA TAPAR HUECOS EN EL PISO DONDE VAN LOS TWIN LOCK"/>
    <s v="CHASIS"/>
    <d v="1899-12-30T07:00:00"/>
    <d v="1899-12-30T11:30:00"/>
    <d v="2021-06-17T00:00:00"/>
    <x v="66"/>
    <d v="2021-06-17T00:00:00"/>
    <d v="2021-06-17T00:00:00"/>
    <d v="1899-12-30T07:00:00"/>
    <d v="1899-12-30T11:30:00"/>
    <s v="ALVARO CERVANTES"/>
    <s v="LEONARDO CANO"/>
    <x v="0"/>
    <s v="SOLDADURA"/>
    <s v="EXTERNO"/>
    <x v="1"/>
    <n v="0"/>
    <n v="1"/>
    <d v="1899-12-30T04:30:00"/>
    <x v="72"/>
    <n v="1"/>
    <d v="1899-12-30T00:00:00"/>
    <d v="1899-12-30T04:30:00"/>
    <x v="19"/>
    <x v="5"/>
    <x v="14"/>
    <s v="6-24"/>
  </r>
  <r>
    <s v="TFR045"/>
    <n v="598"/>
    <x v="1"/>
    <s v="DESMONTE DE BARRA EN V TRASERA PARA REPARACION DE SOPORTES PARTE TRASERA"/>
    <s v="SOPORTES CHASIS"/>
    <d v="1899-12-30T07:00:00"/>
    <d v="1899-12-30T17:15:00"/>
    <d v="2021-06-17T00:00:00"/>
    <x v="66"/>
    <d v="2021-06-17T00:00:00"/>
    <d v="2021-06-17T00:00:00"/>
    <d v="1899-12-30T07:30:00"/>
    <d v="1899-12-30T08:30:00"/>
    <s v="RODOLFO CASTAÑEDA _x000a_JOSE DIAZ"/>
    <s v="ROBERTO MENDOZA"/>
    <x v="0"/>
    <s v="MECANICA DE PATIO"/>
    <s v="EXTERNO"/>
    <x v="1"/>
    <n v="0"/>
    <n v="1"/>
    <d v="1899-12-30T08:15:29"/>
    <x v="317"/>
    <n v="0"/>
    <d v="1899-12-30T03:45:00"/>
    <d v="1899-12-30T13:00:00"/>
    <x v="19"/>
    <x v="5"/>
    <x v="14"/>
    <s v="6-24"/>
  </r>
  <r>
    <s v="TFR045"/>
    <n v="598"/>
    <x v="1"/>
    <s v="DESMONTE DE SOPORTES DE BARRA EN V PARTIDOS Y MONTAJE DE UNOS FABRICADOS"/>
    <s v="SOPORTES CHASIS"/>
    <d v="1899-12-30T07:00:00"/>
    <d v="1899-12-30T17:15:00"/>
    <d v="2021-06-17T00:00:00"/>
    <x v="66"/>
    <d v="2021-06-17T00:00:00"/>
    <d v="2021-06-17T00:00:00"/>
    <d v="1899-12-30T07:30:00"/>
    <d v="1899-12-30T16:00:00"/>
    <s v="DAIRO RODRIGUEZ"/>
    <s v="ROBERTO MENDOZA"/>
    <x v="0"/>
    <s v="SOLDADURA"/>
    <s v="EXTERNO"/>
    <x v="1"/>
    <n v="0"/>
    <n v="1"/>
    <d v="1899-12-30T08:15:29"/>
    <x v="317"/>
    <n v="0"/>
    <d v="1899-12-30T03:45:00"/>
    <d v="1899-12-30T13:00:00"/>
    <x v="19"/>
    <x v="5"/>
    <x v="14"/>
    <s v="6-24"/>
  </r>
  <r>
    <s v="TFR045"/>
    <n v="598"/>
    <x v="1"/>
    <s v="REPARACION SISTEMA ELEVAVIDRIO INSTALACION DE MAXTER Y CAMBIO DE STOP RENEGADOS"/>
    <s v="LUZ CABINA"/>
    <d v="1899-12-30T07:00:00"/>
    <d v="1899-12-30T17:15:00"/>
    <d v="2021-06-17T00:00:00"/>
    <x v="66"/>
    <d v="2021-06-17T00:00:00"/>
    <d v="2021-06-17T00:00:00"/>
    <d v="1899-12-30T07:30:00"/>
    <d v="1899-12-30T12:00:00"/>
    <s v="EDWIN NARANJO"/>
    <s v="ROBERTO MENDOZA"/>
    <x v="0"/>
    <s v="ELECTRICO"/>
    <s v="INTERNO"/>
    <x v="1"/>
    <n v="0"/>
    <n v="1"/>
    <d v="1899-12-30T08:15:29"/>
    <x v="317"/>
    <n v="0"/>
    <d v="1899-12-30T03:45:00"/>
    <d v="1899-12-30T13:00:00"/>
    <x v="19"/>
    <x v="5"/>
    <x v="14"/>
    <s v="6-24"/>
  </r>
  <r>
    <s v="TFR045"/>
    <n v="598"/>
    <x v="0"/>
    <s v="MONTAJE DE BARRA EN V"/>
    <s v="SOPORTES CHASIS"/>
    <d v="1899-12-30T07:00:00"/>
    <d v="1899-12-30T17:15:00"/>
    <d v="2021-06-17T00:00:00"/>
    <x v="66"/>
    <d v="2021-06-17T00:00:00"/>
    <d v="2021-06-17T00:00:00"/>
    <d v="1899-12-30T16:00:00"/>
    <d v="1899-12-30T17:30:00"/>
    <s v="RODOLFO CASTAÑEDA"/>
    <s v="ROBERTO MENDOZA"/>
    <x v="0"/>
    <s v="MECANICA DE PATIO"/>
    <s v="EXTERNO"/>
    <x v="1"/>
    <n v="0"/>
    <n v="1"/>
    <d v="1899-12-30T08:15:29"/>
    <x v="317"/>
    <n v="0"/>
    <d v="1899-12-30T03:45:00"/>
    <d v="1899-12-30T13:00:00"/>
    <x v="19"/>
    <x v="5"/>
    <x v="14"/>
    <s v="6-24"/>
  </r>
  <r>
    <s v="R60300"/>
    <n v="599"/>
    <x v="1"/>
    <s v="REVISION DE  FUGA DE AIRE Y SE CORRIGE POR UNA MANGUERA"/>
    <s v="AIRE TRAILER"/>
    <d v="1899-12-30T07:00:00"/>
    <d v="1899-12-30T09:30:00"/>
    <d v="2021-06-17T00:00:00"/>
    <x v="66"/>
    <d v="2021-06-17T00:00:00"/>
    <d v="2021-06-17T00:00:00"/>
    <d v="1899-12-30T07:30:00"/>
    <d v="1899-12-30T08:30:00"/>
    <s v="DEIWIS PIMIENTA"/>
    <s v="NEIDER IBARRA"/>
    <x v="0"/>
    <s v="AIRE"/>
    <s v="EXTERNO"/>
    <x v="3"/>
    <n v="0"/>
    <n v="1"/>
    <d v="1899-12-30T02:30:00"/>
    <x v="0"/>
    <n v="1"/>
    <d v="1899-12-30T00:00:00"/>
    <d v="1899-12-30T02:30:00"/>
    <x v="19"/>
    <x v="5"/>
    <x v="14"/>
    <s v="6-24"/>
  </r>
  <r>
    <s v="R60300"/>
    <n v="599"/>
    <x v="0"/>
    <s v="CORREGIR FUGAS DE PRODUCTO POR TAPAS DE MANHOLES, CAMBIO DE VALVULA MANHOLE DELANTEROY CAMBIO DE ORING TAPA MANHOLE TRASERO"/>
    <s v="TAPAS TANQUE"/>
    <d v="1899-12-30T07:00:00"/>
    <d v="1899-12-30T09:30:00"/>
    <d v="2021-06-17T00:00:00"/>
    <x v="66"/>
    <d v="2021-06-17T00:00:00"/>
    <d v="2021-06-17T00:00:00"/>
    <d v="1899-12-30T07:30:00"/>
    <d v="1899-12-30T09:30:00"/>
    <s v="CESAR ESCORCIA"/>
    <s v="NEIDER IBARRA"/>
    <x v="0"/>
    <s v="MECANICA DE PATIO"/>
    <s v="INTERNO"/>
    <x v="3"/>
    <n v="0"/>
    <n v="1"/>
    <d v="1899-12-30T02:30:00"/>
    <x v="0"/>
    <n v="1"/>
    <d v="1899-12-30T00:00:00"/>
    <d v="1899-12-30T02:30:00"/>
    <x v="19"/>
    <x v="5"/>
    <x v="14"/>
    <s v="6-24"/>
  </r>
  <r>
    <s v="TFU068"/>
    <n v="600"/>
    <x v="0"/>
    <s v="PONER 4 TORNILLO AL TUNEL DE LEVA"/>
    <s v="SUSPENSION CABINA"/>
    <d v="1899-12-30T08:45:00"/>
    <d v="1899-12-30T09:30:00"/>
    <d v="2021-06-17T00:00:00"/>
    <x v="66"/>
    <d v="2021-06-17T00:00:00"/>
    <d v="2021-06-17T00:00:00"/>
    <d v="1899-12-30T08:45:00"/>
    <d v="1899-12-30T09:30:00"/>
    <s v="DEIWIS PIMIENTA"/>
    <s v="JHON CANTILLO"/>
    <x v="0"/>
    <s v="MECANICA DE PATIO"/>
    <s v="EXTERNO"/>
    <x v="1"/>
    <n v="0"/>
    <n v="1"/>
    <d v="1899-12-30T00:45:00"/>
    <x v="21"/>
    <n v="1"/>
    <d v="1899-12-30T00:00:00"/>
    <d v="1899-12-30T00:45:00"/>
    <x v="19"/>
    <x v="5"/>
    <x v="14"/>
    <s v="6-24"/>
  </r>
  <r>
    <s v="TZU233"/>
    <n v="601"/>
    <x v="1"/>
    <s v="CAMBIO DE ACEITE Y FILTRACION"/>
    <s v="MOTOR"/>
    <d v="1899-12-30T07:40:00"/>
    <d v="1899-12-30T18:00:00"/>
    <d v="2021-06-17T00:00:00"/>
    <x v="67"/>
    <d v="2021-06-17T00:00:00"/>
    <d v="2021-06-17T00:00:00"/>
    <d v="1899-12-30T07:40:00"/>
    <d v="1899-12-30T12:00:00"/>
    <s v="ORLANDO SAN JUAN"/>
    <s v="DAMIAN"/>
    <x v="1"/>
    <s v="MECANICA DE PATIO"/>
    <s v="INTERNO"/>
    <x v="7"/>
    <n v="5"/>
    <n v="1"/>
    <d v="1900-01-01T04:50:06"/>
    <x v="318"/>
    <n v="1"/>
    <d v="1899-12-30T00:00:00"/>
    <d v="1900-01-02T09:18:05"/>
    <x v="27"/>
    <x v="5"/>
    <x v="11"/>
    <s v="6-25"/>
  </r>
  <r>
    <s v="TZU233"/>
    <n v="601"/>
    <x v="1"/>
    <s v="DESMONTE DE ARRANQUE"/>
    <s v="LUZ CABINA"/>
    <d v="1899-12-30T07:40:00"/>
    <d v="1899-12-30T18:00:00"/>
    <d v="2021-06-17T00:00:00"/>
    <x v="67"/>
    <d v="2021-06-17T00:00:00"/>
    <d v="2021-06-17T00:00:00"/>
    <d v="1899-12-30T10:10:00"/>
    <d v="1899-12-30T10:40:00"/>
    <s v="EDWIN NARANJO"/>
    <s v="DAMIAN"/>
    <x v="1"/>
    <s v="ELECTRICO"/>
    <s v="INTERNO"/>
    <x v="7"/>
    <n v="5"/>
    <n v="1"/>
    <d v="1900-01-01T04:50:06"/>
    <x v="318"/>
    <n v="1"/>
    <d v="1899-12-30T00:00:00"/>
    <d v="1900-01-02T09:18:05"/>
    <x v="27"/>
    <x v="5"/>
    <x v="11"/>
    <s v="6-25"/>
  </r>
  <r>
    <s v="TZU233"/>
    <n v="601"/>
    <x v="1"/>
    <s v="BRILLADO "/>
    <s v="CABINA"/>
    <d v="1899-12-30T07:40:00"/>
    <d v="1899-12-30T18:00:00"/>
    <d v="2021-06-17T00:00:00"/>
    <x v="67"/>
    <d v="2021-06-17T00:00:00"/>
    <d v="2021-06-17T00:00:00"/>
    <d v="1899-12-30T09:00:00"/>
    <d v="1899-12-30T10:15:00"/>
    <s v="WILSON OROZCO"/>
    <s v="DAMIAN"/>
    <x v="1"/>
    <s v="LATONERIA Y PINTURA"/>
    <s v="EXTERNO"/>
    <x v="7"/>
    <n v="5"/>
    <n v="1"/>
    <d v="1900-01-01T04:50:06"/>
    <x v="318"/>
    <n v="1"/>
    <d v="1899-12-30T00:00:00"/>
    <d v="1900-01-02T09:18:05"/>
    <x v="27"/>
    <x v="5"/>
    <x v="11"/>
    <s v="6-25"/>
  </r>
  <r>
    <s v="TZU233"/>
    <n v="601"/>
    <x v="1"/>
    <s v="MONTAJE DE MOTOR DE ARRANQUE PRUEBA Y SE DESMONTO NO FUNCIONO"/>
    <s v="LUZ CABINA"/>
    <d v="1899-12-30T07:40:00"/>
    <d v="1899-12-30T18:00:00"/>
    <d v="2021-06-17T00:00:00"/>
    <x v="67"/>
    <d v="2021-06-18T00:00:00"/>
    <d v="2021-06-18T00:00:00"/>
    <d v="1899-12-30T09:00:00"/>
    <d v="1899-12-30T10:40:00"/>
    <s v="EDWIN NARANJO_x000a_JULIO ARAQUE"/>
    <s v="DAMIAN"/>
    <x v="1"/>
    <s v="ELECTRICO"/>
    <s v="INTERNO"/>
    <x v="7"/>
    <n v="5"/>
    <n v="1"/>
    <d v="1900-01-01T04:50:06"/>
    <x v="318"/>
    <n v="1"/>
    <d v="1899-12-30T00:00:00"/>
    <d v="1900-01-02T09:18:05"/>
    <x v="27"/>
    <x v="5"/>
    <x v="11"/>
    <s v="6-25"/>
  </r>
  <r>
    <s v="TZU233"/>
    <n v="601"/>
    <x v="1"/>
    <s v="MONTAJE NUEVAMENTE DE ARRANQUE SE REALIZARON PRUEBAS"/>
    <s v="LUZ CABINA"/>
    <d v="1899-12-30T07:40:00"/>
    <d v="1899-12-30T18:00:00"/>
    <d v="2021-06-17T00:00:00"/>
    <x v="67"/>
    <d v="2021-06-21T00:00:00"/>
    <d v="2021-06-21T00:00:00"/>
    <d v="1899-12-30T08:56:00"/>
    <d v="1899-12-30T12:00:00"/>
    <s v="EDWIN NARANJO_x000a_JULIO ARAQUE"/>
    <s v="DAMIAN"/>
    <x v="1"/>
    <s v="ELECTRICO"/>
    <s v="INTERNO"/>
    <x v="7"/>
    <n v="5"/>
    <n v="1"/>
    <d v="1900-01-01T04:50:06"/>
    <x v="318"/>
    <n v="1"/>
    <d v="1899-12-30T00:00:00"/>
    <d v="1900-01-02T09:18:05"/>
    <x v="27"/>
    <x v="5"/>
    <x v="11"/>
    <s v="6-25"/>
  </r>
  <r>
    <s v="TZU233"/>
    <n v="601"/>
    <x v="1"/>
    <s v="COLOCAR GUAYA DE FRENO EN SU POSICION"/>
    <s v="RUEDAS"/>
    <d v="1899-12-30T07:40:00"/>
    <d v="1899-12-30T18:00:00"/>
    <d v="2021-06-17T00:00:00"/>
    <x v="67"/>
    <d v="2021-06-21T00:00:00"/>
    <d v="2021-06-21T00:00:00"/>
    <d v="1899-12-30T15:15:00"/>
    <d v="1899-12-30T16:40:00"/>
    <s v="DEIWIS PIMIENTA"/>
    <s v="DAMIAN"/>
    <x v="1"/>
    <s v="MOTORES"/>
    <s v="INTERNO"/>
    <x v="7"/>
    <n v="5"/>
    <n v="1"/>
    <d v="1900-01-01T04:50:06"/>
    <x v="318"/>
    <n v="1"/>
    <d v="1899-12-30T00:00:00"/>
    <d v="1900-01-02T09:18:05"/>
    <x v="27"/>
    <x v="5"/>
    <x v="11"/>
    <s v="6-25"/>
  </r>
  <r>
    <s v="TZU233"/>
    <n v="601"/>
    <x v="1"/>
    <s v="SE BAJO VALVULA TRASERA DE FRENO Y FUGA DE ACPM"/>
    <s v="MOTOR"/>
    <d v="1899-12-30T07:40:00"/>
    <d v="1899-12-30T18:00:00"/>
    <d v="2021-06-17T00:00:00"/>
    <x v="67"/>
    <d v="2021-06-21T00:00:00"/>
    <d v="2021-06-21T00:00:00"/>
    <d v="1899-12-30T14:30:00"/>
    <d v="1899-12-30T16:00:00"/>
    <s v="ORLANDO SAN JUAN"/>
    <s v="DAMIAN"/>
    <x v="1"/>
    <s v="MOTORES"/>
    <s v="INTERNO"/>
    <x v="7"/>
    <n v="5"/>
    <n v="1"/>
    <d v="1900-01-01T04:50:06"/>
    <x v="318"/>
    <n v="1"/>
    <d v="1899-12-30T00:00:00"/>
    <d v="1900-01-02T09:18:05"/>
    <x v="27"/>
    <x v="5"/>
    <x v="11"/>
    <s v="6-25"/>
  </r>
  <r>
    <s v="TZU233"/>
    <n v="601"/>
    <x v="0"/>
    <s v="CAMBIO DE VALVULA DE FRENO "/>
    <s v="MOTOR"/>
    <d v="1899-12-30T07:40:00"/>
    <d v="1899-12-30T18:00:00"/>
    <d v="2021-06-17T00:00:00"/>
    <x v="67"/>
    <d v="2021-06-22T00:00:00"/>
    <d v="2021-06-22T00:00:00"/>
    <d v="1899-12-30T17:00:00"/>
    <d v="1899-12-30T18:00:00"/>
    <s v="ORLANDO SAN JUAN"/>
    <s v="DAMIAN"/>
    <x v="1"/>
    <s v="MOTORES"/>
    <s v="INTERNO"/>
    <x v="7"/>
    <n v="5"/>
    <n v="1"/>
    <d v="1900-01-01T04:50:06"/>
    <x v="318"/>
    <n v="1"/>
    <d v="1899-12-30T00:00:00"/>
    <d v="1900-01-02T09:18:05"/>
    <x v="27"/>
    <x v="5"/>
    <x v="11"/>
    <s v="6-25"/>
  </r>
  <r>
    <s v="S26299"/>
    <n v="602"/>
    <x v="1"/>
    <s v="INSPECCION DE TRAILER, SE DESMONTARON LLANTAS POSICION 5,6,7 Y 8 PARA CAMBIAR BANDAS"/>
    <s v="RUEDAS"/>
    <d v="1899-12-30T09:30:00"/>
    <d v="1899-12-30T15:10:00"/>
    <d v="2021-06-17T00:00:00"/>
    <x v="68"/>
    <d v="2021-06-17T00:00:00"/>
    <d v="2021-06-17T00:00:00"/>
    <d v="1899-12-30T09:30:00"/>
    <d v="1899-12-30T10:30:00"/>
    <s v="CESAR ESCORCIA _x000a_RODOLFO CASTAÑEDA"/>
    <s v="RICHARD RODRIGUEZ"/>
    <x v="1"/>
    <s v="MECANICA DE PATIO"/>
    <s v="INTERNO"/>
    <x v="1"/>
    <n v="1"/>
    <n v="1"/>
    <d v="1899-12-30T12:10:58"/>
    <x v="319"/>
    <n v="1"/>
    <d v="1899-12-30T00:00:00"/>
    <d v="1899-12-30T17:40:58"/>
    <x v="29"/>
    <x v="5"/>
    <x v="14"/>
    <s v="6-24"/>
  </r>
  <r>
    <s v="TFU056"/>
    <n v="602"/>
    <x v="1"/>
    <s v="CAMBIO DE BOBINA DE FRENO DE MOTOR"/>
    <s v="MOTOR"/>
    <d v="1899-12-30T09:30:00"/>
    <d v="1899-12-30T15:10:00"/>
    <d v="2021-06-17T00:00:00"/>
    <x v="68"/>
    <d v="2021-06-17T00:00:00"/>
    <d v="2021-06-17T00:00:00"/>
    <d v="1899-12-30T14:00:00"/>
    <d v="1899-12-30T16:00:00"/>
    <s v="ORLANDO SAN JUAN"/>
    <s v="RICHARD RODRIGUEZ"/>
    <x v="0"/>
    <s v="MOTORES"/>
    <s v="INTERNO"/>
    <x v="1"/>
    <n v="1"/>
    <n v="1"/>
    <d v="1899-12-30T12:10:58"/>
    <x v="319"/>
    <n v="1"/>
    <d v="1899-12-30T00:00:00"/>
    <d v="1899-12-30T17:40:58"/>
    <x v="29"/>
    <x v="5"/>
    <x v="14"/>
    <s v="6-24"/>
  </r>
  <r>
    <s v="S26299"/>
    <n v="602"/>
    <x v="1"/>
    <s v="CAMBIO DE BANDAS Y MONTAJE DE LLANTAS"/>
    <s v="RUEDAS"/>
    <d v="1899-12-30T09:30:00"/>
    <d v="1899-12-30T15:10:00"/>
    <d v="2021-06-17T00:00:00"/>
    <x v="68"/>
    <d v="2021-06-18T00:00:00"/>
    <d v="2021-06-18T00:00:00"/>
    <d v="1899-12-30T10:00:00"/>
    <d v="1899-12-30T12:00:00"/>
    <s v="CESAR ESCORCIA _x000a_RODOLFO CASTAÑEDA"/>
    <s v="RICHARD RODRIGUEZ"/>
    <x v="1"/>
    <s v="MECANICA DE PATIO"/>
    <s v="INTERNO"/>
    <x v="1"/>
    <n v="1"/>
    <n v="1"/>
    <d v="1899-12-30T12:10:58"/>
    <x v="319"/>
    <n v="1"/>
    <d v="1899-12-30T00:00:00"/>
    <d v="1899-12-30T17:40:58"/>
    <x v="29"/>
    <x v="5"/>
    <x v="14"/>
    <s v="6-24"/>
  </r>
  <r>
    <s v="S26299"/>
    <n v="602"/>
    <x v="1"/>
    <s v="CAMBIO DE LLANTAS 5,6,7,8 POR REENCAUCHE, VALVULA LLANTA 5"/>
    <s v="RUEDAS"/>
    <d v="1899-12-30T09:30:00"/>
    <d v="1899-12-30T15:10:00"/>
    <d v="2021-06-17T00:00:00"/>
    <x v="68"/>
    <d v="2021-06-18T00:00:00"/>
    <d v="2021-06-18T00:00:00"/>
    <d v="1899-12-30T07:00:00"/>
    <d v="1899-12-30T13:00:00"/>
    <s v="JHON _x000a_LUIS"/>
    <s v="RICHARD RODRIGUEZ"/>
    <x v="1"/>
    <s v="LLANTERIA"/>
    <s v="EXTERNO"/>
    <x v="1"/>
    <n v="1"/>
    <n v="1"/>
    <d v="1899-12-30T12:10:58"/>
    <x v="319"/>
    <n v="1"/>
    <d v="1899-12-30T00:00:00"/>
    <d v="1899-12-30T17:40:58"/>
    <x v="29"/>
    <x v="5"/>
    <x v="14"/>
    <s v="6-24"/>
  </r>
  <r>
    <s v="TFU056"/>
    <n v="602"/>
    <x v="1"/>
    <s v="ARREGLO DE ROSCA DE TANQUE DE ACPM"/>
    <s v="CABINA"/>
    <d v="1899-12-30T09:30:00"/>
    <d v="1899-12-30T15:10:00"/>
    <d v="2021-06-17T00:00:00"/>
    <x v="68"/>
    <d v="2021-06-18T00:00:00"/>
    <d v="2021-06-18T00:00:00"/>
    <d v="1899-12-30T14:00:00"/>
    <d v="1899-12-30T15:10:00"/>
    <s v="CESAR ESCORCIA"/>
    <s v="RICHARD RODRIGUEZ"/>
    <x v="0"/>
    <s v="MECANICA DE PATIO"/>
    <s v="EXTERNO"/>
    <x v="1"/>
    <n v="1"/>
    <n v="1"/>
    <d v="1899-12-30T12:10:58"/>
    <x v="319"/>
    <n v="1"/>
    <d v="1899-12-30T00:00:00"/>
    <d v="1899-12-30T17:40:58"/>
    <x v="29"/>
    <x v="5"/>
    <x v="14"/>
    <s v="6-24"/>
  </r>
  <r>
    <s v="TFU056"/>
    <n v="602"/>
    <x v="0"/>
    <s v="ESCANER DE VEHICULO TODO DENTRO DE LA NORMALIDAD"/>
    <s v="MOTOR"/>
    <d v="1899-12-30T09:30:00"/>
    <d v="1899-12-30T15:10:00"/>
    <d v="2021-06-17T00:00:00"/>
    <x v="68"/>
    <d v="2021-06-18T00:00:00"/>
    <d v="2021-06-18T00:00:00"/>
    <d v="1899-12-30T14:00:00"/>
    <d v="1899-12-30T15:00:00"/>
    <s v="PACHECO"/>
    <s v="RICHARD RODRIGUEZ"/>
    <x v="1"/>
    <s v="MOTORES"/>
    <s v="INTERNO"/>
    <x v="1"/>
    <n v="1"/>
    <n v="1"/>
    <d v="1899-12-30T12:10:58"/>
    <x v="319"/>
    <n v="1"/>
    <d v="1899-12-30T00:00:00"/>
    <d v="1899-12-30T17:40:58"/>
    <x v="29"/>
    <x v="5"/>
    <x v="14"/>
    <s v="6-24"/>
  </r>
  <r>
    <s v="TFQ007"/>
    <n v="603"/>
    <x v="1"/>
    <s v="AJUSTE DE EJE LAPICERO Y SOPORTE DEL TANQUE DEL HIDRAUICODEL LEVANTA VOLCO"/>
    <s v="SOPORTES CHASIS"/>
    <d v="1899-12-30T08:30:00"/>
    <d v="1899-12-30T15:05:00"/>
    <d v="2021-06-17T00:00:00"/>
    <x v="68"/>
    <d v="2021-06-17T00:00:00"/>
    <d v="2021-06-17T00:00:00"/>
    <d v="1899-12-30T09:20:00"/>
    <d v="1899-12-30T11:00:00"/>
    <s v="JOSE DIAZ"/>
    <s v="CARLOS MARIO"/>
    <x v="1"/>
    <s v="CAJAS Y TRANSMISIONES"/>
    <s v="INTERNO"/>
    <x v="1"/>
    <n v="1"/>
    <n v="1"/>
    <d v="1899-12-30T13:05:58"/>
    <x v="167"/>
    <n v="1"/>
    <d v="1899-12-30T00:00:00"/>
    <d v="1899-12-30T18:35:58"/>
    <x v="29"/>
    <x v="5"/>
    <x v="14"/>
    <s v="6-24"/>
  </r>
  <r>
    <s v="S26256"/>
    <n v="603"/>
    <x v="1"/>
    <s v="DESMONTE DE ACOPLE RAPIDO DEL VOLCO"/>
    <s v="LEVANTAR VOLCO"/>
    <d v="1899-12-30T08:30:00"/>
    <d v="1899-12-30T15:05:00"/>
    <d v="2021-06-17T00:00:00"/>
    <x v="68"/>
    <d v="2021-06-17T00:00:00"/>
    <d v="2021-06-17T00:00:00"/>
    <d v="1899-12-30T09:30:00"/>
    <d v="1899-12-30T10:08:00"/>
    <s v="DEIWIS PIMIENTA"/>
    <s v="CARLOS MARIO"/>
    <x v="0"/>
    <s v="MECANICA DE PATIO"/>
    <s v="EXTERNO"/>
    <x v="1"/>
    <n v="1"/>
    <n v="1"/>
    <d v="1899-12-30T13:05:58"/>
    <x v="167"/>
    <n v="1"/>
    <d v="1899-12-30T00:00:00"/>
    <d v="1899-12-30T18:35:58"/>
    <x v="29"/>
    <x v="5"/>
    <x v="14"/>
    <s v="6-24"/>
  </r>
  <r>
    <s v="TFQ007"/>
    <n v="603"/>
    <x v="1"/>
    <s v="POSTURA DE TAPA DE FUSIBLES "/>
    <s v="LUZ CABINA"/>
    <d v="1899-12-30T08:30:00"/>
    <d v="1899-12-30T15:05:00"/>
    <d v="2021-06-17T00:00:00"/>
    <x v="68"/>
    <d v="2021-06-17T00:00:00"/>
    <d v="2021-06-17T00:00:00"/>
    <d v="1899-12-30T14:00:00"/>
    <d v="1899-12-30T15:00:00"/>
    <s v="JULIO ARAQUE"/>
    <s v="CARLOS MARIO"/>
    <x v="0"/>
    <s v="ELECTRICO"/>
    <s v="EXTERNO"/>
    <x v="1"/>
    <n v="1"/>
    <n v="1"/>
    <d v="1899-12-30T13:05:58"/>
    <x v="167"/>
    <n v="1"/>
    <d v="1899-12-30T00:00:00"/>
    <d v="1899-12-30T18:35:58"/>
    <x v="29"/>
    <x v="5"/>
    <x v="14"/>
    <s v="6-24"/>
  </r>
  <r>
    <s v="TFQ007"/>
    <n v="603"/>
    <x v="1"/>
    <s v="DESMONTE DE SOPORTES DE BARRA EN V"/>
    <s v="SOPORTES CHASIS"/>
    <d v="1899-12-30T08:30:00"/>
    <d v="1899-12-30T15:05:00"/>
    <d v="2021-06-17T00:00:00"/>
    <x v="68"/>
    <d v="2021-06-17T00:00:00"/>
    <d v="2021-06-17T00:00:00"/>
    <d v="1899-12-30T15:00:00"/>
    <d v="1899-12-30T17:30:00"/>
    <s v="DAIRO RODRIGUEZ"/>
    <s v="CARLOS MARIO"/>
    <x v="0"/>
    <s v="SOLDADURA"/>
    <s v="EXTERNO"/>
    <x v="1"/>
    <n v="1"/>
    <n v="1"/>
    <d v="1899-12-30T13:05:58"/>
    <x v="167"/>
    <n v="1"/>
    <d v="1899-12-30T00:00:00"/>
    <d v="1899-12-30T18:35:58"/>
    <x v="29"/>
    <x v="5"/>
    <x v="14"/>
    <s v="6-24"/>
  </r>
  <r>
    <s v="TFQ007"/>
    <n v="603"/>
    <x v="1"/>
    <s v="DEMONTE DE LLANTAS POSICION 5 Y 6, PARA MONTAJE DE PIEZAS FABRICADAS DE SOPORTE DE BARRA EN V DELANTERA  Y MONTAJE DE LLANTAS"/>
    <s v="SOPORTES CHASIS"/>
    <d v="1899-12-30T08:30:00"/>
    <d v="1899-12-30T15:05:00"/>
    <d v="2021-06-17T00:00:00"/>
    <x v="68"/>
    <d v="2021-06-18T00:00:00"/>
    <d v="2021-06-18T00:00:00"/>
    <d v="1899-12-30T07:30:00"/>
    <d v="1899-12-30T15:05:00"/>
    <s v="ALVARO CERVANTES _x000a_RODOLFO CASTAÑEDA"/>
    <s v="CARLOS MARIO"/>
    <x v="0"/>
    <s v="SOLDADURA"/>
    <s v="EXTERNO"/>
    <x v="1"/>
    <n v="1"/>
    <n v="1"/>
    <d v="1899-12-30T13:05:58"/>
    <x v="167"/>
    <n v="1"/>
    <d v="1899-12-30T00:00:00"/>
    <d v="1899-12-30T18:35:58"/>
    <x v="29"/>
    <x v="5"/>
    <x v="14"/>
    <s v="6-24"/>
  </r>
  <r>
    <s v="TFQ007"/>
    <n v="603"/>
    <x v="1"/>
    <s v="CAMBIO DE UNIDAD DELANTERA 2 PATAS, BOMBILLO DEL ESPALDAR DE CABINA SE CAMBIO E INSPECCION DE LUCES"/>
    <s v="LUZ CABINA"/>
    <d v="1899-12-30T08:30:00"/>
    <d v="1899-12-30T15:05:00"/>
    <d v="2021-06-17T00:00:00"/>
    <x v="68"/>
    <d v="2021-06-18T00:00:00"/>
    <d v="2021-06-18T00:00:00"/>
    <d v="1899-12-30T07:30:00"/>
    <d v="1899-12-30T08:40:00"/>
    <s v="JULIO ARAQUE"/>
    <s v="CARLOS MARIO"/>
    <x v="0"/>
    <s v="ELECTRICO"/>
    <s v="EXTERNO"/>
    <x v="1"/>
    <n v="1"/>
    <n v="1"/>
    <d v="1899-12-30T13:05:58"/>
    <x v="167"/>
    <n v="1"/>
    <d v="1899-12-30T00:00:00"/>
    <d v="1899-12-30T18:35:58"/>
    <x v="29"/>
    <x v="5"/>
    <x v="14"/>
    <s v="6-24"/>
  </r>
  <r>
    <s v="TFQ007"/>
    <n v="603"/>
    <x v="1"/>
    <s v="DESMONTE DE LLANTAS 5 Y 6, PARA TRABAJOS MECANICOS, CAMBIO DE LLANTA NUMERO 4"/>
    <s v="RUEDAS"/>
    <d v="1899-12-30T08:30:00"/>
    <d v="1899-12-30T15:05:00"/>
    <d v="2021-06-17T00:00:00"/>
    <x v="68"/>
    <d v="2021-06-18T00:00:00"/>
    <d v="2021-06-18T00:00:00"/>
    <d v="1899-12-30T08:20:00"/>
    <d v="1899-12-30T10:30:00"/>
    <s v="JHON _x000a_LUIS"/>
    <s v="CARLOS MARIO"/>
    <x v="1"/>
    <s v="LLANTERIA"/>
    <s v="EXTERNO"/>
    <x v="1"/>
    <n v="1"/>
    <n v="1"/>
    <d v="1899-12-30T13:05:58"/>
    <x v="167"/>
    <n v="1"/>
    <d v="1899-12-30T00:00:00"/>
    <d v="1899-12-30T18:35:58"/>
    <x v="29"/>
    <x v="5"/>
    <x v="14"/>
    <s v="6-24"/>
  </r>
  <r>
    <s v="S26256"/>
    <n v="603"/>
    <x v="0"/>
    <s v="CAMBIO DE ACOPLES RAPIDO DE SISTEMA HIDRAULICO "/>
    <s v="LEVANTAR VOLCO"/>
    <d v="1899-12-30T08:30:00"/>
    <d v="1899-12-30T15:05:00"/>
    <d v="2021-06-17T00:00:00"/>
    <x v="68"/>
    <d v="2021-06-18T00:00:00"/>
    <d v="2021-06-18T00:00:00"/>
    <d v="1899-12-30T09:30:00"/>
    <d v="1899-12-30T10:30:00"/>
    <s v="DEIWIS PIMIENTA"/>
    <s v="CARLOS MARIO"/>
    <x v="0"/>
    <s v="MECANICA DE PATIO"/>
    <s v="EXTERNO"/>
    <x v="1"/>
    <n v="1"/>
    <n v="1"/>
    <d v="1899-12-30T13:05:58"/>
    <x v="167"/>
    <n v="1"/>
    <d v="1899-12-30T00:00:00"/>
    <d v="1899-12-30T18:35:58"/>
    <x v="29"/>
    <x v="5"/>
    <x v="14"/>
    <s v="6-24"/>
  </r>
  <r>
    <s v="WHO644"/>
    <n v="604"/>
    <x v="1"/>
    <s v="CAMBIO DE ACEITE DE MOTOR Y FILTRACION DE MOTOR"/>
    <s v="MOTOR"/>
    <d v="1899-12-30T09:20:00"/>
    <d v="1899-12-30T15:40:00"/>
    <d v="2021-06-17T00:00:00"/>
    <x v="66"/>
    <d v="2021-06-17T00:00:00"/>
    <d v="2021-06-17T00:00:00"/>
    <d v="1899-12-30T09:20:00"/>
    <d v="1899-12-30T15:15:00"/>
    <s v="WILSON DURAN"/>
    <s v="CARLOS PERTUZ"/>
    <x v="1"/>
    <s v="MECANICA DE PATIO"/>
    <s v="INTERNO"/>
    <x v="3"/>
    <n v="0"/>
    <n v="1"/>
    <d v="1899-12-30T04:20:29"/>
    <x v="148"/>
    <n v="0"/>
    <d v="1899-12-30T05:20:00"/>
    <d v="1899-12-30T10:40:00"/>
    <x v="19"/>
    <x v="5"/>
    <x v="14"/>
    <s v="6-24"/>
  </r>
  <r>
    <s v="R62625"/>
    <n v="604"/>
    <x v="1"/>
    <s v="DESMONTE DE LLANTA PARA SOLDADURA A BALANCIN Y MONTAJE"/>
    <s v="SUSPENSION TRAILER"/>
    <d v="1899-12-30T09:20:00"/>
    <d v="1899-12-30T15:40:00"/>
    <d v="2021-06-17T00:00:00"/>
    <x v="66"/>
    <d v="2021-06-17T00:00:00"/>
    <d v="2021-06-17T00:00:00"/>
    <d v="1899-12-30T09:30:00"/>
    <d v="1899-12-30T10:30:00"/>
    <s v="RODOLFO CASTAÑEDA _x000a_ALVARO CERVANTES"/>
    <s v="CARLOS PERTUZ"/>
    <x v="1"/>
    <s v="SOLDADURA"/>
    <s v="EXTERNO"/>
    <x v="3"/>
    <n v="0"/>
    <n v="1"/>
    <d v="1899-12-30T04:20:29"/>
    <x v="148"/>
    <n v="0"/>
    <d v="1899-12-30T05:20:00"/>
    <d v="1899-12-30T10:40:00"/>
    <x v="19"/>
    <x v="5"/>
    <x v="14"/>
    <s v="6-24"/>
  </r>
  <r>
    <s v="WHO644"/>
    <n v="604"/>
    <x v="1"/>
    <s v="CAMBIO DE SOPORTE DE MOTOR"/>
    <s v="MOTOR"/>
    <d v="1899-12-30T09:20:00"/>
    <d v="1899-12-30T15:40:00"/>
    <d v="2021-06-17T00:00:00"/>
    <x v="66"/>
    <d v="2021-06-17T00:00:00"/>
    <d v="2021-06-17T00:00:00"/>
    <d v="1899-12-30T14:00:00"/>
    <d v="1899-12-30T15:40:00"/>
    <s v="JOSE DIAZ"/>
    <s v="CARLOS PERTUZ"/>
    <x v="1"/>
    <s v="MECANICA DE PATIO"/>
    <s v="INTERNO"/>
    <x v="3"/>
    <n v="0"/>
    <n v="1"/>
    <d v="1899-12-30T04:20:29"/>
    <x v="148"/>
    <n v="0"/>
    <d v="1899-12-30T05:20:00"/>
    <d v="1899-12-30T10:40:00"/>
    <x v="19"/>
    <x v="5"/>
    <x v="14"/>
    <s v="6-24"/>
  </r>
  <r>
    <s v="R62625"/>
    <n v="604"/>
    <x v="0"/>
    <s v="CAMBIO DE 2 LLANTAS 3,4"/>
    <s v="RUEDAS"/>
    <d v="1899-12-30T09:20:00"/>
    <d v="1899-12-30T15:40:00"/>
    <d v="2021-06-17T00:00:00"/>
    <x v="66"/>
    <d v="2021-06-17T00:00:00"/>
    <d v="2021-06-17T00:00:00"/>
    <d v="1899-12-30T09:30:00"/>
    <d v="1899-12-30T10:37:00"/>
    <s v="JHON"/>
    <s v="CARLOS PERTUZ"/>
    <x v="1"/>
    <s v="LLANTERIA"/>
    <s v="EXTERNO"/>
    <x v="3"/>
    <n v="0"/>
    <n v="1"/>
    <d v="1899-12-30T04:20:29"/>
    <x v="148"/>
    <n v="0"/>
    <d v="1899-12-30T05:20:00"/>
    <d v="1899-12-30T10:40:00"/>
    <x v="19"/>
    <x v="5"/>
    <x v="14"/>
    <s v="6-24"/>
  </r>
  <r>
    <s v="TFR853"/>
    <n v="605"/>
    <x v="0"/>
    <s v="CAMBIO DE KIT 709 DE COMPRESOR Y CAMBIO DE CORREA DE AIRE ACONDICIONADO"/>
    <s v="AIRE ACONDICIONADO"/>
    <d v="1899-12-30T09:00:00"/>
    <d v="1899-12-30T14:50:00"/>
    <d v="2021-06-17T00:00:00"/>
    <x v="66"/>
    <d v="2021-06-17T00:00:00"/>
    <d v="2021-06-17T00:00:00"/>
    <d v="1899-12-30T09:00:00"/>
    <d v="1899-12-30T14:50:00"/>
    <s v="MARCELINO"/>
    <s v="GERMAN SANCHEZ"/>
    <x v="0"/>
    <s v="AIRE ACONDICIONADO"/>
    <s v="INTERNO"/>
    <x v="5"/>
    <n v="0"/>
    <n v="1"/>
    <d v="1899-12-30T03:50:29"/>
    <x v="194"/>
    <n v="1"/>
    <d v="1899-12-30T00:00:00"/>
    <d v="1899-12-30T04:50:00"/>
    <x v="19"/>
    <x v="5"/>
    <x v="14"/>
    <s v="6-24"/>
  </r>
  <r>
    <s v="TDL851"/>
    <n v="606"/>
    <x v="0"/>
    <s v="CAMBIO DE PERA LUZ DIA ROJA, AJUSTE DE 2 TORNILLOS AMORTIGUADOR DELANTERO"/>
    <s v="AIRE"/>
    <d v="1899-12-30T09:55:00"/>
    <d v="1899-12-30T10:55:00"/>
    <d v="2021-06-17T00:00:00"/>
    <x v="66"/>
    <d v="2021-06-17T00:00:00"/>
    <d v="2021-06-17T00:00:00"/>
    <d v="1899-12-30T10:09:00"/>
    <d v="1899-12-30T10:55:00"/>
    <s v="DEIWIS PIMIENTA"/>
    <s v="ROBINSON TORREGROSA"/>
    <x v="0"/>
    <s v="AIRE"/>
    <s v="EXTERNO"/>
    <x v="1"/>
    <n v="0"/>
    <n v="1"/>
    <d v="1899-12-30T01:00:00"/>
    <x v="11"/>
    <n v="1"/>
    <d v="1899-12-30T00:00:00"/>
    <d v="1899-12-30T01:00:00"/>
    <x v="19"/>
    <x v="5"/>
    <x v="14"/>
    <s v="6-24"/>
  </r>
  <r>
    <s v="UQS509"/>
    <n v="607"/>
    <x v="1"/>
    <s v="CAMBIO DE DIAFRAGMA T30 EN CAMARA POSICIONES 3 Y 4, CAMBIO DE RODAMIENTOS DE LOS PATINES, CAMBIO DE CORREA"/>
    <s v="AIRE CABEZOTE"/>
    <d v="1899-12-30T10:40:00"/>
    <d v="1899-12-30T14:30:00"/>
    <d v="2021-06-17T00:00:00"/>
    <x v="66"/>
    <d v="2021-06-17T00:00:00"/>
    <d v="2021-06-17T00:00:00"/>
    <d v="1899-12-30T10:56:00"/>
    <d v="1899-12-30T14:30:00"/>
    <s v="DEIWIS PIMIENTA"/>
    <s v="MARTIN ABELLO"/>
    <x v="0"/>
    <s v="AIRE"/>
    <s v="INTERNO"/>
    <x v="3"/>
    <n v="0"/>
    <n v="1"/>
    <d v="1899-12-30T03:50:00"/>
    <x v="137"/>
    <n v="0"/>
    <d v="1899-12-30T06:30:00"/>
    <d v="1899-12-30T10:20:00"/>
    <x v="19"/>
    <x v="5"/>
    <x v="14"/>
    <s v="6-24"/>
  </r>
  <r>
    <s v="UQS509"/>
    <n v="607"/>
    <x v="1"/>
    <s v="DESMONTE DE ARRANQUE PARA DESVARAR AL VEHICULO UQS505, SE REPARO ARRANQUE DE LA 505 PARA LA 509"/>
    <s v="LUZ CABINA"/>
    <d v="1899-12-30T10:40:00"/>
    <d v="1899-12-30T14:30:00"/>
    <d v="2021-06-17T00:00:00"/>
    <x v="66"/>
    <d v="2021-06-17T00:00:00"/>
    <d v="2021-06-17T00:00:00"/>
    <d v="1899-12-30T12:00:00"/>
    <d v="1899-12-30T17:30:00"/>
    <s v="EDWIN NARANJO"/>
    <s v="MARTIN ABELLO"/>
    <x v="0"/>
    <s v="ELECTRICO"/>
    <s v="INTERNO"/>
    <x v="3"/>
    <n v="0"/>
    <n v="1"/>
    <d v="1899-12-30T03:50:00"/>
    <x v="137"/>
    <n v="0"/>
    <d v="1899-12-30T06:30:00"/>
    <d v="1899-12-30T10:20:00"/>
    <x v="19"/>
    <x v="5"/>
    <x v="14"/>
    <s v="6-24"/>
  </r>
  <r>
    <s v="UQS509"/>
    <n v="607"/>
    <x v="1"/>
    <s v="POLISHAR VEHICULO"/>
    <s v="CABINA"/>
    <d v="1899-12-30T10:40:00"/>
    <d v="1899-12-30T14:30:00"/>
    <d v="2021-06-17T00:00:00"/>
    <x v="66"/>
    <d v="2021-06-17T00:00:00"/>
    <d v="2021-06-17T00:00:00"/>
    <d v="1899-12-30T10:40:00"/>
    <d v="1899-12-30T14:30:00"/>
    <s v="WILSON OROZCO"/>
    <s v="MARTIN ABELLO"/>
    <x v="0"/>
    <s v="LATONERIA Y PINTURA"/>
    <s v="EXTERNO"/>
    <x v="3"/>
    <n v="0"/>
    <n v="1"/>
    <d v="1899-12-30T03:50:00"/>
    <x v="137"/>
    <n v="0"/>
    <d v="1899-12-30T06:30:00"/>
    <d v="1899-12-30T10:20:00"/>
    <x v="19"/>
    <x v="5"/>
    <x v="14"/>
    <s v="6-24"/>
  </r>
  <r>
    <s v="UQS509"/>
    <n v="607"/>
    <x v="0"/>
    <s v="CALIBRACION DE LLANTAS EN GENERAL CABEZOTE Y LLANTAS"/>
    <s v="RUEDAS"/>
    <d v="1899-12-30T10:40:00"/>
    <d v="1899-12-30T14:30:00"/>
    <d v="2021-06-17T00:00:00"/>
    <x v="66"/>
    <d v="2021-06-17T00:00:00"/>
    <d v="2021-06-17T00:00:00"/>
    <d v="1899-12-30T14:00:00"/>
    <d v="1899-12-30T14:30:00"/>
    <s v="JHON"/>
    <s v="MARTIN ABELLO"/>
    <x v="1"/>
    <s v="LLANTERIA"/>
    <s v="EXTERNO"/>
    <x v="3"/>
    <n v="0"/>
    <n v="1"/>
    <d v="1899-12-30T03:50:00"/>
    <x v="137"/>
    <n v="0"/>
    <d v="1899-12-30T06:30:00"/>
    <d v="1899-12-30T10:20:00"/>
    <x v="19"/>
    <x v="5"/>
    <x v="14"/>
    <s v="6-24"/>
  </r>
  <r>
    <s v="UQS508"/>
    <n v="608"/>
    <x v="1"/>
    <s v="CORREGIR FUGA DE AIRE EN TANQUE DE AIRE Y CAMBIO DE RACOR EN ALIMENTACION MANGUERA PRINCIPAL"/>
    <s v="AIRE CABEZOTE"/>
    <d v="1899-12-30T14:00:00"/>
    <d v="1899-12-30T10:00:00"/>
    <d v="2021-06-17T00:00:00"/>
    <x v="68"/>
    <d v="2021-06-17T00:00:00"/>
    <d v="2021-06-17T00:00:00"/>
    <d v="1899-12-30T14:30:00"/>
    <d v="1899-12-30T15:30:00"/>
    <s v="DEIWIS PIMIENTA"/>
    <s v="CRISTIAN MERCADO"/>
    <x v="1"/>
    <s v="AIRE"/>
    <s v="INTERNO"/>
    <x v="3"/>
    <n v="1"/>
    <n v="1"/>
    <d v="1899-12-30T02:30:58"/>
    <x v="320"/>
    <n v="1"/>
    <d v="1899-12-30T00:00:00"/>
    <d v="1899-12-30T08:00:58"/>
    <x v="29"/>
    <x v="5"/>
    <x v="14"/>
    <s v="6-24"/>
  </r>
  <r>
    <s v="UQS508"/>
    <n v="608"/>
    <x v="1"/>
    <s v="REVISION DE LUCES GENERAL"/>
    <s v="LUZ CABINA"/>
    <d v="1899-12-30T14:00:00"/>
    <d v="1899-12-30T10:00:00"/>
    <d v="2021-06-17T00:00:00"/>
    <x v="68"/>
    <d v="2021-06-17T00:00:00"/>
    <d v="2021-06-17T00:00:00"/>
    <d v="1899-12-30T15:00:00"/>
    <d v="1899-12-30T16:30:00"/>
    <s v="JULIO ARAQUE"/>
    <s v="CRISTIAN MERCADO"/>
    <x v="1"/>
    <s v="ELECTRICO"/>
    <s v="EXTERNO"/>
    <x v="3"/>
    <n v="1"/>
    <n v="1"/>
    <d v="1899-12-30T02:30:58"/>
    <x v="320"/>
    <n v="1"/>
    <d v="1899-12-30T00:00:00"/>
    <d v="1899-12-30T08:00:58"/>
    <x v="29"/>
    <x v="5"/>
    <x v="14"/>
    <s v="6-24"/>
  </r>
  <r>
    <s v="UQS508"/>
    <n v="608"/>
    <x v="1"/>
    <s v="CAMBIO DE TERMINALES DE DIRECCION Y DE 10 PERNOS RIN DISCO POSICION 1"/>
    <s v="RUEDAS"/>
    <d v="1899-12-30T14:00:00"/>
    <d v="1899-12-30T10:00:00"/>
    <d v="2021-06-17T00:00:00"/>
    <x v="68"/>
    <d v="2021-06-18T00:00:00"/>
    <d v="2021-06-18T00:00:00"/>
    <d v="1899-12-30T07:30:00"/>
    <d v="1899-12-30T10:00:00"/>
    <s v="CESAR ESCORCIA _x000a_RODOLFO CASTAÑEDA"/>
    <s v="CRISTIAN MERCADO"/>
    <x v="1"/>
    <s v="MECANICA DE PATIO"/>
    <s v="INTERNO"/>
    <x v="3"/>
    <n v="1"/>
    <n v="1"/>
    <d v="1899-12-30T02:30:58"/>
    <x v="320"/>
    <n v="1"/>
    <d v="1899-12-30T00:00:00"/>
    <d v="1899-12-30T08:00:58"/>
    <x v="29"/>
    <x v="5"/>
    <x v="14"/>
    <s v="6-24"/>
  </r>
  <r>
    <s v="UQS508"/>
    <n v="608"/>
    <x v="0"/>
    <s v="DESMONTE, BLOQUEO Y MONTAJE DE LLANTAS DIRECCIONAL"/>
    <s v="RUEDAS"/>
    <d v="1899-12-30T14:00:00"/>
    <d v="1899-12-30T10:00:00"/>
    <d v="2021-06-17T00:00:00"/>
    <x v="68"/>
    <d v="2021-06-18T00:00:00"/>
    <d v="2021-06-18T00:00:00"/>
    <d v="1899-12-30T08:00:00"/>
    <d v="1899-12-30T10:00:00"/>
    <s v="LUIS _x000a_JHON"/>
    <s v="CRISTIAN MERCADO"/>
    <x v="1"/>
    <s v="LLANTERIA"/>
    <s v="INTERNO"/>
    <x v="3"/>
    <n v="1"/>
    <n v="1"/>
    <d v="1899-12-30T02:30:58"/>
    <x v="320"/>
    <n v="1"/>
    <d v="1899-12-30T00:00:00"/>
    <d v="1899-12-30T08:00:58"/>
    <x v="29"/>
    <x v="5"/>
    <x v="14"/>
    <s v="6-24"/>
  </r>
  <r>
    <s v="SJK633"/>
    <n v="609"/>
    <x v="0"/>
    <s v="SE DESMONTO CAPO, SE DESARMO TUBERIA DE ADMISION, DESMONTE DE RADIADOR"/>
    <s v="MOTOR"/>
    <d v="1899-12-30T15:30:00"/>
    <d v="1899-12-30T17:30:00"/>
    <d v="2021-06-17T00:00:00"/>
    <x v="66"/>
    <d v="2021-06-17T00:00:00"/>
    <d v="2021-06-17T00:00:00"/>
    <d v="1899-12-30T15:30:00"/>
    <d v="1899-12-30T17:30:00"/>
    <s v="WILSON DURAN"/>
    <m/>
    <x v="0"/>
    <s v="MOTORES"/>
    <s v="INTERNO"/>
    <x v="0"/>
    <n v="0"/>
    <n v="1"/>
    <d v="1899-12-30T02:00:00"/>
    <x v="9"/>
    <n v="0"/>
    <d v="1899-12-30T03:30:00"/>
    <d v="1899-12-30T05:30:00"/>
    <x v="19"/>
    <x v="5"/>
    <x v="14"/>
    <s v="6-24"/>
  </r>
  <r>
    <s v="TFU057"/>
    <n v="610"/>
    <x v="1"/>
    <s v="DESMONTE DE QUINTA RUEDA, PARA CAMBIO DE PUENTE CHASIS Y PUENTES"/>
    <s v="CHASIS"/>
    <d v="1899-12-30T07:30:00"/>
    <d v="1899-12-30T11:00:00"/>
    <d v="2021-06-18T00:00:00"/>
    <x v="49"/>
    <d v="2021-06-18T00:00:00"/>
    <d v="2021-06-18T00:00:00"/>
    <d v="1899-12-30T07:30:00"/>
    <d v="1899-12-30T17:30:00"/>
    <s v="ARGEMIRO ARAQUE _x000a_JOSE DIAZ"/>
    <s v="YOLMER TRONCOSO"/>
    <x v="1"/>
    <s v="MECANICA DE PATIO"/>
    <s v="EXTERNO"/>
    <x v="1"/>
    <n v="6"/>
    <n v="1"/>
    <d v="1900-01-01T06:30:00"/>
    <x v="321"/>
    <n v="1"/>
    <d v="1899-12-30T00:00:00"/>
    <d v="1900-01-02T16:27:36"/>
    <x v="21"/>
    <x v="5"/>
    <x v="11"/>
    <s v="6-25"/>
  </r>
  <r>
    <s v="TFU057"/>
    <n v="610"/>
    <x v="1"/>
    <s v="CORTE DE TORNILLOS Y ADAPTACION A LA BASE"/>
    <s v="CHASIS"/>
    <d v="1899-12-30T07:30:00"/>
    <d v="1899-12-30T11:00:00"/>
    <d v="2021-06-18T00:00:00"/>
    <x v="49"/>
    <d v="2021-06-18T00:00:00"/>
    <d v="2021-06-18T00:00:00"/>
    <d v="1899-12-30T14:00:00"/>
    <d v="1899-12-30T17:30:00"/>
    <s v="ALVARO CERVANTES"/>
    <s v="YOLMER TRONCOSO"/>
    <x v="1"/>
    <s v="MECANICA DE PATIO"/>
    <s v="EXTERNO"/>
    <x v="1"/>
    <n v="6"/>
    <n v="1"/>
    <d v="1900-01-01T06:30:00"/>
    <x v="321"/>
    <n v="1"/>
    <d v="1899-12-30T00:00:00"/>
    <d v="1900-01-02T16:27:36"/>
    <x v="21"/>
    <x v="5"/>
    <x v="11"/>
    <s v="6-25"/>
  </r>
  <r>
    <s v="TFU057"/>
    <n v="610"/>
    <x v="1"/>
    <s v="DESMONTE DEL SISTEMA NEUMATICO"/>
    <s v="CHASIS"/>
    <d v="1899-12-30T07:30:00"/>
    <d v="1899-12-30T11:00:00"/>
    <d v="2021-06-18T00:00:00"/>
    <x v="49"/>
    <d v="2021-06-18T00:00:00"/>
    <d v="2021-06-18T00:00:00"/>
    <d v="1899-12-30T10:30:00"/>
    <d v="1899-12-30T11:00:00"/>
    <s v="DEIWIS PIMIENTA"/>
    <s v="YOLMER TRONCOSO"/>
    <x v="1"/>
    <s v="AIRE"/>
    <s v="EXTERNO"/>
    <x v="1"/>
    <n v="6"/>
    <n v="1"/>
    <d v="1900-01-01T06:30:00"/>
    <x v="321"/>
    <n v="1"/>
    <d v="1899-12-30T00:00:00"/>
    <d v="1900-01-02T16:27:36"/>
    <x v="21"/>
    <x v="5"/>
    <x v="11"/>
    <s v="6-25"/>
  </r>
  <r>
    <s v="TFU057"/>
    <n v="610"/>
    <x v="1"/>
    <s v="PERFORACION DE CHASIS Y ALETAS, MONTAJE DE 36 TORNILLOS 5/8 * 21/2 AJUSTE, MONTAJE DE PUENTE DEL CHASIS, MONTAJE DEL TENSOR DE TRANSMISION TRASERA"/>
    <s v="CHASIS"/>
    <d v="1899-12-30T07:30:00"/>
    <d v="1899-12-30T11:00:00"/>
    <d v="2021-06-18T00:00:00"/>
    <x v="49"/>
    <d v="2021-06-19T00:00:00"/>
    <d v="2021-06-19T00:00:00"/>
    <d v="1899-12-30T07:30:00"/>
    <d v="1899-12-30T12:00:00"/>
    <s v="NELFO CALDERA  _x000a_ARGEMIRO ARAQUE "/>
    <s v="YOLMER TRONCOSO"/>
    <x v="1"/>
    <s v="MECANICA DE PATIO"/>
    <s v="EXTERNO"/>
    <x v="1"/>
    <n v="6"/>
    <n v="1"/>
    <d v="1900-01-01T06:30:00"/>
    <x v="321"/>
    <n v="1"/>
    <d v="1899-12-30T00:00:00"/>
    <d v="1900-01-02T16:27:36"/>
    <x v="21"/>
    <x v="5"/>
    <x v="11"/>
    <s v="6-25"/>
  </r>
  <r>
    <s v="TFU057"/>
    <n v="610"/>
    <x v="1"/>
    <s v="DESMONTE DE SOPORTE BOMBONA DE VIGA TRASERA Y 1 Y 2 TRANSMISION PARA CAMBIO DE BUJE, DESMONTE DE BOMBONAS, PARA CAMBIO DE SOPORTES SUPERIRO, DESMONTE DE BOMBONA PARA RECTIFICACION PUENTE DE CHASIS, SE DESMONTO DOS AMORTIGUADORES Y TRANSMISION PARA CAMBIO DE BUJE Y TORNILLOS, VIGA IZQUIERDA ULTIMA TRANSMISION PARA CORRECCION DE BUJES"/>
    <s v="CHASIS"/>
    <d v="1899-12-30T07:30:00"/>
    <d v="1899-12-30T11:00:00"/>
    <d v="2021-06-18T00:00:00"/>
    <x v="49"/>
    <d v="2021-06-21T00:00:00"/>
    <d v="2021-06-21T00:00:00"/>
    <d v="1899-12-30T07:30:00"/>
    <d v="1899-12-30T17:30:00"/>
    <s v="NELFO CALDERA"/>
    <s v="YOLMER TRONCOSO"/>
    <x v="1"/>
    <s v="MECANICA DE PATIO"/>
    <s v="EXTERNO"/>
    <x v="1"/>
    <n v="6"/>
    <n v="1"/>
    <d v="1900-01-01T06:30:00"/>
    <x v="321"/>
    <n v="1"/>
    <d v="1899-12-30T00:00:00"/>
    <d v="1900-01-02T16:27:36"/>
    <x v="21"/>
    <x v="5"/>
    <x v="11"/>
    <s v="6-25"/>
  </r>
  <r>
    <s v="TFU057"/>
    <n v="610"/>
    <x v="1"/>
    <s v="SE RETIRO EL SISTEMA DE AIRE, DESMONTE DE TRES BOSINES POSICION 5,6,7,8,9 Y 10 PARA CAMBIOD E RETENEDOR, CAMBIO DE BOSIN POSICION 9 Y 10, CAMBIO DE RACHE 28 ESTRIAS POSICION 7 Y 8, CAMBIO DE BOMBONA DE SUSPENSION POSICION 3 Y 4, CAMBIO DE BUJE DE ZANAHORIA DELANTERA, DESMONTE DE TENSOR TRASERO PARA CAMBIO DE BUJE DE CORBATIN"/>
    <s v="CHASIS"/>
    <d v="1899-12-30T07:30:00"/>
    <d v="1899-12-30T11:00:00"/>
    <d v="2021-06-18T00:00:00"/>
    <x v="49"/>
    <d v="2021-06-22T00:00:00"/>
    <d v="2021-06-22T00:00:00"/>
    <d v="1899-12-30T07:30:00"/>
    <d v="1899-12-30T17:30:00"/>
    <s v="NELFO CALDERA"/>
    <s v="YOLMER TRONCOSO"/>
    <x v="1"/>
    <s v="MECANICA DE PATIO"/>
    <s v="EXTERNO"/>
    <x v="1"/>
    <n v="6"/>
    <n v="1"/>
    <d v="1900-01-01T06:30:00"/>
    <x v="321"/>
    <n v="1"/>
    <d v="1899-12-30T00:00:00"/>
    <d v="1900-01-02T16:27:36"/>
    <x v="21"/>
    <x v="5"/>
    <x v="11"/>
    <s v="6-25"/>
  </r>
  <r>
    <s v="TFU057"/>
    <n v="610"/>
    <x v="1"/>
    <s v="MONTAJE DE BOSINES, CAMBIO DE RETENEDORES Y RODAMIENTOS, PERNO RIN DISCO, CAMBIO DE ESPARRAGOS DE EJE, CAMPANAS, MONTAJE DE 2 AMORTIGUADORES SE ARMO SISTEMA DE FRENOS (RODAJAS, BANDAS) BUJE DE BARRA TENSORA, EMPAQUE EJE 8 HUECOS, CAMBIO DE MEDIO JUEGO DE BANDAS 4707 TORNILLO DE AMORTIGUADORES"/>
    <s v="RUEDAS"/>
    <d v="1899-12-30T07:30:00"/>
    <d v="1899-12-30T11:00:00"/>
    <d v="2021-06-18T00:00:00"/>
    <x v="49"/>
    <d v="2021-06-23T00:00:00"/>
    <d v="2021-06-23T00:00:00"/>
    <d v="1899-12-30T07:30:00"/>
    <d v="1899-12-30T17:30:00"/>
    <s v="NELFO CALDERA"/>
    <s v="YOLMER TRONCOSO"/>
    <x v="1"/>
    <s v="MECANICA DE PATIO"/>
    <s v="EXTERNO"/>
    <x v="1"/>
    <n v="6"/>
    <n v="1"/>
    <d v="1900-01-01T06:30:00"/>
    <x v="321"/>
    <n v="1"/>
    <d v="1899-12-30T00:00:00"/>
    <d v="1900-01-02T16:27:36"/>
    <x v="21"/>
    <x v="5"/>
    <x v="11"/>
    <s v="6-25"/>
  </r>
  <r>
    <s v="TFU057"/>
    <n v="610"/>
    <x v="0"/>
    <s v="CORRIO LA QUINTA RUEDA PARA SU PUESTO AJUSTE DE TORNILLOS QUE LA SUJETAN, SE MONTARON LLANTAS, CALIBRACION DE FRENOS, POSTURA DE PORTA STOPTRASEROS E INSPECCION DE MUELLES DELANTEROS"/>
    <s v="RUEDAS"/>
    <d v="1899-12-30T07:30:00"/>
    <d v="1899-12-30T11:00:00"/>
    <d v="2021-06-18T00:00:00"/>
    <x v="49"/>
    <d v="2021-06-24T00:00:00"/>
    <d v="2021-06-24T00:00:00"/>
    <d v="1899-12-30T07:30:00"/>
    <d v="1899-12-30T10:30:00"/>
    <s v="NELFO CALDERA"/>
    <s v="YOLMER TRONCOSO"/>
    <x v="1"/>
    <s v="MECANICA DE PATIO"/>
    <s v="EXTERNO"/>
    <x v="1"/>
    <n v="6"/>
    <n v="1"/>
    <d v="1900-01-01T06:30:00"/>
    <x v="322"/>
    <n v="1"/>
    <d v="1899-12-30T00:00:00"/>
    <d v="1900-01-02T02:27:32"/>
    <x v="21"/>
    <x v="5"/>
    <x v="11"/>
    <s v="6-25"/>
  </r>
  <r>
    <s v="TFQ011"/>
    <n v="611"/>
    <x v="1"/>
    <s v="CAMBIO DE ACEITE Y FILTRACION DE MOTOR, ENGRASE GENERAL , AJUSTE A SOPORTE MOTOR, CAMBIO DE BUJE DE LA BARRA, GRADUACION DE CLUTCH, REVISION DE VALVULA REGUILADORA DE AIRE"/>
    <s v="MOTOR"/>
    <d v="1899-12-30T08:00:00"/>
    <d v="1899-12-30T16:40:00"/>
    <d v="2021-06-18T00:00:00"/>
    <x v="68"/>
    <d v="2021-06-18T00:00:00"/>
    <d v="2021-06-18T00:00:00"/>
    <d v="1899-12-30T08:00:00"/>
    <d v="1899-12-30T15:17:00"/>
    <s v="WILSON DURAN"/>
    <s v="HERNANDO RUBIANO"/>
    <x v="1"/>
    <s v="MOTORES"/>
    <s v="INTERNO"/>
    <x v="2"/>
    <n v="0"/>
    <n v="1"/>
    <d v="1899-12-30T06:40:29"/>
    <x v="323"/>
    <n v="0"/>
    <d v="1899-12-30T04:20:00"/>
    <d v="1899-12-30T12:00:00"/>
    <x v="29"/>
    <x v="5"/>
    <x v="14"/>
    <s v="6-24"/>
  </r>
  <r>
    <s v="TFQ011"/>
    <n v="611"/>
    <x v="1"/>
    <s v="REVISION DE LUCES CAMBIO DE STOP DE REVERSA"/>
    <s v="LUZ CABINA"/>
    <d v="1899-12-30T08:00:00"/>
    <d v="1899-12-30T16:40:00"/>
    <d v="2021-06-18T00:00:00"/>
    <x v="68"/>
    <d v="2021-06-18T00:00:00"/>
    <d v="2021-06-18T00:00:00"/>
    <d v="1899-12-30T08:45:00"/>
    <d v="1899-12-30T10:15:00"/>
    <s v="JULIO ARAQUE"/>
    <s v="HERNANDO RUBIANO"/>
    <x v="1"/>
    <s v="ELECTRICO"/>
    <s v="EXTERNO"/>
    <x v="2"/>
    <n v="0"/>
    <n v="1"/>
    <d v="1899-12-30T06:40:29"/>
    <x v="323"/>
    <n v="0"/>
    <d v="1899-12-30T04:20:00"/>
    <d v="1899-12-30T12:00:00"/>
    <x v="29"/>
    <x v="5"/>
    <x v="14"/>
    <s v="6-24"/>
  </r>
  <r>
    <s v="TFQ011"/>
    <n v="611"/>
    <x v="0"/>
    <s v="REPARACION DE SISTEMA DE AIRE QUE NIVELA LAS BOMBONAS"/>
    <s v="SUSPENSION CABINA"/>
    <d v="1899-12-30T08:00:00"/>
    <d v="1899-12-30T16:40:00"/>
    <d v="2021-06-18T00:00:00"/>
    <x v="68"/>
    <d v="2021-06-18T00:00:00"/>
    <d v="2021-06-18T00:00:00"/>
    <d v="1899-12-30T15:40:00"/>
    <d v="1899-12-30T16:40:00"/>
    <s v="DEIWIS PIMIENTA"/>
    <s v="HERNANDO RUBIANO"/>
    <x v="1"/>
    <s v="AIRE"/>
    <s v="EXTERNO"/>
    <x v="2"/>
    <n v="0"/>
    <n v="1"/>
    <d v="1899-12-30T06:40:29"/>
    <x v="323"/>
    <n v="0"/>
    <d v="1899-12-30T04:20:00"/>
    <d v="1899-12-30T12:00:00"/>
    <x v="29"/>
    <x v="5"/>
    <x v="14"/>
    <s v="6-24"/>
  </r>
  <r>
    <s v="SWK335"/>
    <n v="612"/>
    <x v="0"/>
    <s v="CAMBIO DE DIAFRAGMA T30"/>
    <s v="AIRE CABEZOTE"/>
    <d v="1899-12-30T08:45:00"/>
    <d v="1899-12-30T09:45:00"/>
    <d v="2021-06-18T00:00:00"/>
    <x v="68"/>
    <d v="2021-06-18T00:00:00"/>
    <d v="2021-06-18T00:00:00"/>
    <d v="1899-12-30T08:45:00"/>
    <d v="1899-12-30T09:45:00"/>
    <s v="DEIWIS PIMIENTA"/>
    <s v="LEONARDO ORDOÑEZ"/>
    <x v="0"/>
    <s v="AIRE"/>
    <s v="INTERNO"/>
    <x v="3"/>
    <n v="0"/>
    <n v="1"/>
    <d v="1899-12-30T01:00:00"/>
    <x v="11"/>
    <n v="1"/>
    <d v="1899-12-30T00:00:00"/>
    <d v="1899-12-30T01:00:00"/>
    <x v="29"/>
    <x v="5"/>
    <x v="14"/>
    <s v="6-24"/>
  </r>
  <r>
    <s v="TFR045"/>
    <n v="613"/>
    <x v="1"/>
    <s v="INSTALACION DE EXPLORADORAS Y CAMBIO DE LUCES MEDIAS EN TALLER"/>
    <s v="LUZ CABINA"/>
    <d v="1899-12-30T07:30:00"/>
    <d v="1899-12-30T15:00:00"/>
    <d v="2021-06-18T00:00:00"/>
    <x v="68"/>
    <d v="2021-06-18T00:00:00"/>
    <d v="2021-06-18T00:00:00"/>
    <d v="1899-12-30T07:30:00"/>
    <d v="1899-12-30T11:00:00"/>
    <s v="EDWIN NARANJO"/>
    <s v="ROBERTO MENDOZA"/>
    <x v="0"/>
    <s v="ELECTRICO"/>
    <s v="EXTERNO"/>
    <x v="1"/>
    <n v="0"/>
    <n v="1"/>
    <d v="1899-12-30T05:30:29"/>
    <x v="28"/>
    <n v="1"/>
    <d v="1899-12-30T00:00:00"/>
    <d v="1899-12-30T06:30:00"/>
    <x v="29"/>
    <x v="5"/>
    <x v="14"/>
    <s v="6-24"/>
  </r>
  <r>
    <s v="TFR045"/>
    <n v="613"/>
    <x v="1"/>
    <s v="DESMONTE Y REPARACION DE GUARDABARROS METALICO DEL LADO IZQUIERDO, MONTAJE DEL MISMO"/>
    <s v="CHASIS"/>
    <d v="1899-12-30T07:30:00"/>
    <d v="1899-12-30T15:00:00"/>
    <d v="2021-06-18T00:00:00"/>
    <x v="68"/>
    <d v="2021-06-18T00:00:00"/>
    <d v="2021-06-18T00:00:00"/>
    <d v="1899-12-30T07:30:00"/>
    <d v="1899-12-30T11:00:00"/>
    <s v="WILSON OROZCO"/>
    <s v="ROBERTO MENDOZA"/>
    <x v="0"/>
    <s v="LATONERIA Y PINTURA"/>
    <s v="EXTERNO"/>
    <x v="1"/>
    <n v="0"/>
    <n v="1"/>
    <d v="1899-12-30T05:30:29"/>
    <x v="28"/>
    <n v="1"/>
    <d v="1899-12-30T00:00:00"/>
    <d v="1899-12-30T06:30:00"/>
    <x v="29"/>
    <x v="5"/>
    <x v="14"/>
    <s v="6-24"/>
  </r>
  <r>
    <s v="S26234"/>
    <n v="613"/>
    <x v="0"/>
    <s v="CAMBIO DE BANDAS TROQUE DEL MEDIO"/>
    <s v="RUEDAS"/>
    <d v="1899-12-30T07:30:00"/>
    <d v="1899-12-30T15:00:00"/>
    <d v="2021-06-18T00:00:00"/>
    <x v="68"/>
    <d v="2021-06-18T00:00:00"/>
    <d v="2021-06-18T00:00:00"/>
    <d v="1899-12-30T12:00:00"/>
    <d v="1899-12-30T15:00:00"/>
    <s v="TODO TRAILER"/>
    <s v="ROBERTO MENDOZA"/>
    <x v="1"/>
    <s v="RUEDAS"/>
    <s v="INTERNO"/>
    <x v="1"/>
    <n v="0"/>
    <n v="1"/>
    <d v="1899-12-30T05:30:29"/>
    <x v="28"/>
    <n v="1"/>
    <d v="1899-12-30T00:00:00"/>
    <d v="1899-12-30T06:30:00"/>
    <x v="29"/>
    <x v="5"/>
    <x v="14"/>
    <s v="6-24"/>
  </r>
  <r>
    <s v="S67609"/>
    <n v="614"/>
    <x v="0"/>
    <s v="REPARACION DE PATAS"/>
    <s v="CHASIS"/>
    <d v="1899-12-30T14:00:00"/>
    <d v="1899-12-30T17:30:00"/>
    <d v="2021-06-17T00:00:00"/>
    <x v="66"/>
    <d v="2021-06-17T00:00:00"/>
    <d v="2021-06-17T00:00:00"/>
    <d v="1899-12-30T14:00:00"/>
    <d v="1899-12-30T17:30:00"/>
    <s v="ALVARO CERVANTES"/>
    <m/>
    <x v="0"/>
    <s v="SOLDADURA"/>
    <s v="EXTERNO"/>
    <x v="0"/>
    <n v="0"/>
    <n v="1"/>
    <d v="1899-12-30T03:30:00"/>
    <x v="12"/>
    <n v="0"/>
    <d v="1899-12-30T03:30:00"/>
    <d v="1899-12-30T07:00:00"/>
    <x v="19"/>
    <x v="5"/>
    <x v="14"/>
    <s v="6-24"/>
  </r>
  <r>
    <s v="TDK250"/>
    <n v="615"/>
    <x v="1"/>
    <s v="ARREGLO DEL SISTEMA ELEVAVIDRIO CORRECCION DE FALLA"/>
    <s v="CABINA"/>
    <d v="1899-12-30T15:00:00"/>
    <d v="1899-12-30T17:30:00"/>
    <d v="2021-06-18T00:00:00"/>
    <x v="68"/>
    <d v="2021-06-18T00:00:00"/>
    <d v="2021-06-18T00:00:00"/>
    <d v="1899-12-30T16:00:00"/>
    <d v="1899-12-30T17:30:00"/>
    <s v="EDWIN NARANJO"/>
    <s v="CARLOS BARROS"/>
    <x v="0"/>
    <s v="ELECTRICO"/>
    <s v="INTERNO"/>
    <x v="2"/>
    <n v="0"/>
    <n v="1"/>
    <d v="1899-12-30T02:30:00"/>
    <x v="0"/>
    <n v="0"/>
    <d v="1899-12-30T03:30:00"/>
    <d v="1899-12-30T06:00:00"/>
    <x v="29"/>
    <x v="5"/>
    <x v="14"/>
    <s v="6-24"/>
  </r>
  <r>
    <s v="R59144"/>
    <n v="615"/>
    <x v="0"/>
    <s v="CAMBIO DE LLANTA DE REPUESTO"/>
    <s v="RUEDAS"/>
    <d v="1899-12-30T15:00:00"/>
    <d v="1899-12-30T17:30:00"/>
    <d v="2021-06-18T00:00:00"/>
    <x v="68"/>
    <d v="2021-06-18T00:00:00"/>
    <d v="2021-06-18T00:00:00"/>
    <d v="1899-12-30T15:00:00"/>
    <d v="1899-12-30T15:20:00"/>
    <s v="LUIS"/>
    <s v="CARLOS BARROS"/>
    <x v="0"/>
    <s v="LLANTERIA"/>
    <s v="EXTERNO"/>
    <x v="2"/>
    <n v="0"/>
    <n v="1"/>
    <d v="1899-12-30T02:30:00"/>
    <x v="0"/>
    <n v="0"/>
    <d v="1899-12-30T03:30:00"/>
    <d v="1899-12-30T06:00:00"/>
    <x v="29"/>
    <x v="5"/>
    <x v="14"/>
    <s v="6-24"/>
  </r>
  <r>
    <s v="S26311"/>
    <n v="616"/>
    <x v="0"/>
    <s v="PINTURA A RINES"/>
    <s v="RUEDAS"/>
    <d v="1899-12-30T14:00:00"/>
    <d v="1899-12-30T17:00:00"/>
    <d v="2021-06-18T00:00:00"/>
    <x v="68"/>
    <d v="2021-06-18T00:00:00"/>
    <d v="2021-06-18T00:00:00"/>
    <d v="1899-12-30T14:00:00"/>
    <d v="1899-12-30T17:00:00"/>
    <s v="WILSON OROZCO"/>
    <s v="ALEX RODRIGUEZ"/>
    <x v="1"/>
    <s v="LATONERIA Y PINTURA"/>
    <s v="EXTERNO"/>
    <x v="1"/>
    <n v="0"/>
    <n v="1"/>
    <d v="1899-12-30T03:00:00"/>
    <x v="3"/>
    <n v="0"/>
    <d v="1899-12-30T04:00:00"/>
    <d v="1899-12-30T07:00:00"/>
    <x v="29"/>
    <x v="5"/>
    <x v="14"/>
    <s v="6-24"/>
  </r>
  <r>
    <s v="R62457"/>
    <n v="617"/>
    <x v="0"/>
    <s v="CAMBIO DE 2 HOJAS DE MUELLE PRINCIPAL POSICION 7, 8, 1 Y2 ULTIMO, MONTAJE Y DESMONTE DE LLANTAS"/>
    <s v="RUEDAS"/>
    <d v="1899-12-30T07:00:00"/>
    <d v="1899-12-30T11:50:00"/>
    <d v="2021-06-19T00:00:00"/>
    <x v="69"/>
    <d v="2021-06-19T00:00:00"/>
    <d v="2021-06-19T00:00:00"/>
    <d v="1899-12-30T07:30:00"/>
    <d v="1899-12-30T11:50:00"/>
    <s v="RODOLFO CASTAÑEDA _x000a_CESAR ESCORCIA"/>
    <s v="JHEISON PEREZ"/>
    <x v="0"/>
    <s v="MECANICA DE PATIO"/>
    <s v="EXTERNO"/>
    <x v="2"/>
    <n v="0"/>
    <n v="1"/>
    <d v="1899-12-30T04:50:00"/>
    <x v="194"/>
    <n v="1"/>
    <d v="1899-12-30T00:00:00"/>
    <d v="1899-12-30T04:50:00"/>
    <x v="18"/>
    <x v="5"/>
    <x v="14"/>
    <s v="6-24"/>
  </r>
  <r>
    <s v="R53820"/>
    <n v="618"/>
    <x v="1"/>
    <s v="CAMBIO DE RACOR EN TANQUE DE AIRE CABEZOTE, CAMBIO DE DIAFRAGMA EN VALVULA CHILLONA"/>
    <s v="AIRE TRAILER"/>
    <d v="1899-12-30T07:30:00"/>
    <d v="1899-12-30T09:40:00"/>
    <d v="2021-06-19T00:00:00"/>
    <x v="69"/>
    <d v="2021-06-19T00:00:00"/>
    <d v="2021-06-19T00:00:00"/>
    <d v="1899-12-30T08:03:00"/>
    <d v="1899-12-30T09:40:00"/>
    <s v="DEIWIS PIMIENTA"/>
    <s v="SERGIO MEJIA"/>
    <x v="0"/>
    <s v="AIRE"/>
    <s v="EXTERNO"/>
    <x v="3"/>
    <n v="0"/>
    <n v="1"/>
    <d v="1899-12-30T02:10:00"/>
    <x v="125"/>
    <n v="1"/>
    <d v="1899-12-30T00:00:00"/>
    <d v="1899-12-30T02:10:00"/>
    <x v="18"/>
    <x v="5"/>
    <x v="14"/>
    <s v="6-24"/>
  </r>
  <r>
    <s v="R53820"/>
    <n v="618"/>
    <x v="1"/>
    <s v="GRADUACION DE FRENOS"/>
    <s v="RUEDAS"/>
    <d v="1899-12-30T07:30:00"/>
    <d v="1899-12-30T09:40:00"/>
    <d v="2021-06-19T00:00:00"/>
    <x v="69"/>
    <d v="2021-06-19T00:00:00"/>
    <d v="2021-06-19T00:00:00"/>
    <d v="1899-12-30T09:00:00"/>
    <d v="1899-12-30T09:40:00"/>
    <s v="CESAR ESCORCIA"/>
    <s v="SERGIO MEJIA"/>
    <x v="1"/>
    <s v="MECANICA DE PATIO"/>
    <s v="EXTERNO"/>
    <x v="3"/>
    <n v="0"/>
    <n v="1"/>
    <d v="1899-12-30T02:10:00"/>
    <x v="125"/>
    <n v="1"/>
    <d v="1899-12-30T00:00:00"/>
    <d v="1899-12-30T02:10:00"/>
    <x v="18"/>
    <x v="5"/>
    <x v="14"/>
    <s v="6-24"/>
  </r>
  <r>
    <s v="R53820"/>
    <n v="618"/>
    <x v="0"/>
    <s v="AJUSTE DE PLATINA DEL MUELLE Y CALIBRACION DEL CLUTCH"/>
    <s v="RUEDAS"/>
    <d v="1899-12-30T07:30:00"/>
    <d v="1899-12-30T09:40:00"/>
    <d v="2021-06-19T00:00:00"/>
    <x v="69"/>
    <d v="2021-06-19T00:00:00"/>
    <d v="2021-06-19T00:00:00"/>
    <d v="1899-12-30T11:00:00"/>
    <d v="1899-12-30T11:30:00"/>
    <s v="JOSE DIAZ"/>
    <s v="SERGIO MEJIA"/>
    <x v="1"/>
    <s v="CAJAS Y TRANSMISIONES"/>
    <s v="EXTERNO"/>
    <x v="3"/>
    <n v="0"/>
    <n v="1"/>
    <d v="1899-12-30T02:10:00"/>
    <x v="125"/>
    <n v="1"/>
    <d v="1899-12-30T00:00:00"/>
    <d v="1899-12-30T02:10:00"/>
    <x v="18"/>
    <x v="5"/>
    <x v="14"/>
    <s v="6-24"/>
  </r>
  <r>
    <s v="TFQ994"/>
    <n v="619"/>
    <x v="1"/>
    <s v="CAMBIO DE UNIDADES FRONTALES REPARACION LUCES TRASERAS MEDIAS Y REVISION DE LUCES EN GENERAL"/>
    <s v="RUEDAS"/>
    <d v="1899-12-30T07:00:00"/>
    <d v="1899-12-30T14:00:00"/>
    <d v="2021-06-19T00:00:00"/>
    <x v="69"/>
    <d v="2021-06-19T00:00:00"/>
    <d v="2021-06-19T00:00:00"/>
    <d v="1899-12-30T07:30:00"/>
    <d v="1899-12-30T09:00:00"/>
    <s v="EDWIN NARANJO_x000a_JULIO ARAQUE"/>
    <s v="LUIS DIAZ"/>
    <x v="0"/>
    <s v="ELECTRICO"/>
    <s v="EXTERNO"/>
    <x v="1"/>
    <n v="0"/>
    <n v="1"/>
    <d v="1899-12-30T05:00:29"/>
    <x v="16"/>
    <n v="1"/>
    <d v="1899-12-30T00:00:00"/>
    <d v="1899-12-30T06:00:00"/>
    <x v="18"/>
    <x v="5"/>
    <x v="14"/>
    <s v="6-24"/>
  </r>
  <r>
    <s v="TFQ994"/>
    <n v="619"/>
    <x v="1"/>
    <s v="GRADUCION DE FRENOS AJUSTE DE PLATINA DEL PINHUT, CAMBIO DE BANDA POSICION 9 Y 10"/>
    <s v="CABINA"/>
    <d v="1899-12-30T07:00:00"/>
    <d v="1899-12-30T14:00:00"/>
    <d v="2021-06-19T00:00:00"/>
    <x v="69"/>
    <d v="2021-06-19T00:00:00"/>
    <d v="2021-06-19T00:00:00"/>
    <d v="1899-12-30T09:00:00"/>
    <d v="1899-12-30T10:00:00"/>
    <s v="CESAR ESCORCIA"/>
    <s v="LUIS DIAZ"/>
    <x v="0"/>
    <s v="MECANICA DE PATIO"/>
    <s v="EXTERNO"/>
    <x v="1"/>
    <n v="0"/>
    <n v="1"/>
    <d v="1899-12-30T05:00:29"/>
    <x v="16"/>
    <n v="1"/>
    <d v="1899-12-30T00:00:00"/>
    <d v="1899-12-30T06:00:00"/>
    <x v="18"/>
    <x v="5"/>
    <x v="14"/>
    <s v="6-24"/>
  </r>
  <r>
    <s v="S26290"/>
    <n v="619"/>
    <x v="0"/>
    <s v="CAMBIO DE 2 JUEGOS DE BANDA 4718 2 ULTIMOS TROQUES"/>
    <s v="RUEDAS"/>
    <d v="1899-12-30T07:00:00"/>
    <d v="1899-12-30T14:00:00"/>
    <d v="2021-06-19T00:00:00"/>
    <x v="69"/>
    <d v="2021-06-19T00:00:00"/>
    <d v="2021-06-19T00:00:00"/>
    <d v="1899-12-30T10:00:00"/>
    <d v="1899-12-30T14:00:00"/>
    <s v="TODO TRAILER"/>
    <s v="LUIS DIAZ"/>
    <x v="1"/>
    <s v="MECANICA DE PATIO"/>
    <s v="INTERNO"/>
    <x v="1"/>
    <n v="0"/>
    <n v="1"/>
    <d v="1899-12-30T05:00:29"/>
    <x v="16"/>
    <n v="1"/>
    <d v="1899-12-30T00:00:00"/>
    <d v="1899-12-30T06:00:00"/>
    <x v="18"/>
    <x v="5"/>
    <x v="14"/>
    <s v="6-24"/>
  </r>
  <r>
    <s v="TFU079"/>
    <n v="620"/>
    <x v="1"/>
    <s v="CAMBIO DE UNIDAD FRONTAL E INSTALACION DE DOS EXPLORADORAS"/>
    <s v="LUZ CABINA"/>
    <d v="1899-12-30T08:30:00"/>
    <d v="1899-12-30T12:00:00"/>
    <d v="2021-06-19T00:00:00"/>
    <x v="69"/>
    <d v="2021-06-19T00:00:00"/>
    <d v="2021-06-19T00:00:00"/>
    <d v="1899-12-30T10:40:00"/>
    <d v="1899-12-30T11:45:00"/>
    <s v="EDWIN NARANJO_x000a_JULIO ARAQUE"/>
    <s v="LUIS ELLE"/>
    <x v="0"/>
    <s v="ELECTRICO"/>
    <s v="EXTERNO"/>
    <x v="1"/>
    <n v="0"/>
    <n v="1"/>
    <d v="1899-12-30T03:30:00"/>
    <x v="12"/>
    <n v="1"/>
    <d v="1899-12-30T00:00:00"/>
    <d v="1899-12-30T03:30:00"/>
    <x v="18"/>
    <x v="5"/>
    <x v="14"/>
    <s v="6-24"/>
  </r>
  <r>
    <s v="TFU079"/>
    <n v="620"/>
    <x v="1"/>
    <s v="CORRECCION DE FILTRACION DE AGUA EN EL TECHO"/>
    <s v="CHASIS"/>
    <d v="1899-12-30T08:30:00"/>
    <d v="1899-12-30T12:00:00"/>
    <d v="2021-06-19T00:00:00"/>
    <x v="69"/>
    <d v="2021-06-19T00:00:00"/>
    <d v="2021-06-19T00:00:00"/>
    <d v="1899-12-30T08:30:00"/>
    <d v="1899-12-30T11:20:00"/>
    <s v="WILSON OROZCO"/>
    <s v="LUIS ELLE"/>
    <x v="0"/>
    <s v="LATONERIA Y PINTURA"/>
    <s v="INTERNO"/>
    <x v="1"/>
    <n v="0"/>
    <n v="1"/>
    <d v="1899-12-30T03:30:00"/>
    <x v="12"/>
    <n v="1"/>
    <d v="1899-12-30T00:00:00"/>
    <d v="1899-12-30T03:30:00"/>
    <x v="18"/>
    <x v="5"/>
    <x v="14"/>
    <s v="6-24"/>
  </r>
  <r>
    <s v="TFU079"/>
    <n v="620"/>
    <x v="1"/>
    <s v="SOLDADURA A CONDENSADOR"/>
    <s v="AIRE ACONDICIONADO"/>
    <d v="1899-12-30T08:30:00"/>
    <d v="1899-12-30T12:00:00"/>
    <d v="2021-06-19T00:00:00"/>
    <x v="69"/>
    <d v="2021-06-19T00:00:00"/>
    <d v="2021-06-19T00:00:00"/>
    <d v="1899-12-30T09:10:00"/>
    <d v="1899-12-30T12:00:00"/>
    <s v="MARCELINO"/>
    <s v="LUIS ELLE"/>
    <x v="0"/>
    <s v="AIRE ACONDICIONADO"/>
    <s v="INTERNO"/>
    <x v="1"/>
    <n v="0"/>
    <n v="1"/>
    <d v="1899-12-30T03:30:00"/>
    <x v="12"/>
    <n v="1"/>
    <d v="1899-12-30T00:00:00"/>
    <d v="1899-12-30T03:30:00"/>
    <x v="18"/>
    <x v="5"/>
    <x v="14"/>
    <s v="6-24"/>
  </r>
  <r>
    <s v="S26289"/>
    <n v="620"/>
    <x v="0"/>
    <s v="REPARACION LLANTA NUMERO 6"/>
    <s v="RUEDAS"/>
    <d v="1899-12-30T08:30:00"/>
    <d v="1899-12-30T12:00:00"/>
    <d v="2021-06-19T00:00:00"/>
    <x v="69"/>
    <d v="2021-06-19T00:00:00"/>
    <d v="2021-06-19T00:00:00"/>
    <d v="1899-12-30T08:30:00"/>
    <d v="1899-12-30T09:00:00"/>
    <s v="LUIS"/>
    <s v="LUIS ELLE"/>
    <x v="0"/>
    <s v="LLANTERIA"/>
    <s v="EXTERNO"/>
    <x v="1"/>
    <n v="0"/>
    <n v="1"/>
    <d v="1899-12-30T03:30:00"/>
    <x v="12"/>
    <n v="1"/>
    <d v="1899-12-30T00:00:00"/>
    <d v="1899-12-30T03:30:00"/>
    <x v="18"/>
    <x v="5"/>
    <x v="14"/>
    <s v="6-24"/>
  </r>
  <r>
    <s v="S20491"/>
    <n v="621"/>
    <x v="1"/>
    <s v="CAMBIO DE CAMPANA"/>
    <s v="RUEDAS"/>
    <d v="1899-12-30T09:00:00"/>
    <d v="1899-12-30T10:00:00"/>
    <d v="2021-06-19T00:00:00"/>
    <x v="69"/>
    <d v="2021-06-19T00:00:00"/>
    <d v="2021-06-19T00:00:00"/>
    <d v="1899-12-30T09:30:00"/>
    <d v="1899-12-30T10:00:00"/>
    <s v="CESAR ESCORCIA _x000a_JOSE DIAZ"/>
    <s v="PEDRO BOHORQUEZ"/>
    <x v="0"/>
    <s v="MECANICA DE PATIO"/>
    <s v="INTERNO"/>
    <x v="3"/>
    <n v="0"/>
    <n v="1"/>
    <d v="1899-12-30T01:00:00"/>
    <x v="11"/>
    <n v="1"/>
    <d v="1899-12-30T00:00:00"/>
    <d v="1899-12-30T01:00:00"/>
    <x v="18"/>
    <x v="5"/>
    <x v="14"/>
    <s v="6-24"/>
  </r>
  <r>
    <s v="S20491"/>
    <n v="621"/>
    <x v="0"/>
    <s v="DESMONTE Y MONTAJE DE LLANTAS PARA TRABAJOS MECANICOS POSICION 5 Y 6"/>
    <s v="RUEDAS"/>
    <d v="1899-12-30T09:00:00"/>
    <d v="1899-12-30T10:00:00"/>
    <d v="2021-06-19T00:00:00"/>
    <x v="69"/>
    <d v="2021-06-19T00:00:00"/>
    <d v="2021-06-19T00:00:00"/>
    <d v="1899-12-30T09:00:00"/>
    <d v="1899-12-30T10:00:00"/>
    <s v="LUIS_x000a_JHON"/>
    <s v="PEDRO BOHORQUEZ"/>
    <x v="0"/>
    <s v="LLANTERIA"/>
    <s v="INTERNO"/>
    <x v="3"/>
    <n v="0"/>
    <n v="1"/>
    <d v="1899-12-30T01:00:00"/>
    <x v="11"/>
    <n v="1"/>
    <d v="1899-12-30T00:00:00"/>
    <d v="1899-12-30T01:00:00"/>
    <x v="18"/>
    <x v="5"/>
    <x v="14"/>
    <s v="6-24"/>
  </r>
  <r>
    <s v="TFU063"/>
    <n v="622"/>
    <x v="0"/>
    <s v="CAMBIO DE 2 LLANTAS Y CALIBRACION "/>
    <s v="RUEDAS"/>
    <d v="1899-12-30T07:30:00"/>
    <d v="1899-12-30T09:40:00"/>
    <d v="2021-06-17T00:00:00"/>
    <x v="66"/>
    <d v="2021-06-17T00:00:00"/>
    <d v="2021-06-17T00:00:00"/>
    <d v="1899-12-30T07:30:00"/>
    <d v="1899-12-30T09:40:00"/>
    <s v="JHON"/>
    <s v="CARLOS RUIZ"/>
    <x v="1"/>
    <s v="LLANTERIA"/>
    <s v="EXTERNO"/>
    <x v="1"/>
    <n v="0"/>
    <n v="1"/>
    <d v="1899-12-30T02:10:00"/>
    <x v="125"/>
    <n v="1"/>
    <d v="1899-12-30T00:00:00"/>
    <d v="1899-12-30T02:10:00"/>
    <x v="19"/>
    <x v="5"/>
    <x v="14"/>
    <s v="6-24"/>
  </r>
  <r>
    <s v="S26301"/>
    <n v="623"/>
    <x v="0"/>
    <s v="CAMBIO DE DOS LLANTAS POSICION 4 Y EL REPUESTO"/>
    <s v="RUEDAS"/>
    <d v="1899-12-30T10:15:00"/>
    <d v="1899-12-30T11:21:00"/>
    <d v="2021-06-17T00:00:00"/>
    <x v="66"/>
    <d v="2021-06-17T00:00:00"/>
    <d v="2021-06-17T00:00:00"/>
    <d v="1899-12-30T10:15:00"/>
    <d v="1899-12-30T11:21:00"/>
    <s v="JHON"/>
    <s v="LEONARDO CANO"/>
    <x v="1"/>
    <s v="LLANTERIA"/>
    <s v="EXTERNO"/>
    <x v="1"/>
    <n v="0"/>
    <n v="1"/>
    <d v="1899-12-30T01:06:00"/>
    <x v="156"/>
    <n v="1"/>
    <d v="1899-12-30T00:00:00"/>
    <d v="1899-12-30T01:06:00"/>
    <x v="19"/>
    <x v="5"/>
    <x v="14"/>
    <s v="6-24"/>
  </r>
  <r>
    <s v="TLN040"/>
    <n v="624"/>
    <x v="0"/>
    <s v="CAMBIO DE LLANTA POSICION 8"/>
    <s v="RUEDAS"/>
    <d v="1899-12-30T07:20:00"/>
    <d v="1899-12-30T07:50:00"/>
    <d v="2021-06-19T00:00:00"/>
    <x v="69"/>
    <d v="2021-06-19T00:00:00"/>
    <d v="2021-06-19T00:00:00"/>
    <d v="1899-12-30T07:20:00"/>
    <d v="1899-12-30T07:50:00"/>
    <s v="JHON"/>
    <s v="ALBERTO BARRIOS"/>
    <x v="0"/>
    <s v="LLANTERIA"/>
    <s v="EXTERNO"/>
    <x v="1"/>
    <n v="0"/>
    <n v="1"/>
    <d v="1899-12-30T00:30:00"/>
    <x v="7"/>
    <n v="1"/>
    <d v="1899-12-30T00:00:00"/>
    <d v="1899-12-30T00:30:00"/>
    <x v="18"/>
    <x v="5"/>
    <x v="14"/>
    <s v="6-24"/>
  </r>
  <r>
    <s v="S20493"/>
    <n v="625"/>
    <x v="0"/>
    <s v="CAMBIO DE LLANTA POSICION 7 Y LLANTA DE REPUESTO"/>
    <s v="RUEDAS"/>
    <d v="1899-12-30T11:00:00"/>
    <d v="1899-12-30T11:50:00"/>
    <d v="2021-06-19T00:00:00"/>
    <x v="69"/>
    <d v="2021-06-19T00:00:00"/>
    <d v="2021-06-19T00:00:00"/>
    <d v="1899-12-30T11:00:00"/>
    <d v="1899-12-30T11:50:00"/>
    <s v="LUIS _x000a_JHON"/>
    <s v="JESUS CAMELO "/>
    <x v="1"/>
    <s v="LLANTERIA"/>
    <s v="EXTERNO"/>
    <x v="3"/>
    <n v="0"/>
    <n v="1"/>
    <d v="1899-12-30T00:50:00"/>
    <x v="73"/>
    <n v="1"/>
    <d v="1899-12-30T00:00:00"/>
    <d v="1899-12-30T00:50:00"/>
    <x v="18"/>
    <x v="5"/>
    <x v="14"/>
    <s v="6-24"/>
  </r>
  <r>
    <s v="TFU066"/>
    <n v="626"/>
    <x v="0"/>
    <s v="INSPECCIOND E VEHICULO Y CAMBIO DE LLANTAS"/>
    <s v="RUEDAS"/>
    <d v="1899-12-30T07:00:00"/>
    <d v="1899-12-30T17:00:00"/>
    <d v="2021-06-18T00:00:00"/>
    <x v="68"/>
    <d v="2021-06-18T00:00:00"/>
    <d v="2021-06-18T00:00:00"/>
    <d v="1899-12-30T14:00:00"/>
    <d v="1899-12-30T17:20:00"/>
    <s v="LUIS _x000a_JHON"/>
    <s v="MIGUEL APREZA"/>
    <x v="1"/>
    <s v="LLANTERIA"/>
    <s v="EXTERNO"/>
    <x v="1"/>
    <n v="0"/>
    <n v="1"/>
    <d v="1899-12-30T08:00:29"/>
    <x v="126"/>
    <n v="0"/>
    <d v="1899-12-30T04:00:00"/>
    <d v="1899-12-30T13:00:00"/>
    <x v="29"/>
    <x v="5"/>
    <x v="14"/>
    <s v="6-24"/>
  </r>
  <r>
    <s v="S67612"/>
    <n v="627"/>
    <x v="0"/>
    <s v="CAMBIO DE LLANTA POSICION 8"/>
    <s v="RUEDAS"/>
    <d v="1899-12-30T14:00:00"/>
    <d v="1899-12-30T14:40:00"/>
    <d v="2021-06-18T00:00:00"/>
    <x v="68"/>
    <d v="2021-06-18T00:00:00"/>
    <d v="2021-06-18T00:00:00"/>
    <d v="1899-12-30T14:00:00"/>
    <d v="1899-12-30T14:40:00"/>
    <s v="LUIS"/>
    <s v="JOSE VALENCIA"/>
    <x v="0"/>
    <s v="LLANTERIA"/>
    <s v="EXTERNO"/>
    <x v="0"/>
    <n v="0"/>
    <n v="1"/>
    <d v="1899-12-30T00:40:00"/>
    <x v="70"/>
    <n v="1"/>
    <d v="1899-12-30T00:00:00"/>
    <d v="1899-12-30T00:40:00"/>
    <x v="29"/>
    <x v="5"/>
    <x v="14"/>
    <s v="6-24"/>
  </r>
  <r>
    <s v="TFU059"/>
    <n v="628"/>
    <x v="1"/>
    <s v="REPARACIOND E FUN CLUTCH"/>
    <s v="MOTOR"/>
    <d v="1899-12-30T09:30:00"/>
    <d v="1899-12-30T16:00:00"/>
    <d v="2021-06-19T00:00:00"/>
    <x v="69"/>
    <d v="2021-06-19T00:00:00"/>
    <d v="2021-06-19T00:00:00"/>
    <d v="1899-12-30T11:20:00"/>
    <d v="1899-12-30T16:00:00"/>
    <s v="DEIWIS PIMIENTA"/>
    <s v="CESAR GOMEZ"/>
    <x v="0"/>
    <s v="AIRE"/>
    <s v="INTERNO"/>
    <x v="1"/>
    <n v="0"/>
    <n v="1"/>
    <d v="1899-12-30T04:30:29"/>
    <x v="4"/>
    <n v="1"/>
    <d v="1899-12-30T00:00:00"/>
    <d v="1899-12-30T05:30:00"/>
    <x v="18"/>
    <x v="5"/>
    <x v="14"/>
    <s v="6-24"/>
  </r>
  <r>
    <s v="TFU059"/>
    <n v="628"/>
    <x v="1"/>
    <s v="CAMBIO DE MODULO Y DE SELENOIDE QUE SE QUEMO"/>
    <s v="MOTOR"/>
    <d v="1899-12-30T09:30:00"/>
    <d v="1899-12-30T16:00:00"/>
    <d v="2021-06-19T00:00:00"/>
    <x v="69"/>
    <d v="2021-06-19T00:00:00"/>
    <d v="2021-06-19T00:00:00"/>
    <d v="1899-12-30T11:20:00"/>
    <d v="1899-12-30T13:40:00"/>
    <s v="WILSON DURAN"/>
    <s v="CESAR GOMEZ"/>
    <x v="0"/>
    <s v="MOTORES"/>
    <s v="INTERNO"/>
    <x v="1"/>
    <n v="0"/>
    <n v="1"/>
    <d v="1899-12-30T04:30:29"/>
    <x v="4"/>
    <n v="1"/>
    <d v="1899-12-30T00:00:00"/>
    <d v="1899-12-30T05:30:00"/>
    <x v="18"/>
    <x v="5"/>
    <x v="14"/>
    <s v="6-24"/>
  </r>
  <r>
    <s v="TFU059"/>
    <n v="628"/>
    <x v="0"/>
    <s v="AJUSTE DE CRUCETA"/>
    <s v="TRANSMISIONES"/>
    <d v="1899-12-30T09:30:00"/>
    <d v="1899-12-30T16:00:00"/>
    <d v="2021-06-19T00:00:00"/>
    <x v="69"/>
    <d v="2021-06-19T00:00:00"/>
    <d v="2021-06-19T00:00:00"/>
    <d v="1899-12-30T11:30:00"/>
    <d v="1899-12-30T12:00:00"/>
    <s v="JOSE DIAZ"/>
    <s v="CESAR GOMEZ"/>
    <x v="0"/>
    <s v="CAJAS Y TRANSMISIONES"/>
    <s v="EXTERNO"/>
    <x v="1"/>
    <n v="0"/>
    <n v="1"/>
    <d v="1899-12-30T04:30:29"/>
    <x v="4"/>
    <n v="1"/>
    <d v="1899-12-30T00:00:00"/>
    <d v="1899-12-30T05:30:00"/>
    <x v="18"/>
    <x v="5"/>
    <x v="14"/>
    <s v="6-24"/>
  </r>
  <r>
    <s v="UQS516"/>
    <n v="629"/>
    <x v="1"/>
    <s v="MONTURA DE PLACAS Y SEÑALIZACION PARA RTM"/>
    <s v="CABINA"/>
    <d v="1899-12-30T11:20:00"/>
    <d v="1899-12-30T12:10:00"/>
    <d v="2021-06-19T00:00:00"/>
    <x v="69"/>
    <d v="2021-06-19T00:00:00"/>
    <d v="2021-06-19T00:00:00"/>
    <d v="1899-12-30T11:20:00"/>
    <d v="1899-12-30T11:50:00"/>
    <s v="WILSON OROZCO"/>
    <s v="ROBERTO LOZANO"/>
    <x v="1"/>
    <s v="LATONERIA Y PINTURA"/>
    <s v="EXTERNO"/>
    <x v="3"/>
    <n v="0"/>
    <n v="1"/>
    <d v="1899-12-30T00:50:00"/>
    <x v="73"/>
    <n v="1"/>
    <d v="1899-12-30T00:00:00"/>
    <d v="1899-12-30T00:50:00"/>
    <x v="18"/>
    <x v="5"/>
    <x v="14"/>
    <s v="6-24"/>
  </r>
  <r>
    <s v="UQS516"/>
    <n v="629"/>
    <x v="0"/>
    <s v="ENGRASE"/>
    <s v="GRASERA"/>
    <d v="1899-12-30T11:20:00"/>
    <d v="1899-12-30T12:10:00"/>
    <d v="2021-06-19T00:00:00"/>
    <x v="69"/>
    <d v="2021-06-19T00:00:00"/>
    <d v="2021-06-19T00:00:00"/>
    <d v="1899-12-30T11:50:00"/>
    <d v="1899-12-30T12:10:00"/>
    <s v="CESAR ESCORCIA"/>
    <s v="ROBERTO LOZANO"/>
    <x v="1"/>
    <s v="MECANICA DE PATIO"/>
    <s v="EXTERNO"/>
    <x v="3"/>
    <n v="0"/>
    <n v="1"/>
    <d v="1899-12-30T00:50:00"/>
    <x v="73"/>
    <n v="1"/>
    <d v="1899-12-30T00:00:00"/>
    <d v="1899-12-30T00:50:00"/>
    <x v="18"/>
    <x v="5"/>
    <x v="14"/>
    <s v="6-24"/>
  </r>
  <r>
    <s v="TFU074"/>
    <n v="630"/>
    <x v="1"/>
    <s v="DESMONTE DE INTERCOOLER PARA LLEVAR A REPARAR"/>
    <s v="MOTOR"/>
    <d v="1899-12-30T09:30:00"/>
    <d v="1899-12-30T08:30:00"/>
    <d v="2021-06-19T00:00:00"/>
    <x v="70"/>
    <d v="2021-06-19T00:00:00"/>
    <d v="2021-06-19T00:00:00"/>
    <d v="1899-12-30T09:30:00"/>
    <d v="1899-12-30T11:20:00"/>
    <s v="WILSON DURAN"/>
    <s v="ANGELO PEREZ"/>
    <x v="0"/>
    <s v="MOTORES"/>
    <s v="INTERNO"/>
    <x v="1"/>
    <n v="4"/>
    <n v="1"/>
    <d v="1899-12-31T09:00:12"/>
    <x v="324"/>
    <n v="1"/>
    <d v="1899-12-30T00:00:00"/>
    <d v="1900-01-01T07:58:33"/>
    <x v="32"/>
    <x v="5"/>
    <x v="11"/>
    <s v="6-25"/>
  </r>
  <r>
    <s v="TFU074"/>
    <n v="630"/>
    <x v="1"/>
    <s v="REPARACION DE INTERCOOLER"/>
    <s v="MOTOR"/>
    <d v="1899-12-30T09:30:00"/>
    <d v="1899-12-30T08:30:00"/>
    <d v="2021-06-19T00:00:00"/>
    <x v="70"/>
    <d v="2021-06-19T00:00:00"/>
    <d v="2021-06-22T00:00:00"/>
    <d v="1899-12-30T12:00:00"/>
    <d v="1899-12-30T11:30:00"/>
    <s v="ALUMINDUSTRIAL"/>
    <s v="ANGELO PEREZ"/>
    <x v="0"/>
    <s v="MOTORES"/>
    <s v="INTERNO"/>
    <x v="1"/>
    <n v="4"/>
    <n v="1"/>
    <d v="1899-12-31T09:00:12"/>
    <x v="324"/>
    <n v="1"/>
    <d v="1899-12-30T00:00:00"/>
    <d v="1900-01-01T07:58:33"/>
    <x v="32"/>
    <x v="5"/>
    <x v="11"/>
    <s v="6-25"/>
  </r>
  <r>
    <s v="TFU074"/>
    <n v="630"/>
    <x v="1"/>
    <s v="MONTAJE DE INTERCOOLER Y CAMBIO DE ABRAZADERA DE MANGUERA DE INTERCOOLER"/>
    <s v="MOTOR"/>
    <d v="1899-12-30T09:30:00"/>
    <d v="1899-12-30T08:30:00"/>
    <d v="2021-06-19T00:00:00"/>
    <x v="70"/>
    <d v="2021-06-22T00:00:00"/>
    <d v="2021-06-22T00:00:00"/>
    <d v="1899-12-30T11:30:00"/>
    <d v="1899-12-30T16:00:00"/>
    <s v="WILSON DURAN"/>
    <s v="ANGELO PEREZ"/>
    <x v="0"/>
    <s v="MOTORES"/>
    <s v="INTERNO"/>
    <x v="1"/>
    <n v="4"/>
    <n v="1"/>
    <d v="1899-12-31T09:00:12"/>
    <x v="324"/>
    <n v="1"/>
    <d v="1899-12-30T00:00:00"/>
    <d v="1900-01-01T07:58:33"/>
    <x v="32"/>
    <x v="5"/>
    <x v="11"/>
    <s v="6-25"/>
  </r>
  <r>
    <s v="TFU074"/>
    <n v="630"/>
    <x v="0"/>
    <s v="REVISION DEL SISTEMA ELECTRICO DE ACTUADORES PARA ESCANER Y ELECTRONICO"/>
    <s v="MOTOR"/>
    <d v="1899-12-30T09:30:00"/>
    <d v="1899-12-30T08:30:00"/>
    <d v="2021-06-19T00:00:00"/>
    <x v="70"/>
    <d v="2021-06-23T00:00:00"/>
    <d v="2021-06-23T00:00:00"/>
    <d v="1899-12-30T07:30:00"/>
    <d v="1899-12-30T08:30:00"/>
    <s v="JULIO ARAQUE _x000a_EDWIN NARANJO _x000a_WILSON DURAN"/>
    <s v="ANGELO PEREZ"/>
    <x v="0"/>
    <s v="MOTORES"/>
    <s v="INTERNO"/>
    <x v="1"/>
    <n v="4"/>
    <n v="1"/>
    <d v="1899-12-31T09:00:12"/>
    <x v="325"/>
    <n v="1"/>
    <d v="1899-12-30T00:00:00"/>
    <d v="1899-12-31T17:58:29"/>
    <x v="32"/>
    <x v="5"/>
    <x v="11"/>
    <s v="6-25"/>
  </r>
  <r>
    <s v="TFU076 - R67015"/>
    <n v="631"/>
    <x v="0"/>
    <s v="SOLDAR BASE A CAMARA, SOLDAR EXTINTOR, COMPLETAR NIVEL DE ACEITE DE MOTOR"/>
    <s v="CHASIS"/>
    <d v="1899-12-30T07:00:00"/>
    <d v="1899-12-30T15:00:00"/>
    <d v="2021-06-16T00:00:00"/>
    <x v="65"/>
    <d v="2021-06-16T00:00:00"/>
    <d v="2021-06-16T00:00:00"/>
    <d v="1899-12-30T07:00:00"/>
    <d v="1899-12-30T15:00:00"/>
    <s v="TALLER SALAMANCA"/>
    <s v="FABIO TERAN"/>
    <x v="0"/>
    <s v="SOLDADURA"/>
    <s v="EXTERNO"/>
    <x v="4"/>
    <n v="0"/>
    <n v="1"/>
    <d v="1899-12-30T06:00:29"/>
    <x v="64"/>
    <n v="1"/>
    <d v="1899-12-30T00:00:00"/>
    <d v="1899-12-30T07:00:00"/>
    <x v="12"/>
    <x v="5"/>
    <x v="14"/>
    <s v="6-24"/>
  </r>
  <r>
    <s v="R67302"/>
    <n v="632"/>
    <x v="0"/>
    <s v="REPARACION DE LUCES MEDIAS TRASERAS"/>
    <s v="LUZ CABINA"/>
    <d v="1899-12-30T07:20:00"/>
    <d v="1899-12-30T08:10:00"/>
    <d v="2021-06-21T00:00:00"/>
    <x v="71"/>
    <d v="2021-06-21T00:00:00"/>
    <d v="2021-06-21T00:00:00"/>
    <d v="1899-12-30T07:20:00"/>
    <d v="1899-12-30T08:10:00"/>
    <s v="EDWIN NARANJO"/>
    <s v="EDWIN AGUILAR"/>
    <x v="0"/>
    <s v="ELECTRICO"/>
    <s v="EXTERNO"/>
    <x v="2"/>
    <n v="0"/>
    <n v="1"/>
    <d v="1899-12-30T00:50:00"/>
    <x v="73"/>
    <n v="1"/>
    <d v="1899-12-30T00:00:00"/>
    <d v="1899-12-30T00:50:00"/>
    <x v="20"/>
    <x v="5"/>
    <x v="11"/>
    <s v="6-25"/>
  </r>
  <r>
    <s v="TDL763"/>
    <n v="633"/>
    <x v="0"/>
    <s v="CAMBIO DE SELENOIDE"/>
    <s v="MOTOR"/>
    <d v="1899-12-30T07:20:00"/>
    <d v="1899-12-30T08:15:00"/>
    <d v="2021-06-21T00:00:00"/>
    <x v="71"/>
    <d v="2021-06-21T00:00:00"/>
    <d v="2021-06-21T00:00:00"/>
    <d v="1899-12-30T07:20:00"/>
    <d v="1899-12-30T08:15:00"/>
    <s v="WILSON DURAN"/>
    <s v="JORGE BALLESTEROS"/>
    <x v="0"/>
    <s v="MOTORES"/>
    <s v="INTERNO"/>
    <x v="1"/>
    <n v="0"/>
    <n v="1"/>
    <d v="1899-12-30T00:55:00"/>
    <x v="224"/>
    <n v="1"/>
    <d v="1899-12-30T00:00:00"/>
    <d v="1899-12-30T00:55:00"/>
    <x v="20"/>
    <x v="5"/>
    <x v="11"/>
    <s v="6-25"/>
  </r>
  <r>
    <s v="SJK641"/>
    <n v="634"/>
    <x v="1"/>
    <s v="COMPLETAR NIVEL DE ACEITE"/>
    <s v="MOTOR"/>
    <d v="1899-12-30T07:30:00"/>
    <d v="1899-12-30T10:30:00"/>
    <d v="2021-06-21T00:00:00"/>
    <x v="71"/>
    <d v="2021-06-21T00:00:00"/>
    <d v="2021-06-21T00:00:00"/>
    <d v="1899-12-30T07:30:00"/>
    <d v="1899-12-30T08:00:00"/>
    <s v="JOSE DIAZ"/>
    <s v="MANUEL GUERRERO"/>
    <x v="1"/>
    <s v="MECANICA DE PATIO"/>
    <s v="INTERNO"/>
    <x v="2"/>
    <n v="0"/>
    <n v="1"/>
    <d v="1899-12-30T03:00:00"/>
    <x v="3"/>
    <n v="1"/>
    <d v="1899-12-30T00:00:00"/>
    <d v="1899-12-30T03:00:00"/>
    <x v="20"/>
    <x v="5"/>
    <x v="11"/>
    <s v="6-25"/>
  </r>
  <r>
    <s v="SJK641"/>
    <n v="634"/>
    <x v="0"/>
    <s v="CAMBIO DE LLANTAS POSICION 3,4,5 Y 6"/>
    <s v="RUEDAS"/>
    <d v="1899-12-30T07:30:00"/>
    <d v="1899-12-30T10:30:00"/>
    <d v="2021-06-21T00:00:00"/>
    <x v="71"/>
    <d v="2021-06-21T00:00:00"/>
    <d v="2021-06-21T00:00:00"/>
    <d v="1899-12-30T08:00:00"/>
    <d v="1899-12-30T10:30:00"/>
    <s v="JHON _x000a_LUIS"/>
    <s v="MANUEL GUERRERO"/>
    <x v="1"/>
    <s v="LLANTERIA"/>
    <s v="EXTERNO"/>
    <x v="2"/>
    <n v="0"/>
    <n v="1"/>
    <d v="1899-12-30T03:00:00"/>
    <x v="3"/>
    <n v="1"/>
    <d v="1899-12-30T00:00:00"/>
    <d v="1899-12-30T03:00:00"/>
    <x v="20"/>
    <x v="5"/>
    <x v="11"/>
    <s v="6-25"/>
  </r>
  <r>
    <s v="TLN040"/>
    <n v="635"/>
    <x v="1"/>
    <s v="CAMBIO DE ACEITE, FILTRACION DE MOTOR Y ENGRASE"/>
    <s v="MOTOR"/>
    <d v="1899-12-30T07:30:00"/>
    <d v="1899-12-30T14:30:00"/>
    <d v="2021-06-21T00:00:00"/>
    <x v="67"/>
    <d v="2021-06-21T00:00:00"/>
    <d v="2021-06-21T00:00:00"/>
    <d v="1899-12-30T07:30:00"/>
    <d v="1899-12-30T09:45:00"/>
    <s v="ARGEMIRO ARAQUE"/>
    <s v="LUIS FREYLE"/>
    <x v="1"/>
    <s v="MECANICA DE PATIO"/>
    <s v="INTERNO"/>
    <x v="1"/>
    <n v="1"/>
    <n v="1"/>
    <d v="1899-12-30T13:30:58"/>
    <x v="19"/>
    <n v="1"/>
    <d v="1899-12-30T00:00:00"/>
    <d v="1899-12-30T19:00:58"/>
    <x v="27"/>
    <x v="5"/>
    <x v="11"/>
    <s v="6-25"/>
  </r>
  <r>
    <s v="TLN040"/>
    <n v="635"/>
    <x v="1"/>
    <s v="SE QUITO BARRA TENSORA DE CABINA PARA ENVIAR A COMPRAR BUJES"/>
    <s v="CABINA"/>
    <d v="1899-12-30T07:30:00"/>
    <d v="1899-12-30T14:30:00"/>
    <d v="2021-06-21T00:00:00"/>
    <x v="67"/>
    <d v="2021-06-21T00:00:00"/>
    <d v="2021-06-21T00:00:00"/>
    <d v="1899-12-30T08:15:00"/>
    <d v="1899-12-30T09:00:00"/>
    <s v="WILSON DURAN"/>
    <s v="LUIS FREYLE"/>
    <x v="1"/>
    <s v="MOTORES"/>
    <s v="INTERNO"/>
    <x v="1"/>
    <n v="1"/>
    <n v="1"/>
    <d v="1899-12-30T13:30:58"/>
    <x v="19"/>
    <n v="1"/>
    <d v="1899-12-30T00:00:00"/>
    <d v="1899-12-30T19:00:58"/>
    <x v="27"/>
    <x v="5"/>
    <x v="11"/>
    <s v="6-25"/>
  </r>
  <r>
    <s v="TLN040"/>
    <n v="635"/>
    <x v="1"/>
    <s v="INSPECCION GENERAL DEL VEHICULO, CAMBIO DE BUJES DE LA BARRA DE LA CABINA, CAMBIO DE AMORTIGUADORES, DESMONTE DE RUEDA PARA CAMBIO DE BANDAS POSICION 7 Y 8"/>
    <s v="RUEDAS"/>
    <d v="1899-12-30T07:30:00"/>
    <d v="1899-12-30T14:30:00"/>
    <d v="2021-06-21T00:00:00"/>
    <x v="67"/>
    <d v="2021-06-21T00:00:00"/>
    <d v="2021-06-21T00:00:00"/>
    <d v="1899-12-30T08:00:00"/>
    <d v="1899-12-30T17:30:00"/>
    <s v="CESAR ESCORCIA"/>
    <s v="LUIS FREYLE"/>
    <x v="1"/>
    <s v="MECANICA DE PATIO"/>
    <s v="EXTERNO"/>
    <x v="1"/>
    <n v="1"/>
    <n v="1"/>
    <d v="1899-12-30T13:30:58"/>
    <x v="19"/>
    <n v="1"/>
    <d v="1899-12-30T00:00:00"/>
    <d v="1899-12-30T19:00:58"/>
    <x v="27"/>
    <x v="5"/>
    <x v="11"/>
    <s v="6-25"/>
  </r>
  <r>
    <s v="TLN040"/>
    <n v="635"/>
    <x v="1"/>
    <s v="CALIBRACION DE MOTOR, CAMBIO DE EMPAQUES DEL MULTIPLE DE ESCAPE, CALIBRACION GENERAL DE MOTOR, CAMBIO DE TENSOR DE AMORTIGUADORES DE CABINA"/>
    <s v="MOTOR"/>
    <d v="1899-12-30T07:30:00"/>
    <d v="1899-12-30T14:30:00"/>
    <d v="2021-06-21T00:00:00"/>
    <x v="67"/>
    <d v="2021-06-21T00:00:00"/>
    <d v="2021-06-21T00:00:00"/>
    <d v="1899-12-30T10:50:00"/>
    <d v="1899-12-30T17:30:00"/>
    <s v="WILSON DURAN"/>
    <s v="LUIS FREYLE"/>
    <x v="1"/>
    <s v="MOTORES"/>
    <s v="INTERNO"/>
    <x v="1"/>
    <n v="1"/>
    <n v="1"/>
    <d v="1899-12-30T13:30:58"/>
    <x v="19"/>
    <n v="1"/>
    <d v="1899-12-30T00:00:00"/>
    <d v="1899-12-30T19:00:58"/>
    <x v="27"/>
    <x v="5"/>
    <x v="11"/>
    <s v="6-25"/>
  </r>
  <r>
    <s v="TLN040"/>
    <n v="635"/>
    <x v="1"/>
    <s v="INSPECCION DE CARDAN Y REVISION DE CRUCETAS, ESTAN PARA CAMBIO, BALINERAS DE PATINES"/>
    <s v="MOTOR"/>
    <d v="1899-12-30T07:30:00"/>
    <d v="1899-12-30T14:30:00"/>
    <d v="2021-06-21T00:00:00"/>
    <x v="67"/>
    <d v="2021-06-21T00:00:00"/>
    <d v="2021-06-21T00:00:00"/>
    <d v="1899-12-30T10:30:00"/>
    <d v="1899-12-30T16:45:00"/>
    <s v="JOSE DIAZ"/>
    <s v="LUIS FREYLE"/>
    <x v="1"/>
    <s v="MOTORES"/>
    <s v="INTERNO"/>
    <x v="1"/>
    <n v="1"/>
    <n v="1"/>
    <d v="1899-12-30T13:30:58"/>
    <x v="19"/>
    <n v="1"/>
    <d v="1899-12-30T00:00:00"/>
    <d v="1899-12-30T19:00:58"/>
    <x v="27"/>
    <x v="5"/>
    <x v="11"/>
    <s v="6-25"/>
  </r>
  <r>
    <s v="TLN040"/>
    <n v="635"/>
    <x v="1"/>
    <s v="CAMBIO DE SOPORTES DELANTERAS, MONTAJE DE PATINES"/>
    <s v="MOTOR"/>
    <d v="1899-12-30T07:30:00"/>
    <d v="1899-12-30T14:30:00"/>
    <d v="2021-06-21T00:00:00"/>
    <x v="67"/>
    <d v="2021-06-22T00:00:00"/>
    <d v="2021-06-22T00:00:00"/>
    <d v="1899-12-30T07:30:00"/>
    <d v="1899-12-30T09:45:00"/>
    <s v="WILSON DURAN _x000a_JOSE DIAZ"/>
    <s v="LUIS FREYLE"/>
    <x v="1"/>
    <s v="MOTORES"/>
    <s v="INTERNO"/>
    <x v="1"/>
    <n v="1"/>
    <n v="1"/>
    <d v="1899-12-30T13:30:58"/>
    <x v="19"/>
    <n v="1"/>
    <d v="1899-12-30T00:00:00"/>
    <d v="1899-12-30T19:00:58"/>
    <x v="27"/>
    <x v="5"/>
    <x v="11"/>
    <s v="6-25"/>
  </r>
  <r>
    <s v="TLN040"/>
    <n v="635"/>
    <x v="1"/>
    <s v="MONTAJE DE BANDAS POSICION 7 Y 8"/>
    <s v="RUEDAS"/>
    <d v="1899-12-30T07:30:00"/>
    <d v="1899-12-30T14:30:00"/>
    <d v="2021-06-21T00:00:00"/>
    <x v="67"/>
    <d v="2021-06-22T00:00:00"/>
    <d v="2021-06-22T00:00:00"/>
    <d v="1899-12-30T11:30:00"/>
    <d v="1899-12-30T14:30:00"/>
    <s v="JOSE DIAZ"/>
    <s v="LUIS FREYLE"/>
    <x v="1"/>
    <s v="MECANICA DE PATIO"/>
    <s v="INTERNO"/>
    <x v="1"/>
    <n v="1"/>
    <n v="1"/>
    <d v="1899-12-30T13:30:58"/>
    <x v="19"/>
    <n v="1"/>
    <d v="1899-12-30T00:00:00"/>
    <d v="1899-12-30T19:00:58"/>
    <x v="27"/>
    <x v="5"/>
    <x v="11"/>
    <s v="6-25"/>
  </r>
  <r>
    <s v="TLN040"/>
    <n v="635"/>
    <x v="0"/>
    <s v="POLISHADA DE VEHICULO"/>
    <s v="CAPO"/>
    <d v="1899-12-30T07:30:00"/>
    <d v="1899-12-30T14:30:00"/>
    <d v="2021-06-21T00:00:00"/>
    <x v="67"/>
    <d v="2021-06-22T00:00:00"/>
    <d v="2021-06-22T00:00:00"/>
    <d v="1899-12-30T07:30:00"/>
    <d v="1899-12-30T12:00:00"/>
    <s v="WILSON OROZCO"/>
    <s v="LUIS FREYLE"/>
    <x v="1"/>
    <s v="LATONERIA Y PINTURA"/>
    <s v="EXTERNO"/>
    <x v="1"/>
    <n v="1"/>
    <n v="1"/>
    <d v="1899-12-30T13:30:58"/>
    <x v="19"/>
    <n v="1"/>
    <d v="1899-12-30T00:00:00"/>
    <d v="1899-12-30T19:00:58"/>
    <x v="27"/>
    <x v="5"/>
    <x v="11"/>
    <s v="6-25"/>
  </r>
  <r>
    <s v="TFR043"/>
    <n v="636"/>
    <x v="1"/>
    <s v="ENGRASE GENERAL E INSPECCION DE VEHICULO"/>
    <s v="GRASERA"/>
    <d v="1899-12-30T07:30:00"/>
    <d v="1899-12-30T09:55:00"/>
    <d v="2021-06-21T00:00:00"/>
    <x v="71"/>
    <d v="2021-06-21T00:00:00"/>
    <d v="2021-06-21T00:00:00"/>
    <d v="1899-12-30T07:30:00"/>
    <d v="1899-12-30T08:00:00"/>
    <s v="CESAR ESCORCIA"/>
    <s v="CARLOS SARAVIA"/>
    <x v="1"/>
    <s v="MECANICA DE PATIO"/>
    <s v="EXTERNO"/>
    <x v="2"/>
    <n v="0"/>
    <n v="1"/>
    <d v="1899-12-30T02:25:00"/>
    <x v="243"/>
    <n v="1"/>
    <d v="1899-12-30T00:00:00"/>
    <d v="1899-12-30T02:25:00"/>
    <x v="20"/>
    <x v="5"/>
    <x v="11"/>
    <s v="6-25"/>
  </r>
  <r>
    <s v="TFR043"/>
    <n v="636"/>
    <x v="1"/>
    <s v="CAMBIO DE U DE CAUCHO CENTRAL DE CARDAN"/>
    <s v="TRANSMISIONES"/>
    <d v="1899-12-30T07:30:00"/>
    <d v="1899-12-30T09:55:00"/>
    <d v="2021-06-21T00:00:00"/>
    <x v="71"/>
    <d v="2021-06-21T00:00:00"/>
    <d v="2021-06-21T00:00:00"/>
    <d v="1899-12-30T08:00:00"/>
    <d v="1899-12-30T09:30:00"/>
    <s v="JOSE DIAZ"/>
    <s v="CARLOS SARAVIA"/>
    <x v="1"/>
    <s v="CAJAS Y TRANSMISIONES"/>
    <s v="INTERNO"/>
    <x v="2"/>
    <n v="0"/>
    <n v="1"/>
    <d v="1899-12-30T02:25:00"/>
    <x v="243"/>
    <n v="1"/>
    <d v="1899-12-30T00:00:00"/>
    <d v="1899-12-30T02:25:00"/>
    <x v="20"/>
    <x v="5"/>
    <x v="11"/>
    <s v="6-25"/>
  </r>
  <r>
    <s v="TFR043"/>
    <n v="636"/>
    <x v="0"/>
    <s v="AJUSTE DE TORNILLO SUELTO EN LA CABINA POR DONDE VAN LAS BATERIAS"/>
    <s v="CABINA"/>
    <d v="1899-12-30T07:30:00"/>
    <d v="1899-12-30T09:55:00"/>
    <d v="2021-06-21T00:00:00"/>
    <x v="71"/>
    <d v="2021-06-21T00:00:00"/>
    <d v="2021-06-21T00:00:00"/>
    <d v="1899-12-30T09:30:00"/>
    <d v="1899-12-30T09:55:00"/>
    <s v="WILSON DURAN"/>
    <s v="CARLOS SARAVIA"/>
    <x v="1"/>
    <s v="MECANICA DE PATIO"/>
    <s v="EXTERNO"/>
    <x v="2"/>
    <n v="0"/>
    <n v="1"/>
    <d v="1899-12-30T02:25:00"/>
    <x v="243"/>
    <n v="1"/>
    <d v="1899-12-30T00:00:00"/>
    <d v="1899-12-30T02:25:00"/>
    <x v="20"/>
    <x v="5"/>
    <x v="11"/>
    <s v="6-25"/>
  </r>
  <r>
    <s v="R59144"/>
    <n v="637"/>
    <x v="1"/>
    <s v="DESARME DE INSTALACION ELECTRICA DE PORTA STOPS PARA REPARACION"/>
    <s v="LUZ TRAILER"/>
    <d v="1899-12-30T07:55:00"/>
    <d v="1899-12-30T09:40:00"/>
    <d v="2021-06-21T00:00:00"/>
    <x v="49"/>
    <d v="2021-06-21T00:00:00"/>
    <d v="2021-06-21T00:00:00"/>
    <d v="1899-12-30T07:55:00"/>
    <d v="1899-12-30T08:35:00"/>
    <s v="DEIWIS PIMIENTA"/>
    <s v="CARLOS BARROS"/>
    <x v="1"/>
    <s v="ELECTRICO"/>
    <s v="EXTERNO"/>
    <x v="2"/>
    <n v="3"/>
    <n v="1"/>
    <d v="1899-12-31T03:15:17"/>
    <x v="326"/>
    <n v="1"/>
    <d v="1899-12-30T00:00:00"/>
    <d v="1899-12-31T20:44:02"/>
    <x v="21"/>
    <x v="5"/>
    <x v="11"/>
    <s v="6-25"/>
  </r>
  <r>
    <s v="R59144"/>
    <n v="637"/>
    <x v="1"/>
    <s v="DESMONTE DE CAMPANAS, BANDAS PARA MANTENIMIENTO GENERAL, CAMBIO DE  2 BALANCINES, BUJES DE BALANCIN Y TEMPLETE"/>
    <s v="RUEDAS"/>
    <d v="1899-12-30T07:55:00"/>
    <d v="1899-12-30T09:40:00"/>
    <d v="2021-06-21T00:00:00"/>
    <x v="49"/>
    <d v="2021-06-21T00:00:00"/>
    <d v="2021-06-21T00:00:00"/>
    <d v="1899-12-30T08:00:00"/>
    <d v="1899-12-30T17:30:00"/>
    <s v="RODOLFO CASTAÑEDA"/>
    <s v="CARLOS BARROS"/>
    <x v="1"/>
    <s v="MECANICA DE PATIO"/>
    <s v="INTERNO"/>
    <x v="2"/>
    <n v="3"/>
    <n v="1"/>
    <d v="1899-12-31T03:15:17"/>
    <x v="326"/>
    <n v="1"/>
    <d v="1899-12-30T00:00:00"/>
    <d v="1899-12-31T20:44:02"/>
    <x v="21"/>
    <x v="5"/>
    <x v="11"/>
    <s v="6-25"/>
  </r>
  <r>
    <s v="TDK250"/>
    <n v="637"/>
    <x v="1"/>
    <s v="POLISHADO"/>
    <s v="CABINA"/>
    <d v="1899-12-30T07:55:00"/>
    <d v="1899-12-30T09:40:00"/>
    <d v="2021-06-21T00:00:00"/>
    <x v="49"/>
    <d v="2021-06-21T00:00:00"/>
    <d v="2021-06-21T00:00:00"/>
    <d v="1899-12-30T07:55:00"/>
    <d v="1899-12-30T17:30:00"/>
    <s v="WILSON OROZCO"/>
    <s v="CARLOS BARROS"/>
    <x v="1"/>
    <s v="LATONERIA Y PINTURA"/>
    <s v="EXTERNO"/>
    <x v="2"/>
    <n v="3"/>
    <n v="1"/>
    <d v="1899-12-31T03:15:17"/>
    <x v="326"/>
    <n v="1"/>
    <d v="1899-12-30T00:00:00"/>
    <d v="1899-12-31T20:44:02"/>
    <x v="21"/>
    <x v="5"/>
    <x v="11"/>
    <s v="6-25"/>
  </r>
  <r>
    <s v="R59144"/>
    <n v="637"/>
    <x v="1"/>
    <s v="REPARACION DE PORTA STOP"/>
    <s v="CHASIS"/>
    <d v="1899-12-30T07:55:00"/>
    <d v="1899-12-30T09:40:00"/>
    <d v="2021-06-21T00:00:00"/>
    <x v="49"/>
    <d v="2021-06-21T00:00:00"/>
    <d v="2021-06-21T00:00:00"/>
    <d v="1899-12-30T07:55:00"/>
    <d v="1899-12-30T12:00:00"/>
    <s v="DAIRO RODRIGUEZ"/>
    <s v="CARLOS BARROS"/>
    <x v="1"/>
    <s v="SOLDADURA"/>
    <s v="EXTERNO"/>
    <x v="2"/>
    <n v="3"/>
    <n v="1"/>
    <d v="1899-12-31T03:15:17"/>
    <x v="326"/>
    <n v="1"/>
    <d v="1899-12-30T00:00:00"/>
    <d v="1899-12-31T20:44:02"/>
    <x v="21"/>
    <x v="5"/>
    <x v="11"/>
    <s v="6-25"/>
  </r>
  <r>
    <s v="TDK250"/>
    <n v="637"/>
    <x v="1"/>
    <s v="MANTENIMEINTO A VALVULA RELAY R14, REVISION FUGA BOMBA PEDAL DE FRENO."/>
    <s v="AIRE CABEZOTE"/>
    <d v="1899-12-30T07:55:00"/>
    <d v="1899-12-30T09:40:00"/>
    <d v="2021-06-21T00:00:00"/>
    <x v="49"/>
    <d v="2021-06-21T00:00:00"/>
    <d v="2021-06-21T00:00:00"/>
    <d v="1899-12-30T08:52:00"/>
    <d v="1899-12-30T11:32:00"/>
    <s v="DEIWIS PIMIENTA"/>
    <s v="CARLOS BARROS"/>
    <x v="1"/>
    <s v="AIRE"/>
    <s v="INTERNO"/>
    <x v="2"/>
    <n v="3"/>
    <n v="1"/>
    <d v="1899-12-31T03:15:17"/>
    <x v="326"/>
    <n v="1"/>
    <d v="1899-12-30T00:00:00"/>
    <d v="1899-12-31T20:44:02"/>
    <x v="21"/>
    <x v="5"/>
    <x v="11"/>
    <s v="6-25"/>
  </r>
  <r>
    <s v="TDK250"/>
    <n v="637"/>
    <x v="1"/>
    <s v="CAMBIO DE ACEITE Y FILTRACION DE MOTOR, ENGRASE E INSPECCION"/>
    <s v="MOTOR"/>
    <d v="1899-12-30T07:55:00"/>
    <d v="1899-12-30T09:40:00"/>
    <d v="2021-06-21T00:00:00"/>
    <x v="49"/>
    <d v="2021-06-21T00:00:00"/>
    <d v="2021-06-21T00:00:00"/>
    <d v="1899-12-30T15:40:00"/>
    <d v="1899-12-30T17:30:00"/>
    <s v="ARGEMIRO ARAQUE"/>
    <s v="CARLOS BARROS"/>
    <x v="1"/>
    <s v="MECANICA DE PATIO"/>
    <s v="INTERNO"/>
    <x v="2"/>
    <n v="3"/>
    <n v="1"/>
    <d v="1899-12-31T03:15:17"/>
    <x v="326"/>
    <n v="1"/>
    <d v="1899-12-30T00:00:00"/>
    <d v="1899-12-31T20:44:02"/>
    <x v="21"/>
    <x v="5"/>
    <x v="11"/>
    <s v="6-25"/>
  </r>
  <r>
    <s v="TDK250"/>
    <n v="637"/>
    <x v="1"/>
    <s v="MANTENIMIENTO GENERAL"/>
    <s v="AIRE ACONDICIONADO"/>
    <d v="1899-12-30T07:55:00"/>
    <d v="1899-12-30T09:40:00"/>
    <d v="2021-06-21T00:00:00"/>
    <x v="49"/>
    <d v="2021-06-21T00:00:00"/>
    <d v="2021-06-21T00:00:00"/>
    <d v="1899-12-30T07:40:00"/>
    <d v="1899-12-30T09:40:00"/>
    <s v="MARCELINO"/>
    <s v="CARLOS BARROS"/>
    <x v="1"/>
    <s v="AIRE ACONDICIONADO"/>
    <s v="INTERNO"/>
    <x v="2"/>
    <n v="3"/>
    <n v="1"/>
    <d v="1899-12-31T03:15:17"/>
    <x v="326"/>
    <n v="1"/>
    <d v="1899-12-30T00:00:00"/>
    <d v="1899-12-31T20:44:02"/>
    <x v="21"/>
    <x v="5"/>
    <x v="11"/>
    <s v="6-25"/>
  </r>
  <r>
    <s v="R59144"/>
    <n v="637"/>
    <x v="1"/>
    <s v="DESMONTE DE BOSINES PARA LAVADO DE PIEZAS Y CAMBIO DE GRASA, CAMBIOD E BUJES DE LEVA, CAMBIO DE UN BALANCIN , CAMBIO DE BUJES TENSORES Y BUJES DE LEVA"/>
    <s v="RUEDAS"/>
    <d v="1899-12-30T07:55:00"/>
    <d v="1899-12-30T09:40:00"/>
    <d v="2021-06-21T00:00:00"/>
    <x v="49"/>
    <d v="2021-06-22T00:00:00"/>
    <d v="2021-06-22T00:00:00"/>
    <d v="1899-12-30T07:30:00"/>
    <d v="1899-12-30T17:30:00"/>
    <s v="RODOLFO CASTAÑEDA"/>
    <s v="CARLOS BARROS"/>
    <x v="1"/>
    <s v="MECANICA DE PATIO"/>
    <s v="INTERNO"/>
    <x v="2"/>
    <n v="3"/>
    <n v="1"/>
    <d v="1899-12-31T03:15:17"/>
    <x v="326"/>
    <n v="1"/>
    <d v="1899-12-30T00:00:00"/>
    <d v="1899-12-31T20:44:02"/>
    <x v="21"/>
    <x v="5"/>
    <x v="11"/>
    <s v="6-25"/>
  </r>
  <r>
    <s v="R59144"/>
    <n v="637"/>
    <x v="1"/>
    <s v="DEMONTE DE LLANTAS PARA TRABAJOS MECANICOS"/>
    <s v="RUEDAS"/>
    <d v="1899-12-30T07:55:00"/>
    <d v="1899-12-30T09:40:00"/>
    <d v="2021-06-21T00:00:00"/>
    <x v="49"/>
    <d v="2021-06-21T00:00:00"/>
    <d v="2021-06-21T00:00:00"/>
    <d v="1899-12-30T08:10:00"/>
    <d v="1899-12-30T09:10:00"/>
    <s v="LUIS _x000a_JHON"/>
    <s v="CARLOS BARROS"/>
    <x v="1"/>
    <s v="LLANTERIA"/>
    <s v="EXTERNO"/>
    <x v="2"/>
    <n v="3"/>
    <n v="1"/>
    <d v="1899-12-31T03:15:17"/>
    <x v="326"/>
    <n v="1"/>
    <d v="1899-12-30T00:00:00"/>
    <d v="1899-12-31T20:44:02"/>
    <x v="21"/>
    <x v="5"/>
    <x v="11"/>
    <s v="6-25"/>
  </r>
  <r>
    <s v="TDK250"/>
    <n v="637"/>
    <x v="1"/>
    <s v="CAMBIO DE RETENEDORES POSICION 4,5,6,7,9 Y 10"/>
    <s v="RUEDAS"/>
    <d v="1899-12-30T07:55:00"/>
    <d v="1899-12-30T09:40:00"/>
    <d v="2021-06-21T00:00:00"/>
    <x v="49"/>
    <d v="2021-06-22T00:00:00"/>
    <d v="2021-06-22T00:00:00"/>
    <d v="1899-12-30T09:50:00"/>
    <d v="1899-12-30T14:30:00"/>
    <s v="TODO TRAILER"/>
    <s v="CARLOS BARROS"/>
    <x v="1"/>
    <s v="MECANICA DE PATIO"/>
    <s v="INTERNO"/>
    <x v="2"/>
    <n v="3"/>
    <n v="1"/>
    <d v="1899-12-31T03:15:17"/>
    <x v="326"/>
    <n v="1"/>
    <d v="1899-12-30T00:00:00"/>
    <d v="1899-12-31T20:44:02"/>
    <x v="21"/>
    <x v="5"/>
    <x v="11"/>
    <s v="6-25"/>
  </r>
  <r>
    <s v="TDK250"/>
    <n v="637"/>
    <x v="1"/>
    <s v="DESMONTE DE CARDAN PEQUEÑO PARA CAMBIO DE 2 CRUCETAS 170"/>
    <s v="TRANSMISIONES"/>
    <d v="1899-12-30T07:55:00"/>
    <d v="1899-12-30T09:40:00"/>
    <d v="2021-06-21T00:00:00"/>
    <x v="49"/>
    <d v="2021-06-22T00:00:00"/>
    <d v="2021-06-22T00:00:00"/>
    <d v="1899-12-30T15:00:00"/>
    <d v="1899-12-30T17:30:00"/>
    <s v="WILSON DURAN _x000a_JOSE DIAZ"/>
    <s v="CARLOS BARROS"/>
    <x v="1"/>
    <s v="CAJAS Y TRANSMISIONES"/>
    <s v="INTERNO"/>
    <x v="2"/>
    <n v="3"/>
    <n v="1"/>
    <d v="1899-12-31T03:15:17"/>
    <x v="326"/>
    <n v="1"/>
    <d v="1899-12-30T00:00:00"/>
    <d v="1899-12-31T20:44:02"/>
    <x v="21"/>
    <x v="5"/>
    <x v="11"/>
    <s v="6-25"/>
  </r>
  <r>
    <s v="TDK250"/>
    <n v="637"/>
    <x v="1"/>
    <s v="CAMBIO DE CONECTORES DE LOS SENSORES DE TEMPERATURA DE DIFERENCIAL"/>
    <s v="LUZ CABINA"/>
    <d v="1899-12-30T07:55:00"/>
    <d v="1899-12-30T09:40:00"/>
    <d v="2021-06-21T00:00:00"/>
    <x v="49"/>
    <d v="2021-06-23T00:00:00"/>
    <d v="2021-06-23T00:00:00"/>
    <d v="1899-12-30T14:30:00"/>
    <d v="1899-12-30T15:30:00"/>
    <s v="EDWIN NARANJO"/>
    <s v="CARLOS BARROS"/>
    <x v="1"/>
    <s v="MECANICA DE PATIO"/>
    <s v="INTERNO"/>
    <x v="2"/>
    <n v="3"/>
    <n v="1"/>
    <d v="1899-12-31T03:15:17"/>
    <x v="326"/>
    <n v="1"/>
    <d v="1899-12-30T00:00:00"/>
    <d v="1899-12-31T20:44:02"/>
    <x v="21"/>
    <x v="5"/>
    <x v="11"/>
    <s v="6-25"/>
  </r>
  <r>
    <s v="R59144"/>
    <n v="637"/>
    <x v="1"/>
    <s v="ARREGLO DE LUCES"/>
    <s v="LUZ TRAILER"/>
    <d v="1899-12-30T07:55:00"/>
    <d v="1899-12-30T09:40:00"/>
    <d v="2021-06-21T00:00:00"/>
    <x v="49"/>
    <d v="2021-06-23T00:00:00"/>
    <d v="2021-06-23T00:00:00"/>
    <d v="1899-12-30T16:30:00"/>
    <d v="1899-12-30T17:30:00"/>
    <s v="JULIO ARAQUE"/>
    <s v="CARLOS BARROS"/>
    <x v="1"/>
    <s v="MECANICA DE PATIO"/>
    <s v="INTERNO"/>
    <x v="2"/>
    <n v="3"/>
    <n v="1"/>
    <d v="1899-12-31T03:15:17"/>
    <x v="326"/>
    <n v="1"/>
    <d v="1899-12-30T00:00:00"/>
    <d v="1899-12-31T20:44:02"/>
    <x v="21"/>
    <x v="5"/>
    <x v="11"/>
    <s v="6-25"/>
  </r>
  <r>
    <s v="TDK250"/>
    <n v="637"/>
    <x v="1"/>
    <s v="CAMBIO DE GRASA Y RODAMIENTOS"/>
    <s v="RUEDAS"/>
    <d v="1899-12-30T07:55:00"/>
    <d v="1899-12-30T09:40:00"/>
    <d v="2021-06-21T00:00:00"/>
    <x v="49"/>
    <d v="2021-06-23T00:00:00"/>
    <d v="2021-06-23T00:00:00"/>
    <d v="1899-12-30T07:30:00"/>
    <d v="1899-12-30T18:00:00"/>
    <s v="RODOLFO CASTAÑEDA"/>
    <s v="CARLOS BARROS"/>
    <x v="1"/>
    <s v="MECANICA DE PATIO"/>
    <s v="INTERNO"/>
    <x v="2"/>
    <n v="3"/>
    <n v="1"/>
    <d v="1899-12-31T03:15:17"/>
    <x v="326"/>
    <n v="1"/>
    <d v="1899-12-30T00:00:00"/>
    <d v="1899-12-31T20:44:02"/>
    <x v="21"/>
    <x v="5"/>
    <x v="11"/>
    <s v="6-25"/>
  </r>
  <r>
    <s v="TDK250"/>
    <n v="637"/>
    <x v="1"/>
    <s v="ARREGLO DE LUCES MEDIAS"/>
    <s v="LUZ CABINA"/>
    <d v="1899-12-30T07:55:00"/>
    <d v="1899-12-30T09:40:00"/>
    <d v="2021-06-21T00:00:00"/>
    <x v="49"/>
    <d v="2021-06-23T00:00:00"/>
    <d v="2021-06-23T00:00:00"/>
    <d v="1899-12-30T17:30:00"/>
    <d v="1899-12-30T18:10:00"/>
    <s v="EDWIN NARANJO"/>
    <s v="CARLOS BARROS"/>
    <x v="1"/>
    <s v="MECANICA DE PATIO"/>
    <s v="INTERNO"/>
    <x v="2"/>
    <n v="3"/>
    <n v="1"/>
    <d v="1899-12-31T03:15:17"/>
    <x v="326"/>
    <n v="1"/>
    <d v="1899-12-30T00:00:00"/>
    <d v="1899-12-31T20:44:02"/>
    <x v="21"/>
    <x v="5"/>
    <x v="11"/>
    <s v="6-25"/>
  </r>
  <r>
    <s v="TDK250"/>
    <n v="637"/>
    <x v="1"/>
    <s v="ALINEACION Y CAMBIO DE TORNILLO DE BALANCIN"/>
    <s v="SUSPENSION TRAILER"/>
    <d v="1899-12-30T07:55:00"/>
    <d v="1899-12-30T09:40:00"/>
    <d v="2021-06-21T00:00:00"/>
    <x v="49"/>
    <d v="2021-06-24T00:00:00"/>
    <d v="2021-06-24T00:00:00"/>
    <d v="1899-12-30T07:30:00"/>
    <d v="1899-12-30T09:40:00"/>
    <s v="CESAR ESCORCIA _x000a_RODOLFO CASTAÑEDA"/>
    <s v="CARLOS BARROS"/>
    <x v="1"/>
    <s v="MECANICA DE PATIO"/>
    <s v="INTERNO"/>
    <x v="2"/>
    <n v="3"/>
    <n v="1"/>
    <d v="1899-12-31T03:15:17"/>
    <x v="326"/>
    <n v="1"/>
    <d v="1899-12-30T00:00:00"/>
    <d v="1899-12-31T20:44:02"/>
    <x v="21"/>
    <x v="5"/>
    <x v="11"/>
    <s v="6-25"/>
  </r>
  <r>
    <s v="R59144"/>
    <n v="637"/>
    <x v="1"/>
    <s v="DESMONTE DE LAS 12 LLANTAS PARA TRABAJOS MECANICOS"/>
    <s v="RUEDAS"/>
    <d v="1899-12-30T07:55:00"/>
    <d v="1899-12-30T09:40:00"/>
    <d v="2021-06-21T00:00:00"/>
    <x v="49"/>
    <d v="2021-06-21T00:00:00"/>
    <d v="2021-06-21T00:00:00"/>
    <d v="1899-12-30T07:00:00"/>
    <d v="1899-12-30T08:00:00"/>
    <s v="LUIS"/>
    <s v="CARLOS BARROS"/>
    <x v="1"/>
    <s v="LLANTERIA"/>
    <s v="EXTERNO"/>
    <x v="2"/>
    <n v="3"/>
    <n v="1"/>
    <d v="1899-12-31T03:15:17"/>
    <x v="326"/>
    <n v="1"/>
    <d v="1899-12-30T00:00:00"/>
    <d v="1899-12-31T20:44:02"/>
    <x v="21"/>
    <x v="5"/>
    <x v="11"/>
    <s v="6-25"/>
  </r>
  <r>
    <s v="R59144"/>
    <n v="637"/>
    <x v="1"/>
    <s v="INPSECCION DEL TANQUE, DESARME Y ARMADO DE 8 LLANTAS, "/>
    <s v="RUEDAS"/>
    <d v="1899-12-30T07:55:00"/>
    <d v="1899-12-30T09:40:00"/>
    <d v="2021-06-21T00:00:00"/>
    <x v="49"/>
    <d v="2021-06-22T00:00:00"/>
    <d v="2021-06-22T00:00:00"/>
    <d v="1899-12-30T14:00:00"/>
    <d v="1899-12-30T15:40:00"/>
    <s v="JHON _x000a_LUIS"/>
    <s v="CARLOS BARROS"/>
    <x v="1"/>
    <s v="LLANTERIA"/>
    <s v="EXTERNO"/>
    <x v="2"/>
    <n v="3"/>
    <n v="1"/>
    <d v="1899-12-31T03:15:17"/>
    <x v="326"/>
    <n v="1"/>
    <d v="1899-12-30T00:00:00"/>
    <d v="1899-12-31T20:44:02"/>
    <x v="21"/>
    <x v="5"/>
    <x v="11"/>
    <s v="6-25"/>
  </r>
  <r>
    <s v="R59144"/>
    <n v="637"/>
    <x v="0"/>
    <s v="MONTAJE DE LLANTAS"/>
    <s v="RUEDAS"/>
    <d v="1899-12-30T07:55:00"/>
    <d v="1899-12-30T09:40:00"/>
    <d v="2021-06-21T00:00:00"/>
    <x v="49"/>
    <d v="2021-06-23T00:00:00"/>
    <d v="2021-06-23T00:00:00"/>
    <d v="1899-12-30T15:40:00"/>
    <d v="1899-12-30T17:30:00"/>
    <s v="LUIS"/>
    <s v="CARLOS BARROS"/>
    <x v="1"/>
    <s v="LLANTERIA"/>
    <s v="EXTERNO"/>
    <x v="2"/>
    <n v="3"/>
    <n v="1"/>
    <d v="1899-12-31T03:15:17"/>
    <x v="326"/>
    <n v="1"/>
    <d v="1899-12-30T00:00:00"/>
    <d v="1899-12-31T20:44:02"/>
    <x v="21"/>
    <x v="5"/>
    <x v="11"/>
    <s v="6-25"/>
  </r>
  <r>
    <s v="TFR851"/>
    <n v="638"/>
    <x v="1"/>
    <s v="REPARACION DE DIRECCIONAL DE CAPO"/>
    <s v="LUZ CABINA"/>
    <d v="1899-12-30T08:00:00"/>
    <d v="1899-12-30T08:52:00"/>
    <d v="2021-06-21T00:00:00"/>
    <x v="71"/>
    <d v="2021-06-21T00:00:00"/>
    <d v="2021-06-21T00:00:00"/>
    <d v="1899-12-30T08:10:00"/>
    <d v="1899-12-30T08:30:00"/>
    <s v="EDWIN NARANJO"/>
    <s v="JONHY SORACA"/>
    <x v="0"/>
    <s v="ELECTRICO"/>
    <s v="EXTERNO"/>
    <x v="5"/>
    <n v="0"/>
    <n v="1"/>
    <d v="1899-12-30T00:52:00"/>
    <x v="301"/>
    <n v="1"/>
    <d v="1899-12-30T00:00:00"/>
    <d v="1899-12-30T00:52:00"/>
    <x v="20"/>
    <x v="5"/>
    <x v="11"/>
    <s v="6-25"/>
  </r>
  <r>
    <s v="TFR851"/>
    <n v="638"/>
    <x v="0"/>
    <s v="GRADUACION DE FRENOS"/>
    <s v="RUEDAS"/>
    <d v="1899-12-30T08:00:00"/>
    <d v="1899-12-30T08:52:00"/>
    <d v="2021-06-21T00:00:00"/>
    <x v="71"/>
    <d v="2021-06-21T00:00:00"/>
    <d v="2021-06-21T00:00:00"/>
    <d v="1899-12-30T08:35:00"/>
    <d v="1899-12-30T08:52:00"/>
    <s v="DEIWIS PIMIENTA"/>
    <s v="JONHY SORACA"/>
    <x v="1"/>
    <s v="MECANICA DE PATIO"/>
    <s v="EXTERNO"/>
    <x v="5"/>
    <n v="0"/>
    <n v="1"/>
    <d v="1899-12-30T00:52:00"/>
    <x v="301"/>
    <n v="1"/>
    <d v="1899-12-30T00:00:00"/>
    <d v="1899-12-30T00:52:00"/>
    <x v="20"/>
    <x v="5"/>
    <x v="11"/>
    <s v="6-25"/>
  </r>
  <r>
    <s v="TFQ990"/>
    <n v="639"/>
    <x v="1"/>
    <s v="POSTURA DE PLACA DE TECHO Y SEÑALIZACION PARA RTM"/>
    <s v="CABINA"/>
    <d v="1899-12-30T08:00:00"/>
    <d v="1899-12-30T15:12:00"/>
    <d v="2021-06-21T00:00:00"/>
    <x v="71"/>
    <d v="2021-06-21T00:00:00"/>
    <d v="2021-06-21T00:00:00"/>
    <d v="1899-12-30T14:00:00"/>
    <d v="1899-12-30T15:12:00"/>
    <s v="WILSON OROZCO"/>
    <s v="JOSE MARTINEZ"/>
    <x v="1"/>
    <s v="LATONERIA Y PINTURA"/>
    <s v="EXTERNO"/>
    <x v="1"/>
    <n v="0"/>
    <n v="1"/>
    <d v="1899-12-30T05:12:29"/>
    <x v="327"/>
    <n v="1"/>
    <d v="1899-12-30T00:00:00"/>
    <d v="1899-12-30T06:12:00"/>
    <x v="20"/>
    <x v="5"/>
    <x v="11"/>
    <s v="6-25"/>
  </r>
  <r>
    <s v="TFQ990"/>
    <n v="639"/>
    <x v="1"/>
    <s v="REVISION DE LUCES EN GENERAL"/>
    <s v="LUZ CABINA"/>
    <d v="1899-12-30T08:00:00"/>
    <d v="1899-12-30T15:12:00"/>
    <d v="2021-06-21T00:00:00"/>
    <x v="71"/>
    <d v="2021-06-21T00:00:00"/>
    <d v="2021-06-21T00:00:00"/>
    <d v="1899-12-30T08:30:00"/>
    <d v="1899-12-30T08:56:00"/>
    <s v="EDWIN NARANJO"/>
    <s v="JOSE MARTINEZ"/>
    <x v="1"/>
    <s v="ELECTRICO"/>
    <s v="EXTERNO"/>
    <x v="1"/>
    <n v="0"/>
    <n v="1"/>
    <d v="1899-12-30T05:12:29"/>
    <x v="327"/>
    <n v="1"/>
    <d v="1899-12-30T00:00:00"/>
    <d v="1899-12-30T06:12:00"/>
    <x v="20"/>
    <x v="5"/>
    <x v="11"/>
    <s v="6-25"/>
  </r>
  <r>
    <s v="TFQ990"/>
    <n v="639"/>
    <x v="1"/>
    <s v="GRADUACION DE FRENOS"/>
    <s v="RUEDAS"/>
    <d v="1899-12-30T08:00:00"/>
    <d v="1899-12-30T15:12:00"/>
    <d v="2021-06-21T00:00:00"/>
    <x v="71"/>
    <d v="2021-06-21T00:00:00"/>
    <d v="2021-06-21T00:00:00"/>
    <d v="1899-12-30T09:45:00"/>
    <d v="1899-12-30T10:20:00"/>
    <s v="ARGEMIRO ARAQUE"/>
    <s v="JOSE MARTINEZ"/>
    <x v="1"/>
    <s v="MECANICA DE PATIO"/>
    <s v="EXTERNO"/>
    <x v="1"/>
    <n v="0"/>
    <n v="1"/>
    <d v="1899-12-30T05:12:29"/>
    <x v="327"/>
    <n v="1"/>
    <d v="1899-12-30T00:00:00"/>
    <d v="1899-12-30T06:12:00"/>
    <x v="20"/>
    <x v="5"/>
    <x v="11"/>
    <s v="6-25"/>
  </r>
  <r>
    <s v="TFQ990"/>
    <n v="639"/>
    <x v="0"/>
    <s v="SE INSPECCIONAN NUEVAMENTE LAS LUCES "/>
    <s v="LUZ CABINA"/>
    <d v="1899-12-30T08:00:00"/>
    <d v="1899-12-30T15:12:00"/>
    <d v="2021-06-21T00:00:00"/>
    <x v="71"/>
    <d v="2021-06-21T00:00:00"/>
    <d v="2021-06-21T00:00:00"/>
    <d v="1899-12-30T09:30:00"/>
    <d v="1899-12-30T10:30:00"/>
    <s v="JULIO ARAQUE"/>
    <s v="JOSE MARTINEZ"/>
    <x v="1"/>
    <s v="ELECTRICO"/>
    <s v="EXTERNO"/>
    <x v="1"/>
    <n v="0"/>
    <n v="1"/>
    <d v="1899-12-30T05:12:29"/>
    <x v="327"/>
    <n v="1"/>
    <d v="1899-12-30T00:00:00"/>
    <d v="1899-12-30T06:12:00"/>
    <x v="20"/>
    <x v="5"/>
    <x v="11"/>
    <s v="6-25"/>
  </r>
  <r>
    <s v="SJK631"/>
    <n v="640"/>
    <x v="0"/>
    <s v="CAMBIO DE MANGUERAS DE SERVICIO"/>
    <s v="AIRE TRAILER"/>
    <d v="1899-12-30T09:30:00"/>
    <d v="1899-12-30T09:50:00"/>
    <d v="2021-06-21T00:00:00"/>
    <x v="71"/>
    <d v="2021-06-21T00:00:00"/>
    <d v="2021-06-21T00:00:00"/>
    <d v="1899-12-30T09:30:00"/>
    <d v="1899-12-30T09:50:00"/>
    <s v="CESAR ESCORCIA"/>
    <s v="YOLMER TRONCOSO"/>
    <x v="0"/>
    <s v="AIRE"/>
    <s v="EXTERNO"/>
    <x v="0"/>
    <n v="0"/>
    <n v="1"/>
    <d v="1899-12-30T00:20:00"/>
    <x v="15"/>
    <n v="1"/>
    <d v="1899-12-30T00:00:00"/>
    <d v="1899-12-30T00:20:00"/>
    <x v="20"/>
    <x v="5"/>
    <x v="11"/>
    <s v="6-25"/>
  </r>
  <r>
    <s v="TFU062"/>
    <n v="641"/>
    <x v="0"/>
    <s v="CAMBIO DE MANGUERA DESCARGUE DE HIDRAULICO Y GRADUACION DE CLUTCH"/>
    <s v="MOTOR"/>
    <d v="1899-12-30T09:30:00"/>
    <d v="1899-12-30T10:50:00"/>
    <d v="2021-06-21T00:00:00"/>
    <x v="71"/>
    <d v="2021-06-21T00:00:00"/>
    <d v="2021-06-21T00:00:00"/>
    <d v="1899-12-30T09:55:00"/>
    <d v="1899-12-30T10:50:00"/>
    <s v="WILSON DURAN"/>
    <m/>
    <x v="0"/>
    <s v="MOTORES"/>
    <s v="INTERNO"/>
    <x v="1"/>
    <n v="0"/>
    <n v="1"/>
    <d v="1899-12-30T01:20:00"/>
    <x v="53"/>
    <n v="1"/>
    <d v="1899-12-30T00:00:00"/>
    <d v="1899-12-30T01:20:00"/>
    <x v="20"/>
    <x v="5"/>
    <x v="11"/>
    <s v="6-25"/>
  </r>
  <r>
    <s v="TDL769"/>
    <n v="642"/>
    <x v="1"/>
    <s v="SE PUSO TORNILLO AL CONJUNTO"/>
    <s v="CAPO"/>
    <d v="1899-12-30T08:15:00"/>
    <d v="1899-12-30T14:00:00"/>
    <d v="2021-06-21T00:00:00"/>
    <x v="71"/>
    <d v="2021-06-21T00:00:00"/>
    <d v="2021-06-21T00:00:00"/>
    <d v="1899-12-30T09:30:00"/>
    <d v="1899-12-30T10:15:00"/>
    <s v="DANIEL ROJAS"/>
    <s v="NICOLAS ESQUEDA"/>
    <x v="0"/>
    <s v="LATONERIA Y PINTURA"/>
    <s v="INTERNO"/>
    <x v="1"/>
    <n v="0"/>
    <n v="1"/>
    <d v="1899-12-30T03:45:29"/>
    <x v="328"/>
    <n v="1"/>
    <d v="1899-12-30T00:00:00"/>
    <d v="1899-12-30T04:45:00"/>
    <x v="20"/>
    <x v="5"/>
    <x v="11"/>
    <s v="6-25"/>
  </r>
  <r>
    <s v="TDL769"/>
    <n v="642"/>
    <x v="1"/>
    <s v="CAMBIO DE COMPRESOR Y CORREA DE AIRE ACONDICIONADO"/>
    <s v="AIRE ACONDICIONADO"/>
    <d v="1899-12-30T08:15:00"/>
    <d v="1899-12-30T14:00:00"/>
    <d v="2021-06-21T00:00:00"/>
    <x v="71"/>
    <d v="2021-06-21T00:00:00"/>
    <d v="2021-06-21T00:00:00"/>
    <d v="1899-12-30T09:30:00"/>
    <d v="1899-12-30T14:00:00"/>
    <s v="MARCELINO"/>
    <s v="NICOLAS ESQUEDA"/>
    <x v="0"/>
    <s v="AIRE ACONDICIONADO"/>
    <s v="INTERNO"/>
    <x v="1"/>
    <n v="0"/>
    <n v="1"/>
    <d v="1899-12-30T03:45:29"/>
    <x v="328"/>
    <n v="1"/>
    <d v="1899-12-30T00:00:00"/>
    <d v="1899-12-30T04:45:00"/>
    <x v="20"/>
    <x v="5"/>
    <x v="11"/>
    <s v="6-25"/>
  </r>
  <r>
    <s v="TDL769"/>
    <n v="642"/>
    <x v="0"/>
    <s v="CAMBIO DE LLANTA NUMERO 8 Y REPARACION DE LLANTA 3"/>
    <s v="RUEDAS"/>
    <d v="1899-12-30T08:15:00"/>
    <d v="1899-12-30T14:00:00"/>
    <d v="2021-06-21T00:00:00"/>
    <x v="71"/>
    <d v="2021-06-21T00:00:00"/>
    <d v="2021-06-21T00:00:00"/>
    <d v="1899-12-30T08:15:00"/>
    <d v="1899-12-30T10:15:00"/>
    <s v="JHON _x000a_LUIS"/>
    <s v="NICOLAS ESQUEDA"/>
    <x v="0"/>
    <s v="LLANTERIA"/>
    <s v="EXTERNO"/>
    <x v="1"/>
    <n v="0"/>
    <n v="1"/>
    <d v="1899-12-30T03:45:29"/>
    <x v="328"/>
    <n v="1"/>
    <d v="1899-12-30T00:00:00"/>
    <d v="1899-12-30T04:45:00"/>
    <x v="20"/>
    <x v="5"/>
    <x v="11"/>
    <s v="6-25"/>
  </r>
  <r>
    <s v="UQS510"/>
    <n v="643"/>
    <x v="1"/>
    <s v="CAMBIO DE ABRAZADERA DE BOMBA DE AGUA, SE COMPLETO NIVEL DE REFRIGERANTE"/>
    <s v="MOTOR"/>
    <d v="1899-12-30T09:30:00"/>
    <d v="1899-12-30T12:00:00"/>
    <d v="2021-06-21T00:00:00"/>
    <x v="67"/>
    <d v="2021-06-21T00:00:00"/>
    <d v="2021-06-21T00:00:00"/>
    <d v="1899-12-30T09:30:00"/>
    <d v="1899-12-30T10:30:00"/>
    <s v="JOSE DIAZ"/>
    <s v="ALEXANDER RICO"/>
    <x v="1"/>
    <s v="MOTORES"/>
    <s v="INTERNO"/>
    <x v="3"/>
    <n v="1"/>
    <n v="1"/>
    <d v="1899-12-30T09:00:58"/>
    <x v="329"/>
    <n v="1"/>
    <d v="1899-12-30T00:00:00"/>
    <d v="1899-12-30T14:30:58"/>
    <x v="27"/>
    <x v="5"/>
    <x v="11"/>
    <s v="6-25"/>
  </r>
  <r>
    <s v="UQS510"/>
    <n v="643"/>
    <x v="1"/>
    <s v="CAMBIO DE ACEITE, FILTRACION DE MOTOR, ENGRASE"/>
    <s v="MOTOR"/>
    <d v="1899-12-30T09:30:00"/>
    <d v="1899-12-30T12:00:00"/>
    <d v="2021-06-21T00:00:00"/>
    <x v="67"/>
    <d v="2021-06-21T00:00:00"/>
    <d v="2021-06-21T00:00:00"/>
    <d v="1899-12-30T10:20:00"/>
    <d v="1899-12-30T15:20:00"/>
    <s v="ARGEMIRO ARAQUE"/>
    <s v="ALEXANDER RICO"/>
    <x v="1"/>
    <s v="MECANICA DE PATIO"/>
    <s v="INTERNO"/>
    <x v="3"/>
    <n v="1"/>
    <n v="1"/>
    <d v="1899-12-30T09:00:58"/>
    <x v="329"/>
    <n v="1"/>
    <d v="1899-12-30T00:00:00"/>
    <d v="1899-12-30T14:30:58"/>
    <x v="27"/>
    <x v="5"/>
    <x v="11"/>
    <s v="6-25"/>
  </r>
  <r>
    <s v="S20489"/>
    <n v="643"/>
    <x v="1"/>
    <s v="ADAPTACION DE GALLETAS FRENTE CAMPANA"/>
    <s v="RUEDAS"/>
    <d v="1899-12-30T09:30:00"/>
    <d v="1899-12-30T12:00:00"/>
    <d v="2021-06-21T00:00:00"/>
    <x v="67"/>
    <d v="2021-06-21T00:00:00"/>
    <d v="2021-06-21T00:00:00"/>
    <d v="1899-12-30T14:15:00"/>
    <d v="1899-12-30T17:10:00"/>
    <s v="LUIS"/>
    <s v="ALEXANDER RICO"/>
    <x v="1"/>
    <s v="LLANTERIA"/>
    <s v="EXTERNO"/>
    <x v="3"/>
    <n v="1"/>
    <n v="1"/>
    <d v="1899-12-30T09:00:58"/>
    <x v="329"/>
    <n v="1"/>
    <d v="1899-12-30T00:00:00"/>
    <d v="1899-12-30T14:30:58"/>
    <x v="27"/>
    <x v="5"/>
    <x v="11"/>
    <s v="6-25"/>
  </r>
  <r>
    <s v="S20489"/>
    <n v="643"/>
    <x v="1"/>
    <s v="REPARACION DE BALANCINES TRASEROS"/>
    <s v="SUSPENSION TRAILER"/>
    <d v="1899-12-30T09:30:00"/>
    <d v="1899-12-30T12:00:00"/>
    <d v="2021-06-21T00:00:00"/>
    <x v="67"/>
    <d v="2021-06-21T00:00:00"/>
    <d v="2021-06-21T00:00:00"/>
    <d v="1899-12-30T14:00:00"/>
    <d v="1899-12-30T17:20:00"/>
    <s v="DAIRO RODRIGUEZ"/>
    <s v="ALEXANDER RICO"/>
    <x v="1"/>
    <s v="SOLDADURA"/>
    <s v="EXTERNO"/>
    <x v="3"/>
    <n v="1"/>
    <n v="1"/>
    <d v="1899-12-30T09:00:58"/>
    <x v="329"/>
    <n v="1"/>
    <d v="1899-12-30T00:00:00"/>
    <d v="1899-12-30T14:30:58"/>
    <x v="27"/>
    <x v="5"/>
    <x v="11"/>
    <s v="6-25"/>
  </r>
  <r>
    <s v="UQS510"/>
    <n v="643"/>
    <x v="1"/>
    <s v="CAMBIO DE UNIDAD DELANTERA DE 3 PATAS"/>
    <s v="LUZ CABINA"/>
    <d v="1899-12-30T09:30:00"/>
    <d v="1899-12-30T12:00:00"/>
    <d v="2021-06-21T00:00:00"/>
    <x v="67"/>
    <d v="2021-06-22T00:00:00"/>
    <d v="2021-06-22T00:00:00"/>
    <d v="1899-12-30T08:10:00"/>
    <d v="1899-12-30T08:40:00"/>
    <s v="EDWIN NARANJO"/>
    <s v="ALEXANDER RICO"/>
    <x v="1"/>
    <s v="ELECTRICO"/>
    <s v="EXTERNO"/>
    <x v="3"/>
    <n v="1"/>
    <n v="1"/>
    <d v="1899-12-30T09:00:58"/>
    <x v="329"/>
    <n v="1"/>
    <d v="1899-12-30T00:00:00"/>
    <d v="1899-12-30T14:30:58"/>
    <x v="27"/>
    <x v="5"/>
    <x v="11"/>
    <s v="6-25"/>
  </r>
  <r>
    <s v="S20489"/>
    <n v="643"/>
    <x v="1"/>
    <s v="BAJAR Y REPARAR VALVULAS RELAY SEALCO Y GRADUACION "/>
    <s v="AIRE TRAILER"/>
    <d v="1899-12-30T09:30:00"/>
    <d v="1899-12-30T12:00:00"/>
    <d v="2021-06-21T00:00:00"/>
    <x v="67"/>
    <d v="2021-06-22T00:00:00"/>
    <d v="2021-06-22T00:00:00"/>
    <d v="1899-12-30T08:00:00"/>
    <d v="1899-12-30T10:44:00"/>
    <s v="JOSE PAEZ"/>
    <s v="ALEXANDER RICO"/>
    <x v="1"/>
    <s v="AIRE"/>
    <s v="EXTERNO"/>
    <x v="3"/>
    <n v="1"/>
    <n v="1"/>
    <d v="1899-12-30T09:00:58"/>
    <x v="329"/>
    <n v="1"/>
    <d v="1899-12-30T00:00:00"/>
    <d v="1899-12-30T14:30:58"/>
    <x v="27"/>
    <x v="5"/>
    <x v="11"/>
    <s v="6-25"/>
  </r>
  <r>
    <s v="S20489"/>
    <n v="643"/>
    <x v="0"/>
    <s v="REPARACION TORRES DELANTERAS"/>
    <s v="SUSPENSION DELANTERA"/>
    <d v="1899-12-30T09:30:00"/>
    <d v="1899-12-30T12:00:00"/>
    <d v="2021-06-21T00:00:00"/>
    <x v="67"/>
    <d v="2021-06-22T00:00:00"/>
    <d v="2021-06-22T00:00:00"/>
    <d v="1899-12-30T07:30:00"/>
    <d v="1899-12-30T12:00:00"/>
    <s v="DAIRO RODRIGUEZ"/>
    <s v="ALEXANDER RICO"/>
    <x v="1"/>
    <s v="SOLDADURA"/>
    <s v="EXTERNO"/>
    <x v="3"/>
    <n v="1"/>
    <n v="1"/>
    <d v="1899-12-30T09:00:58"/>
    <x v="329"/>
    <n v="1"/>
    <d v="1899-12-30T00:00:00"/>
    <d v="1899-12-30T14:30:58"/>
    <x v="27"/>
    <x v="5"/>
    <x v="11"/>
    <s v="6-25"/>
  </r>
  <r>
    <s v="S26310"/>
    <n v="644"/>
    <x v="1"/>
    <s v="INSPECCION DEL TRAILER SE QUEDA POR MTTO PREVENTIVO"/>
    <s v="RUEDAS"/>
    <d v="1899-12-30T10:00:00"/>
    <d v="1899-12-30T11:40:00"/>
    <d v="2021-06-21T00:00:00"/>
    <x v="49"/>
    <d v="2021-06-21T00:00:00"/>
    <d v="2021-06-21T00:00:00"/>
    <d v="1899-12-30T10:00:00"/>
    <d v="1899-12-30T10:30:00"/>
    <s v="CESAR ESCORCIA"/>
    <s v="FREDY ORTIZ"/>
    <x v="1"/>
    <s v="MECANICA DE PATIO"/>
    <s v="EXTERNO"/>
    <x v="1"/>
    <n v="3"/>
    <n v="1"/>
    <d v="1899-12-31T03:10:17"/>
    <x v="330"/>
    <n v="1"/>
    <d v="1899-12-30T00:00:00"/>
    <d v="1899-12-31T20:39:02"/>
    <x v="21"/>
    <x v="5"/>
    <x v="11"/>
    <s v="6-25"/>
  </r>
  <r>
    <s v="TFU064"/>
    <n v="644"/>
    <x v="1"/>
    <s v="CAMBIO DE PANORAMICO POR CHITIADURA QUE SE FUE"/>
    <s v="CABINA"/>
    <d v="1899-12-30T10:00:00"/>
    <d v="1899-12-30T11:40:00"/>
    <d v="2021-06-21T00:00:00"/>
    <x v="49"/>
    <d v="2021-06-21T00:00:00"/>
    <d v="2021-06-21T00:00:00"/>
    <d v="1899-12-30T10:30:00"/>
    <d v="1899-12-30T12:30:00"/>
    <s v="VIDRIOS MURILLO"/>
    <s v="FREDY ORTIZ"/>
    <x v="1"/>
    <s v="PANORAMICO"/>
    <s v="EXTERNO"/>
    <x v="1"/>
    <n v="3"/>
    <n v="1"/>
    <d v="1899-12-31T03:10:17"/>
    <x v="330"/>
    <n v="1"/>
    <d v="1899-12-30T00:00:00"/>
    <d v="1899-12-31T20:39:02"/>
    <x v="21"/>
    <x v="5"/>
    <x v="11"/>
    <s v="6-25"/>
  </r>
  <r>
    <s v="TFU064"/>
    <n v="644"/>
    <x v="1"/>
    <s v="CAMBIO DE MANGUERA DE INTERCOOLER"/>
    <s v="MOTOR"/>
    <d v="1899-12-30T10:00:00"/>
    <d v="1899-12-30T11:40:00"/>
    <d v="2021-06-21T00:00:00"/>
    <x v="49"/>
    <d v="2021-06-21T00:00:00"/>
    <d v="2021-06-21T00:00:00"/>
    <d v="1899-12-30T16:45:00"/>
    <d v="1899-12-30T17:30:00"/>
    <s v="JOSE DIAZ"/>
    <s v="FREDY ORTIZ"/>
    <x v="1"/>
    <s v="MOTORES"/>
    <s v="EXTERNO"/>
    <x v="1"/>
    <n v="3"/>
    <n v="1"/>
    <d v="1899-12-31T03:10:17"/>
    <x v="330"/>
    <n v="1"/>
    <d v="1899-12-30T00:00:00"/>
    <d v="1899-12-31T20:39:02"/>
    <x v="21"/>
    <x v="5"/>
    <x v="11"/>
    <s v="6-25"/>
  </r>
  <r>
    <s v="TFU064"/>
    <n v="644"/>
    <x v="1"/>
    <s v="CAMBIO DE ACEITE Y FILTRACION DE MOTOR, ENGRASE, DESMONTE DE BOSINES PARA LAVADO DE PIEZAS, DESMONTE DE TEMPLETES PARA CAMBIO"/>
    <s v="MOTOR"/>
    <d v="1899-12-30T10:00:00"/>
    <d v="1899-12-30T11:40:00"/>
    <d v="2021-06-21T00:00:00"/>
    <x v="49"/>
    <d v="2021-06-22T00:00:00"/>
    <d v="2021-06-22T00:00:00"/>
    <d v="1899-12-30T07:30:00"/>
    <d v="1899-12-30T17:30:00"/>
    <s v="ARGEMIRO ARAQUE"/>
    <s v="FREDY ORTIZ"/>
    <x v="1"/>
    <s v="MECANICA DE PATIO"/>
    <s v="INTERNO"/>
    <x v="1"/>
    <n v="3"/>
    <n v="1"/>
    <d v="1899-12-31T03:10:17"/>
    <x v="330"/>
    <n v="1"/>
    <d v="1899-12-30T00:00:00"/>
    <d v="1899-12-31T20:39:02"/>
    <x v="21"/>
    <x v="5"/>
    <x v="11"/>
    <s v="6-25"/>
  </r>
  <r>
    <s v="S26310"/>
    <n v="644"/>
    <x v="1"/>
    <s v="DESGRADUAR FRENOS PARA BAJAR CAMPANAS Y DESMONTAR BANDAS PARA ENVIAR A REMACHAR"/>
    <s v="RUEDAS"/>
    <d v="1899-12-30T10:00:00"/>
    <d v="1899-12-30T11:40:00"/>
    <d v="2021-06-21T00:00:00"/>
    <x v="49"/>
    <d v="2021-06-22T00:00:00"/>
    <d v="2021-06-22T00:00:00"/>
    <d v="1899-12-30T09:45:00"/>
    <d v="1899-12-30T10:33:00"/>
    <s v="JOSE DIAZ"/>
    <s v="FREDY ORTIZ"/>
    <x v="1"/>
    <s v="MECANICA DE PATIO"/>
    <s v="INTERNO"/>
    <x v="1"/>
    <n v="3"/>
    <n v="1"/>
    <d v="1899-12-31T03:10:17"/>
    <x v="330"/>
    <n v="1"/>
    <d v="1899-12-30T00:00:00"/>
    <d v="1899-12-31T20:39:02"/>
    <x v="21"/>
    <x v="5"/>
    <x v="11"/>
    <s v="6-25"/>
  </r>
  <r>
    <s v="TFU064"/>
    <n v="644"/>
    <x v="1"/>
    <s v="DESMONTAR DEFENSA PARA ENVIAR A ENDEREZAR, LIMPIEZA PARA POLISHAR"/>
    <s v="CHASIS"/>
    <d v="1899-12-30T10:00:00"/>
    <d v="1899-12-30T11:40:00"/>
    <d v="2021-06-21T00:00:00"/>
    <x v="49"/>
    <d v="2021-06-22T00:00:00"/>
    <d v="2021-06-22T00:00:00"/>
    <d v="1899-12-30T15:40:00"/>
    <d v="1899-12-30T17:30:00"/>
    <s v="WILSON OROZCO"/>
    <s v="FREDY ORTIZ"/>
    <x v="1"/>
    <s v="LATONERIA Y PINTURA"/>
    <s v="EXTERNO"/>
    <x v="1"/>
    <n v="3"/>
    <n v="1"/>
    <d v="1899-12-31T03:10:17"/>
    <x v="330"/>
    <n v="1"/>
    <d v="1899-12-30T00:00:00"/>
    <d v="1899-12-31T20:39:02"/>
    <x v="21"/>
    <x v="5"/>
    <x v="11"/>
    <s v="6-25"/>
  </r>
  <r>
    <s v="TFU064"/>
    <n v="644"/>
    <x v="1"/>
    <s v="BRILLADO Y PINTURA EN DEFENSA DELANTERA"/>
    <s v="CHASIS"/>
    <d v="1899-12-30T10:00:00"/>
    <d v="1899-12-30T11:40:00"/>
    <d v="2021-06-21T00:00:00"/>
    <x v="49"/>
    <d v="2021-06-23T00:00:00"/>
    <d v="2021-06-23T00:00:00"/>
    <d v="1899-12-30T10:30:00"/>
    <d v="1899-12-30T17:30:00"/>
    <s v="WILSON OROZCO"/>
    <s v="FREDY ORTIZ"/>
    <x v="1"/>
    <s v="LATONERIA Y PINTURA"/>
    <s v="EXTERNO"/>
    <x v="1"/>
    <n v="3"/>
    <n v="1"/>
    <d v="1899-12-31T03:10:17"/>
    <x v="330"/>
    <n v="1"/>
    <d v="1899-12-30T00:00:00"/>
    <d v="1899-12-31T20:39:02"/>
    <x v="21"/>
    <x v="5"/>
    <x v="11"/>
    <s v="6-25"/>
  </r>
  <r>
    <s v="S26310"/>
    <n v="644"/>
    <x v="1"/>
    <s v="EMBUJE DE TEMPLETES CAMBIO DE 8RODAMIENTOS, CAMBIO DE 20 ESPARRAGOS, MONTAJE DE TEMPLETE "/>
    <s v="RUEDAS"/>
    <d v="1899-12-30T10:00:00"/>
    <d v="1899-12-30T11:40:00"/>
    <d v="2021-06-21T00:00:00"/>
    <x v="49"/>
    <d v="2021-06-23T00:00:00"/>
    <d v="2021-06-23T00:00:00"/>
    <d v="1899-12-30T07:30:00"/>
    <d v="1899-12-30T17:30:00"/>
    <s v="ARGEMIRO ARAQUE"/>
    <s v="FREDY ORTIZ"/>
    <x v="1"/>
    <s v="MECANICA DE PATIO"/>
    <s v="INTERNO"/>
    <x v="1"/>
    <n v="3"/>
    <n v="1"/>
    <d v="1899-12-31T03:10:17"/>
    <x v="330"/>
    <n v="1"/>
    <d v="1899-12-30T00:00:00"/>
    <d v="1899-12-31T20:39:02"/>
    <x v="21"/>
    <x v="5"/>
    <x v="11"/>
    <s v="6-25"/>
  </r>
  <r>
    <s v="S26310"/>
    <n v="644"/>
    <x v="1"/>
    <s v="ARMADO DE 2 BOSINES"/>
    <s v="RUEDAS"/>
    <d v="1899-12-30T10:00:00"/>
    <d v="1899-12-30T11:40:00"/>
    <d v="2021-06-21T00:00:00"/>
    <x v="49"/>
    <d v="2021-06-23T00:00:00"/>
    <d v="2021-06-23T00:00:00"/>
    <d v="1899-12-30T15:35:00"/>
    <d v="1899-12-30T17:30:00"/>
    <s v="JOSE DIAZ"/>
    <s v="FREDY ORTIZ"/>
    <x v="1"/>
    <s v="MECANICA DE PATIO"/>
    <s v="INTERNO"/>
    <x v="1"/>
    <n v="3"/>
    <n v="1"/>
    <d v="1899-12-31T03:10:17"/>
    <x v="330"/>
    <n v="1"/>
    <d v="1899-12-30T00:00:00"/>
    <d v="1899-12-31T20:39:02"/>
    <x v="21"/>
    <x v="5"/>
    <x v="11"/>
    <s v="6-25"/>
  </r>
  <r>
    <s v="S26310"/>
    <n v="644"/>
    <x v="1"/>
    <s v="MONTAJE DE RETENEDORES, BOSINES 1,2,3,4,5,6,9 Y10, CAMBIO DE BUJE DE BARRA"/>
    <s v="RUEDAS"/>
    <d v="1899-12-30T10:00:00"/>
    <d v="1899-12-30T11:40:00"/>
    <d v="2021-06-21T00:00:00"/>
    <x v="49"/>
    <d v="2021-06-24T00:00:00"/>
    <d v="2021-06-24T00:00:00"/>
    <d v="1899-12-30T07:30:00"/>
    <d v="1899-12-30T11:40:00"/>
    <s v="JOSE DIAZ _x000a_ARGEMIRO ARAQUE"/>
    <s v="FREDY ORTIZ"/>
    <x v="1"/>
    <s v="MECANICA DE PATIO"/>
    <s v="INTERNO"/>
    <x v="1"/>
    <n v="3"/>
    <n v="1"/>
    <d v="1899-12-31T03:10:17"/>
    <x v="330"/>
    <n v="1"/>
    <d v="1899-12-30T00:00:00"/>
    <d v="1899-12-31T20:39:02"/>
    <x v="21"/>
    <x v="5"/>
    <x v="11"/>
    <s v="6-25"/>
  </r>
  <r>
    <s v="TFU064"/>
    <n v="644"/>
    <x v="1"/>
    <s v="CAMBIO DE PERA FULLER"/>
    <s v="CABINA"/>
    <d v="1899-12-30T10:00:00"/>
    <d v="1899-12-30T11:40:00"/>
    <d v="2021-06-21T00:00:00"/>
    <x v="49"/>
    <d v="2021-06-24T00:00:00"/>
    <d v="2021-06-24T00:00:00"/>
    <d v="1899-12-30T10:30:00"/>
    <d v="1899-12-30T11:00:00"/>
    <s v="DEIWIS PIMIENTA"/>
    <s v="FREDY ORTIZ"/>
    <x v="1"/>
    <s v="AIRE"/>
    <s v="EXTERNO"/>
    <x v="1"/>
    <n v="3"/>
    <n v="1"/>
    <d v="1899-12-31T03:10:17"/>
    <x v="330"/>
    <n v="1"/>
    <d v="1899-12-30T00:00:00"/>
    <d v="1899-12-31T20:39:02"/>
    <x v="21"/>
    <x v="5"/>
    <x v="11"/>
    <s v="6-25"/>
  </r>
  <r>
    <s v="S26310"/>
    <n v="644"/>
    <x v="1"/>
    <s v="BLOQUEO Y DESMONTE DE LLANTAS"/>
    <s v="RUEDAS"/>
    <d v="1899-12-30T10:00:00"/>
    <d v="1899-12-30T11:40:00"/>
    <d v="2021-06-21T00:00:00"/>
    <x v="49"/>
    <d v="2021-06-23T00:00:00"/>
    <d v="2021-06-23T00:00:00"/>
    <d v="1899-12-30T08:00:00"/>
    <d v="1899-12-30T08:40:00"/>
    <s v="LUIS"/>
    <s v="FREDY ORTIZ"/>
    <x v="1"/>
    <s v="LLANTERIA"/>
    <s v="EXTERNO"/>
    <x v="1"/>
    <n v="3"/>
    <n v="1"/>
    <d v="1899-12-31T03:10:17"/>
    <x v="330"/>
    <n v="1"/>
    <d v="1899-12-30T00:00:00"/>
    <d v="1899-12-31T20:39:02"/>
    <x v="21"/>
    <x v="5"/>
    <x v="11"/>
    <s v="6-25"/>
  </r>
  <r>
    <s v="S26310"/>
    <n v="644"/>
    <x v="0"/>
    <s v="MONTAJE DE LLANTAS Y DESBLOQUEO"/>
    <s v="RUEDAS"/>
    <d v="1899-12-30T10:00:00"/>
    <d v="1899-12-30T11:40:00"/>
    <d v="2021-06-21T00:00:00"/>
    <x v="49"/>
    <d v="2021-06-24T00:00:00"/>
    <d v="2021-06-24T00:00:00"/>
    <d v="1899-12-30T15:00:00"/>
    <d v="1899-12-30T16:00:00"/>
    <s v="LUIS"/>
    <s v="FREDY ORTIZ"/>
    <x v="1"/>
    <s v="LLANTERIA"/>
    <s v="EXTERNO"/>
    <x v="1"/>
    <n v="3"/>
    <n v="1"/>
    <d v="1899-12-31T03:10:17"/>
    <x v="330"/>
    <n v="1"/>
    <d v="1899-12-30T00:00:00"/>
    <d v="1899-12-31T20:39:02"/>
    <x v="21"/>
    <x v="5"/>
    <x v="11"/>
    <s v="6-25"/>
  </r>
  <r>
    <s v="TFU065"/>
    <n v="645"/>
    <x v="0"/>
    <s v="REVISION DE ARNES DE CONECTORES, SE HACEN PRUEBAS TODO NORMAL"/>
    <s v="MOTOR"/>
    <d v="1899-12-30T10:00:00"/>
    <d v="1899-12-30T15:00:00"/>
    <d v="2021-06-21T00:00:00"/>
    <x v="71"/>
    <d v="2021-06-21T00:00:00"/>
    <d v="2021-06-21T00:00:00"/>
    <d v="1899-12-30T14:00:00"/>
    <d v="1899-12-30T15:00:00"/>
    <s v="EDWIN NARANJO _x000a_JULIO ARAQUE"/>
    <s v="RUBEN GUZMAN"/>
    <x v="1"/>
    <s v="MOTORES"/>
    <s v="INTERNO"/>
    <x v="1"/>
    <n v="0"/>
    <n v="1"/>
    <d v="1899-12-30T03:00:29"/>
    <x v="13"/>
    <n v="1"/>
    <d v="1899-12-30T00:00:00"/>
    <d v="1899-12-30T04:00:00"/>
    <x v="20"/>
    <x v="5"/>
    <x v="11"/>
    <s v="6-25"/>
  </r>
  <r>
    <s v="TFU059"/>
    <n v="646"/>
    <x v="1"/>
    <s v="REVICION DEL SISTEMA ELECTRICO Y ELECTRONICO"/>
    <s v="MOTOR"/>
    <d v="1899-12-30T10:01:00"/>
    <d v="1899-12-30T15:19:00"/>
    <d v="2021-06-21T00:00:00"/>
    <x v="67"/>
    <d v="2021-06-21T00:00:00"/>
    <d v="2021-06-21T00:00:00"/>
    <d v="1899-12-30T15:00:00"/>
    <d v="1899-12-30T17:20:00"/>
    <s v="EDWIN NARANJO _x000a_JULIO ARAQUE"/>
    <s v="CESAR GOMEZ"/>
    <x v="0"/>
    <s v="MOTORES"/>
    <s v="INTERNO"/>
    <x v="1"/>
    <n v="1"/>
    <n v="1"/>
    <d v="1899-12-30T11:48:58"/>
    <x v="331"/>
    <n v="1"/>
    <d v="1899-12-30T00:00:00"/>
    <d v="1899-12-30T17:18:58"/>
    <x v="27"/>
    <x v="5"/>
    <x v="11"/>
    <s v="6-25"/>
  </r>
  <r>
    <s v="TFU059"/>
    <n v="646"/>
    <x v="1"/>
    <s v="REPARACION VALVULA NIVELADORA SUSPENSION PONER VARILLA Y CORREGIR FUGA EN VALVULA DE ALIMENTACION"/>
    <s v="SUSPENSION CABINA"/>
    <d v="1899-12-30T10:01:00"/>
    <d v="1899-12-30T15:19:00"/>
    <d v="2021-06-21T00:00:00"/>
    <x v="67"/>
    <d v="2021-06-22T00:00:00"/>
    <d v="2021-06-22T00:00:00"/>
    <d v="1899-12-30T14:00:00"/>
    <d v="1899-12-30T15:19:00"/>
    <s v="DEIWIS PIMIENTA"/>
    <s v="CESAR GOMEZ"/>
    <x v="0"/>
    <s v="MOTORES"/>
    <s v="INTERNO"/>
    <x v="1"/>
    <n v="1"/>
    <n v="1"/>
    <d v="1899-12-30T11:48:58"/>
    <x v="331"/>
    <n v="1"/>
    <d v="1899-12-30T00:00:00"/>
    <d v="1899-12-30T17:18:58"/>
    <x v="27"/>
    <x v="5"/>
    <x v="11"/>
    <s v="6-25"/>
  </r>
  <r>
    <s v="TFU059"/>
    <n v="646"/>
    <x v="1"/>
    <s v="ARREGLO DE ARNES,REVISION DE SISTEMA ELECTRONICO, CAMBIO DE SENSOR DE TEMPERATURA DE ACEITE SE CAMBIO EL MODULO POR EL ANTERIOR"/>
    <s v="MOTOR"/>
    <d v="1899-12-30T10:01:00"/>
    <d v="1899-12-30T15:19:00"/>
    <d v="2021-06-21T00:00:00"/>
    <x v="67"/>
    <d v="2021-06-22T00:00:00"/>
    <d v="2021-06-22T00:00:00"/>
    <d v="1899-12-30T08:00:00"/>
    <d v="1899-12-30T12:00:00"/>
    <s v="EDWIN NARANJO _x000a_JULIO ARAQUE"/>
    <s v="CESAR GOMEZ"/>
    <x v="0"/>
    <s v="MOTORES"/>
    <s v="INTERNO"/>
    <x v="1"/>
    <n v="1"/>
    <n v="1"/>
    <d v="1899-12-30T11:48:58"/>
    <x v="331"/>
    <n v="1"/>
    <d v="1899-12-30T00:00:00"/>
    <d v="1899-12-30T17:18:58"/>
    <x v="27"/>
    <x v="5"/>
    <x v="11"/>
    <s v="6-25"/>
  </r>
  <r>
    <s v="TFU059"/>
    <n v="646"/>
    <x v="0"/>
    <s v="REPARACION INTERIOR DE SELENOIDE"/>
    <s v="MOTOR"/>
    <d v="1899-12-30T10:01:00"/>
    <d v="1899-12-30T15:19:00"/>
    <d v="2021-06-21T00:00:00"/>
    <x v="67"/>
    <d v="2021-06-22T00:00:00"/>
    <d v="2021-06-22T00:00:00"/>
    <d v="1899-12-30T09:45:00"/>
    <d v="1899-12-30T12:00:00"/>
    <s v="WILSON DURAN"/>
    <s v="CESAR GOMEZ"/>
    <x v="0"/>
    <s v="MOTORES"/>
    <s v="INTERNO"/>
    <x v="1"/>
    <n v="1"/>
    <n v="1"/>
    <d v="1899-12-30T11:48:58"/>
    <x v="331"/>
    <n v="1"/>
    <d v="1899-12-30T00:00:00"/>
    <d v="1899-12-30T17:18:58"/>
    <x v="27"/>
    <x v="5"/>
    <x v="11"/>
    <s v="6-25"/>
  </r>
  <r>
    <s v="SJK693"/>
    <n v="647"/>
    <x v="1"/>
    <s v="REPARACION DE ESTRIBO INFERIOR IZQUIERDO"/>
    <s v="CHASIS"/>
    <d v="1899-12-30T10:30:00"/>
    <d v="1899-12-30T17:20:00"/>
    <d v="2021-06-21T00:00:00"/>
    <x v="71"/>
    <d v="2021-06-21T00:00:00"/>
    <d v="2021-06-21T00:00:00"/>
    <d v="1899-12-30T16:20:00"/>
    <d v="1899-12-30T17:20:00"/>
    <s v="WILSON OROZCO"/>
    <s v="OSCAR RODRIGUEZ"/>
    <x v="0"/>
    <s v="LATONERIA Y PINTURA"/>
    <s v="EXTERNO"/>
    <x v="3"/>
    <n v="0"/>
    <n v="1"/>
    <d v="1899-12-30T04:50:29"/>
    <x v="133"/>
    <n v="0"/>
    <d v="1899-12-30T03:40:00"/>
    <d v="1899-12-30T09:30:00"/>
    <x v="20"/>
    <x v="5"/>
    <x v="11"/>
    <s v="6-25"/>
  </r>
  <r>
    <s v="SJK693"/>
    <n v="647"/>
    <x v="1"/>
    <s v="BAJAR Y REPARAR VALVULA DE REPARTO Y FRENO DE SEGURIDAD, CAMBIO DE BOMBONA Y SUSPENSION DE CABINA Y COMPLETAR NIVEL DE ACEITE"/>
    <s v="AIRE"/>
    <d v="1899-12-30T10:30:00"/>
    <d v="1899-12-30T17:20:00"/>
    <d v="2021-06-21T00:00:00"/>
    <x v="71"/>
    <d v="2021-06-21T00:00:00"/>
    <d v="2021-06-21T00:00:00"/>
    <d v="1899-12-30T10:30:00"/>
    <d v="1899-12-30T12:30:00"/>
    <s v="JOSE PAEZ"/>
    <s v="OSCAR RODRIGUEZ"/>
    <x v="0"/>
    <s v="AIRE"/>
    <s v="INTERNO"/>
    <x v="3"/>
    <n v="0"/>
    <n v="1"/>
    <d v="1899-12-30T04:50:29"/>
    <x v="133"/>
    <n v="0"/>
    <d v="1899-12-30T03:40:00"/>
    <d v="1899-12-30T09:30:00"/>
    <x v="20"/>
    <x v="5"/>
    <x v="11"/>
    <s v="6-25"/>
  </r>
  <r>
    <s v="R53822"/>
    <n v="647"/>
    <x v="0"/>
    <s v="CAMBIO DE 2 BALANCINES Y 4 BUJES TENSORES"/>
    <s v="SUSPENSION CABINA"/>
    <d v="1899-12-30T10:30:00"/>
    <d v="1899-12-30T17:20:00"/>
    <d v="2021-06-21T00:00:00"/>
    <x v="71"/>
    <d v="2021-06-21T00:00:00"/>
    <d v="2021-06-21T00:00:00"/>
    <d v="1899-12-30T12:00:00"/>
    <d v="1899-12-30T17:20:00"/>
    <s v="TODO TRAILER"/>
    <s v="OSCAR RODRIGUEZ"/>
    <x v="0"/>
    <s v="MECANICA DE PATIO"/>
    <s v="EXTERNO"/>
    <x v="3"/>
    <n v="0"/>
    <n v="1"/>
    <d v="1899-12-30T04:50:29"/>
    <x v="133"/>
    <n v="0"/>
    <d v="1899-12-30T03:40:00"/>
    <d v="1899-12-30T09:30:00"/>
    <x v="20"/>
    <x v="5"/>
    <x v="11"/>
    <s v="6-25"/>
  </r>
  <r>
    <s v="WLP813"/>
    <n v="648"/>
    <x v="1"/>
    <s v="CAMBIO DE DIAFRAGMA T30 POSICION 9 Y 10"/>
    <s v="AIRE CABEZOTE"/>
    <d v="1899-12-30T14:00:00"/>
    <d v="1899-12-30T15:12:00"/>
    <d v="2021-06-21T00:00:00"/>
    <x v="71"/>
    <d v="2021-06-21T00:00:00"/>
    <d v="2021-06-21T00:00:00"/>
    <d v="1899-12-30T14:00:00"/>
    <d v="1899-12-30T15:12:00"/>
    <s v="DEIWIS PIMIENTA"/>
    <s v="NEIDER IBARRA"/>
    <x v="0"/>
    <s v="AIRE"/>
    <s v="INTERNO"/>
    <x v="3"/>
    <n v="0"/>
    <n v="1"/>
    <d v="1899-12-30T01:12:00"/>
    <x v="332"/>
    <n v="0"/>
    <d v="1899-12-30T05:48:00"/>
    <d v="1899-12-30T07:00:00"/>
    <x v="20"/>
    <x v="5"/>
    <x v="11"/>
    <s v="6-25"/>
  </r>
  <r>
    <s v="R60300"/>
    <n v="648"/>
    <x v="0"/>
    <s v="COMPLETAR GAS DE REFRIGFERACION"/>
    <s v="AIRE ACONDICIONADO"/>
    <d v="1899-12-30T14:00:00"/>
    <d v="1899-12-30T15:12:00"/>
    <d v="2021-06-21T00:00:00"/>
    <x v="71"/>
    <d v="2021-06-21T00:00:00"/>
    <d v="2021-06-21T00:00:00"/>
    <d v="1899-12-30T14:00:00"/>
    <d v="1899-12-30T14:20:00"/>
    <s v="MARCELINO"/>
    <s v="NEIDER IBARRA"/>
    <x v="0"/>
    <s v="AIRE ACONDICIONADO"/>
    <s v="INTERNO"/>
    <x v="3"/>
    <n v="0"/>
    <n v="1"/>
    <d v="1899-12-30T01:12:00"/>
    <x v="332"/>
    <n v="0"/>
    <d v="1899-12-30T05:48:00"/>
    <d v="1899-12-30T07:00:00"/>
    <x v="20"/>
    <x v="5"/>
    <x v="11"/>
    <s v="6-25"/>
  </r>
  <r>
    <s v="R62329"/>
    <n v="649"/>
    <x v="1"/>
    <s v="SOLDADURA A TANQUE DE AIRE"/>
    <m/>
    <d v="1899-12-30T14:00:00"/>
    <d v="1899-12-30T15:15:00"/>
    <d v="2021-06-21T00:00:00"/>
    <x v="71"/>
    <d v="2021-06-21T00:00:00"/>
    <d v="2021-06-21T00:00:00"/>
    <d v="1899-12-30T14:00:00"/>
    <d v="1899-12-30T14:50:00"/>
    <s v="MARCELINO"/>
    <s v="ALEXANDER DIAZ"/>
    <x v="0"/>
    <s v="AIRE"/>
    <s v="EXTERNO"/>
    <x v="2"/>
    <n v="0"/>
    <n v="1"/>
    <d v="1899-12-30T01:15:00"/>
    <x v="71"/>
    <n v="0"/>
    <d v="1899-12-30T05:45:00"/>
    <d v="1899-12-30T07:00:00"/>
    <x v="20"/>
    <x v="5"/>
    <x v="11"/>
    <s v="6-25"/>
  </r>
  <r>
    <s v="R62329"/>
    <n v="649"/>
    <x v="0"/>
    <s v="CORREGIR FUGA DE AIRE POR MANGUERA CAMBIO DE GRIFO DE TANQUE"/>
    <s v="AIRE TANQUE"/>
    <d v="1899-12-30T14:00:00"/>
    <d v="1899-12-30T15:15:00"/>
    <d v="2021-06-21T00:00:00"/>
    <x v="71"/>
    <d v="2021-06-21T00:00:00"/>
    <d v="2021-06-21T00:00:00"/>
    <d v="1899-12-30T15:00:00"/>
    <d v="1899-12-30T15:15:00"/>
    <s v="DEIWIS PIMIENTA"/>
    <s v="ALEXANDER DIAZ"/>
    <x v="0"/>
    <s v="AIRE"/>
    <s v="EXTERNO"/>
    <x v="2"/>
    <n v="0"/>
    <n v="1"/>
    <d v="1899-12-30T01:15:00"/>
    <x v="71"/>
    <n v="0"/>
    <d v="1899-12-30T05:45:00"/>
    <d v="1899-12-30T07:00:00"/>
    <x v="20"/>
    <x v="5"/>
    <x v="11"/>
    <s v="6-25"/>
  </r>
  <r>
    <s v="TFQ007"/>
    <n v="650"/>
    <x v="0"/>
    <s v="CAMBIO DE MANGUERA DE FRENO 28'' Y CAMBIO DE MANGUERAS DE MANOS TRAILER"/>
    <s v="AIRE CABEZOTE"/>
    <d v="1899-12-30T14:30:00"/>
    <d v="1899-12-30T16:00:00"/>
    <d v="2021-06-21T00:00:00"/>
    <x v="71"/>
    <d v="2021-06-21T00:00:00"/>
    <d v="2021-06-21T00:00:00"/>
    <d v="1899-12-30T14:30:00"/>
    <d v="1899-12-30T16:00:00"/>
    <s v="JOSE PAEZ"/>
    <s v="CARLOS MARIO"/>
    <x v="0"/>
    <s v="AIRE"/>
    <s v="INTERNO"/>
    <x v="1"/>
    <n v="0"/>
    <n v="1"/>
    <d v="1899-12-30T01:30:00"/>
    <x v="6"/>
    <n v="1"/>
    <d v="1899-12-30T00:00:00"/>
    <d v="1899-12-30T01:30:00"/>
    <x v="20"/>
    <x v="5"/>
    <x v="11"/>
    <s v="6-25"/>
  </r>
  <r>
    <s v="TFU055"/>
    <n v="651"/>
    <x v="1"/>
    <s v="CORREGIR BASE QUE SUJETA LAS BATERIAS"/>
    <s v="LUZ CABINA"/>
    <d v="1899-12-30T07:30:00"/>
    <d v="1899-12-30T08:30:00"/>
    <d v="2021-06-22T00:00:00"/>
    <x v="67"/>
    <d v="2021-06-22T00:00:00"/>
    <d v="2021-06-22T00:00:00"/>
    <d v="1899-12-30T07:30:00"/>
    <d v="1899-12-30T08:30:00"/>
    <s v="DEIWIS PIMIENTA"/>
    <s v="FABIO MOZO"/>
    <x v="0"/>
    <s v="ELECTRICO"/>
    <s v="EXTERNO"/>
    <x v="1"/>
    <n v="0"/>
    <n v="1"/>
    <d v="1899-12-30T01:00:00"/>
    <x v="11"/>
    <n v="1"/>
    <d v="1899-12-30T00:00:00"/>
    <d v="1899-12-30T01:00:00"/>
    <x v="27"/>
    <x v="5"/>
    <x v="11"/>
    <s v="6-25"/>
  </r>
  <r>
    <s v="TFU055"/>
    <n v="651"/>
    <x v="1"/>
    <s v="CAMBIO DE STOP TRASERO DEL TRAILER"/>
    <s v="LUZ CABINA"/>
    <d v="1899-12-30T07:30:00"/>
    <d v="1899-12-30T08:30:00"/>
    <d v="2021-06-22T00:00:00"/>
    <x v="67"/>
    <d v="2021-06-22T00:00:00"/>
    <d v="2021-06-22T00:00:00"/>
    <d v="1899-12-30T07:30:00"/>
    <d v="1899-12-30T08:10:00"/>
    <s v="EDWIN NARANJO"/>
    <s v="FABIO MOZO"/>
    <x v="0"/>
    <s v="ELECTRICO"/>
    <s v="EXTERNO"/>
    <x v="1"/>
    <n v="0"/>
    <n v="1"/>
    <d v="1899-12-30T01:00:00"/>
    <x v="11"/>
    <n v="1"/>
    <d v="1899-12-30T00:00:00"/>
    <d v="1899-12-30T01:00:00"/>
    <x v="27"/>
    <x v="5"/>
    <x v="11"/>
    <s v="6-25"/>
  </r>
  <r>
    <s v="TFU055"/>
    <n v="651"/>
    <x v="0"/>
    <s v="RETORQUEAR ESPARRAGOS Y SE HECHO SILICONA EN UNO"/>
    <s v="RUEDAS"/>
    <d v="1899-12-30T07:30:00"/>
    <d v="1899-12-30T08:30:00"/>
    <d v="2021-06-22T00:00:00"/>
    <x v="67"/>
    <d v="2021-06-22T00:00:00"/>
    <d v="2021-06-22T00:00:00"/>
    <d v="1899-12-30T08:05:00"/>
    <d v="1899-12-30T08:20:00"/>
    <s v="JOSE DIAZ"/>
    <s v="FABIO MOZO"/>
    <x v="0"/>
    <s v="MECANICA DE PATIO"/>
    <s v="EXTERNO"/>
    <x v="1"/>
    <n v="0"/>
    <n v="1"/>
    <d v="1899-12-30T01:00:00"/>
    <x v="11"/>
    <n v="1"/>
    <d v="1899-12-30T00:00:00"/>
    <d v="1899-12-30T01:00:00"/>
    <x v="27"/>
    <x v="5"/>
    <x v="11"/>
    <s v="6-25"/>
  </r>
  <r>
    <s v="TFQ934"/>
    <n v="652"/>
    <x v="1"/>
    <s v="MANTENIMIENTO MB3 SISTEMA SEGURIDAD DE BOTONES, BASE DE VALVULA DE SEGURIDAD PARTIDA EN EL TABLERO"/>
    <s v="AIRE CABEZOTE"/>
    <d v="1899-12-30T16:30:00"/>
    <d v="1899-12-30T16:30:00"/>
    <d v="2021-06-21T00:00:00"/>
    <x v="67"/>
    <d v="2021-06-21T00:00:00"/>
    <d v="2021-06-21T00:00:00"/>
    <d v="1899-12-30T16:50:00"/>
    <d v="1899-12-30T17:30:00"/>
    <s v="DEIWIS PIMIENTA"/>
    <s v="JUAN VIVANCO"/>
    <x v="0"/>
    <s v="AIRE"/>
    <s v="INTERNO"/>
    <x v="1"/>
    <n v="1"/>
    <n v="1"/>
    <d v="1899-12-30T06:30:58"/>
    <x v="217"/>
    <n v="0"/>
    <d v="1899-12-30T04:30:00"/>
    <d v="1899-12-30T16:30:58"/>
    <x v="27"/>
    <x v="5"/>
    <x v="11"/>
    <s v="6-25"/>
  </r>
  <r>
    <s v="TFQ934"/>
    <n v="652"/>
    <x v="1"/>
    <s v="REALIZAR BASE DE BOTONES DE MAXIFRAX Y REPARACION DEL TABLERO, CAMBIO DE MANGUERA DE SERVICIO"/>
    <s v="AIRE CABEZOTE"/>
    <d v="1899-12-30T16:30:00"/>
    <d v="1899-12-30T16:30:00"/>
    <d v="2021-06-21T00:00:00"/>
    <x v="67"/>
    <d v="2021-06-22T00:00:00"/>
    <d v="2021-06-22T00:00:00"/>
    <d v="1899-12-30T08:30:00"/>
    <d v="1899-12-30T10:30:00"/>
    <s v="DEIWIS PIMIENTA"/>
    <s v="JUAN VIVANCO"/>
    <x v="0"/>
    <s v="AIRE"/>
    <s v="INTERNO"/>
    <x v="1"/>
    <n v="1"/>
    <n v="1"/>
    <d v="1899-12-30T06:30:58"/>
    <x v="217"/>
    <n v="0"/>
    <d v="1899-12-30T04:30:00"/>
    <d v="1899-12-30T16:30:58"/>
    <x v="27"/>
    <x v="5"/>
    <x v="11"/>
    <s v="6-25"/>
  </r>
  <r>
    <s v="TFQ934"/>
    <n v="652"/>
    <x v="1"/>
    <s v="REVISION DE AIRE ACONDICIONADO"/>
    <s v="AIRE ACONDICIONADO"/>
    <d v="1899-12-30T16:30:00"/>
    <d v="1899-12-30T16:30:00"/>
    <d v="2021-06-21T00:00:00"/>
    <x v="67"/>
    <d v="2021-06-22T00:00:00"/>
    <d v="2021-06-22T00:00:00"/>
    <d v="1899-12-30T09:40:00"/>
    <d v="1899-12-30T10:00:00"/>
    <s v="MARCELINO"/>
    <s v="JUAN VIVANCO"/>
    <x v="0"/>
    <s v="AIRE ACONDICIONADO"/>
    <s v="INTERNO"/>
    <x v="1"/>
    <n v="1"/>
    <n v="1"/>
    <d v="1899-12-30T06:30:58"/>
    <x v="217"/>
    <n v="0"/>
    <d v="1899-12-30T04:30:00"/>
    <d v="1899-12-30T16:30:58"/>
    <x v="27"/>
    <x v="5"/>
    <x v="11"/>
    <s v="6-25"/>
  </r>
  <r>
    <s v="TFQ934"/>
    <n v="652"/>
    <x v="1"/>
    <s v="AJUSTE DE TUERCA, DESMONTE DE CAUCHO CENTRAL"/>
    <s v="TRANSMISIONES"/>
    <d v="1899-12-30T16:30:00"/>
    <d v="1899-12-30T16:30:00"/>
    <d v="2021-06-21T00:00:00"/>
    <x v="67"/>
    <d v="2021-06-22T00:00:00"/>
    <d v="2021-06-22T00:00:00"/>
    <d v="1899-12-30T14:00:00"/>
    <d v="1899-12-30T16:30:00"/>
    <s v="JOSE DIAZ"/>
    <s v="JUAN VIVANCO"/>
    <x v="0"/>
    <s v="CAJAS Y TRANSMISIONES"/>
    <s v="INTERNO"/>
    <x v="1"/>
    <n v="1"/>
    <n v="1"/>
    <d v="1899-12-30T06:30:58"/>
    <x v="217"/>
    <n v="0"/>
    <d v="1899-12-30T04:30:00"/>
    <d v="1899-12-30T16:30:58"/>
    <x v="27"/>
    <x v="5"/>
    <x v="11"/>
    <s v="6-25"/>
  </r>
  <r>
    <s v="TFQ934"/>
    <n v="652"/>
    <x v="1"/>
    <s v="CORTE DE BALINERA DEL CARDAN "/>
    <s v="TRANSMISIONES"/>
    <d v="1899-12-30T16:30:00"/>
    <d v="1899-12-30T16:30:00"/>
    <d v="2021-06-21T00:00:00"/>
    <x v="67"/>
    <d v="2021-06-22T00:00:00"/>
    <d v="2021-06-22T00:00:00"/>
    <d v="1899-12-30T15:00:00"/>
    <d v="1899-12-30T15:47:00"/>
    <s v="DAIRO RODRIGUEZ"/>
    <s v="JUAN VIVANCO"/>
    <x v="0"/>
    <s v="CAJAS Y TRANSMISIONES"/>
    <s v="INTERNO"/>
    <x v="1"/>
    <n v="1"/>
    <n v="1"/>
    <d v="1899-12-30T06:30:58"/>
    <x v="217"/>
    <n v="0"/>
    <d v="1899-12-30T04:30:00"/>
    <d v="1899-12-30T16:30:58"/>
    <x v="27"/>
    <x v="5"/>
    <x v="11"/>
    <s v="6-25"/>
  </r>
  <r>
    <s v="TFQ934"/>
    <n v="652"/>
    <x v="1"/>
    <s v="AJUSTE DE CAPO"/>
    <s v="CAPO"/>
    <d v="1899-12-30T16:30:00"/>
    <d v="1899-12-30T16:30:00"/>
    <d v="2021-06-21T00:00:00"/>
    <x v="67"/>
    <d v="2021-06-22T00:00:00"/>
    <d v="2021-06-22T00:00:00"/>
    <d v="1899-12-30T15:00:00"/>
    <d v="1899-12-30T15:40:00"/>
    <s v="WILSON OROZCO"/>
    <s v="JUAN VIVANCO"/>
    <x v="0"/>
    <s v="LATONERIA Y PINTURA"/>
    <s v="EXTERNO"/>
    <x v="1"/>
    <n v="1"/>
    <n v="1"/>
    <d v="1899-12-30T06:30:58"/>
    <x v="217"/>
    <n v="0"/>
    <d v="1899-12-30T04:30:00"/>
    <d v="1899-12-30T16:30:58"/>
    <x v="27"/>
    <x v="5"/>
    <x v="11"/>
    <s v="6-25"/>
  </r>
  <r>
    <s v="TFQ934"/>
    <n v="652"/>
    <x v="0"/>
    <s v="CAMBIO DE LLANTAS POSICION 3 Y REPUESTO DEL VOLCO"/>
    <s v="RUEDAS"/>
    <d v="1899-12-30T16:30:00"/>
    <d v="1899-12-30T16:30:00"/>
    <d v="2021-06-21T00:00:00"/>
    <x v="67"/>
    <d v="2021-06-22T00:00:00"/>
    <d v="2021-06-22T00:00:00"/>
    <d v="1899-12-30T09:30:00"/>
    <d v="1899-12-30T10:40:00"/>
    <s v="LUIS"/>
    <s v="JUAN VIVANCO"/>
    <x v="0"/>
    <s v="LLANTERIA"/>
    <s v="EXTERNO"/>
    <x v="1"/>
    <n v="1"/>
    <n v="1"/>
    <d v="1899-12-30T06:30:58"/>
    <x v="217"/>
    <n v="0"/>
    <d v="1899-12-30T04:30:00"/>
    <d v="1899-12-30T16:30:58"/>
    <x v="27"/>
    <x v="5"/>
    <x v="11"/>
    <s v="6-25"/>
  </r>
  <r>
    <s v="TFU069"/>
    <n v="653"/>
    <x v="1"/>
    <s v="CAMBIO DE CAMARA DE SEGURIDAD T30, CAMBIO DE MANGUERA DE COMPRESOR POR FUGA"/>
    <s v="AIRE CABEZOTE"/>
    <d v="1899-12-30T16:00:00"/>
    <d v="1899-12-30T16:28:00"/>
    <d v="2021-06-21T00:00:00"/>
    <x v="67"/>
    <d v="2021-06-21T00:00:00"/>
    <d v="2021-06-21T00:00:00"/>
    <d v="1899-12-30T16:00:00"/>
    <d v="1899-12-30T18:00:00"/>
    <s v="JOSE PAEZ"/>
    <s v="EFRAIN VARGAS"/>
    <x v="0"/>
    <s v="AIRE"/>
    <s v="INTERNO"/>
    <x v="1"/>
    <n v="1"/>
    <n v="1"/>
    <d v="1899-12-30T06:58:58"/>
    <x v="333"/>
    <n v="0"/>
    <d v="1899-12-30T04:32:00"/>
    <d v="1899-12-30T17:00:58"/>
    <x v="27"/>
    <x v="5"/>
    <x v="11"/>
    <s v="6-25"/>
  </r>
  <r>
    <s v="TFU069"/>
    <n v="653"/>
    <x v="0"/>
    <s v="MONTAJE DE MANGUERA DE COMPRESOR PRINCIPAL, MONTAJE DE 2 RACORES B69, AJUSTE DE TORNILLO DE EJE LATERAL Y AJUSTE DE BUJE ZANAHORIA"/>
    <s v="AIRE CABEZOTE"/>
    <d v="1899-12-30T16:00:00"/>
    <d v="1899-12-30T16:28:00"/>
    <d v="2021-06-21T00:00:00"/>
    <x v="67"/>
    <d v="2021-06-22T00:00:00"/>
    <d v="2021-06-22T00:00:00"/>
    <d v="1899-12-30T14:00:00"/>
    <d v="1899-12-30T16:28:00"/>
    <s v="JOSE PAEZ"/>
    <s v="EFRAIN VARGAS"/>
    <x v="0"/>
    <s v="AIRE"/>
    <s v="INTERNO"/>
    <x v="1"/>
    <n v="1"/>
    <n v="1"/>
    <d v="1899-12-30T06:58:58"/>
    <x v="333"/>
    <n v="0"/>
    <d v="1899-12-30T04:32:00"/>
    <d v="1899-12-30T17:00:58"/>
    <x v="27"/>
    <x v="5"/>
    <x v="11"/>
    <s v="6-25"/>
  </r>
  <r>
    <s v="S26300"/>
    <n v="654"/>
    <x v="0"/>
    <s v="CAMBIO DE LLANTAS 1,2,7,8 REGRABAR LLANTAS 9,10,11"/>
    <s v="RUEDAS"/>
    <d v="1899-12-30T08:00:00"/>
    <d v="1899-12-30T11:00:00"/>
    <d v="2021-06-21T00:00:00"/>
    <x v="71"/>
    <d v="2021-06-21T00:00:00"/>
    <d v="2021-06-21T00:00:00"/>
    <d v="1899-12-30T08:00:00"/>
    <d v="1899-12-30T11:00:00"/>
    <s v="LUIS"/>
    <s v="JOSE DOMINGUEZ"/>
    <x v="1"/>
    <s v="LLANTERIA"/>
    <s v="EXTERNO"/>
    <x v="1"/>
    <n v="0"/>
    <n v="1"/>
    <d v="1899-12-30T03:00:00"/>
    <x v="3"/>
    <n v="1"/>
    <d v="1899-12-30T00:00:00"/>
    <d v="1899-12-30T03:00:00"/>
    <x v="20"/>
    <x v="5"/>
    <x v="11"/>
    <s v="6-25"/>
  </r>
  <r>
    <s v="TFR044"/>
    <n v="655"/>
    <x v="1"/>
    <s v="CAMBIO DE TANQUES DE RADIADOR"/>
    <s v="RADIADOR"/>
    <d v="1899-12-30T08:00:00"/>
    <d v="1899-12-30T11:30:00"/>
    <d v="2021-06-22T00:00:00"/>
    <x v="72"/>
    <d v="2021-06-22T00:00:00"/>
    <d v="2021-06-23T00:00:00"/>
    <d v="1899-12-30T08:00:00"/>
    <d v="1899-12-30T14:00:00"/>
    <s v="ALUMINDUSTRIAL"/>
    <s v="ALVARO PINEDA"/>
    <x v="0"/>
    <s v="RADIADOR"/>
    <s v="EXTERNO"/>
    <x v="1"/>
    <n v="4"/>
    <n v="1"/>
    <d v="1899-12-31T13:30:12"/>
    <x v="334"/>
    <n v="1"/>
    <d v="1899-12-30T00:00:00"/>
    <d v="1900-01-01T12:28:33"/>
    <x v="23"/>
    <x v="5"/>
    <x v="11"/>
    <s v="6-25"/>
  </r>
  <r>
    <s v="TFR044"/>
    <n v="655"/>
    <x v="1"/>
    <s v="DESMONTE DE BOMBA DE TOMA FUERZA "/>
    <s v="LEVANTAR VOLCO"/>
    <d v="1899-12-30T08:00:00"/>
    <d v="1899-12-30T11:30:00"/>
    <d v="2021-06-22T00:00:00"/>
    <x v="72"/>
    <d v="2021-06-24T00:00:00"/>
    <d v="2021-06-24T00:00:00"/>
    <d v="1899-12-30T14:00:00"/>
    <d v="1899-12-30T17:30:00"/>
    <s v="JOSE PAEZ"/>
    <s v="ALVARO PINEDA"/>
    <x v="0"/>
    <s v="AIRE"/>
    <s v="INTERNO"/>
    <x v="1"/>
    <n v="4"/>
    <n v="1"/>
    <d v="1899-12-31T13:30:12"/>
    <x v="334"/>
    <n v="1"/>
    <d v="1899-12-30T00:00:00"/>
    <d v="1900-01-01T12:28:33"/>
    <x v="23"/>
    <x v="5"/>
    <x v="11"/>
    <s v="6-25"/>
  </r>
  <r>
    <s v="TFR044"/>
    <n v="655"/>
    <x v="1"/>
    <s v="MONTAJE DE TOMA FUERZA DE LA LINEA HUMEDA"/>
    <s v="LEVANTAR VOLCO"/>
    <d v="1899-12-30T08:00:00"/>
    <d v="1899-12-30T11:30:00"/>
    <d v="2021-06-22T00:00:00"/>
    <x v="72"/>
    <d v="2021-06-25T00:00:00"/>
    <d v="2021-06-25T00:00:00"/>
    <d v="1899-12-30T08:00:00"/>
    <d v="1899-12-30T18:20:00"/>
    <s v="JOSE PAEZ"/>
    <s v="ALVARO PINEDA"/>
    <x v="0"/>
    <s v="AIRE"/>
    <s v="INTERNO"/>
    <x v="1"/>
    <n v="4"/>
    <n v="1"/>
    <d v="1899-12-31T13:30:12"/>
    <x v="334"/>
    <n v="1"/>
    <d v="1899-12-30T00:00:00"/>
    <d v="1900-01-01T12:28:33"/>
    <x v="23"/>
    <x v="5"/>
    <x v="11"/>
    <s v="6-25"/>
  </r>
  <r>
    <s v="TFR044"/>
    <n v="655"/>
    <x v="1"/>
    <s v="REVISION RUEDAS DE DIRECCION"/>
    <s v="RUEDAS"/>
    <d v="1899-12-30T08:00:00"/>
    <d v="1899-12-30T11:30:00"/>
    <d v="2021-06-22T00:00:00"/>
    <x v="72"/>
    <d v="2021-06-26T00:00:00"/>
    <d v="2021-06-26T00:00:00"/>
    <d v="1899-12-30T10:30:00"/>
    <d v="1899-12-30T11:06:00"/>
    <s v="RODOLFO CASTAÑEDA"/>
    <s v="ALVARO PINEDA"/>
    <x v="1"/>
    <s v="MECANICA DE PATIO"/>
    <s v="INTERNO"/>
    <x v="1"/>
    <n v="4"/>
    <n v="1"/>
    <d v="1899-12-31T13:30:12"/>
    <x v="334"/>
    <n v="1"/>
    <d v="1899-12-30T00:00:00"/>
    <d v="1900-01-01T12:28:33"/>
    <x v="23"/>
    <x v="5"/>
    <x v="11"/>
    <s v="6-25"/>
  </r>
  <r>
    <s v="TFR044"/>
    <n v="655"/>
    <x v="0"/>
    <s v="ENGRASE GENERAL"/>
    <s v="GRASERA"/>
    <d v="1899-12-30T08:00:00"/>
    <d v="1899-12-30T11:30:00"/>
    <d v="2021-06-22T00:00:00"/>
    <x v="72"/>
    <d v="2021-06-26T00:00:00"/>
    <d v="2021-06-26T00:00:00"/>
    <d v="1899-12-30T11:06:00"/>
    <d v="1899-12-30T11:30:00"/>
    <s v="NELFO CALDERA"/>
    <s v="ALVARO PINEDA"/>
    <x v="1"/>
    <s v="MECANICA DE PATIO"/>
    <s v="EXTERNO"/>
    <x v="1"/>
    <n v="4"/>
    <n v="1"/>
    <d v="1899-12-31T13:30:12"/>
    <x v="334"/>
    <n v="1"/>
    <d v="1899-12-30T00:00:00"/>
    <d v="1900-01-01T12:28:33"/>
    <x v="23"/>
    <x v="5"/>
    <x v="11"/>
    <s v="6-25"/>
  </r>
  <r>
    <s v="UQS509"/>
    <n v="656"/>
    <x v="0"/>
    <s v="CAMBIO DE FILTRO DE AGUA Y CAMBIO DE REFRIGERANTE"/>
    <s v="MOTOR"/>
    <d v="1899-12-30T09:30:00"/>
    <d v="1899-12-30T12:00:00"/>
    <d v="2021-06-22T00:00:00"/>
    <x v="67"/>
    <d v="2021-06-22T00:00:00"/>
    <d v="2021-06-22T00:00:00"/>
    <d v="1899-12-30T11:00:00"/>
    <d v="1899-12-30T12:00:00"/>
    <s v="DEIWIS PIMIENTA"/>
    <s v="MARTIN ABELLO"/>
    <x v="0"/>
    <s v="MECANICA DE PATIO"/>
    <s v="EXTERNO"/>
    <x v="3"/>
    <n v="0"/>
    <n v="1"/>
    <d v="1899-12-30T02:30:00"/>
    <x v="0"/>
    <n v="1"/>
    <d v="1899-12-30T00:00:00"/>
    <d v="1899-12-30T02:30:00"/>
    <x v="27"/>
    <x v="5"/>
    <x v="11"/>
    <s v="6-25"/>
  </r>
  <r>
    <s v="TFU063"/>
    <n v="657"/>
    <x v="0"/>
    <s v="BAJAR Y REPARAR DOS CAMARAS DE SEGURIDAD T30 PARA CAMBIO DE DIAFRAGMAS"/>
    <s v="AIRE CABEZOTE"/>
    <d v="1899-12-30T07:50:00"/>
    <d v="1899-12-30T12:30:00"/>
    <d v="2021-06-22T00:00:00"/>
    <x v="67"/>
    <d v="2021-06-22T00:00:00"/>
    <d v="2021-06-22T00:00:00"/>
    <d v="1899-12-30T11:00:00"/>
    <d v="1899-12-30T12:30:00"/>
    <s v="JOSE PAEZ"/>
    <s v="CARLOS RUIZ"/>
    <x v="0"/>
    <s v="AIRE"/>
    <s v="INTERNO"/>
    <x v="1"/>
    <n v="0"/>
    <n v="1"/>
    <d v="1899-12-30T04:40:00"/>
    <x v="178"/>
    <n v="1"/>
    <d v="1899-12-30T00:00:00"/>
    <d v="1899-12-30T04:40:00"/>
    <x v="27"/>
    <x v="5"/>
    <x v="11"/>
    <s v="6-25"/>
  </r>
  <r>
    <s v="TDL766"/>
    <n v="658"/>
    <x v="1"/>
    <s v="CAMBIO DE SENSOR PRESION DE ACEITE Y LIMPIEZA DE SENSORES"/>
    <s v="MOTOR"/>
    <d v="1899-12-30T07:50:00"/>
    <d v="1899-12-30T12:30:00"/>
    <d v="2021-06-22T00:00:00"/>
    <x v="67"/>
    <d v="2021-06-22T00:00:00"/>
    <d v="2021-06-22T00:00:00"/>
    <d v="1899-12-30T14:00:00"/>
    <d v="1899-12-30T15:00:00"/>
    <s v="JULIO ARAQUE _x000a_EDWIN NARANJO"/>
    <s v="ALEXANDER MEJIA"/>
    <x v="0"/>
    <s v="ELECTRICO"/>
    <s v="INTERNO"/>
    <x v="1"/>
    <n v="0"/>
    <n v="1"/>
    <d v="1899-12-30T04:40:00"/>
    <x v="178"/>
    <n v="1"/>
    <d v="1899-12-30T00:00:00"/>
    <d v="1899-12-30T04:40:00"/>
    <x v="27"/>
    <x v="5"/>
    <x v="11"/>
    <s v="6-25"/>
  </r>
  <r>
    <s v="TDL766"/>
    <n v="658"/>
    <x v="1"/>
    <s v="CAMBIO DE RETENEDOR Y EMPAQUE EJE 8 HUECOS POSICION 7 Y 8"/>
    <s v="RUEDA"/>
    <d v="1899-12-30T09:30:00"/>
    <d v="1899-12-30T15:35:00"/>
    <d v="2021-06-22T00:00:00"/>
    <x v="70"/>
    <d v="2021-06-22T00:00:00"/>
    <d v="2021-06-22T00:00:00"/>
    <d v="1899-12-30T16:00:00"/>
    <d v="1899-12-30T17:30:00"/>
    <s v="DEIWIS PIMIENTA"/>
    <s v="ALEXANDER MEJIA"/>
    <x v="0"/>
    <s v="MECANICA DE PATIO"/>
    <s v="INTERNO"/>
    <x v="1"/>
    <n v="1"/>
    <n v="1"/>
    <d v="1899-12-30T12:35:58"/>
    <x v="335"/>
    <n v="1"/>
    <d v="1899-12-30T00:00:00"/>
    <d v="1899-12-30T18:05:58"/>
    <x v="32"/>
    <x v="5"/>
    <x v="11"/>
    <s v="6-25"/>
  </r>
  <r>
    <s v="TDL766"/>
    <n v="658"/>
    <x v="1"/>
    <s v="CAMBIO DE BANDA POSICION 7 Y 8"/>
    <s v="RUEDA"/>
    <d v="1899-12-30T09:30:00"/>
    <d v="1899-12-30T15:35:00"/>
    <d v="2021-06-22T00:00:00"/>
    <x v="70"/>
    <d v="2021-06-23T00:00:00"/>
    <d v="2021-06-23T00:00:00"/>
    <d v="1899-12-30T07:00:00"/>
    <d v="1899-12-30T09:00:00"/>
    <s v="DEIWIS PIMIENTA"/>
    <s v="ALEXANDER MEJIA"/>
    <x v="0"/>
    <s v="MECANICA DE PATIO"/>
    <s v="INTERNO"/>
    <x v="1"/>
    <n v="1"/>
    <n v="1"/>
    <d v="1899-12-30T12:35:58"/>
    <x v="335"/>
    <n v="1"/>
    <d v="1899-12-30T00:00:00"/>
    <d v="1899-12-30T18:05:58"/>
    <x v="32"/>
    <x v="5"/>
    <x v="11"/>
    <s v="6-25"/>
  </r>
  <r>
    <s v="TDL766"/>
    <n v="658"/>
    <x v="1"/>
    <s v="CORRECCION DE FUGAS DE AIRE EN CABINA, CAMBIO DE RACORES EN TANUQES DE AIRE"/>
    <s v="AIRE CABEZOTE"/>
    <d v="1899-12-30T09:30:00"/>
    <d v="1899-12-30T15:35:00"/>
    <d v="2021-06-22T00:00:00"/>
    <x v="70"/>
    <d v="2021-06-23T00:00:00"/>
    <d v="2021-06-23T00:00:00"/>
    <d v="1899-12-30T09:00:00"/>
    <d v="1899-12-30T11:30:00"/>
    <s v="DEIWIS PIMIENTA"/>
    <s v="ALEXANDER MEJIA"/>
    <x v="0"/>
    <s v="AIRE"/>
    <s v="INTERNO"/>
    <x v="1"/>
    <n v="1"/>
    <n v="1"/>
    <d v="1899-12-30T12:35:58"/>
    <x v="335"/>
    <n v="1"/>
    <d v="1899-12-30T00:00:00"/>
    <d v="1899-12-30T18:05:58"/>
    <x v="32"/>
    <x v="5"/>
    <x v="11"/>
    <s v="6-25"/>
  </r>
  <r>
    <s v="TDL766"/>
    <n v="658"/>
    <x v="1"/>
    <s v="DESMONTE  DE TANQUE DE ACPM"/>
    <s v="TANQUE ACPM"/>
    <d v="1899-12-30T09:30:00"/>
    <d v="1899-12-30T15:35:00"/>
    <d v="2021-06-22T00:00:00"/>
    <x v="70"/>
    <d v="2021-06-23T00:00:00"/>
    <d v="2021-06-23T00:00:00"/>
    <d v="1899-12-30T11:30:00"/>
    <d v="1899-12-30T12:00:00"/>
    <s v="JOSE DIAZ _x000a_WILSON DURAN"/>
    <s v="ALEXANDER MEJIA"/>
    <x v="0"/>
    <s v="MECANICA DE PATIO"/>
    <s v="EXTERNO"/>
    <x v="1"/>
    <n v="1"/>
    <n v="1"/>
    <d v="1899-12-30T12:35:58"/>
    <x v="335"/>
    <n v="1"/>
    <d v="1899-12-30T00:00:00"/>
    <d v="1899-12-30T18:05:58"/>
    <x v="32"/>
    <x v="5"/>
    <x v="11"/>
    <s v="6-25"/>
  </r>
  <r>
    <s v="TDL766"/>
    <n v="658"/>
    <x v="1"/>
    <s v="ARREGLO A FISURA DEL TANQUE DE ACPM"/>
    <s v="TANQUE ACPM"/>
    <d v="1899-12-30T09:30:00"/>
    <d v="1899-12-30T15:35:00"/>
    <d v="2021-06-22T00:00:00"/>
    <x v="70"/>
    <d v="2021-06-23T00:00:00"/>
    <d v="2021-06-23T00:00:00"/>
    <d v="1899-12-30T14:00:00"/>
    <d v="1899-12-30T14:30:00"/>
    <s v="JOSE PAEZ"/>
    <s v="ALEXANDER MEJIA"/>
    <x v="0"/>
    <s v="MECANICA DE PATIO"/>
    <s v="EXTERNO"/>
    <x v="1"/>
    <n v="1"/>
    <n v="1"/>
    <d v="1899-12-30T12:35:58"/>
    <x v="335"/>
    <n v="1"/>
    <d v="1899-12-30T00:00:00"/>
    <d v="1899-12-30T18:05:58"/>
    <x v="32"/>
    <x v="5"/>
    <x v="11"/>
    <s v="6-25"/>
  </r>
  <r>
    <s v="TDL766"/>
    <n v="658"/>
    <x v="1"/>
    <s v="MONTAJE DE TANQUE Y DE GUARDABARRO DELANTERO LADO IZQUIERDO"/>
    <s v="TANQUE ACPM"/>
    <d v="1899-12-30T09:30:00"/>
    <d v="1899-12-30T15:35:00"/>
    <d v="2021-06-22T00:00:00"/>
    <x v="70"/>
    <d v="2021-06-23T00:00:00"/>
    <d v="2021-06-23T00:00:00"/>
    <d v="1899-12-30T14:30:00"/>
    <d v="1899-12-30T15:35:00"/>
    <s v="JOSE DIAZ"/>
    <s v="ALEXANDER MEJIA"/>
    <x v="0"/>
    <s v="MECANICA DE PATIO"/>
    <s v="EXTERNO"/>
    <x v="1"/>
    <n v="1"/>
    <n v="1"/>
    <d v="1899-12-30T12:35:58"/>
    <x v="335"/>
    <n v="1"/>
    <d v="1899-12-30T00:00:00"/>
    <d v="1899-12-30T18:05:58"/>
    <x v="32"/>
    <x v="5"/>
    <x v="11"/>
    <s v="6-25"/>
  </r>
  <r>
    <s v="TDL766"/>
    <n v="658"/>
    <x v="0"/>
    <s v="CAMBIO DE 2 LLANTAS CABEZOTE Y 2 LLANTAS AL TRAILER"/>
    <s v="RUEDAS"/>
    <d v="1899-12-30T09:30:00"/>
    <d v="1899-12-30T15:35:00"/>
    <d v="2021-06-22T00:00:00"/>
    <x v="70"/>
    <d v="2021-06-22T00:00:00"/>
    <d v="2021-06-22T00:00:00"/>
    <d v="1899-12-30T09:35:00"/>
    <d v="1899-12-30T10:25:00"/>
    <s v="JHON _x000a_LUIS"/>
    <s v="ALEXANDER MEJIA"/>
    <x v="1"/>
    <s v="LLANTERIA"/>
    <s v="EXTERNO"/>
    <x v="1"/>
    <n v="1"/>
    <n v="1"/>
    <d v="1899-12-30T12:35:58"/>
    <x v="335"/>
    <n v="1"/>
    <d v="1899-12-30T00:00:00"/>
    <d v="1899-12-30T18:05:58"/>
    <x v="32"/>
    <x v="5"/>
    <x v="11"/>
    <s v="6-25"/>
  </r>
  <r>
    <s v="WLP813"/>
    <n v="659"/>
    <x v="0"/>
    <s v="CAMBIO DE MANGUERA DE SERVICIO"/>
    <s v="AIRE TRAILER"/>
    <d v="1899-12-30T10:00:00"/>
    <d v="1899-12-30T11:00:00"/>
    <d v="2021-06-22T00:00:00"/>
    <x v="67"/>
    <d v="2021-06-22T00:00:00"/>
    <d v="2021-06-22T00:00:00"/>
    <d v="1899-12-30T10:30:00"/>
    <d v="1899-12-30T11:00:00"/>
    <s v="DEIWIS PIMIENTA"/>
    <s v="NEIDER IBARRA"/>
    <x v="0"/>
    <s v="AIRE"/>
    <s v="EXTERNO"/>
    <x v="3"/>
    <n v="0"/>
    <n v="1"/>
    <d v="1899-12-30T01:00:00"/>
    <x v="11"/>
    <n v="1"/>
    <d v="1899-12-30T00:00:00"/>
    <d v="1899-12-30T01:00:00"/>
    <x v="27"/>
    <x v="5"/>
    <x v="11"/>
    <s v="6-25"/>
  </r>
  <r>
    <m/>
    <m/>
    <x v="0"/>
    <s v="FABRICACION DE PIEZAS PARA PATAS"/>
    <m/>
    <m/>
    <m/>
    <m/>
    <x v="6"/>
    <d v="2021-06-22T00:00:00"/>
    <d v="2021-06-22T00:00:00"/>
    <d v="1899-12-30T07:30:00"/>
    <d v="1899-12-30T17:30:00"/>
    <s v="ALVARTO CERVANTES"/>
    <m/>
    <x v="0"/>
    <s v="SOLDADURA"/>
    <s v="EXTERNO"/>
    <x v="0"/>
    <n v="0"/>
    <n v="0"/>
    <d v="1899-12-30T00:00:00"/>
    <x v="17"/>
    <n v="1"/>
    <d v="1899-12-30T00:00:00"/>
    <d v="1899-12-30T00:00:00"/>
    <x v="6"/>
    <x v="3"/>
    <x v="3"/>
    <s v="1-52"/>
  </r>
  <r>
    <s v="SJK692"/>
    <n v="660"/>
    <x v="1"/>
    <s v="CAMBIO DE GANCHO DE CAPO Y CORRECCION DE FUGA DE AGUA EN PUERTA IZQUIERDA"/>
    <s v="CABINA"/>
    <d v="1899-12-30T07:49:00"/>
    <d v="1899-12-30T15:10:00"/>
    <d v="2021-06-23T00:00:00"/>
    <x v="70"/>
    <d v="2021-06-23T00:00:00"/>
    <d v="2021-06-23T00:00:00"/>
    <d v="1899-12-30T08:15:00"/>
    <d v="1899-12-30T10:30:00"/>
    <s v="WILSON OROZCO"/>
    <s v="RODRIGO RAMOS"/>
    <x v="1"/>
    <s v="LATONERIA Y PINTURA"/>
    <s v="EXTERNO"/>
    <x v="3"/>
    <n v="0"/>
    <n v="1"/>
    <d v="1899-12-30T05:21:29"/>
    <x v="336"/>
    <n v="0"/>
    <d v="1899-12-30T05:50:00"/>
    <d v="1899-12-30T12:11:00"/>
    <x v="32"/>
    <x v="5"/>
    <x v="11"/>
    <s v="6-25"/>
  </r>
  <r>
    <s v="SJK692"/>
    <n v="660"/>
    <x v="1"/>
    <s v="CAMBIO DE RETENEDOR DE RUEDA POSICION 7,8."/>
    <s v="RUEDAS"/>
    <d v="1899-12-30T07:49:00"/>
    <d v="1899-12-30T15:10:00"/>
    <d v="2021-06-23T00:00:00"/>
    <x v="70"/>
    <d v="2021-06-23T00:00:00"/>
    <d v="2021-06-23T00:00:00"/>
    <d v="1899-12-30T08:00:00"/>
    <d v="1899-12-30T11:30:00"/>
    <s v="JOSE DIAZ"/>
    <s v="RODRIGO RAMOS"/>
    <x v="1"/>
    <s v="MECANICA DE PATIO"/>
    <s v="INTERNO"/>
    <x v="3"/>
    <n v="0"/>
    <n v="1"/>
    <d v="1899-12-30T05:21:29"/>
    <x v="336"/>
    <n v="0"/>
    <d v="1899-12-30T05:50:00"/>
    <d v="1899-12-30T12:11:00"/>
    <x v="32"/>
    <x v="5"/>
    <x v="11"/>
    <s v="6-25"/>
  </r>
  <r>
    <s v="S06236"/>
    <n v="660"/>
    <x v="1"/>
    <s v=" DESMONTE DE MUELLE TRASERO POSICION 9 Y 10, PARA CAMBIO DE HOJA DE MUELLE Y MONTAJE DE MUELLE."/>
    <s v="RUEDAS"/>
    <d v="1899-12-30T07:49:00"/>
    <d v="1899-12-30T15:10:00"/>
    <d v="2021-06-23T00:00:00"/>
    <x v="70"/>
    <d v="2021-06-23T00:00:00"/>
    <d v="2021-06-23T00:00:00"/>
    <d v="1899-12-30T15:10:00"/>
    <d v="1899-12-30T15:10:00"/>
    <s v="WILSON DURAN"/>
    <s v="RODRIGO RAMOS"/>
    <x v="1"/>
    <s v="MECANICA DE PATIO"/>
    <s v="INTERNO"/>
    <x v="3"/>
    <n v="0"/>
    <n v="1"/>
    <d v="1899-12-30T05:21:29"/>
    <x v="336"/>
    <n v="0"/>
    <d v="1899-12-30T05:50:00"/>
    <d v="1899-12-30T12:11:00"/>
    <x v="32"/>
    <x v="5"/>
    <x v="11"/>
    <s v="6-25"/>
  </r>
  <r>
    <s v="SJK692"/>
    <n v="660"/>
    <x v="1"/>
    <s v="REVISION Y AJUSTE DE LUCES CAPO"/>
    <s v="CAPO"/>
    <d v="1899-12-30T07:49:00"/>
    <d v="1899-12-30T15:10:00"/>
    <d v="2021-06-23T00:00:00"/>
    <x v="70"/>
    <d v="2021-06-23T00:00:00"/>
    <d v="2021-06-23T00:00:00"/>
    <d v="1899-12-30T08:30:00"/>
    <d v="1899-12-30T09:30:00"/>
    <s v="JULIO ARAQUE"/>
    <s v="RODRIGO RAMOS"/>
    <x v="1"/>
    <s v="ELECTRICO"/>
    <s v="EXTERNO"/>
    <x v="3"/>
    <n v="0"/>
    <n v="1"/>
    <d v="1899-12-30T05:21:29"/>
    <x v="336"/>
    <n v="0"/>
    <d v="1899-12-30T05:50:00"/>
    <d v="1899-12-30T12:11:00"/>
    <x v="32"/>
    <x v="5"/>
    <x v="11"/>
    <s v="6-25"/>
  </r>
  <r>
    <s v="S06236"/>
    <n v="660"/>
    <x v="1"/>
    <s v="DESMONTE DE LLANTA PARA TRABAJO MECANICO Y REGRABAR"/>
    <s v="RUEDAS"/>
    <d v="1899-12-30T07:49:00"/>
    <d v="1899-12-30T15:10:00"/>
    <d v="2021-06-23T00:00:00"/>
    <x v="70"/>
    <d v="2021-06-23T00:00:00"/>
    <d v="2021-06-23T00:00:00"/>
    <d v="1899-12-30T08:30:00"/>
    <d v="1899-12-30T15:09:00"/>
    <s v="LUIS _x000a_JHON"/>
    <s v="RODRIGO RAMOS"/>
    <x v="1"/>
    <s v="LLANTERIA"/>
    <s v="EXTERNO"/>
    <x v="3"/>
    <n v="0"/>
    <n v="1"/>
    <d v="1899-12-30T05:21:29"/>
    <x v="336"/>
    <n v="0"/>
    <d v="1899-12-30T05:50:00"/>
    <d v="1899-12-30T12:11:00"/>
    <x v="32"/>
    <x v="5"/>
    <x v="11"/>
    <s v="6-25"/>
  </r>
  <r>
    <s v="SJK692"/>
    <n v="660"/>
    <x v="0"/>
    <s v="DESMONTE DE LLANTA PARA TRABAJO MECANICOS"/>
    <s v="RUEDAS"/>
    <d v="1899-12-30T07:49:00"/>
    <d v="1899-12-30T15:10:00"/>
    <d v="2021-06-23T00:00:00"/>
    <x v="70"/>
    <d v="2021-06-23T00:00:00"/>
    <d v="2021-06-23T00:00:00"/>
    <d v="1899-12-30T08:30:00"/>
    <d v="1899-12-30T14:44:00"/>
    <s v="LUIS _x000a_JHON"/>
    <s v="RODRIGO RAMOS"/>
    <x v="1"/>
    <s v="LLANTERIA"/>
    <s v="EXTERNO"/>
    <x v="3"/>
    <n v="0"/>
    <n v="1"/>
    <d v="1899-12-30T05:21:29"/>
    <x v="336"/>
    <n v="0"/>
    <d v="1899-12-30T05:50:00"/>
    <d v="1899-12-30T12:11:00"/>
    <x v="32"/>
    <x v="5"/>
    <x v="11"/>
    <s v="6-25"/>
  </r>
  <r>
    <s v="TFQ012"/>
    <n v="661"/>
    <x v="0"/>
    <s v="DESMONTE DE TABLERO PARA CORRECCION DE FUGAS DE ADENTRO, ADAPTACION DE RACORES, ADAPTACION DE MANGUERA DE LINEA DE GOBERNADOR A COMPRESOR"/>
    <s v="CABINA"/>
    <d v="1899-12-30T08:20:00"/>
    <d v="1899-12-30T12:10:00"/>
    <d v="2021-06-23T00:00:00"/>
    <x v="70"/>
    <d v="2021-06-23T00:00:00"/>
    <d v="2021-06-23T00:00:00"/>
    <d v="1899-12-30T08:20:00"/>
    <d v="1899-12-30T12:10:00"/>
    <s v="JOSE PAEZ"/>
    <s v="LUIDING RUIZ"/>
    <x v="0"/>
    <s v="AIRE"/>
    <s v="INTERNO"/>
    <x v="1"/>
    <n v="0"/>
    <n v="1"/>
    <d v="1899-12-30T03:50:00"/>
    <x v="137"/>
    <n v="1"/>
    <d v="1899-12-30T00:00:00"/>
    <d v="1899-12-30T03:50:00"/>
    <x v="32"/>
    <x v="5"/>
    <x v="11"/>
    <s v="6-25"/>
  </r>
  <r>
    <s v="TDL914"/>
    <n v="662"/>
    <x v="0"/>
    <s v="AJUSTE DE TUERCA EN CHASIS POSICION 7 Y 8"/>
    <s v="RUEDAS"/>
    <d v="1899-12-30T08:46:00"/>
    <d v="1899-12-30T09:02:00"/>
    <d v="2021-06-23T00:00:00"/>
    <x v="70"/>
    <d v="2021-06-23T00:00:00"/>
    <d v="2021-06-23T00:00:00"/>
    <d v="1899-12-30T08:46:00"/>
    <d v="1899-12-30T09:02:00"/>
    <s v="LUIS"/>
    <m/>
    <x v="1"/>
    <s v="MECANICA DE PATIO"/>
    <s v="EXTERNO"/>
    <x v="4"/>
    <n v="0"/>
    <n v="1"/>
    <d v="1899-12-30T00:16:00"/>
    <x v="337"/>
    <n v="1"/>
    <d v="1899-12-30T00:00:00"/>
    <d v="1899-12-30T00:16:00"/>
    <x v="32"/>
    <x v="5"/>
    <x v="11"/>
    <s v="6-25"/>
  </r>
  <r>
    <s v="TFU058"/>
    <n v="663"/>
    <x v="0"/>
    <m/>
    <s v="LUZ CABINA"/>
    <d v="1899-12-30T10:25:00"/>
    <d v="1899-12-30T12:00:00"/>
    <d v="2021-06-23T00:00:00"/>
    <x v="70"/>
    <d v="2021-06-23T00:00:00"/>
    <d v="2021-06-23T00:00:00"/>
    <d v="1899-12-30T10:25:00"/>
    <d v="1899-12-30T12:00:00"/>
    <s v="JULIO ARAQUE _x000a_EDWIN NARANJO"/>
    <s v="SAMUEL DELGADO"/>
    <x v="0"/>
    <s v="ELECTRICO"/>
    <s v="EXTERNO"/>
    <x v="0"/>
    <n v="0"/>
    <n v="1"/>
    <d v="1899-12-30T01:35:00"/>
    <x v="232"/>
    <n v="1"/>
    <d v="1899-12-30T00:00:00"/>
    <d v="1899-12-30T01:35:00"/>
    <x v="32"/>
    <x v="5"/>
    <x v="11"/>
    <s v="6-25"/>
  </r>
  <r>
    <s v="UYU045"/>
    <n v="664"/>
    <x v="1"/>
    <s v="ESCANER DE VEHICULO Y REVISION GENERAL"/>
    <s v="MOTOR"/>
    <d v="1899-12-30T13:00:00"/>
    <m/>
    <d v="2021-06-23T00:00:00"/>
    <x v="6"/>
    <d v="2021-06-23T00:00:00"/>
    <d v="2021-06-23T00:00:00"/>
    <d v="1899-12-30T13:00:00"/>
    <d v="1899-12-30T16:00:00"/>
    <s v="TALLERES TAYRONA"/>
    <s v="LUIS MARTELO"/>
    <x v="1"/>
    <s v="MOTOR"/>
    <s v="INTERNO"/>
    <x v="3"/>
    <n v="-44370"/>
    <n v="0"/>
    <d v="1899-12-30T00:00:00"/>
    <x v="17"/>
    <n v="1"/>
    <d v="1899-12-30T00:00:00"/>
    <d v="1899-12-30T00:00:00"/>
    <x v="6"/>
    <x v="3"/>
    <x v="3"/>
    <s v="1-52"/>
  </r>
  <r>
    <s v="UYU045"/>
    <n v="664"/>
    <x v="1"/>
    <s v="CAMBIO DE ACEITE Y FILTRACION DE MOTOR"/>
    <s v="MOTOR"/>
    <d v="1899-12-30T13:00:00"/>
    <m/>
    <d v="2021-06-23T00:00:00"/>
    <x v="6"/>
    <d v="2021-06-23T00:00:00"/>
    <d v="2021-06-23T00:00:00"/>
    <d v="1899-12-30T16:00:00"/>
    <d v="1899-12-30T17:30:00"/>
    <s v="WILSON DURAN"/>
    <s v="LUIS MARTELO"/>
    <x v="1"/>
    <s v="MOTOR"/>
    <s v="INTERNO"/>
    <x v="3"/>
    <n v="-44370"/>
    <n v="0"/>
    <d v="1899-12-30T00:00:00"/>
    <x v="17"/>
    <n v="1"/>
    <d v="1899-12-30T00:00:00"/>
    <d v="1899-12-30T00:00:00"/>
    <x v="6"/>
    <x v="3"/>
    <x v="3"/>
    <s v="1-52"/>
  </r>
  <r>
    <s v="UYU045"/>
    <n v="664"/>
    <x v="1"/>
    <s v=" LIMPIEZA DEL SISTEMA DE COMBUSTIBLE, GRADUACION DE CLUTCH"/>
    <s v="MOTOR"/>
    <d v="1899-12-30T13:00:00"/>
    <m/>
    <d v="2021-06-23T00:00:00"/>
    <x v="6"/>
    <d v="2021-06-24T00:00:00"/>
    <d v="2021-06-24T00:00:00"/>
    <d v="1899-12-30T07:30:00"/>
    <d v="1899-12-30T15:00:00"/>
    <s v="WILSON DURAN"/>
    <s v="LUIS MARTELO"/>
    <x v="1"/>
    <s v="MOTOR"/>
    <s v="INTERNO"/>
    <x v="3"/>
    <n v="-44370"/>
    <n v="0"/>
    <d v="1899-12-30T00:00:00"/>
    <x v="17"/>
    <n v="1"/>
    <d v="1899-12-30T00:00:00"/>
    <d v="1899-12-30T00:00:00"/>
    <x v="6"/>
    <x v="3"/>
    <x v="3"/>
    <s v="1-52"/>
  </r>
  <r>
    <s v="UYU045"/>
    <n v="664"/>
    <x v="1"/>
    <s v="DESAIRACION DEL SISTEMA"/>
    <s v="MOTOR"/>
    <d v="1899-12-30T13:00:00"/>
    <m/>
    <d v="2021-06-23T00:00:00"/>
    <x v="6"/>
    <d v="2021-06-24T00:00:00"/>
    <d v="2021-06-24T00:00:00"/>
    <d v="1899-12-30T09:40:00"/>
    <d v="1899-12-30T11:00:00"/>
    <s v="CESAR ESCORCIA _x000a_RODOLFO CASTAÑEDA"/>
    <s v="LUIS MARTELO"/>
    <x v="1"/>
    <s v="MOTOR"/>
    <s v="INTERNO"/>
    <x v="3"/>
    <n v="-44370"/>
    <n v="0"/>
    <d v="1899-12-30T00:00:00"/>
    <x v="17"/>
    <n v="1"/>
    <d v="1899-12-30T00:00:00"/>
    <d v="1899-12-30T00:00:00"/>
    <x v="6"/>
    <x v="3"/>
    <x v="3"/>
    <s v="1-52"/>
  </r>
  <r>
    <s v="R53821"/>
    <n v="664"/>
    <x v="0"/>
    <s v="SOLDADURA A PARTE INFERIOR DEL TANQUE, SOLDADURA A PORTA REPUESTO"/>
    <s v="TANQUE"/>
    <d v="1899-12-30T13:00:00"/>
    <m/>
    <d v="2021-06-23T00:00:00"/>
    <x v="6"/>
    <d v="2021-06-25T00:00:00"/>
    <d v="2021-06-25T00:00:00"/>
    <d v="1899-12-30T07:30:00"/>
    <d v="1899-12-30T17:30:00"/>
    <s v="DAIRO RODRIGUEZ"/>
    <s v="LUIS MARTELO"/>
    <x v="1"/>
    <s v="SOLDADURA"/>
    <s v="EXTERNO"/>
    <x v="3"/>
    <n v="-44370"/>
    <n v="0"/>
    <d v="1899-12-30T00:00:00"/>
    <x v="17"/>
    <n v="1"/>
    <d v="1899-12-30T00:00:00"/>
    <d v="1899-12-30T00:00:00"/>
    <x v="6"/>
    <x v="3"/>
    <x v="3"/>
    <s v="1-52"/>
  </r>
  <r>
    <s v="TDL851"/>
    <n v="665"/>
    <x v="1"/>
    <s v="ARREGLO DE SISTEMA ELEVAVIDRIOS, INSTALACION DE LUCES DIRECCIONALES TRASERAS"/>
    <s v="LUZ CABINA"/>
    <d v="1899-12-30T15:10:00"/>
    <d v="1899-12-30T14:20:00"/>
    <d v="2021-06-23T00:00:00"/>
    <x v="49"/>
    <d v="2021-06-23T00:00:00"/>
    <d v="2021-06-23T00:00:00"/>
    <d v="1899-12-30T15:30:00"/>
    <d v="1899-12-30T17:30:00"/>
    <s v="EDWIN NARANJO"/>
    <s v="ROBINSON TORREGROSA"/>
    <x v="0"/>
    <s v="ELECTRICO"/>
    <s v="INTERNO"/>
    <x v="1"/>
    <n v="1"/>
    <n v="1"/>
    <d v="1899-12-30T05:40:58"/>
    <x v="338"/>
    <n v="1"/>
    <d v="1899-12-30T00:00:00"/>
    <d v="1899-12-30T11:10:58"/>
    <x v="21"/>
    <x v="5"/>
    <x v="11"/>
    <s v="6-25"/>
  </r>
  <r>
    <s v="TDL851"/>
    <n v="665"/>
    <x v="1"/>
    <s v="BAJAR Y REPARAR FUN CLUTCH PARA CAMBIO DE RODAMIENTOS "/>
    <s v="TRANSMISIONES"/>
    <d v="1899-12-30T15:10:00"/>
    <d v="1899-12-30T14:20:00"/>
    <d v="2021-06-23T00:00:00"/>
    <x v="49"/>
    <d v="2021-06-24T00:00:00"/>
    <d v="2021-06-24T00:00:00"/>
    <d v="1899-12-30T08:30:00"/>
    <d v="1899-12-30T13:30:00"/>
    <s v="JOSE PAEZ"/>
    <s v="ROBINSON TORREGROSA"/>
    <x v="0"/>
    <s v="AIRE"/>
    <s v="INTERNO"/>
    <x v="1"/>
    <n v="1"/>
    <n v="1"/>
    <d v="1899-12-30T05:40:58"/>
    <x v="338"/>
    <n v="1"/>
    <d v="1899-12-30T00:00:00"/>
    <d v="1899-12-30T11:10:58"/>
    <x v="21"/>
    <x v="5"/>
    <x v="11"/>
    <s v="6-25"/>
  </r>
  <r>
    <s v="TDL851"/>
    <n v="665"/>
    <x v="1"/>
    <s v="COMPLETAR NIVEL DE ACEITE"/>
    <s v="MOTOR"/>
    <d v="1899-12-30T15:10:00"/>
    <d v="1899-12-30T14:20:00"/>
    <d v="2021-06-23T00:00:00"/>
    <x v="49"/>
    <d v="2021-06-24T00:00:00"/>
    <d v="2021-06-24T00:00:00"/>
    <d v="1899-12-30T14:00:00"/>
    <d v="1899-12-30T14:20:00"/>
    <s v="JOSE DIAZ"/>
    <s v="ROBINSON TORREGROSA"/>
    <x v="1"/>
    <s v="MOTORES"/>
    <s v="INTERNO"/>
    <x v="1"/>
    <n v="1"/>
    <n v="1"/>
    <d v="1899-12-30T05:40:58"/>
    <x v="338"/>
    <n v="1"/>
    <d v="1899-12-30T00:00:00"/>
    <d v="1899-12-30T11:10:58"/>
    <x v="21"/>
    <x v="5"/>
    <x v="11"/>
    <s v="6-25"/>
  </r>
  <r>
    <s v="TDL851"/>
    <n v="665"/>
    <x v="0"/>
    <s v="CAMBIO DE LLANTA"/>
    <s v="RUEDAS"/>
    <d v="1899-12-30T15:10:00"/>
    <d v="1899-12-30T14:20:00"/>
    <d v="2021-06-23T00:00:00"/>
    <x v="49"/>
    <d v="2021-06-23T00:00:00"/>
    <d v="2021-06-23T00:00:00"/>
    <d v="1899-12-30T16:00:00"/>
    <d v="1899-12-30T16:55:00"/>
    <s v="JHON"/>
    <s v="ROBINSON TORREGROSA"/>
    <x v="1"/>
    <s v="LLANTERIA"/>
    <s v="EXTERNO"/>
    <x v="1"/>
    <n v="1"/>
    <n v="1"/>
    <d v="1899-12-30T05:40:58"/>
    <x v="338"/>
    <n v="1"/>
    <d v="1899-12-30T00:00:00"/>
    <d v="1899-12-30T11:10:58"/>
    <x v="21"/>
    <x v="5"/>
    <x v="11"/>
    <s v="6-25"/>
  </r>
  <r>
    <s v="S26320"/>
    <n v="666"/>
    <x v="0"/>
    <s v="CAMBIO DE CUATRO CAMARAS DE SEGURIDAD T30, POR RETORNO DE AIRE OPERATIVO."/>
    <s v="AIRE VOLCO"/>
    <d v="1899-12-30T15:00:00"/>
    <d v="1899-12-30T18:30:00"/>
    <d v="2021-06-23T00:00:00"/>
    <x v="70"/>
    <d v="2021-06-23T00:00:00"/>
    <d v="2021-06-23T00:00:00"/>
    <d v="1899-12-30T15:30:00"/>
    <d v="1899-12-30T18:30:00"/>
    <s v="JOSE PAEZ"/>
    <s v="LUIDING RUIZ"/>
    <x v="0"/>
    <s v="AIRE"/>
    <s v="EXTERNO"/>
    <x v="1"/>
    <n v="0"/>
    <n v="1"/>
    <d v="1899-12-30T03:30:00"/>
    <x v="12"/>
    <n v="0"/>
    <d v="1899-12-30T02:30:00"/>
    <d v="1899-12-30T06:00:00"/>
    <x v="32"/>
    <x v="5"/>
    <x v="11"/>
    <s v="6-25"/>
  </r>
  <r>
    <s v="R60300"/>
    <n v="667"/>
    <x v="1"/>
    <s v="FABRICACION DE EMPAQUE VALVULA DE DESCARGUE Y REPARACION DE VALVULA"/>
    <s v="TAPAS TANQUE"/>
    <d v="1899-12-30T11:00:00"/>
    <d v="1899-12-30T09:00:00"/>
    <d v="2021-06-24T00:00:00"/>
    <x v="73"/>
    <d v="2021-06-24T00:00:00"/>
    <d v="2021-06-24T00:00:00"/>
    <d v="1899-12-30T11:00:00"/>
    <d v="1899-12-30T15:00:00"/>
    <s v="CESAR ESCORCIA"/>
    <s v="NEIDER IBARRA"/>
    <x v="0"/>
    <s v="MECANICA DE PATIO"/>
    <s v="INTERNO"/>
    <x v="3"/>
    <n v="1"/>
    <n v="1"/>
    <d v="1899-12-30T04:30:58"/>
    <x v="311"/>
    <n v="1"/>
    <d v="1899-12-30T00:00:00"/>
    <d v="1899-12-30T10:00:58"/>
    <x v="30"/>
    <x v="5"/>
    <x v="11"/>
    <s v="6-25"/>
  </r>
  <r>
    <s v="R60300"/>
    <n v="667"/>
    <x v="0"/>
    <s v="MONTAJE DE VALVULA DE DESCARGUE"/>
    <s v="TAPAS TANQUE"/>
    <d v="1899-12-30T11:00:00"/>
    <d v="1899-12-30T09:00:00"/>
    <d v="2021-06-24T00:00:00"/>
    <x v="73"/>
    <d v="2021-06-25T00:00:00"/>
    <d v="2021-06-25T00:00:00"/>
    <d v="1899-12-30T07:30:00"/>
    <d v="1899-12-30T09:00:00"/>
    <s v="CESAR ESCORCIA"/>
    <s v="NEIDER IBARRA"/>
    <x v="0"/>
    <s v="MECANICA DE PATIO"/>
    <s v="INTERNO"/>
    <x v="3"/>
    <n v="1"/>
    <n v="1"/>
    <d v="1899-12-30T04:30:58"/>
    <x v="311"/>
    <n v="1"/>
    <d v="1899-12-30T00:00:00"/>
    <d v="1899-12-30T10:00:58"/>
    <x v="30"/>
    <x v="5"/>
    <x v="11"/>
    <s v="6-25"/>
  </r>
  <r>
    <s v="TFT610 "/>
    <n v="668"/>
    <x v="1"/>
    <s v="INSTALACION DE STOP TRASEROS SE CAMBIARON LUCES LATERALES, LUCES DE REVERSA LUZ FRONTAL Y SE PERFORO BASE PARA LOS STOPS"/>
    <s v="LUZ CABINA"/>
    <d v="1899-12-30T07:30:00"/>
    <d v="1899-12-30T19:00:00"/>
    <d v="2021-06-24T00:00:00"/>
    <x v="73"/>
    <d v="2021-06-24T00:00:00"/>
    <d v="2021-06-24T00:00:00"/>
    <d v="1899-12-30T07:30:00"/>
    <d v="1899-12-30T17:30:00"/>
    <s v="EDWIN NARANJO"/>
    <s v="JOSE PAEZ"/>
    <x v="0"/>
    <s v="ELECTRICO"/>
    <s v="EXTERNO"/>
    <x v="4"/>
    <n v="1"/>
    <n v="1"/>
    <d v="1899-12-30T22:00:00"/>
    <x v="339"/>
    <n v="1"/>
    <d v="1899-12-30T00:00:00"/>
    <d v="1899-12-31T03:30:00"/>
    <x v="30"/>
    <x v="5"/>
    <x v="11"/>
    <s v="6-25"/>
  </r>
  <r>
    <s v="TFT610 "/>
    <n v="668"/>
    <x v="1"/>
    <s v="BAJAR TANQUE DE AIRE PARA SOLDAR CORREGIR FUGA DE AIRE POR SECADOR DE AIRE CAMBIO RACOR EN VALVULA DE FRENO Y SE MONTO TANQUE DE AIRE"/>
    <s v="AIRE CABEZOTE"/>
    <d v="1899-12-30T07:30:00"/>
    <d v="1899-12-30T19:00:00"/>
    <d v="2021-06-24T00:00:00"/>
    <x v="73"/>
    <d v="2021-06-24T00:00:00"/>
    <d v="2021-06-24T00:00:00"/>
    <d v="1899-12-30T08:30:00"/>
    <d v="1899-12-30T10:30:00"/>
    <s v="DEIWIS PIMIENTA"/>
    <s v="JOSE PAEZ"/>
    <x v="0"/>
    <s v="AIRE"/>
    <s v="INTERNO"/>
    <x v="4"/>
    <n v="1"/>
    <n v="1"/>
    <d v="1899-12-30T22:00:00"/>
    <x v="339"/>
    <n v="1"/>
    <d v="1899-12-30T00:00:00"/>
    <d v="1899-12-31T03:30:00"/>
    <x v="30"/>
    <x v="5"/>
    <x v="11"/>
    <s v="6-25"/>
  </r>
  <r>
    <s v="TFT610 "/>
    <n v="668"/>
    <x v="1"/>
    <s v="MANTENIMIENTO AIRE ACONDICIONADO"/>
    <s v="AIRE ACONDICIONADO"/>
    <d v="1899-12-30T07:30:00"/>
    <d v="1899-12-30T19:00:00"/>
    <d v="2021-06-24T00:00:00"/>
    <x v="73"/>
    <d v="2021-06-24T00:00:00"/>
    <d v="2021-06-24T00:00:00"/>
    <d v="1899-12-30T10:00:00"/>
    <d v="1899-12-30T12:00:00"/>
    <s v="MARCELINO"/>
    <s v="JOSE PAEZ"/>
    <x v="1"/>
    <s v="AIRE ACONDICIONADO"/>
    <s v="INTERNO"/>
    <x v="4"/>
    <n v="1"/>
    <n v="1"/>
    <d v="1899-12-30T22:00:00"/>
    <x v="339"/>
    <n v="1"/>
    <d v="1899-12-30T00:00:00"/>
    <d v="1899-12-31T03:30:00"/>
    <x v="30"/>
    <x v="5"/>
    <x v="11"/>
    <s v="6-25"/>
  </r>
  <r>
    <s v="TFT610 "/>
    <n v="668"/>
    <x v="1"/>
    <s v="INSPECCION Y CAMBIO DE CUATRO ABRAZADERAS DE EXHOSTO"/>
    <s v="MOTOR"/>
    <d v="1899-12-30T07:30:00"/>
    <d v="1899-12-30T19:00:00"/>
    <d v="2021-06-24T00:00:00"/>
    <x v="73"/>
    <d v="2021-06-24T00:00:00"/>
    <d v="2021-06-24T00:00:00"/>
    <d v="1899-12-30T11:40:00"/>
    <d v="1899-12-30T16:00:00"/>
    <s v="JOSE DIAZ"/>
    <s v="JOSE PAEZ"/>
    <x v="0"/>
    <s v="MOTORES"/>
    <s v="INTERNO"/>
    <x v="4"/>
    <n v="1"/>
    <n v="1"/>
    <d v="1899-12-30T22:00:00"/>
    <x v="339"/>
    <n v="1"/>
    <d v="1899-12-30T00:00:00"/>
    <d v="1899-12-31T03:30:00"/>
    <x v="30"/>
    <x v="5"/>
    <x v="11"/>
    <s v="6-25"/>
  </r>
  <r>
    <s v="TFT610 "/>
    <n v="668"/>
    <x v="1"/>
    <s v="DESMONTE DE BANDAS DE FRENO, INSPECCION DEL TANQUE, REVISION DE LEVAS"/>
    <s v="RUEDAS"/>
    <d v="1899-12-30T07:30:00"/>
    <d v="1899-12-30T19:00:00"/>
    <d v="2021-06-24T00:00:00"/>
    <x v="73"/>
    <d v="2021-06-24T00:00:00"/>
    <d v="2021-06-24T00:00:00"/>
    <d v="1899-12-30T15:00:00"/>
    <d v="1899-12-30T17:30:00"/>
    <s v="ARGEMIRO ARAQUE"/>
    <s v="JOSE PAEZ"/>
    <x v="1"/>
    <s v="MECANICA DE PATIO"/>
    <s v="INTERNO"/>
    <x v="4"/>
    <n v="1"/>
    <n v="1"/>
    <d v="1899-12-30T22:00:00"/>
    <x v="339"/>
    <n v="1"/>
    <d v="1899-12-30T00:00:00"/>
    <d v="1899-12-31T03:30:00"/>
    <x v="30"/>
    <x v="5"/>
    <x v="11"/>
    <s v="6-25"/>
  </r>
  <r>
    <s v="R59143"/>
    <n v="668"/>
    <x v="1"/>
    <s v="INPECCION DE TANQUE"/>
    <s v="TANQUE "/>
    <d v="1899-12-30T07:30:00"/>
    <d v="1899-12-30T19:00:00"/>
    <d v="2021-06-24T00:00:00"/>
    <x v="73"/>
    <d v="2021-06-24T00:00:00"/>
    <d v="2021-06-24T00:00:00"/>
    <d v="1899-12-30T14:00:00"/>
    <d v="1899-12-30T16:00:00"/>
    <s v="CESAR ESCORCIA _x000a_DAIRO RODRIGUEZ"/>
    <s v="JOSE PAEZ"/>
    <x v="0"/>
    <s v="MECANICA DE PATIO"/>
    <s v="INTERNO"/>
    <x v="4"/>
    <n v="1"/>
    <n v="1"/>
    <d v="1899-12-30T22:00:00"/>
    <x v="339"/>
    <n v="1"/>
    <d v="1899-12-30T00:00:00"/>
    <d v="1899-12-31T03:30:00"/>
    <x v="30"/>
    <x v="5"/>
    <x v="11"/>
    <s v="6-25"/>
  </r>
  <r>
    <s v="TFT610 "/>
    <n v="668"/>
    <x v="1"/>
    <s v="DESMONTE DE TAPA FRONTAL, MANTENIMIENTO A ACTUADORES, REPARACION DE ARNES"/>
    <s v="MOTOR"/>
    <d v="1899-12-30T07:30:00"/>
    <d v="1899-12-30T19:00:00"/>
    <d v="2021-06-24T00:00:00"/>
    <x v="73"/>
    <d v="2021-06-24T00:00:00"/>
    <d v="2021-06-24T00:00:00"/>
    <d v="1899-12-30T10:00:00"/>
    <d v="1899-12-30T17:30:00"/>
    <s v="ORLANDO SAN JUAN"/>
    <s v="JOSE PAEZ"/>
    <x v="0"/>
    <s v="MOTORES"/>
    <s v="INTERNO"/>
    <x v="4"/>
    <n v="1"/>
    <n v="1"/>
    <d v="1899-12-30T22:00:00"/>
    <x v="339"/>
    <n v="1"/>
    <d v="1899-12-30T00:00:00"/>
    <d v="1899-12-31T03:30:00"/>
    <x v="30"/>
    <x v="5"/>
    <x v="11"/>
    <s v="6-25"/>
  </r>
  <r>
    <s v="TFT610 "/>
    <n v="668"/>
    <x v="1"/>
    <s v="CAMBIO D EBANDAS, CAMBIO DE CAMPANAS, RODAMIENTOS, RODAJAS, BUJES DE LEVA MONTAJE DE LLANTAS"/>
    <s v="RUEDAS"/>
    <d v="1899-12-30T07:30:00"/>
    <d v="1899-12-30T19:00:00"/>
    <d v="2021-06-24T00:00:00"/>
    <x v="73"/>
    <d v="2021-06-25T00:00:00"/>
    <d v="2021-06-25T00:00:00"/>
    <d v="1899-12-30T07:30:00"/>
    <d v="1899-12-30T18:00:00"/>
    <s v="ARGEMIRO ARAQUE_x000a_NELFO CALDERA"/>
    <s v="JOSE PAEZ"/>
    <x v="1"/>
    <s v="MECANICA DE PATIO"/>
    <s v="INTERNO"/>
    <x v="4"/>
    <n v="1"/>
    <n v="1"/>
    <d v="1899-12-30T22:00:00"/>
    <x v="339"/>
    <n v="1"/>
    <d v="1899-12-30T00:00:00"/>
    <d v="1899-12-31T03:30:00"/>
    <x v="30"/>
    <x v="5"/>
    <x v="11"/>
    <s v="6-25"/>
  </r>
  <r>
    <s v="R59143"/>
    <n v="668"/>
    <x v="1"/>
    <s v="REPARACIOND E VALVULA DE DESFOGUE"/>
    <s v="TAPAS TANQUE"/>
    <d v="1899-12-30T07:30:00"/>
    <d v="1899-12-30T19:00:00"/>
    <d v="2021-06-24T00:00:00"/>
    <x v="73"/>
    <d v="2021-06-25T00:00:00"/>
    <d v="2021-06-25T00:00:00"/>
    <d v="1899-12-30T14:00:00"/>
    <d v="1899-12-30T16:00:00"/>
    <s v="CESAR ESCORCIA"/>
    <s v="JOSE PAEZ"/>
    <x v="0"/>
    <s v="MECANICA DE PATIO"/>
    <s v="INTERNO"/>
    <x v="4"/>
    <n v="1"/>
    <n v="1"/>
    <d v="1899-12-30T22:00:00"/>
    <x v="339"/>
    <n v="1"/>
    <d v="1899-12-30T00:00:00"/>
    <d v="1899-12-31T03:30:00"/>
    <x v="30"/>
    <x v="5"/>
    <x v="11"/>
    <s v="6-25"/>
  </r>
  <r>
    <s v="TFT610 "/>
    <n v="668"/>
    <x v="1"/>
    <s v="CALIBRACION DE MOTOR, SE DESMONTO Y MONTO TURBO PARA CAMBIO DE TORNILLO Y CAMBIO DE PATINES "/>
    <s v="MOTOR"/>
    <d v="1899-12-30T07:30:00"/>
    <d v="1899-12-30T19:00:00"/>
    <d v="2021-06-24T00:00:00"/>
    <x v="73"/>
    <d v="2021-06-25T00:00:00"/>
    <d v="2021-06-25T00:00:00"/>
    <d v="1899-12-30T08:00:00"/>
    <d v="1899-12-30T19:00:00"/>
    <s v="ORLANDO SAN JUAN"/>
    <s v="JOSE PAEZ"/>
    <x v="0"/>
    <s v="MOTORES"/>
    <s v="INTERNO"/>
    <x v="4"/>
    <n v="1"/>
    <n v="1"/>
    <d v="1899-12-30T22:00:00"/>
    <x v="339"/>
    <n v="1"/>
    <d v="1899-12-30T00:00:00"/>
    <d v="1899-12-31T03:30:00"/>
    <x v="30"/>
    <x v="5"/>
    <x v="11"/>
    <s v="6-25"/>
  </r>
  <r>
    <s v="TFT610 "/>
    <n v="668"/>
    <x v="1"/>
    <s v="DESMONTE DE LLANTAS"/>
    <s v="RUEDAS"/>
    <d v="1899-12-30T07:30:00"/>
    <d v="1899-12-30T19:00:00"/>
    <d v="2021-06-24T00:00:00"/>
    <x v="73"/>
    <d v="2021-06-24T00:00:00"/>
    <d v="2021-06-24T00:00:00"/>
    <d v="1899-12-30T15:40:00"/>
    <d v="1899-12-30T16:10:00"/>
    <s v="LUIS _x000a_JHON"/>
    <s v="JOSE PAEZ"/>
    <x v="0"/>
    <s v="LLANTERIA"/>
    <s v="EXTERNO"/>
    <x v="4"/>
    <n v="1"/>
    <n v="1"/>
    <d v="1899-12-30T22:00:00"/>
    <x v="339"/>
    <n v="1"/>
    <d v="1899-12-30T00:00:00"/>
    <d v="1899-12-31T03:30:00"/>
    <x v="30"/>
    <x v="5"/>
    <x v="11"/>
    <s v="6-25"/>
  </r>
  <r>
    <s v="TFT610 "/>
    <n v="668"/>
    <x v="1"/>
    <s v="MONTAJE DE LLANTAS POR TRABAJOS MECANICOS"/>
    <s v="RUEDA"/>
    <d v="1899-12-30T07:30:00"/>
    <d v="1899-12-30T19:00:00"/>
    <d v="2021-06-24T00:00:00"/>
    <x v="73"/>
    <d v="2021-06-25T00:00:00"/>
    <d v="2021-06-25T00:00:00"/>
    <d v="1899-12-30T17:10:00"/>
    <d v="1899-12-30T18:00:00"/>
    <s v="LUIS"/>
    <s v="JOSE PAEZ"/>
    <x v="0"/>
    <s v="LLANTERIA"/>
    <s v="EXTERNO"/>
    <x v="4"/>
    <n v="1"/>
    <n v="1"/>
    <d v="1899-12-30T22:00:00"/>
    <x v="339"/>
    <n v="1"/>
    <d v="1899-12-30T00:00:00"/>
    <d v="1899-12-31T03:30:00"/>
    <x v="30"/>
    <x v="5"/>
    <x v="11"/>
    <s v="6-25"/>
  </r>
  <r>
    <s v="R59143"/>
    <n v="668"/>
    <x v="1"/>
    <s v="DESMONTAJE Y MONTAJE DE LLANTAS POR MAL ESTADO Y CAMBIO DE 10 PERNOS"/>
    <s v="RUEDA"/>
    <d v="1899-12-30T07:30:00"/>
    <d v="1899-12-30T19:00:00"/>
    <d v="2021-06-24T00:00:00"/>
    <x v="73"/>
    <d v="2021-06-24T00:00:00"/>
    <d v="2021-06-24T00:00:00"/>
    <d v="1899-12-30T15:00:00"/>
    <d v="1899-12-30T16:10:00"/>
    <s v="LUIS"/>
    <s v="JOSE PAEZ"/>
    <x v="0"/>
    <s v="LLANTERIA"/>
    <s v="EXTERNO"/>
    <x v="4"/>
    <n v="1"/>
    <n v="1"/>
    <d v="1899-12-30T22:00:00"/>
    <x v="339"/>
    <n v="1"/>
    <d v="1899-12-30T00:00:00"/>
    <d v="1899-12-31T03:30:00"/>
    <x v="30"/>
    <x v="5"/>
    <x v="11"/>
    <s v="6-25"/>
  </r>
  <r>
    <s v="R59143"/>
    <n v="668"/>
    <x v="0"/>
    <s v="INSPECCION DEL VEHICULO SE CAMBIARON LAS LLANTAS POSICION 7 Y 8"/>
    <s v="RUEDA"/>
    <d v="1899-12-30T07:30:00"/>
    <d v="1899-12-30T19:00:00"/>
    <d v="2021-06-24T00:00:00"/>
    <x v="73"/>
    <d v="2021-06-25T00:00:00"/>
    <d v="2021-06-25T00:00:00"/>
    <d v="1899-12-30T11:00:00"/>
    <d v="1899-12-30T15:30:00"/>
    <s v="LUIS"/>
    <s v="JOSE PAEZ"/>
    <x v="0"/>
    <s v="LLANTERIA"/>
    <s v="EXTERNO"/>
    <x v="4"/>
    <n v="1"/>
    <n v="1"/>
    <d v="1899-12-30T22:00:00"/>
    <x v="339"/>
    <n v="1"/>
    <d v="1899-12-30T00:00:00"/>
    <d v="1899-12-31T03:30:00"/>
    <x v="30"/>
    <x v="5"/>
    <x v="11"/>
    <s v="6-25"/>
  </r>
  <r>
    <s v="TFQ999"/>
    <n v="669"/>
    <x v="1"/>
    <s v="REVISION DE TRABA, PRUEBA DE RUTA"/>
    <s v="TRANSMISIONES"/>
    <d v="1899-12-30T08:00:00"/>
    <d v="1899-12-30T12:00:00"/>
    <d v="2021-06-24T00:00:00"/>
    <x v="49"/>
    <d v="2021-06-24T00:00:00"/>
    <d v="2021-06-24T00:00:00"/>
    <d v="1899-12-30T08:00:00"/>
    <d v="1899-12-30T08:40:00"/>
    <s v="JOSE DIAZ"/>
    <s v="ALEXANDER DIAZ"/>
    <x v="0"/>
    <s v="AIRE"/>
    <s v="INTERNO"/>
    <x v="2"/>
    <n v="0"/>
    <n v="1"/>
    <d v="1899-12-30T04:00:00"/>
    <x v="13"/>
    <n v="1"/>
    <d v="1899-12-30T00:00:00"/>
    <d v="1899-12-30T04:00:00"/>
    <x v="21"/>
    <x v="5"/>
    <x v="11"/>
    <s v="6-25"/>
  </r>
  <r>
    <s v="R62329"/>
    <n v="669"/>
    <x v="1"/>
    <s v="SOLDADURA BICICLETERO EN ACERO INOXIDABLE"/>
    <s v="CHASIS"/>
    <d v="1899-12-30T08:00:00"/>
    <d v="1899-12-30T12:00:00"/>
    <d v="2021-06-24T00:00:00"/>
    <x v="49"/>
    <d v="2021-06-24T00:00:00"/>
    <d v="2021-06-24T00:00:00"/>
    <d v="1899-12-30T08:00:00"/>
    <d v="1899-12-30T10:00:00"/>
    <s v="DAIRO RODRIGUEZ"/>
    <s v="ALEXANDER DIAZ"/>
    <x v="0"/>
    <s v="SOLDADURA"/>
    <s v="EXTERNO"/>
    <x v="2"/>
    <n v="0"/>
    <n v="1"/>
    <d v="1899-12-30T04:00:00"/>
    <x v="13"/>
    <n v="1"/>
    <d v="1899-12-30T00:00:00"/>
    <d v="1899-12-30T04:00:00"/>
    <x v="21"/>
    <x v="5"/>
    <x v="11"/>
    <s v="6-25"/>
  </r>
  <r>
    <s v="TFQ999"/>
    <n v="669"/>
    <x v="1"/>
    <s v="REVISION DE TRABA DE CONTRA PATINAJE"/>
    <s v="TRANSMISIONES"/>
    <d v="1899-12-30T08:00:00"/>
    <d v="1899-12-30T12:00:00"/>
    <d v="2021-06-24T00:00:00"/>
    <x v="49"/>
    <d v="2021-06-24T00:00:00"/>
    <d v="2021-06-24T00:00:00"/>
    <d v="1899-12-30T11:00:00"/>
    <d v="1899-12-30T11:37:00"/>
    <s v="DEIWIS PIMIENTA"/>
    <s v="ALEXANDER DIAZ"/>
    <x v="0"/>
    <s v="AIRE"/>
    <s v="INTERNO"/>
    <x v="2"/>
    <n v="0"/>
    <n v="1"/>
    <d v="1899-12-30T04:00:00"/>
    <x v="13"/>
    <n v="1"/>
    <d v="1899-12-30T00:00:00"/>
    <d v="1899-12-30T04:00:00"/>
    <x v="21"/>
    <x v="5"/>
    <x v="11"/>
    <s v="6-25"/>
  </r>
  <r>
    <s v="R62329"/>
    <n v="669"/>
    <x v="1"/>
    <s v="AJUSTE DE TAPAS DE ORING TAPA GRASERA"/>
    <s v="RUEDAS"/>
    <d v="1899-12-30T08:00:00"/>
    <d v="1899-12-30T12:00:00"/>
    <d v="2021-06-24T00:00:00"/>
    <x v="49"/>
    <d v="2021-06-24T00:00:00"/>
    <d v="2021-06-24T00:00:00"/>
    <d v="1899-12-30T11:20:00"/>
    <d v="1899-12-30T12:00:00"/>
    <s v="RODOLFO CASTAÑEDA"/>
    <s v="ALEXANDER DIAZ"/>
    <x v="0"/>
    <s v="MECANICA DE PATIO"/>
    <s v="EXTERNO"/>
    <x v="2"/>
    <n v="0"/>
    <n v="1"/>
    <d v="1899-12-30T04:00:00"/>
    <x v="13"/>
    <n v="1"/>
    <d v="1899-12-30T00:00:00"/>
    <d v="1899-12-30T04:00:00"/>
    <x v="21"/>
    <x v="5"/>
    <x v="11"/>
    <s v="6-25"/>
  </r>
  <r>
    <s v="R62329"/>
    <n v="669"/>
    <x v="0"/>
    <s v="CALIBRACION GENERAL"/>
    <s v="RUEDAS"/>
    <d v="1899-12-30T16:00:00"/>
    <d v="1899-12-30T16:30:00"/>
    <d v="2021-06-24T00:00:00"/>
    <x v="49"/>
    <d v="2021-06-24T00:00:00"/>
    <d v="2021-06-24T00:00:00"/>
    <d v="1899-12-30T16:00:00"/>
    <d v="1899-12-30T16:30:00"/>
    <s v="JHON"/>
    <s v="ALEXANDER DIAZ"/>
    <x v="1"/>
    <s v="LLANTERIA"/>
    <s v="EXTERNO"/>
    <x v="2"/>
    <n v="0"/>
    <n v="1"/>
    <d v="1899-12-30T00:30:00"/>
    <x v="7"/>
    <n v="0"/>
    <d v="1899-12-30T04:30:00"/>
    <d v="1899-12-30T05:00:00"/>
    <x v="21"/>
    <x v="5"/>
    <x v="11"/>
    <s v="6-25"/>
  </r>
  <r>
    <s v="S20491"/>
    <n v="670"/>
    <x v="0"/>
    <s v="CAMBIO DE ORING VALVULA DE DESCARGUE"/>
    <s v="TAPAS TANQUE"/>
    <d v="1899-12-30T10:30:00"/>
    <d v="1899-12-30T11:30:00"/>
    <d v="2021-06-24T00:00:00"/>
    <x v="49"/>
    <d v="2021-06-24T00:00:00"/>
    <d v="2021-06-24T00:00:00"/>
    <d v="1899-12-30T10:30:00"/>
    <d v="1899-12-30T11:30:00"/>
    <s v="CESAR ESCORCIA"/>
    <s v="PEDRO BOHORQUEZ"/>
    <x v="0"/>
    <s v="MECANICA DE PATIO"/>
    <s v="INTERNO"/>
    <x v="3"/>
    <n v="0"/>
    <n v="1"/>
    <d v="1899-12-30T01:00:00"/>
    <x v="11"/>
    <n v="1"/>
    <d v="1899-12-30T00:00:00"/>
    <d v="1899-12-30T01:00:00"/>
    <x v="21"/>
    <x v="5"/>
    <x v="11"/>
    <s v="6-25"/>
  </r>
  <r>
    <s v="TDL768"/>
    <n v="671"/>
    <x v="1"/>
    <s v="DESMONTE DE INTERCOOLER Y TURBO"/>
    <s v="MOTOR"/>
    <d v="1899-12-30T15:00:00"/>
    <d v="1899-12-30T16:40:00"/>
    <d v="2021-06-24T00:00:00"/>
    <x v="73"/>
    <d v="2021-06-24T00:00:00"/>
    <d v="2021-06-24T00:00:00"/>
    <d v="1899-12-30T15:00:00"/>
    <d v="1899-12-30T17:30:00"/>
    <s v="WILSON DURAN"/>
    <s v="JUAN CORREA"/>
    <x v="0"/>
    <s v="MOTORES"/>
    <s v="INTERNO"/>
    <x v="1"/>
    <n v="1"/>
    <n v="1"/>
    <d v="1899-12-30T08:10:58"/>
    <x v="340"/>
    <n v="0"/>
    <d v="1899-12-30T04:20:00"/>
    <d v="1899-12-30T18:00:58"/>
    <x v="30"/>
    <x v="5"/>
    <x v="11"/>
    <s v="6-25"/>
  </r>
  <r>
    <s v="TDL768"/>
    <n v="671"/>
    <x v="1"/>
    <s v="CAMBIO DE TURBO "/>
    <s v="MOTOR"/>
    <d v="1899-12-30T15:00:00"/>
    <d v="1899-12-30T16:40:00"/>
    <d v="2021-06-24T00:00:00"/>
    <x v="73"/>
    <d v="2021-06-25T00:00:00"/>
    <d v="2021-06-25T00:00:00"/>
    <d v="1899-12-30T07:30:00"/>
    <d v="1899-12-30T08:30:00"/>
    <s v="WILSON DURAN"/>
    <s v="JUAN CORREA"/>
    <x v="0"/>
    <s v="MOTORES"/>
    <s v="INTERNO"/>
    <x v="1"/>
    <n v="1"/>
    <n v="1"/>
    <d v="1899-12-30T08:10:58"/>
    <x v="340"/>
    <n v="0"/>
    <d v="1899-12-30T04:20:00"/>
    <d v="1899-12-30T18:00:58"/>
    <x v="30"/>
    <x v="5"/>
    <x v="11"/>
    <s v="6-25"/>
  </r>
  <r>
    <s v="TDL768"/>
    <n v="671"/>
    <x v="1"/>
    <s v="RECALIBRACION DE MOTOR, MONTAJE DE INTERCOOLER Y REPARACION DE MANGUERA DE AIRE"/>
    <s v="MOTOR"/>
    <d v="1899-12-30T15:00:00"/>
    <d v="1899-12-30T16:40:00"/>
    <d v="2021-06-24T00:00:00"/>
    <x v="73"/>
    <d v="2021-06-25T00:00:00"/>
    <d v="2021-06-25T00:00:00"/>
    <d v="1899-12-30T10:50:00"/>
    <d v="1899-12-30T16:40:00"/>
    <s v="WILSON DURAN"/>
    <s v="JUAN CORREA"/>
    <x v="0"/>
    <s v="MOTORES"/>
    <s v="INTERNO"/>
    <x v="1"/>
    <n v="1"/>
    <n v="1"/>
    <d v="1899-12-30T08:10:58"/>
    <x v="340"/>
    <n v="0"/>
    <d v="1899-12-30T04:20:00"/>
    <d v="1899-12-30T18:00:58"/>
    <x v="30"/>
    <x v="5"/>
    <x v="11"/>
    <s v="6-25"/>
  </r>
  <r>
    <s v="TDL768"/>
    <n v="671"/>
    <x v="1"/>
    <s v="DESMONTE DE BOMBONA DE SUSPENSION POSICION 5 Y 6 "/>
    <s v="SUSPENSION CABINA"/>
    <d v="1899-12-30T15:00:00"/>
    <d v="1899-12-30T16:40:00"/>
    <d v="2021-06-24T00:00:00"/>
    <x v="73"/>
    <d v="2021-06-25T00:00:00"/>
    <d v="2021-06-25T00:00:00"/>
    <d v="1899-12-30T11:30:00"/>
    <d v="1899-12-30T12:00:00"/>
    <s v="JOSE DIAZ"/>
    <s v="JUAN CORREA"/>
    <x v="0"/>
    <s v="AIRE"/>
    <s v="EXTERNO"/>
    <x v="1"/>
    <n v="1"/>
    <n v="1"/>
    <d v="1899-12-30T08:10:58"/>
    <x v="340"/>
    <n v="0"/>
    <d v="1899-12-30T04:20:00"/>
    <d v="1899-12-30T18:00:58"/>
    <x v="30"/>
    <x v="5"/>
    <x v="11"/>
    <s v="6-25"/>
  </r>
  <r>
    <s v="TDL768"/>
    <n v="671"/>
    <x v="0"/>
    <s v="MONTAJE DE BOMBONA DE SUSPENSION POSICION 5 Y 6"/>
    <s v="SUSPENSION CABINA"/>
    <d v="1899-12-30T15:00:00"/>
    <d v="1899-12-30T16:40:00"/>
    <d v="2021-06-24T00:00:00"/>
    <x v="73"/>
    <d v="2021-06-25T00:00:00"/>
    <d v="2021-06-25T00:00:00"/>
    <d v="1899-12-30T14:00:00"/>
    <d v="1899-12-30T15:00:00"/>
    <s v="DEIWIS PIMIENTA"/>
    <s v="JUAN CORREA"/>
    <x v="0"/>
    <s v="AIRE"/>
    <s v="EXTERNO"/>
    <x v="1"/>
    <n v="1"/>
    <n v="1"/>
    <d v="1899-12-30T08:10:58"/>
    <x v="340"/>
    <n v="0"/>
    <d v="1899-12-30T04:20:00"/>
    <d v="1899-12-30T18:00:58"/>
    <x v="30"/>
    <x v="5"/>
    <x v="11"/>
    <s v="6-25"/>
  </r>
  <r>
    <s v="S26311"/>
    <n v="672"/>
    <x v="1"/>
    <s v="DESMONTE DE CAMARAS DE SEGURIDAD PARA QUITAR TORNILLOS QUE SUJETAN TEMPLETES Y CAMBIAR BUJES, ALINEACION DE TRAILER"/>
    <s v="SUSPENSION CABINA"/>
    <d v="1899-12-30T07:00:00"/>
    <d v="1899-12-30T15:24:00"/>
    <d v="2021-06-25T00:00:00"/>
    <x v="73"/>
    <d v="2021-06-25T00:00:00"/>
    <d v="2021-06-25T00:00:00"/>
    <d v="1899-12-30T07:30:00"/>
    <d v="1899-12-30T15:18:00"/>
    <s v="NELFO CALDERA"/>
    <s v="ALEX RODRIGUEZ"/>
    <x v="1"/>
    <s v="MECANICA DE PATIO"/>
    <s v="INTERNO"/>
    <x v="1"/>
    <n v="0"/>
    <n v="1"/>
    <d v="1899-12-30T06:24:29"/>
    <x v="341"/>
    <n v="1"/>
    <d v="1899-12-30T00:00:00"/>
    <d v="1899-12-30T07:24:00"/>
    <x v="30"/>
    <x v="5"/>
    <x v="11"/>
    <s v="6-25"/>
  </r>
  <r>
    <s v="TDL770"/>
    <n v="672"/>
    <x v="1"/>
    <s v="CAMBIO DE MANGUERA DE MANOS TRAILER"/>
    <s v="AIRE TRAILER"/>
    <d v="1899-12-30T07:00:00"/>
    <d v="1899-12-30T15:24:00"/>
    <d v="2021-06-25T00:00:00"/>
    <x v="73"/>
    <d v="2021-06-25T00:00:00"/>
    <d v="2021-06-25T00:00:00"/>
    <d v="1899-12-30T14:40:00"/>
    <d v="1899-12-30T15:00:00"/>
    <s v="CESAR ESCORCIA"/>
    <s v="ALEX RODRIGUEZ"/>
    <x v="1"/>
    <s v="AIRE"/>
    <s v="EXTERNO"/>
    <x v="1"/>
    <n v="0"/>
    <n v="1"/>
    <d v="1899-12-30T06:24:29"/>
    <x v="341"/>
    <n v="1"/>
    <d v="1899-12-30T00:00:00"/>
    <d v="1899-12-30T07:24:00"/>
    <x v="30"/>
    <x v="5"/>
    <x v="11"/>
    <s v="6-25"/>
  </r>
  <r>
    <s v="S26311"/>
    <n v="672"/>
    <x v="0"/>
    <s v="CORRECCION FUGAS DE AIRE"/>
    <s v="AIRE TRAILER"/>
    <d v="1899-12-30T07:00:00"/>
    <d v="1899-12-30T15:24:00"/>
    <d v="2021-06-25T00:00:00"/>
    <x v="73"/>
    <d v="2021-06-25T00:00:00"/>
    <d v="2021-06-25T00:00:00"/>
    <d v="1899-12-30T15:00:00"/>
    <d v="1899-12-30T15:24:00"/>
    <s v="DEIWIS PIMIENTA"/>
    <s v="ALEX RODRIGUEZ"/>
    <x v="0"/>
    <s v="AIRE"/>
    <s v="EXTERNO"/>
    <x v="1"/>
    <n v="0"/>
    <n v="1"/>
    <d v="1899-12-30T06:24:29"/>
    <x v="341"/>
    <n v="1"/>
    <d v="1899-12-30T00:00:00"/>
    <d v="1899-12-30T07:24:00"/>
    <x v="30"/>
    <x v="5"/>
    <x v="11"/>
    <s v="6-25"/>
  </r>
  <r>
    <s v="TFU066"/>
    <n v="673"/>
    <x v="1"/>
    <s v="CORREGIR MANGUERA DE FRENO ROTA, ENGRASE GENERAL CABEZOTE Y TRAILER"/>
    <s v="AIRE CABEZOTE"/>
    <d v="1899-12-30T07:00:00"/>
    <d v="1899-12-30T11:00:00"/>
    <d v="2021-06-25T00:00:00"/>
    <x v="73"/>
    <d v="2021-06-25T00:00:00"/>
    <d v="2021-06-25T00:00:00"/>
    <d v="1899-12-30T08:30:00"/>
    <d v="1899-12-30T11:00:00"/>
    <s v="DEIWIS PIMIENTA"/>
    <s v="MIGUEL APREZA"/>
    <x v="0"/>
    <s v="AIRE "/>
    <s v="EXTERNO"/>
    <x v="1"/>
    <n v="0"/>
    <n v="1"/>
    <d v="1899-12-30T04:00:00"/>
    <x v="13"/>
    <n v="1"/>
    <d v="1899-12-30T00:00:00"/>
    <d v="1899-12-30T04:00:00"/>
    <x v="30"/>
    <x v="5"/>
    <x v="11"/>
    <s v="6-25"/>
  </r>
  <r>
    <s v="S26287"/>
    <n v="673"/>
    <x v="0"/>
    <s v="CORREGIR FALLA EN LUCES DE TRAILER"/>
    <s v="LUZ TRAILER"/>
    <d v="1899-12-30T07:00:00"/>
    <d v="1899-12-30T11:00:00"/>
    <d v="2021-06-25T00:00:00"/>
    <x v="73"/>
    <d v="2021-06-25T00:00:00"/>
    <d v="2021-06-25T00:00:00"/>
    <d v="1899-12-30T07:30:00"/>
    <d v="1899-12-30T08:47:00"/>
    <s v="EDWIN NARANJO"/>
    <s v="MIGUEL APREZA"/>
    <x v="0"/>
    <s v="ELECTRICO"/>
    <s v="EXTERNO"/>
    <x v="1"/>
    <n v="0"/>
    <n v="1"/>
    <d v="1899-12-30T04:00:00"/>
    <x v="13"/>
    <n v="1"/>
    <d v="1899-12-30T00:00:00"/>
    <d v="1899-12-30T04:00:00"/>
    <x v="30"/>
    <x v="5"/>
    <x v="11"/>
    <s v="6-25"/>
  </r>
  <r>
    <s v="UYV097"/>
    <n v="674"/>
    <x v="1"/>
    <s v="CORREGIR FUGAS EN MANGUERAS DE RADIADOR"/>
    <s v="MOTOR"/>
    <d v="1899-12-30T07:30:00"/>
    <d v="1899-12-30T15:10:00"/>
    <d v="2021-06-25T00:00:00"/>
    <x v="73"/>
    <d v="2021-06-25T00:00:00"/>
    <d v="2021-06-25T00:00:00"/>
    <d v="1899-12-30T07:30:00"/>
    <d v="1899-12-30T08:30:00"/>
    <s v="JOSE DIAZ"/>
    <s v="CARLOS ROA"/>
    <x v="0"/>
    <s v="MECANICA DE PATIO"/>
    <s v="EXTERNO"/>
    <x v="1"/>
    <n v="0"/>
    <n v="1"/>
    <d v="1899-12-30T05:40:29"/>
    <x v="275"/>
    <n v="1"/>
    <d v="1899-12-30T00:00:00"/>
    <d v="1899-12-30T06:40:00"/>
    <x v="30"/>
    <x v="5"/>
    <x v="11"/>
    <s v="6-25"/>
  </r>
  <r>
    <s v="S20492"/>
    <n v="674"/>
    <x v="1"/>
    <s v="CAMBIO DE TORNILLO  DE TAPA MANHOLE"/>
    <s v="TAPAS TANQUE"/>
    <d v="1899-12-30T07:30:00"/>
    <d v="1899-12-30T15:10:00"/>
    <d v="2021-06-25T00:00:00"/>
    <x v="73"/>
    <d v="2021-06-25T00:00:00"/>
    <d v="2021-06-25T00:00:00"/>
    <d v="1899-12-30T09:00:00"/>
    <d v="1899-12-30T09:30:00"/>
    <s v="CESAR ESCORCIA"/>
    <s v="CARLOS ROA"/>
    <x v="0"/>
    <s v="MECANICA DE PATIO"/>
    <s v="EXTERNO"/>
    <x v="1"/>
    <n v="0"/>
    <n v="1"/>
    <d v="1899-12-30T05:40:29"/>
    <x v="275"/>
    <n v="1"/>
    <d v="1899-12-30T00:00:00"/>
    <d v="1899-12-30T06:40:00"/>
    <x v="30"/>
    <x v="5"/>
    <x v="11"/>
    <s v="6-25"/>
  </r>
  <r>
    <s v="UYV097"/>
    <n v="674"/>
    <x v="1"/>
    <s v="INSPECCION DE LUCES"/>
    <s v="LUZ TRAILER"/>
    <d v="1899-12-30T07:30:00"/>
    <d v="1899-12-30T15:10:00"/>
    <d v="2021-06-25T00:00:00"/>
    <x v="73"/>
    <d v="2021-06-25T00:00:00"/>
    <d v="2021-06-25T00:00:00"/>
    <d v="1899-12-30T09:52:00"/>
    <d v="1899-12-30T10:50:00"/>
    <s v="EDWIN NARANJO"/>
    <s v="CARLOS ROA"/>
    <x v="0"/>
    <s v="ELECTRICO"/>
    <s v="EXTERNO"/>
    <x v="1"/>
    <n v="0"/>
    <n v="1"/>
    <d v="1899-12-30T05:40:29"/>
    <x v="275"/>
    <n v="1"/>
    <d v="1899-12-30T00:00:00"/>
    <d v="1899-12-30T06:40:00"/>
    <x v="30"/>
    <x v="5"/>
    <x v="11"/>
    <s v="6-25"/>
  </r>
  <r>
    <s v="S20492"/>
    <n v="674"/>
    <x v="0"/>
    <s v="ARREGLARON CONECTORES CABLE 7 VIAS, LUCES MEDIAS TRASERAS Y LIMPIEZA A LA FUSIBLERA"/>
    <s v="LUZ TRAILER"/>
    <d v="1899-12-30T07:30:00"/>
    <d v="1899-12-30T15:10:00"/>
    <d v="2021-06-25T00:00:00"/>
    <x v="73"/>
    <d v="2021-06-25T00:00:00"/>
    <d v="2021-06-25T00:00:00"/>
    <d v="1899-12-30T14:00:00"/>
    <d v="1899-12-30T15:10:00"/>
    <s v="EDWIN NARANJO"/>
    <s v="CARLOS ROA"/>
    <x v="0"/>
    <s v="ELECTRICO"/>
    <s v="EXTERNO"/>
    <x v="1"/>
    <n v="0"/>
    <n v="1"/>
    <d v="1899-12-30T05:40:29"/>
    <x v="275"/>
    <n v="1"/>
    <d v="1899-12-30T00:00:00"/>
    <d v="1899-12-30T06:40:00"/>
    <x v="30"/>
    <x v="5"/>
    <x v="11"/>
    <s v="6-25"/>
  </r>
  <r>
    <s v="TDL767"/>
    <n v="675"/>
    <x v="1"/>
    <s v="DESMONTE DE AMORTIGUADORES PARA REPARAR SOPORTES Y CAMBIO DE LOS MISMOS, COMPLETAR NIVEL DE ACEITE"/>
    <s v="SUSPENSION CABINA"/>
    <d v="1899-12-30T07:30:00"/>
    <d v="1899-12-30T11:06:00"/>
    <d v="2021-06-25T00:00:00"/>
    <x v="72"/>
    <d v="2021-06-25T00:00:00"/>
    <d v="2021-06-25T00:00:00"/>
    <d v="1899-12-30T14:00:00"/>
    <d v="1899-12-30T17:30:00"/>
    <s v="JOSE DIAZ"/>
    <s v="OSCAR QUINAYAS"/>
    <x v="0"/>
    <s v="MECANICA DE PATIO"/>
    <s v="EXTERNO"/>
    <x v="1"/>
    <n v="1"/>
    <n v="1"/>
    <d v="1899-12-30T10:06:58"/>
    <x v="342"/>
    <n v="1"/>
    <d v="1899-12-30T00:00:00"/>
    <d v="1899-12-30T15:36:58"/>
    <x v="23"/>
    <x v="5"/>
    <x v="11"/>
    <s v="6-25"/>
  </r>
  <r>
    <s v="S26296"/>
    <n v="675"/>
    <x v="1"/>
    <s v="CORREGIR FALLA EN LUCES MEDIAS TRASERAS Y CAMBIO DE STOP LUCES MEDIAS LATERALES"/>
    <s v="LUZ TRAILER"/>
    <d v="1899-12-30T07:30:00"/>
    <d v="1899-12-30T11:06:00"/>
    <d v="2021-06-25T00:00:00"/>
    <x v="72"/>
    <d v="2021-06-25T00:00:00"/>
    <d v="2021-06-25T00:00:00"/>
    <d v="1899-12-30T15:37:00"/>
    <d v="1899-12-30T17:10:00"/>
    <s v="EDWIN NARANJO"/>
    <s v="OSCAR QUINAYAS"/>
    <x v="0"/>
    <s v="ELECTRICO"/>
    <s v="EXTERNO"/>
    <x v="1"/>
    <n v="1"/>
    <n v="1"/>
    <d v="1899-12-30T10:06:58"/>
    <x v="342"/>
    <n v="1"/>
    <d v="1899-12-30T00:00:00"/>
    <d v="1899-12-30T15:36:58"/>
    <x v="23"/>
    <x v="5"/>
    <x v="11"/>
    <s v="6-25"/>
  </r>
  <r>
    <s v="TDL767"/>
    <n v="675"/>
    <x v="1"/>
    <s v="REPARACION DE SOPORTES DE AMORTIGUADORES"/>
    <s v="CHASIS"/>
    <d v="1899-12-30T07:30:00"/>
    <d v="1899-12-30T11:06:00"/>
    <d v="2021-06-25T00:00:00"/>
    <x v="72"/>
    <d v="2021-06-25T00:00:00"/>
    <d v="2021-06-25T00:00:00"/>
    <d v="1899-12-30T14:20:00"/>
    <d v="1899-12-30T17:00:00"/>
    <s v="ALVARO CERVANTES"/>
    <s v="OSCAR QUINAYAS"/>
    <x v="0"/>
    <s v="SOLDADURA"/>
    <s v="EXTERNO"/>
    <x v="1"/>
    <n v="1"/>
    <n v="1"/>
    <d v="1899-12-30T10:06:58"/>
    <x v="342"/>
    <n v="1"/>
    <d v="1899-12-30T00:00:00"/>
    <d v="1899-12-30T15:36:58"/>
    <x v="23"/>
    <x v="5"/>
    <x v="11"/>
    <s v="6-25"/>
  </r>
  <r>
    <s v="TDL767"/>
    <n v="675"/>
    <x v="1"/>
    <s v="DESMONTE  DE LLANTAS"/>
    <s v="RUEDAS"/>
    <d v="1899-12-30T07:30:00"/>
    <d v="1899-12-30T11:06:00"/>
    <d v="2021-06-25T00:00:00"/>
    <x v="72"/>
    <d v="2021-06-25T00:00:00"/>
    <d v="2021-06-25T00:00:00"/>
    <d v="1899-12-30T07:45:00"/>
    <d v="1899-12-30T08:12:00"/>
    <s v="LUIS"/>
    <s v="OSCAR QUINAYAS"/>
    <x v="0"/>
    <s v="SOLDADURA"/>
    <s v="EXTERNO"/>
    <x v="1"/>
    <n v="1"/>
    <n v="1"/>
    <d v="1899-12-30T10:06:58"/>
    <x v="342"/>
    <n v="1"/>
    <d v="1899-12-30T00:00:00"/>
    <d v="1899-12-30T15:36:58"/>
    <x v="23"/>
    <x v="5"/>
    <x v="11"/>
    <s v="6-25"/>
  </r>
  <r>
    <s v="TDL767"/>
    <n v="675"/>
    <x v="1"/>
    <s v="MONTAJE DE LLANTAS POR TRABAJO DE SOLDADURA"/>
    <s v="RUEDAS"/>
    <d v="1899-12-30T07:30:00"/>
    <d v="1899-12-30T11:06:00"/>
    <d v="2021-06-25T00:00:00"/>
    <x v="72"/>
    <d v="2021-06-25T00:00:00"/>
    <d v="2021-06-25T00:00:00"/>
    <d v="1899-12-30T05:00:00"/>
    <d v="1899-12-30T05:22:00"/>
    <s v="LUIS"/>
    <s v="OSCAR QUINAYAS"/>
    <x v="0"/>
    <s v="SOLDADURA"/>
    <s v="EXTERNO"/>
    <x v="1"/>
    <n v="1"/>
    <n v="1"/>
    <d v="1899-12-30T10:06:58"/>
    <x v="342"/>
    <n v="1"/>
    <d v="1899-12-30T00:00:00"/>
    <d v="1899-12-30T15:36:58"/>
    <x v="23"/>
    <x v="5"/>
    <x v="11"/>
    <s v="6-25"/>
  </r>
  <r>
    <s v="TDL767"/>
    <n v="675"/>
    <x v="1"/>
    <s v="ENGRASE"/>
    <s v="GRASERA"/>
    <d v="1899-12-30T07:30:00"/>
    <d v="1899-12-30T11:06:00"/>
    <d v="2021-06-25T00:00:00"/>
    <x v="72"/>
    <d v="2021-06-26T00:00:00"/>
    <d v="2021-06-26T00:00:00"/>
    <d v="1899-12-30T10:15:00"/>
    <d v="1899-12-30T10:50:00"/>
    <s v="NELFO CALDERA"/>
    <s v="OSCAR QUINAYAS"/>
    <x v="1"/>
    <s v="MECANICA DE PATIO"/>
    <s v="EXTERNO"/>
    <x v="1"/>
    <n v="1"/>
    <n v="1"/>
    <d v="1899-12-30T10:06:58"/>
    <x v="342"/>
    <n v="1"/>
    <d v="1899-12-30T00:00:00"/>
    <d v="1899-12-30T15:36:58"/>
    <x v="23"/>
    <x v="5"/>
    <x v="11"/>
    <s v="6-25"/>
  </r>
  <r>
    <s v="TDL767"/>
    <n v="675"/>
    <x v="0"/>
    <s v="ARREGLO DE LA BASE DEL RETROVISOR, REPARACION DE ESCOPETA"/>
    <s v="CHASIS"/>
    <d v="1899-12-30T07:30:00"/>
    <d v="1899-12-30T11:06:00"/>
    <d v="2021-06-25T00:00:00"/>
    <x v="72"/>
    <d v="2021-06-26T00:00:00"/>
    <d v="2021-06-26T00:00:00"/>
    <d v="1899-12-30T08:50:00"/>
    <d v="1899-12-30T11:06:00"/>
    <s v="WILSON OROZCO"/>
    <s v="OSCAR QUINAYAS"/>
    <x v="0"/>
    <s v="LATONERIA Y PINTURA"/>
    <s v="EXTERNO"/>
    <x v="1"/>
    <n v="1"/>
    <n v="1"/>
    <d v="1899-12-30T10:06:58"/>
    <x v="342"/>
    <n v="1"/>
    <d v="1899-12-30T00:00:00"/>
    <d v="1899-12-30T15:36:58"/>
    <x v="23"/>
    <x v="5"/>
    <x v="11"/>
    <s v="6-25"/>
  </r>
  <r>
    <s v="TFU058"/>
    <n v="676"/>
    <x v="0"/>
    <s v="DESMONTE Y CAMBIO DE TURBO, AJUSTE DE ABRAZADERAS, CAMBIO DE PLUMILLAS"/>
    <s v="MOTOR"/>
    <d v="1899-12-30T07:30:00"/>
    <d v="1899-12-30T11:18:00"/>
    <d v="2021-06-25T00:00:00"/>
    <x v="73"/>
    <d v="2021-06-25T00:00:00"/>
    <d v="2021-06-25T00:00:00"/>
    <d v="1899-12-30T08:30:00"/>
    <d v="1899-12-30T11:18:00"/>
    <s v="JOSE DIAZ _x000a_WILSON DURAN"/>
    <s v="SAMUEL DELGADO"/>
    <x v="0"/>
    <s v="MOTORES"/>
    <s v="INTERNO"/>
    <x v="0"/>
    <n v="0"/>
    <n v="1"/>
    <d v="1899-12-30T03:48:00"/>
    <x v="343"/>
    <n v="1"/>
    <d v="1899-12-30T00:00:00"/>
    <d v="1899-12-30T03:48:00"/>
    <x v="30"/>
    <x v="5"/>
    <x v="11"/>
    <s v="6-25"/>
  </r>
  <r>
    <s v="T4285"/>
    <n v="677"/>
    <x v="0"/>
    <s v="CORREGIR VALVULA OBSTRUIDA DE AIRE Y MANITAS"/>
    <s v="AIRE TRAILER"/>
    <d v="1899-12-30T07:30:00"/>
    <d v="1899-12-30T08:30:00"/>
    <d v="2021-06-25T00:00:00"/>
    <x v="73"/>
    <d v="2021-06-25T00:00:00"/>
    <d v="2021-06-25T00:00:00"/>
    <d v="1899-12-30T07:30:00"/>
    <d v="1899-12-30T08:30:00"/>
    <s v="DEIWIS PIMIENTA"/>
    <m/>
    <x v="0"/>
    <s v="AIRE"/>
    <s v="EXTERNO"/>
    <x v="0"/>
    <n v="0"/>
    <n v="1"/>
    <d v="1899-12-30T01:00:00"/>
    <x v="11"/>
    <n v="1"/>
    <d v="1899-12-30T00:00:00"/>
    <d v="1899-12-30T01:00:00"/>
    <x v="30"/>
    <x v="5"/>
    <x v="11"/>
    <s v="6-25"/>
  </r>
  <r>
    <s v="S67608"/>
    <n v="678"/>
    <x v="0"/>
    <s v="CAMBIO DE STOP TRASEROS"/>
    <s v="LUZ TRAILER"/>
    <d v="1899-12-30T08:47:00"/>
    <d v="1899-12-30T09:30:00"/>
    <d v="2021-06-25T00:00:00"/>
    <x v="73"/>
    <d v="2021-06-25T00:00:00"/>
    <d v="2021-06-25T00:00:00"/>
    <d v="1899-12-30T08:47:00"/>
    <d v="1899-12-30T09:30:00"/>
    <s v="EDWIN NARANJO"/>
    <m/>
    <x v="0"/>
    <s v="ELECTRICO"/>
    <s v="EXTERNO"/>
    <x v="0"/>
    <n v="0"/>
    <n v="1"/>
    <d v="1899-12-30T00:43:00"/>
    <x v="344"/>
    <n v="1"/>
    <d v="1899-12-30T00:00:00"/>
    <d v="1899-12-30T00:43:00"/>
    <x v="30"/>
    <x v="5"/>
    <x v="11"/>
    <s v="6-25"/>
  </r>
  <r>
    <s v="TFQ008"/>
    <n v="679"/>
    <x v="1"/>
    <s v="VALVULA OBSTRUIDA DELLEVANTA VOLCO Y PRESION AL SISTEMA HIDRAULICO"/>
    <s v="AIRE VOLCO"/>
    <d v="1899-12-30T08:53:00"/>
    <d v="1899-12-30T11:55:00"/>
    <d v="2021-06-25T00:00:00"/>
    <x v="73"/>
    <d v="2021-06-25T00:00:00"/>
    <d v="2021-06-25T00:00:00"/>
    <d v="1899-12-30T11:00:00"/>
    <d v="1899-12-30T11:40:00"/>
    <s v="DEIWIS PIMIENTA"/>
    <s v="LUIS DAVILA"/>
    <x v="0"/>
    <s v="AIRE"/>
    <s v="EXTERNO"/>
    <x v="1"/>
    <n v="0"/>
    <n v="1"/>
    <d v="1899-12-30T03:02:00"/>
    <x v="345"/>
    <n v="1"/>
    <d v="1899-12-30T00:00:00"/>
    <d v="1899-12-30T03:02:00"/>
    <x v="30"/>
    <x v="5"/>
    <x v="11"/>
    <s v="6-25"/>
  </r>
  <r>
    <s v="S26319"/>
    <n v="679"/>
    <x v="0"/>
    <s v="DESMONTAJE Y MONTAJE DE LLANTAS POSICION 7 POR IMPACTO EN EL COSTADO"/>
    <s v="RUEDAS"/>
    <d v="1899-12-30T08:53:00"/>
    <d v="1899-12-30T11:55:00"/>
    <d v="2021-06-25T00:00:00"/>
    <x v="73"/>
    <d v="2021-06-25T00:00:00"/>
    <d v="2021-06-25T00:00:00"/>
    <d v="1899-12-30T11:32:00"/>
    <d v="1899-12-30T11:55:00"/>
    <s v="LUIS"/>
    <s v="LUIS DAVILA"/>
    <x v="0"/>
    <s v="LLANTERIA"/>
    <s v="EXTERNO"/>
    <x v="1"/>
    <n v="0"/>
    <n v="1"/>
    <d v="1899-12-30T03:02:00"/>
    <x v="345"/>
    <n v="1"/>
    <d v="1899-12-30T00:00:00"/>
    <d v="1899-12-30T03:02:00"/>
    <x v="30"/>
    <x v="5"/>
    <x v="11"/>
    <s v="6-25"/>
  </r>
  <r>
    <s v="TFQ993"/>
    <n v="680"/>
    <x v="1"/>
    <s v="REPARACION DE STOP TRASERO"/>
    <s v="LUZ CABINA"/>
    <d v="1899-12-30T09:15:00"/>
    <d v="1899-12-30T09:52:00"/>
    <d v="2021-06-25T00:00:00"/>
    <x v="73"/>
    <d v="2021-06-25T00:00:00"/>
    <d v="2021-06-25T00:00:00"/>
    <d v="1899-12-30T09:30:00"/>
    <d v="1899-12-30T09:52:00"/>
    <s v="EDWIN NARANJO"/>
    <s v="JORGE GOMEZ"/>
    <x v="1"/>
    <s v="ELECTRICO"/>
    <s v="EXTERNO"/>
    <x v="1"/>
    <n v="0"/>
    <n v="1"/>
    <d v="1899-12-30T00:37:00"/>
    <x v="346"/>
    <n v="1"/>
    <d v="1899-12-30T00:00:00"/>
    <d v="1899-12-30T00:37:00"/>
    <x v="30"/>
    <x v="5"/>
    <x v="11"/>
    <s v="6-25"/>
  </r>
  <r>
    <s v="TFQ993"/>
    <n v="680"/>
    <x v="0"/>
    <s v="CAMBIO DE LLANTA POSICION 8"/>
    <s v="RUEDAS"/>
    <d v="1899-12-30T09:50:00"/>
    <d v="1899-12-30T10:20:00"/>
    <d v="2021-06-25T00:00:00"/>
    <x v="73"/>
    <d v="2021-06-25T00:00:00"/>
    <d v="2021-06-25T00:00:00"/>
    <d v="1899-12-30T09:50:00"/>
    <d v="1899-12-30T10:20:00"/>
    <s v="LUIS"/>
    <s v="JORGE GOMEZ"/>
    <x v="1"/>
    <s v="LLANTERIA"/>
    <s v="EXTERNO"/>
    <x v="1"/>
    <n v="0"/>
    <n v="1"/>
    <d v="1899-12-30T00:30:00"/>
    <x v="7"/>
    <n v="1"/>
    <d v="1899-12-30T00:00:00"/>
    <d v="1899-12-30T00:30:00"/>
    <x v="30"/>
    <x v="5"/>
    <x v="11"/>
    <s v="6-25"/>
  </r>
  <r>
    <s v="TFU075"/>
    <n v="681"/>
    <x v="0"/>
    <s v="CAMBIO DE PERA DEREVERSA"/>
    <s v="LUZ CABINA"/>
    <d v="1899-12-30T09:15:00"/>
    <d v="1899-12-30T11:43:00"/>
    <d v="2021-06-25T00:00:00"/>
    <x v="73"/>
    <d v="2021-06-25T00:00:00"/>
    <d v="2021-06-25T00:00:00"/>
    <d v="1899-12-30T10:50:00"/>
    <d v="1899-12-30T11:43:00"/>
    <s v="EDWIN NARANJO"/>
    <s v="SERGIO MEJIA"/>
    <x v="0"/>
    <s v="ELECTRICO"/>
    <s v="INTERNO"/>
    <x v="3"/>
    <n v="0"/>
    <n v="1"/>
    <d v="1899-12-30T02:28:00"/>
    <x v="347"/>
    <n v="1"/>
    <d v="1899-12-30T00:00:00"/>
    <d v="1899-12-30T02:28:00"/>
    <x v="30"/>
    <x v="5"/>
    <x v="11"/>
    <s v="6-25"/>
  </r>
  <r>
    <s v="TFU071"/>
    <n v="682"/>
    <x v="1"/>
    <s v="AJUSTE DE FILTRO DE AIRE DE MOTOR"/>
    <s v="MOTOR"/>
    <d v="1899-12-30T09:30:00"/>
    <d v="1899-12-30T12:15:00"/>
    <d v="2021-06-25T00:00:00"/>
    <x v="73"/>
    <d v="2021-06-25T00:00:00"/>
    <d v="2021-06-25T00:00:00"/>
    <d v="1899-12-30T10:40:00"/>
    <d v="1899-12-30T10:50:00"/>
    <s v="WILSON DURAN"/>
    <s v="LEONARDO CANO"/>
    <x v="0"/>
    <s v="MECANICA DE PATIO"/>
    <s v="INTERNO"/>
    <x v="1"/>
    <n v="0"/>
    <n v="1"/>
    <d v="1899-12-30T02:45:00"/>
    <x v="136"/>
    <n v="1"/>
    <d v="1899-12-30T00:00:00"/>
    <d v="1899-12-30T02:45:00"/>
    <x v="30"/>
    <x v="5"/>
    <x v="11"/>
    <s v="6-25"/>
  </r>
  <r>
    <s v="S26301"/>
    <n v="682"/>
    <x v="0"/>
    <s v="CAMBIO DE MANGUERA DE FRENO"/>
    <s v="AIRE TRAILER"/>
    <d v="1899-12-30T09:30:00"/>
    <d v="1899-12-30T12:15:00"/>
    <d v="2021-06-25T00:00:00"/>
    <x v="73"/>
    <d v="2021-06-25T00:00:00"/>
    <d v="2021-06-25T00:00:00"/>
    <d v="1899-12-30T11:40:00"/>
    <d v="1899-12-30T12:15:00"/>
    <s v="DEIWIS PIMIENTA"/>
    <s v="LEONARDO CANO"/>
    <x v="0"/>
    <s v="AIRE"/>
    <s v="EXTERNO"/>
    <x v="1"/>
    <n v="0"/>
    <n v="1"/>
    <d v="1899-12-30T02:45:00"/>
    <x v="136"/>
    <n v="1"/>
    <d v="1899-12-30T00:00:00"/>
    <d v="1899-12-30T02:45:00"/>
    <x v="30"/>
    <x v="5"/>
    <x v="11"/>
    <s v="6-25"/>
  </r>
  <r>
    <s v="S26269"/>
    <n v="683"/>
    <x v="1"/>
    <s v="CAMBIO DE MANGUERAS DE MANOS TRAILER, CAMBIO DE MANO ROJA DE TRAILER, GRADUACION DE FRENOS"/>
    <s v="AIRE TRAILER"/>
    <d v="1899-12-30T10:15:00"/>
    <d v="1899-12-30T11:40:00"/>
    <d v="2021-06-25T00:00:00"/>
    <x v="73"/>
    <d v="2021-06-25T00:00:00"/>
    <d v="2021-06-25T00:00:00"/>
    <d v="1899-12-30T10:15:00"/>
    <d v="1899-12-30T11:05:00"/>
    <s v="CESAR ESCORCIA"/>
    <s v="JESUS MORA"/>
    <x v="0"/>
    <s v="MECANICA DE PATIO"/>
    <s v="EXTERNO"/>
    <x v="2"/>
    <n v="0"/>
    <n v="1"/>
    <d v="1899-12-30T01:25:00"/>
    <x v="161"/>
    <n v="1"/>
    <d v="1899-12-30T00:00:00"/>
    <d v="1899-12-30T01:25:00"/>
    <x v="30"/>
    <x v="5"/>
    <x v="11"/>
    <s v="6-25"/>
  </r>
  <r>
    <s v="TDL914"/>
    <n v="683"/>
    <x v="0"/>
    <s v="CALIBRACION DE CLUTCH"/>
    <s v="TRANSMISIONES"/>
    <d v="1899-12-30T10:15:00"/>
    <d v="1899-12-30T11:40:00"/>
    <d v="2021-06-25T00:00:00"/>
    <x v="73"/>
    <d v="2021-06-25T00:00:00"/>
    <d v="2021-06-25T00:00:00"/>
    <d v="1899-12-30T11:20:00"/>
    <d v="1899-12-30T11:40:00"/>
    <s v="JOSE DIAZ"/>
    <s v="JESUS MORA"/>
    <x v="1"/>
    <s v="CAJAS Y TRANSMISIONES"/>
    <s v="INTERNO"/>
    <x v="2"/>
    <n v="0"/>
    <n v="1"/>
    <d v="1899-12-30T01:25:00"/>
    <x v="161"/>
    <n v="1"/>
    <d v="1899-12-30T00:00:00"/>
    <d v="1899-12-30T01:25:00"/>
    <x v="30"/>
    <x v="5"/>
    <x v="11"/>
    <s v="6-25"/>
  </r>
  <r>
    <s v="S67613"/>
    <n v="684"/>
    <x v="1"/>
    <s v="CAMBIO DE STOP NARANJA"/>
    <s v="LUZ TRAILER"/>
    <d v="1899-12-30T15:10:00"/>
    <d v="1899-12-30T15:35:00"/>
    <d v="2021-06-25T00:00:00"/>
    <x v="73"/>
    <d v="2021-06-25T00:00:00"/>
    <d v="2021-06-25T00:00:00"/>
    <d v="1899-12-30T15:10:00"/>
    <d v="1899-12-30T15:35:00"/>
    <s v="EDWIN NARANJO"/>
    <m/>
    <x v="0"/>
    <s v="ELECTRICO"/>
    <s v="EXTERNO"/>
    <x v="0"/>
    <n v="0"/>
    <n v="1"/>
    <d v="1899-12-30T00:25:00"/>
    <x v="35"/>
    <n v="0"/>
    <d v="1899-12-30T05:25:00"/>
    <d v="1899-12-30T05:50:00"/>
    <x v="30"/>
    <x v="5"/>
    <x v="11"/>
    <s v="6-25"/>
  </r>
  <r>
    <s v="TFU073"/>
    <n v="685"/>
    <x v="0"/>
    <s v="MANTENIMIENTO A LAS VALVULAS DE AIRE"/>
    <s v="AIRE CABEZOTE"/>
    <d v="1899-12-30T15:35:00"/>
    <m/>
    <d v="2021-06-25T00:00:00"/>
    <x v="6"/>
    <d v="2021-06-25T00:00:00"/>
    <d v="2021-06-25T00:00:00"/>
    <d v="1899-12-30T16:35:00"/>
    <d v="1899-12-30T17:30:00"/>
    <s v="DEIWIS PIMIENTA"/>
    <s v="FREDY CALDERON"/>
    <x v="0"/>
    <s v="AIRE"/>
    <s v="EXTERNO"/>
    <x v="1"/>
    <n v="-44372"/>
    <n v="0"/>
    <d v="1899-12-30T00:00:00"/>
    <x v="17"/>
    <n v="1"/>
    <d v="1899-12-30T00:00:00"/>
    <d v="1899-12-30T00:00:00"/>
    <x v="6"/>
    <x v="3"/>
    <x v="3"/>
    <s v="1-52"/>
  </r>
  <r>
    <m/>
    <m/>
    <x v="0"/>
    <s v="MANTENIMIENTO GENERAL CAMBIO DE FILTRACION Y ACEITE A MAQUINARIA AMARILLA, CAMBIO DE ACEITE HIDRAULICO E INSPECCION DE BORNES DE BATERIA, CAMBIO DE GRASERA TENSORA DE RUEDAS "/>
    <s v="MAQUINARIA AMARILLA"/>
    <d v="1899-12-30T10:30:00"/>
    <d v="1899-12-30T19:00:00"/>
    <d v="2021-06-24T00:00:00"/>
    <x v="49"/>
    <d v="2021-06-24T00:00:00"/>
    <d v="2021-06-24T00:00:00"/>
    <d v="1899-12-30T10:30:00"/>
    <d v="1899-12-30T19:00:00"/>
    <s v="NELFO CALDERA"/>
    <m/>
    <x v="2"/>
    <s v="MECANICA DE PATIO"/>
    <s v="INTERNO"/>
    <x v="6"/>
    <n v="0"/>
    <n v="1"/>
    <d v="1899-12-30T06:30:29"/>
    <x v="48"/>
    <n v="1"/>
    <d v="1899-12-30T00:00:00"/>
    <d v="1899-12-30T07:30:00"/>
    <x v="21"/>
    <x v="5"/>
    <x v="11"/>
    <s v="6-25"/>
  </r>
  <r>
    <s v="SJK634"/>
    <n v="686"/>
    <x v="0"/>
    <s v="CAMBIO DE LLANTA"/>
    <s v="RUEDAS"/>
    <d v="1899-12-30T08:44:00"/>
    <d v="1899-12-30T09:21:00"/>
    <d v="2021-06-25T00:00:00"/>
    <x v="73"/>
    <d v="2021-06-25T00:00:00"/>
    <d v="2021-06-25T00:00:00"/>
    <d v="1899-12-30T08:44:00"/>
    <d v="1899-12-30T09:21:00"/>
    <s v="LUIS"/>
    <s v="JOSE VALENCIA"/>
    <x v="0"/>
    <s v="LLANTERIA"/>
    <s v="EXTERNO"/>
    <x v="0"/>
    <n v="0"/>
    <n v="1"/>
    <d v="1899-12-30T00:37:00"/>
    <x v="346"/>
    <n v="1"/>
    <d v="1899-12-30T00:00:00"/>
    <d v="1899-12-30T00:37:00"/>
    <x v="30"/>
    <x v="5"/>
    <x v="11"/>
    <s v="6-25"/>
  </r>
  <r>
    <s v="S26269"/>
    <n v="687"/>
    <x v="0"/>
    <s v="CAMBIO DE LLANTA NUMERO 1"/>
    <s v="RUEDAS"/>
    <d v="1899-12-30T10:21:00"/>
    <d v="1899-12-30T10:50:00"/>
    <d v="2021-06-25T00:00:00"/>
    <x v="73"/>
    <d v="2021-06-25T00:00:00"/>
    <d v="2021-06-25T00:00:00"/>
    <d v="1899-12-30T10:21:00"/>
    <d v="1899-12-30T10:50:00"/>
    <s v="LUIS"/>
    <s v="JESUS MORA"/>
    <x v="0"/>
    <s v="LLANTERIA"/>
    <s v="EXTERNO"/>
    <x v="2"/>
    <n v="0"/>
    <n v="1"/>
    <d v="1899-12-30T00:29:00"/>
    <x v="235"/>
    <n v="1"/>
    <d v="1899-12-30T00:00:00"/>
    <d v="1899-12-30T00:29:00"/>
    <x v="30"/>
    <x v="5"/>
    <x v="11"/>
    <s v="6-25"/>
  </r>
  <r>
    <s v="S06239"/>
    <n v="688"/>
    <x v="0"/>
    <s v="CAMBIO DE DOS LLANTAS POSICION 9 Y 10"/>
    <s v="RUEDAS"/>
    <d v="1899-12-30T10:52:00"/>
    <d v="1899-12-30T11:30:00"/>
    <d v="2021-06-25T00:00:00"/>
    <x v="73"/>
    <d v="2021-06-25T00:00:00"/>
    <d v="2021-06-25T00:00:00"/>
    <d v="1899-12-30T10:52:00"/>
    <d v="1899-12-30T11:30:00"/>
    <s v="LUIS"/>
    <s v="ROBERTO LOZANO"/>
    <x v="0"/>
    <s v="LLANTERIA"/>
    <s v="EXTERNO"/>
    <x v="3"/>
    <n v="0"/>
    <n v="1"/>
    <d v="1899-12-30T00:38:00"/>
    <x v="95"/>
    <n v="1"/>
    <d v="1899-12-30T00:00:00"/>
    <d v="1899-12-30T00:38:00"/>
    <x v="30"/>
    <x v="5"/>
    <x v="11"/>
    <s v="6-25"/>
  </r>
  <r>
    <s v="TFU056"/>
    <n v="689"/>
    <x v="1"/>
    <s v="INSPECCION "/>
    <s v="MOTOR"/>
    <d v="1899-12-30T07:00:00"/>
    <d v="1899-12-30T13:40:00"/>
    <d v="2021-06-26T00:00:00"/>
    <x v="72"/>
    <d v="2021-06-26T00:00:00"/>
    <d v="2021-06-26T00:00:00"/>
    <d v="1899-12-30T09:30:00"/>
    <d v="1899-12-30T10:00:00"/>
    <s v="JOSE PAEZ"/>
    <s v="RICHARD RODRIGUEZ"/>
    <x v="0"/>
    <s v="MOTORES"/>
    <s v="INTERNO"/>
    <x v="1"/>
    <n v="0"/>
    <n v="1"/>
    <d v="1899-12-30T04:40:29"/>
    <x v="348"/>
    <n v="1"/>
    <d v="1899-12-30T00:00:00"/>
    <d v="1899-12-30T05:40:00"/>
    <x v="23"/>
    <x v="5"/>
    <x v="11"/>
    <s v="6-25"/>
  </r>
  <r>
    <s v="TFU056"/>
    <n v="689"/>
    <x v="1"/>
    <s v="ESCANER"/>
    <s v="MOTOR"/>
    <d v="1899-12-30T07:00:00"/>
    <d v="1899-12-30T13:40:00"/>
    <d v="2021-06-26T00:00:00"/>
    <x v="72"/>
    <d v="2021-06-26T00:00:00"/>
    <d v="2021-06-26T00:00:00"/>
    <d v="1899-12-30T09:40:00"/>
    <d v="1899-12-30T11:30:00"/>
    <s v="JULIO"/>
    <s v="RICHARD RODRIGUEZ"/>
    <x v="0"/>
    <s v="MOTORES"/>
    <s v="INTERNO"/>
    <x v="1"/>
    <n v="0"/>
    <n v="1"/>
    <d v="1899-12-30T04:40:29"/>
    <x v="348"/>
    <n v="1"/>
    <d v="1899-12-30T00:00:00"/>
    <d v="1899-12-30T05:40:00"/>
    <x v="23"/>
    <x v="5"/>
    <x v="11"/>
    <s v="6-25"/>
  </r>
  <r>
    <s v="TFU056"/>
    <n v="689"/>
    <x v="0"/>
    <s v="CAMBIO DE TURBO LE PUSIRON EL DE LA 077"/>
    <s v="MOTOR"/>
    <d v="1899-12-30T07:00:00"/>
    <d v="1899-12-30T13:40:00"/>
    <d v="2021-06-26T00:00:00"/>
    <x v="72"/>
    <d v="2021-06-26T00:00:00"/>
    <d v="2021-06-26T00:00:00"/>
    <d v="1899-12-30T12:00:00"/>
    <d v="1899-12-30T13:40:00"/>
    <s v="ORLANDO SAN JUAN _x000a_RODOLFO CASTAÑEDA"/>
    <s v="RICHARD RODRIGUEZ"/>
    <x v="0"/>
    <s v="MOTORES"/>
    <s v="INTERNO"/>
    <x v="1"/>
    <n v="0"/>
    <n v="1"/>
    <d v="1899-12-30T04:40:29"/>
    <x v="348"/>
    <n v="1"/>
    <d v="1899-12-30T00:00:00"/>
    <d v="1899-12-30T05:40:00"/>
    <x v="23"/>
    <x v="5"/>
    <x v="11"/>
    <s v="6-25"/>
  </r>
  <r>
    <s v="S67609"/>
    <n v="690"/>
    <x v="0"/>
    <s v="CAMBIO DE UNA LLANTA POSICION 7 "/>
    <s v="RUEDAS"/>
    <d v="1899-12-30T10:40:00"/>
    <d v="1899-12-30T11:15:00"/>
    <d v="2021-06-23T00:00:00"/>
    <x v="70"/>
    <d v="2021-06-23T00:00:00"/>
    <d v="2021-06-23T00:00:00"/>
    <d v="1899-12-30T10:40:00"/>
    <d v="1899-12-30T11:45:00"/>
    <s v="JHON _x000a_LUIS"/>
    <m/>
    <x v="1"/>
    <s v="LLANTERIA"/>
    <s v="EXTERNO"/>
    <x v="0"/>
    <n v="0"/>
    <n v="1"/>
    <d v="1899-12-30T00:35:00"/>
    <x v="36"/>
    <n v="1"/>
    <d v="1899-12-30T00:00:00"/>
    <d v="1899-12-30T00:35:00"/>
    <x v="32"/>
    <x v="5"/>
    <x v="11"/>
    <s v="6-25"/>
  </r>
  <r>
    <s v="R80872"/>
    <n v="691"/>
    <x v="0"/>
    <s v="CAMBIO DE UNA LLANTA POSICION 4 Y ROTACION"/>
    <s v="RUEDAS"/>
    <d v="1899-12-30T16:30:00"/>
    <d v="1899-12-30T17:10:00"/>
    <d v="2021-06-22T00:00:00"/>
    <x v="67"/>
    <d v="2021-06-22T00:00:00"/>
    <d v="2021-06-22T00:00:00"/>
    <d v="1899-12-30T16:30:00"/>
    <d v="1899-12-30T17:10:00"/>
    <s v="JHON"/>
    <m/>
    <x v="1"/>
    <s v="LLANTERIA"/>
    <s v="EXTERNO"/>
    <x v="2"/>
    <n v="0"/>
    <n v="1"/>
    <d v="1899-12-30T00:40:00"/>
    <x v="70"/>
    <n v="0"/>
    <d v="1899-12-30T03:50:00"/>
    <d v="1899-12-30T04:30:00"/>
    <x v="27"/>
    <x v="5"/>
    <x v="11"/>
    <s v="6-25"/>
  </r>
  <r>
    <s v="TFR852"/>
    <n v="692"/>
    <x v="0"/>
    <s v="CAMBIO DE REPUESTO"/>
    <s v="RUEDAS"/>
    <d v="1899-12-30T14:13:00"/>
    <d v="1899-12-30T14:30:00"/>
    <d v="2021-06-22T00:00:00"/>
    <x v="67"/>
    <d v="2021-06-22T00:00:00"/>
    <d v="2021-06-22T00:00:00"/>
    <d v="1899-12-30T14:13:00"/>
    <d v="1899-12-30T14:30:00"/>
    <s v="LUIS"/>
    <s v="LUIS OROZCO"/>
    <x v="0"/>
    <s v="LLANTERIA"/>
    <s v="EXTERNO"/>
    <x v="5"/>
    <n v="0"/>
    <n v="1"/>
    <d v="1899-12-30T00:17:00"/>
    <x v="96"/>
    <n v="1"/>
    <d v="1899-12-30T00:00:00"/>
    <d v="1899-12-30T00:17:00"/>
    <x v="27"/>
    <x v="5"/>
    <x v="11"/>
    <s v="6-25"/>
  </r>
  <r>
    <s v="S20485"/>
    <n v="693"/>
    <x v="0"/>
    <s v="REPARACION POR UNA LLANTA POSICION 10"/>
    <s v="RUEDAS"/>
    <d v="1899-12-30T09:00:00"/>
    <d v="1899-12-30T10:16:00"/>
    <d v="2021-06-22T00:00:00"/>
    <x v="67"/>
    <d v="2021-06-22T00:00:00"/>
    <d v="2021-06-22T00:00:00"/>
    <d v="1899-12-30T09:00:00"/>
    <d v="1899-12-30T10:16:00"/>
    <s v="JHON"/>
    <s v="ELIECER MONSALVO"/>
    <x v="1"/>
    <s v="LLANTERIA"/>
    <s v="EXTERNO"/>
    <x v="3"/>
    <n v="0"/>
    <n v="1"/>
    <d v="1899-12-30T01:16:00"/>
    <x v="349"/>
    <n v="1"/>
    <d v="1899-12-30T00:00:00"/>
    <d v="1899-12-30T01:16:00"/>
    <x v="27"/>
    <x v="5"/>
    <x v="11"/>
    <s v="6-25"/>
  </r>
  <r>
    <s v="UQS510"/>
    <n v="694"/>
    <x v="0"/>
    <s v="CALIBRACION GENERAL CABEZOTE Y TANQUE"/>
    <s v="RUEDAS"/>
    <d v="1899-12-30T07:30:00"/>
    <d v="1899-12-30T08:10:00"/>
    <d v="2021-06-22T00:00:00"/>
    <x v="67"/>
    <d v="2021-06-22T00:00:00"/>
    <d v="2021-06-22T00:00:00"/>
    <d v="1899-12-30T07:30:00"/>
    <d v="1899-12-30T08:10:00"/>
    <s v="LUIS"/>
    <s v="ALEXANDER RICO"/>
    <x v="1"/>
    <s v="LLANTERIA"/>
    <s v="EXTERNO"/>
    <x v="3"/>
    <n v="0"/>
    <n v="1"/>
    <d v="1899-12-30T00:40:00"/>
    <x v="70"/>
    <n v="1"/>
    <d v="1899-12-30T00:00:00"/>
    <d v="1899-12-30T00:40:00"/>
    <x v="27"/>
    <x v="5"/>
    <x v="11"/>
    <s v="6-25"/>
  </r>
  <r>
    <s v="TDL765"/>
    <n v="695"/>
    <x v="0"/>
    <s v="CAMBIO DE REPUESTO"/>
    <s v="RUEDAS"/>
    <d v="1899-12-30T10:17:00"/>
    <d v="1899-12-30T10:45:00"/>
    <d v="2021-06-22T00:00:00"/>
    <x v="67"/>
    <d v="2021-06-22T00:00:00"/>
    <d v="2021-06-22T00:00:00"/>
    <d v="1899-12-30T10:17:00"/>
    <d v="1899-12-30T10:45:00"/>
    <s v="JHON"/>
    <s v="CARLOS RAMIREZ"/>
    <x v="1"/>
    <s v="LLANTERIA"/>
    <s v="EXTERNO"/>
    <x v="1"/>
    <n v="0"/>
    <n v="1"/>
    <d v="1899-12-30T00:28:00"/>
    <x v="46"/>
    <n v="1"/>
    <d v="1899-12-30T00:00:00"/>
    <d v="1899-12-30T00:28:00"/>
    <x v="27"/>
    <x v="5"/>
    <x v="11"/>
    <s v="6-25"/>
  </r>
  <r>
    <s v="S26308"/>
    <n v="696"/>
    <x v="0"/>
    <s v="REPARACION DE LLANTAS PINCHADAS POR LA VALVULA, Y UNA POR VULCANIZACION"/>
    <s v="RUEDAS"/>
    <d v="1899-12-30T07:30:00"/>
    <d v="1899-12-30T10:40:00"/>
    <d v="2021-06-23T00:00:00"/>
    <x v="70"/>
    <d v="2021-06-23T00:00:00"/>
    <d v="2021-06-23T00:00:00"/>
    <d v="1899-12-30T07:30:00"/>
    <d v="1899-12-30T10:40:00"/>
    <s v="LUIS _x000a_JHON"/>
    <s v="JHON CANTILLO"/>
    <x v="0"/>
    <s v="LLANTERIA"/>
    <s v="EXTERNO"/>
    <x v="1"/>
    <n v="0"/>
    <n v="1"/>
    <d v="1899-12-30T03:10:00"/>
    <x v="225"/>
    <n v="1"/>
    <d v="1899-12-30T00:00:00"/>
    <d v="1899-12-30T03:10:00"/>
    <x v="32"/>
    <x v="5"/>
    <x v="11"/>
    <s v="6-25"/>
  </r>
  <r>
    <s v="T8236"/>
    <n v="697"/>
    <x v="0"/>
    <s v="REPARACION DE LLANTA PINCHADA"/>
    <s v="RUEDAS"/>
    <d v="1899-12-30T10:00:00"/>
    <d v="1899-12-30T11:03:00"/>
    <d v="2021-06-23T00:00:00"/>
    <x v="70"/>
    <d v="2021-06-23T00:00:00"/>
    <d v="2021-06-23T00:00:00"/>
    <d v="1899-12-30T10:00:00"/>
    <d v="1899-12-30T11:03:00"/>
    <s v="LUIS"/>
    <m/>
    <x v="0"/>
    <s v="LLANTERIA"/>
    <s v="EXTERNO"/>
    <x v="0"/>
    <n v="0"/>
    <n v="1"/>
    <d v="1899-12-30T01:03:00"/>
    <x v="350"/>
    <n v="1"/>
    <d v="1899-12-30T00:00:00"/>
    <d v="1899-12-30T01:03:00"/>
    <x v="32"/>
    <x v="5"/>
    <x v="11"/>
    <s v="6-25"/>
  </r>
  <r>
    <s v="S26268"/>
    <n v="698"/>
    <x v="0"/>
    <s v="CAMBIO DE UNA LLANTA POSICION 3"/>
    <s v="RUEDAS"/>
    <d v="1899-12-30T09:35:00"/>
    <d v="1899-12-30T10:00:00"/>
    <d v="2021-06-23T00:00:00"/>
    <x v="70"/>
    <d v="2021-06-23T00:00:00"/>
    <d v="2021-06-23T00:00:00"/>
    <d v="1899-12-30T09:35:00"/>
    <d v="1899-12-30T10:00:00"/>
    <s v="LUIS"/>
    <m/>
    <x v="1"/>
    <s v="LLANTERIA"/>
    <s v="EXTERNO"/>
    <x v="0"/>
    <n v="0"/>
    <n v="1"/>
    <d v="1899-12-30T00:25:00"/>
    <x v="35"/>
    <n v="1"/>
    <d v="1899-12-30T00:00:00"/>
    <d v="1899-12-30T00:25:00"/>
    <x v="32"/>
    <x v="5"/>
    <x v="11"/>
    <s v="6-25"/>
  </r>
  <r>
    <s v="TFU069"/>
    <n v="699"/>
    <x v="0"/>
    <s v="REPARACION DE LLANTA POSICION 4"/>
    <s v="RUEDAS"/>
    <d v="1899-12-30T08:35:00"/>
    <d v="1899-12-30T09:05:00"/>
    <d v="2021-06-23T00:00:00"/>
    <x v="70"/>
    <d v="2021-06-23T00:00:00"/>
    <d v="2021-06-23T00:00:00"/>
    <d v="1899-12-30T08:35:00"/>
    <d v="1899-12-30T09:05:00"/>
    <s v="JHON"/>
    <s v="EFRAIN VARGAS"/>
    <x v="0"/>
    <s v="LLANTERIA"/>
    <s v="EXTERNO"/>
    <x v="1"/>
    <n v="0"/>
    <n v="1"/>
    <d v="1899-12-30T00:30:00"/>
    <x v="7"/>
    <n v="1"/>
    <d v="1899-12-30T00:00:00"/>
    <d v="1899-12-30T00:30:00"/>
    <x v="32"/>
    <x v="5"/>
    <x v="11"/>
    <s v="6-25"/>
  </r>
  <r>
    <s v="S67613"/>
    <n v="700"/>
    <x v="1"/>
    <s v="CAMBIO DE LLANTAS POSICION 5 Y 6"/>
    <s v="RUEDAS"/>
    <d v="1899-12-30T15:00:00"/>
    <d v="1899-12-30T15:50:00"/>
    <d v="2021-06-24T00:00:00"/>
    <x v="49"/>
    <d v="2021-06-24T00:00:00"/>
    <d v="2021-06-24T00:00:00"/>
    <d v="1899-12-30T15:00:00"/>
    <d v="1899-12-30T15:50:00"/>
    <s v="LUIS"/>
    <m/>
    <x v="1"/>
    <s v="LLANTERIA"/>
    <s v="EXTERNO"/>
    <x v="0"/>
    <n v="0"/>
    <n v="1"/>
    <d v="1899-12-30T00:50:00"/>
    <x v="73"/>
    <n v="0"/>
    <d v="1899-12-30T05:10:00"/>
    <d v="1899-12-30T06:00:00"/>
    <x v="21"/>
    <x v="5"/>
    <x v="11"/>
    <s v="6-25"/>
  </r>
  <r>
    <s v="TFR851"/>
    <n v="701"/>
    <x v="0"/>
    <s v="CAMBIO DE REPUESTO Y LLANTA POSICION 6"/>
    <s v="RUEDAS"/>
    <d v="1899-12-30T07:00:00"/>
    <d v="1899-12-30T08:00:00"/>
    <d v="2021-06-24T00:00:00"/>
    <x v="49"/>
    <d v="2021-06-24T00:00:00"/>
    <d v="2021-06-24T00:00:00"/>
    <d v="1899-12-30T07:00:00"/>
    <d v="1899-12-30T08:00:00"/>
    <s v="JHON"/>
    <s v="JONHY SORACA"/>
    <x v="0"/>
    <s v="LLANTERIA"/>
    <s v="EXTERNO"/>
    <x v="5"/>
    <n v="0"/>
    <n v="1"/>
    <d v="1899-12-30T01:00:00"/>
    <x v="11"/>
    <n v="1"/>
    <d v="1899-12-30T00:00:00"/>
    <d v="1899-12-30T01:00:00"/>
    <x v="21"/>
    <x v="5"/>
    <x v="11"/>
    <s v="6-25"/>
  </r>
  <r>
    <s v="TFR852"/>
    <n v="702"/>
    <x v="1"/>
    <s v="INSTALACION DE LLANTA DE REPUESTO EN POSICION 3, INSPECCION DEL VEHICULO, CAMBIO DE LLANTAS POSICION 7, 8 9 Y10"/>
    <s v="RUEDAS"/>
    <d v="1899-12-30T09:00:00"/>
    <d v="1899-12-30T16:40:00"/>
    <d v="2021-06-24T00:00:00"/>
    <x v="49"/>
    <d v="2021-06-24T00:00:00"/>
    <d v="2021-06-24T00:00:00"/>
    <d v="1899-12-30T09:00:00"/>
    <d v="1899-12-30T16:40:00"/>
    <s v="JHON _x000a_LUIS"/>
    <s v="LUIS OROZCO"/>
    <x v="0"/>
    <s v="LLANTERIA"/>
    <s v="EXTERNO"/>
    <x v="5"/>
    <n v="0"/>
    <n v="1"/>
    <d v="1899-12-30T05:40:29"/>
    <x v="275"/>
    <n v="1"/>
    <d v="1899-12-30T00:00:00"/>
    <d v="1899-12-30T06:40:00"/>
    <x v="21"/>
    <x v="5"/>
    <x v="11"/>
    <s v="6-25"/>
  </r>
  <r>
    <s v="S46484"/>
    <n v="702"/>
    <x v="0"/>
    <s v="CAMBIOD E LLANTA POSICION 10"/>
    <s v="RUEDAS"/>
    <d v="1899-12-30T09:00:00"/>
    <d v="1899-12-30T16:40:00"/>
    <d v="2021-06-24T00:00:00"/>
    <x v="49"/>
    <d v="2021-06-24T00:00:00"/>
    <d v="2021-06-24T00:00:00"/>
    <d v="1899-12-30T11:11:00"/>
    <d v="1899-12-30T11:30:00"/>
    <s v="LUIS"/>
    <s v="LUIS OROZCO"/>
    <x v="0"/>
    <s v="LLANTERIA"/>
    <s v="EXTERNO"/>
    <x v="5"/>
    <n v="0"/>
    <n v="1"/>
    <d v="1899-12-30T05:40:29"/>
    <x v="275"/>
    <n v="1"/>
    <d v="1899-12-30T00:00:00"/>
    <d v="1899-12-30T06:40:00"/>
    <x v="21"/>
    <x v="5"/>
    <x v="11"/>
    <s v="6-25"/>
  </r>
  <r>
    <s v="TFU066"/>
    <n v="703"/>
    <x v="0"/>
    <s v="REPARACION DE LLANTA POSICION 8 "/>
    <s v="RUEDAS"/>
    <d v="1899-12-30T09:10:00"/>
    <d v="1899-12-30T10:00:00"/>
    <d v="2021-06-24T00:00:00"/>
    <x v="49"/>
    <d v="2021-06-24T00:00:00"/>
    <d v="2021-06-24T00:00:00"/>
    <d v="1899-12-30T09:10:00"/>
    <d v="1899-12-30T10:00:00"/>
    <s v="JHON"/>
    <s v="MIGUEL APREZA"/>
    <x v="0"/>
    <s v="LLANTERIA"/>
    <s v="EXTERNO"/>
    <x v="1"/>
    <n v="0"/>
    <n v="1"/>
    <d v="1899-12-30T00:50:00"/>
    <x v="73"/>
    <n v="1"/>
    <d v="1899-12-30T00:00:00"/>
    <d v="1899-12-30T00:50:00"/>
    <x v="21"/>
    <x v="5"/>
    <x v="11"/>
    <s v="6-25"/>
  </r>
  <r>
    <s v="R53823"/>
    <n v="704"/>
    <x v="0"/>
    <s v="DESMONTE Y MONTAJE DE LLANTA POR FILTRACION POR EL COSTADO"/>
    <s v="RUEDAS"/>
    <d v="1899-12-30T14:10:00"/>
    <d v="1899-12-30T14:40:00"/>
    <d v="2021-06-25T00:00:00"/>
    <x v="73"/>
    <d v="2021-06-25T00:00:00"/>
    <d v="2021-06-25T00:00:00"/>
    <d v="1899-12-30T14:10:00"/>
    <d v="1899-12-30T14:40:00"/>
    <s v="LUIS"/>
    <s v="JUAN GONZALEZ"/>
    <x v="0"/>
    <s v="LLANTERIA"/>
    <s v="EXTERNO"/>
    <x v="3"/>
    <n v="0"/>
    <n v="1"/>
    <d v="1899-12-30T00:30:00"/>
    <x v="7"/>
    <n v="0"/>
    <d v="1899-12-30T06:20:00"/>
    <d v="1899-12-30T06:50:00"/>
    <x v="30"/>
    <x v="5"/>
    <x v="11"/>
    <s v="6-25"/>
  </r>
  <r>
    <s v="TFQ994"/>
    <n v="705"/>
    <x v="1"/>
    <s v="REVISION DE RUEDA POSICION 9 Y 10"/>
    <s v="RUEDAS"/>
    <d v="1899-12-30T07:30:00"/>
    <d v="1899-12-30T09:30:00"/>
    <d v="2021-06-26T00:00:00"/>
    <x v="72"/>
    <d v="2021-06-26T00:00:00"/>
    <d v="2021-06-26T00:00:00"/>
    <d v="1899-12-30T08:30:00"/>
    <d v="1899-12-30T08:46:00"/>
    <s v="RODOLFO CASTAÑEDA"/>
    <s v="LUIS DIAZ"/>
    <x v="0"/>
    <s v="MECANICA DE PATIO"/>
    <s v="INTERNO"/>
    <x v="1"/>
    <n v="0"/>
    <n v="1"/>
    <d v="1899-12-30T02:00:00"/>
    <x v="9"/>
    <n v="1"/>
    <d v="1899-12-30T00:00:00"/>
    <d v="1899-12-30T02:00:00"/>
    <x v="23"/>
    <x v="5"/>
    <x v="11"/>
    <s v="6-25"/>
  </r>
  <r>
    <s v="TFQ994"/>
    <n v="705"/>
    <x v="0"/>
    <s v="CAMBIO DE ASIENTO DE CONDUCTOR"/>
    <s v="CABINA"/>
    <d v="1899-12-30T07:30:00"/>
    <d v="1899-12-30T09:30:00"/>
    <d v="2021-06-26T00:00:00"/>
    <x v="72"/>
    <d v="2021-06-26T00:00:00"/>
    <d v="2021-06-26T00:00:00"/>
    <d v="1899-12-30T09:00:00"/>
    <d v="1899-12-30T09:30:00"/>
    <s v="WILSON OROZCO"/>
    <s v="LUIS DIAZ"/>
    <x v="0"/>
    <s v="LATONERIA Y PINTURA"/>
    <s v="EXTERNO"/>
    <x v="1"/>
    <n v="0"/>
    <n v="1"/>
    <d v="1899-12-30T02:00:00"/>
    <x v="9"/>
    <n v="1"/>
    <d v="1899-12-30T00:00:00"/>
    <d v="1899-12-30T02:00:00"/>
    <x v="23"/>
    <x v="5"/>
    <x v="11"/>
    <s v="6-25"/>
  </r>
  <r>
    <s v="WLP795"/>
    <n v="706"/>
    <x v="1"/>
    <s v="ARREGLO DE LAMPARA DAÑADA LADO IZQUIERDO Y BRILLADO DE TANQUES DE ACPM"/>
    <s v="LUZ CABINA"/>
    <d v="1899-12-30T07:30:00"/>
    <d v="1899-12-30T14:00:00"/>
    <d v="2021-06-26T00:00:00"/>
    <x v="72"/>
    <d v="2021-06-26T00:00:00"/>
    <d v="2021-06-26T00:00:00"/>
    <d v="1899-12-30T07:30:00"/>
    <d v="1899-12-30T10:22:00"/>
    <s v="WILSON OROZCO"/>
    <s v="JOHAN AVENDAÑO"/>
    <x v="1"/>
    <s v="LATONERIA Y PINTURA"/>
    <s v="EXTERNO"/>
    <x v="3"/>
    <n v="0"/>
    <n v="1"/>
    <d v="1899-12-30T04:30:29"/>
    <x v="4"/>
    <n v="1"/>
    <d v="1899-12-30T00:00:00"/>
    <d v="1899-12-30T05:30:00"/>
    <x v="23"/>
    <x v="5"/>
    <x v="11"/>
    <s v="6-25"/>
  </r>
  <r>
    <s v="WLP795"/>
    <n v="706"/>
    <x v="0"/>
    <s v="CAMBIO DE ACEITE Y FILTRACION"/>
    <s v="MOTOR"/>
    <d v="1899-12-30T07:30:00"/>
    <d v="1899-12-30T14:00:00"/>
    <d v="2021-06-26T00:00:00"/>
    <x v="72"/>
    <d v="2021-06-26T00:00:00"/>
    <d v="2021-06-26T00:00:00"/>
    <d v="1899-12-30T11:30:00"/>
    <d v="1899-12-30T14:00:00"/>
    <s v="NELFO CALDERA"/>
    <s v="JOHAN AVENDAÑO"/>
    <x v="1"/>
    <s v="MECANICA DE PATIO"/>
    <s v="INTERNO"/>
    <x v="3"/>
    <n v="0"/>
    <n v="1"/>
    <d v="1899-12-30T04:30:29"/>
    <x v="4"/>
    <n v="1"/>
    <d v="1899-12-30T00:00:00"/>
    <d v="1899-12-30T05:30:00"/>
    <x v="23"/>
    <x v="5"/>
    <x v="11"/>
    <s v="6-25"/>
  </r>
  <r>
    <s v="TFU066"/>
    <n v="707"/>
    <x v="0"/>
    <s v="ARREGLO DE SISTEMA DE ELEVAVIDRIOS"/>
    <s v="LUZ CABINA"/>
    <d v="1899-12-30T07:30:00"/>
    <d v="1899-12-30T10:43:00"/>
    <d v="2021-06-26T00:00:00"/>
    <x v="72"/>
    <d v="2021-06-26T00:00:00"/>
    <d v="2021-06-26T00:00:00"/>
    <d v="1899-12-30T07:30:00"/>
    <d v="1899-12-30T10:43:00"/>
    <s v="EDWIN NARANJO"/>
    <s v="MIGUEL APREZA"/>
    <x v="0"/>
    <s v="ELECTRICO"/>
    <s v="INTERNO"/>
    <x v="1"/>
    <n v="0"/>
    <n v="1"/>
    <d v="1899-12-30T03:13:00"/>
    <x v="171"/>
    <n v="1"/>
    <d v="1899-12-30T00:00:00"/>
    <d v="1899-12-30T03:13:00"/>
    <x v="23"/>
    <x v="5"/>
    <x v="11"/>
    <s v="6-25"/>
  </r>
  <r>
    <s v="TFR045"/>
    <n v="708"/>
    <x v="1"/>
    <s v="GRADUACION DE FRENOS"/>
    <s v="RUEDAS"/>
    <d v="1899-12-30T07:30:00"/>
    <d v="1899-12-30T12:30:00"/>
    <d v="2021-06-26T00:00:00"/>
    <x v="72"/>
    <d v="2021-06-26T00:00:00"/>
    <d v="2021-06-26T00:00:00"/>
    <d v="1899-12-30T07:30:00"/>
    <d v="1899-12-30T08:20:00"/>
    <s v="CESAR ESCORCIA"/>
    <s v="ROBERTO MENDOZA"/>
    <x v="1"/>
    <s v="MECANICA DE PATIO"/>
    <s v="EXTERNO"/>
    <x v="1"/>
    <n v="0"/>
    <n v="1"/>
    <d v="1899-12-30T03:00:29"/>
    <x v="13"/>
    <n v="1"/>
    <d v="1899-12-30T00:00:00"/>
    <d v="1899-12-30T04:00:00"/>
    <x v="23"/>
    <x v="5"/>
    <x v="11"/>
    <s v="6-25"/>
  </r>
  <r>
    <s v="TFR045"/>
    <n v="708"/>
    <x v="1"/>
    <s v="ENGRASE COMPLETAR NIVEL DE ACEITE"/>
    <s v="MOTOR"/>
    <d v="1899-12-30T07:30:00"/>
    <d v="1899-12-30T12:30:00"/>
    <d v="2021-06-26T00:00:00"/>
    <x v="72"/>
    <d v="2021-06-26T00:00:00"/>
    <d v="2021-06-26T00:00:00"/>
    <d v="1899-12-30T09:40:00"/>
    <d v="1899-12-30T10:15:00"/>
    <s v="NELFO CALDERA"/>
    <s v="ROBERTO MENDOZA"/>
    <x v="1"/>
    <s v="MECANICA DE PATIO"/>
    <s v="INTERNO"/>
    <x v="1"/>
    <n v="0"/>
    <n v="1"/>
    <d v="1899-12-30T03:00:29"/>
    <x v="13"/>
    <n v="1"/>
    <d v="1899-12-30T00:00:00"/>
    <d v="1899-12-30T04:00:00"/>
    <x v="23"/>
    <x v="5"/>
    <x v="11"/>
    <s v="6-25"/>
  </r>
  <r>
    <s v="S26234"/>
    <n v="708"/>
    <x v="1"/>
    <s v="CAMBIO DE LLANTAS POSICION 7 Y 8"/>
    <s v="RUEDAS"/>
    <d v="1899-12-30T07:30:00"/>
    <d v="1899-12-30T12:30:00"/>
    <d v="2021-06-26T00:00:00"/>
    <x v="72"/>
    <d v="2021-06-26T00:00:00"/>
    <d v="2021-06-26T00:00:00"/>
    <d v="1899-12-30T09:30:00"/>
    <d v="1899-12-30T10:30:00"/>
    <s v="JHON"/>
    <s v="ROBERTO MENDOZA"/>
    <x v="1"/>
    <s v="LLANTERIA"/>
    <s v="EXTERNO"/>
    <x v="1"/>
    <n v="0"/>
    <n v="1"/>
    <d v="1899-12-30T03:00:29"/>
    <x v="13"/>
    <n v="1"/>
    <d v="1899-12-30T00:00:00"/>
    <d v="1899-12-30T04:00:00"/>
    <x v="23"/>
    <x v="5"/>
    <x v="11"/>
    <s v="6-25"/>
  </r>
  <r>
    <s v="TFR045"/>
    <n v="708"/>
    <x v="0"/>
    <s v="REGRABAR LLANTAS POSICION 5,9 Y 10 "/>
    <s v="RUEDAS"/>
    <d v="1899-12-30T07:30:00"/>
    <d v="1899-12-30T12:30:00"/>
    <d v="2021-06-26T00:00:00"/>
    <x v="72"/>
    <d v="2021-06-26T00:00:00"/>
    <d v="2021-06-26T00:00:00"/>
    <d v="1899-12-30T10:30:00"/>
    <d v="1899-12-30T12:30:00"/>
    <s v="JHON"/>
    <s v="ROBERTO MENDOZA"/>
    <x v="1"/>
    <s v="LLANTERIA"/>
    <s v="EXTERNO"/>
    <x v="1"/>
    <n v="0"/>
    <n v="1"/>
    <d v="1899-12-30T03:00:29"/>
    <x v="13"/>
    <n v="1"/>
    <d v="1899-12-30T00:00:00"/>
    <d v="1899-12-30T04:00:00"/>
    <x v="23"/>
    <x v="5"/>
    <x v="11"/>
    <s v="6-25"/>
  </r>
  <r>
    <s v="TFU079"/>
    <n v="709"/>
    <x v="1"/>
    <s v="CAMBIO DE BUJES SUSPENSION NEUMATICA DE CABINA"/>
    <s v="SUSPENSION CABINA"/>
    <d v="1899-12-30T09:50:00"/>
    <d v="1899-12-30T12:00:00"/>
    <d v="2021-06-26T00:00:00"/>
    <x v="72"/>
    <d v="2021-06-26T00:00:00"/>
    <d v="2021-06-26T00:00:00"/>
    <d v="1899-12-30T09:50:00"/>
    <d v="1899-12-30T12:00:00"/>
    <s v="RODOLFO CASTAÑEDA _x000a_CESAR ESCORCIA"/>
    <s v="LUIS ELLES"/>
    <x v="0"/>
    <s v="MECANICA DE PATIO"/>
    <s v="INTERNO"/>
    <x v="1"/>
    <n v="0"/>
    <n v="1"/>
    <d v="1899-12-30T02:10:00"/>
    <x v="125"/>
    <n v="1"/>
    <d v="1899-12-30T00:00:00"/>
    <d v="1899-12-30T02:10:00"/>
    <x v="23"/>
    <x v="5"/>
    <x v="11"/>
    <s v="6-25"/>
  </r>
  <r>
    <s v="S26289"/>
    <n v="709"/>
    <x v="0"/>
    <s v="CAMBIO DE LLANTAS POSICION 7 Y 8"/>
    <s v="RUEDAS"/>
    <d v="1899-12-30T07:30:00"/>
    <d v="1899-12-30T09:30:00"/>
    <d v="2021-06-26T00:00:00"/>
    <x v="72"/>
    <d v="2021-06-26T00:00:00"/>
    <d v="2021-06-26T00:00:00"/>
    <d v="1899-12-30T07:30:00"/>
    <d v="1899-12-30T09:30:00"/>
    <s v="JHON"/>
    <s v="LUIS ELLES"/>
    <x v="1"/>
    <s v="LLANTERIA"/>
    <s v="EXTERNO"/>
    <x v="1"/>
    <n v="0"/>
    <n v="1"/>
    <d v="1899-12-30T02:00:00"/>
    <x v="9"/>
    <n v="1"/>
    <d v="1899-12-30T00:00:00"/>
    <d v="1899-12-30T02:00:00"/>
    <x v="23"/>
    <x v="5"/>
    <x v="11"/>
    <s v="6-25"/>
  </r>
  <r>
    <s v="TFR839"/>
    <n v="710"/>
    <x v="0"/>
    <s v="REVISION DE FUGA DE ACEITE POR TUBO ROTO"/>
    <s v="MOTOR"/>
    <d v="1899-12-30T10:30:00"/>
    <d v="1899-12-30T11:15:00"/>
    <d v="2021-06-26T00:00:00"/>
    <x v="72"/>
    <d v="2021-06-26T00:00:00"/>
    <d v="2021-06-26T00:00:00"/>
    <d v="1899-12-30T10:40:00"/>
    <d v="1899-12-30T11:15:00"/>
    <s v="JOSE PAEZ"/>
    <s v="VICTOR BARCASNEGRAS"/>
    <x v="0"/>
    <s v="MOTORES"/>
    <s v="INTERNO"/>
    <x v="5"/>
    <n v="0"/>
    <n v="1"/>
    <d v="1899-12-30T00:45:00"/>
    <x v="21"/>
    <n v="1"/>
    <d v="1899-12-30T00:00:00"/>
    <d v="1899-12-30T00:45:00"/>
    <x v="23"/>
    <x v="5"/>
    <x v="11"/>
    <s v="6-25"/>
  </r>
  <r>
    <s v="TDL918 - R62024"/>
    <n v="711"/>
    <x v="0"/>
    <s v="se completa un galón de aceite para motor"/>
    <s v="MOTOR"/>
    <d v="1899-12-30T15:00:00"/>
    <d v="1899-12-30T17:00:00"/>
    <d v="2021-06-21T00:00:00"/>
    <x v="71"/>
    <d v="2021-06-21T00:00:00"/>
    <d v="2021-06-21T00:00:00"/>
    <d v="1899-12-30T15:00:00"/>
    <d v="1899-12-30T17:00:00"/>
    <s v="TALLER SALAMANCA"/>
    <s v="JOHAN RATIVA"/>
    <x v="1"/>
    <s v="MOTORES"/>
    <s v="EXTERNO"/>
    <x v="4"/>
    <n v="0"/>
    <n v="1"/>
    <d v="1899-12-30T02:00:00"/>
    <x v="9"/>
    <n v="1"/>
    <d v="1899-12-30T00:00:00"/>
    <d v="1899-12-30T02:00:00"/>
    <x v="20"/>
    <x v="5"/>
    <x v="11"/>
    <s v="6-25"/>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1"/>
    <m/>
    <m/>
    <m/>
    <m/>
    <m/>
    <x v="6"/>
    <m/>
    <m/>
    <m/>
    <m/>
    <m/>
    <m/>
    <x v="2"/>
    <m/>
    <m/>
    <x v="6"/>
    <n v="0"/>
    <n v="0"/>
    <d v="1899-12-30T00:00:00"/>
    <x v="17"/>
    <n v="1"/>
    <d v="1899-12-30T00:00:00"/>
    <d v="1899-12-30T00:00:00"/>
    <x v="6"/>
    <x v="3"/>
    <x v="3"/>
    <s v="1-52"/>
  </r>
  <r>
    <m/>
    <m/>
    <x v="3"/>
    <m/>
    <m/>
    <m/>
    <m/>
    <m/>
    <x v="6"/>
    <m/>
    <m/>
    <m/>
    <m/>
    <m/>
    <m/>
    <x v="2"/>
    <m/>
    <m/>
    <x v="6"/>
    <m/>
    <m/>
    <m/>
    <x v="100"/>
    <m/>
    <m/>
    <m/>
    <x v="33"/>
    <x v="6"/>
    <x v="1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B6CFDF-D0DD-4A7E-983F-4B32C919B1A7}"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D42" firstHeaderRow="0" firstDataRow="1" firstDataCol="1" rowPageCount="3" colPageCount="1"/>
  <pivotFields count="30">
    <pivotField showAll="0"/>
    <pivotField showAll="0"/>
    <pivotField axis="axisPage" multipleItemSelectionAllowed="1" showAll="0">
      <items count="5">
        <item h="1" x="1"/>
        <item x="0"/>
        <item h="1" x="3"/>
        <item h="1" x="2"/>
        <item t="default"/>
      </items>
    </pivotField>
    <pivotField showAll="0"/>
    <pivotField showAll="0"/>
    <pivotField numFmtId="20" showAll="0"/>
    <pivotField showAll="0"/>
    <pivotField numFmtId="14" showAll="0"/>
    <pivotField multipleItemSelectionAllowed="1" showAll="0"/>
    <pivotField showAll="0"/>
    <pivotField showAll="0"/>
    <pivotField showAll="0"/>
    <pivotField showAll="0"/>
    <pivotField showAll="0"/>
    <pivotField showAll="0"/>
    <pivotField showAll="0"/>
    <pivotField showAll="0"/>
    <pivotField showAll="0"/>
    <pivotField axis="axisRow" showAll="0">
      <items count="16">
        <item x="3"/>
        <item x="4"/>
        <item x="0"/>
        <item x="2"/>
        <item x="1"/>
        <item m="1" x="13"/>
        <item h="1" x="6"/>
        <item m="1" x="11"/>
        <item x="5"/>
        <item m="1" x="12"/>
        <item x="8"/>
        <item m="1" x="10"/>
        <item m="1" x="14"/>
        <item x="7"/>
        <item h="1" x="9"/>
        <item t="default"/>
      </items>
    </pivotField>
    <pivotField showAll="0"/>
    <pivotField showAll="0"/>
    <pivotField showAll="0"/>
    <pivotField axis="axisPage" dataField="1" multipleItemSelectionAllowed="1" showAll="0">
      <items count="418">
        <item x="17"/>
        <item x="59"/>
        <item x="20"/>
        <item x="22"/>
        <item x="15"/>
        <item x="35"/>
        <item x="7"/>
        <item x="36"/>
        <item x="61"/>
        <item x="21"/>
        <item x="11"/>
        <item x="53"/>
        <item x="6"/>
        <item x="31"/>
        <item x="9"/>
        <item x="32"/>
        <item x="52"/>
        <item x="62"/>
        <item x="0"/>
        <item x="33"/>
        <item x="3"/>
        <item m="1" x="409"/>
        <item x="39"/>
        <item m="1" x="357"/>
        <item x="12"/>
        <item x="65"/>
        <item m="1" x="355"/>
        <item m="1" x="375"/>
        <item x="13"/>
        <item m="1" x="411"/>
        <item x="34"/>
        <item m="1" x="397"/>
        <item m="1" x="363"/>
        <item m="1" x="413"/>
        <item m="1" x="353"/>
        <item m="1" x="365"/>
        <item m="1" x="402"/>
        <item m="1" x="361"/>
        <item m="1" x="414"/>
        <item m="1" x="351"/>
        <item x="14"/>
        <item m="1" x="366"/>
        <item m="1" x="360"/>
        <item m="1" x="399"/>
        <item m="1" x="354"/>
        <item x="50"/>
        <item x="10"/>
        <item x="38"/>
        <item x="41"/>
        <item m="1" x="415"/>
        <item m="1" x="352"/>
        <item m="1" x="404"/>
        <item x="153"/>
        <item m="1" x="408"/>
        <item x="51"/>
        <item m="1" x="362"/>
        <item x="19"/>
        <item x="29"/>
        <item m="1" x="400"/>
        <item m="1" x="416"/>
        <item m="1" x="386"/>
        <item m="1" x="358"/>
        <item x="56"/>
        <item x="60"/>
        <item m="1" x="367"/>
        <item m="1" x="356"/>
        <item m="1" x="377"/>
        <item m="1" x="382"/>
        <item m="1" x="370"/>
        <item m="1" x="398"/>
        <item m="1" x="371"/>
        <item m="1" x="407"/>
        <item x="100"/>
        <item m="1" x="374"/>
        <item m="1" x="394"/>
        <item m="1" x="378"/>
        <item m="1" x="410"/>
        <item m="1" x="383"/>
        <item x="271"/>
        <item m="1" x="401"/>
        <item m="1" x="388"/>
        <item m="1" x="390"/>
        <item m="1" x="376"/>
        <item m="1" x="385"/>
        <item m="1" x="393"/>
        <item x="46"/>
        <item x="1"/>
        <item x="2"/>
        <item x="4"/>
        <item x="5"/>
        <item x="8"/>
        <item x="16"/>
        <item x="18"/>
        <item x="23"/>
        <item x="24"/>
        <item x="25"/>
        <item x="26"/>
        <item x="27"/>
        <item x="28"/>
        <item x="30"/>
        <item x="37"/>
        <item x="40"/>
        <item x="42"/>
        <item x="43"/>
        <item x="44"/>
        <item x="45"/>
        <item x="47"/>
        <item x="48"/>
        <item x="49"/>
        <item x="54"/>
        <item x="55"/>
        <item x="57"/>
        <item x="58"/>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m="1" x="381"/>
        <item x="102"/>
        <item x="101"/>
        <item x="103"/>
        <item x="104"/>
        <item x="105"/>
        <item x="106"/>
        <item x="107"/>
        <item x="108"/>
        <item x="109"/>
        <item x="110"/>
        <item x="111"/>
        <item x="112"/>
        <item x="113"/>
        <item x="114"/>
        <item x="117"/>
        <item x="119"/>
        <item x="120"/>
        <item x="121"/>
        <item x="122"/>
        <item x="123"/>
        <item x="125"/>
        <item x="126"/>
        <item x="127"/>
        <item x="129"/>
        <item x="258"/>
        <item x="99"/>
        <item x="118"/>
        <item x="124"/>
        <item x="128"/>
        <item x="130"/>
        <item x="131"/>
        <item x="132"/>
        <item x="133"/>
        <item x="134"/>
        <item x="135"/>
        <item x="136"/>
        <item x="137"/>
        <item x="138"/>
        <item x="139"/>
        <item x="140"/>
        <item x="141"/>
        <item x="143"/>
        <item x="144"/>
        <item x="146"/>
        <item x="147"/>
        <item x="148"/>
        <item x="150"/>
        <item x="151"/>
        <item x="152"/>
        <item x="154"/>
        <item x="155"/>
        <item x="156"/>
        <item m="1" x="403"/>
        <item x="158"/>
        <item x="160"/>
        <item x="161"/>
        <item x="162"/>
        <item x="163"/>
        <item x="165"/>
        <item x="166"/>
        <item x="157"/>
        <item x="145"/>
        <item x="115"/>
        <item x="116"/>
        <item x="149"/>
        <item x="164"/>
        <item x="167"/>
        <item x="168"/>
        <item x="169"/>
        <item x="170"/>
        <item x="171"/>
        <item x="172"/>
        <item x="173"/>
        <item x="174"/>
        <item x="175"/>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142"/>
        <item m="1" x="359"/>
        <item x="159"/>
        <item x="176"/>
        <item x="222"/>
        <item x="223"/>
        <item x="224"/>
        <item x="225"/>
        <item x="227"/>
        <item x="228"/>
        <item x="230"/>
        <item x="231"/>
        <item x="232"/>
        <item x="234"/>
        <item x="235"/>
        <item x="236"/>
        <item x="237"/>
        <item x="239"/>
        <item x="242"/>
        <item x="243"/>
        <item x="244"/>
        <item x="245"/>
        <item x="226"/>
        <item x="229"/>
        <item x="233"/>
        <item x="240"/>
        <item x="246"/>
        <item x="247"/>
        <item x="248"/>
        <item x="251"/>
        <item x="252"/>
        <item x="253"/>
        <item m="1" x="391"/>
        <item m="1" x="373"/>
        <item x="254"/>
        <item x="256"/>
        <item x="241"/>
        <item x="255"/>
        <item x="257"/>
        <item x="260"/>
        <item x="262"/>
        <item m="1" x="384"/>
        <item x="249"/>
        <item x="259"/>
        <item x="265"/>
        <item x="250"/>
        <item m="1" x="392"/>
        <item x="270"/>
        <item x="261"/>
        <item x="266"/>
        <item x="269"/>
        <item m="1" x="387"/>
        <item x="272"/>
        <item x="273"/>
        <item m="1" x="412"/>
        <item m="1" x="369"/>
        <item m="1" x="406"/>
        <item m="1" x="364"/>
        <item m="1" x="380"/>
        <item x="274"/>
        <item x="263"/>
        <item x="264"/>
        <item x="267"/>
        <item x="268"/>
        <item x="275"/>
        <item x="276"/>
        <item x="277"/>
        <item x="279"/>
        <item x="278"/>
        <item x="283"/>
        <item x="285"/>
        <item x="280"/>
        <item x="281"/>
        <item x="282"/>
        <item x="284"/>
        <item x="286"/>
        <item x="287"/>
        <item x="290"/>
        <item x="291"/>
        <item x="288"/>
        <item x="293"/>
        <item x="294"/>
        <item x="298"/>
        <item x="299"/>
        <item x="292"/>
        <item x="295"/>
        <item x="296"/>
        <item x="300"/>
        <item m="1" x="379"/>
        <item m="1" x="372"/>
        <item x="297"/>
        <item x="301"/>
        <item x="302"/>
        <item x="304"/>
        <item x="303"/>
        <item x="305"/>
        <item x="313"/>
        <item x="289"/>
        <item x="306"/>
        <item x="307"/>
        <item x="308"/>
        <item x="309"/>
        <item x="311"/>
        <item x="312"/>
        <item m="1" x="389"/>
        <item x="314"/>
        <item x="315"/>
        <item x="316"/>
        <item x="310"/>
        <item x="317"/>
        <item x="319"/>
        <item x="320"/>
        <item x="323"/>
        <item m="1" x="396"/>
        <item x="327"/>
        <item x="328"/>
        <item x="332"/>
        <item x="329"/>
        <item m="1" x="405"/>
        <item x="238"/>
        <item x="318"/>
        <item x="321"/>
        <item x="324"/>
        <item x="326"/>
        <item x="330"/>
        <item x="331"/>
        <item x="333"/>
        <item x="335"/>
        <item x="336"/>
        <item x="338"/>
        <item x="347"/>
        <item x="322"/>
        <item x="325"/>
        <item m="1" x="395"/>
        <item x="339"/>
        <item x="340"/>
        <item x="341"/>
        <item x="343"/>
        <item x="344"/>
        <item m="1" x="368"/>
        <item x="346"/>
        <item x="334"/>
        <item x="337"/>
        <item x="342"/>
        <item x="345"/>
        <item x="348"/>
        <item x="349"/>
        <item x="350"/>
        <item t="default"/>
      </items>
    </pivotField>
    <pivotField showAll="0"/>
    <pivotField dataField="1" showAll="0"/>
    <pivotField dataField="1" showAll="0"/>
    <pivotField axis="axisRow" showAll="0">
      <items count="35">
        <item x="6"/>
        <item x="28"/>
        <item x="5"/>
        <item x="24"/>
        <item x="3"/>
        <item x="8"/>
        <item x="7"/>
        <item x="10"/>
        <item x="9"/>
        <item x="11"/>
        <item x="26"/>
        <item x="13"/>
        <item x="14"/>
        <item x="15"/>
        <item x="16"/>
        <item x="12"/>
        <item x="19"/>
        <item x="29"/>
        <item x="18"/>
        <item x="17"/>
        <item x="20"/>
        <item x="27"/>
        <item x="21"/>
        <item x="23"/>
        <item x="22"/>
        <item x="25"/>
        <item x="0"/>
        <item x="2"/>
        <item x="1"/>
        <item x="4"/>
        <item x="33"/>
        <item x="30"/>
        <item x="31"/>
        <item x="32"/>
        <item t="default"/>
      </items>
    </pivotField>
    <pivotField axis="axisPage" multipleItemSelectionAllowed="1" showAll="0">
      <items count="8">
        <item x="3"/>
        <item h="1" x="0"/>
        <item h="1" x="1"/>
        <item x="4"/>
        <item x="2"/>
        <item x="6"/>
        <item x="5"/>
        <item t="default"/>
      </items>
    </pivotField>
    <pivotField showAll="0">
      <items count="18">
        <item h="1" m="1" x="16"/>
        <item h="1" x="0"/>
        <item h="1" x="1"/>
        <item h="1" x="4"/>
        <item h="1" x="5"/>
        <item h="1" x="6"/>
        <item h="1" x="7"/>
        <item h="1" x="8"/>
        <item h="1" x="9"/>
        <item h="1" x="10"/>
        <item h="1" x="12"/>
        <item h="1" x="13"/>
        <item h="1" x="14"/>
        <item x="11"/>
        <item h="1" x="3"/>
        <item h="1" x="2"/>
        <item h="1" x="15"/>
        <item t="default"/>
      </items>
    </pivotField>
    <pivotField showAll="0"/>
  </pivotFields>
  <rowFields count="2">
    <field x="26"/>
    <field x="18"/>
  </rowFields>
  <rowItems count="34">
    <i>
      <x v="20"/>
    </i>
    <i r="1">
      <x/>
    </i>
    <i r="1">
      <x v="1"/>
    </i>
    <i r="1">
      <x v="2"/>
    </i>
    <i r="1">
      <x v="3"/>
    </i>
    <i r="1">
      <x v="4"/>
    </i>
    <i r="1">
      <x v="8"/>
    </i>
    <i>
      <x v="21"/>
    </i>
    <i r="1">
      <x/>
    </i>
    <i r="1">
      <x v="3"/>
    </i>
    <i r="1">
      <x v="4"/>
    </i>
    <i r="1">
      <x v="8"/>
    </i>
    <i r="1">
      <x v="13"/>
    </i>
    <i>
      <x v="22"/>
    </i>
    <i r="1">
      <x/>
    </i>
    <i r="1">
      <x v="3"/>
    </i>
    <i r="1">
      <x v="4"/>
    </i>
    <i r="1">
      <x v="8"/>
    </i>
    <i>
      <x v="23"/>
    </i>
    <i r="1">
      <x/>
    </i>
    <i r="1">
      <x v="4"/>
    </i>
    <i r="1">
      <x v="8"/>
    </i>
    <i>
      <x v="31"/>
    </i>
    <i r="1">
      <x/>
    </i>
    <i r="1">
      <x v="1"/>
    </i>
    <i r="1">
      <x v="2"/>
    </i>
    <i r="1">
      <x v="3"/>
    </i>
    <i r="1">
      <x v="4"/>
    </i>
    <i>
      <x v="33"/>
    </i>
    <i r="1">
      <x/>
    </i>
    <i r="1">
      <x v="1"/>
    </i>
    <i r="1">
      <x v="2"/>
    </i>
    <i r="1">
      <x v="4"/>
    </i>
    <i t="grand">
      <x/>
    </i>
  </rowItems>
  <colFields count="1">
    <field x="-2"/>
  </colFields>
  <colItems count="3">
    <i>
      <x/>
    </i>
    <i i="1">
      <x v="1"/>
    </i>
    <i i="2">
      <x v="2"/>
    </i>
  </colItems>
  <pageFields count="3">
    <pageField fld="2" hier="-1"/>
    <pageField fld="27" hier="-1"/>
    <pageField fld="22" hier="-1"/>
  </pageFields>
  <dataFields count="3">
    <dataField name="Sum of Horas Disponibilidad" fld="22" baseField="22" baseItem="1"/>
    <dataField name="Sum of Tiempo NO Programación x Mtto" fld="24" baseField="26" baseItem="2"/>
    <dataField name="Sum of Horas Disponibilidad x Mtto" fld="25" baseField="26" baseItem="1"/>
  </dataFields>
  <formats count="4">
    <format dxfId="39">
      <pivotArea outline="0" collapsedLevelsAreSubtotals="1" fieldPosition="0"/>
    </format>
    <format dxfId="38">
      <pivotArea dataOnly="0" labelOnly="1" outline="0" fieldPosition="0">
        <references count="1">
          <reference field="4294967294" count="3">
            <x v="0"/>
            <x v="1"/>
            <x v="2"/>
          </reference>
        </references>
      </pivotArea>
    </format>
    <format dxfId="37">
      <pivotArea dataOnly="0" labelOnly="1" outline="0" fieldPosition="0">
        <references count="1">
          <reference field="4294967294" count="3">
            <x v="0"/>
            <x v="1"/>
            <x v="2"/>
          </reference>
        </references>
      </pivotArea>
    </format>
    <format dxfId="36">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64CAE2-7ADA-467C-9772-EEC1A89E3738}"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D59" firstHeaderRow="0" firstDataRow="1" firstDataCol="1" rowPageCount="3" colPageCount="1"/>
  <pivotFields count="30">
    <pivotField showAll="0"/>
    <pivotField showAll="0"/>
    <pivotField axis="axisPage" multipleItemSelectionAllowed="1" showAll="0">
      <items count="5">
        <item h="1" x="1"/>
        <item x="0"/>
        <item h="1" x="3"/>
        <item h="1" x="2"/>
        <item t="default"/>
      </items>
    </pivotField>
    <pivotField showAll="0"/>
    <pivotField showAll="0"/>
    <pivotField numFmtId="20" showAll="0"/>
    <pivotField showAll="0"/>
    <pivotField numFmtId="14" showAll="0"/>
    <pivotField axis="axisPage" multipleItemSelectionAllowed="1" showAll="0">
      <items count="77">
        <item h="1" x="4"/>
        <item x="0"/>
        <item x="2"/>
        <item x="1"/>
        <item x="5"/>
        <item x="3"/>
        <item x="8"/>
        <item x="7"/>
        <item x="10"/>
        <item x="9"/>
        <item x="6"/>
        <item x="11"/>
        <item x="12"/>
        <item x="13"/>
        <item x="14"/>
        <item x="15"/>
        <item x="16"/>
        <item x="17"/>
        <item x="18"/>
        <item x="19"/>
        <item x="20"/>
        <item x="21"/>
        <item x="23"/>
        <item x="22"/>
        <item x="25"/>
        <item x="26"/>
        <item x="27"/>
        <item x="24"/>
        <item x="29"/>
        <item x="30"/>
        <item x="32"/>
        <item x="33"/>
        <item x="34"/>
        <item x="35"/>
        <item x="36"/>
        <item x="28"/>
        <item x="37"/>
        <item x="38"/>
        <item x="39"/>
        <item x="41"/>
        <item x="42"/>
        <item x="40"/>
        <item x="43"/>
        <item x="44"/>
        <item x="31"/>
        <item x="45"/>
        <item x="47"/>
        <item x="48"/>
        <item x="46"/>
        <item x="51"/>
        <item h="1" m="1" x="74"/>
        <item h="1" m="1" x="75"/>
        <item x="50"/>
        <item x="53"/>
        <item x="52"/>
        <item x="54"/>
        <item x="56"/>
        <item x="55"/>
        <item x="57"/>
        <item x="58"/>
        <item x="59"/>
        <item x="60"/>
        <item x="63"/>
        <item x="62"/>
        <item x="61"/>
        <item x="64"/>
        <item x="65"/>
        <item x="66"/>
        <item x="68"/>
        <item x="69"/>
        <item x="71"/>
        <item x="67"/>
        <item x="49"/>
        <item x="70"/>
        <item x="73"/>
        <item h="1" x="72"/>
        <item t="default"/>
      </items>
    </pivotField>
    <pivotField showAll="0"/>
    <pivotField showAll="0"/>
    <pivotField showAll="0"/>
    <pivotField showAll="0"/>
    <pivotField showAll="0"/>
    <pivotField showAll="0"/>
    <pivotField showAll="0"/>
    <pivotField showAll="0"/>
    <pivotField showAll="0"/>
    <pivotField axis="axisRow" showAll="0">
      <items count="16">
        <item x="3"/>
        <item x="4"/>
        <item x="0"/>
        <item x="2"/>
        <item x="1"/>
        <item m="1" x="13"/>
        <item h="1" x="6"/>
        <item m="1" x="11"/>
        <item x="5"/>
        <item m="1" x="12"/>
        <item x="8"/>
        <item m="1" x="10"/>
        <item m="1" x="14"/>
        <item x="7"/>
        <item h="1" x="9"/>
        <item t="default"/>
      </items>
    </pivotField>
    <pivotField showAll="0"/>
    <pivotField showAll="0"/>
    <pivotField showAll="0"/>
    <pivotField axis="axisPage" dataField="1" multipleItemSelectionAllowed="1" showAll="0">
      <items count="418">
        <item x="17"/>
        <item x="59"/>
        <item x="20"/>
        <item x="22"/>
        <item x="15"/>
        <item x="35"/>
        <item x="7"/>
        <item x="36"/>
        <item x="61"/>
        <item x="21"/>
        <item x="11"/>
        <item x="53"/>
        <item x="6"/>
        <item x="31"/>
        <item x="9"/>
        <item x="32"/>
        <item x="52"/>
        <item x="62"/>
        <item x="0"/>
        <item x="33"/>
        <item x="3"/>
        <item m="1" x="409"/>
        <item x="39"/>
        <item m="1" x="357"/>
        <item x="12"/>
        <item x="65"/>
        <item m="1" x="355"/>
        <item m="1" x="375"/>
        <item x="13"/>
        <item m="1" x="411"/>
        <item x="34"/>
        <item m="1" x="397"/>
        <item m="1" x="363"/>
        <item m="1" x="413"/>
        <item m="1" x="353"/>
        <item m="1" x="365"/>
        <item m="1" x="402"/>
        <item m="1" x="361"/>
        <item m="1" x="414"/>
        <item m="1" x="351"/>
        <item x="14"/>
        <item m="1" x="366"/>
        <item m="1" x="360"/>
        <item m="1" x="399"/>
        <item m="1" x="354"/>
        <item x="50"/>
        <item x="10"/>
        <item x="38"/>
        <item x="41"/>
        <item m="1" x="415"/>
        <item m="1" x="352"/>
        <item m="1" x="404"/>
        <item x="153"/>
        <item m="1" x="408"/>
        <item x="51"/>
        <item m="1" x="362"/>
        <item x="19"/>
        <item x="29"/>
        <item m="1" x="400"/>
        <item m="1" x="416"/>
        <item m="1" x="386"/>
        <item m="1" x="358"/>
        <item x="56"/>
        <item x="60"/>
        <item m="1" x="367"/>
        <item m="1" x="356"/>
        <item m="1" x="377"/>
        <item m="1" x="382"/>
        <item m="1" x="370"/>
        <item m="1" x="398"/>
        <item m="1" x="371"/>
        <item m="1" x="407"/>
        <item x="100"/>
        <item m="1" x="374"/>
        <item m="1" x="394"/>
        <item m="1" x="378"/>
        <item m="1" x="410"/>
        <item m="1" x="383"/>
        <item x="271"/>
        <item m="1" x="401"/>
        <item m="1" x="388"/>
        <item m="1" x="390"/>
        <item m="1" x="376"/>
        <item m="1" x="385"/>
        <item m="1" x="393"/>
        <item x="46"/>
        <item x="1"/>
        <item x="2"/>
        <item x="4"/>
        <item x="5"/>
        <item x="8"/>
        <item x="16"/>
        <item x="18"/>
        <item x="23"/>
        <item x="24"/>
        <item x="25"/>
        <item x="26"/>
        <item x="27"/>
        <item x="28"/>
        <item x="30"/>
        <item x="37"/>
        <item x="40"/>
        <item x="42"/>
        <item x="43"/>
        <item x="44"/>
        <item x="45"/>
        <item x="47"/>
        <item x="48"/>
        <item x="49"/>
        <item x="54"/>
        <item x="55"/>
        <item x="57"/>
        <item x="58"/>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m="1" x="381"/>
        <item x="102"/>
        <item x="101"/>
        <item x="103"/>
        <item x="104"/>
        <item x="105"/>
        <item x="106"/>
        <item x="107"/>
        <item x="108"/>
        <item x="109"/>
        <item x="110"/>
        <item x="111"/>
        <item x="112"/>
        <item x="113"/>
        <item x="114"/>
        <item x="117"/>
        <item x="119"/>
        <item x="120"/>
        <item x="121"/>
        <item x="122"/>
        <item x="123"/>
        <item x="125"/>
        <item x="126"/>
        <item x="127"/>
        <item x="129"/>
        <item x="258"/>
        <item x="99"/>
        <item x="118"/>
        <item x="124"/>
        <item x="128"/>
        <item x="130"/>
        <item x="131"/>
        <item x="132"/>
        <item x="133"/>
        <item x="134"/>
        <item x="135"/>
        <item x="136"/>
        <item x="137"/>
        <item x="138"/>
        <item x="139"/>
        <item x="140"/>
        <item x="141"/>
        <item x="143"/>
        <item x="144"/>
        <item x="146"/>
        <item x="147"/>
        <item x="148"/>
        <item x="150"/>
        <item x="151"/>
        <item x="152"/>
        <item x="154"/>
        <item x="155"/>
        <item x="156"/>
        <item m="1" x="403"/>
        <item x="158"/>
        <item x="160"/>
        <item x="161"/>
        <item x="162"/>
        <item x="163"/>
        <item x="165"/>
        <item x="166"/>
        <item x="157"/>
        <item x="145"/>
        <item x="115"/>
        <item x="116"/>
        <item x="149"/>
        <item x="164"/>
        <item x="167"/>
        <item x="168"/>
        <item x="169"/>
        <item x="170"/>
        <item x="171"/>
        <item x="172"/>
        <item x="173"/>
        <item x="174"/>
        <item x="175"/>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142"/>
        <item m="1" x="359"/>
        <item x="159"/>
        <item x="176"/>
        <item x="222"/>
        <item x="223"/>
        <item x="224"/>
        <item x="225"/>
        <item x="227"/>
        <item x="228"/>
        <item x="230"/>
        <item x="231"/>
        <item x="232"/>
        <item x="234"/>
        <item x="235"/>
        <item x="236"/>
        <item x="237"/>
        <item x="239"/>
        <item x="242"/>
        <item x="243"/>
        <item x="244"/>
        <item x="245"/>
        <item x="226"/>
        <item x="229"/>
        <item x="233"/>
        <item x="240"/>
        <item x="246"/>
        <item x="247"/>
        <item x="248"/>
        <item x="251"/>
        <item x="252"/>
        <item x="253"/>
        <item m="1" x="391"/>
        <item m="1" x="373"/>
        <item x="254"/>
        <item x="256"/>
        <item x="241"/>
        <item x="255"/>
        <item x="257"/>
        <item x="260"/>
        <item x="262"/>
        <item m="1" x="384"/>
        <item x="249"/>
        <item x="259"/>
        <item x="265"/>
        <item x="250"/>
        <item m="1" x="392"/>
        <item x="270"/>
        <item x="261"/>
        <item x="266"/>
        <item x="269"/>
        <item m="1" x="387"/>
        <item x="272"/>
        <item x="273"/>
        <item m="1" x="412"/>
        <item m="1" x="369"/>
        <item m="1" x="406"/>
        <item m="1" x="364"/>
        <item m="1" x="380"/>
        <item x="274"/>
        <item x="263"/>
        <item x="264"/>
        <item x="267"/>
        <item x="268"/>
        <item x="275"/>
        <item x="276"/>
        <item x="277"/>
        <item x="279"/>
        <item x="278"/>
        <item x="283"/>
        <item x="285"/>
        <item x="280"/>
        <item x="281"/>
        <item x="282"/>
        <item x="284"/>
        <item x="286"/>
        <item x="287"/>
        <item x="290"/>
        <item x="291"/>
        <item x="288"/>
        <item x="293"/>
        <item x="294"/>
        <item x="298"/>
        <item x="299"/>
        <item x="292"/>
        <item x="295"/>
        <item x="296"/>
        <item x="300"/>
        <item m="1" x="379"/>
        <item m="1" x="372"/>
        <item x="297"/>
        <item x="301"/>
        <item x="302"/>
        <item x="304"/>
        <item x="303"/>
        <item x="305"/>
        <item x="313"/>
        <item x="289"/>
        <item x="306"/>
        <item x="307"/>
        <item x="308"/>
        <item x="309"/>
        <item x="311"/>
        <item x="312"/>
        <item m="1" x="389"/>
        <item x="314"/>
        <item x="315"/>
        <item x="316"/>
        <item x="310"/>
        <item x="317"/>
        <item x="319"/>
        <item x="320"/>
        <item x="323"/>
        <item m="1" x="396"/>
        <item x="327"/>
        <item x="328"/>
        <item x="332"/>
        <item x="329"/>
        <item m="1" x="405"/>
        <item x="238"/>
        <item x="318"/>
        <item x="321"/>
        <item x="324"/>
        <item x="326"/>
        <item x="330"/>
        <item x="331"/>
        <item x="333"/>
        <item x="335"/>
        <item x="336"/>
        <item x="338"/>
        <item x="347"/>
        <item x="322"/>
        <item x="325"/>
        <item m="1" x="395"/>
        <item x="339"/>
        <item x="340"/>
        <item x="341"/>
        <item x="343"/>
        <item x="344"/>
        <item m="1" x="368"/>
        <item x="346"/>
        <item x="334"/>
        <item x="337"/>
        <item x="342"/>
        <item x="345"/>
        <item x="348"/>
        <item x="349"/>
        <item x="350"/>
        <item t="default"/>
      </items>
    </pivotField>
    <pivotField showAll="0"/>
    <pivotField dataField="1" showAll="0"/>
    <pivotField dataField="1" showAll="0"/>
    <pivotField showAll="0"/>
    <pivotField showAll="0">
      <items count="8">
        <item h="1" x="3"/>
        <item h="1" x="0"/>
        <item h="1" x="1"/>
        <item x="4"/>
        <item x="5"/>
        <item h="1" x="2"/>
        <item h="1" x="6"/>
        <item t="default"/>
      </items>
    </pivotField>
    <pivotField axis="axisRow" showAll="0">
      <items count="18">
        <item m="1" x="16"/>
        <item sd="0" x="0"/>
        <item sd="0" x="1"/>
        <item sd="0" x="4"/>
        <item x="2"/>
        <item x="3"/>
        <item x="15"/>
        <item sd="0" x="5"/>
        <item sd="0" x="6"/>
        <item sd="0" x="7"/>
        <item x="8"/>
        <item x="9"/>
        <item x="10"/>
        <item x="12"/>
        <item x="13"/>
        <item x="14"/>
        <item x="11"/>
        <item t="default"/>
      </items>
    </pivotField>
    <pivotField showAll="0"/>
  </pivotFields>
  <rowFields count="2">
    <field x="28"/>
    <field x="18"/>
  </rowFields>
  <rowItems count="51">
    <i>
      <x v="8"/>
    </i>
    <i>
      <x v="9"/>
    </i>
    <i>
      <x v="10"/>
    </i>
    <i r="1">
      <x/>
    </i>
    <i r="1">
      <x v="1"/>
    </i>
    <i r="1">
      <x v="2"/>
    </i>
    <i r="1">
      <x v="3"/>
    </i>
    <i r="1">
      <x v="4"/>
    </i>
    <i r="1">
      <x v="8"/>
    </i>
    <i>
      <x v="11"/>
    </i>
    <i r="1">
      <x/>
    </i>
    <i r="1">
      <x v="1"/>
    </i>
    <i r="1">
      <x v="2"/>
    </i>
    <i r="1">
      <x v="3"/>
    </i>
    <i r="1">
      <x v="4"/>
    </i>
    <i>
      <x v="12"/>
    </i>
    <i r="1">
      <x/>
    </i>
    <i r="1">
      <x v="1"/>
    </i>
    <i r="1">
      <x v="2"/>
    </i>
    <i r="1">
      <x v="3"/>
    </i>
    <i r="1">
      <x v="4"/>
    </i>
    <i r="1">
      <x v="8"/>
    </i>
    <i>
      <x v="13"/>
    </i>
    <i r="1">
      <x/>
    </i>
    <i r="1">
      <x v="1"/>
    </i>
    <i r="1">
      <x v="2"/>
    </i>
    <i r="1">
      <x v="3"/>
    </i>
    <i r="1">
      <x v="4"/>
    </i>
    <i>
      <x v="14"/>
    </i>
    <i r="1">
      <x/>
    </i>
    <i r="1">
      <x v="1"/>
    </i>
    <i r="1">
      <x v="2"/>
    </i>
    <i r="1">
      <x v="3"/>
    </i>
    <i r="1">
      <x v="4"/>
    </i>
    <i r="1">
      <x v="8"/>
    </i>
    <i>
      <x v="15"/>
    </i>
    <i r="1">
      <x/>
    </i>
    <i r="1">
      <x v="1"/>
    </i>
    <i r="1">
      <x v="2"/>
    </i>
    <i r="1">
      <x v="3"/>
    </i>
    <i r="1">
      <x v="4"/>
    </i>
    <i r="1">
      <x v="8"/>
    </i>
    <i>
      <x v="16"/>
    </i>
    <i r="1">
      <x/>
    </i>
    <i r="1">
      <x v="1"/>
    </i>
    <i r="1">
      <x v="2"/>
    </i>
    <i r="1">
      <x v="3"/>
    </i>
    <i r="1">
      <x v="4"/>
    </i>
    <i r="1">
      <x v="8"/>
    </i>
    <i r="1">
      <x v="13"/>
    </i>
    <i t="grand">
      <x/>
    </i>
  </rowItems>
  <colFields count="1">
    <field x="-2"/>
  </colFields>
  <colItems count="3">
    <i>
      <x/>
    </i>
    <i i="1">
      <x v="1"/>
    </i>
    <i i="2">
      <x v="2"/>
    </i>
  </colItems>
  <pageFields count="3">
    <pageField fld="2" hier="-1"/>
    <pageField fld="22" hier="-1"/>
    <pageField fld="8" hier="-1"/>
  </pageFields>
  <dataFields count="3">
    <dataField name="Sum of Horas Disponibilidad" fld="22" baseField="22" baseItem="1"/>
    <dataField name="Sum of Tiempo NO Programación x Mtto" fld="24" baseField="26" baseItem="2"/>
    <dataField name="Sum of Horas Disponibilidad x Mtto" fld="25" baseField="26" baseItem="1"/>
  </dataFields>
  <formats count="4">
    <format dxfId="35">
      <pivotArea outline="0" collapsedLevelsAreSubtotals="1" fieldPosition="0"/>
    </format>
    <format dxfId="34">
      <pivotArea dataOnly="0" labelOnly="1" outline="0" fieldPosition="0">
        <references count="1">
          <reference field="4294967294" count="3">
            <x v="0"/>
            <x v="1"/>
            <x v="2"/>
          </reference>
        </references>
      </pivotArea>
    </format>
    <format dxfId="33">
      <pivotArea dataOnly="0" labelOnly="1" outline="0" fieldPosition="0">
        <references count="1">
          <reference field="4294967294" count="3">
            <x v="0"/>
            <x v="1"/>
            <x v="2"/>
          </reference>
        </references>
      </pivotArea>
    </format>
    <format dxfId="32">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34B6E0-BC02-4CAD-BCD1-E8177EFD04E3}"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D11" firstHeaderRow="0" firstDataRow="1" firstDataCol="1" rowPageCount="3" colPageCount="1"/>
  <pivotFields count="30">
    <pivotField showAll="0"/>
    <pivotField showAll="0"/>
    <pivotField axis="axisPage" multipleItemSelectionAllowed="1" showAll="0">
      <items count="5">
        <item h="1" x="1"/>
        <item x="0"/>
        <item h="1" x="3"/>
        <item h="1" x="2"/>
        <item t="default"/>
      </items>
    </pivotField>
    <pivotField showAll="0"/>
    <pivotField showAll="0"/>
    <pivotField numFmtId="20" showAll="0"/>
    <pivotField showAll="0"/>
    <pivotField numFmtId="14" showAll="0"/>
    <pivotField axis="axisPage" multipleItemSelectionAllowed="1" showAll="0">
      <items count="77">
        <item h="1" x="4"/>
        <item x="0"/>
        <item x="2"/>
        <item x="1"/>
        <item x="5"/>
        <item x="3"/>
        <item x="8"/>
        <item x="7"/>
        <item x="10"/>
        <item x="9"/>
        <item x="6"/>
        <item x="11"/>
        <item x="12"/>
        <item x="13"/>
        <item x="14"/>
        <item x="15"/>
        <item x="16"/>
        <item x="17"/>
        <item x="18"/>
        <item x="19"/>
        <item x="20"/>
        <item x="21"/>
        <item x="23"/>
        <item x="22"/>
        <item x="25"/>
        <item x="26"/>
        <item x="27"/>
        <item x="24"/>
        <item x="29"/>
        <item x="30"/>
        <item x="32"/>
        <item x="33"/>
        <item x="34"/>
        <item x="35"/>
        <item x="36"/>
        <item x="28"/>
        <item x="37"/>
        <item x="38"/>
        <item x="39"/>
        <item x="41"/>
        <item x="42"/>
        <item x="40"/>
        <item x="43"/>
        <item x="44"/>
        <item x="31"/>
        <item x="45"/>
        <item x="47"/>
        <item x="48"/>
        <item x="46"/>
        <item x="51"/>
        <item h="1" m="1" x="74"/>
        <item h="1" m="1" x="75"/>
        <item x="50"/>
        <item x="53"/>
        <item x="52"/>
        <item x="54"/>
        <item x="56"/>
        <item x="55"/>
        <item x="57"/>
        <item x="58"/>
        <item x="59"/>
        <item x="60"/>
        <item x="63"/>
        <item x="62"/>
        <item x="61"/>
        <item x="64"/>
        <item x="65"/>
        <item x="66"/>
        <item x="68"/>
        <item x="69"/>
        <item x="71"/>
        <item x="67"/>
        <item x="49"/>
        <item x="70"/>
        <item x="73"/>
        <item h="1" x="72"/>
        <item t="default"/>
      </items>
    </pivotField>
    <pivotField showAll="0"/>
    <pivotField showAll="0"/>
    <pivotField showAll="0"/>
    <pivotField showAll="0"/>
    <pivotField showAll="0"/>
    <pivotField showAll="0"/>
    <pivotField showAll="0"/>
    <pivotField showAll="0"/>
    <pivotField showAll="0"/>
    <pivotField axis="axisRow" showAll="0">
      <items count="16">
        <item x="3"/>
        <item x="4"/>
        <item x="0"/>
        <item x="2"/>
        <item x="1"/>
        <item m="1" x="13"/>
        <item h="1" x="6"/>
        <item m="1" x="11"/>
        <item x="5"/>
        <item m="1" x="12"/>
        <item x="8"/>
        <item m="1" x="10"/>
        <item m="1" x="14"/>
        <item x="7"/>
        <item h="1" x="9"/>
        <item t="default"/>
      </items>
    </pivotField>
    <pivotField showAll="0"/>
    <pivotField showAll="0"/>
    <pivotField showAll="0"/>
    <pivotField axis="axisPage" dataField="1" multipleItemSelectionAllowed="1" showAll="0">
      <items count="418">
        <item x="17"/>
        <item x="59"/>
        <item x="20"/>
        <item x="22"/>
        <item x="15"/>
        <item x="35"/>
        <item x="7"/>
        <item x="36"/>
        <item x="61"/>
        <item x="21"/>
        <item x="11"/>
        <item x="53"/>
        <item x="6"/>
        <item x="31"/>
        <item x="9"/>
        <item x="32"/>
        <item x="52"/>
        <item x="62"/>
        <item x="0"/>
        <item x="33"/>
        <item x="3"/>
        <item m="1" x="409"/>
        <item x="39"/>
        <item m="1" x="357"/>
        <item x="12"/>
        <item x="65"/>
        <item m="1" x="355"/>
        <item m="1" x="375"/>
        <item x="13"/>
        <item m="1" x="411"/>
        <item x="34"/>
        <item m="1" x="397"/>
        <item m="1" x="363"/>
        <item m="1" x="413"/>
        <item m="1" x="353"/>
        <item m="1" x="365"/>
        <item m="1" x="402"/>
        <item m="1" x="361"/>
        <item m="1" x="414"/>
        <item m="1" x="351"/>
        <item x="14"/>
        <item m="1" x="366"/>
        <item m="1" x="360"/>
        <item m="1" x="399"/>
        <item m="1" x="354"/>
        <item x="50"/>
        <item x="10"/>
        <item x="38"/>
        <item x="41"/>
        <item m="1" x="415"/>
        <item m="1" x="352"/>
        <item m="1" x="404"/>
        <item x="153"/>
        <item m="1" x="408"/>
        <item x="51"/>
        <item m="1" x="362"/>
        <item x="19"/>
        <item x="29"/>
        <item m="1" x="400"/>
        <item m="1" x="416"/>
        <item m="1" x="386"/>
        <item m="1" x="358"/>
        <item x="56"/>
        <item x="60"/>
        <item m="1" x="367"/>
        <item m="1" x="356"/>
        <item m="1" x="377"/>
        <item m="1" x="382"/>
        <item m="1" x="370"/>
        <item m="1" x="398"/>
        <item m="1" x="371"/>
        <item m="1" x="407"/>
        <item x="100"/>
        <item m="1" x="374"/>
        <item m="1" x="394"/>
        <item m="1" x="378"/>
        <item m="1" x="410"/>
        <item m="1" x="383"/>
        <item x="271"/>
        <item m="1" x="401"/>
        <item m="1" x="388"/>
        <item m="1" x="390"/>
        <item m="1" x="376"/>
        <item m="1" x="385"/>
        <item m="1" x="393"/>
        <item x="46"/>
        <item x="1"/>
        <item x="2"/>
        <item x="4"/>
        <item x="5"/>
        <item x="8"/>
        <item x="16"/>
        <item x="18"/>
        <item x="23"/>
        <item x="24"/>
        <item x="25"/>
        <item x="26"/>
        <item x="27"/>
        <item x="28"/>
        <item x="30"/>
        <item x="37"/>
        <item x="40"/>
        <item x="42"/>
        <item x="43"/>
        <item x="44"/>
        <item x="45"/>
        <item x="47"/>
        <item x="48"/>
        <item x="49"/>
        <item x="54"/>
        <item x="55"/>
        <item x="57"/>
        <item x="58"/>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m="1" x="381"/>
        <item x="102"/>
        <item x="101"/>
        <item x="103"/>
        <item x="104"/>
        <item x="105"/>
        <item x="106"/>
        <item x="107"/>
        <item x="108"/>
        <item x="109"/>
        <item x="110"/>
        <item x="111"/>
        <item x="112"/>
        <item x="113"/>
        <item x="114"/>
        <item x="117"/>
        <item x="119"/>
        <item x="120"/>
        <item x="121"/>
        <item x="122"/>
        <item x="123"/>
        <item x="125"/>
        <item x="126"/>
        <item x="127"/>
        <item x="129"/>
        <item x="258"/>
        <item x="99"/>
        <item x="118"/>
        <item x="124"/>
        <item x="128"/>
        <item x="130"/>
        <item x="131"/>
        <item x="132"/>
        <item x="133"/>
        <item x="134"/>
        <item x="135"/>
        <item x="136"/>
        <item x="137"/>
        <item x="138"/>
        <item x="139"/>
        <item x="140"/>
        <item x="141"/>
        <item x="143"/>
        <item x="144"/>
        <item x="146"/>
        <item x="147"/>
        <item x="148"/>
        <item x="150"/>
        <item x="151"/>
        <item x="152"/>
        <item x="154"/>
        <item x="155"/>
        <item x="156"/>
        <item m="1" x="403"/>
        <item x="158"/>
        <item x="160"/>
        <item x="161"/>
        <item x="162"/>
        <item x="163"/>
        <item x="165"/>
        <item x="166"/>
        <item x="157"/>
        <item x="145"/>
        <item x="115"/>
        <item x="116"/>
        <item x="149"/>
        <item x="164"/>
        <item x="167"/>
        <item x="168"/>
        <item x="169"/>
        <item x="170"/>
        <item x="171"/>
        <item x="172"/>
        <item x="173"/>
        <item x="174"/>
        <item x="175"/>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142"/>
        <item m="1" x="359"/>
        <item x="159"/>
        <item x="176"/>
        <item x="222"/>
        <item x="223"/>
        <item x="224"/>
        <item x="225"/>
        <item x="227"/>
        <item x="228"/>
        <item x="230"/>
        <item x="231"/>
        <item x="232"/>
        <item x="234"/>
        <item x="235"/>
        <item x="236"/>
        <item x="237"/>
        <item x="239"/>
        <item x="242"/>
        <item x="243"/>
        <item x="244"/>
        <item x="245"/>
        <item x="226"/>
        <item x="229"/>
        <item x="233"/>
        <item x="240"/>
        <item x="246"/>
        <item x="247"/>
        <item x="248"/>
        <item x="251"/>
        <item x="252"/>
        <item x="253"/>
        <item m="1" x="391"/>
        <item m="1" x="373"/>
        <item x="254"/>
        <item x="256"/>
        <item x="241"/>
        <item x="255"/>
        <item x="257"/>
        <item x="260"/>
        <item x="262"/>
        <item m="1" x="384"/>
        <item x="249"/>
        <item x="259"/>
        <item x="265"/>
        <item x="250"/>
        <item m="1" x="392"/>
        <item x="270"/>
        <item x="261"/>
        <item x="266"/>
        <item x="269"/>
        <item m="1" x="387"/>
        <item x="272"/>
        <item x="273"/>
        <item m="1" x="412"/>
        <item m="1" x="369"/>
        <item m="1" x="406"/>
        <item m="1" x="364"/>
        <item m="1" x="380"/>
        <item x="274"/>
        <item x="263"/>
        <item x="264"/>
        <item x="267"/>
        <item x="268"/>
        <item x="275"/>
        <item x="276"/>
        <item x="277"/>
        <item x="279"/>
        <item x="278"/>
        <item x="283"/>
        <item x="285"/>
        <item x="280"/>
        <item x="281"/>
        <item x="282"/>
        <item x="284"/>
        <item x="286"/>
        <item x="287"/>
        <item x="290"/>
        <item x="291"/>
        <item x="288"/>
        <item x="293"/>
        <item x="294"/>
        <item x="298"/>
        <item x="299"/>
        <item x="292"/>
        <item x="295"/>
        <item x="296"/>
        <item x="300"/>
        <item m="1" x="379"/>
        <item m="1" x="372"/>
        <item x="297"/>
        <item x="301"/>
        <item x="302"/>
        <item x="304"/>
        <item x="303"/>
        <item x="305"/>
        <item x="313"/>
        <item x="289"/>
        <item x="306"/>
        <item x="307"/>
        <item x="308"/>
        <item x="309"/>
        <item x="311"/>
        <item x="312"/>
        <item m="1" x="389"/>
        <item x="314"/>
        <item x="315"/>
        <item x="316"/>
        <item x="310"/>
        <item x="317"/>
        <item x="319"/>
        <item x="320"/>
        <item x="323"/>
        <item m="1" x="396"/>
        <item x="327"/>
        <item x="328"/>
        <item x="332"/>
        <item x="329"/>
        <item m="1" x="405"/>
        <item x="238"/>
        <item x="318"/>
        <item x="321"/>
        <item x="324"/>
        <item x="326"/>
        <item x="330"/>
        <item x="331"/>
        <item x="333"/>
        <item x="335"/>
        <item x="336"/>
        <item x="338"/>
        <item x="347"/>
        <item x="322"/>
        <item x="325"/>
        <item m="1" x="395"/>
        <item x="339"/>
        <item x="340"/>
        <item x="341"/>
        <item x="343"/>
        <item x="344"/>
        <item m="1" x="368"/>
        <item x="346"/>
        <item x="334"/>
        <item x="337"/>
        <item x="342"/>
        <item x="345"/>
        <item x="348"/>
        <item x="349"/>
        <item x="350"/>
        <item t="default"/>
      </items>
    </pivotField>
    <pivotField showAll="0"/>
    <pivotField dataField="1" showAll="0"/>
    <pivotField dataField="1" showAll="0"/>
    <pivotField showAll="0"/>
    <pivotField axis="axisRow" showAll="0">
      <items count="8">
        <item h="1" x="3"/>
        <item h="1" x="0"/>
        <item h="1" x="1"/>
        <item sd="0" x="4"/>
        <item sd="0" x="5"/>
        <item h="1" x="2"/>
        <item h="1" x="6"/>
        <item t="default"/>
      </items>
    </pivotField>
    <pivotField showAll="0">
      <items count="18">
        <item m="1" x="16"/>
        <item sd="0" x="0"/>
        <item sd="0" x="1"/>
        <item sd="0" x="4"/>
        <item x="2"/>
        <item x="3"/>
        <item x="15"/>
        <item sd="0" x="5"/>
        <item sd="0" x="6"/>
        <item sd="0" x="7"/>
        <item x="8"/>
        <item x="9"/>
        <item x="10"/>
        <item x="12"/>
        <item x="13"/>
        <item x="14"/>
        <item x="11"/>
        <item t="default"/>
      </items>
    </pivotField>
    <pivotField showAll="0"/>
  </pivotFields>
  <rowFields count="2">
    <field x="27"/>
    <field x="18"/>
  </rowFields>
  <rowItems count="3">
    <i>
      <x v="3"/>
    </i>
    <i>
      <x v="4"/>
    </i>
    <i t="grand">
      <x/>
    </i>
  </rowItems>
  <colFields count="1">
    <field x="-2"/>
  </colFields>
  <colItems count="3">
    <i>
      <x/>
    </i>
    <i i="1">
      <x v="1"/>
    </i>
    <i i="2">
      <x v="2"/>
    </i>
  </colItems>
  <pageFields count="3">
    <pageField fld="2" hier="-1"/>
    <pageField fld="22" hier="-1"/>
    <pageField fld="8" hier="-1"/>
  </pageFields>
  <dataFields count="3">
    <dataField name="Sum of Horas Disponibilidad" fld="22" baseField="22" baseItem="1"/>
    <dataField name="Sum of Tiempo NO Programación x Mtto" fld="24" baseField="26" baseItem="2"/>
    <dataField name="Sum of Horas Disponibilidad x Mtto" fld="25" baseField="26" baseItem="1"/>
  </dataFields>
  <formats count="4">
    <format dxfId="31">
      <pivotArea outline="0" collapsedLevelsAreSubtotals="1" fieldPosition="0"/>
    </format>
    <format dxfId="30">
      <pivotArea dataOnly="0" labelOnly="1" outline="0" fieldPosition="0">
        <references count="1">
          <reference field="4294967294" count="3">
            <x v="0"/>
            <x v="1"/>
            <x v="2"/>
          </reference>
        </references>
      </pivotArea>
    </format>
    <format dxfId="29">
      <pivotArea dataOnly="0" labelOnly="1" outline="0" fieldPosition="0">
        <references count="1">
          <reference field="4294967294" count="3">
            <x v="0"/>
            <x v="1"/>
            <x v="2"/>
          </reference>
        </references>
      </pivotArea>
    </format>
    <format dxfId="2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6FA5C-5674-4820-90D6-2DA57CFF2AE6}"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C45" firstHeaderRow="0" firstDataRow="1" firstDataCol="1" rowPageCount="3" colPageCount="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16">
        <item x="66"/>
        <item x="64"/>
        <item x="73"/>
        <item x="80"/>
        <item x="58"/>
        <item x="74"/>
        <item x="78"/>
        <item x="42"/>
        <item x="16"/>
        <item x="11"/>
        <item x="18"/>
        <item x="22"/>
        <item x="3"/>
        <item x="36"/>
        <item x="48"/>
        <item x="50"/>
        <item x="13"/>
        <item x="10"/>
        <item x="65"/>
        <item x="69"/>
        <item x="46"/>
        <item x="43"/>
        <item x="2"/>
        <item m="1" x="306"/>
        <item x="77"/>
        <item x="0"/>
        <item x="53"/>
        <item x="33"/>
        <item x="14"/>
        <item x="29"/>
        <item x="49"/>
        <item m="1" x="300"/>
        <item x="7"/>
        <item x="35"/>
        <item m="1" x="282"/>
        <item x="9"/>
        <item x="19"/>
        <item m="1" x="289"/>
        <item x="6"/>
        <item x="54"/>
        <item x="51"/>
        <item m="1" x="285"/>
        <item m="1" x="307"/>
        <item m="1" x="290"/>
        <item m="1" x="292"/>
        <item x="20"/>
        <item m="1" x="313"/>
        <item x="62"/>
        <item x="12"/>
        <item x="55"/>
        <item x="24"/>
        <item x="85"/>
        <item m="1" x="286"/>
        <item x="17"/>
        <item x="60"/>
        <item m="1" x="305"/>
        <item m="1" x="297"/>
        <item x="1"/>
        <item x="72"/>
        <item x="47"/>
        <item x="21"/>
        <item x="82"/>
        <item x="86"/>
        <item x="87"/>
        <item x="25"/>
        <item x="59"/>
        <item x="63"/>
        <item x="37"/>
        <item x="15"/>
        <item x="39"/>
        <item x="23"/>
        <item x="83"/>
        <item x="71"/>
        <item x="76"/>
        <item x="8"/>
        <item x="5"/>
        <item x="75"/>
        <item x="4"/>
        <item m="1" x="291"/>
        <item x="38"/>
        <item x="45"/>
        <item x="52"/>
        <item x="79"/>
        <item x="70"/>
        <item x="61"/>
        <item m="1" x="310"/>
        <item x="27"/>
        <item x="28"/>
        <item x="81"/>
        <item x="67"/>
        <item x="30"/>
        <item m="1" x="299"/>
        <item x="34"/>
        <item x="84"/>
        <item x="90"/>
        <item x="91"/>
        <item x="92"/>
        <item x="93"/>
        <item x="94"/>
        <item x="95"/>
        <item x="96"/>
        <item x="97"/>
        <item x="98"/>
        <item x="99"/>
        <item x="56"/>
        <item x="100"/>
        <item x="101"/>
        <item x="102"/>
        <item x="103"/>
        <item x="104"/>
        <item x="105"/>
        <item x="106"/>
        <item x="68"/>
        <item x="107"/>
        <item x="108"/>
        <item x="109"/>
        <item x="110"/>
        <item x="112"/>
        <item x="113"/>
        <item x="114"/>
        <item x="115"/>
        <item x="116"/>
        <item m="1" x="303"/>
        <item x="117"/>
        <item x="118"/>
        <item x="119"/>
        <item x="120"/>
        <item m="1" x="311"/>
        <item x="121"/>
        <item x="122"/>
        <item x="123"/>
        <item x="124"/>
        <item x="125"/>
        <item x="126"/>
        <item x="127"/>
        <item x="128"/>
        <item m="1" x="298"/>
        <item x="129"/>
        <item x="130"/>
        <item x="89"/>
        <item x="131"/>
        <item x="132"/>
        <item x="133"/>
        <item x="134"/>
        <item x="135"/>
        <item x="136"/>
        <item x="137"/>
        <item x="138"/>
        <item x="139"/>
        <item x="140"/>
        <item x="141"/>
        <item x="142"/>
        <item x="143"/>
        <item m="1" x="287"/>
        <item x="145"/>
        <item x="146"/>
        <item x="147"/>
        <item x="111"/>
        <item x="144"/>
        <item x="148"/>
        <item x="149"/>
        <item x="150"/>
        <item x="151"/>
        <item m="1" x="308"/>
        <item x="153"/>
        <item x="154"/>
        <item x="155"/>
        <item x="156"/>
        <item x="157"/>
        <item x="158"/>
        <item x="159"/>
        <item x="160"/>
        <item m="1" x="283"/>
        <item m="1" x="284"/>
        <item x="161"/>
        <item x="162"/>
        <item x="163"/>
        <item x="164"/>
        <item x="165"/>
        <item x="166"/>
        <item x="167"/>
        <item x="168"/>
        <item x="169"/>
        <item x="170"/>
        <item x="171"/>
        <item x="172"/>
        <item x="173"/>
        <item x="174"/>
        <item x="175"/>
        <item x="176"/>
        <item x="177"/>
        <item x="178"/>
        <item x="179"/>
        <item x="180"/>
        <item x="181"/>
        <item x="182"/>
        <item x="183"/>
        <item m="1" x="301"/>
        <item x="184"/>
        <item x="185"/>
        <item x="186"/>
        <item x="187"/>
        <item x="188"/>
        <item x="189"/>
        <item x="190"/>
        <item x="191"/>
        <item x="192"/>
        <item x="193"/>
        <item m="1" x="314"/>
        <item x="194"/>
        <item x="195"/>
        <item x="196"/>
        <item x="197"/>
        <item x="198"/>
        <item x="199"/>
        <item x="200"/>
        <item m="1" x="302"/>
        <item x="201"/>
        <item m="1" x="304"/>
        <item x="202"/>
        <item x="203"/>
        <item x="204"/>
        <item x="205"/>
        <item x="206"/>
        <item x="207"/>
        <item x="208"/>
        <item x="209"/>
        <item x="210"/>
        <item x="211"/>
        <item x="212"/>
        <item m="1" x="309"/>
        <item x="214"/>
        <item x="216"/>
        <item x="217"/>
        <item x="218"/>
        <item m="1" x="312"/>
        <item x="222"/>
        <item x="224"/>
        <item x="225"/>
        <item x="226"/>
        <item x="220"/>
        <item x="227"/>
        <item m="1" x="294"/>
        <item x="215"/>
        <item x="223"/>
        <item x="228"/>
        <item x="221"/>
        <item x="229"/>
        <item x="219"/>
        <item x="230"/>
        <item x="233"/>
        <item x="234"/>
        <item x="231"/>
        <item x="236"/>
        <item x="31"/>
        <item x="32"/>
        <item x="40"/>
        <item x="41"/>
        <item x="44"/>
        <item x="152"/>
        <item x="213"/>
        <item x="232"/>
        <item x="235"/>
        <item x="237"/>
        <item m="1" x="288"/>
        <item x="238"/>
        <item x="239"/>
        <item x="240"/>
        <item m="1" x="296"/>
        <item x="241"/>
        <item x="244"/>
        <item x="243"/>
        <item x="247"/>
        <item x="248"/>
        <item x="249"/>
        <item x="250"/>
        <item x="251"/>
        <item x="242"/>
        <item x="245"/>
        <item x="252"/>
        <item x="253"/>
        <item x="256"/>
        <item x="258"/>
        <item x="259"/>
        <item m="1" x="295"/>
        <item x="255"/>
        <item x="261"/>
        <item x="262"/>
        <item x="260"/>
        <item x="254"/>
        <item x="246"/>
        <item x="263"/>
        <item x="257"/>
        <item x="26"/>
        <item x="57"/>
        <item x="88"/>
        <item x="264"/>
        <item x="265"/>
        <item x="266"/>
        <item x="267"/>
        <item x="268"/>
        <item x="270"/>
        <item x="271"/>
        <item m="1" x="293"/>
        <item x="273"/>
        <item x="269"/>
        <item x="272"/>
        <item x="274"/>
        <item x="276"/>
        <item x="278"/>
        <item x="275"/>
        <item x="277"/>
        <item x="279"/>
        <item x="280"/>
        <item x="281"/>
        <item t="default"/>
      </items>
      <autoSortScope>
        <pivotArea dataOnly="0" outline="0" fieldPosition="0">
          <references count="1">
            <reference field="4294967294" count="1" selected="0">
              <x v="0"/>
            </reference>
          </references>
        </pivotArea>
      </autoSortScope>
    </pivotField>
    <pivotField showAll="0"/>
    <pivotField showAll="0">
      <items count="6">
        <item x="0"/>
        <item h="1" x="3"/>
        <item x="1"/>
        <item h="1" x="4"/>
        <item h="1" x="2"/>
        <item t="default"/>
      </items>
    </pivotField>
    <pivotField showAll="0"/>
    <pivotField axis="axisPage" multipleItemSelectionAllowed="1" showAll="0">
      <items count="18">
        <item x="0"/>
        <item x="7"/>
        <item x="3"/>
        <item x="1"/>
        <item x="6"/>
        <item x="8"/>
        <item x="4"/>
        <item x="5"/>
        <item x="2"/>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8">
        <item x="3"/>
        <item h="1" x="0"/>
        <item h="1" x="1"/>
        <item h="1" x="4"/>
        <item x="5"/>
        <item h="1" x="2"/>
        <item h="1" x="6"/>
        <item t="default"/>
      </items>
    </pivotField>
    <pivotField showAll="0"/>
    <pivotField showAll="0"/>
    <pivotField dataField="1" showAll="0"/>
    <pivotField showAll="0"/>
    <pivotField showAll="0"/>
    <pivotField axis="axisPage" multipleItemSelectionAllowed="1" showAll="0">
      <items count="16">
        <item h="1" m="1" x="14"/>
        <item h="1" x="1"/>
        <item h="1" x="2"/>
        <item h="1" x="3"/>
        <item h="1" x="13"/>
        <item h="1" x="4"/>
        <item h="1" x="0"/>
        <item h="1" x="5"/>
        <item h="1" x="6"/>
        <item h="1" x="7"/>
        <item h="1" x="8"/>
        <item h="1" x="12"/>
        <item h="1" x="9"/>
        <item h="1" x="10"/>
        <item x="11"/>
        <item t="default"/>
      </items>
    </pivotField>
    <pivotField dragToRow="0" dragToCol="0" dragToPage="0" showAll="0" defaultSubtotal="0"/>
  </pivotFields>
  <rowFields count="1">
    <field x="13"/>
  </rowFields>
  <rowItems count="40">
    <i>
      <x v="68"/>
    </i>
    <i>
      <x v="240"/>
    </i>
    <i>
      <x v="64"/>
    </i>
    <i>
      <x v="57"/>
    </i>
    <i>
      <x v="38"/>
    </i>
    <i>
      <x v="53"/>
    </i>
    <i>
      <x v="87"/>
    </i>
    <i>
      <x v="80"/>
    </i>
    <i>
      <x v="32"/>
    </i>
    <i>
      <x v="17"/>
    </i>
    <i>
      <x v="272"/>
    </i>
    <i>
      <x v="70"/>
    </i>
    <i>
      <x v="48"/>
    </i>
    <i>
      <x v="25"/>
    </i>
    <i>
      <x v="282"/>
    </i>
    <i>
      <x v="269"/>
    </i>
    <i>
      <x v="270"/>
    </i>
    <i>
      <x v="63"/>
    </i>
    <i>
      <x v="22"/>
    </i>
    <i>
      <x v="75"/>
    </i>
    <i>
      <x v="309"/>
    </i>
    <i>
      <x v="288"/>
    </i>
    <i>
      <x v="60"/>
    </i>
    <i>
      <x v="271"/>
    </i>
    <i>
      <x v="241"/>
    </i>
    <i>
      <x v="243"/>
    </i>
    <i>
      <x v="277"/>
    </i>
    <i>
      <x v="305"/>
    </i>
    <i>
      <x v="312"/>
    </i>
    <i>
      <x v="16"/>
    </i>
    <i>
      <x v="311"/>
    </i>
    <i>
      <x v="304"/>
    </i>
    <i>
      <x v="276"/>
    </i>
    <i>
      <x v="154"/>
    </i>
    <i>
      <x v="308"/>
    </i>
    <i>
      <x v="313"/>
    </i>
    <i>
      <x v="314"/>
    </i>
    <i>
      <x v="310"/>
    </i>
    <i>
      <x v="35"/>
    </i>
    <i t="grand">
      <x/>
    </i>
  </rowItems>
  <colFields count="1">
    <field x="-2"/>
  </colFields>
  <colItems count="2">
    <i>
      <x/>
    </i>
    <i i="1">
      <x v="1"/>
    </i>
  </colItems>
  <pageFields count="3">
    <pageField fld="33" hier="-1"/>
    <pageField fld="17" hier="-1"/>
    <pageField fld="27" hier="-1"/>
  </pageFields>
  <dataFields count="2">
    <dataField name="Sum of Horas Mtto Reales" fld="30" baseField="13" baseItem="85" numFmtId="170"/>
    <dataField name="Count of Horas Mtto Reales" fld="30" subtotal="count" baseField="0" baseItem="0" numFmtId="173"/>
  </dataFields>
  <formats count="3">
    <format dxfId="24">
      <pivotArea outline="0" collapsedLevelsAreSubtotals="1" fieldPosition="0"/>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4AE683-1F2B-464E-AC2E-530AF323D62C}" name="PivotTable1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J15" firstHeaderRow="1" firstDataRow="2" firstDataCol="1" rowPageCount="2" colPageCount="1"/>
  <pivotFields count="30">
    <pivotField showAll="0"/>
    <pivotField showAll="0"/>
    <pivotField axis="axisPage" multipleItemSelectionAllowed="1" showAll="0">
      <items count="5">
        <item h="1" x="1"/>
        <item x="0"/>
        <item h="1" x="3"/>
        <item h="1" x="2"/>
        <item t="default"/>
      </items>
    </pivotField>
    <pivotField showAll="0"/>
    <pivotField showAll="0"/>
    <pivotField numFmtId="20" showAll="0"/>
    <pivotField showAll="0"/>
    <pivotField numFmtId="14" showAll="0"/>
    <pivotField axis="axisPage" multipleItemSelectionAllowed="1" showAll="0">
      <items count="77">
        <item h="1" x="4"/>
        <item x="0"/>
        <item x="2"/>
        <item x="1"/>
        <item x="5"/>
        <item x="3"/>
        <item x="8"/>
        <item x="7"/>
        <item x="10"/>
        <item x="9"/>
        <item x="6"/>
        <item x="11"/>
        <item x="12"/>
        <item x="13"/>
        <item x="14"/>
        <item x="15"/>
        <item x="16"/>
        <item x="17"/>
        <item x="18"/>
        <item x="19"/>
        <item x="20"/>
        <item x="21"/>
        <item x="23"/>
        <item x="22"/>
        <item x="25"/>
        <item x="26"/>
        <item x="27"/>
        <item x="24"/>
        <item x="29"/>
        <item x="30"/>
        <item x="32"/>
        <item x="33"/>
        <item x="34"/>
        <item x="35"/>
        <item x="36"/>
        <item x="28"/>
        <item x="37"/>
        <item x="38"/>
        <item x="39"/>
        <item x="41"/>
        <item x="42"/>
        <item x="40"/>
        <item x="43"/>
        <item x="44"/>
        <item x="31"/>
        <item x="45"/>
        <item x="47"/>
        <item x="48"/>
        <item x="46"/>
        <item x="51"/>
        <item h="1" m="1" x="74"/>
        <item h="1" m="1" x="75"/>
        <item x="50"/>
        <item x="53"/>
        <item x="52"/>
        <item x="54"/>
        <item x="56"/>
        <item x="55"/>
        <item x="57"/>
        <item x="58"/>
        <item x="59"/>
        <item x="60"/>
        <item x="63"/>
        <item x="62"/>
        <item x="61"/>
        <item x="64"/>
        <item x="65"/>
        <item x="66"/>
        <item x="68"/>
        <item x="69"/>
        <item x="71"/>
        <item x="67"/>
        <item x="49"/>
        <item x="70"/>
        <item x="73"/>
        <item h="1" x="72"/>
        <item t="default"/>
      </items>
    </pivotField>
    <pivotField showAll="0"/>
    <pivotField showAll="0"/>
    <pivotField showAll="0"/>
    <pivotField showAll="0"/>
    <pivotField showAll="0"/>
    <pivotField showAll="0"/>
    <pivotField axis="axisCol" dataField="1" showAll="0">
      <items count="6">
        <item x="0"/>
        <item x="1"/>
        <item h="1" x="2"/>
        <item x="3"/>
        <item x="4"/>
        <item t="default"/>
      </items>
    </pivotField>
    <pivotField showAll="0"/>
    <pivotField showAll="0"/>
    <pivotField axis="axisRow" showAll="0">
      <items count="16">
        <item x="3"/>
        <item x="4"/>
        <item x="0"/>
        <item x="2"/>
        <item x="1"/>
        <item m="1" x="13"/>
        <item x="6"/>
        <item m="1" x="11"/>
        <item x="5"/>
        <item m="1" x="12"/>
        <item x="8"/>
        <item m="1" x="10"/>
        <item m="1" x="14"/>
        <item x="7"/>
        <item x="9"/>
        <item t="default"/>
      </items>
    </pivotField>
    <pivotField showAll="0"/>
    <pivotField showAll="0"/>
    <pivotField showAll="0"/>
    <pivotField showAll="0"/>
    <pivotField showAll="0"/>
    <pivotField showAll="0"/>
    <pivotField showAll="0"/>
    <pivotField showAll="0"/>
    <pivotField showAll="0">
      <items count="8">
        <item h="1" x="3"/>
        <item h="1" x="0"/>
        <item h="1" x="1"/>
        <item x="4"/>
        <item x="5"/>
        <item h="1" x="2"/>
        <item h="1" x="6"/>
        <item t="default"/>
      </items>
    </pivotField>
    <pivotField axis="axisRow" showAll="0">
      <items count="18">
        <item h="1" m="1" x="16"/>
        <item sd="0" x="0"/>
        <item sd="0" x="1"/>
        <item sd="0" x="4"/>
        <item h="1" x="2"/>
        <item h="1" x="3"/>
        <item h="1" x="15"/>
        <item sd="0" x="5"/>
        <item sd="0" x="6"/>
        <item sd="0" x="7"/>
        <item sd="0" x="8"/>
        <item sd="0" x="9"/>
        <item sd="0" x="10"/>
        <item sd="0" x="12"/>
        <item sd="0" x="13"/>
        <item sd="0" x="14"/>
        <item sd="0" x="11"/>
        <item t="default"/>
      </items>
    </pivotField>
    <pivotField showAll="0"/>
  </pivotFields>
  <rowFields count="2">
    <field x="28"/>
    <field x="18"/>
  </rowFields>
  <rowItems count="10">
    <i>
      <x v="8"/>
    </i>
    <i>
      <x v="9"/>
    </i>
    <i>
      <x v="10"/>
    </i>
    <i>
      <x v="11"/>
    </i>
    <i>
      <x v="12"/>
    </i>
    <i>
      <x v="13"/>
    </i>
    <i>
      <x v="14"/>
    </i>
    <i>
      <x v="15"/>
    </i>
    <i>
      <x v="16"/>
    </i>
    <i t="grand">
      <x/>
    </i>
  </rowItems>
  <colFields count="1">
    <field x="15"/>
  </colFields>
  <colItems count="3">
    <i>
      <x/>
    </i>
    <i>
      <x v="1"/>
    </i>
    <i t="grand">
      <x/>
    </i>
  </colItems>
  <pageFields count="2">
    <pageField fld="2" hier="-1"/>
    <pageField fld="8" hier="-1"/>
  </pageFields>
  <dataFields count="1">
    <dataField name="Count of TIPO DE REPARACION" fld="15" subtotal="count" baseField="0" baseItem="0"/>
  </dataFields>
  <formats count="2">
    <format dxfId="3">
      <pivotArea outline="0" collapsedLevelsAreSubtotals="1"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7FCA5C-734C-47A9-B664-6AE2E8E87275}" name="PivotTable1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emana">
  <location ref="A4:D15" firstHeaderRow="1" firstDataRow="2" firstDataCol="1" rowPageCount="2" colPageCount="1"/>
  <pivotFields count="35">
    <pivotField showAll="0"/>
    <pivotField showAll="0"/>
    <pivotField axis="axisPage" multipleItemSelectionAllowed="1" showAll="0">
      <items count="5">
        <item h="1" x="1"/>
        <item x="0"/>
        <item h="1" x="3"/>
        <item h="1" x="2"/>
        <item t="default"/>
      </items>
    </pivotField>
    <pivotField showAll="0"/>
    <pivotField showAll="0"/>
    <pivotField numFmtId="20" showAll="0"/>
    <pivotField showAll="0"/>
    <pivotField numFmtId="14" showAll="0"/>
    <pivotField axis="axisPage" multipleItemSelectionAllowed="1" showAll="0">
      <items count="77">
        <item h="1" x="4"/>
        <item x="0"/>
        <item x="2"/>
        <item x="1"/>
        <item x="5"/>
        <item x="3"/>
        <item x="8"/>
        <item x="7"/>
        <item x="10"/>
        <item x="9"/>
        <item x="6"/>
        <item x="11"/>
        <item x="12"/>
        <item x="13"/>
        <item x="14"/>
        <item x="15"/>
        <item x="16"/>
        <item x="17"/>
        <item x="18"/>
        <item x="19"/>
        <item x="20"/>
        <item x="21"/>
        <item x="23"/>
        <item x="22"/>
        <item x="25"/>
        <item x="26"/>
        <item x="27"/>
        <item x="24"/>
        <item x="29"/>
        <item x="30"/>
        <item x="32"/>
        <item x="33"/>
        <item x="34"/>
        <item x="35"/>
        <item x="36"/>
        <item x="28"/>
        <item x="37"/>
        <item x="38"/>
        <item x="39"/>
        <item x="41"/>
        <item x="31"/>
        <item x="40"/>
        <item x="42"/>
        <item x="43"/>
        <item x="44"/>
        <item x="45"/>
        <item x="46"/>
        <item x="47"/>
        <item x="48"/>
        <item x="51"/>
        <item h="1" m="1" x="75"/>
        <item h="1" m="1" x="74"/>
        <item x="50"/>
        <item x="53"/>
        <item x="52"/>
        <item x="54"/>
        <item x="56"/>
        <item x="55"/>
        <item x="57"/>
        <item x="58"/>
        <item x="59"/>
        <item x="60"/>
        <item x="63"/>
        <item x="62"/>
        <item x="61"/>
        <item x="64"/>
        <item x="65"/>
        <item x="66"/>
        <item x="68"/>
        <item x="69"/>
        <item x="71"/>
        <item x="67"/>
        <item x="49"/>
        <item x="70"/>
        <item x="73"/>
        <item h="1" x="72"/>
        <item t="default"/>
      </items>
    </pivotField>
    <pivotField showAll="0"/>
    <pivotField showAll="0"/>
    <pivotField showAll="0"/>
    <pivotField showAll="0"/>
    <pivotField showAll="0"/>
    <pivotField showAll="0"/>
    <pivotField axis="axisCol" showAll="0">
      <items count="6">
        <item x="0"/>
        <item x="1"/>
        <item h="1" x="2"/>
        <item x="3"/>
        <item x="4"/>
        <item t="default"/>
      </items>
    </pivotField>
    <pivotField showAll="0"/>
    <pivotField showAll="0"/>
    <pivotField axis="axisRow" showAll="0">
      <items count="14">
        <item x="3"/>
        <item x="4"/>
        <item x="0"/>
        <item x="2"/>
        <item x="1"/>
        <item m="1" x="12"/>
        <item x="6"/>
        <item m="1" x="10"/>
        <item x="5"/>
        <item m="1" x="11"/>
        <item x="8"/>
        <item x="7"/>
        <item x="9"/>
        <item t="default"/>
      </items>
    </pivotField>
    <pivotField showAll="0"/>
    <pivotField showAll="0"/>
    <pivotField dataField="1" showAll="0"/>
    <pivotField showAll="0"/>
    <pivotField showAll="0"/>
    <pivotField showAll="0"/>
    <pivotField showAll="0"/>
    <pivotField showAll="0"/>
    <pivotField showAll="0">
      <items count="8">
        <item h="1" x="3"/>
        <item h="1" x="0"/>
        <item h="1" x="1"/>
        <item x="4"/>
        <item x="5"/>
        <item h="1" x="2"/>
        <item h="1" x="6"/>
        <item t="default"/>
      </items>
    </pivotField>
    <pivotField axis="axisRow" showAll="0">
      <items count="18">
        <item h="1" m="1" x="16"/>
        <item sd="0" x="0"/>
        <item sd="0" x="1"/>
        <item sd="0" x="4"/>
        <item x="2"/>
        <item h="1" sd="0" x="3"/>
        <item x="15"/>
        <item sd="0" x="5"/>
        <item sd="0" x="6"/>
        <item sd="0" x="7"/>
        <item sd="0" x="8"/>
        <item sd="0" x="9"/>
        <item sd="0" x="10"/>
        <item sd="0" x="12"/>
        <item sd="0" x="13"/>
        <item sd="0" x="14"/>
        <item sd="0" x="11"/>
        <item t="default"/>
      </items>
    </pivotField>
    <pivotField showAll="0"/>
    <pivotField showAll="0"/>
    <pivotField showAll="0"/>
    <pivotField showAll="0"/>
    <pivotField showAll="0"/>
    <pivotField dragToRow="0" dragToCol="0" dragToPage="0" showAll="0" defaultSubtotal="0"/>
  </pivotFields>
  <rowFields count="2">
    <field x="28"/>
    <field x="18"/>
  </rowFields>
  <rowItems count="10">
    <i>
      <x v="8"/>
    </i>
    <i>
      <x v="9"/>
    </i>
    <i>
      <x v="10"/>
    </i>
    <i>
      <x v="11"/>
    </i>
    <i>
      <x v="12"/>
    </i>
    <i>
      <x v="13"/>
    </i>
    <i>
      <x v="14"/>
    </i>
    <i>
      <x v="15"/>
    </i>
    <i>
      <x v="16"/>
    </i>
    <i t="grand">
      <x/>
    </i>
  </rowItems>
  <colFields count="1">
    <field x="15"/>
  </colFields>
  <colItems count="3">
    <i>
      <x/>
    </i>
    <i>
      <x v="1"/>
    </i>
    <i t="grand">
      <x/>
    </i>
  </colItems>
  <pageFields count="2">
    <pageField fld="8" hier="-1"/>
    <pageField fld="2" hier="-1"/>
  </pageFields>
  <dataFields count="1">
    <dataField name="Sum of Horas Mtto Total" fld="21" baseField="27" baseItem="7"/>
  </dataFields>
  <formats count="2">
    <format dxfId="5">
      <pivotArea collapsedLevelsAreSubtotals="1" fieldPosition="0">
        <references count="2">
          <reference field="15" count="1" selected="0">
            <x v="0"/>
          </reference>
          <reference field="28" count="1">
            <x v="1"/>
          </reference>
        </references>
      </pivotArea>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09B094-D164-4299-A6C8-BD6844324D76}"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C23" firstHeaderRow="0" firstDataRow="1" firstDataCol="1" rowPageCount="3" colPageCount="1"/>
  <pivotFields count="35">
    <pivotField showAll="0"/>
    <pivotField showAll="0"/>
    <pivotField showAll="0"/>
    <pivotField showAll="0"/>
    <pivotField axis="axisRow" dataField="1" showAll="0" sortType="descending">
      <items count="72">
        <item x="11"/>
        <item x="19"/>
        <item x="1"/>
        <item x="16"/>
        <item x="10"/>
        <item x="6"/>
        <item x="3"/>
        <item x="14"/>
        <item x="5"/>
        <item x="7"/>
        <item x="13"/>
        <item x="15"/>
        <item x="17"/>
        <item x="20"/>
        <item x="9"/>
        <item x="2"/>
        <item x="24"/>
        <item x="8"/>
        <item x="4"/>
        <item x="12"/>
        <item x="0"/>
        <item x="18"/>
        <item x="21"/>
        <item x="22"/>
        <item x="23"/>
        <item x="25"/>
        <item x="26"/>
        <item x="27"/>
        <item x="28"/>
        <item x="29"/>
        <item x="30"/>
        <item x="31"/>
        <item x="32"/>
        <item x="33"/>
        <item x="35"/>
        <item x="36"/>
        <item x="37"/>
        <item x="34"/>
        <item x="38"/>
        <item x="39"/>
        <item x="40"/>
        <item x="41"/>
        <item x="42"/>
        <item x="43"/>
        <item x="44"/>
        <item x="45"/>
        <item x="46"/>
        <item x="47"/>
        <item x="48"/>
        <item x="49"/>
        <item x="50"/>
        <item x="51"/>
        <item x="52"/>
        <item x="53"/>
        <item x="54"/>
        <item x="55"/>
        <item x="56"/>
        <item x="57"/>
        <item x="59"/>
        <item x="60"/>
        <item x="58"/>
        <item x="62"/>
        <item x="61"/>
        <item x="63"/>
        <item x="64"/>
        <item x="65"/>
        <item x="66"/>
        <item x="67"/>
        <item x="68"/>
        <item x="69"/>
        <item x="70"/>
        <item t="default"/>
      </items>
      <autoSortScope>
        <pivotArea dataOnly="0" outline="0" fieldPosition="0">
          <references count="1">
            <reference field="4294967294" count="1" selected="0">
              <x v="0"/>
            </reference>
          </references>
        </pivotArea>
      </autoSortScope>
    </pivotField>
    <pivotField numFmtId="20" showAll="0"/>
    <pivotField showAll="0"/>
    <pivotField numFmtId="14" showAll="0"/>
    <pivotField axis="axisPage" multipleItemSelectionAllowed="1" showAll="0">
      <items count="77">
        <item h="1" x="4"/>
        <item x="0"/>
        <item x="2"/>
        <item x="1"/>
        <item x="3"/>
        <item x="5"/>
        <item x="6"/>
        <item x="7"/>
        <item x="8"/>
        <item x="9"/>
        <item x="10"/>
        <item x="11"/>
        <item x="12"/>
        <item x="13"/>
        <item x="14"/>
        <item x="15"/>
        <item x="16"/>
        <item x="17"/>
        <item x="18"/>
        <item x="19"/>
        <item x="20"/>
        <item x="21"/>
        <item x="23"/>
        <item x="22"/>
        <item x="25"/>
        <item x="26"/>
        <item x="27"/>
        <item x="24"/>
        <item x="29"/>
        <item x="30"/>
        <item x="32"/>
        <item x="33"/>
        <item x="34"/>
        <item x="35"/>
        <item x="36"/>
        <item x="28"/>
        <item x="37"/>
        <item x="38"/>
        <item x="39"/>
        <item x="41"/>
        <item x="31"/>
        <item x="40"/>
        <item x="42"/>
        <item x="43"/>
        <item x="44"/>
        <item x="45"/>
        <item x="46"/>
        <item x="47"/>
        <item x="48"/>
        <item x="51"/>
        <item h="1" m="1" x="75"/>
        <item h="1" m="1" x="74"/>
        <item x="50"/>
        <item x="53"/>
        <item x="52"/>
        <item x="54"/>
        <item x="56"/>
        <item x="55"/>
        <item x="57"/>
        <item x="58"/>
        <item x="59"/>
        <item x="60"/>
        <item x="63"/>
        <item x="62"/>
        <item x="61"/>
        <item x="64"/>
        <item x="65"/>
        <item x="66"/>
        <item x="68"/>
        <item x="69"/>
        <item x="71"/>
        <item h="1" x="67"/>
        <item h="1" x="49"/>
        <item h="1" x="70"/>
        <item h="1" x="73"/>
        <item h="1" x="72"/>
        <item t="default"/>
      </items>
    </pivotField>
    <pivotField showAll="0"/>
    <pivotField showAll="0"/>
    <pivotField showAll="0"/>
    <pivotField showAll="0"/>
    <pivotField showAll="0"/>
    <pivotField showAll="0"/>
    <pivotField axis="axisPage" multipleItemSelectionAllowed="1" showAll="0">
      <items count="6">
        <item x="0"/>
        <item h="1" x="1"/>
        <item h="1" x="2"/>
        <item h="1"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8">
        <item h="1" m="1" x="16"/>
        <item h="1" x="0"/>
        <item h="1" x="1"/>
        <item h="1" x="4"/>
        <item h="1" x="5"/>
        <item h="1" x="6"/>
        <item h="1" x="7"/>
        <item h="1" x="3"/>
        <item h="1" x="2"/>
        <item h="1" x="15"/>
        <item h="1" x="8"/>
        <item h="1" x="9"/>
        <item h="1" x="10"/>
        <item h="1" x="12"/>
        <item h="1" x="13"/>
        <item x="14"/>
        <item h="1" x="11"/>
        <item t="default"/>
      </items>
    </pivotField>
    <pivotField multipleItemSelectionAllowed="1" showAll="0"/>
    <pivotField dataField="1" showAll="0"/>
    <pivotField showAll="0"/>
    <pivotField showAll="0"/>
    <pivotField showAll="0"/>
    <pivotField dragToRow="0" dragToCol="0" dragToPage="0" showAll="0" defaultSubtotal="0"/>
  </pivotFields>
  <rowFields count="1">
    <field x="4"/>
  </rowFields>
  <rowItems count="18">
    <i>
      <x v="10"/>
    </i>
    <i>
      <x v="6"/>
    </i>
    <i>
      <x v="46"/>
    </i>
    <i>
      <x v="60"/>
    </i>
    <i>
      <x v="2"/>
    </i>
    <i>
      <x v="1"/>
    </i>
    <i>
      <x v="13"/>
    </i>
    <i>
      <x v="63"/>
    </i>
    <i>
      <x v="62"/>
    </i>
    <i>
      <x/>
    </i>
    <i>
      <x v="29"/>
    </i>
    <i>
      <x v="66"/>
    </i>
    <i>
      <x v="18"/>
    </i>
    <i>
      <x v="67"/>
    </i>
    <i>
      <x v="31"/>
    </i>
    <i>
      <x v="24"/>
    </i>
    <i>
      <x v="20"/>
    </i>
    <i t="grand">
      <x/>
    </i>
  </rowItems>
  <colFields count="1">
    <field x="-2"/>
  </colFields>
  <colItems count="2">
    <i>
      <x/>
    </i>
    <i i="1">
      <x v="1"/>
    </i>
  </colItems>
  <pageFields count="3">
    <pageField fld="28" hier="-1"/>
    <pageField fld="8" hier="-1"/>
    <pageField fld="15" hier="-1"/>
  </pageFields>
  <dataFields count="2">
    <dataField name="Count of TRABAJO REALIZADO EN (AUTOPARTE)" fld="4" subtotal="count" baseField="0" baseItem="0"/>
    <dataField name="Sum of Horas Mtto Reales" fld="30" baseField="4" baseItem="2"/>
  </dataFields>
  <formats count="2">
    <format dxfId="1">
      <pivotArea collapsedLevelsAreSubtotals="1" fieldPosition="0">
        <references count="2">
          <reference field="4294967294" count="1" selected="0">
            <x v="1"/>
          </reference>
          <reference field="4" count="12">
            <x v="2"/>
            <x v="3"/>
            <x v="4"/>
            <x v="5"/>
            <x v="6"/>
            <x v="8"/>
            <x v="10"/>
            <x v="11"/>
            <x v="14"/>
            <x v="15"/>
            <x v="16"/>
            <x v="18"/>
          </reference>
        </references>
      </pivotArea>
    </format>
    <format dxfId="0">
      <pivotArea field="4" grandRow="1" outline="0" collapsedLevelsAreSubtotals="1" axis="axisRow" fieldPosition="0">
        <references count="1">
          <reference field="4294967294" count="1" selected="0">
            <x v="1"/>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PO_DE_REPARACION" xr10:uid="{A1D0F42E-288F-4E26-8A8E-ABF44BF999A9}" sourceName="TIPO DE REPARACION">
  <pivotTables>
    <pivotTable tabId="78" name="PivotTable1"/>
  </pivotTables>
  <data>
    <tabular pivotCacheId="704845202">
      <items count="5">
        <i x="0" s="1"/>
        <i x="1" s="1"/>
        <i x="2"/>
        <i x="3"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M_MTTO" xr10:uid="{0C50EEF3-0FB2-4BC5-B6BF-834D2696CA63}" sourceName="SEM MTTO">
  <pivotTables>
    <pivotTable tabId="78" name="PivotTable1"/>
  </pivotTables>
  <data>
    <tabular pivotCacheId="704845202">
      <items count="15">
        <i x="2"/>
        <i x="4"/>
        <i x="5"/>
        <i x="8"/>
        <i x="12"/>
        <i x="9"/>
        <i x="10"/>
        <i x="11" s="1"/>
        <i x="0"/>
        <i x="14" nd="1"/>
        <i x="6" nd="1"/>
        <i x="1" nd="1"/>
        <i x="3" nd="1"/>
        <i x="7"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 xr10:uid="{8CB22EBD-DD2F-43BE-98A4-09872C69C253}" sourceName="MES">
  <pivotTables>
    <pivotTable tabId="74" name="PivotTable13"/>
  </pivotTables>
  <data>
    <tabular pivotCacheId="704845202">
      <items count="7">
        <i x="0"/>
        <i x="1"/>
        <i x="4" s="1"/>
        <i x="5" s="1"/>
        <i x="3" nd="1"/>
        <i x="2"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1" xr10:uid="{9DC855A0-2EE6-458B-9D8D-719B8D9572F6}" sourceName="MES">
  <pivotTables>
    <pivotTable tabId="74" name="PivotTable14"/>
  </pivotTables>
  <data>
    <tabular pivotCacheId="1318108231">
      <items count="7">
        <i x="0"/>
        <i x="1"/>
        <i x="4" s="1"/>
        <i x="5" s="1"/>
        <i x="3" nd="1"/>
        <i x="2" nd="1"/>
        <i x="6"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2" xr10:uid="{3A19F9D0-3F72-453B-8F03-10D397B31BE8}" sourceName="MES">
  <pivotTables>
    <pivotTable tabId="73" name="PivotTable1"/>
  </pivotTables>
  <data>
    <tabular pivotCacheId="1318108231">
      <items count="7">
        <i x="3"/>
        <i x="0"/>
        <i x="1"/>
        <i x="4" s="1"/>
        <i x="5" s="1"/>
        <i x="2" nd="1"/>
        <i x="6"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M" xr10:uid="{3ACD8AC8-6FD9-4DEE-A450-324F8081C51A}" sourceName="SEM">
  <pivotTables>
    <pivotTable tabId="98" name="PivotTable1"/>
  </pivotTables>
  <data>
    <tabular pivotCacheId="1318108231">
      <items count="17">
        <i x="6"/>
        <i x="7"/>
        <i x="8"/>
        <i x="9"/>
        <i x="10"/>
        <i x="12"/>
        <i x="13"/>
        <i x="14"/>
        <i x="11" s="1"/>
        <i x="3"/>
        <i x="2"/>
        <i x="16" nd="1"/>
        <i x="0" nd="1"/>
        <i x="1" nd="1"/>
        <i x="4" nd="1"/>
        <i x="5" nd="1"/>
        <i x="15"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F72DE629-99CD-4F65-AB10-1522D61B6699}" sourceName="MES">
  <pivotTables>
    <pivotTable tabId="78" name="PivotTable1"/>
  </pivotTables>
  <data>
    <tabular pivotCacheId="704845202">
      <items count="7">
        <i x="3" s="1"/>
        <i x="5" s="1"/>
        <i x="0" nd="1"/>
        <i x="1" nd="1"/>
        <i x="4" nd="1"/>
        <i x="2" nd="1"/>
        <i x="6"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21" xr10:uid="{15B09EE3-6E06-4330-A630-E0FCFC8FF9FC}" sourceName="MES">
  <pivotTables>
    <pivotTable tabId="106" name="PivotTable1"/>
  </pivotTables>
  <data>
    <tabular pivotCacheId="1318108231">
      <items count="7">
        <i x="3"/>
        <i x="0"/>
        <i x="1"/>
        <i x="4" s="1"/>
        <i x="5" s="1"/>
        <i x="2" nd="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M" xr10:uid="{18ABE6B2-5BCF-49CC-929C-DA19DFA7BA35}" cache="Slicer_SEM" caption="SEM"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2" xr10:uid="{2E3EBF0B-0C59-44EA-A55C-17DC9093F3AA}" cache="Slicer_MES2" caption="ME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4" xr10:uid="{FBAF22A2-A968-4BF1-B9B0-873D98F37095}" cache="Slicer_MES21" caption="ME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PO DE REPARACION" xr10:uid="{E125B131-CEEE-4048-BBD4-0DFE6E84B128}" cache="Slicer_TIPO_DE_REPARACION" caption="TIPO DE REPARACION" rowHeight="241300"/>
  <slicer name="SEM MTTO" xr10:uid="{B37D45ED-D9BB-42C7-B283-936D13F9CFF1}" cache="Slicer_SEM_MTTO" caption="SEM MTTO" rowHeight="241300"/>
  <slicer name="MES 3" xr10:uid="{B46FC6BD-A559-4DAD-A5A8-CEA29E59D785}" cache="SegmentaciónDeDatos_MES" caption="MES"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230CD46B-1806-44CB-890A-1811B26F4B3F}" cache="Slicer_MES" caption="MES" rowHeight="241300"/>
  <slicer name="MES 1" xr10:uid="{4E3568F7-461B-4C34-8257-AAE82543105C}" cache="Slicer_MES1" caption="M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E6F013-08E3-47E2-B576-396E66F848E6}" name="Table7" displayName="Table7" ref="E4:I21" totalsRowShown="0" headerRowDxfId="21">
  <autoFilter ref="E4:I21" xr:uid="{D16AF905-5A29-4223-806B-C82E68920FB0}"/>
  <sortState xmlns:xlrd2="http://schemas.microsoft.com/office/spreadsheetml/2017/richdata2" ref="E5:I21">
    <sortCondition descending="1" ref="G4:G21"/>
  </sortState>
  <tableColumns count="5">
    <tableColumn id="1" xr3:uid="{93BEF1AD-8830-4F70-AAB1-7FD1577A0F18}" name="MECÁNICO" dataDxfId="20"/>
    <tableColumn id="2" xr3:uid="{1CB4DAD8-93A5-4A0A-B6E8-570B54CF0A98}" name="Tiempo Total" dataDxfId="19"/>
    <tableColumn id="3" xr3:uid="{3F6BFC22-49B3-4F2E-8BE3-6BE1067C884E}" name="% Ocupación" dataDxfId="18">
      <calculatedColumnFormula>(F5/$F$3)</calculatedColumnFormula>
    </tableColumn>
    <tableColumn id="4" xr3:uid="{AB58DF0C-0429-41E6-AA58-9B49FD3572BD}" name="Total OT" dataDxfId="17"/>
    <tableColumn id="5" xr3:uid="{57E0ABE5-BE81-4F4B-BFC3-52A8C044CC61}" name="Tiempo Promedio" dataDxfId="16">
      <calculatedColumnFormula>F5/H5</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D26972-C3B3-4BE3-A459-4DCD08169A69}" name="Table4" displayName="Table4" ref="A1:AD4" totalsRowShown="0">
  <autoFilter ref="A1:AD4" xr:uid="{54846C6D-F7D4-475A-BB12-260F79656993}"/>
  <tableColumns count="30">
    <tableColumn id="1" xr3:uid="{6DD01EA3-8141-443B-B27D-D70F01470E20}" name="PLACA"/>
    <tableColumn id="2" xr3:uid="{21E9E8B1-8C7F-4D99-95A0-01B293E1E273}" name="#OT"/>
    <tableColumn id="3" xr3:uid="{D2079D7F-5FE9-4C33-AE15-7DFE8C8BC3EA}" name="Validación"/>
    <tableColumn id="4" xr3:uid="{AC2BC319-6E6F-4A66-9428-58D9E99D86EB}" name="ACTIVIDAD O TRABAJO REALIZADO"/>
    <tableColumn id="5" xr3:uid="{D4F8D986-6203-474A-A345-90E85293E3C5}" name="TRABAJO REALIZADO EN (AUTOPARTE)"/>
    <tableColumn id="6" xr3:uid="{3344698E-8400-4EFA-AC63-C1DE5F10B144}" name="HORA INGRESO" dataDxfId="15"/>
    <tableColumn id="7" xr3:uid="{8295C6F6-1BBF-4088-8337-9A331123A53E}" name="HORA SALIDA" dataDxfId="14"/>
    <tableColumn id="8" xr3:uid="{FEC3A167-95D3-4BBA-B64E-96BE80FF6D48}" name="FECHA(D/M/A)_x000a_ENTRADA TALLER" dataDxfId="13"/>
    <tableColumn id="9" xr3:uid="{9FC2E261-C3EE-4E78-BEB3-D72AD680CEAF}" name="FECHA(D/M/A)_x000a_SALIDA TALLER" dataDxfId="12"/>
    <tableColumn id="10" xr3:uid="{102492FD-A0E8-4505-BDDC-E26A44D1B049}" name="FECHA INICIO" dataDxfId="11"/>
    <tableColumn id="11" xr3:uid="{EAED27E7-87BB-43A2-9F1A-308B137A8DCD}" name="FECHA FIN" dataDxfId="10"/>
    <tableColumn id="12" xr3:uid="{8AAADC4F-A663-4F63-BD52-0FDD6364BFF9}" name="HORA INICIO" dataDxfId="9"/>
    <tableColumn id="13" xr3:uid="{E58EC767-DD9C-43C4-A084-53D88D060996}" name="HORA FIN" dataDxfId="8"/>
    <tableColumn id="14" xr3:uid="{002DA334-8B65-40DD-9824-DC52B8AE3050}" name="TRABAJO REALIZADO POR"/>
    <tableColumn id="15" xr3:uid="{D3BCBA19-8D50-4096-824A-83F763AC4A3C}" name="OPERADOR ENCARGADO"/>
    <tableColumn id="16" xr3:uid="{9B64088D-19C8-463F-A244-F416EE4C2818}" name="TIPO DE REPARACION"/>
    <tableColumn id="17" xr3:uid="{D7EF08A6-8F25-4136-9240-513421E5CA8C}" name="CLASIFICACIÓN"/>
    <tableColumn id="18" xr3:uid="{7757D7A3-8550-4B26-AF74-25D05847C61A}" name="INTERNO / EXTERNO"/>
    <tableColumn id="19" xr3:uid="{6A5A8F9E-F5CF-4EDA-8186-82438BB790B6}" name="TIPO DE CARGA"/>
    <tableColumn id="20" xr3:uid="{0D2B2990-C6CA-4669-979D-8CF7231B6DA9}" name="DIAS EN TALLER"/>
    <tableColumn id="21" xr3:uid="{10E4CD02-3DB7-4F58-9BAE-038F919CC26A}" name="Clasifica para tiempos"/>
    <tableColumn id="22" xr3:uid="{A791568E-BB1D-40BE-8B80-4DCE750DDEB7}" name="Horas Mtto Total" dataDxfId="7"/>
    <tableColumn id="23" xr3:uid="{A199B607-FB4A-4ECE-918B-EA690F1ABF21}" name="Horas Disponibilidad"/>
    <tableColumn id="24" xr3:uid="{4D76610F-92CD-4207-9BE3-5DF96DFC49D6}" name="Cumplimiento a ANS"/>
    <tableColumn id="25" xr3:uid="{AF5FE19E-CB9D-491C-9CF9-4B6FA67CA33F}" name="Tiempo NO Programación x Mtto" dataDxfId="6"/>
    <tableColumn id="26" xr3:uid="{DBCDDB1F-85C4-4909-A5A5-39501021DABE}" name="Horas Disponibilidad x Mtto"/>
    <tableColumn id="27" xr3:uid="{1E531B8F-0E74-4D5A-90F4-7B2D7169525E}" name="Día"/>
    <tableColumn id="28" xr3:uid="{232647C8-54DF-4569-B150-0F862136418D}" name="MES"/>
    <tableColumn id="29" xr3:uid="{7D5BB106-D28F-481B-8486-F02F556C1908}" name="SEM"/>
    <tableColumn id="30" xr3:uid="{34EDC37D-7A40-4514-9E46-9973D7A4C9F6}" name="MES-SEM"/>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4.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H42"/>
  <sheetViews>
    <sheetView topLeftCell="A9" workbookViewId="0">
      <selection activeCell="F33" sqref="F33"/>
    </sheetView>
  </sheetViews>
  <sheetFormatPr baseColWidth="10" defaultColWidth="11.42578125" defaultRowHeight="15" x14ac:dyDescent="0.25"/>
  <cols>
    <col min="1" max="1" width="16.85546875" customWidth="1"/>
    <col min="2" max="2" width="25.42578125" customWidth="1"/>
    <col min="3" max="3" width="15" customWidth="1"/>
    <col min="4" max="4" width="21.140625" customWidth="1"/>
    <col min="5" max="5" width="18.140625" customWidth="1"/>
    <col min="6" max="6" width="18" customWidth="1"/>
    <col min="7" max="7" width="23.7109375" customWidth="1"/>
    <col min="8" max="8" width="22.5703125" customWidth="1"/>
  </cols>
  <sheetData>
    <row r="1" spans="1:8" ht="15" customHeight="1" x14ac:dyDescent="0.25">
      <c r="A1" s="289"/>
      <c r="B1" s="290"/>
      <c r="C1" s="295" t="s">
        <v>0</v>
      </c>
      <c r="D1" s="296"/>
      <c r="E1" s="296"/>
      <c r="F1" s="290"/>
      <c r="G1" s="45" t="s">
        <v>1</v>
      </c>
      <c r="H1" s="1" t="s">
        <v>2</v>
      </c>
    </row>
    <row r="2" spans="1:8" x14ac:dyDescent="0.25">
      <c r="A2" s="291"/>
      <c r="B2" s="292"/>
      <c r="C2" s="297"/>
      <c r="D2" s="298"/>
      <c r="E2" s="298"/>
      <c r="F2" s="299"/>
      <c r="G2" s="46" t="s">
        <v>3</v>
      </c>
      <c r="H2" s="48">
        <v>41051</v>
      </c>
    </row>
    <row r="3" spans="1:8" ht="15.75" customHeight="1" thickBot="1" x14ac:dyDescent="0.3">
      <c r="A3" s="293"/>
      <c r="B3" s="294"/>
      <c r="C3" s="300" t="s">
        <v>4</v>
      </c>
      <c r="D3" s="301"/>
      <c r="E3" s="301"/>
      <c r="F3" s="302"/>
      <c r="G3" s="47" t="s">
        <v>5</v>
      </c>
      <c r="H3" s="49">
        <v>4</v>
      </c>
    </row>
    <row r="4" spans="1:8" ht="15.75" thickBot="1" x14ac:dyDescent="0.3">
      <c r="A4" s="2"/>
      <c r="B4" s="2"/>
      <c r="C4" s="2"/>
      <c r="D4" s="3"/>
      <c r="E4" s="3"/>
      <c r="F4" s="3"/>
      <c r="G4" s="2"/>
      <c r="H4" s="4"/>
    </row>
    <row r="5" spans="1:8" x14ac:dyDescent="0.25">
      <c r="A5" s="303" t="s">
        <v>6</v>
      </c>
      <c r="B5" s="304"/>
      <c r="C5" s="304"/>
      <c r="D5" s="304"/>
      <c r="E5" s="304"/>
      <c r="F5" s="304"/>
      <c r="G5" s="304"/>
      <c r="H5" s="305"/>
    </row>
    <row r="6" spans="1:8" ht="15.75" thickBot="1" x14ac:dyDescent="0.3">
      <c r="A6" s="5" t="s">
        <v>7</v>
      </c>
      <c r="B6" s="6"/>
      <c r="C6" s="6"/>
      <c r="D6" s="7" t="s">
        <v>38</v>
      </c>
      <c r="E6" s="8" t="s">
        <v>8</v>
      </c>
      <c r="F6" s="42" t="s">
        <v>39</v>
      </c>
      <c r="G6" s="8" t="s">
        <v>9</v>
      </c>
      <c r="H6" s="9">
        <v>108</v>
      </c>
    </row>
    <row r="7" spans="1:8" x14ac:dyDescent="0.25">
      <c r="A7" s="10"/>
      <c r="B7" s="10"/>
      <c r="C7" s="10"/>
      <c r="D7" s="11"/>
      <c r="E7" s="10"/>
      <c r="F7" s="12"/>
      <c r="G7" s="10"/>
      <c r="H7" s="13"/>
    </row>
    <row r="8" spans="1:8" x14ac:dyDescent="0.25">
      <c r="A8" s="306" t="s">
        <v>10</v>
      </c>
      <c r="B8" s="307"/>
      <c r="C8" s="307"/>
      <c r="D8" s="308"/>
      <c r="E8" s="309" t="s">
        <v>43</v>
      </c>
      <c r="F8" s="310"/>
      <c r="G8" s="311" t="s">
        <v>11</v>
      </c>
      <c r="H8" s="312"/>
    </row>
    <row r="9" spans="1:8" x14ac:dyDescent="0.25">
      <c r="A9" s="306" t="s">
        <v>12</v>
      </c>
      <c r="B9" s="307"/>
      <c r="C9" s="307"/>
      <c r="D9" s="308"/>
      <c r="E9" s="317" t="s">
        <v>46</v>
      </c>
      <c r="F9" s="318"/>
      <c r="G9" s="313"/>
      <c r="H9" s="314"/>
    </row>
    <row r="10" spans="1:8" x14ac:dyDescent="0.25">
      <c r="A10" s="306" t="s">
        <v>13</v>
      </c>
      <c r="B10" s="307"/>
      <c r="C10" s="307"/>
      <c r="D10" s="308"/>
      <c r="E10" s="317" t="s">
        <v>44</v>
      </c>
      <c r="F10" s="318"/>
      <c r="G10" s="313"/>
      <c r="H10" s="314"/>
    </row>
    <row r="11" spans="1:8" x14ac:dyDescent="0.25">
      <c r="A11" s="306" t="s">
        <v>14</v>
      </c>
      <c r="B11" s="307"/>
      <c r="C11" s="307"/>
      <c r="D11" s="308"/>
      <c r="E11" s="319">
        <v>2012</v>
      </c>
      <c r="F11" s="320"/>
      <c r="G11" s="313"/>
      <c r="H11" s="314"/>
    </row>
    <row r="12" spans="1:8" x14ac:dyDescent="0.25">
      <c r="A12" s="306" t="s">
        <v>15</v>
      </c>
      <c r="B12" s="307"/>
      <c r="C12" s="307"/>
      <c r="D12" s="308"/>
      <c r="E12" s="317"/>
      <c r="F12" s="318"/>
      <c r="G12" s="313"/>
      <c r="H12" s="314"/>
    </row>
    <row r="13" spans="1:8" x14ac:dyDescent="0.25">
      <c r="A13" s="306" t="s">
        <v>16</v>
      </c>
      <c r="B13" s="307"/>
      <c r="C13" s="307"/>
      <c r="D13" s="308"/>
      <c r="E13" s="322"/>
      <c r="F13" s="323"/>
      <c r="G13" s="313"/>
      <c r="H13" s="314"/>
    </row>
    <row r="14" spans="1:8" x14ac:dyDescent="0.25">
      <c r="A14" s="306" t="s">
        <v>17</v>
      </c>
      <c r="B14" s="307"/>
      <c r="C14" s="307"/>
      <c r="D14" s="308"/>
      <c r="E14" s="321" t="s">
        <v>40</v>
      </c>
      <c r="F14" s="320"/>
      <c r="G14" s="313"/>
      <c r="H14" s="314"/>
    </row>
    <row r="15" spans="1:8" x14ac:dyDescent="0.25">
      <c r="A15" s="306" t="s">
        <v>18</v>
      </c>
      <c r="B15" s="307"/>
      <c r="C15" s="307"/>
      <c r="D15" s="308"/>
      <c r="E15" s="317"/>
      <c r="F15" s="318"/>
      <c r="G15" s="313"/>
      <c r="H15" s="314"/>
    </row>
    <row r="16" spans="1:8" x14ac:dyDescent="0.25">
      <c r="A16" s="306" t="s">
        <v>19</v>
      </c>
      <c r="B16" s="307"/>
      <c r="C16" s="307"/>
      <c r="D16" s="308"/>
      <c r="E16" s="321" t="s">
        <v>40</v>
      </c>
      <c r="F16" s="320"/>
      <c r="G16" s="313"/>
      <c r="H16" s="314"/>
    </row>
    <row r="17" spans="1:8" x14ac:dyDescent="0.25">
      <c r="A17" s="306" t="s">
        <v>20</v>
      </c>
      <c r="B17" s="307"/>
      <c r="C17" s="307"/>
      <c r="D17" s="308"/>
      <c r="E17" s="321" t="s">
        <v>40</v>
      </c>
      <c r="F17" s="320"/>
      <c r="G17" s="313"/>
      <c r="H17" s="314"/>
    </row>
    <row r="18" spans="1:8" x14ac:dyDescent="0.25">
      <c r="A18" s="306" t="s">
        <v>21</v>
      </c>
      <c r="B18" s="307"/>
      <c r="C18" s="307"/>
      <c r="D18" s="308"/>
      <c r="E18" s="324" t="s">
        <v>22</v>
      </c>
      <c r="F18" s="318"/>
      <c r="G18" s="313"/>
      <c r="H18" s="314"/>
    </row>
    <row r="19" spans="1:8" x14ac:dyDescent="0.25">
      <c r="A19" s="306" t="s">
        <v>23</v>
      </c>
      <c r="B19" s="307"/>
      <c r="C19" s="307"/>
      <c r="D19" s="308"/>
      <c r="E19" s="319" t="s">
        <v>41</v>
      </c>
      <c r="F19" s="320"/>
      <c r="G19" s="313"/>
      <c r="H19" s="314"/>
    </row>
    <row r="20" spans="1:8" x14ac:dyDescent="0.25">
      <c r="A20" s="306" t="s">
        <v>24</v>
      </c>
      <c r="B20" s="307"/>
      <c r="C20" s="307"/>
      <c r="D20" s="308"/>
      <c r="E20" s="328" t="s">
        <v>45</v>
      </c>
      <c r="F20" s="320"/>
      <c r="G20" s="313"/>
      <c r="H20" s="314"/>
    </row>
    <row r="21" spans="1:8" x14ac:dyDescent="0.25">
      <c r="A21" s="306" t="s">
        <v>25</v>
      </c>
      <c r="B21" s="307"/>
      <c r="C21" s="307"/>
      <c r="D21" s="308"/>
      <c r="E21" s="321" t="s">
        <v>40</v>
      </c>
      <c r="F21" s="320"/>
      <c r="G21" s="315"/>
      <c r="H21" s="316"/>
    </row>
    <row r="22" spans="1:8" ht="15.75" thickBot="1" x14ac:dyDescent="0.3">
      <c r="A22" s="14"/>
      <c r="B22" s="14"/>
      <c r="C22" s="14"/>
      <c r="D22" s="15"/>
      <c r="E22" s="16"/>
      <c r="F22" s="17"/>
      <c r="G22" s="18"/>
      <c r="H22" s="18"/>
    </row>
    <row r="23" spans="1:8" x14ac:dyDescent="0.25">
      <c r="A23" s="329" t="s">
        <v>26</v>
      </c>
      <c r="B23" s="330"/>
      <c r="C23" s="330"/>
      <c r="D23" s="330"/>
      <c r="E23" s="330"/>
      <c r="F23" s="330"/>
      <c r="G23" s="330"/>
      <c r="H23" s="331"/>
    </row>
    <row r="24" spans="1:8" ht="25.5" x14ac:dyDescent="0.25">
      <c r="A24" s="19" t="s">
        <v>27</v>
      </c>
      <c r="B24" s="19" t="s">
        <v>28</v>
      </c>
      <c r="C24" s="19" t="s">
        <v>42</v>
      </c>
      <c r="D24" s="19" t="s">
        <v>29</v>
      </c>
      <c r="E24" s="19" t="s">
        <v>30</v>
      </c>
      <c r="F24" s="19" t="s">
        <v>31</v>
      </c>
      <c r="G24" s="19" t="s">
        <v>32</v>
      </c>
      <c r="H24" s="44" t="s">
        <v>33</v>
      </c>
    </row>
    <row r="25" spans="1:8" ht="25.5" x14ac:dyDescent="0.25">
      <c r="A25" s="20"/>
      <c r="B25" s="20" t="s">
        <v>49</v>
      </c>
      <c r="C25" s="20" t="s">
        <v>48</v>
      </c>
      <c r="D25" s="43">
        <v>41191</v>
      </c>
      <c r="E25" s="43">
        <v>41191</v>
      </c>
      <c r="F25" s="20" t="s">
        <v>50</v>
      </c>
      <c r="G25" s="22"/>
      <c r="H25" s="23" t="s">
        <v>47</v>
      </c>
    </row>
    <row r="26" spans="1:8" x14ac:dyDescent="0.25">
      <c r="A26" s="20"/>
      <c r="B26" s="20"/>
      <c r="C26" s="20"/>
      <c r="D26" s="43"/>
      <c r="E26" s="43"/>
      <c r="F26" s="20"/>
      <c r="G26" s="22"/>
      <c r="H26" s="23"/>
    </row>
    <row r="27" spans="1:8" x14ac:dyDescent="0.25">
      <c r="A27" s="20"/>
      <c r="B27" s="20"/>
      <c r="C27" s="20"/>
      <c r="D27" s="43"/>
      <c r="E27" s="43"/>
      <c r="F27" s="20"/>
      <c r="G27" s="22"/>
      <c r="H27" s="23"/>
    </row>
    <row r="28" spans="1:8" x14ac:dyDescent="0.25">
      <c r="A28" s="20"/>
      <c r="B28" s="20"/>
      <c r="C28" s="20"/>
      <c r="D28" s="21"/>
      <c r="E28" s="20"/>
      <c r="F28" s="20"/>
      <c r="G28" s="22"/>
      <c r="H28" s="23"/>
    </row>
    <row r="29" spans="1:8" x14ac:dyDescent="0.25">
      <c r="A29" s="20"/>
      <c r="B29" s="20"/>
      <c r="C29" s="20"/>
      <c r="D29" s="21"/>
      <c r="E29" s="20"/>
      <c r="F29" s="20"/>
      <c r="G29" s="22"/>
      <c r="H29" s="23"/>
    </row>
    <row r="30" spans="1:8" x14ac:dyDescent="0.25">
      <c r="A30" s="20"/>
      <c r="B30" s="20"/>
      <c r="C30" s="20"/>
      <c r="D30" s="21"/>
      <c r="E30" s="20"/>
      <c r="F30" s="20"/>
      <c r="G30" s="22"/>
      <c r="H30" s="23"/>
    </row>
    <row r="31" spans="1:8" x14ac:dyDescent="0.25">
      <c r="A31" s="20"/>
      <c r="B31" s="20"/>
      <c r="C31" s="20"/>
      <c r="D31" s="21"/>
      <c r="E31" s="20"/>
      <c r="F31" s="20"/>
      <c r="G31" s="22"/>
      <c r="H31" s="23"/>
    </row>
    <row r="32" spans="1:8" x14ac:dyDescent="0.25">
      <c r="A32" s="20"/>
      <c r="B32" s="20"/>
      <c r="C32" s="20"/>
      <c r="D32" s="21"/>
      <c r="E32" s="20"/>
      <c r="F32" s="20"/>
      <c r="G32" s="22"/>
      <c r="H32" s="23"/>
    </row>
    <row r="33" spans="1:8" x14ac:dyDescent="0.25">
      <c r="A33" s="24"/>
      <c r="B33" s="25"/>
      <c r="C33" s="25"/>
      <c r="D33" s="26"/>
      <c r="E33" s="25"/>
      <c r="F33" s="25"/>
      <c r="G33" s="27"/>
      <c r="H33" s="23"/>
    </row>
    <row r="34" spans="1:8" x14ac:dyDescent="0.25">
      <c r="A34" s="24"/>
      <c r="B34" s="25"/>
      <c r="C34" s="25"/>
      <c r="D34" s="26"/>
      <c r="E34" s="25"/>
      <c r="F34" s="25"/>
      <c r="G34" s="27"/>
      <c r="H34" s="23"/>
    </row>
    <row r="35" spans="1:8" x14ac:dyDescent="0.25">
      <c r="A35" s="24"/>
      <c r="B35" s="25"/>
      <c r="C35" s="25"/>
      <c r="D35" s="26"/>
      <c r="E35" s="25"/>
      <c r="F35" s="25"/>
      <c r="G35" s="23"/>
      <c r="H35" s="23"/>
    </row>
    <row r="36" spans="1:8" x14ac:dyDescent="0.25">
      <c r="A36" s="24"/>
      <c r="B36" s="25"/>
      <c r="C36" s="25"/>
      <c r="D36" s="26"/>
      <c r="E36" s="25"/>
      <c r="F36" s="25"/>
      <c r="G36" s="23"/>
      <c r="H36" s="23"/>
    </row>
    <row r="37" spans="1:8" x14ac:dyDescent="0.25">
      <c r="A37" s="24"/>
      <c r="B37" s="25"/>
      <c r="C37" s="25"/>
      <c r="D37" s="28"/>
      <c r="E37" s="25"/>
      <c r="F37" s="25"/>
      <c r="G37" s="25"/>
      <c r="H37" s="23"/>
    </row>
    <row r="38" spans="1:8" x14ac:dyDescent="0.25">
      <c r="A38" s="29"/>
      <c r="B38" s="29"/>
      <c r="C38" s="29"/>
      <c r="D38" s="30"/>
      <c r="E38" s="29"/>
      <c r="F38" s="31"/>
      <c r="G38" s="32"/>
      <c r="H38" s="32"/>
    </row>
    <row r="39" spans="1:8" ht="15.75" thickBot="1" x14ac:dyDescent="0.3">
      <c r="A39" s="33"/>
      <c r="B39" s="34"/>
      <c r="C39" s="34"/>
      <c r="D39" s="26"/>
      <c r="E39" s="34"/>
      <c r="F39" s="34"/>
      <c r="G39" s="23"/>
      <c r="H39" s="35"/>
    </row>
    <row r="40" spans="1:8" ht="15.75" thickBot="1" x14ac:dyDescent="0.3">
      <c r="A40" s="332" t="s">
        <v>34</v>
      </c>
      <c r="B40" s="333"/>
      <c r="C40" s="333"/>
      <c r="D40" s="333"/>
      <c r="E40" s="333"/>
      <c r="F40" s="333"/>
      <c r="G40" s="333"/>
      <c r="H40" s="333"/>
    </row>
    <row r="41" spans="1:8" x14ac:dyDescent="0.25">
      <c r="A41" s="36" t="s">
        <v>35</v>
      </c>
      <c r="B41" s="37"/>
      <c r="C41" s="37"/>
      <c r="D41" s="38"/>
      <c r="E41" s="325" t="s">
        <v>36</v>
      </c>
      <c r="F41" s="326"/>
      <c r="G41" s="326"/>
      <c r="H41" s="326"/>
    </row>
    <row r="42" spans="1:8" ht="15.75" thickBot="1" x14ac:dyDescent="0.3">
      <c r="A42" s="39" t="s">
        <v>37</v>
      </c>
      <c r="B42" s="40"/>
      <c r="C42" s="40"/>
      <c r="D42" s="41"/>
      <c r="E42" s="327"/>
      <c r="F42" s="327"/>
      <c r="G42" s="327"/>
      <c r="H42" s="327"/>
    </row>
  </sheetData>
  <mergeCells count="37">
    <mergeCell ref="A19:D19"/>
    <mergeCell ref="E19:F19"/>
    <mergeCell ref="E41:H41"/>
    <mergeCell ref="E42:H42"/>
    <mergeCell ref="A20:D20"/>
    <mergeCell ref="E20:F20"/>
    <mergeCell ref="A21:D21"/>
    <mergeCell ref="E21:F21"/>
    <mergeCell ref="A23:H23"/>
    <mergeCell ref="A40:H40"/>
    <mergeCell ref="A16:D16"/>
    <mergeCell ref="E16:F16"/>
    <mergeCell ref="A17:D17"/>
    <mergeCell ref="E17:F17"/>
    <mergeCell ref="A18:D18"/>
    <mergeCell ref="E18:F18"/>
    <mergeCell ref="E14:F14"/>
    <mergeCell ref="A15:D15"/>
    <mergeCell ref="E15:F15"/>
    <mergeCell ref="A13:D13"/>
    <mergeCell ref="E13:F13"/>
    <mergeCell ref="A1:B3"/>
    <mergeCell ref="C1:F2"/>
    <mergeCell ref="C3:F3"/>
    <mergeCell ref="A5:H5"/>
    <mergeCell ref="A8:D8"/>
    <mergeCell ref="E8:F8"/>
    <mergeCell ref="G8:H21"/>
    <mergeCell ref="A9:D9"/>
    <mergeCell ref="E9:F9"/>
    <mergeCell ref="A10:D10"/>
    <mergeCell ref="E10:F10"/>
    <mergeCell ref="A11:D11"/>
    <mergeCell ref="E11:F11"/>
    <mergeCell ref="A12:D12"/>
    <mergeCell ref="E12:F12"/>
    <mergeCell ref="A14:D1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599CC-B99B-4BC1-A6B9-AAAF48CAA0F0}">
  <sheetPr codeName="Sheet2">
    <tabColor rgb="FF92D050"/>
  </sheetPr>
  <dimension ref="A1:AU2417"/>
  <sheetViews>
    <sheetView tabSelected="1" topLeftCell="A1968" zoomScale="86" zoomScaleNormal="86" workbookViewId="0">
      <selection activeCell="E2097" sqref="E2097"/>
    </sheetView>
  </sheetViews>
  <sheetFormatPr baseColWidth="10" defaultColWidth="11.42578125" defaultRowHeight="15" x14ac:dyDescent="0.25"/>
  <cols>
    <col min="1" max="1" width="4.5703125" customWidth="1"/>
    <col min="2" max="2" width="18.28515625" customWidth="1"/>
    <col min="3" max="3" width="12.140625" style="129" customWidth="1"/>
    <col min="4" max="4" width="18.85546875" style="129" customWidth="1"/>
    <col min="5" max="5" width="59.140625" customWidth="1"/>
    <col min="6" max="6" width="24" customWidth="1"/>
    <col min="7" max="7" width="11.5703125" customWidth="1"/>
    <col min="8" max="8" width="11.28515625" customWidth="1"/>
    <col min="9" max="9" width="13.5703125" customWidth="1"/>
    <col min="10" max="10" width="14.5703125" customWidth="1"/>
    <col min="11" max="11" width="13" customWidth="1"/>
    <col min="12" max="12" width="14.7109375" customWidth="1"/>
    <col min="13" max="13" width="10.7109375" customWidth="1"/>
    <col min="14" max="14" width="9.85546875" customWidth="1"/>
    <col min="15" max="15" width="23.42578125" customWidth="1"/>
    <col min="16" max="16" width="23" customWidth="1"/>
    <col min="17" max="17" width="17.140625" customWidth="1"/>
    <col min="18" max="18" width="22.5703125" customWidth="1"/>
    <col min="19" max="19" width="13.140625" customWidth="1"/>
    <col min="20" max="20" width="19.42578125" customWidth="1"/>
    <col min="21" max="21" width="12.5703125" customWidth="1"/>
    <col min="22" max="22" width="17.42578125" customWidth="1"/>
    <col min="23" max="28" width="23" customWidth="1"/>
    <col min="32" max="32" width="19.5703125" customWidth="1"/>
    <col min="33" max="33" width="17.140625" customWidth="1"/>
    <col min="34" max="34" width="15.42578125" bestFit="1" customWidth="1"/>
    <col min="37" max="37" width="13.5703125" bestFit="1" customWidth="1"/>
  </cols>
  <sheetData>
    <row r="1" spans="1:47" ht="9" customHeight="1" thickBot="1" x14ac:dyDescent="0.3">
      <c r="B1" s="345"/>
      <c r="C1" s="345"/>
      <c r="D1" s="345"/>
      <c r="E1" s="345"/>
      <c r="F1" s="346"/>
      <c r="G1" s="346"/>
      <c r="H1" s="346"/>
      <c r="I1" s="346"/>
      <c r="J1" s="346"/>
      <c r="K1" s="346"/>
      <c r="L1" s="346"/>
      <c r="M1" s="346"/>
      <c r="N1" s="346"/>
      <c r="O1" s="346"/>
      <c r="P1" s="346"/>
      <c r="Q1" s="346"/>
      <c r="R1" s="63"/>
      <c r="S1" s="63"/>
      <c r="U1" s="68"/>
      <c r="V1" s="68"/>
      <c r="W1" s="68"/>
      <c r="X1" s="68"/>
      <c r="Y1" s="68"/>
      <c r="Z1" s="68"/>
      <c r="AA1" s="68"/>
      <c r="AB1" s="68"/>
      <c r="AC1" s="68">
        <v>0.33333333333333331</v>
      </c>
      <c r="AD1" s="68">
        <f>AC1*2</f>
        <v>0.66666666666666663</v>
      </c>
    </row>
    <row r="2" spans="1:47" ht="18" customHeight="1" x14ac:dyDescent="0.25">
      <c r="B2" s="362"/>
      <c r="C2" s="363"/>
      <c r="D2" s="363"/>
      <c r="E2" s="363"/>
      <c r="F2" s="364"/>
      <c r="G2" s="356" t="s">
        <v>2462</v>
      </c>
      <c r="H2" s="357"/>
      <c r="I2" s="357"/>
      <c r="J2" s="357"/>
      <c r="K2" s="357"/>
      <c r="L2" s="357"/>
      <c r="M2" s="357"/>
      <c r="N2" s="357"/>
      <c r="O2" s="357"/>
      <c r="P2" s="357"/>
      <c r="Q2" s="357"/>
      <c r="R2" s="357"/>
      <c r="S2" s="357"/>
      <c r="T2" s="357"/>
      <c r="U2" s="357"/>
      <c r="V2" s="358"/>
      <c r="W2" s="347" t="s">
        <v>51</v>
      </c>
      <c r="X2" s="348"/>
      <c r="Y2" s="348"/>
      <c r="Z2" s="348"/>
      <c r="AA2" s="348"/>
      <c r="AB2" s="348"/>
      <c r="AC2" s="348"/>
      <c r="AD2" s="349"/>
      <c r="AE2" s="346" t="s">
        <v>542</v>
      </c>
      <c r="AF2" s="346"/>
      <c r="AH2" t="s">
        <v>188</v>
      </c>
      <c r="AI2" s="109">
        <v>0.64583333333333337</v>
      </c>
      <c r="AJ2" s="108"/>
      <c r="AK2" s="109"/>
    </row>
    <row r="3" spans="1:47" ht="18.75" customHeight="1" thickBot="1" x14ac:dyDescent="0.3">
      <c r="B3" s="365"/>
      <c r="C3" s="366"/>
      <c r="D3" s="366"/>
      <c r="E3" s="366"/>
      <c r="F3" s="367"/>
      <c r="G3" s="359"/>
      <c r="H3" s="360"/>
      <c r="I3" s="360"/>
      <c r="J3" s="360"/>
      <c r="K3" s="360"/>
      <c r="L3" s="360"/>
      <c r="M3" s="360"/>
      <c r="N3" s="360"/>
      <c r="O3" s="360"/>
      <c r="P3" s="360"/>
      <c r="Q3" s="360"/>
      <c r="R3" s="360"/>
      <c r="S3" s="360"/>
      <c r="T3" s="360"/>
      <c r="U3" s="360"/>
      <c r="V3" s="361"/>
      <c r="W3" s="350" t="s">
        <v>54</v>
      </c>
      <c r="X3" s="351"/>
      <c r="Y3" s="351"/>
      <c r="Z3" s="351"/>
      <c r="AA3" s="351"/>
      <c r="AB3" s="351"/>
      <c r="AC3" s="351"/>
      <c r="AD3" s="352"/>
      <c r="AE3" s="108">
        <v>0.20833333333333334</v>
      </c>
      <c r="AF3" s="108">
        <v>0.875</v>
      </c>
      <c r="AH3" t="s">
        <v>184</v>
      </c>
      <c r="AI3" s="109">
        <v>0.66666666666666663</v>
      </c>
      <c r="AJ3" s="108"/>
    </row>
    <row r="4" spans="1:47" ht="17.25" customHeight="1" x14ac:dyDescent="0.25">
      <c r="B4" s="365"/>
      <c r="C4" s="366"/>
      <c r="D4" s="366"/>
      <c r="E4" s="366"/>
      <c r="F4" s="367"/>
      <c r="G4" s="342" t="s">
        <v>2460</v>
      </c>
      <c r="H4" s="343"/>
      <c r="I4" s="343"/>
      <c r="J4" s="343"/>
      <c r="K4" s="343"/>
      <c r="L4" s="343"/>
      <c r="M4" s="343"/>
      <c r="N4" s="343"/>
      <c r="O4" s="343"/>
      <c r="P4" s="343"/>
      <c r="Q4" s="343"/>
      <c r="R4" s="343"/>
      <c r="S4" s="344"/>
      <c r="T4" s="336" t="s">
        <v>2461</v>
      </c>
      <c r="U4" s="337"/>
      <c r="V4" s="338"/>
      <c r="W4" s="353" t="s">
        <v>52</v>
      </c>
      <c r="X4" s="354"/>
      <c r="Y4" s="354"/>
      <c r="Z4" s="354"/>
      <c r="AA4" s="354"/>
      <c r="AB4" s="354"/>
      <c r="AC4" s="354"/>
      <c r="AD4" s="355"/>
      <c r="AE4" s="346" t="s">
        <v>537</v>
      </c>
      <c r="AF4" s="346"/>
      <c r="AH4" t="s">
        <v>186</v>
      </c>
      <c r="AI4" s="109">
        <v>0.58333333333333337</v>
      </c>
      <c r="AJ4" s="108"/>
    </row>
    <row r="5" spans="1:47" ht="17.25" customHeight="1" thickBot="1" x14ac:dyDescent="0.3">
      <c r="B5" s="368"/>
      <c r="C5" s="369"/>
      <c r="D5" s="369"/>
      <c r="E5" s="369"/>
      <c r="F5" s="370"/>
      <c r="G5" s="339"/>
      <c r="H5" s="340"/>
      <c r="I5" s="340"/>
      <c r="J5" s="340"/>
      <c r="K5" s="340"/>
      <c r="L5" s="340"/>
      <c r="M5" s="340"/>
      <c r="N5" s="340"/>
      <c r="O5" s="340"/>
      <c r="P5" s="340"/>
      <c r="Q5" s="340"/>
      <c r="R5" s="340"/>
      <c r="S5" s="341"/>
      <c r="T5" s="339"/>
      <c r="U5" s="340"/>
      <c r="V5" s="341"/>
      <c r="W5" s="350" t="s">
        <v>53</v>
      </c>
      <c r="X5" s="351"/>
      <c r="Y5" s="351"/>
      <c r="Z5" s="351"/>
      <c r="AA5" s="351"/>
      <c r="AB5" s="351"/>
      <c r="AC5" s="351"/>
      <c r="AD5" s="352"/>
      <c r="AE5" s="108">
        <v>0.29166666666666669</v>
      </c>
      <c r="AF5" s="108">
        <v>0.72916666666666663</v>
      </c>
      <c r="AH5" t="s">
        <v>185</v>
      </c>
      <c r="AI5" s="109">
        <v>0.58333333333333337</v>
      </c>
      <c r="AJ5" s="108"/>
      <c r="AU5" s="71"/>
    </row>
    <row r="6" spans="1:47" ht="54" customHeight="1" thickBot="1" x14ac:dyDescent="0.3">
      <c r="B6" s="334" t="s">
        <v>26</v>
      </c>
      <c r="C6" s="335"/>
      <c r="D6" s="335"/>
      <c r="E6" s="335"/>
      <c r="F6" s="335"/>
      <c r="G6" s="335"/>
      <c r="H6" s="335"/>
      <c r="I6" s="335"/>
      <c r="J6" s="335"/>
      <c r="K6" s="335"/>
      <c r="L6" s="335"/>
      <c r="M6" s="335"/>
      <c r="N6" s="335"/>
      <c r="O6" s="335"/>
      <c r="P6" s="335"/>
      <c r="Q6" s="335"/>
      <c r="R6" s="335"/>
      <c r="S6" s="335"/>
      <c r="T6" s="335"/>
      <c r="U6" s="335"/>
      <c r="V6" s="335"/>
      <c r="W6" s="335"/>
      <c r="X6" s="335"/>
      <c r="Y6" s="335"/>
      <c r="Z6" s="335"/>
      <c r="AA6" s="335"/>
      <c r="AB6" s="335"/>
      <c r="AC6" s="335"/>
      <c r="AD6" s="335"/>
      <c r="AE6" s="335"/>
      <c r="AG6" s="111"/>
    </row>
    <row r="7" spans="1:47" ht="43.5" customHeight="1" thickBot="1" x14ac:dyDescent="0.3">
      <c r="A7" t="s">
        <v>288</v>
      </c>
      <c r="B7" s="92" t="s">
        <v>57</v>
      </c>
      <c r="C7" s="93" t="s">
        <v>292</v>
      </c>
      <c r="D7" s="93" t="s">
        <v>957</v>
      </c>
      <c r="E7" s="93" t="s">
        <v>28</v>
      </c>
      <c r="F7" s="93" t="s">
        <v>535</v>
      </c>
      <c r="G7" s="93" t="s">
        <v>55</v>
      </c>
      <c r="H7" s="93" t="s">
        <v>56</v>
      </c>
      <c r="I7" s="94" t="s">
        <v>29</v>
      </c>
      <c r="J7" s="94" t="s">
        <v>30</v>
      </c>
      <c r="K7" s="106" t="s">
        <v>529</v>
      </c>
      <c r="L7" s="106" t="s">
        <v>530</v>
      </c>
      <c r="M7" s="106" t="s">
        <v>531</v>
      </c>
      <c r="N7" s="106" t="s">
        <v>532</v>
      </c>
      <c r="O7" s="94" t="s">
        <v>31</v>
      </c>
      <c r="P7" s="94" t="s">
        <v>32</v>
      </c>
      <c r="Q7" s="94" t="s">
        <v>33</v>
      </c>
      <c r="R7" s="94" t="s">
        <v>290</v>
      </c>
      <c r="S7" s="78" t="s">
        <v>291</v>
      </c>
      <c r="T7" s="67" t="s">
        <v>183</v>
      </c>
      <c r="U7" s="65" t="s">
        <v>269</v>
      </c>
      <c r="V7" s="65" t="s">
        <v>285</v>
      </c>
      <c r="W7" s="65" t="s">
        <v>740</v>
      </c>
      <c r="X7" s="67" t="s">
        <v>533</v>
      </c>
      <c r="Y7" s="67" t="s">
        <v>536</v>
      </c>
      <c r="Z7" s="67" t="s">
        <v>538</v>
      </c>
      <c r="AA7" s="67" t="s">
        <v>539</v>
      </c>
      <c r="AB7" s="67" t="s">
        <v>1691</v>
      </c>
      <c r="AC7" s="67" t="s">
        <v>284</v>
      </c>
      <c r="AD7" s="65" t="s">
        <v>377</v>
      </c>
      <c r="AE7" s="65" t="s">
        <v>378</v>
      </c>
      <c r="AF7" s="65" t="s">
        <v>741</v>
      </c>
      <c r="AG7" s="65" t="s">
        <v>742</v>
      </c>
      <c r="AH7" s="65" t="s">
        <v>743</v>
      </c>
      <c r="AI7" s="144" t="s">
        <v>744</v>
      </c>
    </row>
    <row r="8" spans="1:47" x14ac:dyDescent="0.25">
      <c r="B8" s="86" t="s">
        <v>231</v>
      </c>
      <c r="C8" s="96">
        <v>1</v>
      </c>
      <c r="D8" s="96">
        <v>1</v>
      </c>
      <c r="E8" s="69" t="s">
        <v>196</v>
      </c>
      <c r="F8" s="107"/>
      <c r="G8" s="87">
        <v>0.3125</v>
      </c>
      <c r="H8" s="87">
        <v>0.41666666666666669</v>
      </c>
      <c r="I8" s="88">
        <v>44284</v>
      </c>
      <c r="J8" s="88">
        <v>44284</v>
      </c>
      <c r="K8" s="88"/>
      <c r="L8" s="88"/>
      <c r="M8" s="88"/>
      <c r="N8" s="88"/>
      <c r="O8" s="89" t="s">
        <v>72</v>
      </c>
      <c r="P8" s="90" t="s">
        <v>308</v>
      </c>
      <c r="Q8" s="90" t="s">
        <v>77</v>
      </c>
      <c r="R8" s="90" t="s">
        <v>340</v>
      </c>
      <c r="S8" s="79" t="s">
        <v>337</v>
      </c>
      <c r="T8" s="64" t="s">
        <v>188</v>
      </c>
      <c r="U8" s="95">
        <f t="shared" ref="U8:U20" si="0">+J8-I8</f>
        <v>0</v>
      </c>
      <c r="V8" s="96">
        <f t="shared" ref="V8:V20" si="1">IF(AND(G8&lt;&gt;"",H8&lt;&gt;""),1,0)</f>
        <v>1</v>
      </c>
      <c r="W8" s="97">
        <f>IF(OR(V8=0,G8="",H8=""),0,IF(AND(V8=1,U8&lt;1,I8=J8,(H8-G8)&lt;=0.2075),H8-G8,IF(AND(V8=1,U8&lt;1,I8=J8,(H8-G8)&gt;0.2075),H8-G8-0.083,IF(AND(V8=1,U8&gt;1),((U8-1)*0.3541)+(H8-$AE$5)+($AF$5-G8-0.083),IF(AND(V8=1,U8=1,I8&lt;&gt;J8,(H8-G8)&lt;=0.332),(H8-$AE$5)+($AF$5-G8)-0.166,(H8-$AE$5)+($AF$5-G8))))))</f>
        <v>0.10416666666666669</v>
      </c>
      <c r="X8" s="97">
        <f>IF(OR(V8=0,G8="",H8=""),0,IF(AND(V8=1,U8&lt;1,I8=J8,(H8-G8)&lt;=0.2075),H8-G8,IF(AND(V8=1,U8&lt;1,I8=J8,(H8-G8)&gt;0.2075),H8-G8-0.04167,IF(AND(V8=1,U8&gt;1),((U8-1)*0.583)+(H8-$AE$3)+($AF$3-G8-0.04167),IF(AND(V8=1,U8=1,I8&lt;&gt;J8,(H8-G8)&lt;=0.332),(H8-$AE$3)+($AF$3-G8)-0.166,(H8-$AE$3)+($AF$3-G8))))))</f>
        <v>0.10416666666666669</v>
      </c>
      <c r="Y8" s="110">
        <f>IFERROR(IF(H8&gt;VLOOKUP(T8,$AH$2:$AI$5,2,0),0,1),"")</f>
        <v>1</v>
      </c>
      <c r="Z8" s="97">
        <f t="shared" ref="Z8:Z39" si="2">IF(Y8=1,0,($AF$3-H8))</f>
        <v>0</v>
      </c>
      <c r="AA8" s="97">
        <f>X8+Z8</f>
        <v>0.10416666666666669</v>
      </c>
      <c r="AB8" s="91">
        <f>DAY(J8)</f>
        <v>29</v>
      </c>
      <c r="AC8" s="91">
        <f>MONTH(J8)</f>
        <v>3</v>
      </c>
      <c r="AD8" s="81">
        <f>WEEKNUM(J8,21)</f>
        <v>13</v>
      </c>
      <c r="AE8" s="91" t="str">
        <f>AC8&amp;"-"&amp;AD8</f>
        <v>3-13</v>
      </c>
      <c r="AF8" s="97">
        <f>IFERROR(IF(OR(AH8=0,M8="",N8=""),0,IF(AND(AH8=1,AG8&lt;1,K8=L8,(N8-M8)&lt;=0.2075),N8-M8,IF(AND(AH8=1,AG8&lt;1,K8=L8,(N8-M8)&gt;0.2075),N8-M8-0.083,IF(AND(AH8=1,AG8&gt;1),((AG8-1)*0.3541)+(N8-$AE$5)+($AF$5-M8-0.083),IF(AND(AH8=1,AG8=1,K8&lt;&gt;L8,(N8-M8)&lt;=0.332),(N8-$AE$5)+($AF$5-M8)-0.166,(N8-$AE$5)+($AF$5-M8)))))),"")</f>
        <v>0</v>
      </c>
      <c r="AG8" s="95">
        <f>(L8-K8)</f>
        <v>0</v>
      </c>
      <c r="AH8" s="96">
        <f t="shared" ref="AH8:AH71" si="3">IF(AND(R8&lt;&gt;"",S8&lt;&gt;""),1,0)</f>
        <v>1</v>
      </c>
      <c r="AI8" s="81">
        <f>WEEKNUM(L8,21)</f>
        <v>52</v>
      </c>
    </row>
    <row r="9" spans="1:47" ht="74.25" customHeight="1" x14ac:dyDescent="0.25">
      <c r="B9" s="53" t="s">
        <v>160</v>
      </c>
      <c r="C9" s="85">
        <v>2</v>
      </c>
      <c r="D9" s="85">
        <f>IF(C9=C10,0,1)</f>
        <v>0</v>
      </c>
      <c r="E9" s="69" t="s">
        <v>335</v>
      </c>
      <c r="F9" s="69"/>
      <c r="G9" s="75">
        <v>0.38819444444444445</v>
      </c>
      <c r="H9" s="75">
        <v>0.70833333333333337</v>
      </c>
      <c r="I9" s="76">
        <v>44284</v>
      </c>
      <c r="J9" s="76">
        <v>44284</v>
      </c>
      <c r="K9" s="76"/>
      <c r="L9" s="76"/>
      <c r="M9" s="76"/>
      <c r="N9" s="76"/>
      <c r="O9" s="74" t="s">
        <v>65</v>
      </c>
      <c r="P9" s="73" t="s">
        <v>162</v>
      </c>
      <c r="Q9" s="73" t="s">
        <v>77</v>
      </c>
      <c r="R9" s="73" t="s">
        <v>338</v>
      </c>
      <c r="S9" s="79" t="s">
        <v>336</v>
      </c>
      <c r="T9" s="64" t="s">
        <v>184</v>
      </c>
      <c r="U9" s="95">
        <f t="shared" si="0"/>
        <v>0</v>
      </c>
      <c r="V9" s="96">
        <f t="shared" si="1"/>
        <v>1</v>
      </c>
      <c r="W9" s="97">
        <f t="shared" ref="W9:W72" si="4">IF(OR(V9=0,G9="",H9=""),0,IF(AND(V9=1,U9&lt;1,I9=J9,(H9-G9)&lt;=0.2075),H9-G9,IF(AND(V9=1,U9&lt;1,I9=J9,(H9-G9)&gt;0.2075),H9-G9-0.083,IF(AND(V9=1,U9&gt;1),((U9-1)*0.3541)+(H9-$AE$5)+($AF$5-G9-0.083),IF(AND(V9=1,U9=1,I9&lt;&gt;J9,(H9-G9)&lt;=0.332),(H9-$AE$5)+($AF$5-G9)-0.166,(H9-$AE$5)+($AF$5-G9))))))</f>
        <v>0.2371388888888889</v>
      </c>
      <c r="X9" s="97">
        <f t="shared" ref="X9:X72" si="5">IF(OR(V9=0,G9="",H9=""),0,IF(AND(V9=1,U9&lt;1,I9=J9,(H9-G9)&lt;=0.2075),H9-G9,IF(AND(V9=1,U9&lt;1,I9=J9,(H9-G9)&gt;0.2075),H9-G9-0.04167,IF(AND(V9=1,U9&gt;1),((U9-1)*0.583)+(H9-$AE$3)+($AF$3-G9-0.04167),IF(AND(V9=1,U9=1,I9&lt;&gt;J9,(H9-G9)&lt;=0.332),(H9-$AE$3)+($AF$3-G9)-0.166,(H9-$AE$3)+($AF$3-G9))))))</f>
        <v>0.27846888888888893</v>
      </c>
      <c r="Y9" s="110">
        <f t="shared" ref="Y9:Y72" si="6">IFERROR(IF(H9&gt;VLOOKUP(T9,$AH$2:$AI$5,2,0),0,1),"")</f>
        <v>0</v>
      </c>
      <c r="Z9" s="97">
        <f t="shared" si="2"/>
        <v>0.16666666666666663</v>
      </c>
      <c r="AA9" s="97">
        <f t="shared" ref="AA9:AA72" si="7">X9+Z9</f>
        <v>0.44513555555555556</v>
      </c>
      <c r="AB9" s="91">
        <f t="shared" ref="AB9:AB72" si="8">DAY(J9)</f>
        <v>29</v>
      </c>
      <c r="AC9" s="81">
        <f t="shared" ref="AC9:AC57" si="9">MONTH(J9)</f>
        <v>3</v>
      </c>
      <c r="AD9" s="81">
        <f t="shared" ref="AD9:AD72" si="10">WEEKNUM(J9,21)</f>
        <v>13</v>
      </c>
      <c r="AE9" s="81" t="str">
        <f t="shared" ref="AE9:AE57" si="11">AC9&amp;"-"&amp;AD9</f>
        <v>3-13</v>
      </c>
      <c r="AF9" s="97">
        <f t="shared" ref="AF9:AF72" si="12">IFERROR(IF(OR(AH9=0,M9="",N9=""),0,IF(AND(AH9=1,AG9&lt;1,K9=L9,(N9-M9)&lt;=0.2075),N9-M9,IF(AND(AH9=1,AG9&lt;1,K9=L9,(N9-M9)&gt;0.2075),N9-M9-0.083,IF(AND(AH9=1,AG9&gt;1),((AG9-1)*0.3541)+(N9-$AE$5)+($AF$5-M9-0.083),IF(AND(AH9=1,AG9=1,K9&lt;&gt;L9,(N9-M9)&lt;=0.332),(N9-$AE$5)+($AF$5-M9)-0.166,(N9-$AE$5)+($AF$5-M9)))))),"")</f>
        <v>0</v>
      </c>
      <c r="AG9" s="95">
        <f t="shared" ref="AG9:AG72" si="13">(L9-K9)</f>
        <v>0</v>
      </c>
      <c r="AH9" s="96">
        <f t="shared" si="3"/>
        <v>1</v>
      </c>
      <c r="AI9" s="81">
        <f t="shared" ref="AI9:AI72" si="14">WEEKNUM(L9,21)</f>
        <v>52</v>
      </c>
    </row>
    <row r="10" spans="1:47" ht="39" customHeight="1" x14ac:dyDescent="0.25">
      <c r="B10" s="53" t="s">
        <v>160</v>
      </c>
      <c r="C10" s="85">
        <v>2</v>
      </c>
      <c r="D10" s="85">
        <f t="shared" ref="D10:D72" si="15">IF(C10=C11,0,1)</f>
        <v>1</v>
      </c>
      <c r="E10" s="69" t="s">
        <v>334</v>
      </c>
      <c r="F10" s="69"/>
      <c r="G10" s="75">
        <v>0.38819444444444445</v>
      </c>
      <c r="H10" s="75">
        <v>0.77777777777777779</v>
      </c>
      <c r="I10" s="76">
        <v>44284</v>
      </c>
      <c r="J10" s="76">
        <v>44284</v>
      </c>
      <c r="K10" s="76"/>
      <c r="L10" s="76"/>
      <c r="M10" s="76"/>
      <c r="N10" s="76"/>
      <c r="O10" s="74" t="s">
        <v>309</v>
      </c>
      <c r="P10" s="73" t="s">
        <v>162</v>
      </c>
      <c r="Q10" s="73" t="s">
        <v>77</v>
      </c>
      <c r="R10" s="74" t="s">
        <v>339</v>
      </c>
      <c r="S10" s="79" t="s">
        <v>337</v>
      </c>
      <c r="T10" s="64" t="s">
        <v>184</v>
      </c>
      <c r="U10" s="95">
        <f t="shared" si="0"/>
        <v>0</v>
      </c>
      <c r="V10" s="96">
        <f t="shared" si="1"/>
        <v>1</v>
      </c>
      <c r="W10" s="97">
        <f t="shared" si="4"/>
        <v>0.30658333333333332</v>
      </c>
      <c r="X10" s="97">
        <f t="shared" si="5"/>
        <v>0.34791333333333335</v>
      </c>
      <c r="Y10" s="110">
        <f t="shared" si="6"/>
        <v>0</v>
      </c>
      <c r="Z10" s="97">
        <f t="shared" si="2"/>
        <v>9.722222222222221E-2</v>
      </c>
      <c r="AA10" s="97">
        <f t="shared" si="7"/>
        <v>0.44513555555555556</v>
      </c>
      <c r="AB10" s="91">
        <f t="shared" si="8"/>
        <v>29</v>
      </c>
      <c r="AC10" s="81">
        <f t="shared" si="9"/>
        <v>3</v>
      </c>
      <c r="AD10" s="81">
        <f t="shared" si="10"/>
        <v>13</v>
      </c>
      <c r="AE10" s="81" t="str">
        <f t="shared" si="11"/>
        <v>3-13</v>
      </c>
      <c r="AF10" s="97">
        <f t="shared" si="12"/>
        <v>0</v>
      </c>
      <c r="AG10" s="95">
        <f t="shared" si="13"/>
        <v>0</v>
      </c>
      <c r="AH10" s="96">
        <f t="shared" si="3"/>
        <v>1</v>
      </c>
      <c r="AI10" s="81">
        <f t="shared" si="14"/>
        <v>52</v>
      </c>
    </row>
    <row r="11" spans="1:47" ht="39" customHeight="1" x14ac:dyDescent="0.25">
      <c r="B11" s="53" t="s">
        <v>74</v>
      </c>
      <c r="C11" s="85">
        <v>3</v>
      </c>
      <c r="D11" s="85">
        <f t="shared" si="15"/>
        <v>0</v>
      </c>
      <c r="E11" s="69" t="s">
        <v>343</v>
      </c>
      <c r="F11" s="69"/>
      <c r="G11" s="75">
        <v>0.375</v>
      </c>
      <c r="H11" s="75">
        <v>0.5</v>
      </c>
      <c r="I11" s="76">
        <v>44284</v>
      </c>
      <c r="J11" s="76">
        <v>44284</v>
      </c>
      <c r="K11" s="76"/>
      <c r="L11" s="76"/>
      <c r="M11" s="76"/>
      <c r="N11" s="76"/>
      <c r="O11" s="74" t="s">
        <v>114</v>
      </c>
      <c r="P11" s="73" t="s">
        <v>273</v>
      </c>
      <c r="Q11" s="73" t="s">
        <v>47</v>
      </c>
      <c r="R11" s="74" t="s">
        <v>344</v>
      </c>
      <c r="S11" s="79" t="s">
        <v>336</v>
      </c>
      <c r="T11" s="64" t="s">
        <v>184</v>
      </c>
      <c r="U11" s="95">
        <f t="shared" si="0"/>
        <v>0</v>
      </c>
      <c r="V11" s="96">
        <f t="shared" si="1"/>
        <v>1</v>
      </c>
      <c r="W11" s="97">
        <f t="shared" si="4"/>
        <v>0.125</v>
      </c>
      <c r="X11" s="97">
        <f t="shared" si="5"/>
        <v>0.125</v>
      </c>
      <c r="Y11" s="110">
        <f t="shared" si="6"/>
        <v>1</v>
      </c>
      <c r="Z11" s="97">
        <f t="shared" si="2"/>
        <v>0</v>
      </c>
      <c r="AA11" s="97">
        <f t="shared" si="7"/>
        <v>0.125</v>
      </c>
      <c r="AB11" s="91">
        <f t="shared" si="8"/>
        <v>29</v>
      </c>
      <c r="AC11" s="81">
        <f t="shared" si="9"/>
        <v>3</v>
      </c>
      <c r="AD11" s="81">
        <f t="shared" si="10"/>
        <v>13</v>
      </c>
      <c r="AE11" s="81" t="str">
        <f t="shared" si="11"/>
        <v>3-13</v>
      </c>
      <c r="AF11" s="97">
        <f t="shared" si="12"/>
        <v>0</v>
      </c>
      <c r="AG11" s="95">
        <f t="shared" si="13"/>
        <v>0</v>
      </c>
      <c r="AH11" s="96">
        <f t="shared" si="3"/>
        <v>1</v>
      </c>
      <c r="AI11" s="81">
        <f t="shared" si="14"/>
        <v>52</v>
      </c>
    </row>
    <row r="12" spans="1:47" ht="29.25" x14ac:dyDescent="0.25">
      <c r="B12" s="53" t="s">
        <v>74</v>
      </c>
      <c r="C12" s="85">
        <v>3</v>
      </c>
      <c r="D12" s="85">
        <f t="shared" si="15"/>
        <v>1</v>
      </c>
      <c r="E12" s="69" t="s">
        <v>341</v>
      </c>
      <c r="F12" s="69"/>
      <c r="G12" s="75">
        <v>0.5</v>
      </c>
      <c r="H12" s="75">
        <v>0.77083333333333337</v>
      </c>
      <c r="I12" s="76">
        <v>44284</v>
      </c>
      <c r="J12" s="76">
        <v>44284</v>
      </c>
      <c r="K12" s="76"/>
      <c r="L12" s="76"/>
      <c r="M12" s="76"/>
      <c r="N12" s="76"/>
      <c r="O12" s="74" t="s">
        <v>342</v>
      </c>
      <c r="P12" s="73" t="s">
        <v>273</v>
      </c>
      <c r="Q12" s="73" t="s">
        <v>47</v>
      </c>
      <c r="R12" s="74" t="s">
        <v>339</v>
      </c>
      <c r="S12" s="79" t="s">
        <v>336</v>
      </c>
      <c r="T12" s="64" t="s">
        <v>184</v>
      </c>
      <c r="U12" s="95">
        <f t="shared" si="0"/>
        <v>0</v>
      </c>
      <c r="V12" s="96">
        <f t="shared" si="1"/>
        <v>1</v>
      </c>
      <c r="W12" s="97">
        <f t="shared" si="4"/>
        <v>0.18783333333333335</v>
      </c>
      <c r="X12" s="97">
        <f t="shared" si="5"/>
        <v>0.22916333333333339</v>
      </c>
      <c r="Y12" s="110">
        <f t="shared" si="6"/>
        <v>0</v>
      </c>
      <c r="Z12" s="97">
        <f t="shared" si="2"/>
        <v>0.10416666666666663</v>
      </c>
      <c r="AA12" s="97">
        <f t="shared" si="7"/>
        <v>0.33333000000000002</v>
      </c>
      <c r="AB12" s="91">
        <f t="shared" si="8"/>
        <v>29</v>
      </c>
      <c r="AC12" s="81">
        <f t="shared" si="9"/>
        <v>3</v>
      </c>
      <c r="AD12" s="81">
        <f t="shared" si="10"/>
        <v>13</v>
      </c>
      <c r="AE12" s="81" t="str">
        <f t="shared" si="11"/>
        <v>3-13</v>
      </c>
      <c r="AF12" s="97">
        <f t="shared" si="12"/>
        <v>0</v>
      </c>
      <c r="AG12" s="95">
        <f t="shared" si="13"/>
        <v>0</v>
      </c>
      <c r="AH12" s="96">
        <f t="shared" si="3"/>
        <v>1</v>
      </c>
      <c r="AI12" s="81">
        <f t="shared" si="14"/>
        <v>52</v>
      </c>
    </row>
    <row r="13" spans="1:47" ht="29.25" x14ac:dyDescent="0.25">
      <c r="B13" s="53" t="s">
        <v>310</v>
      </c>
      <c r="C13" s="85">
        <v>4</v>
      </c>
      <c r="D13" s="85">
        <f t="shared" si="15"/>
        <v>1</v>
      </c>
      <c r="E13" s="69" t="s">
        <v>311</v>
      </c>
      <c r="F13" s="69"/>
      <c r="G13" s="75">
        <v>0.5</v>
      </c>
      <c r="H13" s="75">
        <v>0.77083333333333337</v>
      </c>
      <c r="I13" s="76">
        <v>44284</v>
      </c>
      <c r="J13" s="76">
        <v>44284</v>
      </c>
      <c r="K13" s="76"/>
      <c r="L13" s="76"/>
      <c r="M13" s="76"/>
      <c r="N13" s="76"/>
      <c r="O13" s="74" t="s">
        <v>272</v>
      </c>
      <c r="P13" s="73" t="s">
        <v>273</v>
      </c>
      <c r="Q13" s="73" t="s">
        <v>47</v>
      </c>
      <c r="R13" s="74" t="s">
        <v>339</v>
      </c>
      <c r="S13" s="79" t="s">
        <v>336</v>
      </c>
      <c r="T13" s="64" t="s">
        <v>184</v>
      </c>
      <c r="U13" s="95">
        <f t="shared" si="0"/>
        <v>0</v>
      </c>
      <c r="V13" s="96">
        <f t="shared" si="1"/>
        <v>1</v>
      </c>
      <c r="W13" s="97">
        <f t="shared" si="4"/>
        <v>0.18783333333333335</v>
      </c>
      <c r="X13" s="97">
        <f t="shared" si="5"/>
        <v>0.22916333333333339</v>
      </c>
      <c r="Y13" s="110">
        <f t="shared" si="6"/>
        <v>0</v>
      </c>
      <c r="Z13" s="97">
        <f t="shared" si="2"/>
        <v>0.10416666666666663</v>
      </c>
      <c r="AA13" s="97">
        <f t="shared" si="7"/>
        <v>0.33333000000000002</v>
      </c>
      <c r="AB13" s="91">
        <f t="shared" si="8"/>
        <v>29</v>
      </c>
      <c r="AC13" s="81">
        <f t="shared" si="9"/>
        <v>3</v>
      </c>
      <c r="AD13" s="81">
        <f t="shared" si="10"/>
        <v>13</v>
      </c>
      <c r="AE13" s="81" t="str">
        <f t="shared" si="11"/>
        <v>3-13</v>
      </c>
      <c r="AF13" s="97">
        <f t="shared" si="12"/>
        <v>0</v>
      </c>
      <c r="AG13" s="95">
        <f t="shared" si="13"/>
        <v>0</v>
      </c>
      <c r="AH13" s="96">
        <f t="shared" si="3"/>
        <v>1</v>
      </c>
      <c r="AI13" s="81">
        <f t="shared" si="14"/>
        <v>52</v>
      </c>
    </row>
    <row r="14" spans="1:47" ht="30.75" customHeight="1" x14ac:dyDescent="0.25">
      <c r="B14" s="53" t="s">
        <v>201</v>
      </c>
      <c r="C14" s="85">
        <v>5</v>
      </c>
      <c r="D14" s="85">
        <f t="shared" si="15"/>
        <v>1</v>
      </c>
      <c r="E14" s="69" t="s">
        <v>312</v>
      </c>
      <c r="F14" s="69"/>
      <c r="G14" s="75">
        <v>0.48541666666666666</v>
      </c>
      <c r="H14" s="75">
        <v>0.75</v>
      </c>
      <c r="I14" s="76">
        <v>44284</v>
      </c>
      <c r="J14" s="76">
        <v>44284</v>
      </c>
      <c r="K14" s="76"/>
      <c r="L14" s="76"/>
      <c r="M14" s="76"/>
      <c r="N14" s="76"/>
      <c r="O14" s="74" t="s">
        <v>72</v>
      </c>
      <c r="P14" s="73" t="s">
        <v>313</v>
      </c>
      <c r="Q14" s="73" t="s">
        <v>47</v>
      </c>
      <c r="R14" s="74" t="s">
        <v>339</v>
      </c>
      <c r="S14" s="55" t="s">
        <v>336</v>
      </c>
      <c r="T14" s="55" t="s">
        <v>184</v>
      </c>
      <c r="U14" s="95">
        <f t="shared" si="0"/>
        <v>0</v>
      </c>
      <c r="V14" s="96">
        <f t="shared" si="1"/>
        <v>1</v>
      </c>
      <c r="W14" s="97">
        <f t="shared" si="4"/>
        <v>0.18158333333333332</v>
      </c>
      <c r="X14" s="97">
        <f t="shared" si="5"/>
        <v>0.22291333333333335</v>
      </c>
      <c r="Y14" s="110">
        <f t="shared" si="6"/>
        <v>0</v>
      </c>
      <c r="Z14" s="97">
        <f t="shared" si="2"/>
        <v>0.125</v>
      </c>
      <c r="AA14" s="97">
        <f t="shared" si="7"/>
        <v>0.34791333333333335</v>
      </c>
      <c r="AB14" s="91">
        <f t="shared" si="8"/>
        <v>29</v>
      </c>
      <c r="AC14" s="81">
        <f t="shared" si="9"/>
        <v>3</v>
      </c>
      <c r="AD14" s="81">
        <f t="shared" si="10"/>
        <v>13</v>
      </c>
      <c r="AE14" s="81" t="str">
        <f t="shared" si="11"/>
        <v>3-13</v>
      </c>
      <c r="AF14" s="97">
        <f t="shared" si="12"/>
        <v>0</v>
      </c>
      <c r="AG14" s="95">
        <f t="shared" si="13"/>
        <v>0</v>
      </c>
      <c r="AH14" s="96">
        <f t="shared" si="3"/>
        <v>1</v>
      </c>
      <c r="AI14" s="81">
        <f t="shared" si="14"/>
        <v>52</v>
      </c>
    </row>
    <row r="15" spans="1:47" ht="30.75" customHeight="1" x14ac:dyDescent="0.25">
      <c r="B15" s="53" t="s">
        <v>251</v>
      </c>
      <c r="C15" s="85">
        <v>6</v>
      </c>
      <c r="D15" s="85">
        <f t="shared" si="15"/>
        <v>0</v>
      </c>
      <c r="E15" s="69" t="s">
        <v>347</v>
      </c>
      <c r="F15" s="69"/>
      <c r="G15" s="75">
        <v>0.6875</v>
      </c>
      <c r="H15" s="75">
        <v>0.75</v>
      </c>
      <c r="I15" s="76">
        <v>44284</v>
      </c>
      <c r="J15" s="76">
        <v>44284</v>
      </c>
      <c r="K15" s="76"/>
      <c r="L15" s="76"/>
      <c r="M15" s="76"/>
      <c r="N15" s="76"/>
      <c r="O15" s="74" t="s">
        <v>84</v>
      </c>
      <c r="P15" s="73" t="s">
        <v>313</v>
      </c>
      <c r="Q15" s="73" t="s">
        <v>47</v>
      </c>
      <c r="R15" s="74" t="s">
        <v>349</v>
      </c>
      <c r="S15" s="55" t="s">
        <v>337</v>
      </c>
      <c r="T15" s="55" t="s">
        <v>184</v>
      </c>
      <c r="U15" s="95">
        <f t="shared" si="0"/>
        <v>0</v>
      </c>
      <c r="V15" s="96">
        <f t="shared" si="1"/>
        <v>1</v>
      </c>
      <c r="W15" s="97">
        <f t="shared" si="4"/>
        <v>6.25E-2</v>
      </c>
      <c r="X15" s="97">
        <f t="shared" si="5"/>
        <v>6.25E-2</v>
      </c>
      <c r="Y15" s="110">
        <f t="shared" si="6"/>
        <v>0</v>
      </c>
      <c r="Z15" s="97">
        <f t="shared" si="2"/>
        <v>0.125</v>
      </c>
      <c r="AA15" s="97">
        <f t="shared" si="7"/>
        <v>0.1875</v>
      </c>
      <c r="AB15" s="91">
        <f t="shared" si="8"/>
        <v>29</v>
      </c>
      <c r="AC15" s="81">
        <f t="shared" si="9"/>
        <v>3</v>
      </c>
      <c r="AD15" s="81">
        <f t="shared" si="10"/>
        <v>13</v>
      </c>
      <c r="AE15" s="81" t="str">
        <f t="shared" si="11"/>
        <v>3-13</v>
      </c>
      <c r="AF15" s="97">
        <f t="shared" si="12"/>
        <v>0</v>
      </c>
      <c r="AG15" s="95">
        <f t="shared" si="13"/>
        <v>0</v>
      </c>
      <c r="AH15" s="96">
        <f t="shared" si="3"/>
        <v>1</v>
      </c>
      <c r="AI15" s="81">
        <f t="shared" si="14"/>
        <v>52</v>
      </c>
    </row>
    <row r="16" spans="1:47" ht="30.75" customHeight="1" x14ac:dyDescent="0.25">
      <c r="B16" s="53" t="s">
        <v>251</v>
      </c>
      <c r="C16" s="85">
        <v>6</v>
      </c>
      <c r="D16" s="85">
        <f t="shared" si="15"/>
        <v>0</v>
      </c>
      <c r="E16" s="69" t="s">
        <v>345</v>
      </c>
      <c r="F16" s="69"/>
      <c r="G16" s="75">
        <v>0.625</v>
      </c>
      <c r="H16" s="75">
        <v>0.64583333333333337</v>
      </c>
      <c r="I16" s="76">
        <v>44284</v>
      </c>
      <c r="J16" s="76">
        <v>44284</v>
      </c>
      <c r="K16" s="76"/>
      <c r="L16" s="76"/>
      <c r="M16" s="76"/>
      <c r="N16" s="76"/>
      <c r="O16" s="74" t="s">
        <v>136</v>
      </c>
      <c r="P16" s="73" t="s">
        <v>313</v>
      </c>
      <c r="Q16" s="73" t="s">
        <v>47</v>
      </c>
      <c r="R16" s="74" t="s">
        <v>350</v>
      </c>
      <c r="S16" s="55" t="s">
        <v>337</v>
      </c>
      <c r="T16" s="55" t="s">
        <v>184</v>
      </c>
      <c r="U16" s="95">
        <f t="shared" si="0"/>
        <v>0</v>
      </c>
      <c r="V16" s="96">
        <f t="shared" si="1"/>
        <v>1</v>
      </c>
      <c r="W16" s="97">
        <f t="shared" si="4"/>
        <v>2.083333333333337E-2</v>
      </c>
      <c r="X16" s="97">
        <f t="shared" si="5"/>
        <v>2.083333333333337E-2</v>
      </c>
      <c r="Y16" s="110">
        <f t="shared" si="6"/>
        <v>1</v>
      </c>
      <c r="Z16" s="97">
        <f t="shared" si="2"/>
        <v>0</v>
      </c>
      <c r="AA16" s="97">
        <f t="shared" si="7"/>
        <v>2.083333333333337E-2</v>
      </c>
      <c r="AB16" s="91">
        <f t="shared" si="8"/>
        <v>29</v>
      </c>
      <c r="AC16" s="81">
        <f t="shared" si="9"/>
        <v>3</v>
      </c>
      <c r="AD16" s="81">
        <f t="shared" si="10"/>
        <v>13</v>
      </c>
      <c r="AE16" s="81" t="str">
        <f t="shared" si="11"/>
        <v>3-13</v>
      </c>
      <c r="AF16" s="97">
        <f t="shared" si="12"/>
        <v>0</v>
      </c>
      <c r="AG16" s="95">
        <f t="shared" si="13"/>
        <v>0</v>
      </c>
      <c r="AH16" s="96">
        <f t="shared" si="3"/>
        <v>1</v>
      </c>
      <c r="AI16" s="81">
        <f t="shared" si="14"/>
        <v>52</v>
      </c>
    </row>
    <row r="17" spans="2:35" ht="79.5" customHeight="1" x14ac:dyDescent="0.25">
      <c r="B17" s="53" t="s">
        <v>251</v>
      </c>
      <c r="C17" s="85">
        <v>6</v>
      </c>
      <c r="D17" s="85">
        <f t="shared" si="15"/>
        <v>1</v>
      </c>
      <c r="E17" s="69" t="s">
        <v>346</v>
      </c>
      <c r="F17" s="69"/>
      <c r="G17" s="75">
        <v>0.48541666666666666</v>
      </c>
      <c r="H17" s="75">
        <v>0.75</v>
      </c>
      <c r="I17" s="76">
        <v>44284</v>
      </c>
      <c r="J17" s="76">
        <v>44284</v>
      </c>
      <c r="K17" s="76"/>
      <c r="L17" s="76"/>
      <c r="M17" s="76"/>
      <c r="N17" s="76"/>
      <c r="O17" s="74" t="s">
        <v>348</v>
      </c>
      <c r="P17" s="73" t="s">
        <v>313</v>
      </c>
      <c r="Q17" s="73" t="s">
        <v>47</v>
      </c>
      <c r="R17" s="80" t="s">
        <v>339</v>
      </c>
      <c r="S17" s="55" t="s">
        <v>336</v>
      </c>
      <c r="T17" s="55" t="s">
        <v>184</v>
      </c>
      <c r="U17" s="95">
        <f t="shared" si="0"/>
        <v>0</v>
      </c>
      <c r="V17" s="96">
        <f t="shared" si="1"/>
        <v>1</v>
      </c>
      <c r="W17" s="97">
        <f t="shared" si="4"/>
        <v>0.18158333333333332</v>
      </c>
      <c r="X17" s="97">
        <f t="shared" si="5"/>
        <v>0.22291333333333335</v>
      </c>
      <c r="Y17" s="110">
        <f t="shared" si="6"/>
        <v>0</v>
      </c>
      <c r="Z17" s="97">
        <f t="shared" si="2"/>
        <v>0.125</v>
      </c>
      <c r="AA17" s="97">
        <f t="shared" si="7"/>
        <v>0.34791333333333335</v>
      </c>
      <c r="AB17" s="91">
        <f t="shared" si="8"/>
        <v>29</v>
      </c>
      <c r="AC17" s="81">
        <f t="shared" si="9"/>
        <v>3</v>
      </c>
      <c r="AD17" s="81">
        <f t="shared" si="10"/>
        <v>13</v>
      </c>
      <c r="AE17" s="81" t="str">
        <f t="shared" si="11"/>
        <v>3-13</v>
      </c>
      <c r="AF17" s="97">
        <f t="shared" si="12"/>
        <v>0</v>
      </c>
      <c r="AG17" s="95">
        <f t="shared" si="13"/>
        <v>0</v>
      </c>
      <c r="AH17" s="96">
        <f t="shared" si="3"/>
        <v>1</v>
      </c>
      <c r="AI17" s="81">
        <f t="shared" si="14"/>
        <v>52</v>
      </c>
    </row>
    <row r="18" spans="2:35" ht="29.25" x14ac:dyDescent="0.25">
      <c r="B18" s="53" t="s">
        <v>230</v>
      </c>
      <c r="C18" s="85">
        <v>7</v>
      </c>
      <c r="D18" s="85">
        <f t="shared" si="15"/>
        <v>1</v>
      </c>
      <c r="E18" s="69" t="s">
        <v>330</v>
      </c>
      <c r="F18" s="69"/>
      <c r="G18" s="75">
        <v>0.375</v>
      </c>
      <c r="H18" s="75">
        <v>0.625</v>
      </c>
      <c r="I18" s="76">
        <v>44284</v>
      </c>
      <c r="J18" s="76">
        <v>44286</v>
      </c>
      <c r="K18" s="76"/>
      <c r="L18" s="76"/>
      <c r="M18" s="76"/>
      <c r="N18" s="76"/>
      <c r="O18" s="74" t="s">
        <v>65</v>
      </c>
      <c r="P18" s="74" t="s">
        <v>318</v>
      </c>
      <c r="Q18" s="73" t="s">
        <v>77</v>
      </c>
      <c r="R18" s="73" t="s">
        <v>351</v>
      </c>
      <c r="S18" s="55" t="s">
        <v>337</v>
      </c>
      <c r="T18" s="55" t="s">
        <v>184</v>
      </c>
      <c r="U18" s="95">
        <f t="shared" si="0"/>
        <v>2</v>
      </c>
      <c r="V18" s="96">
        <f t="shared" si="1"/>
        <v>1</v>
      </c>
      <c r="W18" s="97">
        <f t="shared" si="4"/>
        <v>0.9585999999999999</v>
      </c>
      <c r="X18" s="97">
        <f t="shared" si="5"/>
        <v>1.4579966666666666</v>
      </c>
      <c r="Y18" s="110">
        <f t="shared" si="6"/>
        <v>1</v>
      </c>
      <c r="Z18" s="97">
        <f t="shared" si="2"/>
        <v>0</v>
      </c>
      <c r="AA18" s="97">
        <f t="shared" si="7"/>
        <v>1.4579966666666666</v>
      </c>
      <c r="AB18" s="91">
        <f t="shared" si="8"/>
        <v>31</v>
      </c>
      <c r="AC18" s="81">
        <f t="shared" si="9"/>
        <v>3</v>
      </c>
      <c r="AD18" s="81">
        <f t="shared" si="10"/>
        <v>13</v>
      </c>
      <c r="AE18" s="81" t="str">
        <f t="shared" si="11"/>
        <v>3-13</v>
      </c>
      <c r="AF18" s="97">
        <f t="shared" si="12"/>
        <v>0</v>
      </c>
      <c r="AG18" s="95">
        <f t="shared" si="13"/>
        <v>0</v>
      </c>
      <c r="AH18" s="96">
        <f t="shared" si="3"/>
        <v>1</v>
      </c>
      <c r="AI18" s="81">
        <f t="shared" si="14"/>
        <v>52</v>
      </c>
    </row>
    <row r="19" spans="2:35" x14ac:dyDescent="0.25">
      <c r="B19" s="69" t="s">
        <v>191</v>
      </c>
      <c r="C19" s="85">
        <v>8</v>
      </c>
      <c r="D19" s="85">
        <f t="shared" si="15"/>
        <v>1</v>
      </c>
      <c r="E19" s="69" t="s">
        <v>319</v>
      </c>
      <c r="F19" s="69"/>
      <c r="G19" s="70">
        <v>0.33333333333333331</v>
      </c>
      <c r="H19" s="70">
        <v>0.35416666666666669</v>
      </c>
      <c r="I19" s="76">
        <v>44284</v>
      </c>
      <c r="J19" s="76">
        <v>44284</v>
      </c>
      <c r="K19" s="76"/>
      <c r="L19" s="76"/>
      <c r="M19" s="76"/>
      <c r="N19" s="76"/>
      <c r="O19" s="74" t="s">
        <v>84</v>
      </c>
      <c r="P19" s="54" t="s">
        <v>297</v>
      </c>
      <c r="Q19" s="50" t="s">
        <v>77</v>
      </c>
      <c r="R19" s="50" t="s">
        <v>351</v>
      </c>
      <c r="S19" s="55" t="s">
        <v>337</v>
      </c>
      <c r="T19" s="55" t="s">
        <v>186</v>
      </c>
      <c r="U19" s="95">
        <f t="shared" si="0"/>
        <v>0</v>
      </c>
      <c r="V19" s="96">
        <f t="shared" si="1"/>
        <v>1</v>
      </c>
      <c r="W19" s="97">
        <f t="shared" si="4"/>
        <v>2.083333333333337E-2</v>
      </c>
      <c r="X19" s="97">
        <f t="shared" si="5"/>
        <v>2.083333333333337E-2</v>
      </c>
      <c r="Y19" s="110">
        <f t="shared" si="6"/>
        <v>1</v>
      </c>
      <c r="Z19" s="97">
        <f t="shared" si="2"/>
        <v>0</v>
      </c>
      <c r="AA19" s="97">
        <f t="shared" si="7"/>
        <v>2.083333333333337E-2</v>
      </c>
      <c r="AB19" s="91">
        <f t="shared" si="8"/>
        <v>29</v>
      </c>
      <c r="AC19" s="81">
        <f t="shared" si="9"/>
        <v>3</v>
      </c>
      <c r="AD19" s="81">
        <f t="shared" si="10"/>
        <v>13</v>
      </c>
      <c r="AE19" s="81" t="str">
        <f t="shared" si="11"/>
        <v>3-13</v>
      </c>
      <c r="AF19" s="97">
        <f t="shared" si="12"/>
        <v>0</v>
      </c>
      <c r="AG19" s="95">
        <f t="shared" si="13"/>
        <v>0</v>
      </c>
      <c r="AH19" s="96">
        <f t="shared" si="3"/>
        <v>1</v>
      </c>
      <c r="AI19" s="81">
        <f t="shared" si="14"/>
        <v>52</v>
      </c>
    </row>
    <row r="20" spans="2:35" ht="31.5" customHeight="1" x14ac:dyDescent="0.25">
      <c r="B20" s="69" t="s">
        <v>320</v>
      </c>
      <c r="C20" s="85">
        <v>9</v>
      </c>
      <c r="D20" s="85">
        <f t="shared" si="15"/>
        <v>1</v>
      </c>
      <c r="E20" s="69" t="s">
        <v>321</v>
      </c>
      <c r="F20" s="69"/>
      <c r="G20" s="70">
        <v>0.33333333333333331</v>
      </c>
      <c r="H20" s="70">
        <v>0.41666666666666669</v>
      </c>
      <c r="I20" s="71">
        <v>44284</v>
      </c>
      <c r="J20" s="71">
        <v>44284</v>
      </c>
      <c r="K20" s="71"/>
      <c r="L20" s="71"/>
      <c r="M20" s="71"/>
      <c r="N20" s="71"/>
      <c r="O20" s="74" t="s">
        <v>84</v>
      </c>
      <c r="P20" s="50"/>
      <c r="Q20" s="50" t="s">
        <v>77</v>
      </c>
      <c r="R20" s="74" t="s">
        <v>349</v>
      </c>
      <c r="S20" s="55" t="s">
        <v>337</v>
      </c>
      <c r="T20" s="55" t="s">
        <v>188</v>
      </c>
      <c r="U20" s="95">
        <f t="shared" si="0"/>
        <v>0</v>
      </c>
      <c r="V20" s="96">
        <f t="shared" si="1"/>
        <v>1</v>
      </c>
      <c r="W20" s="97">
        <f t="shared" si="4"/>
        <v>8.333333333333337E-2</v>
      </c>
      <c r="X20" s="97">
        <f t="shared" si="5"/>
        <v>8.333333333333337E-2</v>
      </c>
      <c r="Y20" s="110">
        <f t="shared" si="6"/>
        <v>1</v>
      </c>
      <c r="Z20" s="97">
        <f t="shared" si="2"/>
        <v>0</v>
      </c>
      <c r="AA20" s="97">
        <f t="shared" si="7"/>
        <v>8.333333333333337E-2</v>
      </c>
      <c r="AB20" s="91">
        <f t="shared" si="8"/>
        <v>29</v>
      </c>
      <c r="AC20" s="81">
        <f t="shared" si="9"/>
        <v>3</v>
      </c>
      <c r="AD20" s="81">
        <f t="shared" si="10"/>
        <v>13</v>
      </c>
      <c r="AE20" s="81" t="str">
        <f t="shared" si="11"/>
        <v>3-13</v>
      </c>
      <c r="AF20" s="97">
        <f t="shared" si="12"/>
        <v>0</v>
      </c>
      <c r="AG20" s="95">
        <f t="shared" si="13"/>
        <v>0</v>
      </c>
      <c r="AH20" s="96">
        <f t="shared" si="3"/>
        <v>1</v>
      </c>
      <c r="AI20" s="81">
        <f t="shared" si="14"/>
        <v>52</v>
      </c>
    </row>
    <row r="21" spans="2:35" ht="29.25" x14ac:dyDescent="0.25">
      <c r="B21" s="69" t="s">
        <v>207</v>
      </c>
      <c r="C21" s="85">
        <v>10</v>
      </c>
      <c r="D21" s="85">
        <f t="shared" si="15"/>
        <v>1</v>
      </c>
      <c r="E21" s="69" t="s">
        <v>322</v>
      </c>
      <c r="F21" s="69"/>
      <c r="G21" s="70">
        <v>0.375</v>
      </c>
      <c r="H21" s="70">
        <v>0.41666666666666669</v>
      </c>
      <c r="I21" s="71">
        <v>44284</v>
      </c>
      <c r="J21" s="71">
        <v>44285</v>
      </c>
      <c r="K21" s="71"/>
      <c r="L21" s="71"/>
      <c r="M21" s="71"/>
      <c r="N21" s="71"/>
      <c r="O21" s="50" t="s">
        <v>323</v>
      </c>
      <c r="P21" s="50" t="s">
        <v>275</v>
      </c>
      <c r="Q21" s="50" t="s">
        <v>77</v>
      </c>
      <c r="R21" s="74" t="s">
        <v>352</v>
      </c>
      <c r="S21" s="55" t="s">
        <v>337</v>
      </c>
      <c r="T21" s="55" t="s">
        <v>185</v>
      </c>
      <c r="U21" s="95">
        <f t="shared" ref="U21:U84" si="16">+J21-I21</f>
        <v>1</v>
      </c>
      <c r="V21" s="96">
        <f t="shared" ref="V21:V84" si="17">IF(AND(G21&lt;&gt;"",H21&lt;&gt;""),1,0)</f>
        <v>1</v>
      </c>
      <c r="W21" s="97">
        <f t="shared" si="4"/>
        <v>0.31316666666666659</v>
      </c>
      <c r="X21" s="97">
        <f t="shared" si="5"/>
        <v>0.54233333333333333</v>
      </c>
      <c r="Y21" s="110">
        <f t="shared" si="6"/>
        <v>1</v>
      </c>
      <c r="Z21" s="97">
        <f t="shared" si="2"/>
        <v>0</v>
      </c>
      <c r="AA21" s="97">
        <f t="shared" si="7"/>
        <v>0.54233333333333333</v>
      </c>
      <c r="AB21" s="91">
        <f t="shared" si="8"/>
        <v>30</v>
      </c>
      <c r="AC21" s="81">
        <f t="shared" si="9"/>
        <v>3</v>
      </c>
      <c r="AD21" s="81">
        <f t="shared" si="10"/>
        <v>13</v>
      </c>
      <c r="AE21" s="81" t="str">
        <f t="shared" si="11"/>
        <v>3-13</v>
      </c>
      <c r="AF21" s="97">
        <f t="shared" si="12"/>
        <v>0</v>
      </c>
      <c r="AG21" s="95">
        <f t="shared" si="13"/>
        <v>0</v>
      </c>
      <c r="AH21" s="96">
        <f t="shared" si="3"/>
        <v>1</v>
      </c>
      <c r="AI21" s="81">
        <f t="shared" si="14"/>
        <v>52</v>
      </c>
    </row>
    <row r="22" spans="2:35" ht="30" x14ac:dyDescent="0.25">
      <c r="B22" s="69" t="s">
        <v>217</v>
      </c>
      <c r="C22" s="85">
        <v>11</v>
      </c>
      <c r="D22" s="85">
        <f t="shared" si="15"/>
        <v>1</v>
      </c>
      <c r="E22" s="69" t="s">
        <v>244</v>
      </c>
      <c r="F22" s="69"/>
      <c r="G22" s="70">
        <v>0.58333333333333337</v>
      </c>
      <c r="H22" s="70">
        <v>0.625</v>
      </c>
      <c r="I22" s="71">
        <v>44284</v>
      </c>
      <c r="J22" s="71">
        <v>44284</v>
      </c>
      <c r="K22" s="71"/>
      <c r="L22" s="71"/>
      <c r="M22" s="71"/>
      <c r="N22" s="71"/>
      <c r="O22" s="50" t="s">
        <v>84</v>
      </c>
      <c r="P22" s="50" t="s">
        <v>276</v>
      </c>
      <c r="Q22" s="73" t="s">
        <v>47</v>
      </c>
      <c r="R22" s="72" t="s">
        <v>339</v>
      </c>
      <c r="S22" s="50" t="s">
        <v>336</v>
      </c>
      <c r="T22" s="85" t="s">
        <v>184</v>
      </c>
      <c r="U22" s="95">
        <f t="shared" si="16"/>
        <v>0</v>
      </c>
      <c r="V22" s="96">
        <f t="shared" si="17"/>
        <v>1</v>
      </c>
      <c r="W22" s="97">
        <f t="shared" si="4"/>
        <v>4.166666666666663E-2</v>
      </c>
      <c r="X22" s="97">
        <f t="shared" si="5"/>
        <v>4.166666666666663E-2</v>
      </c>
      <c r="Y22" s="110">
        <f t="shared" si="6"/>
        <v>1</v>
      </c>
      <c r="Z22" s="97">
        <f t="shared" si="2"/>
        <v>0</v>
      </c>
      <c r="AA22" s="97">
        <f t="shared" si="7"/>
        <v>4.166666666666663E-2</v>
      </c>
      <c r="AB22" s="91">
        <f t="shared" si="8"/>
        <v>29</v>
      </c>
      <c r="AC22" s="81">
        <f t="shared" si="9"/>
        <v>3</v>
      </c>
      <c r="AD22" s="81">
        <f t="shared" si="10"/>
        <v>13</v>
      </c>
      <c r="AE22" s="81" t="str">
        <f t="shared" si="11"/>
        <v>3-13</v>
      </c>
      <c r="AF22" s="97">
        <f t="shared" si="12"/>
        <v>0</v>
      </c>
      <c r="AG22" s="95">
        <f t="shared" si="13"/>
        <v>0</v>
      </c>
      <c r="AH22" s="96">
        <f t="shared" si="3"/>
        <v>1</v>
      </c>
      <c r="AI22" s="81">
        <f t="shared" si="14"/>
        <v>52</v>
      </c>
    </row>
    <row r="23" spans="2:35" ht="30" x14ac:dyDescent="0.25">
      <c r="B23" s="53" t="s">
        <v>113</v>
      </c>
      <c r="C23" s="85">
        <v>12</v>
      </c>
      <c r="D23" s="85">
        <f t="shared" si="15"/>
        <v>0</v>
      </c>
      <c r="E23" s="69" t="s">
        <v>353</v>
      </c>
      <c r="F23" s="69"/>
      <c r="G23" s="70">
        <v>0.45833333333333331</v>
      </c>
      <c r="H23" s="70">
        <v>0.5</v>
      </c>
      <c r="I23" s="71">
        <v>44284</v>
      </c>
      <c r="J23" s="71">
        <v>44284</v>
      </c>
      <c r="K23" s="71"/>
      <c r="L23" s="71"/>
      <c r="M23" s="71"/>
      <c r="N23" s="71"/>
      <c r="O23" s="50" t="s">
        <v>100</v>
      </c>
      <c r="P23" s="53" t="s">
        <v>241</v>
      </c>
      <c r="Q23" s="73" t="s">
        <v>47</v>
      </c>
      <c r="R23" s="72" t="s">
        <v>339</v>
      </c>
      <c r="S23" s="50" t="s">
        <v>336</v>
      </c>
      <c r="T23" s="55" t="s">
        <v>185</v>
      </c>
      <c r="U23" s="95">
        <f>+J23-I23</f>
        <v>0</v>
      </c>
      <c r="V23" s="96">
        <f>IF(AND(G23&lt;&gt;"",H23&lt;&gt;""),1,0)</f>
        <v>1</v>
      </c>
      <c r="W23" s="97">
        <f t="shared" si="4"/>
        <v>4.1666666666666685E-2</v>
      </c>
      <c r="X23" s="97">
        <f t="shared" si="5"/>
        <v>4.1666666666666685E-2</v>
      </c>
      <c r="Y23" s="110">
        <f t="shared" si="6"/>
        <v>1</v>
      </c>
      <c r="Z23" s="97">
        <f t="shared" si="2"/>
        <v>0</v>
      </c>
      <c r="AA23" s="97">
        <f t="shared" si="7"/>
        <v>4.1666666666666685E-2</v>
      </c>
      <c r="AB23" s="91">
        <f t="shared" si="8"/>
        <v>29</v>
      </c>
      <c r="AC23" s="81">
        <f t="shared" si="9"/>
        <v>3</v>
      </c>
      <c r="AD23" s="81">
        <f t="shared" si="10"/>
        <v>13</v>
      </c>
      <c r="AE23" s="81" t="str">
        <f t="shared" si="11"/>
        <v>3-13</v>
      </c>
      <c r="AF23" s="97">
        <f t="shared" si="12"/>
        <v>0</v>
      </c>
      <c r="AG23" s="95">
        <f t="shared" si="13"/>
        <v>0</v>
      </c>
      <c r="AH23" s="96">
        <f t="shared" si="3"/>
        <v>1</v>
      </c>
      <c r="AI23" s="81">
        <f t="shared" si="14"/>
        <v>52</v>
      </c>
    </row>
    <row r="24" spans="2:35" ht="30" x14ac:dyDescent="0.25">
      <c r="B24" s="53" t="s">
        <v>113</v>
      </c>
      <c r="C24" s="85">
        <v>12</v>
      </c>
      <c r="D24" s="85">
        <f t="shared" si="15"/>
        <v>0</v>
      </c>
      <c r="E24" s="69" t="s">
        <v>354</v>
      </c>
      <c r="F24" s="69"/>
      <c r="G24" s="70">
        <v>0.6875</v>
      </c>
      <c r="H24" s="70">
        <v>0.72916666666666663</v>
      </c>
      <c r="I24" s="71">
        <v>44285</v>
      </c>
      <c r="J24" s="71">
        <v>44285</v>
      </c>
      <c r="K24" s="71"/>
      <c r="L24" s="71"/>
      <c r="M24" s="71"/>
      <c r="N24" s="71"/>
      <c r="O24" s="72" t="s">
        <v>303</v>
      </c>
      <c r="P24" s="53" t="s">
        <v>241</v>
      </c>
      <c r="Q24" s="73" t="s">
        <v>47</v>
      </c>
      <c r="R24" s="72" t="s">
        <v>338</v>
      </c>
      <c r="S24" s="50" t="s">
        <v>336</v>
      </c>
      <c r="T24" s="55" t="s">
        <v>185</v>
      </c>
      <c r="U24" s="95">
        <f>+J24-I24</f>
        <v>0</v>
      </c>
      <c r="V24" s="96">
        <f>IF(AND(G24&lt;&gt;"",H24&lt;&gt;""),1,0)</f>
        <v>1</v>
      </c>
      <c r="W24" s="97">
        <f t="shared" si="4"/>
        <v>4.166666666666663E-2</v>
      </c>
      <c r="X24" s="97">
        <f t="shared" si="5"/>
        <v>4.166666666666663E-2</v>
      </c>
      <c r="Y24" s="110">
        <f t="shared" si="6"/>
        <v>0</v>
      </c>
      <c r="Z24" s="97">
        <f t="shared" si="2"/>
        <v>0.14583333333333337</v>
      </c>
      <c r="AA24" s="97">
        <f t="shared" si="7"/>
        <v>0.1875</v>
      </c>
      <c r="AB24" s="91">
        <f t="shared" si="8"/>
        <v>30</v>
      </c>
      <c r="AC24" s="81">
        <f t="shared" si="9"/>
        <v>3</v>
      </c>
      <c r="AD24" s="81">
        <f t="shared" si="10"/>
        <v>13</v>
      </c>
      <c r="AE24" s="81" t="str">
        <f t="shared" si="11"/>
        <v>3-13</v>
      </c>
      <c r="AF24" s="97">
        <f t="shared" si="12"/>
        <v>0</v>
      </c>
      <c r="AG24" s="95">
        <f t="shared" si="13"/>
        <v>0</v>
      </c>
      <c r="AH24" s="96">
        <f t="shared" si="3"/>
        <v>1</v>
      </c>
      <c r="AI24" s="81">
        <f t="shared" si="14"/>
        <v>52</v>
      </c>
    </row>
    <row r="25" spans="2:35" ht="30" x14ac:dyDescent="0.25">
      <c r="B25" s="53" t="s">
        <v>113</v>
      </c>
      <c r="C25" s="85">
        <v>12</v>
      </c>
      <c r="D25" s="85">
        <f t="shared" si="15"/>
        <v>0</v>
      </c>
      <c r="E25" s="69" t="s">
        <v>355</v>
      </c>
      <c r="F25" s="69"/>
      <c r="G25" s="70">
        <v>0.375</v>
      </c>
      <c r="H25" s="70">
        <v>0.39583333333333331</v>
      </c>
      <c r="I25" s="71">
        <v>44286</v>
      </c>
      <c r="J25" s="71">
        <v>44286</v>
      </c>
      <c r="K25" s="71"/>
      <c r="L25" s="71"/>
      <c r="M25" s="71"/>
      <c r="N25" s="71"/>
      <c r="O25" s="72" t="s">
        <v>303</v>
      </c>
      <c r="P25" s="53" t="s">
        <v>241</v>
      </c>
      <c r="Q25" s="73" t="s">
        <v>47</v>
      </c>
      <c r="R25" s="72" t="s">
        <v>351</v>
      </c>
      <c r="S25" s="50" t="s">
        <v>336</v>
      </c>
      <c r="T25" s="55" t="s">
        <v>185</v>
      </c>
      <c r="U25" s="95">
        <f>+J25-I25</f>
        <v>0</v>
      </c>
      <c r="V25" s="96">
        <f>IF(AND(G25&lt;&gt;"",H25&lt;&gt;""),1,0)</f>
        <v>1</v>
      </c>
      <c r="W25" s="97">
        <f t="shared" si="4"/>
        <v>2.0833333333333315E-2</v>
      </c>
      <c r="X25" s="97">
        <f t="shared" si="5"/>
        <v>2.0833333333333315E-2</v>
      </c>
      <c r="Y25" s="110">
        <f t="shared" si="6"/>
        <v>1</v>
      </c>
      <c r="Z25" s="97">
        <f t="shared" si="2"/>
        <v>0</v>
      </c>
      <c r="AA25" s="97">
        <f t="shared" si="7"/>
        <v>2.0833333333333315E-2</v>
      </c>
      <c r="AB25" s="91">
        <f t="shared" si="8"/>
        <v>31</v>
      </c>
      <c r="AC25" s="81">
        <f t="shared" si="9"/>
        <v>3</v>
      </c>
      <c r="AD25" s="81">
        <f t="shared" si="10"/>
        <v>13</v>
      </c>
      <c r="AE25" s="81" t="str">
        <f t="shared" si="11"/>
        <v>3-13</v>
      </c>
      <c r="AF25" s="97">
        <f t="shared" si="12"/>
        <v>0</v>
      </c>
      <c r="AG25" s="95">
        <f t="shared" si="13"/>
        <v>0</v>
      </c>
      <c r="AH25" s="96">
        <f t="shared" si="3"/>
        <v>1</v>
      </c>
      <c r="AI25" s="81">
        <f t="shared" si="14"/>
        <v>52</v>
      </c>
    </row>
    <row r="26" spans="2:35" x14ac:dyDescent="0.25">
      <c r="B26" s="53" t="s">
        <v>113</v>
      </c>
      <c r="C26" s="85">
        <v>12</v>
      </c>
      <c r="D26" s="85">
        <f t="shared" si="15"/>
        <v>1</v>
      </c>
      <c r="E26" s="69" t="s">
        <v>356</v>
      </c>
      <c r="F26" s="69"/>
      <c r="G26" s="70">
        <v>0.58333333333333337</v>
      </c>
      <c r="H26" s="70">
        <v>0.72916666666666663</v>
      </c>
      <c r="I26" s="71">
        <v>44286</v>
      </c>
      <c r="J26" s="71">
        <v>44286</v>
      </c>
      <c r="K26" s="71"/>
      <c r="L26" s="71"/>
      <c r="M26" s="71"/>
      <c r="N26" s="71"/>
      <c r="O26" s="72" t="s">
        <v>62</v>
      </c>
      <c r="P26" s="53" t="s">
        <v>241</v>
      </c>
      <c r="Q26" s="50" t="s">
        <v>77</v>
      </c>
      <c r="R26" s="50" t="s">
        <v>349</v>
      </c>
      <c r="S26" s="50" t="s">
        <v>337</v>
      </c>
      <c r="T26" s="55" t="s">
        <v>185</v>
      </c>
      <c r="U26" s="95">
        <f t="shared" si="16"/>
        <v>0</v>
      </c>
      <c r="V26" s="96">
        <f t="shared" si="17"/>
        <v>1</v>
      </c>
      <c r="W26" s="97">
        <f t="shared" si="4"/>
        <v>0.14583333333333326</v>
      </c>
      <c r="X26" s="97">
        <f t="shared" si="5"/>
        <v>0.14583333333333326</v>
      </c>
      <c r="Y26" s="110">
        <f t="shared" si="6"/>
        <v>0</v>
      </c>
      <c r="Z26" s="97">
        <f t="shared" si="2"/>
        <v>0.14583333333333337</v>
      </c>
      <c r="AA26" s="97">
        <f t="shared" si="7"/>
        <v>0.29166666666666663</v>
      </c>
      <c r="AB26" s="91">
        <f t="shared" si="8"/>
        <v>31</v>
      </c>
      <c r="AC26" s="81">
        <f t="shared" si="9"/>
        <v>3</v>
      </c>
      <c r="AD26" s="81">
        <f t="shared" si="10"/>
        <v>13</v>
      </c>
      <c r="AE26" s="81" t="str">
        <f t="shared" si="11"/>
        <v>3-13</v>
      </c>
      <c r="AF26" s="97">
        <f t="shared" si="12"/>
        <v>0</v>
      </c>
      <c r="AG26" s="95">
        <f t="shared" si="13"/>
        <v>0</v>
      </c>
      <c r="AH26" s="96">
        <f t="shared" si="3"/>
        <v>1</v>
      </c>
      <c r="AI26" s="81">
        <f t="shared" si="14"/>
        <v>52</v>
      </c>
    </row>
    <row r="27" spans="2:35" x14ac:dyDescent="0.25">
      <c r="B27" s="81" t="s">
        <v>246</v>
      </c>
      <c r="C27" s="85">
        <v>13</v>
      </c>
      <c r="D27" s="85">
        <f t="shared" si="15"/>
        <v>1</v>
      </c>
      <c r="E27" s="69" t="s">
        <v>329</v>
      </c>
      <c r="F27" s="69"/>
      <c r="G27" s="70">
        <v>0.33333333333333331</v>
      </c>
      <c r="H27" s="70">
        <v>0.5</v>
      </c>
      <c r="I27" s="71">
        <v>44284</v>
      </c>
      <c r="J27" s="71">
        <v>44284</v>
      </c>
      <c r="K27" s="71"/>
      <c r="L27" s="71"/>
      <c r="M27" s="71"/>
      <c r="N27" s="71"/>
      <c r="O27" s="50" t="s">
        <v>270</v>
      </c>
      <c r="P27" s="50"/>
      <c r="Q27" s="50" t="s">
        <v>77</v>
      </c>
      <c r="R27" s="50" t="s">
        <v>350</v>
      </c>
      <c r="S27" s="50" t="s">
        <v>337</v>
      </c>
      <c r="T27" s="85" t="s">
        <v>188</v>
      </c>
      <c r="U27" s="95">
        <f t="shared" si="16"/>
        <v>0</v>
      </c>
      <c r="V27" s="96">
        <f t="shared" si="17"/>
        <v>1</v>
      </c>
      <c r="W27" s="97">
        <f t="shared" si="4"/>
        <v>0.16666666666666669</v>
      </c>
      <c r="X27" s="97">
        <f t="shared" si="5"/>
        <v>0.16666666666666669</v>
      </c>
      <c r="Y27" s="110">
        <f t="shared" si="6"/>
        <v>1</v>
      </c>
      <c r="Z27" s="97">
        <f t="shared" si="2"/>
        <v>0</v>
      </c>
      <c r="AA27" s="97">
        <f t="shared" si="7"/>
        <v>0.16666666666666669</v>
      </c>
      <c r="AB27" s="91">
        <f t="shared" si="8"/>
        <v>29</v>
      </c>
      <c r="AC27" s="81">
        <f t="shared" si="9"/>
        <v>3</v>
      </c>
      <c r="AD27" s="81">
        <f t="shared" si="10"/>
        <v>13</v>
      </c>
      <c r="AE27" s="81" t="str">
        <f t="shared" si="11"/>
        <v>3-13</v>
      </c>
      <c r="AF27" s="97">
        <f t="shared" si="12"/>
        <v>0</v>
      </c>
      <c r="AG27" s="95">
        <f t="shared" si="13"/>
        <v>0</v>
      </c>
      <c r="AH27" s="96">
        <f t="shared" si="3"/>
        <v>1</v>
      </c>
      <c r="AI27" s="81">
        <f t="shared" si="14"/>
        <v>52</v>
      </c>
    </row>
    <row r="28" spans="2:35" ht="29.25" x14ac:dyDescent="0.25">
      <c r="B28" s="53" t="s">
        <v>140</v>
      </c>
      <c r="C28" s="85">
        <v>14</v>
      </c>
      <c r="D28" s="85">
        <f t="shared" si="15"/>
        <v>1</v>
      </c>
      <c r="E28" s="69" t="s">
        <v>300</v>
      </c>
      <c r="F28" s="69"/>
      <c r="G28" s="75">
        <v>0.65972222222222221</v>
      </c>
      <c r="H28" s="75">
        <v>0.41666666666666669</v>
      </c>
      <c r="I28" s="76">
        <v>44285</v>
      </c>
      <c r="J28" s="76">
        <v>44286</v>
      </c>
      <c r="K28" s="76"/>
      <c r="L28" s="76"/>
      <c r="M28" s="76"/>
      <c r="N28" s="76"/>
      <c r="O28" s="74" t="s">
        <v>303</v>
      </c>
      <c r="P28" s="74" t="s">
        <v>142</v>
      </c>
      <c r="Q28" s="73" t="s">
        <v>77</v>
      </c>
      <c r="R28" s="73" t="s">
        <v>351</v>
      </c>
      <c r="S28" s="50" t="s">
        <v>336</v>
      </c>
      <c r="T28" s="85" t="s">
        <v>184</v>
      </c>
      <c r="U28" s="95">
        <f t="shared" si="16"/>
        <v>1</v>
      </c>
      <c r="V28" s="96">
        <f t="shared" si="17"/>
        <v>1</v>
      </c>
      <c r="W28" s="97">
        <f t="shared" si="4"/>
        <v>2.8444444444444411E-2</v>
      </c>
      <c r="X28" s="97">
        <f t="shared" si="5"/>
        <v>0.25761111111111112</v>
      </c>
      <c r="Y28" s="110">
        <f t="shared" si="6"/>
        <v>1</v>
      </c>
      <c r="Z28" s="97">
        <f t="shared" si="2"/>
        <v>0</v>
      </c>
      <c r="AA28" s="97">
        <f t="shared" si="7"/>
        <v>0.25761111111111112</v>
      </c>
      <c r="AB28" s="91">
        <f t="shared" si="8"/>
        <v>31</v>
      </c>
      <c r="AC28" s="81">
        <f t="shared" si="9"/>
        <v>3</v>
      </c>
      <c r="AD28" s="81">
        <f t="shared" si="10"/>
        <v>13</v>
      </c>
      <c r="AE28" s="81" t="str">
        <f t="shared" si="11"/>
        <v>3-13</v>
      </c>
      <c r="AF28" s="97">
        <f t="shared" si="12"/>
        <v>0</v>
      </c>
      <c r="AG28" s="95">
        <f t="shared" si="13"/>
        <v>0</v>
      </c>
      <c r="AH28" s="96">
        <f t="shared" si="3"/>
        <v>1</v>
      </c>
      <c r="AI28" s="81">
        <f t="shared" si="14"/>
        <v>52</v>
      </c>
    </row>
    <row r="29" spans="2:35" x14ac:dyDescent="0.25">
      <c r="B29" s="53" t="s">
        <v>141</v>
      </c>
      <c r="C29" s="85">
        <v>15</v>
      </c>
      <c r="D29" s="85">
        <f t="shared" si="15"/>
        <v>1</v>
      </c>
      <c r="E29" s="69" t="s">
        <v>301</v>
      </c>
      <c r="F29" s="69"/>
      <c r="G29" s="75">
        <v>0.65972222222222221</v>
      </c>
      <c r="H29" s="75">
        <v>0.41666666666666669</v>
      </c>
      <c r="I29" s="76">
        <v>44285</v>
      </c>
      <c r="J29" s="76">
        <v>44286</v>
      </c>
      <c r="K29" s="76"/>
      <c r="L29" s="76"/>
      <c r="M29" s="76"/>
      <c r="N29" s="76"/>
      <c r="O29" s="74" t="s">
        <v>84</v>
      </c>
      <c r="P29" s="74" t="s">
        <v>142</v>
      </c>
      <c r="Q29" s="73" t="s">
        <v>77</v>
      </c>
      <c r="R29" s="73" t="s">
        <v>349</v>
      </c>
      <c r="S29" s="50" t="s">
        <v>337</v>
      </c>
      <c r="T29" s="85" t="s">
        <v>184</v>
      </c>
      <c r="U29" s="95">
        <f t="shared" si="16"/>
        <v>1</v>
      </c>
      <c r="V29" s="96">
        <f t="shared" si="17"/>
        <v>1</v>
      </c>
      <c r="W29" s="97">
        <f t="shared" si="4"/>
        <v>2.8444444444444411E-2</v>
      </c>
      <c r="X29" s="97">
        <f t="shared" si="5"/>
        <v>0.25761111111111112</v>
      </c>
      <c r="Y29" s="110">
        <f t="shared" si="6"/>
        <v>1</v>
      </c>
      <c r="Z29" s="97">
        <f t="shared" si="2"/>
        <v>0</v>
      </c>
      <c r="AA29" s="97">
        <f t="shared" si="7"/>
        <v>0.25761111111111112</v>
      </c>
      <c r="AB29" s="91">
        <f t="shared" si="8"/>
        <v>31</v>
      </c>
      <c r="AC29" s="81">
        <f t="shared" si="9"/>
        <v>3</v>
      </c>
      <c r="AD29" s="81">
        <f t="shared" si="10"/>
        <v>13</v>
      </c>
      <c r="AE29" s="81" t="str">
        <f t="shared" si="11"/>
        <v>3-13</v>
      </c>
      <c r="AF29" s="97">
        <f t="shared" si="12"/>
        <v>0</v>
      </c>
      <c r="AG29" s="95">
        <f t="shared" si="13"/>
        <v>0</v>
      </c>
      <c r="AH29" s="96">
        <f t="shared" si="3"/>
        <v>1</v>
      </c>
      <c r="AI29" s="81">
        <f t="shared" si="14"/>
        <v>52</v>
      </c>
    </row>
    <row r="30" spans="2:35" ht="42" customHeight="1" x14ac:dyDescent="0.25">
      <c r="B30" s="53" t="s">
        <v>138</v>
      </c>
      <c r="C30" s="85">
        <v>16</v>
      </c>
      <c r="D30" s="85">
        <f t="shared" si="15"/>
        <v>1</v>
      </c>
      <c r="E30" s="69" t="s">
        <v>302</v>
      </c>
      <c r="F30" s="69"/>
      <c r="G30" s="75">
        <v>0.39583333333333331</v>
      </c>
      <c r="H30" s="75">
        <v>0.4375</v>
      </c>
      <c r="I30" s="76">
        <v>44285</v>
      </c>
      <c r="J30" s="76">
        <v>44286</v>
      </c>
      <c r="K30" s="76"/>
      <c r="L30" s="76"/>
      <c r="M30" s="76"/>
      <c r="N30" s="76"/>
      <c r="O30" s="74" t="s">
        <v>272</v>
      </c>
      <c r="P30" s="73" t="s">
        <v>139</v>
      </c>
      <c r="Q30" s="73" t="s">
        <v>47</v>
      </c>
      <c r="R30" s="82" t="s">
        <v>339</v>
      </c>
      <c r="S30" s="50" t="s">
        <v>337</v>
      </c>
      <c r="T30" s="85" t="s">
        <v>184</v>
      </c>
      <c r="U30" s="95">
        <f t="shared" si="16"/>
        <v>1</v>
      </c>
      <c r="V30" s="96">
        <f t="shared" si="17"/>
        <v>1</v>
      </c>
      <c r="W30" s="97">
        <f t="shared" si="4"/>
        <v>0.31316666666666659</v>
      </c>
      <c r="X30" s="97">
        <f t="shared" si="5"/>
        <v>0.54233333333333333</v>
      </c>
      <c r="Y30" s="110">
        <f t="shared" si="6"/>
        <v>1</v>
      </c>
      <c r="Z30" s="97">
        <f t="shared" si="2"/>
        <v>0</v>
      </c>
      <c r="AA30" s="97">
        <f t="shared" si="7"/>
        <v>0.54233333333333333</v>
      </c>
      <c r="AB30" s="91">
        <f t="shared" si="8"/>
        <v>31</v>
      </c>
      <c r="AC30" s="81">
        <f t="shared" si="9"/>
        <v>3</v>
      </c>
      <c r="AD30" s="81">
        <f t="shared" si="10"/>
        <v>13</v>
      </c>
      <c r="AE30" s="81" t="str">
        <f t="shared" si="11"/>
        <v>3-13</v>
      </c>
      <c r="AF30" s="97">
        <f t="shared" si="12"/>
        <v>0</v>
      </c>
      <c r="AG30" s="95">
        <f t="shared" si="13"/>
        <v>0</v>
      </c>
      <c r="AH30" s="96">
        <f t="shared" si="3"/>
        <v>1</v>
      </c>
      <c r="AI30" s="81">
        <f t="shared" si="14"/>
        <v>52</v>
      </c>
    </row>
    <row r="31" spans="2:35" ht="25.5" x14ac:dyDescent="0.25">
      <c r="B31" s="53" t="s">
        <v>108</v>
      </c>
      <c r="C31" s="85">
        <v>17</v>
      </c>
      <c r="D31" s="85">
        <f t="shared" si="15"/>
        <v>1</v>
      </c>
      <c r="E31" s="69" t="s">
        <v>304</v>
      </c>
      <c r="F31" s="69"/>
      <c r="G31" s="75">
        <v>0.625</v>
      </c>
      <c r="H31" s="75">
        <v>0.6875</v>
      </c>
      <c r="I31" s="76">
        <v>44285</v>
      </c>
      <c r="J31" s="76">
        <v>44285</v>
      </c>
      <c r="K31" s="76"/>
      <c r="L31" s="76"/>
      <c r="M31" s="76"/>
      <c r="N31" s="76"/>
      <c r="O31" s="74" t="s">
        <v>84</v>
      </c>
      <c r="P31" s="73" t="s">
        <v>109</v>
      </c>
      <c r="Q31" s="73" t="s">
        <v>47</v>
      </c>
      <c r="R31" s="73" t="s">
        <v>351</v>
      </c>
      <c r="S31" s="50" t="s">
        <v>336</v>
      </c>
      <c r="T31" s="85" t="s">
        <v>184</v>
      </c>
      <c r="U31" s="95">
        <f t="shared" si="16"/>
        <v>0</v>
      </c>
      <c r="V31" s="96">
        <f t="shared" si="17"/>
        <v>1</v>
      </c>
      <c r="W31" s="97">
        <f t="shared" si="4"/>
        <v>6.25E-2</v>
      </c>
      <c r="X31" s="97">
        <f t="shared" si="5"/>
        <v>6.25E-2</v>
      </c>
      <c r="Y31" s="110">
        <f t="shared" si="6"/>
        <v>0</v>
      </c>
      <c r="Z31" s="97">
        <f t="shared" si="2"/>
        <v>0.1875</v>
      </c>
      <c r="AA31" s="97">
        <f t="shared" si="7"/>
        <v>0.25</v>
      </c>
      <c r="AB31" s="91">
        <f t="shared" si="8"/>
        <v>30</v>
      </c>
      <c r="AC31" s="81">
        <f t="shared" si="9"/>
        <v>3</v>
      </c>
      <c r="AD31" s="81">
        <f t="shared" si="10"/>
        <v>13</v>
      </c>
      <c r="AE31" s="81" t="str">
        <f t="shared" si="11"/>
        <v>3-13</v>
      </c>
      <c r="AF31" s="97">
        <f t="shared" si="12"/>
        <v>0</v>
      </c>
      <c r="AG31" s="95">
        <f t="shared" si="13"/>
        <v>0</v>
      </c>
      <c r="AH31" s="96">
        <f t="shared" si="3"/>
        <v>1</v>
      </c>
      <c r="AI31" s="81">
        <f t="shared" si="14"/>
        <v>52</v>
      </c>
    </row>
    <row r="32" spans="2:35" ht="60" customHeight="1" x14ac:dyDescent="0.25">
      <c r="B32" s="53" t="s">
        <v>233</v>
      </c>
      <c r="C32" s="85">
        <v>18</v>
      </c>
      <c r="D32" s="85">
        <f t="shared" si="15"/>
        <v>1</v>
      </c>
      <c r="E32" s="69" t="s">
        <v>305</v>
      </c>
      <c r="F32" s="69"/>
      <c r="G32" s="75">
        <v>0.39583333333333331</v>
      </c>
      <c r="H32" s="75">
        <v>0.47916666666666669</v>
      </c>
      <c r="I32" s="76">
        <v>44285</v>
      </c>
      <c r="J32" s="76">
        <v>44285</v>
      </c>
      <c r="K32" s="76"/>
      <c r="L32" s="76"/>
      <c r="M32" s="76"/>
      <c r="N32" s="76"/>
      <c r="O32" s="74" t="s">
        <v>103</v>
      </c>
      <c r="P32" s="73" t="s">
        <v>268</v>
      </c>
      <c r="Q32" s="73" t="s">
        <v>47</v>
      </c>
      <c r="R32" s="74" t="s">
        <v>339</v>
      </c>
      <c r="S32" s="50" t="s">
        <v>337</v>
      </c>
      <c r="T32" s="85" t="s">
        <v>184</v>
      </c>
      <c r="U32" s="95">
        <f t="shared" si="16"/>
        <v>0</v>
      </c>
      <c r="V32" s="96">
        <f t="shared" si="17"/>
        <v>1</v>
      </c>
      <c r="W32" s="97">
        <f t="shared" si="4"/>
        <v>8.333333333333337E-2</v>
      </c>
      <c r="X32" s="97">
        <f t="shared" si="5"/>
        <v>8.333333333333337E-2</v>
      </c>
      <c r="Y32" s="110">
        <f t="shared" si="6"/>
        <v>1</v>
      </c>
      <c r="Z32" s="97">
        <f t="shared" si="2"/>
        <v>0</v>
      </c>
      <c r="AA32" s="97">
        <f t="shared" si="7"/>
        <v>8.333333333333337E-2</v>
      </c>
      <c r="AB32" s="91">
        <f t="shared" si="8"/>
        <v>30</v>
      </c>
      <c r="AC32" s="81">
        <f t="shared" si="9"/>
        <v>3</v>
      </c>
      <c r="AD32" s="81">
        <f t="shared" si="10"/>
        <v>13</v>
      </c>
      <c r="AE32" s="81" t="str">
        <f t="shared" si="11"/>
        <v>3-13</v>
      </c>
      <c r="AF32" s="97">
        <f t="shared" si="12"/>
        <v>0</v>
      </c>
      <c r="AG32" s="95">
        <f t="shared" si="13"/>
        <v>0</v>
      </c>
      <c r="AH32" s="96">
        <f t="shared" si="3"/>
        <v>1</v>
      </c>
      <c r="AI32" s="81">
        <f t="shared" si="14"/>
        <v>52</v>
      </c>
    </row>
    <row r="33" spans="2:35" ht="60" customHeight="1" x14ac:dyDescent="0.25">
      <c r="B33" s="53" t="s">
        <v>116</v>
      </c>
      <c r="C33" s="85">
        <v>19</v>
      </c>
      <c r="D33" s="85">
        <f t="shared" si="15"/>
        <v>1</v>
      </c>
      <c r="E33" s="69" t="s">
        <v>357</v>
      </c>
      <c r="F33" s="69"/>
      <c r="G33" s="75">
        <v>0.16666666666666666</v>
      </c>
      <c r="H33" s="75">
        <v>0.18055555555555555</v>
      </c>
      <c r="I33" s="76">
        <v>44285</v>
      </c>
      <c r="J33" s="76">
        <v>44285</v>
      </c>
      <c r="K33" s="76"/>
      <c r="L33" s="76"/>
      <c r="M33" s="76"/>
      <c r="N33" s="76"/>
      <c r="O33" s="74" t="s">
        <v>174</v>
      </c>
      <c r="P33" s="73" t="s">
        <v>117</v>
      </c>
      <c r="Q33" s="73" t="s">
        <v>77</v>
      </c>
      <c r="R33" s="74" t="s">
        <v>338</v>
      </c>
      <c r="S33" s="50" t="s">
        <v>336</v>
      </c>
      <c r="T33" s="85" t="s">
        <v>185</v>
      </c>
      <c r="U33" s="95"/>
      <c r="V33" s="96">
        <f t="shared" si="17"/>
        <v>1</v>
      </c>
      <c r="W33" s="97">
        <f t="shared" si="4"/>
        <v>1.3888888888888895E-2</v>
      </c>
      <c r="X33" s="97">
        <f t="shared" si="5"/>
        <v>1.3888888888888895E-2</v>
      </c>
      <c r="Y33" s="110">
        <f t="shared" si="6"/>
        <v>1</v>
      </c>
      <c r="Z33" s="97">
        <f t="shared" si="2"/>
        <v>0</v>
      </c>
      <c r="AA33" s="97">
        <f t="shared" si="7"/>
        <v>1.3888888888888895E-2</v>
      </c>
      <c r="AB33" s="91">
        <f t="shared" si="8"/>
        <v>30</v>
      </c>
      <c r="AC33" s="81">
        <f t="shared" si="9"/>
        <v>3</v>
      </c>
      <c r="AD33" s="81">
        <f t="shared" si="10"/>
        <v>13</v>
      </c>
      <c r="AE33" s="81" t="str">
        <f t="shared" si="11"/>
        <v>3-13</v>
      </c>
      <c r="AF33" s="97">
        <f t="shared" si="12"/>
        <v>0</v>
      </c>
      <c r="AG33" s="95">
        <f t="shared" si="13"/>
        <v>0</v>
      </c>
      <c r="AH33" s="96">
        <f t="shared" si="3"/>
        <v>1</v>
      </c>
      <c r="AI33" s="81">
        <f t="shared" si="14"/>
        <v>52</v>
      </c>
    </row>
    <row r="34" spans="2:35" ht="43.5" customHeight="1" x14ac:dyDescent="0.25">
      <c r="B34" s="53" t="s">
        <v>116</v>
      </c>
      <c r="C34" s="85">
        <v>20</v>
      </c>
      <c r="D34" s="85">
        <f t="shared" si="15"/>
        <v>1</v>
      </c>
      <c r="E34" s="69" t="s">
        <v>358</v>
      </c>
      <c r="F34" s="69"/>
      <c r="G34" s="75">
        <v>0.3125</v>
      </c>
      <c r="H34" s="75">
        <v>0.39583333333333331</v>
      </c>
      <c r="I34" s="76">
        <v>44285</v>
      </c>
      <c r="J34" s="76">
        <v>44285</v>
      </c>
      <c r="K34" s="76"/>
      <c r="L34" s="76"/>
      <c r="M34" s="76"/>
      <c r="N34" s="76"/>
      <c r="O34" s="74" t="s">
        <v>100</v>
      </c>
      <c r="P34" s="73" t="s">
        <v>117</v>
      </c>
      <c r="Q34" s="73" t="s">
        <v>47</v>
      </c>
      <c r="R34" s="74" t="s">
        <v>339</v>
      </c>
      <c r="S34" s="50" t="s">
        <v>336</v>
      </c>
      <c r="T34" s="85" t="s">
        <v>185</v>
      </c>
      <c r="U34" s="95">
        <f t="shared" si="16"/>
        <v>0</v>
      </c>
      <c r="V34" s="96">
        <f t="shared" si="17"/>
        <v>1</v>
      </c>
      <c r="W34" s="97">
        <f t="shared" si="4"/>
        <v>8.3333333333333315E-2</v>
      </c>
      <c r="X34" s="97">
        <f t="shared" si="5"/>
        <v>8.3333333333333315E-2</v>
      </c>
      <c r="Y34" s="110">
        <f t="shared" si="6"/>
        <v>1</v>
      </c>
      <c r="Z34" s="97">
        <f t="shared" si="2"/>
        <v>0</v>
      </c>
      <c r="AA34" s="97">
        <f t="shared" si="7"/>
        <v>8.3333333333333315E-2</v>
      </c>
      <c r="AB34" s="91">
        <f t="shared" si="8"/>
        <v>30</v>
      </c>
      <c r="AC34" s="81">
        <f t="shared" si="9"/>
        <v>3</v>
      </c>
      <c r="AD34" s="81">
        <f t="shared" si="10"/>
        <v>13</v>
      </c>
      <c r="AE34" s="81" t="str">
        <f t="shared" si="11"/>
        <v>3-13</v>
      </c>
      <c r="AF34" s="97">
        <f t="shared" si="12"/>
        <v>0</v>
      </c>
      <c r="AG34" s="95">
        <f t="shared" si="13"/>
        <v>0</v>
      </c>
      <c r="AH34" s="96">
        <f t="shared" si="3"/>
        <v>1</v>
      </c>
      <c r="AI34" s="81">
        <f t="shared" si="14"/>
        <v>52</v>
      </c>
    </row>
    <row r="35" spans="2:35" ht="29.25" x14ac:dyDescent="0.25">
      <c r="B35" s="53" t="s">
        <v>215</v>
      </c>
      <c r="C35" s="85">
        <v>21</v>
      </c>
      <c r="D35" s="85">
        <f t="shared" si="15"/>
        <v>1</v>
      </c>
      <c r="E35" s="69" t="s">
        <v>306</v>
      </c>
      <c r="F35" s="69"/>
      <c r="G35" s="75">
        <v>0.3125</v>
      </c>
      <c r="H35" s="75">
        <v>0.45833333333333331</v>
      </c>
      <c r="I35" s="76">
        <v>44285</v>
      </c>
      <c r="J35" s="76">
        <v>44285</v>
      </c>
      <c r="K35" s="76"/>
      <c r="L35" s="76"/>
      <c r="M35" s="76"/>
      <c r="N35" s="76"/>
      <c r="O35" s="74" t="s">
        <v>307</v>
      </c>
      <c r="P35" s="73" t="s">
        <v>117</v>
      </c>
      <c r="Q35" s="73" t="s">
        <v>77</v>
      </c>
      <c r="R35" s="73" t="s">
        <v>351</v>
      </c>
      <c r="S35" s="50" t="s">
        <v>337</v>
      </c>
      <c r="T35" s="85" t="s">
        <v>185</v>
      </c>
      <c r="U35" s="95">
        <f t="shared" si="16"/>
        <v>0</v>
      </c>
      <c r="V35" s="96">
        <f t="shared" si="17"/>
        <v>1</v>
      </c>
      <c r="W35" s="97">
        <f t="shared" si="4"/>
        <v>0.14583333333333331</v>
      </c>
      <c r="X35" s="97">
        <f t="shared" si="5"/>
        <v>0.14583333333333331</v>
      </c>
      <c r="Y35" s="110">
        <f t="shared" si="6"/>
        <v>1</v>
      </c>
      <c r="Z35" s="97">
        <f t="shared" si="2"/>
        <v>0</v>
      </c>
      <c r="AA35" s="97">
        <f t="shared" si="7"/>
        <v>0.14583333333333331</v>
      </c>
      <c r="AB35" s="91">
        <f t="shared" si="8"/>
        <v>30</v>
      </c>
      <c r="AC35" s="81">
        <f t="shared" si="9"/>
        <v>3</v>
      </c>
      <c r="AD35" s="81">
        <f t="shared" si="10"/>
        <v>13</v>
      </c>
      <c r="AE35" s="81" t="str">
        <f t="shared" si="11"/>
        <v>3-13</v>
      </c>
      <c r="AF35" s="97">
        <f t="shared" si="12"/>
        <v>0</v>
      </c>
      <c r="AG35" s="95">
        <f t="shared" si="13"/>
        <v>0</v>
      </c>
      <c r="AH35" s="96">
        <f t="shared" si="3"/>
        <v>1</v>
      </c>
      <c r="AI35" s="81">
        <f t="shared" si="14"/>
        <v>52</v>
      </c>
    </row>
    <row r="36" spans="2:35" ht="38.25" x14ac:dyDescent="0.25">
      <c r="B36" s="53" t="s">
        <v>324</v>
      </c>
      <c r="C36" s="85">
        <v>22</v>
      </c>
      <c r="D36" s="85">
        <f t="shared" si="15"/>
        <v>0</v>
      </c>
      <c r="E36" s="69" t="s">
        <v>362</v>
      </c>
      <c r="F36" s="69"/>
      <c r="G36" s="75">
        <v>0.33333333333333331</v>
      </c>
      <c r="H36" s="75">
        <v>0.625</v>
      </c>
      <c r="I36" s="76">
        <v>44291</v>
      </c>
      <c r="J36" s="76">
        <v>44291</v>
      </c>
      <c r="K36" s="76"/>
      <c r="L36" s="76"/>
      <c r="M36" s="76"/>
      <c r="N36" s="76"/>
      <c r="O36" s="74" t="s">
        <v>271</v>
      </c>
      <c r="P36" s="73"/>
      <c r="Q36" s="73" t="s">
        <v>77</v>
      </c>
      <c r="R36" s="73" t="s">
        <v>338</v>
      </c>
      <c r="S36" s="50" t="s">
        <v>336</v>
      </c>
      <c r="T36" s="85" t="s">
        <v>189</v>
      </c>
      <c r="U36" s="95">
        <f t="shared" si="16"/>
        <v>0</v>
      </c>
      <c r="V36" s="96">
        <f t="shared" si="17"/>
        <v>1</v>
      </c>
      <c r="W36" s="97">
        <f t="shared" si="4"/>
        <v>0.20866666666666667</v>
      </c>
      <c r="X36" s="97">
        <f t="shared" si="5"/>
        <v>0.2499966666666667</v>
      </c>
      <c r="Y36" s="110" t="str">
        <f t="shared" si="6"/>
        <v/>
      </c>
      <c r="Z36" s="97">
        <f t="shared" si="2"/>
        <v>0.25</v>
      </c>
      <c r="AA36" s="97">
        <f t="shared" si="7"/>
        <v>0.4999966666666667</v>
      </c>
      <c r="AB36" s="91">
        <f t="shared" si="8"/>
        <v>5</v>
      </c>
      <c r="AC36" s="81">
        <f t="shared" si="9"/>
        <v>4</v>
      </c>
      <c r="AD36" s="81">
        <f t="shared" si="10"/>
        <v>14</v>
      </c>
      <c r="AE36" s="81" t="str">
        <f t="shared" si="11"/>
        <v>4-14</v>
      </c>
      <c r="AF36" s="97">
        <f t="shared" si="12"/>
        <v>0</v>
      </c>
      <c r="AG36" s="95">
        <f t="shared" si="13"/>
        <v>0</v>
      </c>
      <c r="AH36" s="96">
        <f t="shared" si="3"/>
        <v>1</v>
      </c>
      <c r="AI36" s="81">
        <f t="shared" si="14"/>
        <v>52</v>
      </c>
    </row>
    <row r="37" spans="2:35" ht="38.25" x14ac:dyDescent="0.25">
      <c r="B37" s="53" t="s">
        <v>324</v>
      </c>
      <c r="C37" s="85">
        <v>22</v>
      </c>
      <c r="D37" s="85">
        <f t="shared" si="15"/>
        <v>1</v>
      </c>
      <c r="E37" s="69" t="s">
        <v>331</v>
      </c>
      <c r="F37" s="69"/>
      <c r="G37" s="70">
        <v>0.29166666666666669</v>
      </c>
      <c r="H37" s="50"/>
      <c r="I37" s="76">
        <v>44285</v>
      </c>
      <c r="J37" s="83" t="s">
        <v>363</v>
      </c>
      <c r="K37" s="83"/>
      <c r="L37" s="83"/>
      <c r="M37" s="83"/>
      <c r="N37" s="83"/>
      <c r="O37" s="77" t="s">
        <v>100</v>
      </c>
      <c r="P37" s="50"/>
      <c r="Q37" s="73" t="s">
        <v>47</v>
      </c>
      <c r="R37" s="72" t="s">
        <v>339</v>
      </c>
      <c r="S37" s="50" t="s">
        <v>337</v>
      </c>
      <c r="T37" s="85" t="s">
        <v>189</v>
      </c>
      <c r="U37" s="95" t="e">
        <f>+J37-I37</f>
        <v>#VALUE!</v>
      </c>
      <c r="V37" s="96">
        <f>IF(AND(G37&lt;&gt;"",H37&lt;&gt;""),1,0)</f>
        <v>0</v>
      </c>
      <c r="W37" s="97">
        <f t="shared" si="4"/>
        <v>0</v>
      </c>
      <c r="X37" s="97">
        <f t="shared" si="5"/>
        <v>0</v>
      </c>
      <c r="Y37" s="110" t="str">
        <f t="shared" si="6"/>
        <v/>
      </c>
      <c r="Z37" s="97">
        <f t="shared" si="2"/>
        <v>0.875</v>
      </c>
      <c r="AA37" s="97">
        <f t="shared" si="7"/>
        <v>0.875</v>
      </c>
      <c r="AB37" s="91" t="e">
        <f t="shared" si="8"/>
        <v>#VALUE!</v>
      </c>
      <c r="AC37" s="81" t="e">
        <f t="shared" si="9"/>
        <v>#VALUE!</v>
      </c>
      <c r="AD37" s="81" t="e">
        <f t="shared" si="10"/>
        <v>#VALUE!</v>
      </c>
      <c r="AE37" s="81" t="e">
        <f t="shared" si="11"/>
        <v>#VALUE!</v>
      </c>
      <c r="AF37" s="97">
        <f t="shared" si="12"/>
        <v>0</v>
      </c>
      <c r="AG37" s="95">
        <f t="shared" si="13"/>
        <v>0</v>
      </c>
      <c r="AH37" s="96">
        <f t="shared" si="3"/>
        <v>1</v>
      </c>
      <c r="AI37" s="81">
        <f t="shared" si="14"/>
        <v>52</v>
      </c>
    </row>
    <row r="38" spans="2:35" x14ac:dyDescent="0.25">
      <c r="B38" s="53" t="s">
        <v>253</v>
      </c>
      <c r="C38" s="85">
        <v>23</v>
      </c>
      <c r="D38" s="85">
        <f t="shared" si="15"/>
        <v>0</v>
      </c>
      <c r="E38" s="69" t="s">
        <v>360</v>
      </c>
      <c r="F38" s="69"/>
      <c r="G38" s="70">
        <v>0.29166666666666669</v>
      </c>
      <c r="H38" s="50"/>
      <c r="I38" s="76">
        <v>44285</v>
      </c>
      <c r="J38" s="83" t="s">
        <v>363</v>
      </c>
      <c r="K38" s="83"/>
      <c r="L38" s="83"/>
      <c r="M38" s="83"/>
      <c r="N38" s="83"/>
      <c r="O38" s="77" t="s">
        <v>136</v>
      </c>
      <c r="P38" s="50"/>
      <c r="Q38" s="50" t="s">
        <v>77</v>
      </c>
      <c r="R38" s="50" t="s">
        <v>350</v>
      </c>
      <c r="S38" s="50" t="s">
        <v>337</v>
      </c>
      <c r="T38" s="85" t="s">
        <v>189</v>
      </c>
      <c r="U38" s="95" t="e">
        <f>+J38-I38</f>
        <v>#VALUE!</v>
      </c>
      <c r="V38" s="96">
        <f>IF(AND(G38&lt;&gt;"",H38&lt;&gt;""),1,0)</f>
        <v>0</v>
      </c>
      <c r="W38" s="97">
        <f t="shared" si="4"/>
        <v>0</v>
      </c>
      <c r="X38" s="97">
        <f t="shared" si="5"/>
        <v>0</v>
      </c>
      <c r="Y38" s="110" t="str">
        <f t="shared" si="6"/>
        <v/>
      </c>
      <c r="Z38" s="97">
        <f t="shared" si="2"/>
        <v>0.875</v>
      </c>
      <c r="AA38" s="97">
        <f t="shared" si="7"/>
        <v>0.875</v>
      </c>
      <c r="AB38" s="91" t="e">
        <f t="shared" si="8"/>
        <v>#VALUE!</v>
      </c>
      <c r="AC38" s="81" t="e">
        <f t="shared" si="9"/>
        <v>#VALUE!</v>
      </c>
      <c r="AD38" s="81" t="e">
        <f t="shared" si="10"/>
        <v>#VALUE!</v>
      </c>
      <c r="AE38" s="81" t="e">
        <f t="shared" si="11"/>
        <v>#VALUE!</v>
      </c>
      <c r="AF38" s="97">
        <f t="shared" si="12"/>
        <v>0</v>
      </c>
      <c r="AG38" s="95">
        <f t="shared" si="13"/>
        <v>0</v>
      </c>
      <c r="AH38" s="96">
        <f t="shared" si="3"/>
        <v>1</v>
      </c>
      <c r="AI38" s="81">
        <f t="shared" si="14"/>
        <v>52</v>
      </c>
    </row>
    <row r="39" spans="2:35" ht="43.5" customHeight="1" x14ac:dyDescent="0.25">
      <c r="B39" s="53" t="s">
        <v>253</v>
      </c>
      <c r="C39" s="85">
        <v>23</v>
      </c>
      <c r="D39" s="85">
        <f t="shared" si="15"/>
        <v>1</v>
      </c>
      <c r="E39" s="69" t="s">
        <v>359</v>
      </c>
      <c r="F39" s="69"/>
      <c r="G39" s="70">
        <v>0.29166666666666669</v>
      </c>
      <c r="H39" s="50"/>
      <c r="I39" s="76">
        <v>44285</v>
      </c>
      <c r="J39" s="83" t="s">
        <v>363</v>
      </c>
      <c r="K39" s="83"/>
      <c r="L39" s="83"/>
      <c r="M39" s="83"/>
      <c r="N39" s="83"/>
      <c r="O39" s="77" t="s">
        <v>361</v>
      </c>
      <c r="P39" s="50"/>
      <c r="Q39" s="73" t="s">
        <v>47</v>
      </c>
      <c r="R39" s="72" t="s">
        <v>339</v>
      </c>
      <c r="S39" s="50" t="s">
        <v>336</v>
      </c>
      <c r="T39" s="85" t="s">
        <v>189</v>
      </c>
      <c r="U39" s="95" t="e">
        <f>+J39-I39</f>
        <v>#VALUE!</v>
      </c>
      <c r="V39" s="96">
        <f>IF(AND(G39&lt;&gt;"",H39&lt;&gt;""),1,0)</f>
        <v>0</v>
      </c>
      <c r="W39" s="97">
        <f t="shared" si="4"/>
        <v>0</v>
      </c>
      <c r="X39" s="97">
        <f t="shared" si="5"/>
        <v>0</v>
      </c>
      <c r="Y39" s="110" t="str">
        <f t="shared" si="6"/>
        <v/>
      </c>
      <c r="Z39" s="97">
        <f t="shared" si="2"/>
        <v>0.875</v>
      </c>
      <c r="AA39" s="97">
        <f t="shared" si="7"/>
        <v>0.875</v>
      </c>
      <c r="AB39" s="91" t="e">
        <f t="shared" si="8"/>
        <v>#VALUE!</v>
      </c>
      <c r="AC39" s="81" t="e">
        <f t="shared" si="9"/>
        <v>#VALUE!</v>
      </c>
      <c r="AD39" s="81" t="e">
        <f t="shared" si="10"/>
        <v>#VALUE!</v>
      </c>
      <c r="AE39" s="81" t="e">
        <f t="shared" si="11"/>
        <v>#VALUE!</v>
      </c>
      <c r="AF39" s="97">
        <f t="shared" si="12"/>
        <v>0</v>
      </c>
      <c r="AG39" s="95">
        <f t="shared" si="13"/>
        <v>0</v>
      </c>
      <c r="AH39" s="96">
        <f t="shared" si="3"/>
        <v>1</v>
      </c>
      <c r="AI39" s="81">
        <f t="shared" si="14"/>
        <v>52</v>
      </c>
    </row>
    <row r="40" spans="2:35" ht="53.25" customHeight="1" x14ac:dyDescent="0.25">
      <c r="B40" s="53" t="s">
        <v>165</v>
      </c>
      <c r="C40" s="85">
        <v>24</v>
      </c>
      <c r="D40" s="85">
        <f t="shared" si="15"/>
        <v>1</v>
      </c>
      <c r="E40" s="69" t="s">
        <v>364</v>
      </c>
      <c r="F40" s="69"/>
      <c r="G40" s="70">
        <v>0.33333333333333331</v>
      </c>
      <c r="H40" s="70">
        <v>0.5</v>
      </c>
      <c r="I40" s="76">
        <v>44285</v>
      </c>
      <c r="J40" s="76">
        <v>44285</v>
      </c>
      <c r="K40" s="76"/>
      <c r="L40" s="76"/>
      <c r="M40" s="76"/>
      <c r="N40" s="76"/>
      <c r="O40" s="77" t="s">
        <v>65</v>
      </c>
      <c r="P40" s="50" t="s">
        <v>166</v>
      </c>
      <c r="Q40" s="50" t="s">
        <v>77</v>
      </c>
      <c r="R40" s="50" t="s">
        <v>351</v>
      </c>
      <c r="S40" s="50" t="s">
        <v>336</v>
      </c>
      <c r="T40" s="85" t="s">
        <v>184</v>
      </c>
      <c r="U40" s="95">
        <f t="shared" si="16"/>
        <v>0</v>
      </c>
      <c r="V40" s="96">
        <f t="shared" si="17"/>
        <v>1</v>
      </c>
      <c r="W40" s="97">
        <f t="shared" si="4"/>
        <v>0.16666666666666669</v>
      </c>
      <c r="X40" s="97">
        <f t="shared" si="5"/>
        <v>0.16666666666666669</v>
      </c>
      <c r="Y40" s="110">
        <f t="shared" si="6"/>
        <v>1</v>
      </c>
      <c r="Z40" s="97">
        <f t="shared" ref="Z40:Z71" si="18">IF(Y40=1,0,($AF$3-H40))</f>
        <v>0</v>
      </c>
      <c r="AA40" s="97">
        <f t="shared" si="7"/>
        <v>0.16666666666666669</v>
      </c>
      <c r="AB40" s="91">
        <f t="shared" si="8"/>
        <v>30</v>
      </c>
      <c r="AC40" s="81">
        <f t="shared" si="9"/>
        <v>3</v>
      </c>
      <c r="AD40" s="81">
        <f t="shared" si="10"/>
        <v>13</v>
      </c>
      <c r="AE40" s="81" t="str">
        <f t="shared" si="11"/>
        <v>3-13</v>
      </c>
      <c r="AF40" s="97">
        <f t="shared" si="12"/>
        <v>0</v>
      </c>
      <c r="AG40" s="95">
        <f t="shared" si="13"/>
        <v>0</v>
      </c>
      <c r="AH40" s="96">
        <f t="shared" si="3"/>
        <v>1</v>
      </c>
      <c r="AI40" s="81">
        <f t="shared" si="14"/>
        <v>52</v>
      </c>
    </row>
    <row r="41" spans="2:35" ht="59.25" customHeight="1" x14ac:dyDescent="0.25">
      <c r="B41" s="53" t="s">
        <v>101</v>
      </c>
      <c r="C41" s="85">
        <v>25</v>
      </c>
      <c r="D41" s="85">
        <f t="shared" si="15"/>
        <v>1</v>
      </c>
      <c r="E41" s="69" t="s">
        <v>332</v>
      </c>
      <c r="F41" s="69"/>
      <c r="G41" s="70">
        <v>0.41666666666666669</v>
      </c>
      <c r="H41" s="70">
        <v>0.70833333333333337</v>
      </c>
      <c r="I41" s="76">
        <v>44285</v>
      </c>
      <c r="J41" s="71">
        <v>44291</v>
      </c>
      <c r="K41" s="71"/>
      <c r="L41" s="71"/>
      <c r="M41" s="71"/>
      <c r="N41" s="71"/>
      <c r="O41" s="77" t="s">
        <v>323</v>
      </c>
      <c r="P41" s="50" t="s">
        <v>365</v>
      </c>
      <c r="Q41" s="50" t="s">
        <v>77</v>
      </c>
      <c r="R41" s="50" t="s">
        <v>352</v>
      </c>
      <c r="S41" s="50" t="s">
        <v>337</v>
      </c>
      <c r="T41" s="85" t="s">
        <v>185</v>
      </c>
      <c r="U41" s="95">
        <f t="shared" si="16"/>
        <v>6</v>
      </c>
      <c r="V41" s="96">
        <f t="shared" si="17"/>
        <v>1</v>
      </c>
      <c r="W41" s="97">
        <f t="shared" si="4"/>
        <v>2.4166666666666665</v>
      </c>
      <c r="X41" s="97">
        <f t="shared" si="5"/>
        <v>3.8316633333333332</v>
      </c>
      <c r="Y41" s="110">
        <f t="shared" si="6"/>
        <v>0</v>
      </c>
      <c r="Z41" s="97">
        <f t="shared" si="18"/>
        <v>0.16666666666666663</v>
      </c>
      <c r="AA41" s="97">
        <f t="shared" si="7"/>
        <v>3.9983299999999997</v>
      </c>
      <c r="AB41" s="91">
        <f t="shared" si="8"/>
        <v>5</v>
      </c>
      <c r="AC41" s="81">
        <f t="shared" si="9"/>
        <v>4</v>
      </c>
      <c r="AD41" s="81">
        <f t="shared" si="10"/>
        <v>14</v>
      </c>
      <c r="AE41" s="81" t="str">
        <f t="shared" si="11"/>
        <v>4-14</v>
      </c>
      <c r="AF41" s="97">
        <f t="shared" si="12"/>
        <v>0</v>
      </c>
      <c r="AG41" s="95">
        <f t="shared" si="13"/>
        <v>0</v>
      </c>
      <c r="AH41" s="96">
        <f t="shared" si="3"/>
        <v>1</v>
      </c>
      <c r="AI41" s="81">
        <f t="shared" si="14"/>
        <v>52</v>
      </c>
    </row>
    <row r="42" spans="2:35" ht="30" x14ac:dyDescent="0.25">
      <c r="B42" s="53" t="s">
        <v>102</v>
      </c>
      <c r="C42" s="85">
        <v>26</v>
      </c>
      <c r="D42" s="85">
        <f t="shared" si="15"/>
        <v>1</v>
      </c>
      <c r="E42" s="69" t="s">
        <v>325</v>
      </c>
      <c r="F42" s="69"/>
      <c r="G42" s="70">
        <v>0.41666666666666669</v>
      </c>
      <c r="H42" s="70">
        <v>0.70833333333333337</v>
      </c>
      <c r="I42" s="76">
        <v>44285</v>
      </c>
      <c r="J42" s="71">
        <v>44286</v>
      </c>
      <c r="K42" s="71"/>
      <c r="L42" s="71"/>
      <c r="M42" s="71"/>
      <c r="N42" s="71"/>
      <c r="O42" s="72" t="s">
        <v>326</v>
      </c>
      <c r="P42" s="50" t="s">
        <v>365</v>
      </c>
      <c r="Q42" s="73" t="s">
        <v>47</v>
      </c>
      <c r="R42" s="50" t="s">
        <v>352</v>
      </c>
      <c r="S42" s="50" t="s">
        <v>337</v>
      </c>
      <c r="T42" s="85" t="s">
        <v>185</v>
      </c>
      <c r="U42" s="95">
        <f t="shared" si="16"/>
        <v>1</v>
      </c>
      <c r="V42" s="96">
        <f t="shared" si="17"/>
        <v>1</v>
      </c>
      <c r="W42" s="97">
        <f t="shared" si="4"/>
        <v>0.56316666666666659</v>
      </c>
      <c r="X42" s="97">
        <f t="shared" si="5"/>
        <v>0.79233333333333322</v>
      </c>
      <c r="Y42" s="110">
        <f t="shared" si="6"/>
        <v>0</v>
      </c>
      <c r="Z42" s="97">
        <f t="shared" si="18"/>
        <v>0.16666666666666663</v>
      </c>
      <c r="AA42" s="97">
        <f t="shared" si="7"/>
        <v>0.95899999999999985</v>
      </c>
      <c r="AB42" s="91">
        <f t="shared" si="8"/>
        <v>31</v>
      </c>
      <c r="AC42" s="81">
        <f t="shared" si="9"/>
        <v>3</v>
      </c>
      <c r="AD42" s="81">
        <f t="shared" si="10"/>
        <v>13</v>
      </c>
      <c r="AE42" s="81" t="str">
        <f t="shared" si="11"/>
        <v>3-13</v>
      </c>
      <c r="AF42" s="97">
        <f t="shared" si="12"/>
        <v>0</v>
      </c>
      <c r="AG42" s="95">
        <f t="shared" si="13"/>
        <v>0</v>
      </c>
      <c r="AH42" s="96">
        <f t="shared" si="3"/>
        <v>1</v>
      </c>
      <c r="AI42" s="81">
        <f t="shared" si="14"/>
        <v>52</v>
      </c>
    </row>
    <row r="43" spans="2:35" ht="38.25" x14ac:dyDescent="0.25">
      <c r="B43" s="53" t="s">
        <v>262</v>
      </c>
      <c r="C43" s="85">
        <v>27</v>
      </c>
      <c r="D43" s="85">
        <f t="shared" si="15"/>
        <v>1</v>
      </c>
      <c r="E43" s="69" t="s">
        <v>327</v>
      </c>
      <c r="F43" s="69"/>
      <c r="G43" s="70">
        <v>0.33333333333333331</v>
      </c>
      <c r="H43" s="70">
        <v>0.5</v>
      </c>
      <c r="I43" s="71">
        <v>44285</v>
      </c>
      <c r="J43" s="71">
        <v>44285</v>
      </c>
      <c r="K43" s="71"/>
      <c r="L43" s="71"/>
      <c r="M43" s="71"/>
      <c r="N43" s="71"/>
      <c r="O43" s="50" t="s">
        <v>84</v>
      </c>
      <c r="P43" s="50"/>
      <c r="Q43" s="73" t="s">
        <v>47</v>
      </c>
      <c r="R43" s="50" t="s">
        <v>351</v>
      </c>
      <c r="S43" s="50" t="s">
        <v>337</v>
      </c>
      <c r="T43" s="85" t="s">
        <v>188</v>
      </c>
      <c r="U43" s="95">
        <f t="shared" si="16"/>
        <v>0</v>
      </c>
      <c r="V43" s="96">
        <f t="shared" si="17"/>
        <v>1</v>
      </c>
      <c r="W43" s="97">
        <f t="shared" si="4"/>
        <v>0.16666666666666669</v>
      </c>
      <c r="X43" s="97">
        <f t="shared" si="5"/>
        <v>0.16666666666666669</v>
      </c>
      <c r="Y43" s="110">
        <f t="shared" si="6"/>
        <v>1</v>
      </c>
      <c r="Z43" s="97">
        <f t="shared" si="18"/>
        <v>0</v>
      </c>
      <c r="AA43" s="97">
        <f t="shared" si="7"/>
        <v>0.16666666666666669</v>
      </c>
      <c r="AB43" s="91">
        <f t="shared" si="8"/>
        <v>30</v>
      </c>
      <c r="AC43" s="81">
        <f t="shared" si="9"/>
        <v>3</v>
      </c>
      <c r="AD43" s="81">
        <f t="shared" si="10"/>
        <v>13</v>
      </c>
      <c r="AE43" s="81" t="str">
        <f t="shared" si="11"/>
        <v>3-13</v>
      </c>
      <c r="AF43" s="97">
        <f t="shared" si="12"/>
        <v>0</v>
      </c>
      <c r="AG43" s="95">
        <f t="shared" si="13"/>
        <v>0</v>
      </c>
      <c r="AH43" s="96">
        <f t="shared" si="3"/>
        <v>1</v>
      </c>
      <c r="AI43" s="81">
        <f t="shared" si="14"/>
        <v>52</v>
      </c>
    </row>
    <row r="44" spans="2:35" x14ac:dyDescent="0.25">
      <c r="B44" s="53" t="s">
        <v>260</v>
      </c>
      <c r="C44" s="85">
        <v>28</v>
      </c>
      <c r="D44" s="85">
        <f t="shared" si="15"/>
        <v>1</v>
      </c>
      <c r="E44" s="69" t="s">
        <v>328</v>
      </c>
      <c r="F44" s="69"/>
      <c r="G44" s="70">
        <v>0.41666666666666669</v>
      </c>
      <c r="H44" s="70">
        <v>0.5</v>
      </c>
      <c r="I44" s="71">
        <v>44285</v>
      </c>
      <c r="J44" s="71">
        <v>44285</v>
      </c>
      <c r="K44" s="71"/>
      <c r="L44" s="71"/>
      <c r="M44" s="71"/>
      <c r="N44" s="71"/>
      <c r="O44" s="50" t="s">
        <v>270</v>
      </c>
      <c r="P44" s="50"/>
      <c r="Q44" s="50" t="s">
        <v>77</v>
      </c>
      <c r="R44" s="50" t="s">
        <v>350</v>
      </c>
      <c r="S44" s="50" t="s">
        <v>337</v>
      </c>
      <c r="T44" s="85" t="s">
        <v>188</v>
      </c>
      <c r="U44" s="95">
        <f t="shared" si="16"/>
        <v>0</v>
      </c>
      <c r="V44" s="96">
        <f t="shared" si="17"/>
        <v>1</v>
      </c>
      <c r="W44" s="97">
        <f t="shared" si="4"/>
        <v>8.3333333333333315E-2</v>
      </c>
      <c r="X44" s="97">
        <f t="shared" si="5"/>
        <v>8.3333333333333315E-2</v>
      </c>
      <c r="Y44" s="110">
        <f t="shared" si="6"/>
        <v>1</v>
      </c>
      <c r="Z44" s="97">
        <f t="shared" si="18"/>
        <v>0</v>
      </c>
      <c r="AA44" s="97">
        <f t="shared" si="7"/>
        <v>8.3333333333333315E-2</v>
      </c>
      <c r="AB44" s="91">
        <f t="shared" si="8"/>
        <v>30</v>
      </c>
      <c r="AC44" s="81">
        <f t="shared" si="9"/>
        <v>3</v>
      </c>
      <c r="AD44" s="81">
        <f t="shared" si="10"/>
        <v>13</v>
      </c>
      <c r="AE44" s="81" t="str">
        <f t="shared" si="11"/>
        <v>3-13</v>
      </c>
      <c r="AF44" s="97">
        <f t="shared" si="12"/>
        <v>0</v>
      </c>
      <c r="AG44" s="95">
        <f t="shared" si="13"/>
        <v>0</v>
      </c>
      <c r="AH44" s="96">
        <f t="shared" si="3"/>
        <v>1</v>
      </c>
      <c r="AI44" s="81">
        <f t="shared" si="14"/>
        <v>52</v>
      </c>
    </row>
    <row r="45" spans="2:35" ht="32.25" customHeight="1" x14ac:dyDescent="0.25">
      <c r="B45" s="53" t="s">
        <v>248</v>
      </c>
      <c r="C45" s="85">
        <v>29</v>
      </c>
      <c r="D45" s="85">
        <f t="shared" si="15"/>
        <v>1</v>
      </c>
      <c r="E45" s="69" t="s">
        <v>252</v>
      </c>
      <c r="F45" s="69"/>
      <c r="G45" s="70">
        <v>0.31944444444444448</v>
      </c>
      <c r="H45" s="70">
        <v>0.3263888888888889</v>
      </c>
      <c r="I45" s="71">
        <v>44285</v>
      </c>
      <c r="J45" s="71">
        <v>44285</v>
      </c>
      <c r="K45" s="71"/>
      <c r="L45" s="71"/>
      <c r="M45" s="71"/>
      <c r="N45" s="71"/>
      <c r="O45" s="50" t="s">
        <v>72</v>
      </c>
      <c r="P45" s="50" t="s">
        <v>366</v>
      </c>
      <c r="Q45" s="73" t="s">
        <v>47</v>
      </c>
      <c r="R45" s="72" t="s">
        <v>339</v>
      </c>
      <c r="S45" s="50" t="s">
        <v>337</v>
      </c>
      <c r="T45" s="85" t="s">
        <v>186</v>
      </c>
      <c r="U45" s="95">
        <f t="shared" si="16"/>
        <v>0</v>
      </c>
      <c r="V45" s="96">
        <f t="shared" si="17"/>
        <v>1</v>
      </c>
      <c r="W45" s="97">
        <f t="shared" si="4"/>
        <v>6.9444444444444198E-3</v>
      </c>
      <c r="X45" s="97">
        <f t="shared" si="5"/>
        <v>6.9444444444444198E-3</v>
      </c>
      <c r="Y45" s="110">
        <f t="shared" si="6"/>
        <v>1</v>
      </c>
      <c r="Z45" s="97">
        <f t="shared" si="18"/>
        <v>0</v>
      </c>
      <c r="AA45" s="97">
        <f t="shared" si="7"/>
        <v>6.9444444444444198E-3</v>
      </c>
      <c r="AB45" s="91">
        <f t="shared" si="8"/>
        <v>30</v>
      </c>
      <c r="AC45" s="81">
        <f t="shared" si="9"/>
        <v>3</v>
      </c>
      <c r="AD45" s="81">
        <f t="shared" si="10"/>
        <v>13</v>
      </c>
      <c r="AE45" s="81" t="str">
        <f t="shared" si="11"/>
        <v>3-13</v>
      </c>
      <c r="AF45" s="97">
        <f t="shared" si="12"/>
        <v>0</v>
      </c>
      <c r="AG45" s="95">
        <f t="shared" si="13"/>
        <v>0</v>
      </c>
      <c r="AH45" s="96">
        <f t="shared" si="3"/>
        <v>1</v>
      </c>
      <c r="AI45" s="81">
        <f t="shared" si="14"/>
        <v>52</v>
      </c>
    </row>
    <row r="46" spans="2:35" x14ac:dyDescent="0.25">
      <c r="B46" s="53" t="s">
        <v>129</v>
      </c>
      <c r="C46" s="85">
        <v>30</v>
      </c>
      <c r="D46" s="85">
        <f t="shared" si="15"/>
        <v>1</v>
      </c>
      <c r="E46" s="69" t="s">
        <v>299</v>
      </c>
      <c r="F46" s="69"/>
      <c r="G46" s="75">
        <v>0.34375</v>
      </c>
      <c r="H46" s="75">
        <v>0.375</v>
      </c>
      <c r="I46" s="76">
        <v>44286</v>
      </c>
      <c r="J46" s="76">
        <v>44286</v>
      </c>
      <c r="K46" s="76"/>
      <c r="L46" s="76"/>
      <c r="M46" s="76"/>
      <c r="N46" s="76"/>
      <c r="O46" s="74" t="s">
        <v>271</v>
      </c>
      <c r="P46" s="73" t="s">
        <v>131</v>
      </c>
      <c r="Q46" s="73" t="s">
        <v>77</v>
      </c>
      <c r="R46" s="73" t="s">
        <v>338</v>
      </c>
      <c r="S46" s="50" t="s">
        <v>336</v>
      </c>
      <c r="T46" s="85" t="s">
        <v>184</v>
      </c>
      <c r="U46" s="95">
        <f t="shared" si="16"/>
        <v>0</v>
      </c>
      <c r="V46" s="96">
        <f t="shared" si="17"/>
        <v>1</v>
      </c>
      <c r="W46" s="97">
        <f t="shared" si="4"/>
        <v>3.125E-2</v>
      </c>
      <c r="X46" s="97">
        <f t="shared" si="5"/>
        <v>3.125E-2</v>
      </c>
      <c r="Y46" s="110">
        <f t="shared" si="6"/>
        <v>1</v>
      </c>
      <c r="Z46" s="97">
        <f t="shared" si="18"/>
        <v>0</v>
      </c>
      <c r="AA46" s="97">
        <f t="shared" si="7"/>
        <v>3.125E-2</v>
      </c>
      <c r="AB46" s="91">
        <f t="shared" si="8"/>
        <v>31</v>
      </c>
      <c r="AC46" s="81">
        <f t="shared" si="9"/>
        <v>3</v>
      </c>
      <c r="AD46" s="81">
        <f t="shared" si="10"/>
        <v>13</v>
      </c>
      <c r="AE46" s="81" t="str">
        <f t="shared" si="11"/>
        <v>3-13</v>
      </c>
      <c r="AF46" s="97">
        <f t="shared" si="12"/>
        <v>0</v>
      </c>
      <c r="AG46" s="95">
        <f t="shared" si="13"/>
        <v>0</v>
      </c>
      <c r="AH46" s="96">
        <f t="shared" si="3"/>
        <v>1</v>
      </c>
      <c r="AI46" s="81">
        <f t="shared" si="14"/>
        <v>52</v>
      </c>
    </row>
    <row r="47" spans="2:35" ht="29.25" x14ac:dyDescent="0.25">
      <c r="B47" s="53" t="s">
        <v>134</v>
      </c>
      <c r="C47" s="85">
        <v>31</v>
      </c>
      <c r="D47" s="85">
        <f t="shared" si="15"/>
        <v>0</v>
      </c>
      <c r="E47" s="69" t="s">
        <v>368</v>
      </c>
      <c r="F47" s="69"/>
      <c r="G47" s="75">
        <v>0.41666666666666669</v>
      </c>
      <c r="H47" s="75">
        <v>0.5</v>
      </c>
      <c r="I47" s="76">
        <v>44286</v>
      </c>
      <c r="J47" s="76">
        <v>44286</v>
      </c>
      <c r="K47" s="76"/>
      <c r="L47" s="76"/>
      <c r="M47" s="76"/>
      <c r="N47" s="76"/>
      <c r="O47" s="74" t="s">
        <v>100</v>
      </c>
      <c r="P47" s="73" t="s">
        <v>107</v>
      </c>
      <c r="Q47" s="73" t="s">
        <v>77</v>
      </c>
      <c r="R47" s="74" t="s">
        <v>339</v>
      </c>
      <c r="S47" s="50" t="s">
        <v>336</v>
      </c>
      <c r="T47" s="85" t="s">
        <v>185</v>
      </c>
      <c r="U47" s="95"/>
      <c r="V47" s="96">
        <f t="shared" si="17"/>
        <v>1</v>
      </c>
      <c r="W47" s="97">
        <f t="shared" si="4"/>
        <v>8.3333333333333315E-2</v>
      </c>
      <c r="X47" s="97">
        <f t="shared" si="5"/>
        <v>8.3333333333333315E-2</v>
      </c>
      <c r="Y47" s="110">
        <f t="shared" si="6"/>
        <v>1</v>
      </c>
      <c r="Z47" s="97">
        <f t="shared" si="18"/>
        <v>0</v>
      </c>
      <c r="AA47" s="97">
        <f t="shared" si="7"/>
        <v>8.3333333333333315E-2</v>
      </c>
      <c r="AB47" s="91">
        <f t="shared" si="8"/>
        <v>31</v>
      </c>
      <c r="AC47" s="81">
        <f t="shared" si="9"/>
        <v>3</v>
      </c>
      <c r="AD47" s="81">
        <f t="shared" si="10"/>
        <v>13</v>
      </c>
      <c r="AE47" s="81" t="str">
        <f t="shared" si="11"/>
        <v>3-13</v>
      </c>
      <c r="AF47" s="97">
        <f t="shared" si="12"/>
        <v>0</v>
      </c>
      <c r="AG47" s="95">
        <f t="shared" si="13"/>
        <v>0</v>
      </c>
      <c r="AH47" s="96">
        <f t="shared" si="3"/>
        <v>1</v>
      </c>
      <c r="AI47" s="81">
        <f t="shared" si="14"/>
        <v>52</v>
      </c>
    </row>
    <row r="48" spans="2:35" x14ac:dyDescent="0.25">
      <c r="B48" s="53" t="s">
        <v>134</v>
      </c>
      <c r="C48" s="85">
        <v>31</v>
      </c>
      <c r="D48" s="85">
        <f t="shared" si="15"/>
        <v>1</v>
      </c>
      <c r="E48" s="69" t="s">
        <v>367</v>
      </c>
      <c r="F48" s="69"/>
      <c r="G48" s="75">
        <v>0.66666666666666663</v>
      </c>
      <c r="H48" s="75">
        <v>0.67708333333333337</v>
      </c>
      <c r="I48" s="76">
        <v>44286</v>
      </c>
      <c r="J48" s="76">
        <v>44286</v>
      </c>
      <c r="K48" s="76"/>
      <c r="L48" s="76"/>
      <c r="M48" s="76"/>
      <c r="N48" s="76"/>
      <c r="O48" s="74" t="s">
        <v>174</v>
      </c>
      <c r="P48" s="73" t="s">
        <v>107</v>
      </c>
      <c r="Q48" s="73" t="s">
        <v>77</v>
      </c>
      <c r="R48" s="73" t="s">
        <v>338</v>
      </c>
      <c r="S48" s="50" t="s">
        <v>336</v>
      </c>
      <c r="T48" s="85" t="s">
        <v>185</v>
      </c>
      <c r="U48" s="95">
        <f t="shared" si="16"/>
        <v>0</v>
      </c>
      <c r="V48" s="96">
        <f t="shared" si="17"/>
        <v>1</v>
      </c>
      <c r="W48" s="97">
        <f t="shared" si="4"/>
        <v>1.0416666666666741E-2</v>
      </c>
      <c r="X48" s="97">
        <f t="shared" si="5"/>
        <v>1.0416666666666741E-2</v>
      </c>
      <c r="Y48" s="110">
        <f t="shared" si="6"/>
        <v>0</v>
      </c>
      <c r="Z48" s="97">
        <f t="shared" si="18"/>
        <v>0.19791666666666663</v>
      </c>
      <c r="AA48" s="97">
        <f t="shared" si="7"/>
        <v>0.20833333333333337</v>
      </c>
      <c r="AB48" s="91">
        <f t="shared" si="8"/>
        <v>31</v>
      </c>
      <c r="AC48" s="81">
        <f t="shared" si="9"/>
        <v>3</v>
      </c>
      <c r="AD48" s="81">
        <f t="shared" si="10"/>
        <v>13</v>
      </c>
      <c r="AE48" s="81" t="str">
        <f t="shared" si="11"/>
        <v>3-13</v>
      </c>
      <c r="AF48" s="97">
        <f t="shared" si="12"/>
        <v>0</v>
      </c>
      <c r="AG48" s="95">
        <f t="shared" si="13"/>
        <v>0</v>
      </c>
      <c r="AH48" s="96">
        <f t="shared" si="3"/>
        <v>1</v>
      </c>
      <c r="AI48" s="81">
        <f t="shared" si="14"/>
        <v>52</v>
      </c>
    </row>
    <row r="49" spans="2:35" ht="76.5" x14ac:dyDescent="0.25">
      <c r="B49" s="53" t="s">
        <v>97</v>
      </c>
      <c r="C49" s="85">
        <v>32</v>
      </c>
      <c r="D49" s="85">
        <f t="shared" si="15"/>
        <v>1</v>
      </c>
      <c r="E49" s="69" t="s">
        <v>315</v>
      </c>
      <c r="F49" s="69"/>
      <c r="G49" s="75">
        <v>0.29166666666666669</v>
      </c>
      <c r="H49" s="75">
        <v>0.75</v>
      </c>
      <c r="I49" s="76">
        <v>44286</v>
      </c>
      <c r="J49" s="76">
        <v>44286</v>
      </c>
      <c r="K49" s="76"/>
      <c r="L49" s="76"/>
      <c r="M49" s="76"/>
      <c r="N49" s="76"/>
      <c r="O49" s="74" t="s">
        <v>316</v>
      </c>
      <c r="P49" s="73"/>
      <c r="Q49" s="73" t="s">
        <v>77</v>
      </c>
      <c r="R49" s="73"/>
      <c r="S49" s="50"/>
      <c r="T49" s="85" t="s">
        <v>184</v>
      </c>
      <c r="U49" s="95">
        <f t="shared" si="16"/>
        <v>0</v>
      </c>
      <c r="V49" s="96">
        <f t="shared" si="17"/>
        <v>1</v>
      </c>
      <c r="W49" s="97">
        <f t="shared" si="4"/>
        <v>0.3753333333333333</v>
      </c>
      <c r="X49" s="97">
        <f t="shared" si="5"/>
        <v>0.41666333333333333</v>
      </c>
      <c r="Y49" s="110">
        <f t="shared" si="6"/>
        <v>0</v>
      </c>
      <c r="Z49" s="97">
        <f t="shared" si="18"/>
        <v>0.125</v>
      </c>
      <c r="AA49" s="97">
        <f t="shared" si="7"/>
        <v>0.54166333333333339</v>
      </c>
      <c r="AB49" s="91">
        <f t="shared" si="8"/>
        <v>31</v>
      </c>
      <c r="AC49" s="81">
        <f t="shared" si="9"/>
        <v>3</v>
      </c>
      <c r="AD49" s="81">
        <f t="shared" si="10"/>
        <v>13</v>
      </c>
      <c r="AE49" s="81" t="str">
        <f t="shared" si="11"/>
        <v>3-13</v>
      </c>
      <c r="AF49" s="97">
        <f t="shared" si="12"/>
        <v>0</v>
      </c>
      <c r="AG49" s="95">
        <f t="shared" si="13"/>
        <v>0</v>
      </c>
      <c r="AH49" s="96">
        <f t="shared" si="3"/>
        <v>0</v>
      </c>
      <c r="AI49" s="81">
        <f t="shared" si="14"/>
        <v>52</v>
      </c>
    </row>
    <row r="50" spans="2:35" ht="35.25" customHeight="1" x14ac:dyDescent="0.25">
      <c r="B50" s="53" t="s">
        <v>217</v>
      </c>
      <c r="C50" s="85">
        <v>33</v>
      </c>
      <c r="D50" s="85">
        <f t="shared" si="15"/>
        <v>1</v>
      </c>
      <c r="E50" s="69" t="s">
        <v>317</v>
      </c>
      <c r="F50" s="69"/>
      <c r="G50" s="75">
        <v>0.375</v>
      </c>
      <c r="H50" s="75">
        <v>0.41666666666666669</v>
      </c>
      <c r="I50" s="76">
        <v>44286</v>
      </c>
      <c r="J50" s="76">
        <v>44286</v>
      </c>
      <c r="K50" s="76"/>
      <c r="L50" s="76"/>
      <c r="M50" s="76"/>
      <c r="N50" s="76"/>
      <c r="O50" s="74" t="s">
        <v>271</v>
      </c>
      <c r="P50" s="73" t="s">
        <v>276</v>
      </c>
      <c r="Q50" s="73" t="s">
        <v>47</v>
      </c>
      <c r="R50" s="74" t="s">
        <v>339</v>
      </c>
      <c r="S50" s="50" t="s">
        <v>336</v>
      </c>
      <c r="T50" s="85" t="s">
        <v>184</v>
      </c>
      <c r="U50" s="95">
        <f t="shared" si="16"/>
        <v>0</v>
      </c>
      <c r="V50" s="96">
        <f t="shared" si="17"/>
        <v>1</v>
      </c>
      <c r="W50" s="97">
        <f t="shared" si="4"/>
        <v>4.1666666666666685E-2</v>
      </c>
      <c r="X50" s="97">
        <f t="shared" si="5"/>
        <v>4.1666666666666685E-2</v>
      </c>
      <c r="Y50" s="110">
        <f t="shared" si="6"/>
        <v>1</v>
      </c>
      <c r="Z50" s="97">
        <f t="shared" si="18"/>
        <v>0</v>
      </c>
      <c r="AA50" s="97">
        <f t="shared" si="7"/>
        <v>4.1666666666666685E-2</v>
      </c>
      <c r="AB50" s="91">
        <f t="shared" si="8"/>
        <v>31</v>
      </c>
      <c r="AC50" s="81">
        <f t="shared" si="9"/>
        <v>3</v>
      </c>
      <c r="AD50" s="81">
        <f t="shared" si="10"/>
        <v>13</v>
      </c>
      <c r="AE50" s="81" t="str">
        <f t="shared" si="11"/>
        <v>3-13</v>
      </c>
      <c r="AF50" s="97">
        <f t="shared" si="12"/>
        <v>0</v>
      </c>
      <c r="AG50" s="95">
        <f t="shared" si="13"/>
        <v>0</v>
      </c>
      <c r="AH50" s="96">
        <f t="shared" si="3"/>
        <v>1</v>
      </c>
      <c r="AI50" s="81">
        <f t="shared" si="14"/>
        <v>52</v>
      </c>
    </row>
    <row r="51" spans="2:35" ht="35.25" customHeight="1" x14ac:dyDescent="0.25">
      <c r="B51" s="53" t="s">
        <v>204</v>
      </c>
      <c r="C51" s="85">
        <v>34</v>
      </c>
      <c r="D51" s="85">
        <f t="shared" si="15"/>
        <v>0</v>
      </c>
      <c r="E51" s="69" t="s">
        <v>375</v>
      </c>
      <c r="F51" s="69"/>
      <c r="G51" s="75">
        <v>0.375</v>
      </c>
      <c r="H51" s="75">
        <v>0.45833333333333331</v>
      </c>
      <c r="I51" s="76">
        <v>44286</v>
      </c>
      <c r="J51" s="76">
        <v>44286</v>
      </c>
      <c r="K51" s="76"/>
      <c r="L51" s="76"/>
      <c r="M51" s="76"/>
      <c r="N51" s="76"/>
      <c r="O51" s="74" t="s">
        <v>72</v>
      </c>
      <c r="P51" s="73" t="s">
        <v>276</v>
      </c>
      <c r="Q51" s="73" t="s">
        <v>47</v>
      </c>
      <c r="R51" s="74" t="s">
        <v>339</v>
      </c>
      <c r="S51" s="50" t="s">
        <v>336</v>
      </c>
      <c r="T51" s="85" t="s">
        <v>184</v>
      </c>
      <c r="U51" s="95">
        <f t="shared" si="16"/>
        <v>0</v>
      </c>
      <c r="V51" s="96">
        <f t="shared" si="17"/>
        <v>1</v>
      </c>
      <c r="W51" s="97">
        <f t="shared" si="4"/>
        <v>8.3333333333333315E-2</v>
      </c>
      <c r="X51" s="97">
        <f t="shared" si="5"/>
        <v>8.3333333333333315E-2</v>
      </c>
      <c r="Y51" s="110">
        <f t="shared" si="6"/>
        <v>1</v>
      </c>
      <c r="Z51" s="97">
        <f t="shared" si="18"/>
        <v>0</v>
      </c>
      <c r="AA51" s="97">
        <f t="shared" si="7"/>
        <v>8.3333333333333315E-2</v>
      </c>
      <c r="AB51" s="91">
        <f t="shared" si="8"/>
        <v>31</v>
      </c>
      <c r="AC51" s="81">
        <f t="shared" si="9"/>
        <v>3</v>
      </c>
      <c r="AD51" s="81">
        <f t="shared" si="10"/>
        <v>13</v>
      </c>
      <c r="AE51" s="81" t="str">
        <f t="shared" si="11"/>
        <v>3-13</v>
      </c>
      <c r="AF51" s="97">
        <f t="shared" si="12"/>
        <v>0</v>
      </c>
      <c r="AG51" s="95">
        <f t="shared" si="13"/>
        <v>0</v>
      </c>
      <c r="AH51" s="96">
        <f t="shared" si="3"/>
        <v>1</v>
      </c>
      <c r="AI51" s="81">
        <f t="shared" si="14"/>
        <v>52</v>
      </c>
    </row>
    <row r="52" spans="2:35" ht="35.25" customHeight="1" x14ac:dyDescent="0.25">
      <c r="B52" s="53" t="s">
        <v>204</v>
      </c>
      <c r="C52" s="85">
        <v>34</v>
      </c>
      <c r="D52" s="85">
        <f t="shared" si="15"/>
        <v>1</v>
      </c>
      <c r="E52" s="69" t="s">
        <v>376</v>
      </c>
      <c r="F52" s="69"/>
      <c r="G52" s="75">
        <v>0.58333333333333337</v>
      </c>
      <c r="H52" s="75">
        <v>0.60416666666666663</v>
      </c>
      <c r="I52" s="76">
        <v>44286</v>
      </c>
      <c r="J52" s="76">
        <v>44286</v>
      </c>
      <c r="K52" s="76"/>
      <c r="L52" s="76"/>
      <c r="M52" s="76"/>
      <c r="N52" s="76"/>
      <c r="O52" s="74" t="s">
        <v>84</v>
      </c>
      <c r="P52" s="73" t="s">
        <v>276</v>
      </c>
      <c r="Q52" s="73" t="s">
        <v>77</v>
      </c>
      <c r="R52" s="74" t="s">
        <v>351</v>
      </c>
      <c r="S52" s="50" t="s">
        <v>336</v>
      </c>
      <c r="T52" s="85" t="s">
        <v>184</v>
      </c>
      <c r="U52" s="95">
        <f t="shared" si="16"/>
        <v>0</v>
      </c>
      <c r="V52" s="96">
        <f t="shared" si="17"/>
        <v>1</v>
      </c>
      <c r="W52" s="97">
        <f t="shared" si="4"/>
        <v>2.0833333333333259E-2</v>
      </c>
      <c r="X52" s="97">
        <f t="shared" si="5"/>
        <v>2.0833333333333259E-2</v>
      </c>
      <c r="Y52" s="110">
        <f t="shared" si="6"/>
        <v>1</v>
      </c>
      <c r="Z52" s="97">
        <f t="shared" si="18"/>
        <v>0</v>
      </c>
      <c r="AA52" s="97">
        <f t="shared" si="7"/>
        <v>2.0833333333333259E-2</v>
      </c>
      <c r="AB52" s="91">
        <f t="shared" si="8"/>
        <v>31</v>
      </c>
      <c r="AC52" s="81">
        <f t="shared" si="9"/>
        <v>3</v>
      </c>
      <c r="AD52" s="81">
        <f t="shared" si="10"/>
        <v>13</v>
      </c>
      <c r="AE52" s="81" t="str">
        <f t="shared" si="11"/>
        <v>3-13</v>
      </c>
      <c r="AF52" s="97">
        <f t="shared" si="12"/>
        <v>0</v>
      </c>
      <c r="AG52" s="95">
        <f t="shared" si="13"/>
        <v>0</v>
      </c>
      <c r="AH52" s="96">
        <f t="shared" si="3"/>
        <v>1</v>
      </c>
      <c r="AI52" s="81">
        <f t="shared" si="14"/>
        <v>52</v>
      </c>
    </row>
    <row r="53" spans="2:35" x14ac:dyDescent="0.25">
      <c r="B53" s="81" t="s">
        <v>249</v>
      </c>
      <c r="C53" s="85">
        <v>35</v>
      </c>
      <c r="D53" s="85">
        <f t="shared" si="15"/>
        <v>1</v>
      </c>
      <c r="E53" s="69" t="s">
        <v>333</v>
      </c>
      <c r="F53" s="69"/>
      <c r="G53" s="70">
        <v>0.41666666666666669</v>
      </c>
      <c r="H53" s="70">
        <v>0.5</v>
      </c>
      <c r="I53" s="71">
        <v>44286</v>
      </c>
      <c r="J53" s="71">
        <v>44286</v>
      </c>
      <c r="K53" s="71"/>
      <c r="L53" s="71"/>
      <c r="M53" s="71"/>
      <c r="N53" s="71"/>
      <c r="O53" s="50" t="s">
        <v>84</v>
      </c>
      <c r="P53" s="50"/>
      <c r="Q53" s="50" t="s">
        <v>77</v>
      </c>
      <c r="R53" s="50" t="s">
        <v>349</v>
      </c>
      <c r="S53" s="50" t="s">
        <v>337</v>
      </c>
      <c r="T53" s="85" t="s">
        <v>184</v>
      </c>
      <c r="U53" s="95">
        <f t="shared" si="16"/>
        <v>0</v>
      </c>
      <c r="V53" s="96">
        <f t="shared" si="17"/>
        <v>1</v>
      </c>
      <c r="W53" s="97">
        <f t="shared" si="4"/>
        <v>8.3333333333333315E-2</v>
      </c>
      <c r="X53" s="97">
        <f t="shared" si="5"/>
        <v>8.3333333333333315E-2</v>
      </c>
      <c r="Y53" s="110">
        <f t="shared" si="6"/>
        <v>1</v>
      </c>
      <c r="Z53" s="97">
        <f t="shared" si="18"/>
        <v>0</v>
      </c>
      <c r="AA53" s="97">
        <f t="shared" si="7"/>
        <v>8.3333333333333315E-2</v>
      </c>
      <c r="AB53" s="91">
        <f t="shared" si="8"/>
        <v>31</v>
      </c>
      <c r="AC53" s="81">
        <f t="shared" si="9"/>
        <v>3</v>
      </c>
      <c r="AD53" s="81">
        <f t="shared" si="10"/>
        <v>13</v>
      </c>
      <c r="AE53" s="81" t="str">
        <f t="shared" si="11"/>
        <v>3-13</v>
      </c>
      <c r="AF53" s="97">
        <f t="shared" si="12"/>
        <v>0</v>
      </c>
      <c r="AG53" s="95">
        <f t="shared" si="13"/>
        <v>0</v>
      </c>
      <c r="AH53" s="96">
        <f t="shared" si="3"/>
        <v>1</v>
      </c>
      <c r="AI53" s="81">
        <f t="shared" si="14"/>
        <v>52</v>
      </c>
    </row>
    <row r="54" spans="2:35" x14ac:dyDescent="0.25">
      <c r="B54" s="69" t="s">
        <v>93</v>
      </c>
      <c r="C54" s="85">
        <v>36</v>
      </c>
      <c r="D54" s="85">
        <f t="shared" si="15"/>
        <v>0</v>
      </c>
      <c r="E54" s="69" t="s">
        <v>370</v>
      </c>
      <c r="F54" s="69"/>
      <c r="G54" s="70">
        <v>0.41666666666666669</v>
      </c>
      <c r="H54" s="70">
        <v>0.43055555555555558</v>
      </c>
      <c r="I54" s="71">
        <v>44286</v>
      </c>
      <c r="J54" s="71">
        <v>44286</v>
      </c>
      <c r="K54" s="71"/>
      <c r="L54" s="71"/>
      <c r="M54" s="71"/>
      <c r="N54" s="71"/>
      <c r="O54" s="50" t="s">
        <v>372</v>
      </c>
      <c r="P54" s="50" t="s">
        <v>94</v>
      </c>
      <c r="Q54" s="73" t="s">
        <v>47</v>
      </c>
      <c r="R54" s="50" t="s">
        <v>338</v>
      </c>
      <c r="S54" s="50" t="s">
        <v>337</v>
      </c>
      <c r="T54" s="85" t="s">
        <v>184</v>
      </c>
      <c r="U54" s="95">
        <f t="shared" si="16"/>
        <v>0</v>
      </c>
      <c r="V54" s="96">
        <f t="shared" si="17"/>
        <v>1</v>
      </c>
      <c r="W54" s="97">
        <f t="shared" si="4"/>
        <v>1.3888888888888895E-2</v>
      </c>
      <c r="X54" s="97">
        <f t="shared" si="5"/>
        <v>1.3888888888888895E-2</v>
      </c>
      <c r="Y54" s="110">
        <f t="shared" si="6"/>
        <v>1</v>
      </c>
      <c r="Z54" s="97">
        <f t="shared" si="18"/>
        <v>0</v>
      </c>
      <c r="AA54" s="97">
        <f t="shared" si="7"/>
        <v>1.3888888888888895E-2</v>
      </c>
      <c r="AB54" s="91">
        <f t="shared" si="8"/>
        <v>31</v>
      </c>
      <c r="AC54" s="81">
        <f t="shared" si="9"/>
        <v>3</v>
      </c>
      <c r="AD54" s="81">
        <f t="shared" si="10"/>
        <v>13</v>
      </c>
      <c r="AE54" s="81" t="str">
        <f t="shared" si="11"/>
        <v>3-13</v>
      </c>
      <c r="AF54" s="97">
        <f t="shared" si="12"/>
        <v>0</v>
      </c>
      <c r="AG54" s="95">
        <f t="shared" si="13"/>
        <v>0</v>
      </c>
      <c r="AH54" s="96">
        <f t="shared" si="3"/>
        <v>1</v>
      </c>
      <c r="AI54" s="81">
        <f t="shared" si="14"/>
        <v>52</v>
      </c>
    </row>
    <row r="55" spans="2:35" ht="24" customHeight="1" x14ac:dyDescent="0.25">
      <c r="B55" s="69" t="s">
        <v>93</v>
      </c>
      <c r="C55" s="85">
        <v>36</v>
      </c>
      <c r="D55" s="85">
        <f t="shared" si="15"/>
        <v>1</v>
      </c>
      <c r="E55" s="69" t="s">
        <v>369</v>
      </c>
      <c r="F55" s="69"/>
      <c r="G55" s="70">
        <v>0.45833333333333331</v>
      </c>
      <c r="H55" s="70">
        <v>0.5</v>
      </c>
      <c r="I55" s="71">
        <v>44286</v>
      </c>
      <c r="J55" s="71">
        <v>44286</v>
      </c>
      <c r="K55" s="71"/>
      <c r="L55" s="71"/>
      <c r="M55" s="71"/>
      <c r="N55" s="71"/>
      <c r="O55" s="72" t="s">
        <v>371</v>
      </c>
      <c r="P55" s="50" t="s">
        <v>94</v>
      </c>
      <c r="Q55" s="50" t="s">
        <v>77</v>
      </c>
      <c r="R55" s="50" t="s">
        <v>352</v>
      </c>
      <c r="S55" s="50" t="s">
        <v>337</v>
      </c>
      <c r="T55" s="85" t="s">
        <v>184</v>
      </c>
      <c r="U55" s="95">
        <f t="shared" si="16"/>
        <v>0</v>
      </c>
      <c r="V55" s="96">
        <f t="shared" si="17"/>
        <v>1</v>
      </c>
      <c r="W55" s="97">
        <f t="shared" si="4"/>
        <v>4.1666666666666685E-2</v>
      </c>
      <c r="X55" s="97">
        <f t="shared" si="5"/>
        <v>4.1666666666666685E-2</v>
      </c>
      <c r="Y55" s="110">
        <f t="shared" si="6"/>
        <v>1</v>
      </c>
      <c r="Z55" s="97">
        <f t="shared" si="18"/>
        <v>0</v>
      </c>
      <c r="AA55" s="97">
        <f t="shared" si="7"/>
        <v>4.1666666666666685E-2</v>
      </c>
      <c r="AB55" s="91">
        <f t="shared" si="8"/>
        <v>31</v>
      </c>
      <c r="AC55" s="81">
        <f t="shared" si="9"/>
        <v>3</v>
      </c>
      <c r="AD55" s="81">
        <f t="shared" si="10"/>
        <v>13</v>
      </c>
      <c r="AE55" s="81" t="str">
        <f t="shared" si="11"/>
        <v>3-13</v>
      </c>
      <c r="AF55" s="97">
        <f t="shared" si="12"/>
        <v>0</v>
      </c>
      <c r="AG55" s="95">
        <f t="shared" si="13"/>
        <v>0</v>
      </c>
      <c r="AH55" s="96">
        <f t="shared" si="3"/>
        <v>1</v>
      </c>
      <c r="AI55" s="81">
        <f t="shared" si="14"/>
        <v>52</v>
      </c>
    </row>
    <row r="56" spans="2:35" ht="43.5" customHeight="1" x14ac:dyDescent="0.25">
      <c r="B56" s="69" t="s">
        <v>167</v>
      </c>
      <c r="C56" s="85">
        <v>37</v>
      </c>
      <c r="D56" s="85">
        <f t="shared" si="15"/>
        <v>0</v>
      </c>
      <c r="E56" s="69" t="s">
        <v>373</v>
      </c>
      <c r="F56" s="69"/>
      <c r="G56" s="70">
        <v>0.41666666666666669</v>
      </c>
      <c r="H56" s="70">
        <v>0.45833333333333331</v>
      </c>
      <c r="I56" s="71">
        <v>44286</v>
      </c>
      <c r="J56" s="71">
        <v>44286</v>
      </c>
      <c r="K56" s="71"/>
      <c r="L56" s="71"/>
      <c r="M56" s="71"/>
      <c r="N56" s="71"/>
      <c r="O56" s="50" t="s">
        <v>271</v>
      </c>
      <c r="P56" s="50" t="s">
        <v>266</v>
      </c>
      <c r="Q56" s="50" t="s">
        <v>77</v>
      </c>
      <c r="R56" s="72" t="s">
        <v>339</v>
      </c>
      <c r="S56" s="50" t="s">
        <v>337</v>
      </c>
      <c r="T56" s="85" t="s">
        <v>184</v>
      </c>
      <c r="U56" s="95">
        <f t="shared" si="16"/>
        <v>0</v>
      </c>
      <c r="V56" s="96">
        <f t="shared" si="17"/>
        <v>1</v>
      </c>
      <c r="W56" s="97">
        <f t="shared" si="4"/>
        <v>4.166666666666663E-2</v>
      </c>
      <c r="X56" s="97">
        <f t="shared" si="5"/>
        <v>4.166666666666663E-2</v>
      </c>
      <c r="Y56" s="110">
        <f t="shared" si="6"/>
        <v>1</v>
      </c>
      <c r="Z56" s="97">
        <f t="shared" si="18"/>
        <v>0</v>
      </c>
      <c r="AA56" s="97">
        <f t="shared" si="7"/>
        <v>4.166666666666663E-2</v>
      </c>
      <c r="AB56" s="91">
        <f t="shared" si="8"/>
        <v>31</v>
      </c>
      <c r="AC56" s="81">
        <f t="shared" si="9"/>
        <v>3</v>
      </c>
      <c r="AD56" s="81">
        <f t="shared" si="10"/>
        <v>13</v>
      </c>
      <c r="AE56" s="81" t="str">
        <f t="shared" si="11"/>
        <v>3-13</v>
      </c>
      <c r="AF56" s="97">
        <f t="shared" si="12"/>
        <v>0</v>
      </c>
      <c r="AG56" s="95">
        <f t="shared" si="13"/>
        <v>0</v>
      </c>
      <c r="AH56" s="96">
        <f t="shared" si="3"/>
        <v>1</v>
      </c>
      <c r="AI56" s="81">
        <f t="shared" si="14"/>
        <v>52</v>
      </c>
    </row>
    <row r="57" spans="2:35" ht="25.5" x14ac:dyDescent="0.25">
      <c r="B57" s="69" t="s">
        <v>167</v>
      </c>
      <c r="C57" s="85">
        <v>37</v>
      </c>
      <c r="D57" s="85">
        <f t="shared" si="15"/>
        <v>1</v>
      </c>
      <c r="E57" s="69" t="s">
        <v>374</v>
      </c>
      <c r="F57" s="69"/>
      <c r="G57" s="70">
        <v>0.45833333333333331</v>
      </c>
      <c r="H57" s="70">
        <v>0.54166666666666663</v>
      </c>
      <c r="I57" s="71">
        <v>44286</v>
      </c>
      <c r="J57" s="71">
        <v>44286</v>
      </c>
      <c r="K57" s="71"/>
      <c r="L57" s="71"/>
      <c r="M57" s="71"/>
      <c r="N57" s="71"/>
      <c r="O57" s="50" t="s">
        <v>65</v>
      </c>
      <c r="P57" s="50" t="s">
        <v>266</v>
      </c>
      <c r="Q57" s="50" t="s">
        <v>77</v>
      </c>
      <c r="R57" s="50" t="s">
        <v>351</v>
      </c>
      <c r="S57" s="50" t="s">
        <v>337</v>
      </c>
      <c r="T57" s="85" t="s">
        <v>184</v>
      </c>
      <c r="U57" s="95">
        <f t="shared" si="16"/>
        <v>0</v>
      </c>
      <c r="V57" s="85">
        <f t="shared" si="17"/>
        <v>1</v>
      </c>
      <c r="W57" s="97">
        <f t="shared" si="4"/>
        <v>8.3333333333333315E-2</v>
      </c>
      <c r="X57" s="97">
        <f t="shared" si="5"/>
        <v>8.3333333333333315E-2</v>
      </c>
      <c r="Y57" s="110">
        <f t="shared" si="6"/>
        <v>1</v>
      </c>
      <c r="Z57" s="97">
        <f t="shared" si="18"/>
        <v>0</v>
      </c>
      <c r="AA57" s="97">
        <f t="shared" si="7"/>
        <v>8.3333333333333315E-2</v>
      </c>
      <c r="AB57" s="91">
        <f t="shared" si="8"/>
        <v>31</v>
      </c>
      <c r="AC57" s="81">
        <f t="shared" si="9"/>
        <v>3</v>
      </c>
      <c r="AD57" s="81">
        <f t="shared" si="10"/>
        <v>13</v>
      </c>
      <c r="AE57" s="81" t="str">
        <f t="shared" si="11"/>
        <v>3-13</v>
      </c>
      <c r="AF57" s="97">
        <f t="shared" si="12"/>
        <v>0</v>
      </c>
      <c r="AG57" s="95">
        <f t="shared" si="13"/>
        <v>0</v>
      </c>
      <c r="AH57" s="96">
        <f t="shared" si="3"/>
        <v>1</v>
      </c>
      <c r="AI57" s="81">
        <f t="shared" si="14"/>
        <v>52</v>
      </c>
    </row>
    <row r="58" spans="2:35" x14ac:dyDescent="0.25">
      <c r="B58" s="69" t="s">
        <v>217</v>
      </c>
      <c r="C58" s="85"/>
      <c r="D58" s="85">
        <f t="shared" si="15"/>
        <v>0</v>
      </c>
      <c r="E58" s="69" t="s">
        <v>379</v>
      </c>
      <c r="F58" s="69"/>
      <c r="G58" s="70">
        <v>0.29166666666666669</v>
      </c>
      <c r="H58" s="70">
        <v>0.375</v>
      </c>
      <c r="I58" s="71">
        <v>44289</v>
      </c>
      <c r="J58" s="71">
        <v>44289</v>
      </c>
      <c r="K58" s="104"/>
      <c r="L58" s="104"/>
      <c r="M58" s="104"/>
      <c r="N58" s="104"/>
      <c r="O58" s="98" t="s">
        <v>271</v>
      </c>
      <c r="P58" s="50" t="s">
        <v>276</v>
      </c>
      <c r="Q58" s="50" t="s">
        <v>77</v>
      </c>
      <c r="R58" s="50" t="s">
        <v>380</v>
      </c>
      <c r="S58" s="50" t="s">
        <v>336</v>
      </c>
      <c r="T58" s="50" t="s">
        <v>184</v>
      </c>
      <c r="U58" s="66">
        <f t="shared" si="16"/>
        <v>0</v>
      </c>
      <c r="V58" s="60">
        <f t="shared" si="17"/>
        <v>1</v>
      </c>
      <c r="W58" s="97">
        <f t="shared" si="4"/>
        <v>8.3333333333333315E-2</v>
      </c>
      <c r="X58" s="97">
        <f t="shared" si="5"/>
        <v>8.3333333333333315E-2</v>
      </c>
      <c r="Y58" s="110">
        <f t="shared" si="6"/>
        <v>1</v>
      </c>
      <c r="Z58" s="97">
        <f t="shared" si="18"/>
        <v>0</v>
      </c>
      <c r="AA58" s="97">
        <f t="shared" si="7"/>
        <v>8.3333333333333315E-2</v>
      </c>
      <c r="AB58" s="91">
        <f t="shared" si="8"/>
        <v>3</v>
      </c>
      <c r="AC58" s="81">
        <f t="shared" ref="AC58:AC99" si="19">MONTH(J58)</f>
        <v>4</v>
      </c>
      <c r="AD58" s="81">
        <f t="shared" si="10"/>
        <v>13</v>
      </c>
      <c r="AE58" s="81" t="str">
        <f t="shared" ref="AE58:AE99" si="20">AC58&amp;"-"&amp;AD58</f>
        <v>4-13</v>
      </c>
      <c r="AF58" s="97">
        <f t="shared" si="12"/>
        <v>0</v>
      </c>
      <c r="AG58" s="95">
        <f t="shared" si="13"/>
        <v>0</v>
      </c>
      <c r="AH58" s="96">
        <f t="shared" si="3"/>
        <v>1</v>
      </c>
      <c r="AI58" s="81">
        <f t="shared" si="14"/>
        <v>52</v>
      </c>
    </row>
    <row r="59" spans="2:35" x14ac:dyDescent="0.25">
      <c r="B59" s="69" t="s">
        <v>172</v>
      </c>
      <c r="C59" s="85"/>
      <c r="D59" s="85">
        <f t="shared" si="15"/>
        <v>0</v>
      </c>
      <c r="E59" s="69" t="s">
        <v>381</v>
      </c>
      <c r="F59" s="69"/>
      <c r="G59" s="70">
        <v>0.33333333333333331</v>
      </c>
      <c r="H59" s="70">
        <v>0.35416666666666669</v>
      </c>
      <c r="I59" s="71">
        <v>44289</v>
      </c>
      <c r="J59" s="71">
        <v>44289</v>
      </c>
      <c r="K59" s="104"/>
      <c r="L59" s="104"/>
      <c r="M59" s="104"/>
      <c r="N59" s="104"/>
      <c r="O59" s="98" t="s">
        <v>271</v>
      </c>
      <c r="P59" s="50" t="s">
        <v>173</v>
      </c>
      <c r="Q59" s="50" t="s">
        <v>77</v>
      </c>
      <c r="R59" s="50" t="s">
        <v>338</v>
      </c>
      <c r="S59" s="50" t="s">
        <v>337</v>
      </c>
      <c r="T59" s="50" t="s">
        <v>185</v>
      </c>
      <c r="U59" s="66">
        <f t="shared" si="16"/>
        <v>0</v>
      </c>
      <c r="V59" s="60">
        <f t="shared" si="17"/>
        <v>1</v>
      </c>
      <c r="W59" s="97">
        <f t="shared" si="4"/>
        <v>2.083333333333337E-2</v>
      </c>
      <c r="X59" s="97">
        <f t="shared" si="5"/>
        <v>2.083333333333337E-2</v>
      </c>
      <c r="Y59" s="110">
        <f t="shared" si="6"/>
        <v>1</v>
      </c>
      <c r="Z59" s="97">
        <f t="shared" si="18"/>
        <v>0</v>
      </c>
      <c r="AA59" s="97">
        <f t="shared" si="7"/>
        <v>2.083333333333337E-2</v>
      </c>
      <c r="AB59" s="91">
        <f t="shared" si="8"/>
        <v>3</v>
      </c>
      <c r="AC59" s="81">
        <f t="shared" si="19"/>
        <v>4</v>
      </c>
      <c r="AD59" s="81">
        <f t="shared" si="10"/>
        <v>13</v>
      </c>
      <c r="AE59" s="81" t="str">
        <f t="shared" si="20"/>
        <v>4-13</v>
      </c>
      <c r="AF59" s="97">
        <f t="shared" si="12"/>
        <v>0</v>
      </c>
      <c r="AG59" s="95">
        <f t="shared" si="13"/>
        <v>0</v>
      </c>
      <c r="AH59" s="96">
        <f t="shared" si="3"/>
        <v>1</v>
      </c>
      <c r="AI59" s="81">
        <f t="shared" si="14"/>
        <v>52</v>
      </c>
    </row>
    <row r="60" spans="2:35" ht="30" x14ac:dyDescent="0.25">
      <c r="B60" s="69" t="s">
        <v>86</v>
      </c>
      <c r="C60" s="85"/>
      <c r="D60" s="85">
        <f t="shared" si="15"/>
        <v>0</v>
      </c>
      <c r="E60" s="69" t="s">
        <v>197</v>
      </c>
      <c r="F60" s="69"/>
      <c r="G60" s="70">
        <v>0.33333333333333331</v>
      </c>
      <c r="H60" s="70">
        <v>0.34375</v>
      </c>
      <c r="I60" s="71">
        <v>44289</v>
      </c>
      <c r="J60" s="71">
        <v>44289</v>
      </c>
      <c r="K60" s="104"/>
      <c r="L60" s="104"/>
      <c r="M60" s="104"/>
      <c r="N60" s="104"/>
      <c r="O60" s="98" t="s">
        <v>100</v>
      </c>
      <c r="P60" s="50" t="s">
        <v>87</v>
      </c>
      <c r="Q60" s="73" t="s">
        <v>47</v>
      </c>
      <c r="R60" s="72" t="s">
        <v>339</v>
      </c>
      <c r="S60" s="50" t="s">
        <v>337</v>
      </c>
      <c r="T60" s="50" t="s">
        <v>184</v>
      </c>
      <c r="U60" s="66">
        <f t="shared" si="16"/>
        <v>0</v>
      </c>
      <c r="V60" s="60">
        <f t="shared" si="17"/>
        <v>1</v>
      </c>
      <c r="W60" s="97">
        <f t="shared" si="4"/>
        <v>1.0416666666666685E-2</v>
      </c>
      <c r="X60" s="97">
        <f t="shared" si="5"/>
        <v>1.0416666666666685E-2</v>
      </c>
      <c r="Y60" s="110">
        <f t="shared" si="6"/>
        <v>1</v>
      </c>
      <c r="Z60" s="97">
        <f t="shared" si="18"/>
        <v>0</v>
      </c>
      <c r="AA60" s="97">
        <f t="shared" si="7"/>
        <v>1.0416666666666685E-2</v>
      </c>
      <c r="AB60" s="91">
        <f t="shared" si="8"/>
        <v>3</v>
      </c>
      <c r="AC60" s="81">
        <f t="shared" si="19"/>
        <v>4</v>
      </c>
      <c r="AD60" s="81">
        <f t="shared" si="10"/>
        <v>13</v>
      </c>
      <c r="AE60" s="81" t="str">
        <f t="shared" si="20"/>
        <v>4-13</v>
      </c>
      <c r="AF60" s="97">
        <f t="shared" si="12"/>
        <v>0</v>
      </c>
      <c r="AG60" s="95">
        <f t="shared" si="13"/>
        <v>0</v>
      </c>
      <c r="AH60" s="96">
        <f t="shared" si="3"/>
        <v>1</v>
      </c>
      <c r="AI60" s="81">
        <f t="shared" si="14"/>
        <v>52</v>
      </c>
    </row>
    <row r="61" spans="2:35" ht="30" x14ac:dyDescent="0.25">
      <c r="B61" s="69" t="s">
        <v>257</v>
      </c>
      <c r="C61" s="85"/>
      <c r="D61" s="85">
        <f t="shared" si="15"/>
        <v>0</v>
      </c>
      <c r="E61" s="69" t="s">
        <v>197</v>
      </c>
      <c r="F61" s="69"/>
      <c r="G61" s="70">
        <v>0.34375</v>
      </c>
      <c r="H61" s="70">
        <v>0.35416666666666669</v>
      </c>
      <c r="I61" s="71">
        <v>44289</v>
      </c>
      <c r="J61" s="71">
        <v>44289</v>
      </c>
      <c r="K61" s="104"/>
      <c r="L61" s="104"/>
      <c r="M61" s="104"/>
      <c r="N61" s="104"/>
      <c r="O61" s="98" t="s">
        <v>100</v>
      </c>
      <c r="P61" s="50" t="s">
        <v>87</v>
      </c>
      <c r="Q61" s="73" t="s">
        <v>47</v>
      </c>
      <c r="R61" s="72" t="s">
        <v>339</v>
      </c>
      <c r="S61" s="50" t="s">
        <v>337</v>
      </c>
      <c r="T61" s="50" t="s">
        <v>184</v>
      </c>
      <c r="U61" s="66">
        <f t="shared" si="16"/>
        <v>0</v>
      </c>
      <c r="V61" s="60">
        <f t="shared" si="17"/>
        <v>1</v>
      </c>
      <c r="W61" s="97">
        <f t="shared" si="4"/>
        <v>1.0416666666666685E-2</v>
      </c>
      <c r="X61" s="97">
        <f t="shared" si="5"/>
        <v>1.0416666666666685E-2</v>
      </c>
      <c r="Y61" s="110">
        <f t="shared" si="6"/>
        <v>1</v>
      </c>
      <c r="Z61" s="97">
        <f t="shared" si="18"/>
        <v>0</v>
      </c>
      <c r="AA61" s="97">
        <f t="shared" si="7"/>
        <v>1.0416666666666685E-2</v>
      </c>
      <c r="AB61" s="91">
        <f t="shared" si="8"/>
        <v>3</v>
      </c>
      <c r="AC61" s="81">
        <f t="shared" si="19"/>
        <v>4</v>
      </c>
      <c r="AD61" s="81">
        <f t="shared" si="10"/>
        <v>13</v>
      </c>
      <c r="AE61" s="81" t="str">
        <f t="shared" si="20"/>
        <v>4-13</v>
      </c>
      <c r="AF61" s="97">
        <f t="shared" si="12"/>
        <v>0</v>
      </c>
      <c r="AG61" s="95">
        <f t="shared" si="13"/>
        <v>0</v>
      </c>
      <c r="AH61" s="96">
        <f t="shared" si="3"/>
        <v>1</v>
      </c>
      <c r="AI61" s="81">
        <f t="shared" si="14"/>
        <v>52</v>
      </c>
    </row>
    <row r="62" spans="2:35" ht="30" x14ac:dyDescent="0.25">
      <c r="B62" s="69" t="s">
        <v>181</v>
      </c>
      <c r="C62" s="85"/>
      <c r="D62" s="85">
        <f t="shared" si="15"/>
        <v>0</v>
      </c>
      <c r="E62" s="99" t="s">
        <v>382</v>
      </c>
      <c r="F62" s="99"/>
      <c r="G62" s="70">
        <v>0.67569444444444438</v>
      </c>
      <c r="H62" s="70">
        <v>0.52083333333333337</v>
      </c>
      <c r="I62" s="71">
        <v>44286</v>
      </c>
      <c r="J62" s="71">
        <v>44289</v>
      </c>
      <c r="K62" s="104"/>
      <c r="L62" s="104"/>
      <c r="M62" s="104"/>
      <c r="N62" s="104"/>
      <c r="O62" s="98" t="s">
        <v>84</v>
      </c>
      <c r="P62" s="50" t="s">
        <v>182</v>
      </c>
      <c r="Q62" s="50" t="s">
        <v>77</v>
      </c>
      <c r="R62" s="50" t="s">
        <v>338</v>
      </c>
      <c r="S62" s="50" t="s">
        <v>336</v>
      </c>
      <c r="T62" s="50" t="s">
        <v>184</v>
      </c>
      <c r="U62" s="66">
        <f t="shared" si="16"/>
        <v>3</v>
      </c>
      <c r="V62" s="60">
        <f t="shared" si="17"/>
        <v>1</v>
      </c>
      <c r="W62" s="97">
        <f t="shared" si="4"/>
        <v>0.90783888888888897</v>
      </c>
      <c r="X62" s="97">
        <f t="shared" si="5"/>
        <v>1.6361355555555557</v>
      </c>
      <c r="Y62" s="110">
        <f t="shared" si="6"/>
        <v>1</v>
      </c>
      <c r="Z62" s="97">
        <f t="shared" si="18"/>
        <v>0</v>
      </c>
      <c r="AA62" s="97">
        <f t="shared" si="7"/>
        <v>1.6361355555555557</v>
      </c>
      <c r="AB62" s="91">
        <f t="shared" si="8"/>
        <v>3</v>
      </c>
      <c r="AC62" s="81">
        <f t="shared" si="19"/>
        <v>4</v>
      </c>
      <c r="AD62" s="81">
        <f t="shared" si="10"/>
        <v>13</v>
      </c>
      <c r="AE62" s="81" t="str">
        <f t="shared" si="20"/>
        <v>4-13</v>
      </c>
      <c r="AF62" s="97">
        <f t="shared" si="12"/>
        <v>0</v>
      </c>
      <c r="AG62" s="95">
        <f t="shared" si="13"/>
        <v>0</v>
      </c>
      <c r="AH62" s="96">
        <f t="shared" si="3"/>
        <v>1</v>
      </c>
      <c r="AI62" s="81">
        <f t="shared" si="14"/>
        <v>52</v>
      </c>
    </row>
    <row r="63" spans="2:35" ht="30" x14ac:dyDescent="0.25">
      <c r="B63" s="69" t="s">
        <v>76</v>
      </c>
      <c r="C63" s="85"/>
      <c r="D63" s="85">
        <f t="shared" si="15"/>
        <v>0</v>
      </c>
      <c r="E63" s="50" t="s">
        <v>259</v>
      </c>
      <c r="F63" s="50"/>
      <c r="G63" s="70">
        <v>0.35416666666666669</v>
      </c>
      <c r="H63" s="70">
        <v>0.36458333333333331</v>
      </c>
      <c r="I63" s="71">
        <v>44289</v>
      </c>
      <c r="J63" s="71">
        <v>44289</v>
      </c>
      <c r="K63" s="104"/>
      <c r="L63" s="104"/>
      <c r="M63" s="104"/>
      <c r="N63" s="104"/>
      <c r="O63" s="98" t="s">
        <v>100</v>
      </c>
      <c r="P63" s="50" t="s">
        <v>164</v>
      </c>
      <c r="Q63" s="50"/>
      <c r="R63" s="72" t="s">
        <v>339</v>
      </c>
      <c r="S63" s="50" t="s">
        <v>337</v>
      </c>
      <c r="T63" s="50" t="s">
        <v>184</v>
      </c>
      <c r="U63" s="66">
        <f t="shared" si="16"/>
        <v>0</v>
      </c>
      <c r="V63" s="60">
        <f t="shared" si="17"/>
        <v>1</v>
      </c>
      <c r="W63" s="97">
        <f t="shared" si="4"/>
        <v>1.041666666666663E-2</v>
      </c>
      <c r="X63" s="97">
        <f t="shared" si="5"/>
        <v>1.041666666666663E-2</v>
      </c>
      <c r="Y63" s="110">
        <f t="shared" si="6"/>
        <v>1</v>
      </c>
      <c r="Z63" s="97">
        <f t="shared" si="18"/>
        <v>0</v>
      </c>
      <c r="AA63" s="97">
        <f t="shared" si="7"/>
        <v>1.041666666666663E-2</v>
      </c>
      <c r="AB63" s="91">
        <f t="shared" si="8"/>
        <v>3</v>
      </c>
      <c r="AC63" s="81">
        <f t="shared" si="19"/>
        <v>4</v>
      </c>
      <c r="AD63" s="81">
        <f t="shared" si="10"/>
        <v>13</v>
      </c>
      <c r="AE63" s="81" t="str">
        <f t="shared" si="20"/>
        <v>4-13</v>
      </c>
      <c r="AF63" s="97">
        <f t="shared" si="12"/>
        <v>0</v>
      </c>
      <c r="AG63" s="95">
        <f t="shared" si="13"/>
        <v>0</v>
      </c>
      <c r="AH63" s="96">
        <f t="shared" si="3"/>
        <v>1</v>
      </c>
      <c r="AI63" s="81">
        <f t="shared" si="14"/>
        <v>52</v>
      </c>
    </row>
    <row r="64" spans="2:35" ht="38.25" x14ac:dyDescent="0.25">
      <c r="B64" s="69" t="s">
        <v>243</v>
      </c>
      <c r="C64" s="85"/>
      <c r="D64" s="85">
        <f t="shared" si="15"/>
        <v>0</v>
      </c>
      <c r="E64" s="52" t="s">
        <v>383</v>
      </c>
      <c r="F64" s="52"/>
      <c r="G64" s="70">
        <v>0.5</v>
      </c>
      <c r="H64" s="83"/>
      <c r="I64" s="71">
        <v>44289</v>
      </c>
      <c r="J64" s="100"/>
      <c r="K64" s="105"/>
      <c r="L64" s="105"/>
      <c r="M64" s="105"/>
      <c r="N64" s="105"/>
      <c r="O64" s="98" t="s">
        <v>126</v>
      </c>
      <c r="P64" s="50" t="s">
        <v>142</v>
      </c>
      <c r="Q64" s="73" t="s">
        <v>47</v>
      </c>
      <c r="R64" s="72" t="s">
        <v>339</v>
      </c>
      <c r="S64" s="50" t="s">
        <v>336</v>
      </c>
      <c r="T64" s="50" t="s">
        <v>184</v>
      </c>
      <c r="U64" s="66">
        <f t="shared" si="16"/>
        <v>-44289</v>
      </c>
      <c r="V64" s="60">
        <f t="shared" si="17"/>
        <v>0</v>
      </c>
      <c r="W64" s="97">
        <f t="shared" si="4"/>
        <v>0</v>
      </c>
      <c r="X64" s="97">
        <f t="shared" si="5"/>
        <v>0</v>
      </c>
      <c r="Y64" s="110">
        <f t="shared" si="6"/>
        <v>1</v>
      </c>
      <c r="Z64" s="97">
        <f t="shared" si="18"/>
        <v>0</v>
      </c>
      <c r="AA64" s="97">
        <f t="shared" si="7"/>
        <v>0</v>
      </c>
      <c r="AB64" s="91">
        <f t="shared" si="8"/>
        <v>0</v>
      </c>
      <c r="AC64" s="81">
        <f t="shared" si="19"/>
        <v>1</v>
      </c>
      <c r="AD64" s="81">
        <f t="shared" si="10"/>
        <v>52</v>
      </c>
      <c r="AE64" s="81" t="str">
        <f t="shared" si="20"/>
        <v>1-52</v>
      </c>
      <c r="AF64" s="97">
        <f t="shared" si="12"/>
        <v>0</v>
      </c>
      <c r="AG64" s="95">
        <f t="shared" si="13"/>
        <v>0</v>
      </c>
      <c r="AH64" s="96">
        <f t="shared" si="3"/>
        <v>1</v>
      </c>
      <c r="AI64" s="81">
        <f t="shared" si="14"/>
        <v>52</v>
      </c>
    </row>
    <row r="65" spans="2:35" ht="51" x14ac:dyDescent="0.25">
      <c r="B65" s="51" t="s">
        <v>82</v>
      </c>
      <c r="C65" s="85"/>
      <c r="D65" s="85">
        <f t="shared" si="15"/>
        <v>0</v>
      </c>
      <c r="E65" s="52" t="s">
        <v>384</v>
      </c>
      <c r="F65" s="52"/>
      <c r="G65" s="70">
        <v>0.40347222222222223</v>
      </c>
      <c r="H65" s="70">
        <v>0.77083333333333337</v>
      </c>
      <c r="I65" s="71">
        <v>44289</v>
      </c>
      <c r="J65" s="71">
        <v>44291</v>
      </c>
      <c r="K65" s="104"/>
      <c r="L65" s="104"/>
      <c r="M65" s="104"/>
      <c r="N65" s="104"/>
      <c r="O65" s="98" t="s">
        <v>174</v>
      </c>
      <c r="P65" s="50" t="s">
        <v>293</v>
      </c>
      <c r="Q65" s="50" t="s">
        <v>77</v>
      </c>
      <c r="R65" s="50" t="s">
        <v>338</v>
      </c>
      <c r="S65" s="50" t="s">
        <v>336</v>
      </c>
      <c r="T65" s="50" t="s">
        <v>184</v>
      </c>
      <c r="U65" s="66">
        <f t="shared" si="16"/>
        <v>2</v>
      </c>
      <c r="V65" s="60">
        <f t="shared" si="17"/>
        <v>1</v>
      </c>
      <c r="W65" s="97">
        <f t="shared" si="4"/>
        <v>1.0759611111111111</v>
      </c>
      <c r="X65" s="97">
        <f t="shared" si="5"/>
        <v>1.5753577777777776</v>
      </c>
      <c r="Y65" s="110">
        <f t="shared" si="6"/>
        <v>0</v>
      </c>
      <c r="Z65" s="97">
        <f t="shared" si="18"/>
        <v>0.10416666666666663</v>
      </c>
      <c r="AA65" s="97">
        <f t="shared" si="7"/>
        <v>1.6795244444444442</v>
      </c>
      <c r="AB65" s="91">
        <f t="shared" si="8"/>
        <v>5</v>
      </c>
      <c r="AC65" s="81">
        <f t="shared" si="19"/>
        <v>4</v>
      </c>
      <c r="AD65" s="81">
        <f t="shared" si="10"/>
        <v>14</v>
      </c>
      <c r="AE65" s="81" t="str">
        <f t="shared" si="20"/>
        <v>4-14</v>
      </c>
      <c r="AF65" s="97">
        <f t="shared" si="12"/>
        <v>0</v>
      </c>
      <c r="AG65" s="95">
        <f t="shared" si="13"/>
        <v>0</v>
      </c>
      <c r="AH65" s="96">
        <f t="shared" si="3"/>
        <v>1</v>
      </c>
      <c r="AI65" s="81">
        <f t="shared" si="14"/>
        <v>52</v>
      </c>
    </row>
    <row r="66" spans="2:35" x14ac:dyDescent="0.25">
      <c r="B66" s="69" t="s">
        <v>195</v>
      </c>
      <c r="C66" s="85"/>
      <c r="D66" s="85">
        <f t="shared" si="15"/>
        <v>0</v>
      </c>
      <c r="E66" s="52" t="s">
        <v>385</v>
      </c>
      <c r="F66" s="52"/>
      <c r="G66" s="70">
        <v>0.375</v>
      </c>
      <c r="H66" s="70">
        <v>0.41666666666666669</v>
      </c>
      <c r="I66" s="71">
        <v>44289</v>
      </c>
      <c r="J66" s="71">
        <v>44289</v>
      </c>
      <c r="K66" s="104"/>
      <c r="L66" s="104"/>
      <c r="M66" s="104"/>
      <c r="N66" s="104"/>
      <c r="O66" s="98" t="s">
        <v>62</v>
      </c>
      <c r="P66" s="50"/>
      <c r="Q66" s="50" t="s">
        <v>77</v>
      </c>
      <c r="R66" s="50" t="s">
        <v>349</v>
      </c>
      <c r="S66" s="50"/>
      <c r="T66" s="50" t="s">
        <v>186</v>
      </c>
      <c r="U66" s="66">
        <f t="shared" si="16"/>
        <v>0</v>
      </c>
      <c r="V66" s="60">
        <f t="shared" si="17"/>
        <v>1</v>
      </c>
      <c r="W66" s="97">
        <f t="shared" si="4"/>
        <v>4.1666666666666685E-2</v>
      </c>
      <c r="X66" s="97">
        <f t="shared" si="5"/>
        <v>4.1666666666666685E-2</v>
      </c>
      <c r="Y66" s="110">
        <f t="shared" si="6"/>
        <v>1</v>
      </c>
      <c r="Z66" s="97">
        <f t="shared" si="18"/>
        <v>0</v>
      </c>
      <c r="AA66" s="97">
        <f t="shared" si="7"/>
        <v>4.1666666666666685E-2</v>
      </c>
      <c r="AB66" s="91">
        <f t="shared" si="8"/>
        <v>3</v>
      </c>
      <c r="AC66" s="81">
        <f t="shared" si="19"/>
        <v>4</v>
      </c>
      <c r="AD66" s="81">
        <f t="shared" si="10"/>
        <v>13</v>
      </c>
      <c r="AE66" s="81" t="str">
        <f t="shared" si="20"/>
        <v>4-13</v>
      </c>
      <c r="AF66" s="97">
        <f t="shared" si="12"/>
        <v>0</v>
      </c>
      <c r="AG66" s="95">
        <f t="shared" si="13"/>
        <v>0</v>
      </c>
      <c r="AH66" s="96">
        <f t="shared" si="3"/>
        <v>0</v>
      </c>
      <c r="AI66" s="81">
        <f t="shared" si="14"/>
        <v>52</v>
      </c>
    </row>
    <row r="67" spans="2:35" ht="30" x14ac:dyDescent="0.25">
      <c r="B67" s="69" t="s">
        <v>145</v>
      </c>
      <c r="C67" s="85"/>
      <c r="D67" s="85">
        <f t="shared" si="15"/>
        <v>0</v>
      </c>
      <c r="E67" s="52" t="s">
        <v>250</v>
      </c>
      <c r="F67" s="52"/>
      <c r="G67" s="70">
        <v>0.39930555555555558</v>
      </c>
      <c r="H67" s="70">
        <v>0.43055555555555558</v>
      </c>
      <c r="I67" s="71">
        <v>44289</v>
      </c>
      <c r="J67" s="71">
        <v>44289</v>
      </c>
      <c r="K67" s="104"/>
      <c r="L67" s="104"/>
      <c r="M67" s="104"/>
      <c r="N67" s="104"/>
      <c r="O67" s="98" t="s">
        <v>72</v>
      </c>
      <c r="P67" s="50" t="s">
        <v>146</v>
      </c>
      <c r="Q67" s="73" t="s">
        <v>47</v>
      </c>
      <c r="R67" s="72" t="s">
        <v>339</v>
      </c>
      <c r="S67" s="50"/>
      <c r="T67" s="50" t="s">
        <v>188</v>
      </c>
      <c r="U67" s="66">
        <f t="shared" si="16"/>
        <v>0</v>
      </c>
      <c r="V67" s="60">
        <f t="shared" si="17"/>
        <v>1</v>
      </c>
      <c r="W67" s="97">
        <f t="shared" si="4"/>
        <v>3.125E-2</v>
      </c>
      <c r="X67" s="97">
        <f t="shared" si="5"/>
        <v>3.125E-2</v>
      </c>
      <c r="Y67" s="110">
        <f t="shared" si="6"/>
        <v>1</v>
      </c>
      <c r="Z67" s="97">
        <f t="shared" si="18"/>
        <v>0</v>
      </c>
      <c r="AA67" s="97">
        <f t="shared" si="7"/>
        <v>3.125E-2</v>
      </c>
      <c r="AB67" s="91">
        <f t="shared" si="8"/>
        <v>3</v>
      </c>
      <c r="AC67" s="81">
        <f t="shared" si="19"/>
        <v>4</v>
      </c>
      <c r="AD67" s="81">
        <f t="shared" si="10"/>
        <v>13</v>
      </c>
      <c r="AE67" s="81" t="str">
        <f t="shared" si="20"/>
        <v>4-13</v>
      </c>
      <c r="AF67" s="97">
        <f t="shared" si="12"/>
        <v>0</v>
      </c>
      <c r="AG67" s="95">
        <f t="shared" si="13"/>
        <v>0</v>
      </c>
      <c r="AH67" s="96">
        <f t="shared" si="3"/>
        <v>0</v>
      </c>
      <c r="AI67" s="81">
        <f t="shared" si="14"/>
        <v>52</v>
      </c>
    </row>
    <row r="68" spans="2:35" ht="89.25" x14ac:dyDescent="0.25">
      <c r="B68" s="51" t="s">
        <v>127</v>
      </c>
      <c r="C68" s="85"/>
      <c r="D68" s="85">
        <f t="shared" si="15"/>
        <v>0</v>
      </c>
      <c r="E68" s="52" t="s">
        <v>386</v>
      </c>
      <c r="F68" s="52"/>
      <c r="G68" s="70">
        <v>0.3611111111111111</v>
      </c>
      <c r="H68" s="70">
        <v>0.625</v>
      </c>
      <c r="I68" s="71">
        <v>44289</v>
      </c>
      <c r="J68" s="71">
        <v>44293</v>
      </c>
      <c r="K68" s="104"/>
      <c r="L68" s="104"/>
      <c r="M68" s="104"/>
      <c r="N68" s="104"/>
      <c r="O68" s="101" t="s">
        <v>387</v>
      </c>
      <c r="P68" s="50"/>
      <c r="Q68" s="50" t="s">
        <v>77</v>
      </c>
      <c r="R68" s="72" t="s">
        <v>339</v>
      </c>
      <c r="S68" s="50" t="s">
        <v>336</v>
      </c>
      <c r="T68" s="50" t="s">
        <v>184</v>
      </c>
      <c r="U68" s="66">
        <f t="shared" si="16"/>
        <v>4</v>
      </c>
      <c r="V68" s="60">
        <f t="shared" si="17"/>
        <v>1</v>
      </c>
      <c r="W68" s="97">
        <f t="shared" si="4"/>
        <v>1.6806888888888887</v>
      </c>
      <c r="X68" s="97">
        <f t="shared" si="5"/>
        <v>2.6378855555555556</v>
      </c>
      <c r="Y68" s="110">
        <f t="shared" si="6"/>
        <v>1</v>
      </c>
      <c r="Z68" s="97">
        <f t="shared" si="18"/>
        <v>0</v>
      </c>
      <c r="AA68" s="97">
        <f t="shared" si="7"/>
        <v>2.6378855555555556</v>
      </c>
      <c r="AB68" s="91">
        <f t="shared" si="8"/>
        <v>7</v>
      </c>
      <c r="AC68" s="81">
        <f t="shared" si="19"/>
        <v>4</v>
      </c>
      <c r="AD68" s="81">
        <f t="shared" si="10"/>
        <v>14</v>
      </c>
      <c r="AE68" s="81" t="str">
        <f t="shared" si="20"/>
        <v>4-14</v>
      </c>
      <c r="AF68" s="97">
        <f t="shared" si="12"/>
        <v>0</v>
      </c>
      <c r="AG68" s="95">
        <f t="shared" si="13"/>
        <v>0</v>
      </c>
      <c r="AH68" s="96">
        <f t="shared" si="3"/>
        <v>1</v>
      </c>
      <c r="AI68" s="81">
        <f t="shared" si="14"/>
        <v>52</v>
      </c>
    </row>
    <row r="69" spans="2:35" ht="45" x14ac:dyDescent="0.25">
      <c r="B69" s="51" t="s">
        <v>60</v>
      </c>
      <c r="C69" s="85"/>
      <c r="D69" s="85">
        <f t="shared" si="15"/>
        <v>0</v>
      </c>
      <c r="E69" s="72" t="s">
        <v>388</v>
      </c>
      <c r="F69" s="72"/>
      <c r="G69" s="70">
        <v>0.45833333333333331</v>
      </c>
      <c r="H69" s="70">
        <v>0.54166666666666663</v>
      </c>
      <c r="I69" s="71">
        <v>44289</v>
      </c>
      <c r="J69" s="71">
        <v>44289</v>
      </c>
      <c r="K69" s="104"/>
      <c r="L69" s="104"/>
      <c r="M69" s="104"/>
      <c r="N69" s="104"/>
      <c r="O69" s="98" t="s">
        <v>163</v>
      </c>
      <c r="P69" s="50" t="s">
        <v>63</v>
      </c>
      <c r="Q69" s="50" t="s">
        <v>77</v>
      </c>
      <c r="R69" s="50" t="s">
        <v>338</v>
      </c>
      <c r="S69" s="50"/>
      <c r="T69" s="50" t="s">
        <v>184</v>
      </c>
      <c r="U69" s="66">
        <f t="shared" si="16"/>
        <v>0</v>
      </c>
      <c r="V69" s="60">
        <f t="shared" si="17"/>
        <v>1</v>
      </c>
      <c r="W69" s="97">
        <f t="shared" si="4"/>
        <v>8.3333333333333315E-2</v>
      </c>
      <c r="X69" s="97">
        <f t="shared" si="5"/>
        <v>8.3333333333333315E-2</v>
      </c>
      <c r="Y69" s="110">
        <f t="shared" si="6"/>
        <v>1</v>
      </c>
      <c r="Z69" s="97">
        <f t="shared" si="18"/>
        <v>0</v>
      </c>
      <c r="AA69" s="97">
        <f t="shared" si="7"/>
        <v>8.3333333333333315E-2</v>
      </c>
      <c r="AB69" s="91">
        <f t="shared" si="8"/>
        <v>3</v>
      </c>
      <c r="AC69" s="81">
        <f t="shared" si="19"/>
        <v>4</v>
      </c>
      <c r="AD69" s="81">
        <f t="shared" si="10"/>
        <v>13</v>
      </c>
      <c r="AE69" s="81" t="str">
        <f t="shared" si="20"/>
        <v>4-13</v>
      </c>
      <c r="AF69" s="97">
        <f t="shared" si="12"/>
        <v>0</v>
      </c>
      <c r="AG69" s="95">
        <f t="shared" si="13"/>
        <v>0</v>
      </c>
      <c r="AH69" s="96">
        <f t="shared" si="3"/>
        <v>0</v>
      </c>
      <c r="AI69" s="81">
        <f t="shared" si="14"/>
        <v>52</v>
      </c>
    </row>
    <row r="70" spans="2:35" ht="30" x14ac:dyDescent="0.25">
      <c r="B70" s="69" t="s">
        <v>60</v>
      </c>
      <c r="C70" s="85"/>
      <c r="D70" s="85">
        <f t="shared" si="15"/>
        <v>0</v>
      </c>
      <c r="E70" s="72" t="s">
        <v>389</v>
      </c>
      <c r="F70" s="72"/>
      <c r="G70" s="70">
        <v>0.1875</v>
      </c>
      <c r="H70" s="70">
        <v>0.22916666666666666</v>
      </c>
      <c r="I70" s="71">
        <v>44291</v>
      </c>
      <c r="J70" s="71">
        <v>44291</v>
      </c>
      <c r="K70" s="104"/>
      <c r="L70" s="104"/>
      <c r="M70" s="104"/>
      <c r="N70" s="104"/>
      <c r="O70" s="98" t="s">
        <v>271</v>
      </c>
      <c r="P70" s="50" t="s">
        <v>63</v>
      </c>
      <c r="Q70" s="50" t="s">
        <v>77</v>
      </c>
      <c r="R70" s="50" t="s">
        <v>338</v>
      </c>
      <c r="S70" s="50" t="s">
        <v>336</v>
      </c>
      <c r="T70" s="50" t="s">
        <v>184</v>
      </c>
      <c r="U70" s="66">
        <f t="shared" si="16"/>
        <v>0</v>
      </c>
      <c r="V70" s="60">
        <f t="shared" si="17"/>
        <v>1</v>
      </c>
      <c r="W70" s="97">
        <f t="shared" si="4"/>
        <v>4.1666666666666657E-2</v>
      </c>
      <c r="X70" s="97">
        <f t="shared" si="5"/>
        <v>4.1666666666666657E-2</v>
      </c>
      <c r="Y70" s="110">
        <f t="shared" si="6"/>
        <v>1</v>
      </c>
      <c r="Z70" s="97">
        <f t="shared" si="18"/>
        <v>0</v>
      </c>
      <c r="AA70" s="97">
        <f t="shared" si="7"/>
        <v>4.1666666666666657E-2</v>
      </c>
      <c r="AB70" s="91">
        <f t="shared" si="8"/>
        <v>5</v>
      </c>
      <c r="AC70" s="81">
        <f t="shared" si="19"/>
        <v>4</v>
      </c>
      <c r="AD70" s="81">
        <f t="shared" si="10"/>
        <v>14</v>
      </c>
      <c r="AE70" s="81" t="str">
        <f t="shared" si="20"/>
        <v>4-14</v>
      </c>
      <c r="AF70" s="97">
        <f t="shared" si="12"/>
        <v>0</v>
      </c>
      <c r="AG70" s="95">
        <f t="shared" si="13"/>
        <v>0</v>
      </c>
      <c r="AH70" s="96">
        <f t="shared" si="3"/>
        <v>1</v>
      </c>
      <c r="AI70" s="81">
        <f t="shared" si="14"/>
        <v>52</v>
      </c>
    </row>
    <row r="71" spans="2:35" ht="30" x14ac:dyDescent="0.25">
      <c r="B71" s="69" t="s">
        <v>113</v>
      </c>
      <c r="C71" s="85"/>
      <c r="D71" s="85">
        <f t="shared" si="15"/>
        <v>0</v>
      </c>
      <c r="E71" s="72" t="s">
        <v>390</v>
      </c>
      <c r="F71" s="72"/>
      <c r="G71" s="70">
        <v>0.33333333333333331</v>
      </c>
      <c r="H71" s="70">
        <v>0.41666666666666669</v>
      </c>
      <c r="I71" s="71">
        <v>44291</v>
      </c>
      <c r="J71" s="71">
        <v>44291</v>
      </c>
      <c r="K71" s="104"/>
      <c r="L71" s="104"/>
      <c r="M71" s="104"/>
      <c r="N71" s="104"/>
      <c r="O71" s="98" t="s">
        <v>271</v>
      </c>
      <c r="P71" s="50" t="s">
        <v>241</v>
      </c>
      <c r="Q71" s="50" t="s">
        <v>77</v>
      </c>
      <c r="R71" s="72" t="s">
        <v>339</v>
      </c>
      <c r="S71" s="50" t="s">
        <v>337</v>
      </c>
      <c r="T71" s="50" t="s">
        <v>185</v>
      </c>
      <c r="U71" s="66">
        <f t="shared" si="16"/>
        <v>0</v>
      </c>
      <c r="V71" s="60">
        <f t="shared" si="17"/>
        <v>1</v>
      </c>
      <c r="W71" s="97">
        <f t="shared" si="4"/>
        <v>8.333333333333337E-2</v>
      </c>
      <c r="X71" s="97">
        <f t="shared" si="5"/>
        <v>8.333333333333337E-2</v>
      </c>
      <c r="Y71" s="110">
        <f t="shared" si="6"/>
        <v>1</v>
      </c>
      <c r="Z71" s="97">
        <f t="shared" si="18"/>
        <v>0</v>
      </c>
      <c r="AA71" s="97">
        <f t="shared" si="7"/>
        <v>8.333333333333337E-2</v>
      </c>
      <c r="AB71" s="91">
        <f t="shared" si="8"/>
        <v>5</v>
      </c>
      <c r="AC71" s="81">
        <f t="shared" si="19"/>
        <v>4</v>
      </c>
      <c r="AD71" s="81">
        <f t="shared" si="10"/>
        <v>14</v>
      </c>
      <c r="AE71" s="81" t="str">
        <f t="shared" si="20"/>
        <v>4-14</v>
      </c>
      <c r="AF71" s="97">
        <f t="shared" si="12"/>
        <v>0</v>
      </c>
      <c r="AG71" s="95">
        <f t="shared" si="13"/>
        <v>0</v>
      </c>
      <c r="AH71" s="96">
        <f t="shared" si="3"/>
        <v>1</v>
      </c>
      <c r="AI71" s="81">
        <f t="shared" si="14"/>
        <v>52</v>
      </c>
    </row>
    <row r="72" spans="2:35" ht="30" x14ac:dyDescent="0.25">
      <c r="B72" s="69" t="s">
        <v>192</v>
      </c>
      <c r="C72" s="85"/>
      <c r="D72" s="85">
        <f t="shared" si="15"/>
        <v>0</v>
      </c>
      <c r="E72" s="72" t="s">
        <v>391</v>
      </c>
      <c r="F72" s="72"/>
      <c r="G72" s="70">
        <v>0.58333333333333337</v>
      </c>
      <c r="H72" s="70">
        <v>0.70833333333333337</v>
      </c>
      <c r="I72" s="71">
        <v>44291</v>
      </c>
      <c r="J72" s="71">
        <v>44291</v>
      </c>
      <c r="K72" s="104"/>
      <c r="L72" s="104"/>
      <c r="M72" s="104"/>
      <c r="N72" s="104"/>
      <c r="O72" s="98" t="s">
        <v>65</v>
      </c>
      <c r="P72" s="50" t="s">
        <v>242</v>
      </c>
      <c r="Q72" s="73" t="s">
        <v>47</v>
      </c>
      <c r="R72" s="50" t="s">
        <v>351</v>
      </c>
      <c r="S72" s="50" t="s">
        <v>336</v>
      </c>
      <c r="T72" s="50" t="s">
        <v>184</v>
      </c>
      <c r="U72" s="66">
        <f t="shared" si="16"/>
        <v>0</v>
      </c>
      <c r="V72" s="60">
        <f t="shared" si="17"/>
        <v>1</v>
      </c>
      <c r="W72" s="97">
        <f t="shared" si="4"/>
        <v>0.125</v>
      </c>
      <c r="X72" s="97">
        <f t="shared" si="5"/>
        <v>0.125</v>
      </c>
      <c r="Y72" s="110">
        <f t="shared" si="6"/>
        <v>0</v>
      </c>
      <c r="Z72" s="97">
        <f>IF(Y72=1,0,($AF$3-H72))</f>
        <v>0.16666666666666663</v>
      </c>
      <c r="AA72" s="97">
        <f t="shared" si="7"/>
        <v>0.29166666666666663</v>
      </c>
      <c r="AB72" s="91">
        <f t="shared" si="8"/>
        <v>5</v>
      </c>
      <c r="AC72" s="81">
        <f t="shared" si="19"/>
        <v>4</v>
      </c>
      <c r="AD72" s="81">
        <f t="shared" si="10"/>
        <v>14</v>
      </c>
      <c r="AE72" s="81" t="str">
        <f t="shared" si="20"/>
        <v>4-14</v>
      </c>
      <c r="AF72" s="97">
        <f t="shared" si="12"/>
        <v>0</v>
      </c>
      <c r="AG72" s="95">
        <f t="shared" si="13"/>
        <v>0</v>
      </c>
      <c r="AH72" s="96">
        <f t="shared" ref="AH72:AH135" si="21">IF(AND(R72&lt;&gt;"",S72&lt;&gt;""),1,0)</f>
        <v>1</v>
      </c>
      <c r="AI72" s="81">
        <f t="shared" si="14"/>
        <v>52</v>
      </c>
    </row>
    <row r="73" spans="2:35" ht="30" x14ac:dyDescent="0.25">
      <c r="B73" s="69" t="s">
        <v>76</v>
      </c>
      <c r="C73" s="85"/>
      <c r="D73" s="85">
        <f t="shared" ref="D73:D136" si="22">IF(C73=C74,0,1)</f>
        <v>0</v>
      </c>
      <c r="E73" s="72" t="s">
        <v>392</v>
      </c>
      <c r="F73" s="72"/>
      <c r="G73" s="70">
        <v>0.3611111111111111</v>
      </c>
      <c r="H73" s="70">
        <v>0.69791666666666663</v>
      </c>
      <c r="I73" s="71">
        <v>44291</v>
      </c>
      <c r="J73" s="71">
        <v>44291</v>
      </c>
      <c r="K73" s="104"/>
      <c r="L73" s="104"/>
      <c r="M73" s="104"/>
      <c r="N73" s="104"/>
      <c r="O73" s="98" t="s">
        <v>163</v>
      </c>
      <c r="P73" s="50" t="s">
        <v>164</v>
      </c>
      <c r="Q73" s="50" t="s">
        <v>77</v>
      </c>
      <c r="R73" s="72" t="s">
        <v>339</v>
      </c>
      <c r="S73" s="50" t="s">
        <v>337</v>
      </c>
      <c r="T73" s="50" t="s">
        <v>184</v>
      </c>
      <c r="U73" s="66">
        <f t="shared" si="16"/>
        <v>0</v>
      </c>
      <c r="V73" s="60">
        <f t="shared" si="17"/>
        <v>1</v>
      </c>
      <c r="W73" s="97">
        <f t="shared" ref="W73:W136" si="23">IF(OR(V73=0,G73="",H73=""),0,IF(AND(V73=1,U73&lt;1,I73=J73,(H73-G73)&lt;=0.2075),H73-G73,IF(AND(V73=1,U73&lt;1,I73=J73,(H73-G73)&gt;0.2075),H73-G73-0.083,IF(AND(V73=1,U73&gt;1),((U73-1)*0.3541)+(H73-$AE$5)+($AF$5-G73-0.083),IF(AND(V73=1,U73=1,I73&lt;&gt;J73,(H73-G73)&lt;=0.332),(H73-$AE$5)+($AF$5-G73)-0.166,(H73-$AE$5)+($AF$5-G73))))))</f>
        <v>0.25380555555555551</v>
      </c>
      <c r="X73" s="97">
        <f t="shared" ref="X73:X136" si="24">IF(OR(V73=0,G73="",H73=""),0,IF(AND(V73=1,U73&lt;1,I73=J73,(H73-G73)&lt;=0.2075),H73-G73,IF(AND(V73=1,U73&lt;1,I73=J73,(H73-G73)&gt;0.2075),H73-G73-0.04167,IF(AND(V73=1,U73&gt;1),((U73-1)*0.583)+(H73-$AE$3)+($AF$3-G73-0.04167),IF(AND(V73=1,U73=1,I73&lt;&gt;J73,(H73-G73)&lt;=0.332),(H73-$AE$3)+($AF$3-G73)-0.166,(H73-$AE$3)+($AF$3-G73))))))</f>
        <v>0.29513555555555554</v>
      </c>
      <c r="Y73" s="110">
        <f t="shared" ref="Y73:Y136" si="25">IFERROR(IF(H73&gt;VLOOKUP(T73,$AH$2:$AI$5,2,0),0,1),"")</f>
        <v>0</v>
      </c>
      <c r="Z73" s="97">
        <f>IF(Y73=1,0,($AF$3-H73))</f>
        <v>0.17708333333333337</v>
      </c>
      <c r="AA73" s="97">
        <f t="shared" ref="AA73:AA136" si="26">X73+Z73</f>
        <v>0.47221888888888891</v>
      </c>
      <c r="AB73" s="91">
        <f t="shared" ref="AB73:AB136" si="27">DAY(J73)</f>
        <v>5</v>
      </c>
      <c r="AC73" s="81">
        <f t="shared" si="19"/>
        <v>4</v>
      </c>
      <c r="AD73" s="81">
        <f t="shared" ref="AD73:AD136" si="28">WEEKNUM(J73,21)</f>
        <v>14</v>
      </c>
      <c r="AE73" s="81" t="str">
        <f t="shared" si="20"/>
        <v>4-14</v>
      </c>
      <c r="AF73" s="97">
        <f t="shared" ref="AF73:AF136" si="29">IFERROR(IF(OR(AH73=0,M73="",N73=""),0,IF(AND(AH73=1,AG73&lt;1,K73=L73,(N73-M73)&lt;=0.2075),N73-M73,IF(AND(AH73=1,AG73&lt;1,K73=L73,(N73-M73)&gt;0.2075),N73-M73-0.083,IF(AND(AH73=1,AG73&gt;1),((AG73-1)*0.3541)+(N73-$AE$5)+($AF$5-M73-0.083),IF(AND(AH73=1,AG73=1,K73&lt;&gt;L73,(N73-M73)&lt;=0.332),(N73-$AE$5)+($AF$5-M73)-0.166,(N73-$AE$5)+($AF$5-M73)))))),"")</f>
        <v>0</v>
      </c>
      <c r="AG73" s="95">
        <f t="shared" ref="AG73:AG136" si="30">(L73-K73)</f>
        <v>0</v>
      </c>
      <c r="AH73" s="96">
        <f t="shared" si="21"/>
        <v>1</v>
      </c>
      <c r="AI73" s="81">
        <f t="shared" ref="AI73:AI136" si="31">WEEKNUM(L73,21)</f>
        <v>52</v>
      </c>
    </row>
    <row r="74" spans="2:35" ht="30" x14ac:dyDescent="0.25">
      <c r="B74" s="69" t="s">
        <v>194</v>
      </c>
      <c r="C74" s="85"/>
      <c r="D74" s="85">
        <f t="shared" si="22"/>
        <v>0</v>
      </c>
      <c r="E74" s="72" t="s">
        <v>393</v>
      </c>
      <c r="F74" s="72"/>
      <c r="G74" s="70">
        <v>0.40486111111111112</v>
      </c>
      <c r="H74" s="70">
        <v>0.71736111111111101</v>
      </c>
      <c r="I74" s="71">
        <v>44291</v>
      </c>
      <c r="J74" s="71">
        <v>44291</v>
      </c>
      <c r="K74" s="104"/>
      <c r="L74" s="104"/>
      <c r="M74" s="104"/>
      <c r="N74" s="104"/>
      <c r="O74" s="98" t="s">
        <v>72</v>
      </c>
      <c r="P74" s="50" t="s">
        <v>394</v>
      </c>
      <c r="Q74" s="73" t="s">
        <v>47</v>
      </c>
      <c r="R74" s="72" t="s">
        <v>339</v>
      </c>
      <c r="S74" s="50" t="s">
        <v>336</v>
      </c>
      <c r="T74" s="50" t="s">
        <v>184</v>
      </c>
      <c r="U74" s="66">
        <f t="shared" si="16"/>
        <v>0</v>
      </c>
      <c r="V74" s="60">
        <f t="shared" si="17"/>
        <v>1</v>
      </c>
      <c r="W74" s="97">
        <f t="shared" si="23"/>
        <v>0.22949999999999987</v>
      </c>
      <c r="X74" s="97">
        <f t="shared" si="24"/>
        <v>0.2708299999999999</v>
      </c>
      <c r="Y74" s="110">
        <f t="shared" si="25"/>
        <v>0</v>
      </c>
      <c r="Z74" s="97">
        <f t="shared" ref="Z74:Z137" si="32">IF(Y74=1,0,($AF$3-H74))</f>
        <v>0.15763888888888899</v>
      </c>
      <c r="AA74" s="97">
        <f t="shared" si="26"/>
        <v>0.4284688888888889</v>
      </c>
      <c r="AB74" s="91">
        <f t="shared" si="27"/>
        <v>5</v>
      </c>
      <c r="AC74" s="81">
        <f t="shared" si="19"/>
        <v>4</v>
      </c>
      <c r="AD74" s="81">
        <f t="shared" si="28"/>
        <v>14</v>
      </c>
      <c r="AE74" s="81" t="str">
        <f t="shared" si="20"/>
        <v>4-14</v>
      </c>
      <c r="AF74" s="97">
        <f t="shared" si="29"/>
        <v>0</v>
      </c>
      <c r="AG74" s="95">
        <f t="shared" si="30"/>
        <v>0</v>
      </c>
      <c r="AH74" s="96">
        <f t="shared" si="21"/>
        <v>1</v>
      </c>
      <c r="AI74" s="81">
        <f t="shared" si="31"/>
        <v>52</v>
      </c>
    </row>
    <row r="75" spans="2:35" ht="30" x14ac:dyDescent="0.25">
      <c r="B75" s="69" t="s">
        <v>190</v>
      </c>
      <c r="C75" s="85"/>
      <c r="D75" s="85">
        <f t="shared" si="22"/>
        <v>0</v>
      </c>
      <c r="E75" s="72" t="s">
        <v>395</v>
      </c>
      <c r="F75" s="72"/>
      <c r="G75" s="70">
        <v>0.625</v>
      </c>
      <c r="H75" s="70">
        <v>0.64583333333333337</v>
      </c>
      <c r="I75" s="71">
        <v>44291</v>
      </c>
      <c r="J75" s="71">
        <v>44291</v>
      </c>
      <c r="K75" s="104"/>
      <c r="L75" s="104"/>
      <c r="M75" s="104"/>
      <c r="N75" s="104"/>
      <c r="O75" s="98" t="s">
        <v>84</v>
      </c>
      <c r="P75" s="50" t="s">
        <v>242</v>
      </c>
      <c r="Q75" s="50" t="s">
        <v>77</v>
      </c>
      <c r="R75" s="50" t="s">
        <v>351</v>
      </c>
      <c r="S75" s="50" t="s">
        <v>336</v>
      </c>
      <c r="T75" s="50" t="s">
        <v>184</v>
      </c>
      <c r="U75" s="66">
        <f t="shared" si="16"/>
        <v>0</v>
      </c>
      <c r="V75" s="60">
        <f t="shared" si="17"/>
        <v>1</v>
      </c>
      <c r="W75" s="97">
        <f t="shared" si="23"/>
        <v>2.083333333333337E-2</v>
      </c>
      <c r="X75" s="97">
        <f t="shared" si="24"/>
        <v>2.083333333333337E-2</v>
      </c>
      <c r="Y75" s="110">
        <f t="shared" si="25"/>
        <v>1</v>
      </c>
      <c r="Z75" s="97">
        <f t="shared" si="32"/>
        <v>0</v>
      </c>
      <c r="AA75" s="97">
        <f t="shared" si="26"/>
        <v>2.083333333333337E-2</v>
      </c>
      <c r="AB75" s="91">
        <f t="shared" si="27"/>
        <v>5</v>
      </c>
      <c r="AC75" s="81">
        <f t="shared" si="19"/>
        <v>4</v>
      </c>
      <c r="AD75" s="81">
        <f t="shared" si="28"/>
        <v>14</v>
      </c>
      <c r="AE75" s="81" t="str">
        <f t="shared" si="20"/>
        <v>4-14</v>
      </c>
      <c r="AF75" s="97">
        <f t="shared" si="29"/>
        <v>0</v>
      </c>
      <c r="AG75" s="95">
        <f t="shared" si="30"/>
        <v>0</v>
      </c>
      <c r="AH75" s="96">
        <f t="shared" si="21"/>
        <v>1</v>
      </c>
      <c r="AI75" s="81">
        <f t="shared" si="31"/>
        <v>52</v>
      </c>
    </row>
    <row r="76" spans="2:35" ht="30" x14ac:dyDescent="0.25">
      <c r="B76" s="69" t="s">
        <v>60</v>
      </c>
      <c r="C76" s="85"/>
      <c r="D76" s="85">
        <f t="shared" si="22"/>
        <v>0</v>
      </c>
      <c r="E76" s="72" t="s">
        <v>396</v>
      </c>
      <c r="F76" s="72"/>
      <c r="G76" s="70">
        <v>0.3125</v>
      </c>
      <c r="H76" s="70">
        <v>0.61111111111111105</v>
      </c>
      <c r="I76" s="71">
        <v>44292</v>
      </c>
      <c r="J76" s="71">
        <v>44293</v>
      </c>
      <c r="K76" s="104"/>
      <c r="L76" s="104"/>
      <c r="M76" s="104"/>
      <c r="N76" s="104"/>
      <c r="O76" s="101" t="s">
        <v>2327</v>
      </c>
      <c r="P76" s="50" t="s">
        <v>63</v>
      </c>
      <c r="Q76" s="50" t="s">
        <v>77</v>
      </c>
      <c r="R76" s="50" t="s">
        <v>380</v>
      </c>
      <c r="S76" s="50" t="s">
        <v>336</v>
      </c>
      <c r="T76" s="50" t="s">
        <v>184</v>
      </c>
      <c r="U76" s="66">
        <f t="shared" si="16"/>
        <v>1</v>
      </c>
      <c r="V76" s="60">
        <f t="shared" si="17"/>
        <v>1</v>
      </c>
      <c r="W76" s="97">
        <f t="shared" si="23"/>
        <v>0.5701111111111109</v>
      </c>
      <c r="X76" s="97">
        <f t="shared" si="24"/>
        <v>0.79927777777777764</v>
      </c>
      <c r="Y76" s="110">
        <f t="shared" si="25"/>
        <v>1</v>
      </c>
      <c r="Z76" s="97">
        <f t="shared" si="32"/>
        <v>0</v>
      </c>
      <c r="AA76" s="97">
        <f t="shared" si="26"/>
        <v>0.79927777777777764</v>
      </c>
      <c r="AB76" s="91">
        <f t="shared" si="27"/>
        <v>7</v>
      </c>
      <c r="AC76" s="81">
        <f t="shared" si="19"/>
        <v>4</v>
      </c>
      <c r="AD76" s="81">
        <f t="shared" si="28"/>
        <v>14</v>
      </c>
      <c r="AE76" s="81" t="str">
        <f t="shared" si="20"/>
        <v>4-14</v>
      </c>
      <c r="AF76" s="97">
        <f t="shared" si="29"/>
        <v>0</v>
      </c>
      <c r="AG76" s="95">
        <f t="shared" si="30"/>
        <v>0</v>
      </c>
      <c r="AH76" s="96">
        <f t="shared" si="21"/>
        <v>1</v>
      </c>
      <c r="AI76" s="81">
        <f t="shared" si="31"/>
        <v>52</v>
      </c>
    </row>
    <row r="77" spans="2:35" x14ac:dyDescent="0.25">
      <c r="B77" s="69" t="s">
        <v>192</v>
      </c>
      <c r="C77" s="85"/>
      <c r="D77" s="85">
        <f t="shared" si="22"/>
        <v>0</v>
      </c>
      <c r="E77" s="50" t="s">
        <v>397</v>
      </c>
      <c r="F77" s="50"/>
      <c r="G77" s="70">
        <v>0.31944444444444448</v>
      </c>
      <c r="H77" s="70">
        <v>0.65138888888888891</v>
      </c>
      <c r="I77" s="71">
        <v>44292</v>
      </c>
      <c r="J77" s="71">
        <v>44292</v>
      </c>
      <c r="K77" s="104"/>
      <c r="L77" s="104"/>
      <c r="M77" s="104"/>
      <c r="N77" s="104"/>
      <c r="O77" s="98" t="s">
        <v>398</v>
      </c>
      <c r="P77" s="50" t="s">
        <v>242</v>
      </c>
      <c r="Q77" s="73" t="s">
        <v>47</v>
      </c>
      <c r="R77" s="50" t="s">
        <v>352</v>
      </c>
      <c r="S77" s="50" t="s">
        <v>337</v>
      </c>
      <c r="T77" s="50" t="s">
        <v>184</v>
      </c>
      <c r="U77" s="66">
        <f t="shared" si="16"/>
        <v>0</v>
      </c>
      <c r="V77" s="60">
        <f t="shared" si="17"/>
        <v>1</v>
      </c>
      <c r="W77" s="97">
        <f t="shared" si="23"/>
        <v>0.24894444444444441</v>
      </c>
      <c r="X77" s="97">
        <f t="shared" si="24"/>
        <v>0.29027444444444445</v>
      </c>
      <c r="Y77" s="110">
        <f t="shared" si="25"/>
        <v>1</v>
      </c>
      <c r="Z77" s="97">
        <f t="shared" si="32"/>
        <v>0</v>
      </c>
      <c r="AA77" s="97">
        <f t="shared" si="26"/>
        <v>0.29027444444444445</v>
      </c>
      <c r="AB77" s="91">
        <f t="shared" si="27"/>
        <v>6</v>
      </c>
      <c r="AC77" s="81">
        <f t="shared" si="19"/>
        <v>4</v>
      </c>
      <c r="AD77" s="81">
        <f t="shared" si="28"/>
        <v>14</v>
      </c>
      <c r="AE77" s="81" t="str">
        <f t="shared" si="20"/>
        <v>4-14</v>
      </c>
      <c r="AF77" s="97">
        <f t="shared" si="29"/>
        <v>0</v>
      </c>
      <c r="AG77" s="95">
        <f t="shared" si="30"/>
        <v>0</v>
      </c>
      <c r="AH77" s="96">
        <f t="shared" si="21"/>
        <v>1</v>
      </c>
      <c r="AI77" s="81">
        <f t="shared" si="31"/>
        <v>52</v>
      </c>
    </row>
    <row r="78" spans="2:35" x14ac:dyDescent="0.25">
      <c r="B78" s="69" t="s">
        <v>198</v>
      </c>
      <c r="C78" s="85"/>
      <c r="D78" s="85">
        <f t="shared" si="22"/>
        <v>0</v>
      </c>
      <c r="E78" s="50" t="s">
        <v>399</v>
      </c>
      <c r="F78" s="50"/>
      <c r="G78" s="70">
        <v>0.3125</v>
      </c>
      <c r="H78" s="70">
        <v>0.31944444444444448</v>
      </c>
      <c r="I78" s="71">
        <v>44292</v>
      </c>
      <c r="J78" s="71">
        <v>44292</v>
      </c>
      <c r="K78" s="104"/>
      <c r="L78" s="104"/>
      <c r="M78" s="104"/>
      <c r="N78" s="104"/>
      <c r="O78" s="98" t="s">
        <v>400</v>
      </c>
      <c r="P78" s="50" t="s">
        <v>281</v>
      </c>
      <c r="Q78" s="50" t="s">
        <v>77</v>
      </c>
      <c r="R78" s="50" t="s">
        <v>352</v>
      </c>
      <c r="S78" s="50" t="s">
        <v>337</v>
      </c>
      <c r="T78" s="50" t="s">
        <v>185</v>
      </c>
      <c r="U78" s="66">
        <f t="shared" si="16"/>
        <v>0</v>
      </c>
      <c r="V78" s="60">
        <f t="shared" si="17"/>
        <v>1</v>
      </c>
      <c r="W78" s="97">
        <f t="shared" si="23"/>
        <v>6.9444444444444753E-3</v>
      </c>
      <c r="X78" s="97">
        <f t="shared" si="24"/>
        <v>6.9444444444444753E-3</v>
      </c>
      <c r="Y78" s="110">
        <f t="shared" si="25"/>
        <v>1</v>
      </c>
      <c r="Z78" s="97">
        <f t="shared" si="32"/>
        <v>0</v>
      </c>
      <c r="AA78" s="97">
        <f t="shared" si="26"/>
        <v>6.9444444444444753E-3</v>
      </c>
      <c r="AB78" s="91">
        <f t="shared" si="27"/>
        <v>6</v>
      </c>
      <c r="AC78" s="81">
        <f t="shared" si="19"/>
        <v>4</v>
      </c>
      <c r="AD78" s="81">
        <f t="shared" si="28"/>
        <v>14</v>
      </c>
      <c r="AE78" s="81" t="str">
        <f t="shared" si="20"/>
        <v>4-14</v>
      </c>
      <c r="AF78" s="97">
        <f t="shared" si="29"/>
        <v>0</v>
      </c>
      <c r="AG78" s="95">
        <f t="shared" si="30"/>
        <v>0</v>
      </c>
      <c r="AH78" s="96">
        <f t="shared" si="21"/>
        <v>1</v>
      </c>
      <c r="AI78" s="81">
        <f t="shared" si="31"/>
        <v>52</v>
      </c>
    </row>
    <row r="79" spans="2:35" ht="30" x14ac:dyDescent="0.25">
      <c r="B79" s="69" t="s">
        <v>263</v>
      </c>
      <c r="C79" s="85"/>
      <c r="D79" s="85">
        <f t="shared" si="22"/>
        <v>0</v>
      </c>
      <c r="E79" s="72" t="s">
        <v>401</v>
      </c>
      <c r="F79" s="72"/>
      <c r="G79" s="70">
        <v>0.3263888888888889</v>
      </c>
      <c r="H79" s="70">
        <v>0.39583333333333331</v>
      </c>
      <c r="I79" s="71">
        <v>44292</v>
      </c>
      <c r="J79" s="71">
        <v>44292</v>
      </c>
      <c r="K79" s="104"/>
      <c r="L79" s="104"/>
      <c r="M79" s="104"/>
      <c r="N79" s="104"/>
      <c r="O79" s="98" t="s">
        <v>62</v>
      </c>
      <c r="P79" s="50"/>
      <c r="Q79" s="50" t="s">
        <v>77</v>
      </c>
      <c r="R79" s="50" t="s">
        <v>349</v>
      </c>
      <c r="S79" s="50" t="s">
        <v>337</v>
      </c>
      <c r="T79" s="50" t="s">
        <v>184</v>
      </c>
      <c r="U79" s="66">
        <f t="shared" si="16"/>
        <v>0</v>
      </c>
      <c r="V79" s="60">
        <f t="shared" si="17"/>
        <v>1</v>
      </c>
      <c r="W79" s="97">
        <f t="shared" si="23"/>
        <v>6.944444444444442E-2</v>
      </c>
      <c r="X79" s="97">
        <f t="shared" si="24"/>
        <v>6.944444444444442E-2</v>
      </c>
      <c r="Y79" s="110">
        <f t="shared" si="25"/>
        <v>1</v>
      </c>
      <c r="Z79" s="97">
        <f t="shared" si="32"/>
        <v>0</v>
      </c>
      <c r="AA79" s="97">
        <f t="shared" si="26"/>
        <v>6.944444444444442E-2</v>
      </c>
      <c r="AB79" s="91">
        <f t="shared" si="27"/>
        <v>6</v>
      </c>
      <c r="AC79" s="81">
        <f t="shared" si="19"/>
        <v>4</v>
      </c>
      <c r="AD79" s="81">
        <f t="shared" si="28"/>
        <v>14</v>
      </c>
      <c r="AE79" s="81" t="str">
        <f t="shared" si="20"/>
        <v>4-14</v>
      </c>
      <c r="AF79" s="97">
        <f t="shared" si="29"/>
        <v>0</v>
      </c>
      <c r="AG79" s="95">
        <f t="shared" si="30"/>
        <v>0</v>
      </c>
      <c r="AH79" s="96">
        <f t="shared" si="21"/>
        <v>1</v>
      </c>
      <c r="AI79" s="81">
        <f t="shared" si="31"/>
        <v>52</v>
      </c>
    </row>
    <row r="80" spans="2:35" ht="30" x14ac:dyDescent="0.25">
      <c r="B80" s="50" t="s">
        <v>213</v>
      </c>
      <c r="C80" s="85"/>
      <c r="D80" s="85">
        <f t="shared" si="22"/>
        <v>0</v>
      </c>
      <c r="E80" s="72" t="s">
        <v>402</v>
      </c>
      <c r="F80" s="72"/>
      <c r="G80" s="70">
        <v>0.375</v>
      </c>
      <c r="H80" s="70">
        <v>0.40625</v>
      </c>
      <c r="I80" s="71">
        <v>44292</v>
      </c>
      <c r="J80" s="71">
        <v>44292</v>
      </c>
      <c r="K80" s="104"/>
      <c r="L80" s="104"/>
      <c r="M80" s="104"/>
      <c r="N80" s="104"/>
      <c r="O80" s="101" t="s">
        <v>403</v>
      </c>
      <c r="P80" s="50" t="s">
        <v>279</v>
      </c>
      <c r="Q80" s="73" t="s">
        <v>47</v>
      </c>
      <c r="R80" s="72" t="s">
        <v>339</v>
      </c>
      <c r="S80" s="50" t="s">
        <v>337</v>
      </c>
      <c r="T80" s="50" t="s">
        <v>188</v>
      </c>
      <c r="U80" s="66">
        <f t="shared" si="16"/>
        <v>0</v>
      </c>
      <c r="V80" s="60">
        <f t="shared" si="17"/>
        <v>1</v>
      </c>
      <c r="W80" s="97">
        <f t="shared" si="23"/>
        <v>3.125E-2</v>
      </c>
      <c r="X80" s="97">
        <f t="shared" si="24"/>
        <v>3.125E-2</v>
      </c>
      <c r="Y80" s="110">
        <f t="shared" si="25"/>
        <v>1</v>
      </c>
      <c r="Z80" s="97">
        <f t="shared" si="32"/>
        <v>0</v>
      </c>
      <c r="AA80" s="97">
        <f t="shared" si="26"/>
        <v>3.125E-2</v>
      </c>
      <c r="AB80" s="91">
        <f t="shared" si="27"/>
        <v>6</v>
      </c>
      <c r="AC80" s="81">
        <f t="shared" si="19"/>
        <v>4</v>
      </c>
      <c r="AD80" s="81">
        <f t="shared" si="28"/>
        <v>14</v>
      </c>
      <c r="AE80" s="81" t="str">
        <f t="shared" si="20"/>
        <v>4-14</v>
      </c>
      <c r="AF80" s="97">
        <f t="shared" si="29"/>
        <v>0</v>
      </c>
      <c r="AG80" s="95">
        <f t="shared" si="30"/>
        <v>0</v>
      </c>
      <c r="AH80" s="96">
        <f t="shared" si="21"/>
        <v>1</v>
      </c>
      <c r="AI80" s="81">
        <f t="shared" si="31"/>
        <v>52</v>
      </c>
    </row>
    <row r="81" spans="2:35" ht="30" x14ac:dyDescent="0.25">
      <c r="B81" s="50" t="s">
        <v>132</v>
      </c>
      <c r="C81" s="85"/>
      <c r="D81" s="85">
        <f t="shared" si="22"/>
        <v>0</v>
      </c>
      <c r="E81" s="72" t="s">
        <v>404</v>
      </c>
      <c r="F81" s="72"/>
      <c r="G81" s="70">
        <v>0.39583333333333331</v>
      </c>
      <c r="H81" s="70">
        <v>0.48958333333333331</v>
      </c>
      <c r="I81" s="71">
        <v>44292</v>
      </c>
      <c r="J81" s="71">
        <v>44292</v>
      </c>
      <c r="K81" s="104"/>
      <c r="L81" s="104"/>
      <c r="M81" s="104"/>
      <c r="N81" s="104"/>
      <c r="O81" s="98" t="s">
        <v>62</v>
      </c>
      <c r="P81" s="50" t="s">
        <v>133</v>
      </c>
      <c r="Q81" s="50" t="s">
        <v>77</v>
      </c>
      <c r="R81" s="50" t="s">
        <v>349</v>
      </c>
      <c r="S81" s="50" t="s">
        <v>337</v>
      </c>
      <c r="T81" s="50" t="s">
        <v>185</v>
      </c>
      <c r="U81" s="66">
        <f t="shared" si="16"/>
        <v>0</v>
      </c>
      <c r="V81" s="60">
        <f t="shared" si="17"/>
        <v>1</v>
      </c>
      <c r="W81" s="97">
        <f t="shared" si="23"/>
        <v>9.375E-2</v>
      </c>
      <c r="X81" s="97">
        <f t="shared" si="24"/>
        <v>9.375E-2</v>
      </c>
      <c r="Y81" s="110">
        <f t="shared" si="25"/>
        <v>1</v>
      </c>
      <c r="Z81" s="97">
        <f t="shared" si="32"/>
        <v>0</v>
      </c>
      <c r="AA81" s="97">
        <f t="shared" si="26"/>
        <v>9.375E-2</v>
      </c>
      <c r="AB81" s="91">
        <f t="shared" si="27"/>
        <v>6</v>
      </c>
      <c r="AC81" s="81">
        <f t="shared" si="19"/>
        <v>4</v>
      </c>
      <c r="AD81" s="81">
        <f t="shared" si="28"/>
        <v>14</v>
      </c>
      <c r="AE81" s="81" t="str">
        <f t="shared" si="20"/>
        <v>4-14</v>
      </c>
      <c r="AF81" s="97">
        <f t="shared" si="29"/>
        <v>0</v>
      </c>
      <c r="AG81" s="95">
        <f t="shared" si="30"/>
        <v>0</v>
      </c>
      <c r="AH81" s="96">
        <f t="shared" si="21"/>
        <v>1</v>
      </c>
      <c r="AI81" s="81">
        <f t="shared" si="31"/>
        <v>52</v>
      </c>
    </row>
    <row r="82" spans="2:35" x14ac:dyDescent="0.25">
      <c r="B82" s="50" t="s">
        <v>234</v>
      </c>
      <c r="C82" s="85"/>
      <c r="D82" s="85">
        <f t="shared" si="22"/>
        <v>0</v>
      </c>
      <c r="E82" s="50" t="s">
        <v>405</v>
      </c>
      <c r="F82" s="50"/>
      <c r="G82" s="70">
        <v>0.39583333333333331</v>
      </c>
      <c r="H82" s="70">
        <v>0.48958333333333331</v>
      </c>
      <c r="I82" s="71">
        <v>44292</v>
      </c>
      <c r="J82" s="71">
        <v>44292</v>
      </c>
      <c r="K82" s="104"/>
      <c r="L82" s="104"/>
      <c r="M82" s="104"/>
      <c r="N82" s="104"/>
      <c r="O82" s="98" t="s">
        <v>62</v>
      </c>
      <c r="P82" s="50" t="s">
        <v>62</v>
      </c>
      <c r="Q82" s="50" t="s">
        <v>77</v>
      </c>
      <c r="R82" s="50" t="s">
        <v>349</v>
      </c>
      <c r="S82" s="50" t="s">
        <v>337</v>
      </c>
      <c r="T82" s="50" t="s">
        <v>185</v>
      </c>
      <c r="U82" s="66">
        <f t="shared" si="16"/>
        <v>0</v>
      </c>
      <c r="V82" s="60">
        <f t="shared" si="17"/>
        <v>1</v>
      </c>
      <c r="W82" s="97">
        <f t="shared" si="23"/>
        <v>9.375E-2</v>
      </c>
      <c r="X82" s="97">
        <f t="shared" si="24"/>
        <v>9.375E-2</v>
      </c>
      <c r="Y82" s="110">
        <f t="shared" si="25"/>
        <v>1</v>
      </c>
      <c r="Z82" s="97">
        <f t="shared" si="32"/>
        <v>0</v>
      </c>
      <c r="AA82" s="97">
        <f t="shared" si="26"/>
        <v>9.375E-2</v>
      </c>
      <c r="AB82" s="91">
        <f t="shared" si="27"/>
        <v>6</v>
      </c>
      <c r="AC82" s="81">
        <f t="shared" si="19"/>
        <v>4</v>
      </c>
      <c r="AD82" s="81">
        <f t="shared" si="28"/>
        <v>14</v>
      </c>
      <c r="AE82" s="81" t="str">
        <f t="shared" si="20"/>
        <v>4-14</v>
      </c>
      <c r="AF82" s="97">
        <f t="shared" si="29"/>
        <v>0</v>
      </c>
      <c r="AG82" s="95">
        <f t="shared" si="30"/>
        <v>0</v>
      </c>
      <c r="AH82" s="96">
        <f t="shared" si="21"/>
        <v>1</v>
      </c>
      <c r="AI82" s="81">
        <f t="shared" si="31"/>
        <v>52</v>
      </c>
    </row>
    <row r="83" spans="2:35" x14ac:dyDescent="0.25">
      <c r="B83" s="50" t="s">
        <v>220</v>
      </c>
      <c r="C83" s="85"/>
      <c r="D83" s="85">
        <f t="shared" si="22"/>
        <v>0</v>
      </c>
      <c r="E83" s="50" t="s">
        <v>406</v>
      </c>
      <c r="F83" s="50"/>
      <c r="G83" s="70">
        <v>0.35416666666666669</v>
      </c>
      <c r="H83" s="70">
        <v>0.46180555555555558</v>
      </c>
      <c r="I83" s="71">
        <v>44292</v>
      </c>
      <c r="J83" s="71">
        <v>44292</v>
      </c>
      <c r="K83" s="104"/>
      <c r="L83" s="104"/>
      <c r="M83" s="104"/>
      <c r="N83" s="104"/>
      <c r="O83" s="98" t="s">
        <v>84</v>
      </c>
      <c r="P83" s="50" t="s">
        <v>281</v>
      </c>
      <c r="Q83" s="50" t="s">
        <v>77</v>
      </c>
      <c r="R83" s="50" t="s">
        <v>351</v>
      </c>
      <c r="S83" s="50" t="s">
        <v>337</v>
      </c>
      <c r="T83" s="50" t="s">
        <v>185</v>
      </c>
      <c r="U83" s="66">
        <f t="shared" si="16"/>
        <v>0</v>
      </c>
      <c r="V83" s="60">
        <f t="shared" si="17"/>
        <v>1</v>
      </c>
      <c r="W83" s="97">
        <f t="shared" si="23"/>
        <v>0.1076388888888889</v>
      </c>
      <c r="X83" s="97">
        <f t="shared" si="24"/>
        <v>0.1076388888888889</v>
      </c>
      <c r="Y83" s="110">
        <f t="shared" si="25"/>
        <v>1</v>
      </c>
      <c r="Z83" s="97">
        <f t="shared" si="32"/>
        <v>0</v>
      </c>
      <c r="AA83" s="97">
        <f t="shared" si="26"/>
        <v>0.1076388888888889</v>
      </c>
      <c r="AB83" s="91">
        <f t="shared" si="27"/>
        <v>6</v>
      </c>
      <c r="AC83" s="81">
        <f t="shared" si="19"/>
        <v>4</v>
      </c>
      <c r="AD83" s="81">
        <f t="shared" si="28"/>
        <v>14</v>
      </c>
      <c r="AE83" s="81" t="str">
        <f t="shared" si="20"/>
        <v>4-14</v>
      </c>
      <c r="AF83" s="97">
        <f t="shared" si="29"/>
        <v>0</v>
      </c>
      <c r="AG83" s="95">
        <f t="shared" si="30"/>
        <v>0</v>
      </c>
      <c r="AH83" s="96">
        <f t="shared" si="21"/>
        <v>1</v>
      </c>
      <c r="AI83" s="81">
        <f t="shared" si="31"/>
        <v>52</v>
      </c>
    </row>
    <row r="84" spans="2:35" ht="30" x14ac:dyDescent="0.25">
      <c r="B84" s="50" t="s">
        <v>237</v>
      </c>
      <c r="C84" s="85"/>
      <c r="D84" s="85">
        <f t="shared" si="22"/>
        <v>0</v>
      </c>
      <c r="E84" s="72" t="s">
        <v>407</v>
      </c>
      <c r="F84" s="72"/>
      <c r="G84" s="70">
        <v>0.40763888888888888</v>
      </c>
      <c r="H84" s="70">
        <v>0.58333333333333337</v>
      </c>
      <c r="I84" s="71">
        <v>44292</v>
      </c>
      <c r="J84" s="71">
        <v>44292</v>
      </c>
      <c r="K84" s="71"/>
      <c r="L84" s="71"/>
      <c r="M84" s="71"/>
      <c r="N84" s="71"/>
      <c r="O84" s="50" t="s">
        <v>65</v>
      </c>
      <c r="P84" s="50"/>
      <c r="Q84" s="50" t="s">
        <v>77</v>
      </c>
      <c r="R84" s="50" t="s">
        <v>351</v>
      </c>
      <c r="S84" s="50" t="s">
        <v>336</v>
      </c>
      <c r="T84" s="50" t="s">
        <v>187</v>
      </c>
      <c r="U84" s="66">
        <f t="shared" si="16"/>
        <v>0</v>
      </c>
      <c r="V84" s="60">
        <f t="shared" si="17"/>
        <v>1</v>
      </c>
      <c r="W84" s="97">
        <f t="shared" si="23"/>
        <v>0.17569444444444449</v>
      </c>
      <c r="X84" s="97">
        <f t="shared" si="24"/>
        <v>0.17569444444444449</v>
      </c>
      <c r="Y84" s="110" t="str">
        <f t="shared" si="25"/>
        <v/>
      </c>
      <c r="Z84" s="97">
        <f t="shared" si="32"/>
        <v>0.29166666666666663</v>
      </c>
      <c r="AA84" s="97">
        <f t="shared" si="26"/>
        <v>0.46736111111111112</v>
      </c>
      <c r="AB84" s="91">
        <f t="shared" si="27"/>
        <v>6</v>
      </c>
      <c r="AC84" s="81">
        <f t="shared" si="19"/>
        <v>4</v>
      </c>
      <c r="AD84" s="81">
        <f t="shared" si="28"/>
        <v>14</v>
      </c>
      <c r="AE84" s="81" t="str">
        <f t="shared" si="20"/>
        <v>4-14</v>
      </c>
      <c r="AF84" s="97">
        <f t="shared" si="29"/>
        <v>0</v>
      </c>
      <c r="AG84" s="95">
        <f t="shared" si="30"/>
        <v>0</v>
      </c>
      <c r="AH84" s="96">
        <f t="shared" si="21"/>
        <v>1</v>
      </c>
      <c r="AI84" s="81">
        <f t="shared" si="31"/>
        <v>52</v>
      </c>
    </row>
    <row r="85" spans="2:35" ht="30" x14ac:dyDescent="0.25">
      <c r="B85" s="50" t="s">
        <v>74</v>
      </c>
      <c r="C85" s="85"/>
      <c r="D85" s="85">
        <f t="shared" si="22"/>
        <v>0</v>
      </c>
      <c r="E85" s="72" t="s">
        <v>209</v>
      </c>
      <c r="F85" s="72"/>
      <c r="G85" s="70">
        <v>0.44097222222222227</v>
      </c>
      <c r="H85" s="70">
        <v>0.45833333333333331</v>
      </c>
      <c r="I85" s="71">
        <v>44292</v>
      </c>
      <c r="J85" s="71">
        <v>44292</v>
      </c>
      <c r="K85" s="71"/>
      <c r="L85" s="71"/>
      <c r="M85" s="71"/>
      <c r="N85" s="71"/>
      <c r="O85" s="50" t="s">
        <v>271</v>
      </c>
      <c r="P85" s="50" t="s">
        <v>273</v>
      </c>
      <c r="Q85" s="50" t="s">
        <v>77</v>
      </c>
      <c r="R85" s="72" t="s">
        <v>339</v>
      </c>
      <c r="S85" s="50" t="s">
        <v>337</v>
      </c>
      <c r="T85" s="50" t="s">
        <v>184</v>
      </c>
      <c r="U85" s="66">
        <f t="shared" ref="U85:U99" si="33">+J85-I85</f>
        <v>0</v>
      </c>
      <c r="V85" s="60">
        <f t="shared" ref="V85:V99" si="34">IF(AND(G85&lt;&gt;"",H85&lt;&gt;""),1,0)</f>
        <v>1</v>
      </c>
      <c r="W85" s="97">
        <f t="shared" si="23"/>
        <v>1.7361111111111049E-2</v>
      </c>
      <c r="X85" s="97">
        <f t="shared" si="24"/>
        <v>1.7361111111111049E-2</v>
      </c>
      <c r="Y85" s="110">
        <f t="shared" si="25"/>
        <v>1</v>
      </c>
      <c r="Z85" s="97">
        <f t="shared" si="32"/>
        <v>0</v>
      </c>
      <c r="AA85" s="97">
        <f t="shared" si="26"/>
        <v>1.7361111111111049E-2</v>
      </c>
      <c r="AB85" s="91">
        <f t="shared" si="27"/>
        <v>6</v>
      </c>
      <c r="AC85" s="81">
        <f t="shared" si="19"/>
        <v>4</v>
      </c>
      <c r="AD85" s="81">
        <f t="shared" si="28"/>
        <v>14</v>
      </c>
      <c r="AE85" s="81" t="str">
        <f t="shared" si="20"/>
        <v>4-14</v>
      </c>
      <c r="AF85" s="97">
        <f t="shared" si="29"/>
        <v>0</v>
      </c>
      <c r="AG85" s="95">
        <f t="shared" si="30"/>
        <v>0</v>
      </c>
      <c r="AH85" s="96">
        <f t="shared" si="21"/>
        <v>1</v>
      </c>
      <c r="AI85" s="81">
        <f t="shared" si="31"/>
        <v>52</v>
      </c>
    </row>
    <row r="86" spans="2:35" ht="30" x14ac:dyDescent="0.25">
      <c r="B86" s="50" t="s">
        <v>102</v>
      </c>
      <c r="C86" s="85"/>
      <c r="D86" s="85">
        <f t="shared" si="22"/>
        <v>0</v>
      </c>
      <c r="E86" s="72" t="s">
        <v>408</v>
      </c>
      <c r="F86" s="72"/>
      <c r="G86" s="70">
        <v>0.4548611111111111</v>
      </c>
      <c r="H86" s="70">
        <v>0.47916666666666669</v>
      </c>
      <c r="I86" s="71">
        <v>44292</v>
      </c>
      <c r="J86" s="71">
        <v>44292</v>
      </c>
      <c r="K86" s="71"/>
      <c r="L86" s="71"/>
      <c r="M86" s="71"/>
      <c r="N86" s="71"/>
      <c r="O86" s="50" t="s">
        <v>72</v>
      </c>
      <c r="P86" s="50" t="s">
        <v>365</v>
      </c>
      <c r="Q86" s="50" t="s">
        <v>77</v>
      </c>
      <c r="R86" s="72" t="s">
        <v>339</v>
      </c>
      <c r="S86" s="50" t="s">
        <v>336</v>
      </c>
      <c r="T86" s="50" t="s">
        <v>185</v>
      </c>
      <c r="U86" s="66">
        <f t="shared" si="33"/>
        <v>0</v>
      </c>
      <c r="V86" s="60">
        <f t="shared" si="34"/>
        <v>1</v>
      </c>
      <c r="W86" s="97">
        <f t="shared" si="23"/>
        <v>2.430555555555558E-2</v>
      </c>
      <c r="X86" s="97">
        <f t="shared" si="24"/>
        <v>2.430555555555558E-2</v>
      </c>
      <c r="Y86" s="110">
        <f t="shared" si="25"/>
        <v>1</v>
      </c>
      <c r="Z86" s="97">
        <f t="shared" si="32"/>
        <v>0</v>
      </c>
      <c r="AA86" s="97">
        <f t="shared" si="26"/>
        <v>2.430555555555558E-2</v>
      </c>
      <c r="AB86" s="91">
        <f t="shared" si="27"/>
        <v>6</v>
      </c>
      <c r="AC86" s="81">
        <f t="shared" si="19"/>
        <v>4</v>
      </c>
      <c r="AD86" s="81">
        <f t="shared" si="28"/>
        <v>14</v>
      </c>
      <c r="AE86" s="81" t="str">
        <f t="shared" si="20"/>
        <v>4-14</v>
      </c>
      <c r="AF86" s="97">
        <f t="shared" si="29"/>
        <v>0</v>
      </c>
      <c r="AG86" s="95">
        <f t="shared" si="30"/>
        <v>0</v>
      </c>
      <c r="AH86" s="96">
        <f t="shared" si="21"/>
        <v>1</v>
      </c>
      <c r="AI86" s="81">
        <f t="shared" si="31"/>
        <v>52</v>
      </c>
    </row>
    <row r="87" spans="2:35" ht="30" x14ac:dyDescent="0.25">
      <c r="B87" s="50" t="s">
        <v>81</v>
      </c>
      <c r="C87" s="85"/>
      <c r="D87" s="85">
        <f t="shared" si="22"/>
        <v>0</v>
      </c>
      <c r="E87" s="72" t="s">
        <v>259</v>
      </c>
      <c r="F87" s="72"/>
      <c r="G87" s="70">
        <v>0.60763888888888895</v>
      </c>
      <c r="H87" s="70">
        <v>0.61458333333333337</v>
      </c>
      <c r="I87" s="71">
        <v>44292</v>
      </c>
      <c r="J87" s="71">
        <v>44292</v>
      </c>
      <c r="K87" s="71"/>
      <c r="L87" s="71"/>
      <c r="M87" s="71"/>
      <c r="N87" s="71"/>
      <c r="O87" s="50" t="s">
        <v>126</v>
      </c>
      <c r="P87" s="50" t="s">
        <v>409</v>
      </c>
      <c r="Q87" s="73" t="s">
        <v>47</v>
      </c>
      <c r="R87" s="72" t="s">
        <v>339</v>
      </c>
      <c r="S87" s="50" t="s">
        <v>337</v>
      </c>
      <c r="T87" s="50" t="s">
        <v>187</v>
      </c>
      <c r="U87" s="66">
        <f t="shared" si="33"/>
        <v>0</v>
      </c>
      <c r="V87" s="60">
        <f t="shared" si="34"/>
        <v>1</v>
      </c>
      <c r="W87" s="97">
        <f t="shared" si="23"/>
        <v>6.9444444444444198E-3</v>
      </c>
      <c r="X87" s="97">
        <f t="shared" si="24"/>
        <v>6.9444444444444198E-3</v>
      </c>
      <c r="Y87" s="110" t="str">
        <f t="shared" si="25"/>
        <v/>
      </c>
      <c r="Z87" s="97">
        <f t="shared" si="32"/>
        <v>0.26041666666666663</v>
      </c>
      <c r="AA87" s="97">
        <f t="shared" si="26"/>
        <v>0.26736111111111105</v>
      </c>
      <c r="AB87" s="91">
        <f t="shared" si="27"/>
        <v>6</v>
      </c>
      <c r="AC87" s="81">
        <f t="shared" si="19"/>
        <v>4</v>
      </c>
      <c r="AD87" s="81">
        <f t="shared" si="28"/>
        <v>14</v>
      </c>
      <c r="AE87" s="81" t="str">
        <f t="shared" si="20"/>
        <v>4-14</v>
      </c>
      <c r="AF87" s="97">
        <f t="shared" si="29"/>
        <v>0</v>
      </c>
      <c r="AG87" s="95">
        <f t="shared" si="30"/>
        <v>0</v>
      </c>
      <c r="AH87" s="96">
        <f t="shared" si="21"/>
        <v>1</v>
      </c>
      <c r="AI87" s="81">
        <f t="shared" si="31"/>
        <v>52</v>
      </c>
    </row>
    <row r="88" spans="2:35" ht="30" x14ac:dyDescent="0.25">
      <c r="B88" s="50" t="s">
        <v>229</v>
      </c>
      <c r="C88" s="85"/>
      <c r="D88" s="85">
        <f t="shared" si="22"/>
        <v>0</v>
      </c>
      <c r="E88" s="72" t="s">
        <v>259</v>
      </c>
      <c r="F88" s="72"/>
      <c r="G88" s="70">
        <v>0.61458333333333337</v>
      </c>
      <c r="H88" s="70">
        <v>0.625</v>
      </c>
      <c r="I88" s="71">
        <v>44292</v>
      </c>
      <c r="J88" s="71">
        <v>44292</v>
      </c>
      <c r="K88" s="71"/>
      <c r="L88" s="71"/>
      <c r="M88" s="71"/>
      <c r="N88" s="71"/>
      <c r="O88" s="50" t="s">
        <v>126</v>
      </c>
      <c r="P88" s="50" t="s">
        <v>409</v>
      </c>
      <c r="Q88" s="73" t="s">
        <v>47</v>
      </c>
      <c r="R88" s="72" t="s">
        <v>339</v>
      </c>
      <c r="S88" s="50" t="s">
        <v>337</v>
      </c>
      <c r="T88" s="50" t="s">
        <v>187</v>
      </c>
      <c r="U88" s="66">
        <f t="shared" si="33"/>
        <v>0</v>
      </c>
      <c r="V88" s="60">
        <f t="shared" si="34"/>
        <v>1</v>
      </c>
      <c r="W88" s="97">
        <f t="shared" si="23"/>
        <v>1.041666666666663E-2</v>
      </c>
      <c r="X88" s="97">
        <f t="shared" si="24"/>
        <v>1.041666666666663E-2</v>
      </c>
      <c r="Y88" s="110" t="str">
        <f t="shared" si="25"/>
        <v/>
      </c>
      <c r="Z88" s="97">
        <f t="shared" si="32"/>
        <v>0.25</v>
      </c>
      <c r="AA88" s="97">
        <f t="shared" si="26"/>
        <v>0.26041666666666663</v>
      </c>
      <c r="AB88" s="91">
        <f t="shared" si="27"/>
        <v>6</v>
      </c>
      <c r="AC88" s="81">
        <f t="shared" si="19"/>
        <v>4</v>
      </c>
      <c r="AD88" s="81">
        <f t="shared" si="28"/>
        <v>14</v>
      </c>
      <c r="AE88" s="81" t="str">
        <f t="shared" si="20"/>
        <v>4-14</v>
      </c>
      <c r="AF88" s="97">
        <f t="shared" si="29"/>
        <v>0</v>
      </c>
      <c r="AG88" s="95">
        <f t="shared" si="30"/>
        <v>0</v>
      </c>
      <c r="AH88" s="96">
        <f t="shared" si="21"/>
        <v>1</v>
      </c>
      <c r="AI88" s="81">
        <f t="shared" si="31"/>
        <v>52</v>
      </c>
    </row>
    <row r="89" spans="2:35" x14ac:dyDescent="0.25">
      <c r="B89" s="50" t="s">
        <v>154</v>
      </c>
      <c r="C89" s="85"/>
      <c r="D89" s="85">
        <f t="shared" si="22"/>
        <v>0</v>
      </c>
      <c r="E89" s="72" t="s">
        <v>410</v>
      </c>
      <c r="F89" s="72"/>
      <c r="G89" s="70">
        <v>0.70833333333333337</v>
      </c>
      <c r="H89" s="70">
        <v>0.72916666666666663</v>
      </c>
      <c r="I89" s="71">
        <v>44292</v>
      </c>
      <c r="J89" s="71">
        <v>44292</v>
      </c>
      <c r="K89" s="71"/>
      <c r="L89" s="71"/>
      <c r="M89" s="71"/>
      <c r="N89" s="71"/>
      <c r="O89" s="50" t="s">
        <v>84</v>
      </c>
      <c r="P89" s="50" t="s">
        <v>155</v>
      </c>
      <c r="Q89" s="50" t="s">
        <v>77</v>
      </c>
      <c r="R89" s="50" t="s">
        <v>351</v>
      </c>
      <c r="S89" s="50" t="s">
        <v>337</v>
      </c>
      <c r="T89" s="50" t="s">
        <v>186</v>
      </c>
      <c r="U89" s="66">
        <f t="shared" si="33"/>
        <v>0</v>
      </c>
      <c r="V89" s="60">
        <f t="shared" si="34"/>
        <v>1</v>
      </c>
      <c r="W89" s="97">
        <f t="shared" si="23"/>
        <v>2.0833333333333259E-2</v>
      </c>
      <c r="X89" s="97">
        <f t="shared" si="24"/>
        <v>2.0833333333333259E-2</v>
      </c>
      <c r="Y89" s="110">
        <f t="shared" si="25"/>
        <v>0</v>
      </c>
      <c r="Z89" s="97">
        <f t="shared" si="32"/>
        <v>0.14583333333333337</v>
      </c>
      <c r="AA89" s="97">
        <f t="shared" si="26"/>
        <v>0.16666666666666663</v>
      </c>
      <c r="AB89" s="91">
        <f t="shared" si="27"/>
        <v>6</v>
      </c>
      <c r="AC89" s="81">
        <f t="shared" si="19"/>
        <v>4</v>
      </c>
      <c r="AD89" s="81">
        <f t="shared" si="28"/>
        <v>14</v>
      </c>
      <c r="AE89" s="81" t="str">
        <f t="shared" si="20"/>
        <v>4-14</v>
      </c>
      <c r="AF89" s="97">
        <f t="shared" si="29"/>
        <v>0</v>
      </c>
      <c r="AG89" s="95">
        <f t="shared" si="30"/>
        <v>0</v>
      </c>
      <c r="AH89" s="96">
        <f t="shared" si="21"/>
        <v>1</v>
      </c>
      <c r="AI89" s="81">
        <f t="shared" si="31"/>
        <v>52</v>
      </c>
    </row>
    <row r="90" spans="2:35" ht="45" x14ac:dyDescent="0.25">
      <c r="B90" s="50" t="s">
        <v>179</v>
      </c>
      <c r="C90" s="85"/>
      <c r="D90" s="85">
        <f t="shared" si="22"/>
        <v>0</v>
      </c>
      <c r="E90" s="72" t="s">
        <v>411</v>
      </c>
      <c r="F90" s="72"/>
      <c r="G90" s="70">
        <v>0.60416666666666663</v>
      </c>
      <c r="H90" s="70">
        <v>0.64583333333333337</v>
      </c>
      <c r="I90" s="71">
        <v>44292</v>
      </c>
      <c r="J90" s="71">
        <v>44292</v>
      </c>
      <c r="K90" s="71"/>
      <c r="L90" s="71"/>
      <c r="M90" s="71"/>
      <c r="N90" s="71"/>
      <c r="O90" s="50" t="s">
        <v>84</v>
      </c>
      <c r="P90" s="50" t="s">
        <v>180</v>
      </c>
      <c r="Q90" s="50" t="s">
        <v>77</v>
      </c>
      <c r="R90" s="50" t="s">
        <v>351</v>
      </c>
      <c r="S90" s="50" t="s">
        <v>336</v>
      </c>
      <c r="T90" s="50" t="s">
        <v>185</v>
      </c>
      <c r="U90" s="66">
        <f t="shared" si="33"/>
        <v>0</v>
      </c>
      <c r="V90" s="60">
        <f t="shared" si="34"/>
        <v>1</v>
      </c>
      <c r="W90" s="97">
        <f t="shared" si="23"/>
        <v>4.1666666666666741E-2</v>
      </c>
      <c r="X90" s="97">
        <f t="shared" si="24"/>
        <v>4.1666666666666741E-2</v>
      </c>
      <c r="Y90" s="110">
        <f t="shared" si="25"/>
        <v>0</v>
      </c>
      <c r="Z90" s="97">
        <f t="shared" si="32"/>
        <v>0.22916666666666663</v>
      </c>
      <c r="AA90" s="97">
        <f t="shared" si="26"/>
        <v>0.27083333333333337</v>
      </c>
      <c r="AB90" s="91">
        <f t="shared" si="27"/>
        <v>6</v>
      </c>
      <c r="AC90" s="81">
        <f t="shared" si="19"/>
        <v>4</v>
      </c>
      <c r="AD90" s="81">
        <f t="shared" si="28"/>
        <v>14</v>
      </c>
      <c r="AE90" s="81" t="str">
        <f t="shared" si="20"/>
        <v>4-14</v>
      </c>
      <c r="AF90" s="97">
        <f t="shared" si="29"/>
        <v>0</v>
      </c>
      <c r="AG90" s="95">
        <f t="shared" si="30"/>
        <v>0</v>
      </c>
      <c r="AH90" s="96">
        <f t="shared" si="21"/>
        <v>1</v>
      </c>
      <c r="AI90" s="81">
        <f t="shared" si="31"/>
        <v>52</v>
      </c>
    </row>
    <row r="91" spans="2:35" ht="30" x14ac:dyDescent="0.25">
      <c r="B91" s="50" t="s">
        <v>135</v>
      </c>
      <c r="C91" s="85"/>
      <c r="D91" s="85">
        <f t="shared" si="22"/>
        <v>0</v>
      </c>
      <c r="E91" s="72" t="s">
        <v>412</v>
      </c>
      <c r="F91" s="72"/>
      <c r="G91" s="70">
        <v>0.41666666666666669</v>
      </c>
      <c r="H91" s="70">
        <v>0.70833333333333337</v>
      </c>
      <c r="I91" s="71">
        <v>44292</v>
      </c>
      <c r="J91" s="71">
        <v>44293</v>
      </c>
      <c r="K91" s="104"/>
      <c r="L91" s="104"/>
      <c r="M91" s="104"/>
      <c r="N91" s="104"/>
      <c r="O91" s="98" t="s">
        <v>174</v>
      </c>
      <c r="P91" s="50" t="s">
        <v>137</v>
      </c>
      <c r="Q91" s="73" t="s">
        <v>47</v>
      </c>
      <c r="R91" s="72" t="s">
        <v>339</v>
      </c>
      <c r="S91" s="50" t="s">
        <v>336</v>
      </c>
      <c r="T91" s="50" t="s">
        <v>184</v>
      </c>
      <c r="U91" s="66">
        <f t="shared" si="33"/>
        <v>1</v>
      </c>
      <c r="V91" s="60">
        <f t="shared" si="34"/>
        <v>1</v>
      </c>
      <c r="W91" s="97">
        <f t="shared" si="23"/>
        <v>0.56316666666666659</v>
      </c>
      <c r="X91" s="97">
        <f t="shared" si="24"/>
        <v>0.79233333333333322</v>
      </c>
      <c r="Y91" s="110">
        <f t="shared" si="25"/>
        <v>0</v>
      </c>
      <c r="Z91" s="97">
        <f t="shared" si="32"/>
        <v>0.16666666666666663</v>
      </c>
      <c r="AA91" s="97">
        <f t="shared" si="26"/>
        <v>0.95899999999999985</v>
      </c>
      <c r="AB91" s="91">
        <f t="shared" si="27"/>
        <v>7</v>
      </c>
      <c r="AC91" s="81">
        <f t="shared" si="19"/>
        <v>4</v>
      </c>
      <c r="AD91" s="81">
        <f t="shared" si="28"/>
        <v>14</v>
      </c>
      <c r="AE91" s="81" t="str">
        <f t="shared" si="20"/>
        <v>4-14</v>
      </c>
      <c r="AF91" s="97">
        <f t="shared" si="29"/>
        <v>0</v>
      </c>
      <c r="AG91" s="95">
        <f t="shared" si="30"/>
        <v>0</v>
      </c>
      <c r="AH91" s="96">
        <f t="shared" si="21"/>
        <v>1</v>
      </c>
      <c r="AI91" s="81">
        <f t="shared" si="31"/>
        <v>52</v>
      </c>
    </row>
    <row r="92" spans="2:35" ht="30" x14ac:dyDescent="0.25">
      <c r="B92" s="50" t="s">
        <v>201</v>
      </c>
      <c r="C92" s="85"/>
      <c r="D92" s="85">
        <f t="shared" si="22"/>
        <v>0</v>
      </c>
      <c r="E92" s="72" t="s">
        <v>413</v>
      </c>
      <c r="F92" s="72"/>
      <c r="G92" s="70">
        <v>0.70833333333333337</v>
      </c>
      <c r="H92" s="70">
        <v>0.60416666666666663</v>
      </c>
      <c r="I92" s="71">
        <v>44292</v>
      </c>
      <c r="J92" s="71">
        <v>44295</v>
      </c>
      <c r="K92" s="104"/>
      <c r="L92" s="104"/>
      <c r="M92" s="104"/>
      <c r="N92" s="104"/>
      <c r="O92" s="98" t="s">
        <v>271</v>
      </c>
      <c r="P92" s="50" t="s">
        <v>313</v>
      </c>
      <c r="Q92" s="73" t="s">
        <v>47</v>
      </c>
      <c r="R92" s="50" t="s">
        <v>380</v>
      </c>
      <c r="S92" s="50" t="s">
        <v>336</v>
      </c>
      <c r="T92" s="50" t="s">
        <v>184</v>
      </c>
      <c r="U92" s="66">
        <f t="shared" si="33"/>
        <v>3</v>
      </c>
      <c r="V92" s="60">
        <f t="shared" si="34"/>
        <v>1</v>
      </c>
      <c r="W92" s="97">
        <f t="shared" si="23"/>
        <v>0.95853333333333324</v>
      </c>
      <c r="X92" s="97">
        <f t="shared" si="24"/>
        <v>1.6868299999999998</v>
      </c>
      <c r="Y92" s="110">
        <f t="shared" si="25"/>
        <v>1</v>
      </c>
      <c r="Z92" s="97">
        <f t="shared" si="32"/>
        <v>0</v>
      </c>
      <c r="AA92" s="97">
        <f t="shared" si="26"/>
        <v>1.6868299999999998</v>
      </c>
      <c r="AB92" s="91">
        <f t="shared" si="27"/>
        <v>9</v>
      </c>
      <c r="AC92" s="81">
        <f t="shared" si="19"/>
        <v>4</v>
      </c>
      <c r="AD92" s="81">
        <f t="shared" si="28"/>
        <v>14</v>
      </c>
      <c r="AE92" s="81" t="str">
        <f t="shared" si="20"/>
        <v>4-14</v>
      </c>
      <c r="AF92" s="97">
        <f t="shared" si="29"/>
        <v>0</v>
      </c>
      <c r="AG92" s="95">
        <f t="shared" si="30"/>
        <v>0</v>
      </c>
      <c r="AH92" s="96">
        <f t="shared" si="21"/>
        <v>1</v>
      </c>
      <c r="AI92" s="81">
        <f t="shared" si="31"/>
        <v>52</v>
      </c>
    </row>
    <row r="93" spans="2:35" ht="45" x14ac:dyDescent="0.25">
      <c r="B93" s="50" t="s">
        <v>160</v>
      </c>
      <c r="C93" s="85"/>
      <c r="D93" s="85">
        <f t="shared" si="22"/>
        <v>0</v>
      </c>
      <c r="E93" s="72" t="s">
        <v>414</v>
      </c>
      <c r="F93" s="72"/>
      <c r="G93" s="70">
        <v>0.60416666666666663</v>
      </c>
      <c r="H93" s="70">
        <v>0.66180555555555554</v>
      </c>
      <c r="I93" s="71">
        <v>44292</v>
      </c>
      <c r="J93" s="71">
        <v>44293</v>
      </c>
      <c r="K93" s="104"/>
      <c r="L93" s="104"/>
      <c r="M93" s="104"/>
      <c r="N93" s="104"/>
      <c r="O93" s="98" t="s">
        <v>65</v>
      </c>
      <c r="P93" s="50" t="s">
        <v>162</v>
      </c>
      <c r="Q93" s="50" t="s">
        <v>77</v>
      </c>
      <c r="R93" s="50" t="s">
        <v>351</v>
      </c>
      <c r="S93" s="50" t="s">
        <v>337</v>
      </c>
      <c r="T93" s="50" t="s">
        <v>184</v>
      </c>
      <c r="U93" s="66">
        <f t="shared" si="33"/>
        <v>1</v>
      </c>
      <c r="V93" s="60">
        <f t="shared" si="34"/>
        <v>1</v>
      </c>
      <c r="W93" s="97">
        <f t="shared" si="23"/>
        <v>0.32913888888888887</v>
      </c>
      <c r="X93" s="97">
        <f t="shared" si="24"/>
        <v>0.5583055555555555</v>
      </c>
      <c r="Y93" s="110">
        <f t="shared" si="25"/>
        <v>1</v>
      </c>
      <c r="Z93" s="97">
        <f t="shared" si="32"/>
        <v>0</v>
      </c>
      <c r="AA93" s="97">
        <f t="shared" si="26"/>
        <v>0.5583055555555555</v>
      </c>
      <c r="AB93" s="91">
        <f t="shared" si="27"/>
        <v>7</v>
      </c>
      <c r="AC93" s="81">
        <f t="shared" si="19"/>
        <v>4</v>
      </c>
      <c r="AD93" s="81">
        <f t="shared" si="28"/>
        <v>14</v>
      </c>
      <c r="AE93" s="81" t="str">
        <f t="shared" si="20"/>
        <v>4-14</v>
      </c>
      <c r="AF93" s="97">
        <f t="shared" si="29"/>
        <v>0</v>
      </c>
      <c r="AG93" s="95">
        <f t="shared" si="30"/>
        <v>0</v>
      </c>
      <c r="AH93" s="96">
        <f t="shared" si="21"/>
        <v>1</v>
      </c>
      <c r="AI93" s="81">
        <f t="shared" si="31"/>
        <v>52</v>
      </c>
    </row>
    <row r="94" spans="2:35" ht="45" x14ac:dyDescent="0.25">
      <c r="B94" s="50" t="s">
        <v>123</v>
      </c>
      <c r="C94" s="85"/>
      <c r="D94" s="85">
        <f t="shared" si="22"/>
        <v>0</v>
      </c>
      <c r="E94" s="72" t="s">
        <v>415</v>
      </c>
      <c r="F94" s="72"/>
      <c r="G94" s="70">
        <v>0.375</v>
      </c>
      <c r="H94" s="70">
        <v>0.51041666666666663</v>
      </c>
      <c r="I94" s="71">
        <v>44293</v>
      </c>
      <c r="J94" s="71">
        <v>44293</v>
      </c>
      <c r="K94" s="104"/>
      <c r="L94" s="104"/>
      <c r="M94" s="104"/>
      <c r="N94" s="104"/>
      <c r="O94" s="98" t="s">
        <v>65</v>
      </c>
      <c r="P94" s="50" t="s">
        <v>124</v>
      </c>
      <c r="Q94" s="50" t="s">
        <v>77</v>
      </c>
      <c r="R94" s="72" t="s">
        <v>339</v>
      </c>
      <c r="S94" s="50" t="s">
        <v>337</v>
      </c>
      <c r="T94" s="50" t="s">
        <v>184</v>
      </c>
      <c r="U94" s="66">
        <f t="shared" si="33"/>
        <v>0</v>
      </c>
      <c r="V94" s="60">
        <f t="shared" si="34"/>
        <v>1</v>
      </c>
      <c r="W94" s="97">
        <f t="shared" si="23"/>
        <v>0.13541666666666663</v>
      </c>
      <c r="X94" s="97">
        <f t="shared" si="24"/>
        <v>0.13541666666666663</v>
      </c>
      <c r="Y94" s="110">
        <f t="shared" si="25"/>
        <v>1</v>
      </c>
      <c r="Z94" s="97">
        <f t="shared" si="32"/>
        <v>0</v>
      </c>
      <c r="AA94" s="97">
        <f t="shared" si="26"/>
        <v>0.13541666666666663</v>
      </c>
      <c r="AB94" s="91">
        <f t="shared" si="27"/>
        <v>7</v>
      </c>
      <c r="AC94" s="81">
        <f t="shared" si="19"/>
        <v>4</v>
      </c>
      <c r="AD94" s="81">
        <f t="shared" si="28"/>
        <v>14</v>
      </c>
      <c r="AE94" s="81" t="str">
        <f t="shared" si="20"/>
        <v>4-14</v>
      </c>
      <c r="AF94" s="97">
        <f t="shared" si="29"/>
        <v>0</v>
      </c>
      <c r="AG94" s="95">
        <f t="shared" si="30"/>
        <v>0</v>
      </c>
      <c r="AH94" s="96">
        <f t="shared" si="21"/>
        <v>1</v>
      </c>
      <c r="AI94" s="81">
        <f t="shared" si="31"/>
        <v>52</v>
      </c>
    </row>
    <row r="95" spans="2:35" ht="45" x14ac:dyDescent="0.25">
      <c r="B95" s="50" t="s">
        <v>223</v>
      </c>
      <c r="C95" s="85"/>
      <c r="D95" s="85">
        <f t="shared" si="22"/>
        <v>0</v>
      </c>
      <c r="E95" s="72" t="s">
        <v>416</v>
      </c>
      <c r="F95" s="72"/>
      <c r="G95" s="70">
        <v>0.375</v>
      </c>
      <c r="H95" s="70">
        <v>0.45833333333333331</v>
      </c>
      <c r="I95" s="71">
        <v>44293</v>
      </c>
      <c r="J95" s="71">
        <v>44293</v>
      </c>
      <c r="K95" s="104"/>
      <c r="L95" s="104"/>
      <c r="M95" s="104"/>
      <c r="N95" s="104"/>
      <c r="O95" s="98" t="s">
        <v>84</v>
      </c>
      <c r="P95" s="50" t="s">
        <v>283</v>
      </c>
      <c r="Q95" s="73" t="s">
        <v>47</v>
      </c>
      <c r="R95" s="50" t="s">
        <v>351</v>
      </c>
      <c r="S95" s="50" t="s">
        <v>336</v>
      </c>
      <c r="T95" s="50" t="s">
        <v>185</v>
      </c>
      <c r="U95" s="66">
        <f t="shared" si="33"/>
        <v>0</v>
      </c>
      <c r="V95" s="60">
        <f t="shared" si="34"/>
        <v>1</v>
      </c>
      <c r="W95" s="97">
        <f t="shared" si="23"/>
        <v>8.3333333333333315E-2</v>
      </c>
      <c r="X95" s="97">
        <f t="shared" si="24"/>
        <v>8.3333333333333315E-2</v>
      </c>
      <c r="Y95" s="110">
        <f t="shared" si="25"/>
        <v>1</v>
      </c>
      <c r="Z95" s="97">
        <f t="shared" si="32"/>
        <v>0</v>
      </c>
      <c r="AA95" s="97">
        <f t="shared" si="26"/>
        <v>8.3333333333333315E-2</v>
      </c>
      <c r="AB95" s="91">
        <f t="shared" si="27"/>
        <v>7</v>
      </c>
      <c r="AC95" s="81">
        <f t="shared" si="19"/>
        <v>4</v>
      </c>
      <c r="AD95" s="81">
        <f t="shared" si="28"/>
        <v>14</v>
      </c>
      <c r="AE95" s="81" t="str">
        <f t="shared" si="20"/>
        <v>4-14</v>
      </c>
      <c r="AF95" s="97">
        <f t="shared" si="29"/>
        <v>0</v>
      </c>
      <c r="AG95" s="95">
        <f t="shared" si="30"/>
        <v>0</v>
      </c>
      <c r="AH95" s="96">
        <f t="shared" si="21"/>
        <v>1</v>
      </c>
      <c r="AI95" s="81">
        <f t="shared" si="31"/>
        <v>52</v>
      </c>
    </row>
    <row r="96" spans="2:35" ht="60" x14ac:dyDescent="0.25">
      <c r="B96" s="50" t="s">
        <v>149</v>
      </c>
      <c r="C96" s="85"/>
      <c r="D96" s="85">
        <f t="shared" si="22"/>
        <v>0</v>
      </c>
      <c r="E96" s="72" t="s">
        <v>417</v>
      </c>
      <c r="F96" s="72"/>
      <c r="G96" s="70">
        <v>0.46180555555555558</v>
      </c>
      <c r="H96" s="70">
        <v>0.70833333333333337</v>
      </c>
      <c r="I96" s="71">
        <v>44293</v>
      </c>
      <c r="J96" s="71">
        <v>44293</v>
      </c>
      <c r="K96" s="104"/>
      <c r="L96" s="104"/>
      <c r="M96" s="104"/>
      <c r="N96" s="104"/>
      <c r="O96" s="101" t="s">
        <v>418</v>
      </c>
      <c r="P96" s="72" t="s">
        <v>419</v>
      </c>
      <c r="Q96" s="50" t="s">
        <v>77</v>
      </c>
      <c r="R96" s="72" t="s">
        <v>420</v>
      </c>
      <c r="S96" s="72" t="s">
        <v>421</v>
      </c>
      <c r="T96" s="50" t="s">
        <v>184</v>
      </c>
      <c r="U96" s="66">
        <f t="shared" si="33"/>
        <v>0</v>
      </c>
      <c r="V96" s="60">
        <f t="shared" si="34"/>
        <v>1</v>
      </c>
      <c r="W96" s="97">
        <f t="shared" si="23"/>
        <v>0.16352777777777777</v>
      </c>
      <c r="X96" s="97">
        <f t="shared" si="24"/>
        <v>0.20485777777777781</v>
      </c>
      <c r="Y96" s="110">
        <f t="shared" si="25"/>
        <v>0</v>
      </c>
      <c r="Z96" s="97">
        <f t="shared" si="32"/>
        <v>0.16666666666666663</v>
      </c>
      <c r="AA96" s="97">
        <f t="shared" si="26"/>
        <v>0.37152444444444443</v>
      </c>
      <c r="AB96" s="91">
        <f t="shared" si="27"/>
        <v>7</v>
      </c>
      <c r="AC96" s="81">
        <f t="shared" si="19"/>
        <v>4</v>
      </c>
      <c r="AD96" s="81">
        <f t="shared" si="28"/>
        <v>14</v>
      </c>
      <c r="AE96" s="81" t="str">
        <f t="shared" si="20"/>
        <v>4-14</v>
      </c>
      <c r="AF96" s="97">
        <f t="shared" si="29"/>
        <v>0</v>
      </c>
      <c r="AG96" s="95">
        <f t="shared" si="30"/>
        <v>0</v>
      </c>
      <c r="AH96" s="96">
        <f t="shared" si="21"/>
        <v>1</v>
      </c>
      <c r="AI96" s="81">
        <f t="shared" si="31"/>
        <v>52</v>
      </c>
    </row>
    <row r="97" spans="2:35" x14ac:dyDescent="0.25">
      <c r="B97" s="50" t="s">
        <v>422</v>
      </c>
      <c r="C97" s="85"/>
      <c r="D97" s="85">
        <f t="shared" si="22"/>
        <v>0</v>
      </c>
      <c r="E97" s="72" t="s">
        <v>423</v>
      </c>
      <c r="F97" s="72"/>
      <c r="G97" s="70">
        <v>0.35069444444444442</v>
      </c>
      <c r="H97" s="70">
        <v>0.3576388888888889</v>
      </c>
      <c r="I97" s="71">
        <v>44293</v>
      </c>
      <c r="J97" s="71">
        <v>44293</v>
      </c>
      <c r="K97" s="104"/>
      <c r="L97" s="104"/>
      <c r="M97" s="104"/>
      <c r="N97" s="104"/>
      <c r="O97" s="98" t="s">
        <v>62</v>
      </c>
      <c r="P97" s="50" t="s">
        <v>96</v>
      </c>
      <c r="Q97" s="50" t="s">
        <v>77</v>
      </c>
      <c r="R97" s="50" t="s">
        <v>349</v>
      </c>
      <c r="S97" s="50" t="s">
        <v>337</v>
      </c>
      <c r="T97" s="50" t="s">
        <v>188</v>
      </c>
      <c r="U97" s="66">
        <f t="shared" si="33"/>
        <v>0</v>
      </c>
      <c r="V97" s="60">
        <f t="shared" si="34"/>
        <v>1</v>
      </c>
      <c r="W97" s="97">
        <f t="shared" si="23"/>
        <v>6.9444444444444753E-3</v>
      </c>
      <c r="X97" s="97">
        <f t="shared" si="24"/>
        <v>6.9444444444444753E-3</v>
      </c>
      <c r="Y97" s="110">
        <f t="shared" si="25"/>
        <v>1</v>
      </c>
      <c r="Z97" s="97">
        <f t="shared" si="32"/>
        <v>0</v>
      </c>
      <c r="AA97" s="97">
        <f t="shared" si="26"/>
        <v>6.9444444444444753E-3</v>
      </c>
      <c r="AB97" s="91">
        <f t="shared" si="27"/>
        <v>7</v>
      </c>
      <c r="AC97" s="81">
        <f t="shared" si="19"/>
        <v>4</v>
      </c>
      <c r="AD97" s="81">
        <f t="shared" si="28"/>
        <v>14</v>
      </c>
      <c r="AE97" s="81" t="str">
        <f t="shared" si="20"/>
        <v>4-14</v>
      </c>
      <c r="AF97" s="97">
        <f t="shared" si="29"/>
        <v>0</v>
      </c>
      <c r="AG97" s="95">
        <f t="shared" si="30"/>
        <v>0</v>
      </c>
      <c r="AH97" s="96">
        <f t="shared" si="21"/>
        <v>1</v>
      </c>
      <c r="AI97" s="81">
        <f t="shared" si="31"/>
        <v>52</v>
      </c>
    </row>
    <row r="98" spans="2:35" ht="30" x14ac:dyDescent="0.25">
      <c r="B98" s="50" t="s">
        <v>58</v>
      </c>
      <c r="C98" s="85"/>
      <c r="D98" s="85">
        <f t="shared" si="22"/>
        <v>0</v>
      </c>
      <c r="E98" s="72" t="s">
        <v>424</v>
      </c>
      <c r="F98" s="72"/>
      <c r="G98" s="70">
        <v>0.37152777777777773</v>
      </c>
      <c r="H98" s="70">
        <v>0.38194444444444442</v>
      </c>
      <c r="I98" s="71">
        <v>44293</v>
      </c>
      <c r="J98" s="71">
        <v>44293</v>
      </c>
      <c r="K98" s="104"/>
      <c r="L98" s="104"/>
      <c r="M98" s="104"/>
      <c r="N98" s="104"/>
      <c r="O98" s="98" t="s">
        <v>100</v>
      </c>
      <c r="P98" s="50" t="s">
        <v>59</v>
      </c>
      <c r="Q98" s="50" t="s">
        <v>77</v>
      </c>
      <c r="R98" s="72" t="s">
        <v>339</v>
      </c>
      <c r="S98" s="50" t="s">
        <v>336</v>
      </c>
      <c r="T98" s="50" t="s">
        <v>185</v>
      </c>
      <c r="U98" s="66">
        <f t="shared" si="33"/>
        <v>0</v>
      </c>
      <c r="V98" s="60">
        <f t="shared" si="34"/>
        <v>1</v>
      </c>
      <c r="W98" s="97">
        <f t="shared" si="23"/>
        <v>1.0416666666666685E-2</v>
      </c>
      <c r="X98" s="97">
        <f t="shared" si="24"/>
        <v>1.0416666666666685E-2</v>
      </c>
      <c r="Y98" s="110">
        <f t="shared" si="25"/>
        <v>1</v>
      </c>
      <c r="Z98" s="97">
        <f t="shared" si="32"/>
        <v>0</v>
      </c>
      <c r="AA98" s="97">
        <f t="shared" si="26"/>
        <v>1.0416666666666685E-2</v>
      </c>
      <c r="AB98" s="91">
        <f t="shared" si="27"/>
        <v>7</v>
      </c>
      <c r="AC98" s="81">
        <f t="shared" si="19"/>
        <v>4</v>
      </c>
      <c r="AD98" s="81">
        <f t="shared" si="28"/>
        <v>14</v>
      </c>
      <c r="AE98" s="81" t="str">
        <f t="shared" si="20"/>
        <v>4-14</v>
      </c>
      <c r="AF98" s="97">
        <f t="shared" si="29"/>
        <v>0</v>
      </c>
      <c r="AG98" s="95">
        <f t="shared" si="30"/>
        <v>0</v>
      </c>
      <c r="AH98" s="96">
        <f t="shared" si="21"/>
        <v>1</v>
      </c>
      <c r="AI98" s="81">
        <f t="shared" si="31"/>
        <v>52</v>
      </c>
    </row>
    <row r="99" spans="2:35" x14ac:dyDescent="0.25">
      <c r="B99" s="50" t="s">
        <v>83</v>
      </c>
      <c r="C99" s="85"/>
      <c r="D99" s="85">
        <f t="shared" si="22"/>
        <v>0</v>
      </c>
      <c r="E99" s="72" t="s">
        <v>425</v>
      </c>
      <c r="F99" s="72"/>
      <c r="G99" s="70">
        <v>0.4375</v>
      </c>
      <c r="H99" s="70">
        <v>0.5</v>
      </c>
      <c r="I99" s="71">
        <v>44293</v>
      </c>
      <c r="J99" s="71">
        <v>44294</v>
      </c>
      <c r="K99" s="104"/>
      <c r="L99" s="104"/>
      <c r="M99" s="104"/>
      <c r="N99" s="104"/>
      <c r="O99" s="98" t="s">
        <v>271</v>
      </c>
      <c r="P99" s="50" t="s">
        <v>85</v>
      </c>
      <c r="Q99" s="50" t="s">
        <v>77</v>
      </c>
      <c r="R99" s="50" t="s">
        <v>380</v>
      </c>
      <c r="S99" s="50" t="s">
        <v>336</v>
      </c>
      <c r="T99" s="50" t="s">
        <v>188</v>
      </c>
      <c r="U99" s="66">
        <f t="shared" si="33"/>
        <v>1</v>
      </c>
      <c r="V99" s="60">
        <f t="shared" si="34"/>
        <v>1</v>
      </c>
      <c r="W99" s="97">
        <f t="shared" si="23"/>
        <v>0.33399999999999996</v>
      </c>
      <c r="X99" s="97">
        <f t="shared" si="24"/>
        <v>0.56316666666666659</v>
      </c>
      <c r="Y99" s="110">
        <f t="shared" si="25"/>
        <v>1</v>
      </c>
      <c r="Z99" s="97">
        <f t="shared" si="32"/>
        <v>0</v>
      </c>
      <c r="AA99" s="97">
        <f t="shared" si="26"/>
        <v>0.56316666666666659</v>
      </c>
      <c r="AB99" s="91">
        <f t="shared" si="27"/>
        <v>8</v>
      </c>
      <c r="AC99" s="81">
        <f t="shared" si="19"/>
        <v>4</v>
      </c>
      <c r="AD99" s="81">
        <f t="shared" si="28"/>
        <v>14</v>
      </c>
      <c r="AE99" s="81" t="str">
        <f t="shared" si="20"/>
        <v>4-14</v>
      </c>
      <c r="AF99" s="97">
        <f t="shared" si="29"/>
        <v>0</v>
      </c>
      <c r="AG99" s="95">
        <f t="shared" si="30"/>
        <v>0</v>
      </c>
      <c r="AH99" s="96">
        <f t="shared" si="21"/>
        <v>1</v>
      </c>
      <c r="AI99" s="81">
        <f t="shared" si="31"/>
        <v>52</v>
      </c>
    </row>
    <row r="100" spans="2:35" ht="30" x14ac:dyDescent="0.25">
      <c r="B100" s="50" t="s">
        <v>205</v>
      </c>
      <c r="C100" s="85"/>
      <c r="D100" s="85">
        <f t="shared" si="22"/>
        <v>0</v>
      </c>
      <c r="E100" s="72" t="s">
        <v>427</v>
      </c>
      <c r="F100" s="72"/>
      <c r="G100" s="70">
        <v>0.32291666666666669</v>
      </c>
      <c r="H100" s="70">
        <v>0.41666666666666669</v>
      </c>
      <c r="I100" s="71">
        <v>44294</v>
      </c>
      <c r="J100" s="71">
        <v>44294</v>
      </c>
      <c r="K100" s="104"/>
      <c r="L100" s="104"/>
      <c r="M100" s="104"/>
      <c r="N100" s="104"/>
      <c r="O100" s="98" t="s">
        <v>84</v>
      </c>
      <c r="P100" s="50" t="s">
        <v>268</v>
      </c>
      <c r="Q100" s="50" t="s">
        <v>77</v>
      </c>
      <c r="R100" s="50" t="s">
        <v>351</v>
      </c>
      <c r="S100" s="50" t="s">
        <v>336</v>
      </c>
      <c r="T100" s="50" t="s">
        <v>184</v>
      </c>
      <c r="U100" s="66">
        <f t="shared" ref="U100:U163" si="35">+J100-I100</f>
        <v>0</v>
      </c>
      <c r="V100" s="60">
        <f t="shared" ref="V100:V163" si="36">IF(AND(G100&lt;&gt;"",H100&lt;&gt;""),1,0)</f>
        <v>1</v>
      </c>
      <c r="W100" s="97">
        <f t="shared" si="23"/>
        <v>9.375E-2</v>
      </c>
      <c r="X100" s="97">
        <f t="shared" si="24"/>
        <v>9.375E-2</v>
      </c>
      <c r="Y100" s="110">
        <f t="shared" si="25"/>
        <v>1</v>
      </c>
      <c r="Z100" s="97">
        <f t="shared" si="32"/>
        <v>0</v>
      </c>
      <c r="AA100" s="97">
        <f t="shared" si="26"/>
        <v>9.375E-2</v>
      </c>
      <c r="AB100" s="91">
        <f t="shared" si="27"/>
        <v>8</v>
      </c>
      <c r="AC100" s="81">
        <f t="shared" ref="AC100:AC163" si="37">MONTH(J100)</f>
        <v>4</v>
      </c>
      <c r="AD100" s="81">
        <f t="shared" si="28"/>
        <v>14</v>
      </c>
      <c r="AE100" s="81" t="str">
        <f t="shared" ref="AE100:AE163" si="38">AC100&amp;"-"&amp;AD100</f>
        <v>4-14</v>
      </c>
      <c r="AF100" s="97">
        <f t="shared" si="29"/>
        <v>0</v>
      </c>
      <c r="AG100" s="95">
        <f t="shared" si="30"/>
        <v>0</v>
      </c>
      <c r="AH100" s="96">
        <f t="shared" si="21"/>
        <v>1</v>
      </c>
      <c r="AI100" s="81">
        <f t="shared" si="31"/>
        <v>52</v>
      </c>
    </row>
    <row r="101" spans="2:35" x14ac:dyDescent="0.25">
      <c r="B101" s="50" t="s">
        <v>152</v>
      </c>
      <c r="C101" s="85"/>
      <c r="D101" s="85">
        <f t="shared" si="22"/>
        <v>0</v>
      </c>
      <c r="E101" s="72" t="s">
        <v>428</v>
      </c>
      <c r="F101" s="72"/>
      <c r="G101" s="70">
        <v>0.32291666666666669</v>
      </c>
      <c r="H101" s="70">
        <v>0.35416666666666669</v>
      </c>
      <c r="I101" s="71">
        <v>44294</v>
      </c>
      <c r="J101" s="71">
        <v>44294</v>
      </c>
      <c r="K101" s="104"/>
      <c r="L101" s="104"/>
      <c r="M101" s="104"/>
      <c r="N101" s="104"/>
      <c r="O101" s="98" t="s">
        <v>136</v>
      </c>
      <c r="P101" s="50" t="s">
        <v>268</v>
      </c>
      <c r="Q101" s="50" t="s">
        <v>77</v>
      </c>
      <c r="R101" s="50" t="s">
        <v>350</v>
      </c>
      <c r="S101" s="50" t="s">
        <v>337</v>
      </c>
      <c r="T101" s="50" t="s">
        <v>184</v>
      </c>
      <c r="U101" s="66">
        <f t="shared" si="35"/>
        <v>0</v>
      </c>
      <c r="V101" s="60">
        <f t="shared" si="36"/>
        <v>1</v>
      </c>
      <c r="W101" s="97">
        <f t="shared" si="23"/>
        <v>3.125E-2</v>
      </c>
      <c r="X101" s="97">
        <f t="shared" si="24"/>
        <v>3.125E-2</v>
      </c>
      <c r="Y101" s="110">
        <f t="shared" si="25"/>
        <v>1</v>
      </c>
      <c r="Z101" s="97">
        <f t="shared" si="32"/>
        <v>0</v>
      </c>
      <c r="AA101" s="97">
        <f t="shared" si="26"/>
        <v>3.125E-2</v>
      </c>
      <c r="AB101" s="91">
        <f t="shared" si="27"/>
        <v>8</v>
      </c>
      <c r="AC101" s="81">
        <f t="shared" si="37"/>
        <v>4</v>
      </c>
      <c r="AD101" s="81">
        <f t="shared" si="28"/>
        <v>14</v>
      </c>
      <c r="AE101" s="81" t="str">
        <f t="shared" si="38"/>
        <v>4-14</v>
      </c>
      <c r="AF101" s="97">
        <f t="shared" si="29"/>
        <v>0</v>
      </c>
      <c r="AG101" s="95">
        <f t="shared" si="30"/>
        <v>0</v>
      </c>
      <c r="AH101" s="96">
        <f t="shared" si="21"/>
        <v>1</v>
      </c>
      <c r="AI101" s="81">
        <f t="shared" si="31"/>
        <v>52</v>
      </c>
    </row>
    <row r="102" spans="2:35" ht="60" x14ac:dyDescent="0.25">
      <c r="B102" s="50" t="s">
        <v>145</v>
      </c>
      <c r="C102" s="85"/>
      <c r="D102" s="85">
        <f t="shared" si="22"/>
        <v>0</v>
      </c>
      <c r="E102" s="72" t="s">
        <v>429</v>
      </c>
      <c r="F102" s="72"/>
      <c r="G102" s="70">
        <v>0.41666666666666669</v>
      </c>
      <c r="H102" s="70">
        <v>0.72916666666666663</v>
      </c>
      <c r="I102" s="71">
        <v>44294</v>
      </c>
      <c r="J102" s="71">
        <v>44294</v>
      </c>
      <c r="K102" s="104"/>
      <c r="L102" s="104"/>
      <c r="M102" s="104"/>
      <c r="N102" s="104"/>
      <c r="O102" s="101" t="s">
        <v>2071</v>
      </c>
      <c r="P102" s="50" t="s">
        <v>85</v>
      </c>
      <c r="Q102" s="50" t="s">
        <v>77</v>
      </c>
      <c r="R102" s="50" t="s">
        <v>430</v>
      </c>
      <c r="S102" s="50" t="s">
        <v>431</v>
      </c>
      <c r="T102" s="50" t="s">
        <v>188</v>
      </c>
      <c r="U102" s="66">
        <f t="shared" si="35"/>
        <v>0</v>
      </c>
      <c r="V102" s="60">
        <f t="shared" si="36"/>
        <v>1</v>
      </c>
      <c r="W102" s="97">
        <f t="shared" si="23"/>
        <v>0.22949999999999993</v>
      </c>
      <c r="X102" s="97">
        <f t="shared" si="24"/>
        <v>0.27082999999999996</v>
      </c>
      <c r="Y102" s="110">
        <f t="shared" si="25"/>
        <v>0</v>
      </c>
      <c r="Z102" s="97">
        <f t="shared" si="32"/>
        <v>0.14583333333333337</v>
      </c>
      <c r="AA102" s="97">
        <f t="shared" si="26"/>
        <v>0.41666333333333333</v>
      </c>
      <c r="AB102" s="91">
        <f t="shared" si="27"/>
        <v>8</v>
      </c>
      <c r="AC102" s="81">
        <f t="shared" si="37"/>
        <v>4</v>
      </c>
      <c r="AD102" s="81">
        <f t="shared" si="28"/>
        <v>14</v>
      </c>
      <c r="AE102" s="81" t="str">
        <f t="shared" si="38"/>
        <v>4-14</v>
      </c>
      <c r="AF102" s="97">
        <f t="shared" si="29"/>
        <v>0</v>
      </c>
      <c r="AG102" s="95">
        <f t="shared" si="30"/>
        <v>0</v>
      </c>
      <c r="AH102" s="96">
        <f t="shared" si="21"/>
        <v>1</v>
      </c>
      <c r="AI102" s="81">
        <f t="shared" si="31"/>
        <v>52</v>
      </c>
    </row>
    <row r="103" spans="2:35" ht="30" x14ac:dyDescent="0.25">
      <c r="B103" s="50" t="s">
        <v>108</v>
      </c>
      <c r="C103" s="85"/>
      <c r="D103" s="85">
        <f t="shared" si="22"/>
        <v>0</v>
      </c>
      <c r="E103" s="72" t="s">
        <v>432</v>
      </c>
      <c r="F103" s="72"/>
      <c r="G103" s="70">
        <v>0.4861111111111111</v>
      </c>
      <c r="H103" s="70">
        <v>0.44513888888888892</v>
      </c>
      <c r="I103" s="71">
        <v>44294</v>
      </c>
      <c r="J103" s="71">
        <v>44296</v>
      </c>
      <c r="K103" s="104"/>
      <c r="L103" s="104"/>
      <c r="M103" s="104"/>
      <c r="N103" s="104"/>
      <c r="O103" s="98" t="s">
        <v>84</v>
      </c>
      <c r="P103" s="50" t="s">
        <v>109</v>
      </c>
      <c r="Q103" s="50" t="s">
        <v>77</v>
      </c>
      <c r="R103" s="50" t="s">
        <v>433</v>
      </c>
      <c r="S103" s="50" t="s">
        <v>336</v>
      </c>
      <c r="T103" s="50" t="s">
        <v>184</v>
      </c>
      <c r="U103" s="66">
        <f t="shared" si="35"/>
        <v>2</v>
      </c>
      <c r="V103" s="60">
        <f t="shared" si="36"/>
        <v>1</v>
      </c>
      <c r="W103" s="97">
        <f t="shared" si="23"/>
        <v>0.66762777777777782</v>
      </c>
      <c r="X103" s="97">
        <f t="shared" si="24"/>
        <v>1.1670244444444444</v>
      </c>
      <c r="Y103" s="110">
        <f t="shared" si="25"/>
        <v>1</v>
      </c>
      <c r="Z103" s="97">
        <f t="shared" si="32"/>
        <v>0</v>
      </c>
      <c r="AA103" s="97">
        <f t="shared" si="26"/>
        <v>1.1670244444444444</v>
      </c>
      <c r="AB103" s="91">
        <f t="shared" si="27"/>
        <v>10</v>
      </c>
      <c r="AC103" s="81">
        <f t="shared" si="37"/>
        <v>4</v>
      </c>
      <c r="AD103" s="81">
        <f t="shared" si="28"/>
        <v>14</v>
      </c>
      <c r="AE103" s="81" t="str">
        <f t="shared" si="38"/>
        <v>4-14</v>
      </c>
      <c r="AF103" s="97">
        <f t="shared" si="29"/>
        <v>0</v>
      </c>
      <c r="AG103" s="95">
        <f t="shared" si="30"/>
        <v>0</v>
      </c>
      <c r="AH103" s="96">
        <f t="shared" si="21"/>
        <v>1</v>
      </c>
      <c r="AI103" s="81">
        <f t="shared" si="31"/>
        <v>52</v>
      </c>
    </row>
    <row r="104" spans="2:35" ht="30" x14ac:dyDescent="0.25">
      <c r="B104" s="50" t="s">
        <v>71</v>
      </c>
      <c r="C104" s="85"/>
      <c r="D104" s="85">
        <f t="shared" si="22"/>
        <v>0</v>
      </c>
      <c r="E104" s="72" t="s">
        <v>434</v>
      </c>
      <c r="F104" s="72"/>
      <c r="G104" s="70">
        <v>0.375</v>
      </c>
      <c r="H104" s="70">
        <v>0.625</v>
      </c>
      <c r="I104" s="71">
        <v>44294</v>
      </c>
      <c r="J104" s="71">
        <v>44302</v>
      </c>
      <c r="K104" s="104"/>
      <c r="L104" s="104"/>
      <c r="M104" s="104"/>
      <c r="N104" s="104"/>
      <c r="O104" s="98" t="s">
        <v>62</v>
      </c>
      <c r="P104" s="50" t="s">
        <v>73</v>
      </c>
      <c r="Q104" s="50" t="s">
        <v>77</v>
      </c>
      <c r="R104" s="50" t="s">
        <v>435</v>
      </c>
      <c r="S104" s="50" t="s">
        <v>337</v>
      </c>
      <c r="T104" s="50" t="s">
        <v>184</v>
      </c>
      <c r="U104" s="66">
        <f t="shared" si="35"/>
        <v>8</v>
      </c>
      <c r="V104" s="60">
        <f t="shared" si="36"/>
        <v>1</v>
      </c>
      <c r="W104" s="97">
        <f t="shared" si="23"/>
        <v>3.0832000000000006</v>
      </c>
      <c r="X104" s="97">
        <f t="shared" si="24"/>
        <v>4.9559966666666666</v>
      </c>
      <c r="Y104" s="110">
        <f t="shared" si="25"/>
        <v>1</v>
      </c>
      <c r="Z104" s="97">
        <f t="shared" si="32"/>
        <v>0</v>
      </c>
      <c r="AA104" s="97">
        <f t="shared" si="26"/>
        <v>4.9559966666666666</v>
      </c>
      <c r="AB104" s="91">
        <f t="shared" si="27"/>
        <v>16</v>
      </c>
      <c r="AC104" s="81">
        <f t="shared" si="37"/>
        <v>4</v>
      </c>
      <c r="AD104" s="81">
        <f t="shared" si="28"/>
        <v>15</v>
      </c>
      <c r="AE104" s="81" t="str">
        <f t="shared" si="38"/>
        <v>4-15</v>
      </c>
      <c r="AF104" s="97">
        <f t="shared" si="29"/>
        <v>0</v>
      </c>
      <c r="AG104" s="95">
        <f t="shared" si="30"/>
        <v>0</v>
      </c>
      <c r="AH104" s="96">
        <f t="shared" si="21"/>
        <v>1</v>
      </c>
      <c r="AI104" s="81">
        <f t="shared" si="31"/>
        <v>52</v>
      </c>
    </row>
    <row r="105" spans="2:35" ht="30" x14ac:dyDescent="0.25">
      <c r="B105" s="50" t="s">
        <v>248</v>
      </c>
      <c r="C105" s="85"/>
      <c r="D105" s="85">
        <f t="shared" si="22"/>
        <v>0</v>
      </c>
      <c r="E105" s="72" t="s">
        <v>436</v>
      </c>
      <c r="F105" s="72"/>
      <c r="G105" s="70">
        <v>0.45833333333333331</v>
      </c>
      <c r="H105" s="70">
        <v>0.70833333333333337</v>
      </c>
      <c r="I105" s="71">
        <v>44294</v>
      </c>
      <c r="J105" s="71">
        <v>44294</v>
      </c>
      <c r="K105" s="104"/>
      <c r="L105" s="104"/>
      <c r="M105" s="104"/>
      <c r="N105" s="104"/>
      <c r="O105" s="101" t="s">
        <v>2070</v>
      </c>
      <c r="P105" s="50" t="s">
        <v>366</v>
      </c>
      <c r="Q105" s="50" t="s">
        <v>77</v>
      </c>
      <c r="R105" s="50" t="s">
        <v>351</v>
      </c>
      <c r="S105" s="50" t="s">
        <v>337</v>
      </c>
      <c r="T105" s="50" t="s">
        <v>186</v>
      </c>
      <c r="U105" s="66">
        <f t="shared" si="35"/>
        <v>0</v>
      </c>
      <c r="V105" s="60">
        <f t="shared" si="36"/>
        <v>1</v>
      </c>
      <c r="W105" s="97">
        <f t="shared" si="23"/>
        <v>0.16700000000000004</v>
      </c>
      <c r="X105" s="97">
        <f t="shared" si="24"/>
        <v>0.20833000000000007</v>
      </c>
      <c r="Y105" s="110">
        <f t="shared" si="25"/>
        <v>0</v>
      </c>
      <c r="Z105" s="97">
        <f t="shared" si="32"/>
        <v>0.16666666666666663</v>
      </c>
      <c r="AA105" s="97">
        <f t="shared" si="26"/>
        <v>0.3749966666666667</v>
      </c>
      <c r="AB105" s="91">
        <f t="shared" si="27"/>
        <v>8</v>
      </c>
      <c r="AC105" s="81">
        <f t="shared" si="37"/>
        <v>4</v>
      </c>
      <c r="AD105" s="81">
        <f t="shared" si="28"/>
        <v>14</v>
      </c>
      <c r="AE105" s="81" t="str">
        <f t="shared" si="38"/>
        <v>4-14</v>
      </c>
      <c r="AF105" s="97">
        <f t="shared" si="29"/>
        <v>0</v>
      </c>
      <c r="AG105" s="95">
        <f t="shared" si="30"/>
        <v>0</v>
      </c>
      <c r="AH105" s="96">
        <f t="shared" si="21"/>
        <v>1</v>
      </c>
      <c r="AI105" s="81">
        <f t="shared" si="31"/>
        <v>52</v>
      </c>
    </row>
    <row r="106" spans="2:35" ht="30" x14ac:dyDescent="0.25">
      <c r="B106" s="50" t="s">
        <v>172</v>
      </c>
      <c r="C106" s="85"/>
      <c r="D106" s="85">
        <f t="shared" si="22"/>
        <v>0</v>
      </c>
      <c r="E106" s="72" t="s">
        <v>437</v>
      </c>
      <c r="F106" s="72"/>
      <c r="G106" s="70">
        <v>0.5</v>
      </c>
      <c r="H106" s="70">
        <v>0.70833333333333337</v>
      </c>
      <c r="I106" s="71">
        <v>44294</v>
      </c>
      <c r="J106" s="71">
        <v>44294</v>
      </c>
      <c r="K106" s="104"/>
      <c r="L106" s="104"/>
      <c r="M106" s="104"/>
      <c r="N106" s="104"/>
      <c r="O106" s="98" t="s">
        <v>65</v>
      </c>
      <c r="P106" s="50" t="s">
        <v>173</v>
      </c>
      <c r="Q106" s="50" t="s">
        <v>77</v>
      </c>
      <c r="R106" s="50"/>
      <c r="S106" s="50" t="s">
        <v>337</v>
      </c>
      <c r="T106" s="50" t="s">
        <v>185</v>
      </c>
      <c r="U106" s="66">
        <f t="shared" si="35"/>
        <v>0</v>
      </c>
      <c r="V106" s="60">
        <f t="shared" si="36"/>
        <v>1</v>
      </c>
      <c r="W106" s="97">
        <f t="shared" si="23"/>
        <v>0.12533333333333335</v>
      </c>
      <c r="X106" s="97">
        <f t="shared" si="24"/>
        <v>0.16666333333333339</v>
      </c>
      <c r="Y106" s="110">
        <f t="shared" si="25"/>
        <v>0</v>
      </c>
      <c r="Z106" s="97">
        <f t="shared" si="32"/>
        <v>0.16666666666666663</v>
      </c>
      <c r="AA106" s="97">
        <f t="shared" si="26"/>
        <v>0.33333000000000002</v>
      </c>
      <c r="AB106" s="91">
        <f t="shared" si="27"/>
        <v>8</v>
      </c>
      <c r="AC106" s="81">
        <f t="shared" si="37"/>
        <v>4</v>
      </c>
      <c r="AD106" s="81">
        <f t="shared" si="28"/>
        <v>14</v>
      </c>
      <c r="AE106" s="81" t="str">
        <f t="shared" si="38"/>
        <v>4-14</v>
      </c>
      <c r="AF106" s="97">
        <f t="shared" si="29"/>
        <v>0</v>
      </c>
      <c r="AG106" s="95">
        <f t="shared" si="30"/>
        <v>0</v>
      </c>
      <c r="AH106" s="96">
        <f t="shared" si="21"/>
        <v>0</v>
      </c>
      <c r="AI106" s="81">
        <f t="shared" si="31"/>
        <v>52</v>
      </c>
    </row>
    <row r="107" spans="2:35" ht="30" x14ac:dyDescent="0.25">
      <c r="B107" s="50" t="s">
        <v>113</v>
      </c>
      <c r="C107" s="85"/>
      <c r="D107" s="85">
        <f t="shared" si="22"/>
        <v>0</v>
      </c>
      <c r="E107" s="72" t="s">
        <v>438</v>
      </c>
      <c r="F107" s="72"/>
      <c r="G107" s="70">
        <v>0.58333333333333337</v>
      </c>
      <c r="H107" s="70">
        <v>0.66666666666666663</v>
      </c>
      <c r="I107" s="71">
        <v>44294</v>
      </c>
      <c r="J107" s="71">
        <v>44294</v>
      </c>
      <c r="K107" s="104"/>
      <c r="L107" s="104"/>
      <c r="M107" s="104"/>
      <c r="N107" s="104"/>
      <c r="O107" s="98" t="s">
        <v>439</v>
      </c>
      <c r="P107" s="50" t="s">
        <v>241</v>
      </c>
      <c r="Q107" s="50" t="s">
        <v>77</v>
      </c>
      <c r="R107" s="50" t="s">
        <v>350</v>
      </c>
      <c r="S107" s="50" t="s">
        <v>336</v>
      </c>
      <c r="T107" s="50" t="s">
        <v>185</v>
      </c>
      <c r="U107" s="66">
        <f t="shared" si="35"/>
        <v>0</v>
      </c>
      <c r="V107" s="60">
        <f t="shared" si="36"/>
        <v>1</v>
      </c>
      <c r="W107" s="97">
        <f t="shared" si="23"/>
        <v>8.3333333333333259E-2</v>
      </c>
      <c r="X107" s="97">
        <f t="shared" si="24"/>
        <v>8.3333333333333259E-2</v>
      </c>
      <c r="Y107" s="110">
        <f t="shared" si="25"/>
        <v>0</v>
      </c>
      <c r="Z107" s="97">
        <f t="shared" si="32"/>
        <v>0.20833333333333337</v>
      </c>
      <c r="AA107" s="97">
        <f t="shared" si="26"/>
        <v>0.29166666666666663</v>
      </c>
      <c r="AB107" s="91">
        <f t="shared" si="27"/>
        <v>8</v>
      </c>
      <c r="AC107" s="81">
        <f t="shared" si="37"/>
        <v>4</v>
      </c>
      <c r="AD107" s="81">
        <f t="shared" si="28"/>
        <v>14</v>
      </c>
      <c r="AE107" s="81" t="str">
        <f t="shared" si="38"/>
        <v>4-14</v>
      </c>
      <c r="AF107" s="97">
        <f t="shared" si="29"/>
        <v>0</v>
      </c>
      <c r="AG107" s="95">
        <f t="shared" si="30"/>
        <v>0</v>
      </c>
      <c r="AH107" s="96">
        <f t="shared" si="21"/>
        <v>1</v>
      </c>
      <c r="AI107" s="81">
        <f t="shared" si="31"/>
        <v>52</v>
      </c>
    </row>
    <row r="108" spans="2:35" x14ac:dyDescent="0.25">
      <c r="B108" s="50" t="s">
        <v>138</v>
      </c>
      <c r="C108" s="85"/>
      <c r="D108" s="85">
        <f t="shared" si="22"/>
        <v>0</v>
      </c>
      <c r="E108" s="72" t="s">
        <v>440</v>
      </c>
      <c r="F108" s="72"/>
      <c r="G108" s="70">
        <v>0.625</v>
      </c>
      <c r="H108" s="70">
        <v>0.62986111111111109</v>
      </c>
      <c r="I108" s="71">
        <v>44294</v>
      </c>
      <c r="J108" s="71">
        <v>44296</v>
      </c>
      <c r="K108" s="104"/>
      <c r="L108" s="104"/>
      <c r="M108" s="104"/>
      <c r="N108" s="104"/>
      <c r="O108" s="98"/>
      <c r="P108" s="50" t="s">
        <v>139</v>
      </c>
      <c r="Q108" s="50" t="s">
        <v>77</v>
      </c>
      <c r="R108" s="50" t="s">
        <v>441</v>
      </c>
      <c r="S108" s="50" t="s">
        <v>336</v>
      </c>
      <c r="T108" s="50" t="s">
        <v>184</v>
      </c>
      <c r="U108" s="66">
        <f t="shared" si="35"/>
        <v>2</v>
      </c>
      <c r="V108" s="60">
        <f t="shared" si="36"/>
        <v>1</v>
      </c>
      <c r="W108" s="97">
        <f t="shared" si="23"/>
        <v>0.7134611111111111</v>
      </c>
      <c r="X108" s="97">
        <f t="shared" si="24"/>
        <v>1.2128577777777778</v>
      </c>
      <c r="Y108" s="110">
        <f t="shared" si="25"/>
        <v>1</v>
      </c>
      <c r="Z108" s="97">
        <f t="shared" si="32"/>
        <v>0</v>
      </c>
      <c r="AA108" s="97">
        <f t="shared" si="26"/>
        <v>1.2128577777777778</v>
      </c>
      <c r="AB108" s="91">
        <f t="shared" si="27"/>
        <v>10</v>
      </c>
      <c r="AC108" s="81">
        <f t="shared" si="37"/>
        <v>4</v>
      </c>
      <c r="AD108" s="81">
        <f t="shared" si="28"/>
        <v>14</v>
      </c>
      <c r="AE108" s="81" t="str">
        <f t="shared" si="38"/>
        <v>4-14</v>
      </c>
      <c r="AF108" s="97">
        <f t="shared" si="29"/>
        <v>0</v>
      </c>
      <c r="AG108" s="95">
        <f t="shared" si="30"/>
        <v>0</v>
      </c>
      <c r="AH108" s="96">
        <f t="shared" si="21"/>
        <v>1</v>
      </c>
      <c r="AI108" s="81">
        <f t="shared" si="31"/>
        <v>52</v>
      </c>
    </row>
    <row r="109" spans="2:35" ht="30" x14ac:dyDescent="0.25">
      <c r="B109" s="50" t="s">
        <v>256</v>
      </c>
      <c r="C109" s="85"/>
      <c r="D109" s="85">
        <f t="shared" si="22"/>
        <v>0</v>
      </c>
      <c r="E109" s="72" t="s">
        <v>442</v>
      </c>
      <c r="F109" s="72"/>
      <c r="G109" s="70">
        <v>0.29166666666666669</v>
      </c>
      <c r="H109" s="70"/>
      <c r="I109" s="71">
        <v>44295</v>
      </c>
      <c r="J109" s="71"/>
      <c r="K109" s="104"/>
      <c r="L109" s="104"/>
      <c r="M109" s="104"/>
      <c r="N109" s="104"/>
      <c r="O109" s="98" t="s">
        <v>100</v>
      </c>
      <c r="P109" s="50" t="s">
        <v>73</v>
      </c>
      <c r="Q109" s="73" t="s">
        <v>47</v>
      </c>
      <c r="R109" s="50" t="s">
        <v>443</v>
      </c>
      <c r="S109" s="50" t="s">
        <v>336</v>
      </c>
      <c r="T109" s="50" t="s">
        <v>184</v>
      </c>
      <c r="U109" s="66">
        <f t="shared" si="35"/>
        <v>-44295</v>
      </c>
      <c r="V109" s="60">
        <f t="shared" si="36"/>
        <v>0</v>
      </c>
      <c r="W109" s="97">
        <f t="shared" si="23"/>
        <v>0</v>
      </c>
      <c r="X109" s="97">
        <f t="shared" si="24"/>
        <v>0</v>
      </c>
      <c r="Y109" s="110">
        <f t="shared" si="25"/>
        <v>1</v>
      </c>
      <c r="Z109" s="97">
        <f t="shared" si="32"/>
        <v>0</v>
      </c>
      <c r="AA109" s="97">
        <f t="shared" si="26"/>
        <v>0</v>
      </c>
      <c r="AB109" s="91">
        <f t="shared" si="27"/>
        <v>0</v>
      </c>
      <c r="AC109" s="81">
        <f t="shared" si="37"/>
        <v>1</v>
      </c>
      <c r="AD109" s="81">
        <f t="shared" si="28"/>
        <v>52</v>
      </c>
      <c r="AE109" s="81"/>
      <c r="AF109" s="97">
        <f t="shared" si="29"/>
        <v>0</v>
      </c>
      <c r="AG109" s="95">
        <f t="shared" si="30"/>
        <v>0</v>
      </c>
      <c r="AH109" s="96">
        <f t="shared" si="21"/>
        <v>1</v>
      </c>
      <c r="AI109" s="81">
        <f t="shared" si="31"/>
        <v>52</v>
      </c>
    </row>
    <row r="110" spans="2:35" ht="45" x14ac:dyDescent="0.25">
      <c r="B110" s="50" t="s">
        <v>145</v>
      </c>
      <c r="C110" s="85"/>
      <c r="D110" s="85">
        <f t="shared" si="22"/>
        <v>0</v>
      </c>
      <c r="E110" s="72" t="s">
        <v>444</v>
      </c>
      <c r="F110" s="72"/>
      <c r="G110" s="70">
        <v>0.29166666666666669</v>
      </c>
      <c r="H110" s="70"/>
      <c r="I110" s="71">
        <v>44295</v>
      </c>
      <c r="J110" s="71"/>
      <c r="K110" s="104"/>
      <c r="L110" s="104"/>
      <c r="M110" s="104"/>
      <c r="N110" s="104"/>
      <c r="O110" s="98" t="s">
        <v>445</v>
      </c>
      <c r="P110" s="50" t="s">
        <v>446</v>
      </c>
      <c r="Q110" s="73" t="s">
        <v>47</v>
      </c>
      <c r="R110" s="50" t="s">
        <v>447</v>
      </c>
      <c r="S110" s="50" t="s">
        <v>337</v>
      </c>
      <c r="T110" s="50" t="s">
        <v>188</v>
      </c>
      <c r="U110" s="66">
        <f t="shared" si="35"/>
        <v>-44295</v>
      </c>
      <c r="V110" s="60">
        <f t="shared" si="36"/>
        <v>0</v>
      </c>
      <c r="W110" s="97">
        <f t="shared" si="23"/>
        <v>0</v>
      </c>
      <c r="X110" s="97">
        <f t="shared" si="24"/>
        <v>0</v>
      </c>
      <c r="Y110" s="110">
        <f t="shared" si="25"/>
        <v>1</v>
      </c>
      <c r="Z110" s="97">
        <f t="shared" si="32"/>
        <v>0</v>
      </c>
      <c r="AA110" s="97">
        <f t="shared" si="26"/>
        <v>0</v>
      </c>
      <c r="AB110" s="91">
        <f t="shared" si="27"/>
        <v>0</v>
      </c>
      <c r="AC110" s="81">
        <f t="shared" si="37"/>
        <v>1</v>
      </c>
      <c r="AD110" s="81">
        <f t="shared" si="28"/>
        <v>52</v>
      </c>
      <c r="AE110" s="81"/>
      <c r="AF110" s="97">
        <f t="shared" si="29"/>
        <v>0</v>
      </c>
      <c r="AG110" s="95">
        <f t="shared" si="30"/>
        <v>0</v>
      </c>
      <c r="AH110" s="96">
        <f t="shared" si="21"/>
        <v>1</v>
      </c>
      <c r="AI110" s="81">
        <f t="shared" si="31"/>
        <v>52</v>
      </c>
    </row>
    <row r="111" spans="2:35" ht="60" x14ac:dyDescent="0.25">
      <c r="B111" s="50" t="s">
        <v>97</v>
      </c>
      <c r="C111" s="85"/>
      <c r="D111" s="85">
        <f t="shared" si="22"/>
        <v>0</v>
      </c>
      <c r="E111" s="72" t="s">
        <v>448</v>
      </c>
      <c r="F111" s="72"/>
      <c r="G111" s="70">
        <v>0.40347222222222223</v>
      </c>
      <c r="H111" s="70"/>
      <c r="I111" s="71">
        <v>44295</v>
      </c>
      <c r="J111" s="71"/>
      <c r="K111" s="104"/>
      <c r="L111" s="104"/>
      <c r="M111" s="104"/>
      <c r="N111" s="104"/>
      <c r="O111" s="98" t="s">
        <v>449</v>
      </c>
      <c r="P111" s="50" t="s">
        <v>450</v>
      </c>
      <c r="Q111" s="50" t="s">
        <v>77</v>
      </c>
      <c r="R111" s="50" t="s">
        <v>451</v>
      </c>
      <c r="S111" s="50" t="s">
        <v>337</v>
      </c>
      <c r="T111" s="50" t="s">
        <v>184</v>
      </c>
      <c r="U111" s="66">
        <f t="shared" si="35"/>
        <v>-44295</v>
      </c>
      <c r="V111" s="60">
        <f t="shared" si="36"/>
        <v>0</v>
      </c>
      <c r="W111" s="97">
        <f t="shared" si="23"/>
        <v>0</v>
      </c>
      <c r="X111" s="97">
        <f t="shared" si="24"/>
        <v>0</v>
      </c>
      <c r="Y111" s="110">
        <f t="shared" si="25"/>
        <v>1</v>
      </c>
      <c r="Z111" s="97">
        <f t="shared" si="32"/>
        <v>0</v>
      </c>
      <c r="AA111" s="97">
        <f t="shared" si="26"/>
        <v>0</v>
      </c>
      <c r="AB111" s="91">
        <f t="shared" si="27"/>
        <v>0</v>
      </c>
      <c r="AC111" s="81">
        <f t="shared" si="37"/>
        <v>1</v>
      </c>
      <c r="AD111" s="81">
        <f t="shared" si="28"/>
        <v>52</v>
      </c>
      <c r="AE111" s="81"/>
      <c r="AF111" s="97">
        <f t="shared" si="29"/>
        <v>0</v>
      </c>
      <c r="AG111" s="95">
        <f t="shared" si="30"/>
        <v>0</v>
      </c>
      <c r="AH111" s="96">
        <f t="shared" si="21"/>
        <v>1</v>
      </c>
      <c r="AI111" s="81">
        <f t="shared" si="31"/>
        <v>52</v>
      </c>
    </row>
    <row r="112" spans="2:35" x14ac:dyDescent="0.25">
      <c r="B112" s="50" t="s">
        <v>222</v>
      </c>
      <c r="C112" s="85"/>
      <c r="D112" s="85">
        <f t="shared" si="22"/>
        <v>0</v>
      </c>
      <c r="E112" s="72" t="s">
        <v>452</v>
      </c>
      <c r="F112" s="72"/>
      <c r="G112" s="70">
        <v>0.29166666666666669</v>
      </c>
      <c r="H112" s="70"/>
      <c r="I112" s="71">
        <v>44295</v>
      </c>
      <c r="J112" s="71"/>
      <c r="K112" s="104"/>
      <c r="L112" s="104"/>
      <c r="M112" s="104"/>
      <c r="N112" s="104"/>
      <c r="O112" s="98"/>
      <c r="P112" s="50" t="s">
        <v>144</v>
      </c>
      <c r="Q112" s="73" t="s">
        <v>47</v>
      </c>
      <c r="R112" s="50"/>
      <c r="S112" s="50"/>
      <c r="T112" s="50" t="s">
        <v>185</v>
      </c>
      <c r="U112" s="66">
        <f t="shared" si="35"/>
        <v>-44295</v>
      </c>
      <c r="V112" s="60">
        <f t="shared" si="36"/>
        <v>0</v>
      </c>
      <c r="W112" s="97">
        <f t="shared" si="23"/>
        <v>0</v>
      </c>
      <c r="X112" s="97">
        <f t="shared" si="24"/>
        <v>0</v>
      </c>
      <c r="Y112" s="110">
        <f t="shared" si="25"/>
        <v>1</v>
      </c>
      <c r="Z112" s="97">
        <f t="shared" si="32"/>
        <v>0</v>
      </c>
      <c r="AA112" s="97">
        <f t="shared" si="26"/>
        <v>0</v>
      </c>
      <c r="AB112" s="91">
        <f t="shared" si="27"/>
        <v>0</v>
      </c>
      <c r="AC112" s="81">
        <f t="shared" si="37"/>
        <v>1</v>
      </c>
      <c r="AD112" s="81">
        <f t="shared" si="28"/>
        <v>52</v>
      </c>
      <c r="AE112" s="81"/>
      <c r="AF112" s="97">
        <f t="shared" si="29"/>
        <v>0</v>
      </c>
      <c r="AG112" s="95">
        <f t="shared" si="30"/>
        <v>0</v>
      </c>
      <c r="AH112" s="96">
        <f t="shared" si="21"/>
        <v>0</v>
      </c>
      <c r="AI112" s="81">
        <f t="shared" si="31"/>
        <v>52</v>
      </c>
    </row>
    <row r="113" spans="2:35" ht="60" x14ac:dyDescent="0.25">
      <c r="B113" s="50" t="s">
        <v>169</v>
      </c>
      <c r="C113" s="85"/>
      <c r="D113" s="85">
        <f t="shared" si="22"/>
        <v>0</v>
      </c>
      <c r="E113" s="72" t="s">
        <v>453</v>
      </c>
      <c r="F113" s="72"/>
      <c r="G113" s="70">
        <v>0.33819444444444446</v>
      </c>
      <c r="H113" s="70"/>
      <c r="I113" s="71">
        <v>44295</v>
      </c>
      <c r="J113" s="71"/>
      <c r="K113" s="104"/>
      <c r="L113" s="104"/>
      <c r="M113" s="104"/>
      <c r="N113" s="104"/>
      <c r="O113" s="98" t="s">
        <v>72</v>
      </c>
      <c r="P113" s="50" t="s">
        <v>171</v>
      </c>
      <c r="Q113" s="50" t="s">
        <v>77</v>
      </c>
      <c r="R113" s="50" t="s">
        <v>443</v>
      </c>
      <c r="S113" s="50" t="s">
        <v>337</v>
      </c>
      <c r="T113" s="50" t="s">
        <v>184</v>
      </c>
      <c r="U113" s="66">
        <f t="shared" si="35"/>
        <v>-44295</v>
      </c>
      <c r="V113" s="60">
        <f t="shared" si="36"/>
        <v>0</v>
      </c>
      <c r="W113" s="97">
        <f t="shared" si="23"/>
        <v>0</v>
      </c>
      <c r="X113" s="97">
        <f t="shared" si="24"/>
        <v>0</v>
      </c>
      <c r="Y113" s="110">
        <f t="shared" si="25"/>
        <v>1</v>
      </c>
      <c r="Z113" s="97">
        <f t="shared" si="32"/>
        <v>0</v>
      </c>
      <c r="AA113" s="97">
        <f t="shared" si="26"/>
        <v>0</v>
      </c>
      <c r="AB113" s="91">
        <f t="shared" si="27"/>
        <v>0</v>
      </c>
      <c r="AC113" s="81">
        <f t="shared" si="37"/>
        <v>1</v>
      </c>
      <c r="AD113" s="81">
        <f t="shared" si="28"/>
        <v>52</v>
      </c>
      <c r="AE113" s="81"/>
      <c r="AF113" s="97">
        <f t="shared" si="29"/>
        <v>0</v>
      </c>
      <c r="AG113" s="95">
        <f t="shared" si="30"/>
        <v>0</v>
      </c>
      <c r="AH113" s="96">
        <f t="shared" si="21"/>
        <v>1</v>
      </c>
      <c r="AI113" s="81">
        <f t="shared" si="31"/>
        <v>52</v>
      </c>
    </row>
    <row r="114" spans="2:35" x14ac:dyDescent="0.25">
      <c r="B114" s="50" t="s">
        <v>104</v>
      </c>
      <c r="C114" s="85"/>
      <c r="D114" s="85">
        <f t="shared" si="22"/>
        <v>0</v>
      </c>
      <c r="E114" s="72" t="s">
        <v>454</v>
      </c>
      <c r="F114" s="72"/>
      <c r="G114" s="70">
        <v>0.29166666666666669</v>
      </c>
      <c r="H114" s="70"/>
      <c r="I114" s="71">
        <v>44295</v>
      </c>
      <c r="J114" s="71"/>
      <c r="K114" s="104"/>
      <c r="L114" s="104"/>
      <c r="M114" s="104"/>
      <c r="N114" s="104"/>
      <c r="O114" s="98" t="s">
        <v>295</v>
      </c>
      <c r="P114" s="50" t="s">
        <v>106</v>
      </c>
      <c r="Q114" s="50" t="s">
        <v>77</v>
      </c>
      <c r="R114" s="50" t="s">
        <v>443</v>
      </c>
      <c r="S114" s="50" t="s">
        <v>337</v>
      </c>
      <c r="T114" s="50" t="s">
        <v>184</v>
      </c>
      <c r="U114" s="66">
        <f t="shared" si="35"/>
        <v>-44295</v>
      </c>
      <c r="V114" s="60">
        <f t="shared" si="36"/>
        <v>0</v>
      </c>
      <c r="W114" s="97">
        <f t="shared" si="23"/>
        <v>0</v>
      </c>
      <c r="X114" s="97">
        <f t="shared" si="24"/>
        <v>0</v>
      </c>
      <c r="Y114" s="110">
        <f t="shared" si="25"/>
        <v>1</v>
      </c>
      <c r="Z114" s="97">
        <f t="shared" si="32"/>
        <v>0</v>
      </c>
      <c r="AA114" s="97">
        <f t="shared" si="26"/>
        <v>0</v>
      </c>
      <c r="AB114" s="91">
        <f t="shared" si="27"/>
        <v>0</v>
      </c>
      <c r="AC114" s="81">
        <f t="shared" si="37"/>
        <v>1</v>
      </c>
      <c r="AD114" s="81">
        <f t="shared" si="28"/>
        <v>52</v>
      </c>
      <c r="AE114" s="81"/>
      <c r="AF114" s="97">
        <f t="shared" si="29"/>
        <v>0</v>
      </c>
      <c r="AG114" s="95">
        <f t="shared" si="30"/>
        <v>0</v>
      </c>
      <c r="AH114" s="96">
        <f t="shared" si="21"/>
        <v>1</v>
      </c>
      <c r="AI114" s="81">
        <f t="shared" si="31"/>
        <v>52</v>
      </c>
    </row>
    <row r="115" spans="2:35" ht="60" x14ac:dyDescent="0.25">
      <c r="B115" s="50" t="s">
        <v>165</v>
      </c>
      <c r="C115" s="85"/>
      <c r="D115" s="85">
        <f t="shared" si="22"/>
        <v>0</v>
      </c>
      <c r="E115" s="72" t="s">
        <v>455</v>
      </c>
      <c r="F115" s="72"/>
      <c r="G115" s="70">
        <v>0.34722222222222227</v>
      </c>
      <c r="H115" s="70"/>
      <c r="I115" s="71">
        <v>44295</v>
      </c>
      <c r="J115" s="71"/>
      <c r="K115" s="104"/>
      <c r="L115" s="104"/>
      <c r="M115" s="104"/>
      <c r="N115" s="104"/>
      <c r="O115" s="98" t="s">
        <v>456</v>
      </c>
      <c r="P115" s="50" t="s">
        <v>166</v>
      </c>
      <c r="Q115" s="50" t="s">
        <v>77</v>
      </c>
      <c r="R115" s="50" t="s">
        <v>441</v>
      </c>
      <c r="S115" s="50" t="s">
        <v>336</v>
      </c>
      <c r="T115" s="50" t="s">
        <v>184</v>
      </c>
      <c r="U115" s="66">
        <f t="shared" si="35"/>
        <v>-44295</v>
      </c>
      <c r="V115" s="60">
        <f t="shared" si="36"/>
        <v>0</v>
      </c>
      <c r="W115" s="97">
        <f t="shared" si="23"/>
        <v>0</v>
      </c>
      <c r="X115" s="97">
        <f t="shared" si="24"/>
        <v>0</v>
      </c>
      <c r="Y115" s="110">
        <f t="shared" si="25"/>
        <v>1</v>
      </c>
      <c r="Z115" s="97">
        <f t="shared" si="32"/>
        <v>0</v>
      </c>
      <c r="AA115" s="97">
        <f t="shared" si="26"/>
        <v>0</v>
      </c>
      <c r="AB115" s="91">
        <f t="shared" si="27"/>
        <v>0</v>
      </c>
      <c r="AC115" s="81">
        <f t="shared" si="37"/>
        <v>1</v>
      </c>
      <c r="AD115" s="81">
        <f t="shared" si="28"/>
        <v>52</v>
      </c>
      <c r="AE115" s="81"/>
      <c r="AF115" s="97">
        <f t="shared" si="29"/>
        <v>0</v>
      </c>
      <c r="AG115" s="95">
        <f t="shared" si="30"/>
        <v>0</v>
      </c>
      <c r="AH115" s="96">
        <f t="shared" si="21"/>
        <v>1</v>
      </c>
      <c r="AI115" s="81">
        <f t="shared" si="31"/>
        <v>52</v>
      </c>
    </row>
    <row r="116" spans="2:35" x14ac:dyDescent="0.25">
      <c r="B116" s="50" t="s">
        <v>151</v>
      </c>
      <c r="C116" s="85"/>
      <c r="D116" s="85">
        <f t="shared" si="22"/>
        <v>0</v>
      </c>
      <c r="E116" s="72" t="s">
        <v>457</v>
      </c>
      <c r="F116" s="72"/>
      <c r="G116" s="70">
        <v>0.375</v>
      </c>
      <c r="H116" s="70"/>
      <c r="I116" s="71">
        <v>44295</v>
      </c>
      <c r="J116" s="71"/>
      <c r="K116" s="104"/>
      <c r="L116" s="104"/>
      <c r="M116" s="104"/>
      <c r="N116" s="104"/>
      <c r="O116" s="98" t="s">
        <v>458</v>
      </c>
      <c r="P116" s="50" t="s">
        <v>153</v>
      </c>
      <c r="Q116" s="50" t="s">
        <v>77</v>
      </c>
      <c r="R116" s="50"/>
      <c r="S116" s="50" t="s">
        <v>338</v>
      </c>
      <c r="T116" s="50" t="s">
        <v>184</v>
      </c>
      <c r="U116" s="66">
        <f t="shared" si="35"/>
        <v>-44295</v>
      </c>
      <c r="V116" s="60">
        <f t="shared" si="36"/>
        <v>0</v>
      </c>
      <c r="W116" s="97">
        <f t="shared" si="23"/>
        <v>0</v>
      </c>
      <c r="X116" s="97">
        <f t="shared" si="24"/>
        <v>0</v>
      </c>
      <c r="Y116" s="110">
        <f t="shared" si="25"/>
        <v>1</v>
      </c>
      <c r="Z116" s="97">
        <f t="shared" si="32"/>
        <v>0</v>
      </c>
      <c r="AA116" s="97">
        <f t="shared" si="26"/>
        <v>0</v>
      </c>
      <c r="AB116" s="91">
        <f t="shared" si="27"/>
        <v>0</v>
      </c>
      <c r="AC116" s="81">
        <f t="shared" si="37"/>
        <v>1</v>
      </c>
      <c r="AD116" s="81">
        <f t="shared" si="28"/>
        <v>52</v>
      </c>
      <c r="AE116" s="81"/>
      <c r="AF116" s="97">
        <f t="shared" si="29"/>
        <v>0</v>
      </c>
      <c r="AG116" s="95">
        <f t="shared" si="30"/>
        <v>0</v>
      </c>
      <c r="AH116" s="96">
        <f t="shared" si="21"/>
        <v>0</v>
      </c>
      <c r="AI116" s="81">
        <f t="shared" si="31"/>
        <v>52</v>
      </c>
    </row>
    <row r="117" spans="2:35" x14ac:dyDescent="0.25">
      <c r="B117" s="50" t="s">
        <v>143</v>
      </c>
      <c r="C117" s="85"/>
      <c r="D117" s="85">
        <f t="shared" si="22"/>
        <v>0</v>
      </c>
      <c r="E117" s="72" t="s">
        <v>459</v>
      </c>
      <c r="F117" s="72"/>
      <c r="G117" s="70">
        <v>0.29166666666666669</v>
      </c>
      <c r="H117" s="70"/>
      <c r="I117" s="71">
        <v>44295</v>
      </c>
      <c r="J117" s="71"/>
      <c r="K117" s="104"/>
      <c r="L117" s="104"/>
      <c r="M117" s="104"/>
      <c r="N117" s="104"/>
      <c r="O117" s="98" t="s">
        <v>400</v>
      </c>
      <c r="P117" s="50" t="s">
        <v>144</v>
      </c>
      <c r="Q117" s="73" t="s">
        <v>47</v>
      </c>
      <c r="R117" s="50"/>
      <c r="S117" s="50" t="s">
        <v>337</v>
      </c>
      <c r="T117" s="50" t="s">
        <v>185</v>
      </c>
      <c r="U117" s="66">
        <f t="shared" si="35"/>
        <v>-44295</v>
      </c>
      <c r="V117" s="60">
        <f t="shared" si="36"/>
        <v>0</v>
      </c>
      <c r="W117" s="97">
        <f t="shared" si="23"/>
        <v>0</v>
      </c>
      <c r="X117" s="97">
        <f t="shared" si="24"/>
        <v>0</v>
      </c>
      <c r="Y117" s="110">
        <f t="shared" si="25"/>
        <v>1</v>
      </c>
      <c r="Z117" s="97">
        <f t="shared" si="32"/>
        <v>0</v>
      </c>
      <c r="AA117" s="97">
        <f t="shared" si="26"/>
        <v>0</v>
      </c>
      <c r="AB117" s="91">
        <f t="shared" si="27"/>
        <v>0</v>
      </c>
      <c r="AC117" s="81">
        <f t="shared" si="37"/>
        <v>1</v>
      </c>
      <c r="AD117" s="81">
        <f t="shared" si="28"/>
        <v>52</v>
      </c>
      <c r="AE117" s="81"/>
      <c r="AF117" s="97">
        <f t="shared" si="29"/>
        <v>0</v>
      </c>
      <c r="AG117" s="95">
        <f t="shared" si="30"/>
        <v>0</v>
      </c>
      <c r="AH117" s="96">
        <f t="shared" si="21"/>
        <v>0</v>
      </c>
      <c r="AI117" s="81">
        <f t="shared" si="31"/>
        <v>52</v>
      </c>
    </row>
    <row r="118" spans="2:35" x14ac:dyDescent="0.25">
      <c r="B118" s="50" t="s">
        <v>92</v>
      </c>
      <c r="C118" s="85"/>
      <c r="D118" s="85">
        <f t="shared" si="22"/>
        <v>0</v>
      </c>
      <c r="E118" s="72" t="s">
        <v>460</v>
      </c>
      <c r="F118" s="72"/>
      <c r="G118" s="70">
        <v>0.66666666666666663</v>
      </c>
      <c r="H118" s="70"/>
      <c r="I118" s="71">
        <v>44295</v>
      </c>
      <c r="J118" s="71"/>
      <c r="K118" s="104"/>
      <c r="L118" s="104"/>
      <c r="M118" s="104"/>
      <c r="N118" s="104"/>
      <c r="O118" s="98"/>
      <c r="P118" s="50" t="s">
        <v>461</v>
      </c>
      <c r="Q118" s="50" t="s">
        <v>77</v>
      </c>
      <c r="R118" s="50" t="s">
        <v>443</v>
      </c>
      <c r="S118" s="50" t="s">
        <v>337</v>
      </c>
      <c r="T118" s="50" t="s">
        <v>184</v>
      </c>
      <c r="U118" s="66">
        <f t="shared" si="35"/>
        <v>-44295</v>
      </c>
      <c r="V118" s="60">
        <f t="shared" si="36"/>
        <v>0</v>
      </c>
      <c r="W118" s="97">
        <f t="shared" si="23"/>
        <v>0</v>
      </c>
      <c r="X118" s="97">
        <f t="shared" si="24"/>
        <v>0</v>
      </c>
      <c r="Y118" s="110">
        <f t="shared" si="25"/>
        <v>1</v>
      </c>
      <c r="Z118" s="97">
        <f t="shared" si="32"/>
        <v>0</v>
      </c>
      <c r="AA118" s="97">
        <f t="shared" si="26"/>
        <v>0</v>
      </c>
      <c r="AB118" s="91">
        <f t="shared" si="27"/>
        <v>0</v>
      </c>
      <c r="AC118" s="81">
        <f t="shared" si="37"/>
        <v>1</v>
      </c>
      <c r="AD118" s="81">
        <f t="shared" si="28"/>
        <v>52</v>
      </c>
      <c r="AE118" s="81"/>
      <c r="AF118" s="97">
        <f t="shared" si="29"/>
        <v>0</v>
      </c>
      <c r="AG118" s="95">
        <f t="shared" si="30"/>
        <v>0</v>
      </c>
      <c r="AH118" s="96">
        <f t="shared" si="21"/>
        <v>1</v>
      </c>
      <c r="AI118" s="81">
        <f t="shared" si="31"/>
        <v>52</v>
      </c>
    </row>
    <row r="119" spans="2:35" ht="30" x14ac:dyDescent="0.25">
      <c r="B119" s="50" t="s">
        <v>78</v>
      </c>
      <c r="C119" s="85"/>
      <c r="D119" s="85">
        <f t="shared" si="22"/>
        <v>0</v>
      </c>
      <c r="E119" s="72" t="s">
        <v>462</v>
      </c>
      <c r="F119" s="72"/>
      <c r="G119" s="70">
        <v>0.625</v>
      </c>
      <c r="H119" s="70">
        <v>0.72916666666666663</v>
      </c>
      <c r="I119" s="71">
        <v>44295</v>
      </c>
      <c r="J119" s="71">
        <v>44295</v>
      </c>
      <c r="K119" s="104"/>
      <c r="L119" s="104"/>
      <c r="M119" s="104"/>
      <c r="N119" s="104"/>
      <c r="O119" s="98" t="s">
        <v>84</v>
      </c>
      <c r="P119" s="50" t="s">
        <v>265</v>
      </c>
      <c r="Q119" s="50" t="s">
        <v>77</v>
      </c>
      <c r="R119" s="50" t="s">
        <v>351</v>
      </c>
      <c r="S119" s="50" t="s">
        <v>337</v>
      </c>
      <c r="T119" s="50" t="s">
        <v>184</v>
      </c>
      <c r="U119" s="66">
        <f t="shared" si="35"/>
        <v>0</v>
      </c>
      <c r="V119" s="60">
        <f t="shared" si="36"/>
        <v>1</v>
      </c>
      <c r="W119" s="97">
        <f t="shared" si="23"/>
        <v>0.10416666666666663</v>
      </c>
      <c r="X119" s="97">
        <f t="shared" si="24"/>
        <v>0.10416666666666663</v>
      </c>
      <c r="Y119" s="110">
        <f t="shared" si="25"/>
        <v>0</v>
      </c>
      <c r="Z119" s="97">
        <f t="shared" si="32"/>
        <v>0.14583333333333337</v>
      </c>
      <c r="AA119" s="97">
        <f t="shared" si="26"/>
        <v>0.25</v>
      </c>
      <c r="AB119" s="91">
        <f t="shared" si="27"/>
        <v>9</v>
      </c>
      <c r="AC119" s="81">
        <f t="shared" si="37"/>
        <v>4</v>
      </c>
      <c r="AD119" s="81">
        <f t="shared" si="28"/>
        <v>14</v>
      </c>
      <c r="AE119" s="81"/>
      <c r="AF119" s="97">
        <f t="shared" si="29"/>
        <v>0</v>
      </c>
      <c r="AG119" s="95">
        <f t="shared" si="30"/>
        <v>0</v>
      </c>
      <c r="AH119" s="96">
        <f t="shared" si="21"/>
        <v>1</v>
      </c>
      <c r="AI119" s="81">
        <f t="shared" si="31"/>
        <v>52</v>
      </c>
    </row>
    <row r="120" spans="2:35" x14ac:dyDescent="0.25">
      <c r="B120" s="50" t="s">
        <v>86</v>
      </c>
      <c r="C120" s="85"/>
      <c r="D120" s="85">
        <f t="shared" si="22"/>
        <v>0</v>
      </c>
      <c r="E120" s="72" t="s">
        <v>460</v>
      </c>
      <c r="F120" s="72"/>
      <c r="G120" s="70">
        <v>0.66666666666666663</v>
      </c>
      <c r="H120" s="70"/>
      <c r="I120" s="71">
        <v>44295</v>
      </c>
      <c r="J120" s="71"/>
      <c r="K120" s="104"/>
      <c r="L120" s="104"/>
      <c r="M120" s="104"/>
      <c r="N120" s="104"/>
      <c r="O120" s="98"/>
      <c r="P120" s="50" t="s">
        <v>87</v>
      </c>
      <c r="Q120" s="50" t="s">
        <v>77</v>
      </c>
      <c r="R120" s="50"/>
      <c r="S120" s="50"/>
      <c r="T120" s="50" t="s">
        <v>184</v>
      </c>
      <c r="U120" s="66">
        <f t="shared" si="35"/>
        <v>-44295</v>
      </c>
      <c r="V120" s="60">
        <f t="shared" si="36"/>
        <v>0</v>
      </c>
      <c r="W120" s="97">
        <f t="shared" si="23"/>
        <v>0</v>
      </c>
      <c r="X120" s="97">
        <f t="shared" si="24"/>
        <v>0</v>
      </c>
      <c r="Y120" s="110">
        <f t="shared" si="25"/>
        <v>1</v>
      </c>
      <c r="Z120" s="97">
        <f t="shared" si="32"/>
        <v>0</v>
      </c>
      <c r="AA120" s="97">
        <f t="shared" si="26"/>
        <v>0</v>
      </c>
      <c r="AB120" s="91">
        <f t="shared" si="27"/>
        <v>0</v>
      </c>
      <c r="AC120" s="81">
        <f t="shared" si="37"/>
        <v>1</v>
      </c>
      <c r="AD120" s="81">
        <f t="shared" si="28"/>
        <v>52</v>
      </c>
      <c r="AE120" s="81"/>
      <c r="AF120" s="97">
        <f t="shared" si="29"/>
        <v>0</v>
      </c>
      <c r="AG120" s="95">
        <f t="shared" si="30"/>
        <v>0</v>
      </c>
      <c r="AH120" s="96">
        <f t="shared" si="21"/>
        <v>0</v>
      </c>
      <c r="AI120" s="81">
        <f t="shared" si="31"/>
        <v>52</v>
      </c>
    </row>
    <row r="121" spans="2:35" x14ac:dyDescent="0.25">
      <c r="B121" s="50" t="s">
        <v>463</v>
      </c>
      <c r="C121" s="85"/>
      <c r="D121" s="85">
        <f t="shared" si="22"/>
        <v>0</v>
      </c>
      <c r="E121" s="72" t="s">
        <v>464</v>
      </c>
      <c r="F121" s="72"/>
      <c r="G121" s="70">
        <v>0.33333333333333331</v>
      </c>
      <c r="H121" s="70">
        <v>0.375</v>
      </c>
      <c r="I121" s="71">
        <v>44295</v>
      </c>
      <c r="J121" s="71">
        <v>44295</v>
      </c>
      <c r="K121" s="104"/>
      <c r="L121" s="104"/>
      <c r="M121" s="104"/>
      <c r="N121" s="104"/>
      <c r="O121" s="98" t="s">
        <v>62</v>
      </c>
      <c r="P121" s="50" t="s">
        <v>298</v>
      </c>
      <c r="Q121" s="50" t="s">
        <v>77</v>
      </c>
      <c r="R121" s="50" t="s">
        <v>349</v>
      </c>
      <c r="S121" s="50" t="s">
        <v>337</v>
      </c>
      <c r="T121" s="50" t="s">
        <v>186</v>
      </c>
      <c r="U121" s="66">
        <f t="shared" si="35"/>
        <v>0</v>
      </c>
      <c r="V121" s="60">
        <f t="shared" si="36"/>
        <v>1</v>
      </c>
      <c r="W121" s="97">
        <f t="shared" si="23"/>
        <v>4.1666666666666685E-2</v>
      </c>
      <c r="X121" s="97">
        <f t="shared" si="24"/>
        <v>4.1666666666666685E-2</v>
      </c>
      <c r="Y121" s="110">
        <f t="shared" si="25"/>
        <v>1</v>
      </c>
      <c r="Z121" s="97">
        <f t="shared" si="32"/>
        <v>0</v>
      </c>
      <c r="AA121" s="97">
        <f t="shared" si="26"/>
        <v>4.1666666666666685E-2</v>
      </c>
      <c r="AB121" s="91">
        <f t="shared" si="27"/>
        <v>9</v>
      </c>
      <c r="AC121" s="81">
        <f t="shared" si="37"/>
        <v>4</v>
      </c>
      <c r="AD121" s="81">
        <f t="shared" si="28"/>
        <v>14</v>
      </c>
      <c r="AE121" s="81"/>
      <c r="AF121" s="97">
        <f t="shared" si="29"/>
        <v>0</v>
      </c>
      <c r="AG121" s="95">
        <f t="shared" si="30"/>
        <v>0</v>
      </c>
      <c r="AH121" s="96">
        <f t="shared" si="21"/>
        <v>1</v>
      </c>
      <c r="AI121" s="81">
        <f t="shared" si="31"/>
        <v>52</v>
      </c>
    </row>
    <row r="122" spans="2:35" x14ac:dyDescent="0.25">
      <c r="B122" s="50" t="s">
        <v>64</v>
      </c>
      <c r="C122" s="85"/>
      <c r="D122" s="85">
        <f t="shared" si="22"/>
        <v>0</v>
      </c>
      <c r="E122" s="72" t="s">
        <v>460</v>
      </c>
      <c r="F122" s="72"/>
      <c r="G122" s="70">
        <v>0.58333333333333337</v>
      </c>
      <c r="H122" s="70"/>
      <c r="I122" s="71">
        <v>44295</v>
      </c>
      <c r="J122" s="71"/>
      <c r="K122" s="104"/>
      <c r="L122" s="104"/>
      <c r="M122" s="104"/>
      <c r="N122" s="104"/>
      <c r="O122" s="98"/>
      <c r="P122" s="50" t="s">
        <v>66</v>
      </c>
      <c r="Q122" s="50" t="s">
        <v>77</v>
      </c>
      <c r="R122" s="50"/>
      <c r="S122" s="50"/>
      <c r="T122" s="50" t="s">
        <v>184</v>
      </c>
      <c r="U122" s="66">
        <f t="shared" si="35"/>
        <v>-44295</v>
      </c>
      <c r="V122" s="60">
        <f t="shared" si="36"/>
        <v>0</v>
      </c>
      <c r="W122" s="97">
        <f t="shared" si="23"/>
        <v>0</v>
      </c>
      <c r="X122" s="97">
        <f t="shared" si="24"/>
        <v>0</v>
      </c>
      <c r="Y122" s="110">
        <f t="shared" si="25"/>
        <v>1</v>
      </c>
      <c r="Z122" s="97">
        <f t="shared" si="32"/>
        <v>0</v>
      </c>
      <c r="AA122" s="97">
        <f t="shared" si="26"/>
        <v>0</v>
      </c>
      <c r="AB122" s="91">
        <f t="shared" si="27"/>
        <v>0</v>
      </c>
      <c r="AC122" s="81">
        <f t="shared" si="37"/>
        <v>1</v>
      </c>
      <c r="AD122" s="81">
        <f t="shared" si="28"/>
        <v>52</v>
      </c>
      <c r="AE122" s="81"/>
      <c r="AF122" s="97">
        <f t="shared" si="29"/>
        <v>0</v>
      </c>
      <c r="AG122" s="95">
        <f t="shared" si="30"/>
        <v>0</v>
      </c>
      <c r="AH122" s="96">
        <f t="shared" si="21"/>
        <v>0</v>
      </c>
      <c r="AI122" s="81">
        <f t="shared" si="31"/>
        <v>52</v>
      </c>
    </row>
    <row r="123" spans="2:35" x14ac:dyDescent="0.25">
      <c r="B123" s="50" t="s">
        <v>79</v>
      </c>
      <c r="C123" s="85"/>
      <c r="D123" s="85">
        <f t="shared" si="22"/>
        <v>0</v>
      </c>
      <c r="E123" s="72" t="s">
        <v>460</v>
      </c>
      <c r="F123" s="72"/>
      <c r="G123" s="70">
        <v>0.625</v>
      </c>
      <c r="H123" s="70"/>
      <c r="I123" s="71">
        <v>44295</v>
      </c>
      <c r="J123" s="71"/>
      <c r="K123" s="104"/>
      <c r="L123" s="104"/>
      <c r="M123" s="104"/>
      <c r="N123" s="104"/>
      <c r="O123" s="98"/>
      <c r="P123" s="50" t="s">
        <v>80</v>
      </c>
      <c r="Q123" s="50" t="s">
        <v>77</v>
      </c>
      <c r="R123" s="50"/>
      <c r="S123" s="50"/>
      <c r="T123" s="50" t="s">
        <v>184</v>
      </c>
      <c r="U123" s="66">
        <f t="shared" si="35"/>
        <v>-44295</v>
      </c>
      <c r="V123" s="60">
        <f t="shared" si="36"/>
        <v>0</v>
      </c>
      <c r="W123" s="97">
        <f t="shared" si="23"/>
        <v>0</v>
      </c>
      <c r="X123" s="97">
        <f t="shared" si="24"/>
        <v>0</v>
      </c>
      <c r="Y123" s="110">
        <f t="shared" si="25"/>
        <v>1</v>
      </c>
      <c r="Z123" s="97">
        <f t="shared" si="32"/>
        <v>0</v>
      </c>
      <c r="AA123" s="97">
        <f t="shared" si="26"/>
        <v>0</v>
      </c>
      <c r="AB123" s="91">
        <f t="shared" si="27"/>
        <v>0</v>
      </c>
      <c r="AC123" s="81">
        <f t="shared" si="37"/>
        <v>1</v>
      </c>
      <c r="AD123" s="81">
        <f t="shared" si="28"/>
        <v>52</v>
      </c>
      <c r="AE123" s="81"/>
      <c r="AF123" s="97">
        <f t="shared" si="29"/>
        <v>0</v>
      </c>
      <c r="AG123" s="95">
        <f t="shared" si="30"/>
        <v>0</v>
      </c>
      <c r="AH123" s="96">
        <f t="shared" si="21"/>
        <v>0</v>
      </c>
      <c r="AI123" s="81">
        <f t="shared" si="31"/>
        <v>52</v>
      </c>
    </row>
    <row r="124" spans="2:35" x14ac:dyDescent="0.25">
      <c r="B124" s="50" t="s">
        <v>217</v>
      </c>
      <c r="C124" s="85"/>
      <c r="D124" s="85">
        <f t="shared" si="22"/>
        <v>0</v>
      </c>
      <c r="E124" s="72" t="s">
        <v>465</v>
      </c>
      <c r="F124" s="72"/>
      <c r="G124" s="70">
        <v>0.41666666666666669</v>
      </c>
      <c r="H124" s="70">
        <v>0.45833333333333331</v>
      </c>
      <c r="I124" s="71">
        <v>44296</v>
      </c>
      <c r="J124" s="71">
        <v>44296</v>
      </c>
      <c r="K124" s="104"/>
      <c r="L124" s="104"/>
      <c r="M124" s="104"/>
      <c r="N124" s="104"/>
      <c r="O124" s="98" t="s">
        <v>65</v>
      </c>
      <c r="P124" s="50" t="s">
        <v>276</v>
      </c>
      <c r="Q124" s="50" t="s">
        <v>77</v>
      </c>
      <c r="R124" s="50" t="s">
        <v>443</v>
      </c>
      <c r="S124" s="50"/>
      <c r="T124" s="50" t="s">
        <v>184</v>
      </c>
      <c r="U124" s="66">
        <f t="shared" si="35"/>
        <v>0</v>
      </c>
      <c r="V124" s="60">
        <f t="shared" si="36"/>
        <v>1</v>
      </c>
      <c r="W124" s="97">
        <f t="shared" si="23"/>
        <v>4.166666666666663E-2</v>
      </c>
      <c r="X124" s="97">
        <f t="shared" si="24"/>
        <v>4.166666666666663E-2</v>
      </c>
      <c r="Y124" s="110">
        <f t="shared" si="25"/>
        <v>1</v>
      </c>
      <c r="Z124" s="97">
        <f t="shared" si="32"/>
        <v>0</v>
      </c>
      <c r="AA124" s="97">
        <f t="shared" si="26"/>
        <v>4.166666666666663E-2</v>
      </c>
      <c r="AB124" s="91">
        <f t="shared" si="27"/>
        <v>10</v>
      </c>
      <c r="AC124" s="81">
        <f t="shared" si="37"/>
        <v>4</v>
      </c>
      <c r="AD124" s="81">
        <f t="shared" si="28"/>
        <v>14</v>
      </c>
      <c r="AE124" s="81"/>
      <c r="AF124" s="97">
        <f t="shared" si="29"/>
        <v>0</v>
      </c>
      <c r="AG124" s="95">
        <f t="shared" si="30"/>
        <v>0</v>
      </c>
      <c r="AH124" s="96">
        <f t="shared" si="21"/>
        <v>0</v>
      </c>
      <c r="AI124" s="81">
        <f t="shared" si="31"/>
        <v>52</v>
      </c>
    </row>
    <row r="125" spans="2:35" x14ac:dyDescent="0.25">
      <c r="B125" s="50" t="s">
        <v>202</v>
      </c>
      <c r="C125" s="85"/>
      <c r="D125" s="85">
        <f t="shared" si="22"/>
        <v>0</v>
      </c>
      <c r="E125" s="72" t="s">
        <v>466</v>
      </c>
      <c r="F125" s="72"/>
      <c r="G125" s="70">
        <v>0.38541666666666669</v>
      </c>
      <c r="H125" s="70">
        <v>0.41666666666666669</v>
      </c>
      <c r="I125" s="71">
        <v>44296</v>
      </c>
      <c r="J125" s="71">
        <v>44296</v>
      </c>
      <c r="K125" s="104"/>
      <c r="L125" s="104"/>
      <c r="M125" s="104"/>
      <c r="N125" s="104"/>
      <c r="O125" s="98" t="s">
        <v>270</v>
      </c>
      <c r="P125" s="50"/>
      <c r="Q125" s="50" t="s">
        <v>77</v>
      </c>
      <c r="R125" s="50" t="s">
        <v>350</v>
      </c>
      <c r="S125" s="50"/>
      <c r="T125" s="50" t="s">
        <v>188</v>
      </c>
      <c r="U125" s="66">
        <f t="shared" si="35"/>
        <v>0</v>
      </c>
      <c r="V125" s="60">
        <f t="shared" si="36"/>
        <v>1</v>
      </c>
      <c r="W125" s="97">
        <f t="shared" si="23"/>
        <v>3.125E-2</v>
      </c>
      <c r="X125" s="97">
        <f t="shared" si="24"/>
        <v>3.125E-2</v>
      </c>
      <c r="Y125" s="110">
        <f t="shared" si="25"/>
        <v>1</v>
      </c>
      <c r="Z125" s="97">
        <f t="shared" si="32"/>
        <v>0</v>
      </c>
      <c r="AA125" s="97">
        <f t="shared" si="26"/>
        <v>3.125E-2</v>
      </c>
      <c r="AB125" s="91">
        <f t="shared" si="27"/>
        <v>10</v>
      </c>
      <c r="AC125" s="81">
        <f t="shared" si="37"/>
        <v>4</v>
      </c>
      <c r="AD125" s="81">
        <f t="shared" si="28"/>
        <v>14</v>
      </c>
      <c r="AE125" s="81"/>
      <c r="AF125" s="97">
        <f t="shared" si="29"/>
        <v>0</v>
      </c>
      <c r="AG125" s="95">
        <f t="shared" si="30"/>
        <v>0</v>
      </c>
      <c r="AH125" s="96">
        <f t="shared" si="21"/>
        <v>0</v>
      </c>
      <c r="AI125" s="81">
        <f t="shared" si="31"/>
        <v>52</v>
      </c>
    </row>
    <row r="126" spans="2:35" x14ac:dyDescent="0.25">
      <c r="B126" s="50" t="s">
        <v>93</v>
      </c>
      <c r="C126" s="85"/>
      <c r="D126" s="85">
        <f t="shared" si="22"/>
        <v>0</v>
      </c>
      <c r="E126" s="72" t="s">
        <v>467</v>
      </c>
      <c r="F126" s="72"/>
      <c r="G126" s="70">
        <v>0.34027777777777773</v>
      </c>
      <c r="H126" s="70">
        <v>0.35972222222222222</v>
      </c>
      <c r="I126" s="71">
        <v>44296</v>
      </c>
      <c r="J126" s="71">
        <v>44296</v>
      </c>
      <c r="K126" s="104"/>
      <c r="L126" s="104"/>
      <c r="M126" s="104"/>
      <c r="N126" s="104"/>
      <c r="O126" s="98" t="s">
        <v>100</v>
      </c>
      <c r="P126" s="50" t="s">
        <v>94</v>
      </c>
      <c r="Q126" s="73" t="s">
        <v>47</v>
      </c>
      <c r="R126" s="50" t="s">
        <v>443</v>
      </c>
      <c r="S126" s="50"/>
      <c r="T126" s="50" t="s">
        <v>184</v>
      </c>
      <c r="U126" s="66">
        <f t="shared" si="35"/>
        <v>0</v>
      </c>
      <c r="V126" s="60">
        <f t="shared" si="36"/>
        <v>1</v>
      </c>
      <c r="W126" s="97">
        <f t="shared" si="23"/>
        <v>1.9444444444444486E-2</v>
      </c>
      <c r="X126" s="97">
        <f t="shared" si="24"/>
        <v>1.9444444444444486E-2</v>
      </c>
      <c r="Y126" s="110">
        <f t="shared" si="25"/>
        <v>1</v>
      </c>
      <c r="Z126" s="97">
        <f t="shared" si="32"/>
        <v>0</v>
      </c>
      <c r="AA126" s="97">
        <f t="shared" si="26"/>
        <v>1.9444444444444486E-2</v>
      </c>
      <c r="AB126" s="91">
        <f t="shared" si="27"/>
        <v>10</v>
      </c>
      <c r="AC126" s="81">
        <f t="shared" si="37"/>
        <v>4</v>
      </c>
      <c r="AD126" s="81">
        <f t="shared" si="28"/>
        <v>14</v>
      </c>
      <c r="AE126" s="81"/>
      <c r="AF126" s="97">
        <f t="shared" si="29"/>
        <v>0</v>
      </c>
      <c r="AG126" s="95">
        <f t="shared" si="30"/>
        <v>0</v>
      </c>
      <c r="AH126" s="96">
        <f t="shared" si="21"/>
        <v>0</v>
      </c>
      <c r="AI126" s="81">
        <f t="shared" si="31"/>
        <v>52</v>
      </c>
    </row>
    <row r="127" spans="2:35" x14ac:dyDescent="0.25">
      <c r="B127" s="50" t="s">
        <v>261</v>
      </c>
      <c r="C127" s="85"/>
      <c r="D127" s="85">
        <f t="shared" si="22"/>
        <v>0</v>
      </c>
      <c r="E127" s="72" t="s">
        <v>468</v>
      </c>
      <c r="F127" s="72"/>
      <c r="G127" s="70">
        <v>0.3263888888888889</v>
      </c>
      <c r="H127" s="70">
        <v>0.34027777777777773</v>
      </c>
      <c r="I127" s="71">
        <v>44296</v>
      </c>
      <c r="J127" s="71">
        <v>44296</v>
      </c>
      <c r="K127" s="104"/>
      <c r="L127" s="104"/>
      <c r="M127" s="104"/>
      <c r="N127" s="104"/>
      <c r="O127" s="98" t="s">
        <v>100</v>
      </c>
      <c r="P127" s="50" t="s">
        <v>94</v>
      </c>
      <c r="Q127" s="73" t="s">
        <v>47</v>
      </c>
      <c r="R127" s="50" t="s">
        <v>443</v>
      </c>
      <c r="S127" s="50"/>
      <c r="T127" s="50" t="s">
        <v>184</v>
      </c>
      <c r="U127" s="66">
        <f t="shared" si="35"/>
        <v>0</v>
      </c>
      <c r="V127" s="60">
        <f t="shared" si="36"/>
        <v>1</v>
      </c>
      <c r="W127" s="97">
        <f t="shared" si="23"/>
        <v>1.388888888888884E-2</v>
      </c>
      <c r="X127" s="97">
        <f t="shared" si="24"/>
        <v>1.388888888888884E-2</v>
      </c>
      <c r="Y127" s="110">
        <f t="shared" si="25"/>
        <v>1</v>
      </c>
      <c r="Z127" s="97">
        <f t="shared" si="32"/>
        <v>0</v>
      </c>
      <c r="AA127" s="97">
        <f t="shared" si="26"/>
        <v>1.388888888888884E-2</v>
      </c>
      <c r="AB127" s="91">
        <f t="shared" si="27"/>
        <v>10</v>
      </c>
      <c r="AC127" s="81">
        <f t="shared" si="37"/>
        <v>4</v>
      </c>
      <c r="AD127" s="81">
        <f t="shared" si="28"/>
        <v>14</v>
      </c>
      <c r="AE127" s="81"/>
      <c r="AF127" s="97">
        <f t="shared" si="29"/>
        <v>0</v>
      </c>
      <c r="AG127" s="95">
        <f t="shared" si="30"/>
        <v>0</v>
      </c>
      <c r="AH127" s="96">
        <f t="shared" si="21"/>
        <v>0</v>
      </c>
      <c r="AI127" s="81">
        <f t="shared" si="31"/>
        <v>52</v>
      </c>
    </row>
    <row r="128" spans="2:35" x14ac:dyDescent="0.25">
      <c r="B128" s="50" t="s">
        <v>158</v>
      </c>
      <c r="C128" s="85"/>
      <c r="D128" s="85">
        <f t="shared" si="22"/>
        <v>0</v>
      </c>
      <c r="E128" s="72" t="s">
        <v>469</v>
      </c>
      <c r="F128" s="72"/>
      <c r="G128" s="70">
        <v>0.375</v>
      </c>
      <c r="H128" s="70">
        <v>0.72916666666666663</v>
      </c>
      <c r="I128" s="71">
        <v>44296</v>
      </c>
      <c r="J128" s="71">
        <v>44298</v>
      </c>
      <c r="K128" s="104"/>
      <c r="L128" s="104"/>
      <c r="M128" s="104"/>
      <c r="N128" s="104"/>
      <c r="O128" s="98"/>
      <c r="P128" s="50" t="s">
        <v>159</v>
      </c>
      <c r="Q128" s="50" t="s">
        <v>77</v>
      </c>
      <c r="R128" s="50" t="s">
        <v>338</v>
      </c>
      <c r="S128" s="50"/>
      <c r="T128" s="50" t="s">
        <v>184</v>
      </c>
      <c r="U128" s="66">
        <f t="shared" si="35"/>
        <v>2</v>
      </c>
      <c r="V128" s="60">
        <f t="shared" si="36"/>
        <v>1</v>
      </c>
      <c r="W128" s="97">
        <f t="shared" si="23"/>
        <v>1.0627666666666666</v>
      </c>
      <c r="X128" s="97">
        <f t="shared" si="24"/>
        <v>1.5621633333333333</v>
      </c>
      <c r="Y128" s="110">
        <f t="shared" si="25"/>
        <v>0</v>
      </c>
      <c r="Z128" s="97">
        <f t="shared" si="32"/>
        <v>0.14583333333333337</v>
      </c>
      <c r="AA128" s="97">
        <f t="shared" si="26"/>
        <v>1.7079966666666668</v>
      </c>
      <c r="AB128" s="91">
        <f t="shared" si="27"/>
        <v>12</v>
      </c>
      <c r="AC128" s="81">
        <f t="shared" si="37"/>
        <v>4</v>
      </c>
      <c r="AD128" s="81">
        <f t="shared" si="28"/>
        <v>15</v>
      </c>
      <c r="AE128" s="81" t="str">
        <f t="shared" si="38"/>
        <v>4-15</v>
      </c>
      <c r="AF128" s="97">
        <f t="shared" si="29"/>
        <v>0</v>
      </c>
      <c r="AG128" s="95">
        <f t="shared" si="30"/>
        <v>0</v>
      </c>
      <c r="AH128" s="96">
        <f t="shared" si="21"/>
        <v>0</v>
      </c>
      <c r="AI128" s="81">
        <f t="shared" si="31"/>
        <v>52</v>
      </c>
    </row>
    <row r="129" spans="2:35" ht="60" x14ac:dyDescent="0.25">
      <c r="B129" s="50" t="s">
        <v>181</v>
      </c>
      <c r="C129" s="85"/>
      <c r="D129" s="85">
        <f t="shared" si="22"/>
        <v>0</v>
      </c>
      <c r="E129" s="72" t="s">
        <v>470</v>
      </c>
      <c r="F129" s="72"/>
      <c r="G129" s="70">
        <v>0.3125</v>
      </c>
      <c r="H129" s="70">
        <v>0.66666666666666663</v>
      </c>
      <c r="I129" s="71">
        <v>44298</v>
      </c>
      <c r="J129" s="71">
        <v>44298</v>
      </c>
      <c r="K129" s="104"/>
      <c r="L129" s="104"/>
      <c r="M129" s="104"/>
      <c r="N129" s="104"/>
      <c r="O129" s="101" t="s">
        <v>2072</v>
      </c>
      <c r="P129" s="50" t="s">
        <v>182</v>
      </c>
      <c r="Q129" s="50" t="s">
        <v>77</v>
      </c>
      <c r="R129" s="50" t="s">
        <v>471</v>
      </c>
      <c r="S129" s="50" t="s">
        <v>337</v>
      </c>
      <c r="T129" s="50" t="s">
        <v>184</v>
      </c>
      <c r="U129" s="66">
        <f t="shared" si="35"/>
        <v>0</v>
      </c>
      <c r="V129" s="60">
        <f t="shared" si="36"/>
        <v>1</v>
      </c>
      <c r="W129" s="97">
        <f t="shared" si="23"/>
        <v>0.27116666666666661</v>
      </c>
      <c r="X129" s="97">
        <f t="shared" si="24"/>
        <v>0.31249666666666664</v>
      </c>
      <c r="Y129" s="110">
        <f t="shared" si="25"/>
        <v>1</v>
      </c>
      <c r="Z129" s="97">
        <f t="shared" si="32"/>
        <v>0</v>
      </c>
      <c r="AA129" s="97">
        <f t="shared" si="26"/>
        <v>0.31249666666666664</v>
      </c>
      <c r="AB129" s="91">
        <f t="shared" si="27"/>
        <v>12</v>
      </c>
      <c r="AC129" s="81">
        <f t="shared" si="37"/>
        <v>4</v>
      </c>
      <c r="AD129" s="81">
        <f t="shared" si="28"/>
        <v>15</v>
      </c>
      <c r="AE129" s="81" t="str">
        <f t="shared" si="38"/>
        <v>4-15</v>
      </c>
      <c r="AF129" s="97">
        <f t="shared" si="29"/>
        <v>0</v>
      </c>
      <c r="AG129" s="95">
        <f t="shared" si="30"/>
        <v>0</v>
      </c>
      <c r="AH129" s="96">
        <f t="shared" si="21"/>
        <v>1</v>
      </c>
      <c r="AI129" s="81">
        <f t="shared" si="31"/>
        <v>52</v>
      </c>
    </row>
    <row r="130" spans="2:35" ht="30" x14ac:dyDescent="0.25">
      <c r="B130" s="50" t="s">
        <v>67</v>
      </c>
      <c r="C130" s="85"/>
      <c r="D130" s="85">
        <f t="shared" si="22"/>
        <v>0</v>
      </c>
      <c r="E130" s="72" t="s">
        <v>472</v>
      </c>
      <c r="F130" s="72"/>
      <c r="G130" s="70">
        <v>0.29166666666666669</v>
      </c>
      <c r="H130" s="70">
        <v>0.54166666666666663</v>
      </c>
      <c r="I130" s="71">
        <v>44298</v>
      </c>
      <c r="J130" s="71">
        <v>44298</v>
      </c>
      <c r="K130" s="104"/>
      <c r="L130" s="104"/>
      <c r="M130" s="104"/>
      <c r="N130" s="104"/>
      <c r="O130" s="98" t="s">
        <v>65</v>
      </c>
      <c r="P130" s="50"/>
      <c r="Q130" s="50" t="s">
        <v>77</v>
      </c>
      <c r="R130" s="50"/>
      <c r="S130" s="50"/>
      <c r="T130" s="50" t="s">
        <v>184</v>
      </c>
      <c r="U130" s="66">
        <f t="shared" si="35"/>
        <v>0</v>
      </c>
      <c r="V130" s="60">
        <f t="shared" si="36"/>
        <v>1</v>
      </c>
      <c r="W130" s="97">
        <f t="shared" si="23"/>
        <v>0.16699999999999993</v>
      </c>
      <c r="X130" s="97">
        <f t="shared" si="24"/>
        <v>0.20832999999999996</v>
      </c>
      <c r="Y130" s="110">
        <f t="shared" si="25"/>
        <v>1</v>
      </c>
      <c r="Z130" s="97">
        <f t="shared" si="32"/>
        <v>0</v>
      </c>
      <c r="AA130" s="97">
        <f t="shared" si="26"/>
        <v>0.20832999999999996</v>
      </c>
      <c r="AB130" s="91">
        <f t="shared" si="27"/>
        <v>12</v>
      </c>
      <c r="AC130" s="81">
        <f t="shared" si="37"/>
        <v>4</v>
      </c>
      <c r="AD130" s="81">
        <f t="shared" si="28"/>
        <v>15</v>
      </c>
      <c r="AE130" s="81" t="str">
        <f t="shared" si="38"/>
        <v>4-15</v>
      </c>
      <c r="AF130" s="97">
        <f t="shared" si="29"/>
        <v>0</v>
      </c>
      <c r="AG130" s="95">
        <f t="shared" si="30"/>
        <v>0</v>
      </c>
      <c r="AH130" s="96">
        <f t="shared" si="21"/>
        <v>0</v>
      </c>
      <c r="AI130" s="81">
        <f t="shared" si="31"/>
        <v>52</v>
      </c>
    </row>
    <row r="131" spans="2:35" x14ac:dyDescent="0.25">
      <c r="B131" s="50" t="s">
        <v>167</v>
      </c>
      <c r="C131" s="85"/>
      <c r="D131" s="85">
        <f t="shared" si="22"/>
        <v>0</v>
      </c>
      <c r="E131" s="72" t="s">
        <v>473</v>
      </c>
      <c r="F131" s="72"/>
      <c r="G131" s="70">
        <v>0.40277777777777773</v>
      </c>
      <c r="H131" s="70">
        <v>0.625</v>
      </c>
      <c r="I131" s="71">
        <v>44298</v>
      </c>
      <c r="J131" s="71">
        <v>44298</v>
      </c>
      <c r="K131" s="104"/>
      <c r="L131" s="104"/>
      <c r="M131" s="104"/>
      <c r="N131" s="104"/>
      <c r="O131" s="98" t="s">
        <v>270</v>
      </c>
      <c r="P131" s="50" t="s">
        <v>266</v>
      </c>
      <c r="Q131" s="50" t="s">
        <v>77</v>
      </c>
      <c r="R131" s="50"/>
      <c r="S131" s="50"/>
      <c r="T131" s="50" t="s">
        <v>184</v>
      </c>
      <c r="U131" s="66">
        <f t="shared" si="35"/>
        <v>0</v>
      </c>
      <c r="V131" s="60">
        <f t="shared" si="36"/>
        <v>1</v>
      </c>
      <c r="W131" s="97">
        <f t="shared" si="23"/>
        <v>0.13922222222222225</v>
      </c>
      <c r="X131" s="97">
        <f t="shared" si="24"/>
        <v>0.18055222222222228</v>
      </c>
      <c r="Y131" s="110">
        <f t="shared" si="25"/>
        <v>1</v>
      </c>
      <c r="Z131" s="97">
        <f t="shared" si="32"/>
        <v>0</v>
      </c>
      <c r="AA131" s="97">
        <f t="shared" si="26"/>
        <v>0.18055222222222228</v>
      </c>
      <c r="AB131" s="91">
        <f t="shared" si="27"/>
        <v>12</v>
      </c>
      <c r="AC131" s="81">
        <f t="shared" si="37"/>
        <v>4</v>
      </c>
      <c r="AD131" s="81">
        <f t="shared" si="28"/>
        <v>15</v>
      </c>
      <c r="AE131" s="81" t="str">
        <f t="shared" si="38"/>
        <v>4-15</v>
      </c>
      <c r="AF131" s="97">
        <f t="shared" si="29"/>
        <v>0</v>
      </c>
      <c r="AG131" s="95">
        <f t="shared" si="30"/>
        <v>0</v>
      </c>
      <c r="AH131" s="96">
        <f t="shared" si="21"/>
        <v>0</v>
      </c>
      <c r="AI131" s="81">
        <f t="shared" si="31"/>
        <v>52</v>
      </c>
    </row>
    <row r="132" spans="2:35" x14ac:dyDescent="0.25">
      <c r="B132" s="50" t="s">
        <v>113</v>
      </c>
      <c r="C132" s="85"/>
      <c r="D132" s="85">
        <f t="shared" si="22"/>
        <v>0</v>
      </c>
      <c r="E132" s="72" t="s">
        <v>235</v>
      </c>
      <c r="F132" s="72"/>
      <c r="G132" s="70">
        <v>0.4375</v>
      </c>
      <c r="H132" s="70">
        <v>0.44444444444444442</v>
      </c>
      <c r="I132" s="71">
        <v>44298</v>
      </c>
      <c r="J132" s="71">
        <v>44298</v>
      </c>
      <c r="K132" s="104"/>
      <c r="L132" s="104"/>
      <c r="M132" s="104"/>
      <c r="N132" s="104"/>
      <c r="O132" s="98" t="s">
        <v>72</v>
      </c>
      <c r="P132" s="50" t="s">
        <v>241</v>
      </c>
      <c r="Q132" s="73" t="s">
        <v>47</v>
      </c>
      <c r="R132" s="50" t="s">
        <v>380</v>
      </c>
      <c r="S132" s="50" t="s">
        <v>336</v>
      </c>
      <c r="T132" s="50" t="s">
        <v>185</v>
      </c>
      <c r="U132" s="66">
        <f t="shared" si="35"/>
        <v>0</v>
      </c>
      <c r="V132" s="60">
        <f t="shared" si="36"/>
        <v>1</v>
      </c>
      <c r="W132" s="97">
        <f t="shared" si="23"/>
        <v>6.9444444444444198E-3</v>
      </c>
      <c r="X132" s="97">
        <f t="shared" si="24"/>
        <v>6.9444444444444198E-3</v>
      </c>
      <c r="Y132" s="110">
        <f t="shared" si="25"/>
        <v>1</v>
      </c>
      <c r="Z132" s="97">
        <f t="shared" si="32"/>
        <v>0</v>
      </c>
      <c r="AA132" s="97">
        <f t="shared" si="26"/>
        <v>6.9444444444444198E-3</v>
      </c>
      <c r="AB132" s="91">
        <f t="shared" si="27"/>
        <v>12</v>
      </c>
      <c r="AC132" s="81">
        <f t="shared" si="37"/>
        <v>4</v>
      </c>
      <c r="AD132" s="81">
        <f t="shared" si="28"/>
        <v>15</v>
      </c>
      <c r="AE132" s="81" t="str">
        <f t="shared" si="38"/>
        <v>4-15</v>
      </c>
      <c r="AF132" s="97">
        <f t="shared" si="29"/>
        <v>0</v>
      </c>
      <c r="AG132" s="95">
        <f t="shared" si="30"/>
        <v>0</v>
      </c>
      <c r="AH132" s="96">
        <f t="shared" si="21"/>
        <v>1</v>
      </c>
      <c r="AI132" s="81">
        <f t="shared" si="31"/>
        <v>52</v>
      </c>
    </row>
    <row r="133" spans="2:35" x14ac:dyDescent="0.25">
      <c r="B133" s="50" t="s">
        <v>230</v>
      </c>
      <c r="C133" s="85"/>
      <c r="D133" s="85">
        <f t="shared" si="22"/>
        <v>0</v>
      </c>
      <c r="E133" s="72" t="s">
        <v>474</v>
      </c>
      <c r="F133" s="72"/>
      <c r="G133" s="70">
        <v>0.39930555555555558</v>
      </c>
      <c r="H133" s="70">
        <v>0.375</v>
      </c>
      <c r="I133" s="71">
        <v>44298</v>
      </c>
      <c r="J133" s="71">
        <v>44299</v>
      </c>
      <c r="K133" s="104"/>
      <c r="L133" s="104"/>
      <c r="M133" s="104"/>
      <c r="N133" s="104"/>
      <c r="O133" s="98" t="s">
        <v>65</v>
      </c>
      <c r="P133" s="50" t="s">
        <v>318</v>
      </c>
      <c r="Q133" s="50" t="s">
        <v>77</v>
      </c>
      <c r="R133" s="50" t="s">
        <v>351</v>
      </c>
      <c r="S133" s="50" t="s">
        <v>337</v>
      </c>
      <c r="T133" s="50" t="s">
        <v>186</v>
      </c>
      <c r="U133" s="66">
        <f t="shared" si="35"/>
        <v>1</v>
      </c>
      <c r="V133" s="60">
        <f t="shared" si="36"/>
        <v>1</v>
      </c>
      <c r="W133" s="97">
        <f t="shared" si="23"/>
        <v>0.24719444444444436</v>
      </c>
      <c r="X133" s="97">
        <f t="shared" si="24"/>
        <v>0.47636111111111101</v>
      </c>
      <c r="Y133" s="110">
        <f t="shared" si="25"/>
        <v>1</v>
      </c>
      <c r="Z133" s="97">
        <f t="shared" si="32"/>
        <v>0</v>
      </c>
      <c r="AA133" s="97">
        <f t="shared" si="26"/>
        <v>0.47636111111111101</v>
      </c>
      <c r="AB133" s="91">
        <f t="shared" si="27"/>
        <v>13</v>
      </c>
      <c r="AC133" s="81">
        <f t="shared" si="37"/>
        <v>4</v>
      </c>
      <c r="AD133" s="81">
        <f t="shared" si="28"/>
        <v>15</v>
      </c>
      <c r="AE133" s="81" t="str">
        <f t="shared" si="38"/>
        <v>4-15</v>
      </c>
      <c r="AF133" s="97">
        <f t="shared" si="29"/>
        <v>0</v>
      </c>
      <c r="AG133" s="95">
        <f t="shared" si="30"/>
        <v>0</v>
      </c>
      <c r="AH133" s="96">
        <f t="shared" si="21"/>
        <v>1</v>
      </c>
      <c r="AI133" s="81">
        <f t="shared" si="31"/>
        <v>52</v>
      </c>
    </row>
    <row r="134" spans="2:35" x14ac:dyDescent="0.25">
      <c r="B134" s="50" t="s">
        <v>475</v>
      </c>
      <c r="C134" s="85"/>
      <c r="D134" s="85">
        <f t="shared" si="22"/>
        <v>0</v>
      </c>
      <c r="E134" s="72" t="s">
        <v>476</v>
      </c>
      <c r="F134" s="72"/>
      <c r="G134" s="70">
        <v>0.41666666666666669</v>
      </c>
      <c r="H134" s="70">
        <v>0.5</v>
      </c>
      <c r="I134" s="71">
        <v>44298</v>
      </c>
      <c r="J134" s="71">
        <v>44298</v>
      </c>
      <c r="K134" s="104"/>
      <c r="L134" s="104"/>
      <c r="M134" s="104"/>
      <c r="N134" s="104"/>
      <c r="O134" s="98" t="s">
        <v>103</v>
      </c>
      <c r="P134" s="50" t="s">
        <v>279</v>
      </c>
      <c r="Q134" s="73" t="s">
        <v>47</v>
      </c>
      <c r="R134" s="50" t="s">
        <v>443</v>
      </c>
      <c r="S134" s="50" t="s">
        <v>336</v>
      </c>
      <c r="T134" s="50" t="s">
        <v>188</v>
      </c>
      <c r="U134" s="66">
        <f t="shared" si="35"/>
        <v>0</v>
      </c>
      <c r="V134" s="60">
        <f t="shared" si="36"/>
        <v>1</v>
      </c>
      <c r="W134" s="97">
        <f t="shared" si="23"/>
        <v>8.3333333333333315E-2</v>
      </c>
      <c r="X134" s="97">
        <f t="shared" si="24"/>
        <v>8.3333333333333315E-2</v>
      </c>
      <c r="Y134" s="110">
        <f t="shared" si="25"/>
        <v>1</v>
      </c>
      <c r="Z134" s="97">
        <f t="shared" si="32"/>
        <v>0</v>
      </c>
      <c r="AA134" s="97">
        <f t="shared" si="26"/>
        <v>8.3333333333333315E-2</v>
      </c>
      <c r="AB134" s="91">
        <f t="shared" si="27"/>
        <v>12</v>
      </c>
      <c r="AC134" s="81">
        <f t="shared" si="37"/>
        <v>4</v>
      </c>
      <c r="AD134" s="81">
        <f t="shared" si="28"/>
        <v>15</v>
      </c>
      <c r="AE134" s="81" t="str">
        <f t="shared" si="38"/>
        <v>4-15</v>
      </c>
      <c r="AF134" s="97">
        <f t="shared" si="29"/>
        <v>0</v>
      </c>
      <c r="AG134" s="95">
        <f t="shared" si="30"/>
        <v>0</v>
      </c>
      <c r="AH134" s="96">
        <f t="shared" si="21"/>
        <v>1</v>
      </c>
      <c r="AI134" s="81">
        <f t="shared" si="31"/>
        <v>52</v>
      </c>
    </row>
    <row r="135" spans="2:35" x14ac:dyDescent="0.25">
      <c r="B135" s="50" t="s">
        <v>78</v>
      </c>
      <c r="C135" s="85"/>
      <c r="D135" s="85">
        <f t="shared" si="22"/>
        <v>0</v>
      </c>
      <c r="E135" s="72" t="s">
        <v>477</v>
      </c>
      <c r="F135" s="72"/>
      <c r="G135" s="70">
        <v>0.35416666666666669</v>
      </c>
      <c r="H135" s="70">
        <v>0.375</v>
      </c>
      <c r="I135" s="71">
        <v>44298</v>
      </c>
      <c r="J135" s="71">
        <v>44298</v>
      </c>
      <c r="K135" s="104"/>
      <c r="L135" s="104"/>
      <c r="M135" s="104"/>
      <c r="N135" s="104"/>
      <c r="O135" s="98" t="s">
        <v>100</v>
      </c>
      <c r="P135" s="50" t="s">
        <v>265</v>
      </c>
      <c r="Q135" s="73" t="s">
        <v>47</v>
      </c>
      <c r="R135" s="50" t="s">
        <v>443</v>
      </c>
      <c r="S135" s="50" t="s">
        <v>336</v>
      </c>
      <c r="T135" s="50" t="s">
        <v>184</v>
      </c>
      <c r="U135" s="66">
        <f t="shared" si="35"/>
        <v>0</v>
      </c>
      <c r="V135" s="60">
        <f t="shared" si="36"/>
        <v>1</v>
      </c>
      <c r="W135" s="97">
        <f t="shared" si="23"/>
        <v>2.0833333333333315E-2</v>
      </c>
      <c r="X135" s="97">
        <f t="shared" si="24"/>
        <v>2.0833333333333315E-2</v>
      </c>
      <c r="Y135" s="110">
        <f t="shared" si="25"/>
        <v>1</v>
      </c>
      <c r="Z135" s="97">
        <f t="shared" si="32"/>
        <v>0</v>
      </c>
      <c r="AA135" s="97">
        <f t="shared" si="26"/>
        <v>2.0833333333333315E-2</v>
      </c>
      <c r="AB135" s="91">
        <f t="shared" si="27"/>
        <v>12</v>
      </c>
      <c r="AC135" s="81">
        <f t="shared" si="37"/>
        <v>4</v>
      </c>
      <c r="AD135" s="81">
        <f t="shared" si="28"/>
        <v>15</v>
      </c>
      <c r="AE135" s="81" t="str">
        <f t="shared" si="38"/>
        <v>4-15</v>
      </c>
      <c r="AF135" s="97">
        <f t="shared" si="29"/>
        <v>0</v>
      </c>
      <c r="AG135" s="95">
        <f t="shared" si="30"/>
        <v>0</v>
      </c>
      <c r="AH135" s="96">
        <f t="shared" si="21"/>
        <v>1</v>
      </c>
      <c r="AI135" s="81">
        <f t="shared" si="31"/>
        <v>52</v>
      </c>
    </row>
    <row r="136" spans="2:35" ht="30" x14ac:dyDescent="0.25">
      <c r="B136" s="50" t="s">
        <v>200</v>
      </c>
      <c r="C136" s="85"/>
      <c r="D136" s="85">
        <f t="shared" si="22"/>
        <v>0</v>
      </c>
      <c r="E136" s="72" t="s">
        <v>478</v>
      </c>
      <c r="F136" s="72"/>
      <c r="G136" s="70">
        <v>0.39583333333333331</v>
      </c>
      <c r="H136" s="70">
        <v>0.63541666666666663</v>
      </c>
      <c r="I136" s="71">
        <v>44298</v>
      </c>
      <c r="J136" s="71">
        <v>44299</v>
      </c>
      <c r="K136" s="104"/>
      <c r="L136" s="104"/>
      <c r="M136" s="104"/>
      <c r="N136" s="104"/>
      <c r="O136" s="98" t="s">
        <v>163</v>
      </c>
      <c r="P136" s="50" t="s">
        <v>266</v>
      </c>
      <c r="Q136" s="50" t="s">
        <v>77</v>
      </c>
      <c r="R136" s="50" t="s">
        <v>443</v>
      </c>
      <c r="S136" s="50" t="s">
        <v>337</v>
      </c>
      <c r="T136" s="50" t="s">
        <v>184</v>
      </c>
      <c r="U136" s="66">
        <f t="shared" si="35"/>
        <v>1</v>
      </c>
      <c r="V136" s="60">
        <f t="shared" si="36"/>
        <v>1</v>
      </c>
      <c r="W136" s="97">
        <f t="shared" si="23"/>
        <v>0.51108333333333322</v>
      </c>
      <c r="X136" s="97">
        <f t="shared" si="24"/>
        <v>0.74024999999999996</v>
      </c>
      <c r="Y136" s="110">
        <f t="shared" si="25"/>
        <v>1</v>
      </c>
      <c r="Z136" s="97">
        <f t="shared" si="32"/>
        <v>0</v>
      </c>
      <c r="AA136" s="97">
        <f t="shared" si="26"/>
        <v>0.74024999999999996</v>
      </c>
      <c r="AB136" s="91">
        <f t="shared" si="27"/>
        <v>13</v>
      </c>
      <c r="AC136" s="81">
        <f t="shared" si="37"/>
        <v>4</v>
      </c>
      <c r="AD136" s="81">
        <f t="shared" si="28"/>
        <v>15</v>
      </c>
      <c r="AE136" s="81" t="str">
        <f t="shared" si="38"/>
        <v>4-15</v>
      </c>
      <c r="AF136" s="97">
        <f t="shared" si="29"/>
        <v>0</v>
      </c>
      <c r="AG136" s="95">
        <f t="shared" si="30"/>
        <v>0</v>
      </c>
      <c r="AH136" s="96">
        <f t="shared" ref="AH136:AH199" si="39">IF(AND(R136&lt;&gt;"",S136&lt;&gt;""),1,0)</f>
        <v>1</v>
      </c>
      <c r="AI136" s="81">
        <f t="shared" si="31"/>
        <v>52</v>
      </c>
    </row>
    <row r="137" spans="2:35" ht="45" x14ac:dyDescent="0.25">
      <c r="B137" s="50" t="s">
        <v>238</v>
      </c>
      <c r="C137" s="85"/>
      <c r="D137" s="85">
        <f t="shared" ref="D137:D200" si="40">IF(C137=C138,0,1)</f>
        <v>0</v>
      </c>
      <c r="E137" s="72" t="s">
        <v>479</v>
      </c>
      <c r="F137" s="72"/>
      <c r="G137" s="70">
        <v>0.61388888888888882</v>
      </c>
      <c r="H137" s="70">
        <v>0.70833333333333337</v>
      </c>
      <c r="I137" s="71">
        <v>44298</v>
      </c>
      <c r="J137" s="71">
        <v>44298</v>
      </c>
      <c r="K137" s="104"/>
      <c r="L137" s="104"/>
      <c r="M137" s="104"/>
      <c r="N137" s="104"/>
      <c r="O137" s="98" t="s">
        <v>72</v>
      </c>
      <c r="P137" s="50" t="s">
        <v>280</v>
      </c>
      <c r="Q137" s="73" t="s">
        <v>47</v>
      </c>
      <c r="R137" s="50" t="s">
        <v>480</v>
      </c>
      <c r="S137" s="50" t="s">
        <v>337</v>
      </c>
      <c r="T137" s="50" t="s">
        <v>185</v>
      </c>
      <c r="U137" s="66">
        <f t="shared" si="35"/>
        <v>0</v>
      </c>
      <c r="V137" s="60">
        <f t="shared" si="36"/>
        <v>1</v>
      </c>
      <c r="W137" s="97">
        <f t="shared" ref="W137:W200" si="41">IF(OR(V137=0,G137="",H137=""),0,IF(AND(V137=1,U137&lt;1,I137=J137,(H137-G137)&lt;=0.2075),H137-G137,IF(AND(V137=1,U137&lt;1,I137=J137,(H137-G137)&gt;0.2075),H137-G137-0.083,IF(AND(V137=1,U137&gt;1),((U137-1)*0.3541)+(H137-$AE$5)+($AF$5-G137-0.083),IF(AND(V137=1,U137=1,I137&lt;&gt;J137,(H137-G137)&lt;=0.332),(H137-$AE$5)+($AF$5-G137)-0.166,(H137-$AE$5)+($AF$5-G137))))))</f>
        <v>9.4444444444444553E-2</v>
      </c>
      <c r="X137" s="97">
        <f t="shared" ref="X137:X175" si="42">IF(OR(V137=0,G137="",H137=""),0,IF(AND(V137=1,U137&lt;1,I137=J137,(H137-G137)&lt;=0.2075),H137-G137,IF(AND(V137=1,U137&lt;1,I137=J137,(H137-G137)&gt;0.2075),H137-G137-0.04167,IF(AND(V137=1,U137&gt;1),((U137-1)*0.583)+(H137-$AE$3)+($AF$3-G137-0.04167),IF(AND(V137=1,U137=1,I137&lt;&gt;J137,(H137-G137)&lt;=0.332),(H137-$AE$3)+($AF$3-G137)-0.166,(H137-$AE$3)+($AF$3-G137))))))</f>
        <v>9.4444444444444553E-2</v>
      </c>
      <c r="Y137" s="110">
        <f t="shared" ref="Y137:Y175" si="43">IFERROR(IF(H137&gt;VLOOKUP(T137,$AH$2:$AI$5,2,0),0,1),"")</f>
        <v>0</v>
      </c>
      <c r="Z137" s="97">
        <f t="shared" si="32"/>
        <v>0.16666666666666663</v>
      </c>
      <c r="AA137" s="97">
        <f t="shared" ref="AA137:AA175" si="44">X137+Z137</f>
        <v>0.26111111111111118</v>
      </c>
      <c r="AB137" s="91">
        <f t="shared" ref="AB137:AB200" si="45">DAY(J137)</f>
        <v>12</v>
      </c>
      <c r="AC137" s="81">
        <f t="shared" si="37"/>
        <v>4</v>
      </c>
      <c r="AD137" s="81">
        <f t="shared" ref="AD137:AD200" si="46">WEEKNUM(J137,21)</f>
        <v>15</v>
      </c>
      <c r="AE137" s="81" t="str">
        <f t="shared" si="38"/>
        <v>4-15</v>
      </c>
      <c r="AF137" s="97">
        <f t="shared" ref="AF137:AF200" si="47">IFERROR(IF(OR(AH137=0,M137="",N137=""),0,IF(AND(AH137=1,AG137&lt;1,K137=L137,(N137-M137)&lt;=0.2075),N137-M137,IF(AND(AH137=1,AG137&lt;1,K137=L137,(N137-M137)&gt;0.2075),N137-M137-0.083,IF(AND(AH137=1,AG137&gt;1),((AG137-1)*0.3541)+(N137-$AE$5)+($AF$5-M137-0.083),IF(AND(AH137=1,AG137=1,K137&lt;&gt;L137,(N137-M137)&lt;=0.332),(N137-$AE$5)+($AF$5-M137)-0.166,(N137-$AE$5)+($AF$5-M137)))))),"")</f>
        <v>0</v>
      </c>
      <c r="AG137" s="95">
        <f t="shared" ref="AG137:AG200" si="48">(L137-K137)</f>
        <v>0</v>
      </c>
      <c r="AH137" s="96">
        <f t="shared" si="39"/>
        <v>1</v>
      </c>
      <c r="AI137" s="81">
        <f t="shared" ref="AI137:AI200" si="49">WEEKNUM(L137,21)</f>
        <v>52</v>
      </c>
    </row>
    <row r="138" spans="2:35" ht="45" x14ac:dyDescent="0.25">
      <c r="B138" s="50" t="s">
        <v>481</v>
      </c>
      <c r="C138" s="85"/>
      <c r="D138" s="85">
        <f t="shared" si="40"/>
        <v>0</v>
      </c>
      <c r="E138" s="72" t="s">
        <v>482</v>
      </c>
      <c r="F138" s="72"/>
      <c r="G138" s="70">
        <v>0.3125</v>
      </c>
      <c r="H138" s="70">
        <v>0.66666666666666663</v>
      </c>
      <c r="I138" s="71">
        <v>44298</v>
      </c>
      <c r="J138" s="71">
        <v>44298</v>
      </c>
      <c r="K138" s="104"/>
      <c r="L138" s="104"/>
      <c r="M138" s="104"/>
      <c r="N138" s="104"/>
      <c r="O138" s="98" t="s">
        <v>84</v>
      </c>
      <c r="P138" s="50" t="s">
        <v>182</v>
      </c>
      <c r="Q138" s="50" t="s">
        <v>77</v>
      </c>
      <c r="R138" s="50" t="s">
        <v>351</v>
      </c>
      <c r="S138" s="50" t="s">
        <v>337</v>
      </c>
      <c r="T138" s="50" t="s">
        <v>184</v>
      </c>
      <c r="U138" s="66">
        <f t="shared" si="35"/>
        <v>0</v>
      </c>
      <c r="V138" s="60">
        <f t="shared" si="36"/>
        <v>1</v>
      </c>
      <c r="W138" s="97">
        <f t="shared" si="41"/>
        <v>0.27116666666666661</v>
      </c>
      <c r="X138" s="97">
        <f t="shared" si="42"/>
        <v>0.31249666666666664</v>
      </c>
      <c r="Y138" s="110">
        <f t="shared" si="43"/>
        <v>1</v>
      </c>
      <c r="Z138" s="97">
        <f t="shared" ref="Z138:Z175" si="50">IF(Y138=1,0,($AF$3-H138))</f>
        <v>0</v>
      </c>
      <c r="AA138" s="97">
        <f t="shared" si="44"/>
        <v>0.31249666666666664</v>
      </c>
      <c r="AB138" s="91">
        <f t="shared" si="45"/>
        <v>12</v>
      </c>
      <c r="AC138" s="81">
        <f t="shared" si="37"/>
        <v>4</v>
      </c>
      <c r="AD138" s="81">
        <f t="shared" si="46"/>
        <v>15</v>
      </c>
      <c r="AE138" s="81" t="str">
        <f t="shared" si="38"/>
        <v>4-15</v>
      </c>
      <c r="AF138" s="97">
        <f t="shared" si="47"/>
        <v>0</v>
      </c>
      <c r="AG138" s="95">
        <f t="shared" si="48"/>
        <v>0</v>
      </c>
      <c r="AH138" s="96">
        <f t="shared" si="39"/>
        <v>1</v>
      </c>
      <c r="AI138" s="81">
        <f t="shared" si="49"/>
        <v>52</v>
      </c>
    </row>
    <row r="139" spans="2:35" ht="30" x14ac:dyDescent="0.25">
      <c r="B139" s="50" t="s">
        <v>121</v>
      </c>
      <c r="C139" s="85"/>
      <c r="D139" s="85">
        <f t="shared" si="40"/>
        <v>0</v>
      </c>
      <c r="E139" s="72" t="s">
        <v>483</v>
      </c>
      <c r="F139" s="72"/>
      <c r="G139" s="70">
        <v>0.58611111111111114</v>
      </c>
      <c r="H139" s="70">
        <v>0.68055555555555547</v>
      </c>
      <c r="I139" s="71">
        <v>44298</v>
      </c>
      <c r="J139" s="71">
        <v>44298</v>
      </c>
      <c r="K139" s="104"/>
      <c r="L139" s="104"/>
      <c r="M139" s="104"/>
      <c r="N139" s="104"/>
      <c r="O139" s="101" t="s">
        <v>2073</v>
      </c>
      <c r="P139" s="50" t="s">
        <v>122</v>
      </c>
      <c r="Q139" s="50" t="s">
        <v>77</v>
      </c>
      <c r="R139" s="50" t="s">
        <v>484</v>
      </c>
      <c r="S139" s="50" t="s">
        <v>337</v>
      </c>
      <c r="T139" s="50" t="s">
        <v>184</v>
      </c>
      <c r="U139" s="66">
        <f t="shared" si="35"/>
        <v>0</v>
      </c>
      <c r="V139" s="60">
        <f t="shared" si="36"/>
        <v>1</v>
      </c>
      <c r="W139" s="97">
        <f t="shared" si="41"/>
        <v>9.4444444444444331E-2</v>
      </c>
      <c r="X139" s="97">
        <f t="shared" si="42"/>
        <v>9.4444444444444331E-2</v>
      </c>
      <c r="Y139" s="110">
        <f t="shared" si="43"/>
        <v>0</v>
      </c>
      <c r="Z139" s="97">
        <f t="shared" si="50"/>
        <v>0.19444444444444453</v>
      </c>
      <c r="AA139" s="97">
        <f t="shared" si="44"/>
        <v>0.28888888888888886</v>
      </c>
      <c r="AB139" s="91">
        <f t="shared" si="45"/>
        <v>12</v>
      </c>
      <c r="AC139" s="81">
        <f t="shared" si="37"/>
        <v>4</v>
      </c>
      <c r="AD139" s="81">
        <f t="shared" si="46"/>
        <v>15</v>
      </c>
      <c r="AE139" s="81" t="str">
        <f t="shared" si="38"/>
        <v>4-15</v>
      </c>
      <c r="AF139" s="97">
        <f t="shared" si="47"/>
        <v>0</v>
      </c>
      <c r="AG139" s="95">
        <f t="shared" si="48"/>
        <v>0</v>
      </c>
      <c r="AH139" s="96">
        <f t="shared" si="39"/>
        <v>1</v>
      </c>
      <c r="AI139" s="81">
        <f t="shared" si="49"/>
        <v>52</v>
      </c>
    </row>
    <row r="140" spans="2:35" x14ac:dyDescent="0.25">
      <c r="B140" s="50" t="s">
        <v>198</v>
      </c>
      <c r="C140" s="85"/>
      <c r="D140" s="85">
        <f t="shared" si="40"/>
        <v>0</v>
      </c>
      <c r="E140" s="72" t="s">
        <v>485</v>
      </c>
      <c r="F140" s="72"/>
      <c r="G140" s="70">
        <v>0.58333333333333337</v>
      </c>
      <c r="H140" s="70">
        <v>0.60416666666666663</v>
      </c>
      <c r="I140" s="71">
        <v>44298</v>
      </c>
      <c r="J140" s="71">
        <v>44298</v>
      </c>
      <c r="K140" s="104"/>
      <c r="L140" s="104"/>
      <c r="M140" s="104"/>
      <c r="N140" s="104"/>
      <c r="O140" s="98" t="s">
        <v>486</v>
      </c>
      <c r="P140" s="50" t="s">
        <v>281</v>
      </c>
      <c r="Q140" s="50" t="s">
        <v>77</v>
      </c>
      <c r="R140" s="50" t="s">
        <v>487</v>
      </c>
      <c r="S140" s="50" t="s">
        <v>337</v>
      </c>
      <c r="T140" s="50" t="s">
        <v>185</v>
      </c>
      <c r="U140" s="66">
        <f t="shared" si="35"/>
        <v>0</v>
      </c>
      <c r="V140" s="60">
        <f t="shared" si="36"/>
        <v>1</v>
      </c>
      <c r="W140" s="97">
        <f t="shared" si="41"/>
        <v>2.0833333333333259E-2</v>
      </c>
      <c r="X140" s="97">
        <f t="shared" si="42"/>
        <v>2.0833333333333259E-2</v>
      </c>
      <c r="Y140" s="110">
        <f t="shared" si="43"/>
        <v>0</v>
      </c>
      <c r="Z140" s="97">
        <f t="shared" si="50"/>
        <v>0.27083333333333337</v>
      </c>
      <c r="AA140" s="97">
        <f t="shared" si="44"/>
        <v>0.29166666666666663</v>
      </c>
      <c r="AB140" s="91">
        <f t="shared" si="45"/>
        <v>12</v>
      </c>
      <c r="AC140" s="81">
        <f t="shared" si="37"/>
        <v>4</v>
      </c>
      <c r="AD140" s="81">
        <f t="shared" si="46"/>
        <v>15</v>
      </c>
      <c r="AE140" s="81" t="str">
        <f t="shared" si="38"/>
        <v>4-15</v>
      </c>
      <c r="AF140" s="97">
        <f t="shared" si="47"/>
        <v>0</v>
      </c>
      <c r="AG140" s="95">
        <f t="shared" si="48"/>
        <v>0</v>
      </c>
      <c r="AH140" s="96">
        <f t="shared" si="39"/>
        <v>1</v>
      </c>
      <c r="AI140" s="81">
        <f t="shared" si="49"/>
        <v>52</v>
      </c>
    </row>
    <row r="141" spans="2:35" x14ac:dyDescent="0.25">
      <c r="B141" s="50" t="s">
        <v>193</v>
      </c>
      <c r="C141" s="85"/>
      <c r="D141" s="85">
        <f t="shared" si="40"/>
        <v>0</v>
      </c>
      <c r="E141" s="72" t="s">
        <v>385</v>
      </c>
      <c r="F141" s="72"/>
      <c r="G141" s="70">
        <v>0.375</v>
      </c>
      <c r="H141" s="70">
        <v>0.43055555555555558</v>
      </c>
      <c r="I141" s="71">
        <v>44298</v>
      </c>
      <c r="J141" s="71">
        <v>44298</v>
      </c>
      <c r="K141" s="104"/>
      <c r="L141" s="104"/>
      <c r="M141" s="104"/>
      <c r="N141" s="104"/>
      <c r="O141" s="98" t="s">
        <v>272</v>
      </c>
      <c r="P141" s="50" t="s">
        <v>267</v>
      </c>
      <c r="Q141" s="50" t="s">
        <v>77</v>
      </c>
      <c r="R141" s="50" t="s">
        <v>349</v>
      </c>
      <c r="S141" s="50" t="s">
        <v>337</v>
      </c>
      <c r="T141" s="50" t="s">
        <v>186</v>
      </c>
      <c r="U141" s="66">
        <f t="shared" si="35"/>
        <v>0</v>
      </c>
      <c r="V141" s="60">
        <f t="shared" si="36"/>
        <v>1</v>
      </c>
      <c r="W141" s="97">
        <f t="shared" si="41"/>
        <v>5.555555555555558E-2</v>
      </c>
      <c r="X141" s="97">
        <f t="shared" si="42"/>
        <v>5.555555555555558E-2</v>
      </c>
      <c r="Y141" s="110">
        <f t="shared" si="43"/>
        <v>1</v>
      </c>
      <c r="Z141" s="97">
        <f t="shared" si="50"/>
        <v>0</v>
      </c>
      <c r="AA141" s="97">
        <f t="shared" si="44"/>
        <v>5.555555555555558E-2</v>
      </c>
      <c r="AB141" s="91">
        <f t="shared" si="45"/>
        <v>12</v>
      </c>
      <c r="AC141" s="81">
        <f t="shared" si="37"/>
        <v>4</v>
      </c>
      <c r="AD141" s="81">
        <f t="shared" si="46"/>
        <v>15</v>
      </c>
      <c r="AE141" s="81" t="str">
        <f t="shared" si="38"/>
        <v>4-15</v>
      </c>
      <c r="AF141" s="97">
        <f t="shared" si="47"/>
        <v>0</v>
      </c>
      <c r="AG141" s="95">
        <f t="shared" si="48"/>
        <v>0</v>
      </c>
      <c r="AH141" s="96">
        <f t="shared" si="39"/>
        <v>1</v>
      </c>
      <c r="AI141" s="81">
        <f t="shared" si="49"/>
        <v>52</v>
      </c>
    </row>
    <row r="142" spans="2:35" ht="30" x14ac:dyDescent="0.25">
      <c r="B142" s="50" t="s">
        <v>82</v>
      </c>
      <c r="C142" s="85"/>
      <c r="D142" s="85">
        <f t="shared" si="40"/>
        <v>0</v>
      </c>
      <c r="E142" s="72" t="s">
        <v>488</v>
      </c>
      <c r="F142" s="72"/>
      <c r="G142" s="70">
        <v>0.34375</v>
      </c>
      <c r="H142" s="70">
        <v>0.72916666666666663</v>
      </c>
      <c r="I142" s="71">
        <v>44299</v>
      </c>
      <c r="J142" s="71">
        <v>44299</v>
      </c>
      <c r="K142" s="104"/>
      <c r="L142" s="104"/>
      <c r="M142" s="104"/>
      <c r="N142" s="104"/>
      <c r="O142" s="98" t="s">
        <v>489</v>
      </c>
      <c r="P142" s="50" t="s">
        <v>293</v>
      </c>
      <c r="Q142" s="50" t="s">
        <v>77</v>
      </c>
      <c r="R142" s="50" t="s">
        <v>490</v>
      </c>
      <c r="S142" s="50" t="s">
        <v>337</v>
      </c>
      <c r="T142" s="50" t="s">
        <v>184</v>
      </c>
      <c r="U142" s="66">
        <f t="shared" si="35"/>
        <v>0</v>
      </c>
      <c r="V142" s="60">
        <f t="shared" si="36"/>
        <v>1</v>
      </c>
      <c r="W142" s="97">
        <f t="shared" si="41"/>
        <v>0.30241666666666661</v>
      </c>
      <c r="X142" s="97">
        <f t="shared" si="42"/>
        <v>0.34374666666666664</v>
      </c>
      <c r="Y142" s="110">
        <f t="shared" si="43"/>
        <v>0</v>
      </c>
      <c r="Z142" s="97">
        <f t="shared" si="50"/>
        <v>0.14583333333333337</v>
      </c>
      <c r="AA142" s="97">
        <f t="shared" si="44"/>
        <v>0.48958000000000002</v>
      </c>
      <c r="AB142" s="91">
        <f t="shared" si="45"/>
        <v>13</v>
      </c>
      <c r="AC142" s="81">
        <f t="shared" si="37"/>
        <v>4</v>
      </c>
      <c r="AD142" s="81">
        <f t="shared" si="46"/>
        <v>15</v>
      </c>
      <c r="AE142" s="81" t="str">
        <f t="shared" si="38"/>
        <v>4-15</v>
      </c>
      <c r="AF142" s="97">
        <f t="shared" si="47"/>
        <v>0</v>
      </c>
      <c r="AG142" s="95">
        <f t="shared" si="48"/>
        <v>0</v>
      </c>
      <c r="AH142" s="96">
        <f t="shared" si="39"/>
        <v>1</v>
      </c>
      <c r="AI142" s="81">
        <f t="shared" si="49"/>
        <v>52</v>
      </c>
    </row>
    <row r="143" spans="2:35" x14ac:dyDescent="0.25">
      <c r="B143" s="50" t="s">
        <v>314</v>
      </c>
      <c r="C143" s="85"/>
      <c r="D143" s="85">
        <f t="shared" si="40"/>
        <v>0</v>
      </c>
      <c r="E143" s="72" t="s">
        <v>491</v>
      </c>
      <c r="F143" s="72"/>
      <c r="G143" s="70">
        <v>0.45833333333333331</v>
      </c>
      <c r="H143" s="70">
        <v>0.5</v>
      </c>
      <c r="I143" s="71">
        <v>44299</v>
      </c>
      <c r="J143" s="71">
        <v>44299</v>
      </c>
      <c r="K143" s="104"/>
      <c r="L143" s="104"/>
      <c r="M143" s="104"/>
      <c r="N143" s="104"/>
      <c r="O143" s="98" t="s">
        <v>62</v>
      </c>
      <c r="P143" s="50" t="s">
        <v>293</v>
      </c>
      <c r="Q143" s="50" t="s">
        <v>77</v>
      </c>
      <c r="R143" s="50" t="s">
        <v>349</v>
      </c>
      <c r="S143" s="50" t="s">
        <v>337</v>
      </c>
      <c r="T143" s="50" t="s">
        <v>184</v>
      </c>
      <c r="U143" s="66">
        <f t="shared" si="35"/>
        <v>0</v>
      </c>
      <c r="V143" s="60">
        <f t="shared" si="36"/>
        <v>1</v>
      </c>
      <c r="W143" s="97">
        <f t="shared" si="41"/>
        <v>4.1666666666666685E-2</v>
      </c>
      <c r="X143" s="97">
        <f t="shared" si="42"/>
        <v>4.1666666666666685E-2</v>
      </c>
      <c r="Y143" s="110">
        <f t="shared" si="43"/>
        <v>1</v>
      </c>
      <c r="Z143" s="97">
        <f t="shared" si="50"/>
        <v>0</v>
      </c>
      <c r="AA143" s="97">
        <f t="shared" si="44"/>
        <v>4.1666666666666685E-2</v>
      </c>
      <c r="AB143" s="91">
        <f t="shared" si="45"/>
        <v>13</v>
      </c>
      <c r="AC143" s="81">
        <f t="shared" si="37"/>
        <v>4</v>
      </c>
      <c r="AD143" s="81">
        <f t="shared" si="46"/>
        <v>15</v>
      </c>
      <c r="AE143" s="81" t="str">
        <f t="shared" si="38"/>
        <v>4-15</v>
      </c>
      <c r="AF143" s="97">
        <f t="shared" si="47"/>
        <v>0</v>
      </c>
      <c r="AG143" s="95">
        <f t="shared" si="48"/>
        <v>0</v>
      </c>
      <c r="AH143" s="96">
        <f t="shared" si="39"/>
        <v>1</v>
      </c>
      <c r="AI143" s="81">
        <f t="shared" si="49"/>
        <v>52</v>
      </c>
    </row>
    <row r="144" spans="2:35" ht="45" x14ac:dyDescent="0.25">
      <c r="B144" s="50" t="s">
        <v>127</v>
      </c>
      <c r="C144" s="85"/>
      <c r="D144" s="85">
        <f t="shared" si="40"/>
        <v>0</v>
      </c>
      <c r="E144" s="72" t="s">
        <v>492</v>
      </c>
      <c r="F144" s="72"/>
      <c r="G144" s="70">
        <v>0.36805555555555558</v>
      </c>
      <c r="H144" s="70">
        <v>0.66666666666666663</v>
      </c>
      <c r="I144" s="71">
        <v>44299</v>
      </c>
      <c r="J144" s="71">
        <v>44299</v>
      </c>
      <c r="K144" s="104"/>
      <c r="L144" s="104"/>
      <c r="M144" s="104"/>
      <c r="N144" s="104"/>
      <c r="O144" s="101" t="s">
        <v>2075</v>
      </c>
      <c r="P144" s="50" t="s">
        <v>128</v>
      </c>
      <c r="Q144" s="50" t="s">
        <v>77</v>
      </c>
      <c r="R144" s="50" t="s">
        <v>338</v>
      </c>
      <c r="S144" s="50" t="s">
        <v>336</v>
      </c>
      <c r="T144" s="50" t="s">
        <v>184</v>
      </c>
      <c r="U144" s="66">
        <f t="shared" si="35"/>
        <v>0</v>
      </c>
      <c r="V144" s="60">
        <f t="shared" si="36"/>
        <v>1</v>
      </c>
      <c r="W144" s="97">
        <f t="shared" si="41"/>
        <v>0.21561111111111103</v>
      </c>
      <c r="X144" s="97">
        <f t="shared" si="42"/>
        <v>0.25694111111111106</v>
      </c>
      <c r="Y144" s="110">
        <f t="shared" si="43"/>
        <v>1</v>
      </c>
      <c r="Z144" s="97">
        <f t="shared" si="50"/>
        <v>0</v>
      </c>
      <c r="AA144" s="97">
        <f t="shared" si="44"/>
        <v>0.25694111111111106</v>
      </c>
      <c r="AB144" s="91">
        <f t="shared" si="45"/>
        <v>13</v>
      </c>
      <c r="AC144" s="81">
        <f t="shared" si="37"/>
        <v>4</v>
      </c>
      <c r="AD144" s="81">
        <f t="shared" si="46"/>
        <v>15</v>
      </c>
      <c r="AE144" s="81" t="str">
        <f t="shared" si="38"/>
        <v>4-15</v>
      </c>
      <c r="AF144" s="97">
        <f t="shared" si="47"/>
        <v>0</v>
      </c>
      <c r="AG144" s="95">
        <f t="shared" si="48"/>
        <v>0</v>
      </c>
      <c r="AH144" s="96">
        <f t="shared" si="39"/>
        <v>1</v>
      </c>
      <c r="AI144" s="81">
        <f t="shared" si="49"/>
        <v>52</v>
      </c>
    </row>
    <row r="145" spans="2:35" x14ac:dyDescent="0.25">
      <c r="B145" s="50" t="s">
        <v>216</v>
      </c>
      <c r="C145" s="85"/>
      <c r="D145" s="85">
        <f t="shared" si="40"/>
        <v>0</v>
      </c>
      <c r="E145" s="72" t="s">
        <v>259</v>
      </c>
      <c r="F145" s="72"/>
      <c r="G145" s="70">
        <v>0.63541666666666663</v>
      </c>
      <c r="H145" s="70">
        <v>0.64583333333333337</v>
      </c>
      <c r="I145" s="71">
        <v>44299</v>
      </c>
      <c r="J145" s="71">
        <v>44299</v>
      </c>
      <c r="K145" s="104"/>
      <c r="L145" s="104"/>
      <c r="M145" s="104"/>
      <c r="N145" s="104"/>
      <c r="O145" s="98" t="s">
        <v>100</v>
      </c>
      <c r="P145" s="50" t="s">
        <v>128</v>
      </c>
      <c r="Q145" s="73" t="s">
        <v>47</v>
      </c>
      <c r="R145" s="50" t="s">
        <v>443</v>
      </c>
      <c r="S145" s="50" t="s">
        <v>337</v>
      </c>
      <c r="T145" s="50" t="s">
        <v>184</v>
      </c>
      <c r="U145" s="66">
        <f t="shared" si="35"/>
        <v>0</v>
      </c>
      <c r="V145" s="60">
        <f t="shared" si="36"/>
        <v>1</v>
      </c>
      <c r="W145" s="97">
        <f t="shared" si="41"/>
        <v>1.0416666666666741E-2</v>
      </c>
      <c r="X145" s="97">
        <f t="shared" si="42"/>
        <v>1.0416666666666741E-2</v>
      </c>
      <c r="Y145" s="110">
        <f t="shared" si="43"/>
        <v>1</v>
      </c>
      <c r="Z145" s="97">
        <f t="shared" si="50"/>
        <v>0</v>
      </c>
      <c r="AA145" s="97">
        <f t="shared" si="44"/>
        <v>1.0416666666666741E-2</v>
      </c>
      <c r="AB145" s="91">
        <f t="shared" si="45"/>
        <v>13</v>
      </c>
      <c r="AC145" s="81">
        <f t="shared" si="37"/>
        <v>4</v>
      </c>
      <c r="AD145" s="81">
        <f t="shared" si="46"/>
        <v>15</v>
      </c>
      <c r="AE145" s="81" t="str">
        <f t="shared" si="38"/>
        <v>4-15</v>
      </c>
      <c r="AF145" s="97">
        <f t="shared" si="47"/>
        <v>0</v>
      </c>
      <c r="AG145" s="95">
        <f t="shared" si="48"/>
        <v>0</v>
      </c>
      <c r="AH145" s="96">
        <f t="shared" si="39"/>
        <v>1</v>
      </c>
      <c r="AI145" s="81">
        <f t="shared" si="49"/>
        <v>52</v>
      </c>
    </row>
    <row r="146" spans="2:35" x14ac:dyDescent="0.25">
      <c r="B146" s="50" t="s">
        <v>192</v>
      </c>
      <c r="C146" s="85"/>
      <c r="D146" s="85">
        <f t="shared" si="40"/>
        <v>0</v>
      </c>
      <c r="E146" s="72" t="s">
        <v>240</v>
      </c>
      <c r="F146" s="72"/>
      <c r="G146" s="70">
        <v>0.375</v>
      </c>
      <c r="H146" s="70">
        <v>0.72916666666666663</v>
      </c>
      <c r="I146" s="71">
        <v>44299</v>
      </c>
      <c r="J146" s="71">
        <v>44300</v>
      </c>
      <c r="K146" s="104"/>
      <c r="L146" s="104"/>
      <c r="M146" s="104"/>
      <c r="N146" s="104"/>
      <c r="O146" s="98" t="s">
        <v>684</v>
      </c>
      <c r="P146" s="50" t="s">
        <v>242</v>
      </c>
      <c r="Q146" s="50" t="s">
        <v>77</v>
      </c>
      <c r="R146" s="50" t="s">
        <v>338</v>
      </c>
      <c r="S146" s="50" t="s">
        <v>337</v>
      </c>
      <c r="T146" s="50" t="s">
        <v>184</v>
      </c>
      <c r="U146" s="66">
        <f t="shared" si="35"/>
        <v>1</v>
      </c>
      <c r="V146" s="60">
        <f t="shared" si="36"/>
        <v>1</v>
      </c>
      <c r="W146" s="97">
        <f t="shared" si="41"/>
        <v>0.79166666666666652</v>
      </c>
      <c r="X146" s="97">
        <f t="shared" si="42"/>
        <v>1.0208333333333333</v>
      </c>
      <c r="Y146" s="110">
        <f t="shared" si="43"/>
        <v>0</v>
      </c>
      <c r="Z146" s="97">
        <f t="shared" si="50"/>
        <v>0.14583333333333337</v>
      </c>
      <c r="AA146" s="97">
        <f t="shared" si="44"/>
        <v>1.1666666666666665</v>
      </c>
      <c r="AB146" s="91">
        <f t="shared" si="45"/>
        <v>14</v>
      </c>
      <c r="AC146" s="81">
        <f t="shared" si="37"/>
        <v>4</v>
      </c>
      <c r="AD146" s="81">
        <f t="shared" si="46"/>
        <v>15</v>
      </c>
      <c r="AE146" s="81" t="str">
        <f t="shared" si="38"/>
        <v>4-15</v>
      </c>
      <c r="AF146" s="97">
        <f t="shared" si="47"/>
        <v>0</v>
      </c>
      <c r="AG146" s="95">
        <f t="shared" si="48"/>
        <v>0</v>
      </c>
      <c r="AH146" s="96">
        <f t="shared" si="39"/>
        <v>1</v>
      </c>
      <c r="AI146" s="81">
        <f t="shared" si="49"/>
        <v>52</v>
      </c>
    </row>
    <row r="147" spans="2:35" x14ac:dyDescent="0.25">
      <c r="B147" s="50" t="s">
        <v>60</v>
      </c>
      <c r="C147" s="85"/>
      <c r="D147" s="85">
        <f t="shared" si="40"/>
        <v>0</v>
      </c>
      <c r="E147" s="72" t="s">
        <v>239</v>
      </c>
      <c r="F147" s="72"/>
      <c r="G147" s="70">
        <v>0.41666666666666669</v>
      </c>
      <c r="H147" s="70">
        <v>0.70833333333333337</v>
      </c>
      <c r="I147" s="71">
        <v>44299</v>
      </c>
      <c r="J147" s="71">
        <v>44301</v>
      </c>
      <c r="K147" s="104"/>
      <c r="L147" s="104"/>
      <c r="M147" s="104"/>
      <c r="N147" s="104"/>
      <c r="O147" s="98" t="s">
        <v>100</v>
      </c>
      <c r="P147" s="50" t="s">
        <v>63</v>
      </c>
      <c r="Q147" s="73" t="s">
        <v>47</v>
      </c>
      <c r="R147" s="50" t="s">
        <v>443</v>
      </c>
      <c r="S147" s="50" t="s">
        <v>336</v>
      </c>
      <c r="T147" s="50" t="s">
        <v>184</v>
      </c>
      <c r="U147" s="66">
        <f t="shared" si="35"/>
        <v>2</v>
      </c>
      <c r="V147" s="60">
        <f t="shared" si="36"/>
        <v>1</v>
      </c>
      <c r="W147" s="97">
        <f t="shared" si="41"/>
        <v>1.0002666666666666</v>
      </c>
      <c r="X147" s="97">
        <f t="shared" si="42"/>
        <v>1.4996633333333333</v>
      </c>
      <c r="Y147" s="110">
        <f t="shared" si="43"/>
        <v>0</v>
      </c>
      <c r="Z147" s="97">
        <f t="shared" si="50"/>
        <v>0.16666666666666663</v>
      </c>
      <c r="AA147" s="97">
        <f t="shared" si="44"/>
        <v>1.6663299999999999</v>
      </c>
      <c r="AB147" s="91">
        <f t="shared" si="45"/>
        <v>15</v>
      </c>
      <c r="AC147" s="81">
        <f t="shared" si="37"/>
        <v>4</v>
      </c>
      <c r="AD147" s="81">
        <f t="shared" si="46"/>
        <v>15</v>
      </c>
      <c r="AE147" s="81" t="str">
        <f t="shared" si="38"/>
        <v>4-15</v>
      </c>
      <c r="AF147" s="97">
        <f t="shared" si="47"/>
        <v>0</v>
      </c>
      <c r="AG147" s="95">
        <f t="shared" si="48"/>
        <v>0</v>
      </c>
      <c r="AH147" s="96">
        <f t="shared" si="39"/>
        <v>1</v>
      </c>
      <c r="AI147" s="81">
        <f t="shared" si="49"/>
        <v>52</v>
      </c>
    </row>
    <row r="148" spans="2:35" ht="45" x14ac:dyDescent="0.25">
      <c r="B148" s="50" t="s">
        <v>88</v>
      </c>
      <c r="C148" s="85"/>
      <c r="D148" s="85">
        <f t="shared" si="40"/>
        <v>0</v>
      </c>
      <c r="E148" s="72" t="s">
        <v>493</v>
      </c>
      <c r="F148" s="72"/>
      <c r="G148" s="70">
        <v>0.42152777777777778</v>
      </c>
      <c r="H148" s="70">
        <v>0.66666666666666663</v>
      </c>
      <c r="I148" s="71">
        <v>44299</v>
      </c>
      <c r="J148" s="71">
        <v>44299</v>
      </c>
      <c r="K148" s="104"/>
      <c r="L148" s="104"/>
      <c r="M148" s="104"/>
      <c r="N148" s="104"/>
      <c r="O148" s="98" t="s">
        <v>72</v>
      </c>
      <c r="P148" s="50" t="s">
        <v>89</v>
      </c>
      <c r="Q148" s="50" t="s">
        <v>77</v>
      </c>
      <c r="R148" s="50" t="s">
        <v>443</v>
      </c>
      <c r="S148" s="50" t="s">
        <v>337</v>
      </c>
      <c r="T148" s="50" t="s">
        <v>184</v>
      </c>
      <c r="U148" s="66">
        <f t="shared" si="35"/>
        <v>0</v>
      </c>
      <c r="V148" s="60">
        <f t="shared" si="36"/>
        <v>1</v>
      </c>
      <c r="W148" s="97">
        <f t="shared" si="41"/>
        <v>0.16213888888888883</v>
      </c>
      <c r="X148" s="97">
        <f t="shared" si="42"/>
        <v>0.20346888888888887</v>
      </c>
      <c r="Y148" s="110">
        <f t="shared" si="43"/>
        <v>1</v>
      </c>
      <c r="Z148" s="97">
        <f t="shared" si="50"/>
        <v>0</v>
      </c>
      <c r="AA148" s="97">
        <f t="shared" si="44"/>
        <v>0.20346888888888887</v>
      </c>
      <c r="AB148" s="91">
        <f t="shared" si="45"/>
        <v>13</v>
      </c>
      <c r="AC148" s="81">
        <f t="shared" si="37"/>
        <v>4</v>
      </c>
      <c r="AD148" s="81">
        <f t="shared" si="46"/>
        <v>15</v>
      </c>
      <c r="AE148" s="81" t="str">
        <f t="shared" si="38"/>
        <v>4-15</v>
      </c>
      <c r="AF148" s="97">
        <f t="shared" si="47"/>
        <v>0</v>
      </c>
      <c r="AG148" s="95">
        <f t="shared" si="48"/>
        <v>0</v>
      </c>
      <c r="AH148" s="96">
        <f t="shared" si="39"/>
        <v>1</v>
      </c>
      <c r="AI148" s="81">
        <f t="shared" si="49"/>
        <v>52</v>
      </c>
    </row>
    <row r="149" spans="2:35" x14ac:dyDescent="0.25">
      <c r="B149" s="50" t="s">
        <v>494</v>
      </c>
      <c r="C149" s="85"/>
      <c r="D149" s="85">
        <f t="shared" si="40"/>
        <v>0</v>
      </c>
      <c r="E149" s="72" t="s">
        <v>469</v>
      </c>
      <c r="F149" s="72"/>
      <c r="G149" s="70">
        <v>0.625</v>
      </c>
      <c r="H149" s="70"/>
      <c r="I149" s="71">
        <v>44299</v>
      </c>
      <c r="J149" s="71">
        <v>44299</v>
      </c>
      <c r="K149" s="104"/>
      <c r="L149" s="104"/>
      <c r="M149" s="104"/>
      <c r="N149" s="104"/>
      <c r="O149" s="98"/>
      <c r="P149" s="50" t="s">
        <v>495</v>
      </c>
      <c r="Q149" s="50" t="s">
        <v>77</v>
      </c>
      <c r="R149" s="50"/>
      <c r="S149" s="50"/>
      <c r="T149" s="50" t="s">
        <v>186</v>
      </c>
      <c r="U149" s="66">
        <f t="shared" si="35"/>
        <v>0</v>
      </c>
      <c r="V149" s="60">
        <f t="shared" si="36"/>
        <v>0</v>
      </c>
      <c r="W149" s="97">
        <f t="shared" si="41"/>
        <v>0</v>
      </c>
      <c r="X149" s="97">
        <f t="shared" si="42"/>
        <v>0</v>
      </c>
      <c r="Y149" s="110">
        <f t="shared" si="43"/>
        <v>1</v>
      </c>
      <c r="Z149" s="97">
        <f t="shared" si="50"/>
        <v>0</v>
      </c>
      <c r="AA149" s="97">
        <f t="shared" si="44"/>
        <v>0</v>
      </c>
      <c r="AB149" s="91">
        <f t="shared" si="45"/>
        <v>13</v>
      </c>
      <c r="AC149" s="81">
        <f t="shared" si="37"/>
        <v>4</v>
      </c>
      <c r="AD149" s="81">
        <f t="shared" si="46"/>
        <v>15</v>
      </c>
      <c r="AE149" s="81"/>
      <c r="AF149" s="97">
        <f t="shared" si="47"/>
        <v>0</v>
      </c>
      <c r="AG149" s="95">
        <f t="shared" si="48"/>
        <v>0</v>
      </c>
      <c r="AH149" s="96">
        <f t="shared" si="39"/>
        <v>0</v>
      </c>
      <c r="AI149" s="81">
        <f t="shared" si="49"/>
        <v>52</v>
      </c>
    </row>
    <row r="150" spans="2:35" x14ac:dyDescent="0.25">
      <c r="B150" s="50" t="s">
        <v>160</v>
      </c>
      <c r="C150" s="85"/>
      <c r="D150" s="85">
        <f t="shared" si="40"/>
        <v>0</v>
      </c>
      <c r="E150" s="72" t="s">
        <v>469</v>
      </c>
      <c r="F150" s="72"/>
      <c r="G150" s="70">
        <v>0.4694444444444445</v>
      </c>
      <c r="H150" s="70"/>
      <c r="I150" s="71">
        <v>44299</v>
      </c>
      <c r="J150" s="71">
        <v>44300</v>
      </c>
      <c r="K150" s="104"/>
      <c r="L150" s="104"/>
      <c r="M150" s="104"/>
      <c r="N150" s="104"/>
      <c r="O150" s="98"/>
      <c r="P150" s="50" t="s">
        <v>162</v>
      </c>
      <c r="Q150" s="50" t="s">
        <v>77</v>
      </c>
      <c r="R150" s="50"/>
      <c r="S150" s="50"/>
      <c r="T150" s="50" t="s">
        <v>184</v>
      </c>
      <c r="U150" s="66">
        <f t="shared" si="35"/>
        <v>1</v>
      </c>
      <c r="V150" s="60">
        <f t="shared" si="36"/>
        <v>0</v>
      </c>
      <c r="W150" s="97">
        <f t="shared" si="41"/>
        <v>0</v>
      </c>
      <c r="X150" s="97">
        <f t="shared" si="42"/>
        <v>0</v>
      </c>
      <c r="Y150" s="110">
        <f t="shared" si="43"/>
        <v>1</v>
      </c>
      <c r="Z150" s="97">
        <f t="shared" si="50"/>
        <v>0</v>
      </c>
      <c r="AA150" s="97">
        <f t="shared" si="44"/>
        <v>0</v>
      </c>
      <c r="AB150" s="91">
        <f t="shared" si="45"/>
        <v>14</v>
      </c>
      <c r="AC150" s="81">
        <f t="shared" si="37"/>
        <v>4</v>
      </c>
      <c r="AD150" s="81">
        <f t="shared" si="46"/>
        <v>15</v>
      </c>
      <c r="AE150" s="81" t="str">
        <f t="shared" si="38"/>
        <v>4-15</v>
      </c>
      <c r="AF150" s="97">
        <f t="shared" si="47"/>
        <v>0</v>
      </c>
      <c r="AG150" s="95">
        <f t="shared" si="48"/>
        <v>0</v>
      </c>
      <c r="AH150" s="96">
        <f t="shared" si="39"/>
        <v>0</v>
      </c>
      <c r="AI150" s="81">
        <f t="shared" si="49"/>
        <v>52</v>
      </c>
    </row>
    <row r="151" spans="2:35" x14ac:dyDescent="0.25">
      <c r="B151" s="50" t="s">
        <v>205</v>
      </c>
      <c r="C151" s="85"/>
      <c r="D151" s="85">
        <f t="shared" si="40"/>
        <v>0</v>
      </c>
      <c r="E151" s="72" t="s">
        <v>496</v>
      </c>
      <c r="F151" s="72"/>
      <c r="G151" s="70">
        <v>0.6118055555555556</v>
      </c>
      <c r="H151" s="70"/>
      <c r="I151" s="71">
        <v>44299</v>
      </c>
      <c r="J151" s="71">
        <v>44301</v>
      </c>
      <c r="K151" s="104"/>
      <c r="L151" s="104"/>
      <c r="M151" s="104"/>
      <c r="N151" s="104"/>
      <c r="O151" s="98" t="s">
        <v>84</v>
      </c>
      <c r="P151" s="50" t="s">
        <v>268</v>
      </c>
      <c r="Q151" s="50" t="s">
        <v>77</v>
      </c>
      <c r="R151" s="50" t="s">
        <v>351</v>
      </c>
      <c r="S151" s="50" t="s">
        <v>336</v>
      </c>
      <c r="T151" s="50" t="s">
        <v>184</v>
      </c>
      <c r="U151" s="66">
        <f t="shared" si="35"/>
        <v>2</v>
      </c>
      <c r="V151" s="60">
        <f t="shared" si="36"/>
        <v>0</v>
      </c>
      <c r="W151" s="97">
        <f t="shared" si="41"/>
        <v>0</v>
      </c>
      <c r="X151" s="97">
        <f t="shared" si="42"/>
        <v>0</v>
      </c>
      <c r="Y151" s="110">
        <f t="shared" si="43"/>
        <v>1</v>
      </c>
      <c r="Z151" s="97">
        <f t="shared" si="50"/>
        <v>0</v>
      </c>
      <c r="AA151" s="97">
        <f t="shared" si="44"/>
        <v>0</v>
      </c>
      <c r="AB151" s="91">
        <f t="shared" si="45"/>
        <v>15</v>
      </c>
      <c r="AC151" s="81">
        <f t="shared" si="37"/>
        <v>4</v>
      </c>
      <c r="AD151" s="81">
        <f t="shared" si="46"/>
        <v>15</v>
      </c>
      <c r="AE151" s="81" t="str">
        <f t="shared" si="38"/>
        <v>4-15</v>
      </c>
      <c r="AF151" s="97">
        <f t="shared" si="47"/>
        <v>0</v>
      </c>
      <c r="AG151" s="95">
        <f>(L151-K151)</f>
        <v>0</v>
      </c>
      <c r="AH151" s="96">
        <f t="shared" si="39"/>
        <v>1</v>
      </c>
      <c r="AI151" s="81">
        <f t="shared" si="49"/>
        <v>52</v>
      </c>
    </row>
    <row r="152" spans="2:35" x14ac:dyDescent="0.25">
      <c r="B152" s="50" t="s">
        <v>211</v>
      </c>
      <c r="C152" s="85"/>
      <c r="D152" s="85">
        <f t="shared" si="40"/>
        <v>0</v>
      </c>
      <c r="E152" s="72" t="s">
        <v>497</v>
      </c>
      <c r="F152" s="72"/>
      <c r="G152" s="70">
        <v>0.63888888888888895</v>
      </c>
      <c r="H152" s="70">
        <v>0.65277777777777779</v>
      </c>
      <c r="I152" s="71">
        <v>44299</v>
      </c>
      <c r="J152" s="71">
        <v>44299</v>
      </c>
      <c r="K152" s="104"/>
      <c r="L152" s="104"/>
      <c r="M152" s="104"/>
      <c r="N152" s="104"/>
      <c r="O152" s="98" t="s">
        <v>62</v>
      </c>
      <c r="P152" s="50"/>
      <c r="Q152" s="50" t="s">
        <v>77</v>
      </c>
      <c r="R152" s="50" t="s">
        <v>349</v>
      </c>
      <c r="S152" s="50" t="s">
        <v>337</v>
      </c>
      <c r="T152" s="50" t="s">
        <v>186</v>
      </c>
      <c r="U152" s="66">
        <f t="shared" si="35"/>
        <v>0</v>
      </c>
      <c r="V152" s="60">
        <f t="shared" si="36"/>
        <v>1</v>
      </c>
      <c r="W152" s="97">
        <f t="shared" si="41"/>
        <v>1.388888888888884E-2</v>
      </c>
      <c r="X152" s="97">
        <f t="shared" si="42"/>
        <v>1.388888888888884E-2</v>
      </c>
      <c r="Y152" s="110">
        <f t="shared" si="43"/>
        <v>0</v>
      </c>
      <c r="Z152" s="97">
        <f t="shared" si="50"/>
        <v>0.22222222222222221</v>
      </c>
      <c r="AA152" s="97">
        <f t="shared" si="44"/>
        <v>0.23611111111111105</v>
      </c>
      <c r="AB152" s="91">
        <f t="shared" si="45"/>
        <v>13</v>
      </c>
      <c r="AC152" s="81">
        <f t="shared" si="37"/>
        <v>4</v>
      </c>
      <c r="AD152" s="81">
        <f t="shared" si="46"/>
        <v>15</v>
      </c>
      <c r="AE152" s="81" t="str">
        <f t="shared" si="38"/>
        <v>4-15</v>
      </c>
      <c r="AF152" s="97">
        <f t="shared" si="47"/>
        <v>0</v>
      </c>
      <c r="AG152" s="95">
        <f t="shared" si="48"/>
        <v>0</v>
      </c>
      <c r="AH152" s="96">
        <f t="shared" si="39"/>
        <v>1</v>
      </c>
      <c r="AI152" s="81">
        <f t="shared" si="49"/>
        <v>52</v>
      </c>
    </row>
    <row r="153" spans="2:35" ht="30" x14ac:dyDescent="0.25">
      <c r="B153" s="50" t="s">
        <v>61</v>
      </c>
      <c r="C153" s="85"/>
      <c r="D153" s="85">
        <f t="shared" si="40"/>
        <v>0</v>
      </c>
      <c r="E153" s="72" t="s">
        <v>498</v>
      </c>
      <c r="F153" s="72"/>
      <c r="G153" s="70">
        <v>0.36805555555555558</v>
      </c>
      <c r="H153" s="70"/>
      <c r="I153" s="71">
        <v>44300</v>
      </c>
      <c r="J153" s="71"/>
      <c r="K153" s="104"/>
      <c r="L153" s="104"/>
      <c r="M153" s="104"/>
      <c r="N153" s="104"/>
      <c r="O153" s="98" t="s">
        <v>72</v>
      </c>
      <c r="P153" s="50" t="s">
        <v>63</v>
      </c>
      <c r="Q153" s="73" t="s">
        <v>47</v>
      </c>
      <c r="R153" s="50" t="s">
        <v>443</v>
      </c>
      <c r="S153" s="50" t="s">
        <v>337</v>
      </c>
      <c r="T153" s="50" t="s">
        <v>184</v>
      </c>
      <c r="U153" s="66">
        <f t="shared" si="35"/>
        <v>-44300</v>
      </c>
      <c r="V153" s="60">
        <f t="shared" si="36"/>
        <v>0</v>
      </c>
      <c r="W153" s="97">
        <f t="shared" si="41"/>
        <v>0</v>
      </c>
      <c r="X153" s="97">
        <f t="shared" si="42"/>
        <v>0</v>
      </c>
      <c r="Y153" s="110">
        <f t="shared" si="43"/>
        <v>1</v>
      </c>
      <c r="Z153" s="97">
        <f t="shared" si="50"/>
        <v>0</v>
      </c>
      <c r="AA153" s="97">
        <f t="shared" si="44"/>
        <v>0</v>
      </c>
      <c r="AB153" s="91">
        <f t="shared" si="45"/>
        <v>0</v>
      </c>
      <c r="AC153" s="81">
        <f t="shared" si="37"/>
        <v>1</v>
      </c>
      <c r="AD153" s="81">
        <f t="shared" si="46"/>
        <v>52</v>
      </c>
      <c r="AE153" s="81"/>
      <c r="AF153" s="97">
        <f t="shared" si="47"/>
        <v>0</v>
      </c>
      <c r="AG153" s="95">
        <f t="shared" si="48"/>
        <v>0</v>
      </c>
      <c r="AH153" s="96">
        <f t="shared" si="39"/>
        <v>1</v>
      </c>
      <c r="AI153" s="81">
        <f t="shared" si="49"/>
        <v>52</v>
      </c>
    </row>
    <row r="154" spans="2:35" ht="75" x14ac:dyDescent="0.25">
      <c r="B154" s="50" t="s">
        <v>225</v>
      </c>
      <c r="C154" s="85"/>
      <c r="D154" s="85">
        <f t="shared" si="40"/>
        <v>0</v>
      </c>
      <c r="E154" s="72" t="s">
        <v>499</v>
      </c>
      <c r="F154" s="72"/>
      <c r="G154" s="70">
        <v>0.375</v>
      </c>
      <c r="H154" s="70"/>
      <c r="I154" s="71">
        <v>44300</v>
      </c>
      <c r="J154" s="71">
        <v>44301</v>
      </c>
      <c r="K154" s="104"/>
      <c r="L154" s="104"/>
      <c r="M154" s="104"/>
      <c r="N154" s="104"/>
      <c r="O154" s="98" t="s">
        <v>500</v>
      </c>
      <c r="P154" s="50" t="s">
        <v>282</v>
      </c>
      <c r="Q154" s="73" t="s">
        <v>47</v>
      </c>
      <c r="R154" s="50" t="s">
        <v>501</v>
      </c>
      <c r="S154" s="50" t="s">
        <v>336</v>
      </c>
      <c r="T154" s="50" t="s">
        <v>185</v>
      </c>
      <c r="U154" s="66">
        <f t="shared" si="35"/>
        <v>1</v>
      </c>
      <c r="V154" s="60">
        <f t="shared" si="36"/>
        <v>0</v>
      </c>
      <c r="W154" s="97">
        <f t="shared" si="41"/>
        <v>0</v>
      </c>
      <c r="X154" s="97">
        <f t="shared" si="42"/>
        <v>0</v>
      </c>
      <c r="Y154" s="110">
        <f t="shared" si="43"/>
        <v>1</v>
      </c>
      <c r="Z154" s="97">
        <f t="shared" si="50"/>
        <v>0</v>
      </c>
      <c r="AA154" s="97">
        <f t="shared" si="44"/>
        <v>0</v>
      </c>
      <c r="AB154" s="91">
        <f t="shared" si="45"/>
        <v>15</v>
      </c>
      <c r="AC154" s="81">
        <f t="shared" si="37"/>
        <v>4</v>
      </c>
      <c r="AD154" s="81">
        <f t="shared" si="46"/>
        <v>15</v>
      </c>
      <c r="AE154" s="81" t="str">
        <f t="shared" si="38"/>
        <v>4-15</v>
      </c>
      <c r="AF154" s="97">
        <f t="shared" si="47"/>
        <v>0</v>
      </c>
      <c r="AG154" s="95">
        <f t="shared" si="48"/>
        <v>0</v>
      </c>
      <c r="AH154" s="96">
        <f t="shared" si="39"/>
        <v>1</v>
      </c>
      <c r="AI154" s="81">
        <f t="shared" si="49"/>
        <v>52</v>
      </c>
    </row>
    <row r="155" spans="2:35" x14ac:dyDescent="0.25">
      <c r="B155" s="50" t="s">
        <v>254</v>
      </c>
      <c r="C155" s="85"/>
      <c r="D155" s="85">
        <f t="shared" si="40"/>
        <v>0</v>
      </c>
      <c r="E155" s="72" t="s">
        <v>252</v>
      </c>
      <c r="F155" s="72"/>
      <c r="G155" s="70">
        <v>0.375</v>
      </c>
      <c r="H155" s="70">
        <v>0.38194444444444442</v>
      </c>
      <c r="I155" s="71">
        <v>44300</v>
      </c>
      <c r="J155" s="71">
        <v>44300</v>
      </c>
      <c r="K155" s="104">
        <v>44300</v>
      </c>
      <c r="L155" s="104">
        <v>44300</v>
      </c>
      <c r="M155" s="104"/>
      <c r="N155" s="104"/>
      <c r="O155" s="98" t="s">
        <v>100</v>
      </c>
      <c r="P155" s="50" t="s">
        <v>278</v>
      </c>
      <c r="Q155" s="73" t="s">
        <v>47</v>
      </c>
      <c r="R155" s="50" t="s">
        <v>443</v>
      </c>
      <c r="S155" s="50" t="s">
        <v>337</v>
      </c>
      <c r="T155" s="50" t="s">
        <v>185</v>
      </c>
      <c r="U155" s="66">
        <f t="shared" si="35"/>
        <v>0</v>
      </c>
      <c r="V155" s="60">
        <f t="shared" si="36"/>
        <v>1</v>
      </c>
      <c r="W155" s="97">
        <f t="shared" si="41"/>
        <v>6.9444444444444198E-3</v>
      </c>
      <c r="X155" s="97">
        <f t="shared" si="42"/>
        <v>6.9444444444444198E-3</v>
      </c>
      <c r="Y155" s="110">
        <f t="shared" si="43"/>
        <v>1</v>
      </c>
      <c r="Z155" s="97">
        <f t="shared" si="50"/>
        <v>0</v>
      </c>
      <c r="AA155" s="97">
        <f t="shared" si="44"/>
        <v>6.9444444444444198E-3</v>
      </c>
      <c r="AB155" s="91">
        <f t="shared" si="45"/>
        <v>14</v>
      </c>
      <c r="AC155" s="81">
        <f t="shared" si="37"/>
        <v>4</v>
      </c>
      <c r="AD155" s="81">
        <f t="shared" si="46"/>
        <v>15</v>
      </c>
      <c r="AE155" s="81" t="str">
        <f t="shared" si="38"/>
        <v>4-15</v>
      </c>
      <c r="AF155" s="97">
        <f t="shared" si="47"/>
        <v>0</v>
      </c>
      <c r="AG155" s="95">
        <f t="shared" si="48"/>
        <v>0</v>
      </c>
      <c r="AH155" s="96">
        <f t="shared" si="39"/>
        <v>1</v>
      </c>
      <c r="AI155" s="81">
        <f t="shared" si="49"/>
        <v>15</v>
      </c>
    </row>
    <row r="156" spans="2:35" ht="30" x14ac:dyDescent="0.25">
      <c r="B156" s="50" t="s">
        <v>226</v>
      </c>
      <c r="C156" s="85"/>
      <c r="D156" s="85">
        <f t="shared" si="40"/>
        <v>0</v>
      </c>
      <c r="E156" s="72" t="s">
        <v>502</v>
      </c>
      <c r="F156" s="72"/>
      <c r="G156" s="70">
        <v>0.36805555555555558</v>
      </c>
      <c r="H156" s="70"/>
      <c r="I156" s="71">
        <v>44300</v>
      </c>
      <c r="J156" s="71">
        <v>44301</v>
      </c>
      <c r="K156" s="104"/>
      <c r="L156" s="104"/>
      <c r="M156" s="104"/>
      <c r="N156" s="104"/>
      <c r="O156" s="98" t="s">
        <v>72</v>
      </c>
      <c r="P156" s="50" t="s">
        <v>282</v>
      </c>
      <c r="Q156" s="73" t="s">
        <v>47</v>
      </c>
      <c r="R156" s="50" t="s">
        <v>443</v>
      </c>
      <c r="S156" s="50" t="s">
        <v>337</v>
      </c>
      <c r="T156" s="50" t="s">
        <v>185</v>
      </c>
      <c r="U156" s="66">
        <f t="shared" si="35"/>
        <v>1</v>
      </c>
      <c r="V156" s="60">
        <f t="shared" si="36"/>
        <v>0</v>
      </c>
      <c r="W156" s="97">
        <f t="shared" si="41"/>
        <v>0</v>
      </c>
      <c r="X156" s="97">
        <f t="shared" si="42"/>
        <v>0</v>
      </c>
      <c r="Y156" s="110">
        <f t="shared" si="43"/>
        <v>1</v>
      </c>
      <c r="Z156" s="97">
        <f t="shared" si="50"/>
        <v>0</v>
      </c>
      <c r="AA156" s="97">
        <f t="shared" si="44"/>
        <v>0</v>
      </c>
      <c r="AB156" s="91">
        <f t="shared" si="45"/>
        <v>15</v>
      </c>
      <c r="AC156" s="81">
        <f t="shared" si="37"/>
        <v>4</v>
      </c>
      <c r="AD156" s="81">
        <f t="shared" si="46"/>
        <v>15</v>
      </c>
      <c r="AE156" s="81" t="str">
        <f t="shared" si="38"/>
        <v>4-15</v>
      </c>
      <c r="AF156" s="97">
        <f t="shared" si="47"/>
        <v>0</v>
      </c>
      <c r="AG156" s="95">
        <f t="shared" si="48"/>
        <v>0</v>
      </c>
      <c r="AH156" s="96">
        <f t="shared" si="39"/>
        <v>1</v>
      </c>
      <c r="AI156" s="81">
        <f t="shared" si="49"/>
        <v>52</v>
      </c>
    </row>
    <row r="157" spans="2:35" ht="30" x14ac:dyDescent="0.25">
      <c r="B157" s="50" t="s">
        <v>249</v>
      </c>
      <c r="C157" s="85"/>
      <c r="D157" s="85">
        <f t="shared" si="40"/>
        <v>0</v>
      </c>
      <c r="E157" s="72" t="s">
        <v>503</v>
      </c>
      <c r="F157" s="72"/>
      <c r="G157" s="70">
        <v>0.375</v>
      </c>
      <c r="H157" s="70">
        <v>0.37847222222222227</v>
      </c>
      <c r="I157" s="71">
        <v>44300</v>
      </c>
      <c r="J157" s="71">
        <v>44300</v>
      </c>
      <c r="K157" s="104">
        <v>44300</v>
      </c>
      <c r="L157" s="104">
        <v>44300</v>
      </c>
      <c r="M157" s="104">
        <v>0.375</v>
      </c>
      <c r="N157" s="104">
        <v>0.37847222222222227</v>
      </c>
      <c r="O157" s="98" t="s">
        <v>72</v>
      </c>
      <c r="P157" s="50"/>
      <c r="Q157" s="73" t="s">
        <v>47</v>
      </c>
      <c r="R157" s="50" t="s">
        <v>443</v>
      </c>
      <c r="S157" s="50" t="s">
        <v>337</v>
      </c>
      <c r="T157" s="50" t="s">
        <v>184</v>
      </c>
      <c r="U157" s="66">
        <f t="shared" si="35"/>
        <v>0</v>
      </c>
      <c r="V157" s="60">
        <f t="shared" si="36"/>
        <v>1</v>
      </c>
      <c r="W157" s="97">
        <f t="shared" si="41"/>
        <v>3.4722222222222654E-3</v>
      </c>
      <c r="X157" s="97">
        <f t="shared" si="42"/>
        <v>3.4722222222222654E-3</v>
      </c>
      <c r="Y157" s="110">
        <f t="shared" si="43"/>
        <v>1</v>
      </c>
      <c r="Z157" s="97">
        <f t="shared" si="50"/>
        <v>0</v>
      </c>
      <c r="AA157" s="97">
        <f t="shared" si="44"/>
        <v>3.4722222222222654E-3</v>
      </c>
      <c r="AB157" s="91">
        <f t="shared" si="45"/>
        <v>14</v>
      </c>
      <c r="AC157" s="81">
        <f t="shared" si="37"/>
        <v>4</v>
      </c>
      <c r="AD157" s="81">
        <f t="shared" si="46"/>
        <v>15</v>
      </c>
      <c r="AE157" s="81" t="str">
        <f t="shared" si="38"/>
        <v>4-15</v>
      </c>
      <c r="AF157" s="97">
        <f t="shared" si="47"/>
        <v>3.4722222222222654E-3</v>
      </c>
      <c r="AG157" s="95">
        <f t="shared" si="48"/>
        <v>0</v>
      </c>
      <c r="AH157" s="96">
        <f t="shared" si="39"/>
        <v>1</v>
      </c>
      <c r="AI157" s="81">
        <f t="shared" si="49"/>
        <v>15</v>
      </c>
    </row>
    <row r="158" spans="2:35" ht="30" x14ac:dyDescent="0.25">
      <c r="B158" s="50" t="s">
        <v>161</v>
      </c>
      <c r="C158" s="85"/>
      <c r="D158" s="85">
        <f t="shared" si="40"/>
        <v>0</v>
      </c>
      <c r="E158" s="72" t="s">
        <v>504</v>
      </c>
      <c r="F158" s="72"/>
      <c r="G158" s="70">
        <v>0.37847222222222227</v>
      </c>
      <c r="H158" s="70">
        <v>0.38194444444444442</v>
      </c>
      <c r="I158" s="71">
        <v>44300</v>
      </c>
      <c r="J158" s="71">
        <v>44300</v>
      </c>
      <c r="K158" s="104">
        <v>44300</v>
      </c>
      <c r="L158" s="104">
        <v>44300</v>
      </c>
      <c r="M158" s="104">
        <v>0.37847222222222227</v>
      </c>
      <c r="N158" s="104">
        <v>0.38194444444444442</v>
      </c>
      <c r="O158" s="98" t="s">
        <v>323</v>
      </c>
      <c r="P158" s="50"/>
      <c r="Q158" s="50" t="s">
        <v>77</v>
      </c>
      <c r="R158" s="50" t="s">
        <v>443</v>
      </c>
      <c r="S158" s="50" t="s">
        <v>337</v>
      </c>
      <c r="T158" s="50" t="s">
        <v>184</v>
      </c>
      <c r="U158" s="66">
        <f t="shared" si="35"/>
        <v>0</v>
      </c>
      <c r="V158" s="60">
        <f t="shared" si="36"/>
        <v>1</v>
      </c>
      <c r="W158" s="97">
        <f t="shared" si="41"/>
        <v>3.4722222222221544E-3</v>
      </c>
      <c r="X158" s="97">
        <f t="shared" si="42"/>
        <v>3.4722222222221544E-3</v>
      </c>
      <c r="Y158" s="110">
        <f t="shared" si="43"/>
        <v>1</v>
      </c>
      <c r="Z158" s="97">
        <f t="shared" si="50"/>
        <v>0</v>
      </c>
      <c r="AA158" s="97">
        <f t="shared" si="44"/>
        <v>3.4722222222221544E-3</v>
      </c>
      <c r="AB158" s="91">
        <f t="shared" si="45"/>
        <v>14</v>
      </c>
      <c r="AC158" s="81">
        <f t="shared" si="37"/>
        <v>4</v>
      </c>
      <c r="AD158" s="81">
        <f t="shared" si="46"/>
        <v>15</v>
      </c>
      <c r="AE158" s="81" t="str">
        <f t="shared" si="38"/>
        <v>4-15</v>
      </c>
      <c r="AF158" s="97">
        <f t="shared" si="47"/>
        <v>3.4722222222221544E-3</v>
      </c>
      <c r="AG158" s="95">
        <f t="shared" si="48"/>
        <v>0</v>
      </c>
      <c r="AH158" s="96">
        <f t="shared" si="39"/>
        <v>1</v>
      </c>
      <c r="AI158" s="81">
        <f t="shared" si="49"/>
        <v>15</v>
      </c>
    </row>
    <row r="159" spans="2:35" ht="30" x14ac:dyDescent="0.25">
      <c r="B159" s="50" t="s">
        <v>190</v>
      </c>
      <c r="C159" s="85"/>
      <c r="D159" s="85">
        <f t="shared" si="40"/>
        <v>0</v>
      </c>
      <c r="E159" s="72" t="s">
        <v>503</v>
      </c>
      <c r="F159" s="72"/>
      <c r="G159" s="70">
        <v>0.38194444444444442</v>
      </c>
      <c r="H159" s="70">
        <v>0.38541666666666669</v>
      </c>
      <c r="I159" s="71">
        <v>44300</v>
      </c>
      <c r="J159" s="71">
        <v>44300</v>
      </c>
      <c r="K159" s="104">
        <v>44300</v>
      </c>
      <c r="L159" s="104">
        <v>44300</v>
      </c>
      <c r="M159" s="104">
        <v>0.38194444444444442</v>
      </c>
      <c r="N159" s="104">
        <v>0.38541666666666669</v>
      </c>
      <c r="O159" s="98" t="s">
        <v>72</v>
      </c>
      <c r="P159" s="50" t="s">
        <v>242</v>
      </c>
      <c r="Q159" s="73" t="s">
        <v>47</v>
      </c>
      <c r="R159" s="50" t="s">
        <v>443</v>
      </c>
      <c r="S159" s="50" t="s">
        <v>337</v>
      </c>
      <c r="T159" s="50" t="s">
        <v>184</v>
      </c>
      <c r="U159" s="66">
        <f t="shared" si="35"/>
        <v>0</v>
      </c>
      <c r="V159" s="60">
        <f t="shared" si="36"/>
        <v>1</v>
      </c>
      <c r="W159" s="97">
        <f t="shared" si="41"/>
        <v>3.4722222222222654E-3</v>
      </c>
      <c r="X159" s="97">
        <f t="shared" si="42"/>
        <v>3.4722222222222654E-3</v>
      </c>
      <c r="Y159" s="110">
        <f t="shared" si="43"/>
        <v>1</v>
      </c>
      <c r="Z159" s="97">
        <f t="shared" si="50"/>
        <v>0</v>
      </c>
      <c r="AA159" s="97">
        <f t="shared" si="44"/>
        <v>3.4722222222222654E-3</v>
      </c>
      <c r="AB159" s="91">
        <f t="shared" si="45"/>
        <v>14</v>
      </c>
      <c r="AC159" s="81">
        <f t="shared" si="37"/>
        <v>4</v>
      </c>
      <c r="AD159" s="81">
        <f t="shared" si="46"/>
        <v>15</v>
      </c>
      <c r="AE159" s="81" t="str">
        <f t="shared" si="38"/>
        <v>4-15</v>
      </c>
      <c r="AF159" s="97">
        <f t="shared" si="47"/>
        <v>3.4722222222222654E-3</v>
      </c>
      <c r="AG159" s="95">
        <f t="shared" si="48"/>
        <v>0</v>
      </c>
      <c r="AH159" s="96">
        <f t="shared" si="39"/>
        <v>1</v>
      </c>
      <c r="AI159" s="81">
        <f t="shared" si="49"/>
        <v>15</v>
      </c>
    </row>
    <row r="160" spans="2:35" ht="30" x14ac:dyDescent="0.25">
      <c r="B160" s="50" t="s">
        <v>175</v>
      </c>
      <c r="C160" s="85"/>
      <c r="D160" s="85">
        <f t="shared" si="40"/>
        <v>0</v>
      </c>
      <c r="E160" s="72" t="s">
        <v>503</v>
      </c>
      <c r="F160" s="72"/>
      <c r="G160" s="70">
        <v>0.3888888888888889</v>
      </c>
      <c r="H160" s="70">
        <v>0.39583333333333331</v>
      </c>
      <c r="I160" s="71">
        <v>44300</v>
      </c>
      <c r="J160" s="71">
        <v>44300</v>
      </c>
      <c r="K160" s="104">
        <v>44300</v>
      </c>
      <c r="L160" s="104">
        <v>44300</v>
      </c>
      <c r="M160" s="104">
        <v>0.3888888888888889</v>
      </c>
      <c r="N160" s="104">
        <v>0.39583333333333331</v>
      </c>
      <c r="O160" s="98" t="s">
        <v>72</v>
      </c>
      <c r="P160" s="50"/>
      <c r="Q160" s="73" t="s">
        <v>47</v>
      </c>
      <c r="R160" s="50" t="s">
        <v>443</v>
      </c>
      <c r="S160" s="50" t="s">
        <v>337</v>
      </c>
      <c r="T160" s="50" t="s">
        <v>184</v>
      </c>
      <c r="U160" s="66">
        <f t="shared" si="35"/>
        <v>0</v>
      </c>
      <c r="V160" s="60">
        <f t="shared" si="36"/>
        <v>1</v>
      </c>
      <c r="W160" s="97">
        <f t="shared" si="41"/>
        <v>6.9444444444444198E-3</v>
      </c>
      <c r="X160" s="97">
        <f t="shared" si="42"/>
        <v>6.9444444444444198E-3</v>
      </c>
      <c r="Y160" s="110">
        <f t="shared" si="43"/>
        <v>1</v>
      </c>
      <c r="Z160" s="97">
        <f t="shared" si="50"/>
        <v>0</v>
      </c>
      <c r="AA160" s="97">
        <f t="shared" si="44"/>
        <v>6.9444444444444198E-3</v>
      </c>
      <c r="AB160" s="91">
        <f t="shared" si="45"/>
        <v>14</v>
      </c>
      <c r="AC160" s="81">
        <f t="shared" si="37"/>
        <v>4</v>
      </c>
      <c r="AD160" s="81">
        <f t="shared" si="46"/>
        <v>15</v>
      </c>
      <c r="AE160" s="81" t="str">
        <f t="shared" si="38"/>
        <v>4-15</v>
      </c>
      <c r="AF160" s="97">
        <f t="shared" si="47"/>
        <v>6.9444444444444198E-3</v>
      </c>
      <c r="AG160" s="95">
        <f t="shared" si="48"/>
        <v>0</v>
      </c>
      <c r="AH160" s="96">
        <f t="shared" si="39"/>
        <v>1</v>
      </c>
      <c r="AI160" s="81">
        <f t="shared" si="49"/>
        <v>15</v>
      </c>
    </row>
    <row r="161" spans="2:35" ht="30" x14ac:dyDescent="0.25">
      <c r="B161" s="50" t="s">
        <v>233</v>
      </c>
      <c r="C161" s="85"/>
      <c r="D161" s="85">
        <f t="shared" si="40"/>
        <v>0</v>
      </c>
      <c r="E161" s="72" t="s">
        <v>505</v>
      </c>
      <c r="F161" s="72"/>
      <c r="G161" s="70">
        <v>0.39583333333333331</v>
      </c>
      <c r="H161" s="70">
        <v>0.40277777777777773</v>
      </c>
      <c r="I161" s="71">
        <v>44300</v>
      </c>
      <c r="J161" s="71">
        <v>44300</v>
      </c>
      <c r="K161" s="104">
        <v>44300</v>
      </c>
      <c r="L161" s="104">
        <v>44300</v>
      </c>
      <c r="M161" s="104">
        <v>0.39583333333333331</v>
      </c>
      <c r="N161" s="104">
        <v>0.40277777777777773</v>
      </c>
      <c r="O161" s="98" t="s">
        <v>439</v>
      </c>
      <c r="P161" s="50" t="s">
        <v>506</v>
      </c>
      <c r="Q161" s="73" t="s">
        <v>47</v>
      </c>
      <c r="R161" s="50" t="s">
        <v>507</v>
      </c>
      <c r="S161" s="50" t="s">
        <v>337</v>
      </c>
      <c r="T161" s="50" t="s">
        <v>184</v>
      </c>
      <c r="U161" s="66">
        <f t="shared" si="35"/>
        <v>0</v>
      </c>
      <c r="V161" s="60">
        <f t="shared" si="36"/>
        <v>1</v>
      </c>
      <c r="W161" s="97">
        <f t="shared" si="41"/>
        <v>6.9444444444444198E-3</v>
      </c>
      <c r="X161" s="97">
        <f t="shared" si="42"/>
        <v>6.9444444444444198E-3</v>
      </c>
      <c r="Y161" s="110">
        <f t="shared" si="43"/>
        <v>1</v>
      </c>
      <c r="Z161" s="97">
        <f t="shared" si="50"/>
        <v>0</v>
      </c>
      <c r="AA161" s="97">
        <f t="shared" si="44"/>
        <v>6.9444444444444198E-3</v>
      </c>
      <c r="AB161" s="91">
        <f t="shared" si="45"/>
        <v>14</v>
      </c>
      <c r="AC161" s="81">
        <f t="shared" si="37"/>
        <v>4</v>
      </c>
      <c r="AD161" s="81">
        <f t="shared" si="46"/>
        <v>15</v>
      </c>
      <c r="AE161" s="81" t="str">
        <f t="shared" si="38"/>
        <v>4-15</v>
      </c>
      <c r="AF161" s="97">
        <f t="shared" si="47"/>
        <v>6.9444444444444198E-3</v>
      </c>
      <c r="AG161" s="95">
        <f t="shared" si="48"/>
        <v>0</v>
      </c>
      <c r="AH161" s="96">
        <f t="shared" si="39"/>
        <v>1</v>
      </c>
      <c r="AI161" s="81">
        <f t="shared" si="49"/>
        <v>15</v>
      </c>
    </row>
    <row r="162" spans="2:35" ht="30" x14ac:dyDescent="0.25">
      <c r="B162" s="50" t="s">
        <v>216</v>
      </c>
      <c r="C162" s="85"/>
      <c r="D162" s="85">
        <f t="shared" si="40"/>
        <v>0</v>
      </c>
      <c r="E162" s="72" t="s">
        <v>503</v>
      </c>
      <c r="F162" s="72"/>
      <c r="G162" s="70">
        <v>0.40277777777777773</v>
      </c>
      <c r="H162" s="70">
        <v>0.40972222222222227</v>
      </c>
      <c r="I162" s="71">
        <v>44300</v>
      </c>
      <c r="J162" s="71">
        <v>44300</v>
      </c>
      <c r="K162" s="104">
        <v>44300</v>
      </c>
      <c r="L162" s="104">
        <v>44300</v>
      </c>
      <c r="M162" s="104">
        <v>0.40277777777777773</v>
      </c>
      <c r="N162" s="104">
        <v>0.40972222222222227</v>
      </c>
      <c r="O162" s="98" t="s">
        <v>72</v>
      </c>
      <c r="P162" s="50"/>
      <c r="Q162" s="73" t="s">
        <v>47</v>
      </c>
      <c r="R162" s="50" t="s">
        <v>443</v>
      </c>
      <c r="S162" s="50" t="s">
        <v>337</v>
      </c>
      <c r="T162" s="50" t="s">
        <v>184</v>
      </c>
      <c r="U162" s="66">
        <f t="shared" si="35"/>
        <v>0</v>
      </c>
      <c r="V162" s="60">
        <f t="shared" si="36"/>
        <v>1</v>
      </c>
      <c r="W162" s="97">
        <f t="shared" si="41"/>
        <v>6.9444444444445308E-3</v>
      </c>
      <c r="X162" s="97">
        <f t="shared" si="42"/>
        <v>6.9444444444445308E-3</v>
      </c>
      <c r="Y162" s="110">
        <f t="shared" si="43"/>
        <v>1</v>
      </c>
      <c r="Z162" s="97">
        <f t="shared" si="50"/>
        <v>0</v>
      </c>
      <c r="AA162" s="97">
        <f t="shared" si="44"/>
        <v>6.9444444444445308E-3</v>
      </c>
      <c r="AB162" s="91">
        <f t="shared" si="45"/>
        <v>14</v>
      </c>
      <c r="AC162" s="81">
        <f t="shared" si="37"/>
        <v>4</v>
      </c>
      <c r="AD162" s="81">
        <f t="shared" si="46"/>
        <v>15</v>
      </c>
      <c r="AE162" s="81" t="str">
        <f t="shared" si="38"/>
        <v>4-15</v>
      </c>
      <c r="AF162" s="97">
        <f t="shared" si="47"/>
        <v>6.9444444444445308E-3</v>
      </c>
      <c r="AG162" s="95">
        <f t="shared" si="48"/>
        <v>0</v>
      </c>
      <c r="AH162" s="96">
        <f t="shared" si="39"/>
        <v>1</v>
      </c>
      <c r="AI162" s="81">
        <f t="shared" si="49"/>
        <v>15</v>
      </c>
    </row>
    <row r="163" spans="2:35" ht="30" x14ac:dyDescent="0.25">
      <c r="B163" s="50" t="s">
        <v>168</v>
      </c>
      <c r="C163" s="85"/>
      <c r="D163" s="85">
        <f t="shared" si="40"/>
        <v>0</v>
      </c>
      <c r="E163" s="72" t="s">
        <v>503</v>
      </c>
      <c r="F163" s="72"/>
      <c r="G163" s="70">
        <v>0.40972222222222227</v>
      </c>
      <c r="H163" s="70">
        <v>0.41666666666666669</v>
      </c>
      <c r="I163" s="71">
        <v>44300</v>
      </c>
      <c r="J163" s="71">
        <v>44300</v>
      </c>
      <c r="K163" s="104">
        <v>44300</v>
      </c>
      <c r="L163" s="104">
        <v>44300</v>
      </c>
      <c r="M163" s="104">
        <v>0.40972222222222227</v>
      </c>
      <c r="N163" s="104">
        <v>0.41666666666666669</v>
      </c>
      <c r="O163" s="98" t="s">
        <v>72</v>
      </c>
      <c r="P163" s="50"/>
      <c r="Q163" s="73" t="s">
        <v>47</v>
      </c>
      <c r="R163" s="50" t="s">
        <v>443</v>
      </c>
      <c r="S163" s="50" t="s">
        <v>337</v>
      </c>
      <c r="T163" s="50" t="s">
        <v>184</v>
      </c>
      <c r="U163" s="66">
        <f t="shared" si="35"/>
        <v>0</v>
      </c>
      <c r="V163" s="60">
        <f t="shared" si="36"/>
        <v>1</v>
      </c>
      <c r="W163" s="97">
        <f t="shared" si="41"/>
        <v>6.9444444444444198E-3</v>
      </c>
      <c r="X163" s="97">
        <f t="shared" si="42"/>
        <v>6.9444444444444198E-3</v>
      </c>
      <c r="Y163" s="110">
        <f t="shared" si="43"/>
        <v>1</v>
      </c>
      <c r="Z163" s="97">
        <f t="shared" si="50"/>
        <v>0</v>
      </c>
      <c r="AA163" s="97">
        <f t="shared" si="44"/>
        <v>6.9444444444444198E-3</v>
      </c>
      <c r="AB163" s="91">
        <f t="shared" si="45"/>
        <v>14</v>
      </c>
      <c r="AC163" s="81">
        <f t="shared" si="37"/>
        <v>4</v>
      </c>
      <c r="AD163" s="81">
        <f t="shared" si="46"/>
        <v>15</v>
      </c>
      <c r="AE163" s="81" t="str">
        <f t="shared" si="38"/>
        <v>4-15</v>
      </c>
      <c r="AF163" s="97">
        <f t="shared" si="47"/>
        <v>6.9444444444444198E-3</v>
      </c>
      <c r="AG163" s="95">
        <f t="shared" si="48"/>
        <v>0</v>
      </c>
      <c r="AH163" s="96">
        <f t="shared" si="39"/>
        <v>1</v>
      </c>
      <c r="AI163" s="81">
        <f t="shared" si="49"/>
        <v>15</v>
      </c>
    </row>
    <row r="164" spans="2:35" ht="30" x14ac:dyDescent="0.25">
      <c r="B164" s="50" t="s">
        <v>314</v>
      </c>
      <c r="C164" s="85"/>
      <c r="D164" s="85">
        <f t="shared" si="40"/>
        <v>0</v>
      </c>
      <c r="E164" s="72" t="s">
        <v>503</v>
      </c>
      <c r="F164" s="72"/>
      <c r="G164" s="70">
        <v>0.41666666666666669</v>
      </c>
      <c r="H164" s="70">
        <v>0.4236111111111111</v>
      </c>
      <c r="I164" s="71">
        <v>44300</v>
      </c>
      <c r="J164" s="71">
        <v>44300</v>
      </c>
      <c r="K164" s="104">
        <v>44300</v>
      </c>
      <c r="L164" s="104">
        <v>44300</v>
      </c>
      <c r="M164" s="104">
        <v>0.41666666666666669</v>
      </c>
      <c r="N164" s="104">
        <v>0.4236111111111111</v>
      </c>
      <c r="O164" s="98" t="s">
        <v>72</v>
      </c>
      <c r="P164" s="50"/>
      <c r="Q164" s="73" t="s">
        <v>47</v>
      </c>
      <c r="R164" s="50" t="s">
        <v>443</v>
      </c>
      <c r="S164" s="50" t="s">
        <v>337</v>
      </c>
      <c r="T164" s="50" t="s">
        <v>184</v>
      </c>
      <c r="U164" s="66">
        <f t="shared" ref="U164:U175" si="51">+J164-I164</f>
        <v>0</v>
      </c>
      <c r="V164" s="60">
        <f t="shared" ref="V164:V175" si="52">IF(AND(G164&lt;&gt;"",H164&lt;&gt;""),1,0)</f>
        <v>1</v>
      </c>
      <c r="W164" s="97">
        <f t="shared" si="41"/>
        <v>6.9444444444444198E-3</v>
      </c>
      <c r="X164" s="97">
        <f t="shared" si="42"/>
        <v>6.9444444444444198E-3</v>
      </c>
      <c r="Y164" s="110">
        <f t="shared" si="43"/>
        <v>1</v>
      </c>
      <c r="Z164" s="97">
        <f t="shared" si="50"/>
        <v>0</v>
      </c>
      <c r="AA164" s="97">
        <f t="shared" si="44"/>
        <v>6.9444444444444198E-3</v>
      </c>
      <c r="AB164" s="91">
        <f t="shared" si="45"/>
        <v>14</v>
      </c>
      <c r="AC164" s="81">
        <f>MONTH(J164)</f>
        <v>4</v>
      </c>
      <c r="AD164" s="81">
        <f t="shared" si="46"/>
        <v>15</v>
      </c>
      <c r="AE164" s="81" t="str">
        <f t="shared" ref="AE164:AE175" si="53">AC164&amp;"-"&amp;AD164</f>
        <v>4-15</v>
      </c>
      <c r="AF164" s="97">
        <f t="shared" si="47"/>
        <v>6.9444444444444198E-3</v>
      </c>
      <c r="AG164" s="95">
        <f t="shared" si="48"/>
        <v>0</v>
      </c>
      <c r="AH164" s="96">
        <f t="shared" si="39"/>
        <v>1</v>
      </c>
      <c r="AI164" s="81">
        <f t="shared" si="49"/>
        <v>15</v>
      </c>
    </row>
    <row r="165" spans="2:35" x14ac:dyDescent="0.25">
      <c r="B165" s="50" t="s">
        <v>218</v>
      </c>
      <c r="C165" s="85"/>
      <c r="D165" s="85">
        <f t="shared" si="40"/>
        <v>0</v>
      </c>
      <c r="E165" s="72" t="s">
        <v>508</v>
      </c>
      <c r="F165" s="72"/>
      <c r="G165" s="70">
        <v>0.29166666666666669</v>
      </c>
      <c r="H165" s="70"/>
      <c r="I165" s="71">
        <v>44300</v>
      </c>
      <c r="J165" s="71"/>
      <c r="K165" s="104"/>
      <c r="L165" s="104"/>
      <c r="M165" s="104"/>
      <c r="N165" s="104"/>
      <c r="O165" s="98"/>
      <c r="P165" s="50"/>
      <c r="Q165" s="50" t="s">
        <v>77</v>
      </c>
      <c r="R165" s="50" t="s">
        <v>509</v>
      </c>
      <c r="S165" s="50" t="s">
        <v>337</v>
      </c>
      <c r="T165" s="50" t="s">
        <v>186</v>
      </c>
      <c r="U165" s="66">
        <f t="shared" si="51"/>
        <v>-44300</v>
      </c>
      <c r="V165" s="60">
        <f t="shared" si="52"/>
        <v>0</v>
      </c>
      <c r="W165" s="97">
        <f t="shared" si="41"/>
        <v>0</v>
      </c>
      <c r="X165" s="97">
        <f t="shared" si="42"/>
        <v>0</v>
      </c>
      <c r="Y165" s="110">
        <f t="shared" si="43"/>
        <v>1</v>
      </c>
      <c r="Z165" s="97">
        <f t="shared" si="50"/>
        <v>0</v>
      </c>
      <c r="AA165" s="97">
        <f t="shared" si="44"/>
        <v>0</v>
      </c>
      <c r="AB165" s="91">
        <f t="shared" si="45"/>
        <v>0</v>
      </c>
      <c r="AC165" s="81">
        <f t="shared" ref="AC165:AC175" si="54">MONTH(J165)</f>
        <v>1</v>
      </c>
      <c r="AD165" s="81">
        <f t="shared" si="46"/>
        <v>52</v>
      </c>
      <c r="AE165" s="81"/>
      <c r="AF165" s="97">
        <f t="shared" si="47"/>
        <v>0</v>
      </c>
      <c r="AG165" s="95">
        <f t="shared" si="48"/>
        <v>0</v>
      </c>
      <c r="AH165" s="96">
        <f t="shared" si="39"/>
        <v>1</v>
      </c>
      <c r="AI165" s="81">
        <f t="shared" si="49"/>
        <v>52</v>
      </c>
    </row>
    <row r="166" spans="2:35" ht="30" x14ac:dyDescent="0.25">
      <c r="B166" s="50" t="s">
        <v>157</v>
      </c>
      <c r="C166" s="85"/>
      <c r="D166" s="85">
        <f t="shared" si="40"/>
        <v>0</v>
      </c>
      <c r="E166" s="72" t="s">
        <v>510</v>
      </c>
      <c r="F166" s="72"/>
      <c r="G166" s="70">
        <v>0.29166666666666669</v>
      </c>
      <c r="H166" s="70">
        <v>0.66666666666666663</v>
      </c>
      <c r="I166" s="71">
        <v>44300</v>
      </c>
      <c r="J166" s="71">
        <v>44301</v>
      </c>
      <c r="K166" s="104"/>
      <c r="L166" s="104"/>
      <c r="M166" s="104"/>
      <c r="N166" s="104"/>
      <c r="O166" s="98" t="s">
        <v>126</v>
      </c>
      <c r="P166" s="50" t="s">
        <v>66</v>
      </c>
      <c r="Q166" s="73" t="s">
        <v>47</v>
      </c>
      <c r="R166" s="50" t="s">
        <v>443</v>
      </c>
      <c r="S166" s="50" t="s">
        <v>336</v>
      </c>
      <c r="T166" s="50" t="s">
        <v>184</v>
      </c>
      <c r="U166" s="66">
        <f t="shared" si="51"/>
        <v>1</v>
      </c>
      <c r="V166" s="60">
        <f t="shared" si="52"/>
        <v>1</v>
      </c>
      <c r="W166" s="97">
        <f t="shared" si="41"/>
        <v>0.81249999999999989</v>
      </c>
      <c r="X166" s="97">
        <f t="shared" si="42"/>
        <v>1.0416666666666665</v>
      </c>
      <c r="Y166" s="110">
        <f t="shared" si="43"/>
        <v>1</v>
      </c>
      <c r="Z166" s="97">
        <f t="shared" si="50"/>
        <v>0</v>
      </c>
      <c r="AA166" s="97">
        <f t="shared" si="44"/>
        <v>1.0416666666666665</v>
      </c>
      <c r="AB166" s="91">
        <f t="shared" si="45"/>
        <v>15</v>
      </c>
      <c r="AC166" s="81">
        <f t="shared" si="54"/>
        <v>4</v>
      </c>
      <c r="AD166" s="81">
        <f t="shared" si="46"/>
        <v>15</v>
      </c>
      <c r="AE166" s="81" t="str">
        <f t="shared" si="53"/>
        <v>4-15</v>
      </c>
      <c r="AF166" s="97">
        <f t="shared" si="47"/>
        <v>0</v>
      </c>
      <c r="AG166" s="95">
        <f t="shared" si="48"/>
        <v>0</v>
      </c>
      <c r="AH166" s="96">
        <f t="shared" si="39"/>
        <v>1</v>
      </c>
      <c r="AI166" s="81">
        <f t="shared" si="49"/>
        <v>52</v>
      </c>
    </row>
    <row r="167" spans="2:35" ht="30" x14ac:dyDescent="0.25">
      <c r="B167" s="50" t="s">
        <v>213</v>
      </c>
      <c r="C167" s="85"/>
      <c r="D167" s="85">
        <f t="shared" si="40"/>
        <v>0</v>
      </c>
      <c r="E167" s="72" t="s">
        <v>511</v>
      </c>
      <c r="F167" s="72"/>
      <c r="G167" s="70">
        <v>0.63750000000000007</v>
      </c>
      <c r="H167" s="70">
        <v>0.66666666666666663</v>
      </c>
      <c r="I167" s="71">
        <v>44300</v>
      </c>
      <c r="J167" s="71">
        <v>44300</v>
      </c>
      <c r="K167" s="104"/>
      <c r="L167" s="104"/>
      <c r="M167" s="104"/>
      <c r="N167" s="104"/>
      <c r="O167" s="98" t="s">
        <v>512</v>
      </c>
      <c r="P167" s="50" t="s">
        <v>279</v>
      </c>
      <c r="Q167" s="50" t="s">
        <v>77</v>
      </c>
      <c r="R167" s="50" t="s">
        <v>471</v>
      </c>
      <c r="S167" s="50" t="s">
        <v>336</v>
      </c>
      <c r="T167" s="50" t="s">
        <v>188</v>
      </c>
      <c r="U167" s="66">
        <f t="shared" si="51"/>
        <v>0</v>
      </c>
      <c r="V167" s="60">
        <f t="shared" si="52"/>
        <v>1</v>
      </c>
      <c r="W167" s="97">
        <f t="shared" si="41"/>
        <v>2.9166666666666563E-2</v>
      </c>
      <c r="X167" s="97">
        <f t="shared" si="42"/>
        <v>2.9166666666666563E-2</v>
      </c>
      <c r="Y167" s="110">
        <f t="shared" si="43"/>
        <v>0</v>
      </c>
      <c r="Z167" s="97">
        <f t="shared" si="50"/>
        <v>0.20833333333333337</v>
      </c>
      <c r="AA167" s="97">
        <f t="shared" si="44"/>
        <v>0.23749999999999993</v>
      </c>
      <c r="AB167" s="91">
        <f t="shared" si="45"/>
        <v>14</v>
      </c>
      <c r="AC167" s="81">
        <f t="shared" si="54"/>
        <v>4</v>
      </c>
      <c r="AD167" s="81">
        <f t="shared" si="46"/>
        <v>15</v>
      </c>
      <c r="AE167" s="81" t="str">
        <f t="shared" si="53"/>
        <v>4-15</v>
      </c>
      <c r="AF167" s="97">
        <f t="shared" si="47"/>
        <v>0</v>
      </c>
      <c r="AG167" s="95">
        <f t="shared" si="48"/>
        <v>0</v>
      </c>
      <c r="AH167" s="96">
        <f t="shared" si="39"/>
        <v>1</v>
      </c>
      <c r="AI167" s="81">
        <f t="shared" si="49"/>
        <v>52</v>
      </c>
    </row>
    <row r="168" spans="2:35" x14ac:dyDescent="0.25">
      <c r="B168" s="50" t="s">
        <v>207</v>
      </c>
      <c r="C168" s="85"/>
      <c r="D168" s="85">
        <f t="shared" si="40"/>
        <v>0</v>
      </c>
      <c r="E168" s="72" t="s">
        <v>513</v>
      </c>
      <c r="F168" s="72"/>
      <c r="G168" s="70">
        <v>0.125</v>
      </c>
      <c r="H168" s="70">
        <v>0.13541666666666666</v>
      </c>
      <c r="I168" s="71">
        <v>44300</v>
      </c>
      <c r="J168" s="71">
        <v>44300</v>
      </c>
      <c r="K168" s="104"/>
      <c r="L168" s="104"/>
      <c r="M168" s="104"/>
      <c r="N168" s="104"/>
      <c r="O168" s="98" t="s">
        <v>84</v>
      </c>
      <c r="P168" s="50" t="s">
        <v>275</v>
      </c>
      <c r="Q168" s="50" t="s">
        <v>77</v>
      </c>
      <c r="R168" s="50" t="s">
        <v>351</v>
      </c>
      <c r="S168" s="50" t="s">
        <v>337</v>
      </c>
      <c r="T168" s="50" t="s">
        <v>185</v>
      </c>
      <c r="U168" s="66">
        <f t="shared" si="51"/>
        <v>0</v>
      </c>
      <c r="V168" s="60">
        <f t="shared" si="52"/>
        <v>1</v>
      </c>
      <c r="W168" s="97">
        <f t="shared" si="41"/>
        <v>1.0416666666666657E-2</v>
      </c>
      <c r="X168" s="97">
        <f t="shared" si="42"/>
        <v>1.0416666666666657E-2</v>
      </c>
      <c r="Y168" s="110">
        <f t="shared" si="43"/>
        <v>1</v>
      </c>
      <c r="Z168" s="97">
        <f t="shared" si="50"/>
        <v>0</v>
      </c>
      <c r="AA168" s="97">
        <f t="shared" si="44"/>
        <v>1.0416666666666657E-2</v>
      </c>
      <c r="AB168" s="91">
        <f t="shared" si="45"/>
        <v>14</v>
      </c>
      <c r="AC168" s="81">
        <f t="shared" si="54"/>
        <v>4</v>
      </c>
      <c r="AD168" s="81">
        <f t="shared" si="46"/>
        <v>15</v>
      </c>
      <c r="AE168" s="81" t="str">
        <f t="shared" si="53"/>
        <v>4-15</v>
      </c>
      <c r="AF168" s="97">
        <f t="shared" si="47"/>
        <v>0</v>
      </c>
      <c r="AG168" s="95">
        <f t="shared" si="48"/>
        <v>0</v>
      </c>
      <c r="AH168" s="96">
        <f t="shared" si="39"/>
        <v>1</v>
      </c>
      <c r="AI168" s="81">
        <f t="shared" si="49"/>
        <v>52</v>
      </c>
    </row>
    <row r="169" spans="2:35" x14ac:dyDescent="0.25">
      <c r="B169" s="50" t="s">
        <v>147</v>
      </c>
      <c r="C169" s="85"/>
      <c r="D169" s="85">
        <f t="shared" si="40"/>
        <v>0</v>
      </c>
      <c r="E169" s="72" t="s">
        <v>514</v>
      </c>
      <c r="F169" s="72"/>
      <c r="G169" s="70">
        <v>0.32083333333333336</v>
      </c>
      <c r="H169" s="70">
        <v>0.41666666666666669</v>
      </c>
      <c r="I169" s="71">
        <v>44300</v>
      </c>
      <c r="J169" s="71">
        <v>44300</v>
      </c>
      <c r="K169" s="104"/>
      <c r="L169" s="104"/>
      <c r="M169" s="104"/>
      <c r="N169" s="104"/>
      <c r="O169" s="98" t="s">
        <v>114</v>
      </c>
      <c r="P169" s="50" t="s">
        <v>148</v>
      </c>
      <c r="Q169" s="50" t="s">
        <v>77</v>
      </c>
      <c r="R169" s="50" t="s">
        <v>344</v>
      </c>
      <c r="S169" s="50" t="s">
        <v>336</v>
      </c>
      <c r="T169" s="50" t="s">
        <v>184</v>
      </c>
      <c r="U169" s="66">
        <f t="shared" si="51"/>
        <v>0</v>
      </c>
      <c r="V169" s="60">
        <f t="shared" si="52"/>
        <v>1</v>
      </c>
      <c r="W169" s="97">
        <f t="shared" si="41"/>
        <v>9.5833333333333326E-2</v>
      </c>
      <c r="X169" s="97">
        <f t="shared" si="42"/>
        <v>9.5833333333333326E-2</v>
      </c>
      <c r="Y169" s="110">
        <f t="shared" si="43"/>
        <v>1</v>
      </c>
      <c r="Z169" s="97">
        <f t="shared" si="50"/>
        <v>0</v>
      </c>
      <c r="AA169" s="97">
        <f t="shared" si="44"/>
        <v>9.5833333333333326E-2</v>
      </c>
      <c r="AB169" s="91">
        <f t="shared" si="45"/>
        <v>14</v>
      </c>
      <c r="AC169" s="81">
        <f t="shared" si="54"/>
        <v>4</v>
      </c>
      <c r="AD169" s="81">
        <f t="shared" si="46"/>
        <v>15</v>
      </c>
      <c r="AE169" s="81" t="str">
        <f t="shared" si="53"/>
        <v>4-15</v>
      </c>
      <c r="AF169" s="97">
        <f t="shared" si="47"/>
        <v>0</v>
      </c>
      <c r="AG169" s="95">
        <f t="shared" si="48"/>
        <v>0</v>
      </c>
      <c r="AH169" s="96">
        <f t="shared" si="39"/>
        <v>1</v>
      </c>
      <c r="AI169" s="81">
        <f t="shared" si="49"/>
        <v>52</v>
      </c>
    </row>
    <row r="170" spans="2:35" x14ac:dyDescent="0.25">
      <c r="B170" s="50" t="s">
        <v>123</v>
      </c>
      <c r="C170" s="85"/>
      <c r="D170" s="85">
        <f t="shared" si="40"/>
        <v>0</v>
      </c>
      <c r="E170" s="72" t="s">
        <v>515</v>
      </c>
      <c r="F170" s="72"/>
      <c r="G170" s="70">
        <v>0.33333333333333331</v>
      </c>
      <c r="H170" s="70">
        <v>0.58333333333333337</v>
      </c>
      <c r="I170" s="71">
        <v>44300</v>
      </c>
      <c r="J170" s="71">
        <v>44300</v>
      </c>
      <c r="K170" s="104"/>
      <c r="L170" s="104"/>
      <c r="M170" s="104"/>
      <c r="N170" s="104"/>
      <c r="O170" s="98" t="s">
        <v>516</v>
      </c>
      <c r="P170" s="50" t="s">
        <v>124</v>
      </c>
      <c r="Q170" s="50" t="s">
        <v>77</v>
      </c>
      <c r="R170" s="50" t="s">
        <v>517</v>
      </c>
      <c r="S170" s="50" t="s">
        <v>336</v>
      </c>
      <c r="T170" s="50" t="s">
        <v>184</v>
      </c>
      <c r="U170" s="66">
        <f t="shared" si="51"/>
        <v>0</v>
      </c>
      <c r="V170" s="60">
        <f t="shared" si="52"/>
        <v>1</v>
      </c>
      <c r="W170" s="97">
        <f t="shared" si="41"/>
        <v>0.16700000000000004</v>
      </c>
      <c r="X170" s="97">
        <f t="shared" si="42"/>
        <v>0.20833000000000007</v>
      </c>
      <c r="Y170" s="110">
        <f t="shared" si="43"/>
        <v>1</v>
      </c>
      <c r="Z170" s="97">
        <f t="shared" si="50"/>
        <v>0</v>
      </c>
      <c r="AA170" s="97">
        <f t="shared" si="44"/>
        <v>0.20833000000000007</v>
      </c>
      <c r="AB170" s="91">
        <f t="shared" si="45"/>
        <v>14</v>
      </c>
      <c r="AC170" s="81">
        <f t="shared" si="54"/>
        <v>4</v>
      </c>
      <c r="AD170" s="81">
        <f t="shared" si="46"/>
        <v>15</v>
      </c>
      <c r="AE170" s="81"/>
      <c r="AF170" s="97">
        <f t="shared" si="47"/>
        <v>0</v>
      </c>
      <c r="AG170" s="95">
        <f t="shared" si="48"/>
        <v>0</v>
      </c>
      <c r="AH170" s="96">
        <f t="shared" si="39"/>
        <v>1</v>
      </c>
      <c r="AI170" s="81">
        <f t="shared" si="49"/>
        <v>52</v>
      </c>
    </row>
    <row r="171" spans="2:35" ht="30" x14ac:dyDescent="0.25">
      <c r="B171" s="50" t="s">
        <v>135</v>
      </c>
      <c r="C171" s="85"/>
      <c r="D171" s="85">
        <f t="shared" si="40"/>
        <v>0</v>
      </c>
      <c r="E171" s="72" t="s">
        <v>518</v>
      </c>
      <c r="F171" s="72"/>
      <c r="G171" s="70">
        <v>0.41666666666666669</v>
      </c>
      <c r="H171" s="70">
        <v>0.47916666666666669</v>
      </c>
      <c r="I171" s="71">
        <v>44300</v>
      </c>
      <c r="J171" s="71">
        <v>44302</v>
      </c>
      <c r="K171" s="104"/>
      <c r="L171" s="104"/>
      <c r="M171" s="104"/>
      <c r="N171" s="104"/>
      <c r="O171" s="98" t="s">
        <v>519</v>
      </c>
      <c r="P171" s="50" t="s">
        <v>137</v>
      </c>
      <c r="Q171" s="50" t="s">
        <v>77</v>
      </c>
      <c r="R171" s="50" t="s">
        <v>443</v>
      </c>
      <c r="S171" s="50" t="s">
        <v>337</v>
      </c>
      <c r="T171" s="50" t="s">
        <v>184</v>
      </c>
      <c r="U171" s="66">
        <f t="shared" si="51"/>
        <v>2</v>
      </c>
      <c r="V171" s="60">
        <f t="shared" si="52"/>
        <v>1</v>
      </c>
      <c r="W171" s="97">
        <f t="shared" si="41"/>
        <v>0.77110000000000001</v>
      </c>
      <c r="X171" s="97">
        <f t="shared" si="42"/>
        <v>1.2704966666666666</v>
      </c>
      <c r="Y171" s="110">
        <f t="shared" si="43"/>
        <v>1</v>
      </c>
      <c r="Z171" s="97">
        <f t="shared" si="50"/>
        <v>0</v>
      </c>
      <c r="AA171" s="97">
        <f t="shared" si="44"/>
        <v>1.2704966666666666</v>
      </c>
      <c r="AB171" s="91">
        <f t="shared" si="45"/>
        <v>16</v>
      </c>
      <c r="AC171" s="81">
        <f t="shared" si="54"/>
        <v>4</v>
      </c>
      <c r="AD171" s="81">
        <f t="shared" si="46"/>
        <v>15</v>
      </c>
      <c r="AE171" s="81" t="str">
        <f t="shared" si="53"/>
        <v>4-15</v>
      </c>
      <c r="AF171" s="97">
        <f t="shared" si="47"/>
        <v>0</v>
      </c>
      <c r="AG171" s="95">
        <f t="shared" si="48"/>
        <v>0</v>
      </c>
      <c r="AH171" s="96">
        <f t="shared" si="39"/>
        <v>1</v>
      </c>
      <c r="AI171" s="81">
        <f t="shared" si="49"/>
        <v>52</v>
      </c>
    </row>
    <row r="172" spans="2:35" x14ac:dyDescent="0.25">
      <c r="B172" s="50" t="s">
        <v>223</v>
      </c>
      <c r="C172" s="85"/>
      <c r="D172" s="85">
        <f t="shared" si="40"/>
        <v>0</v>
      </c>
      <c r="E172" s="72" t="s">
        <v>520</v>
      </c>
      <c r="F172" s="72"/>
      <c r="G172" s="70">
        <v>0.33333333333333331</v>
      </c>
      <c r="H172" s="70">
        <v>0.66666666666666663</v>
      </c>
      <c r="I172" s="71">
        <v>44300</v>
      </c>
      <c r="J172" s="71">
        <v>44300</v>
      </c>
      <c r="K172" s="104"/>
      <c r="L172" s="104"/>
      <c r="M172" s="104"/>
      <c r="N172" s="104"/>
      <c r="O172" s="98" t="s">
        <v>521</v>
      </c>
      <c r="P172" s="50" t="s">
        <v>283</v>
      </c>
      <c r="Q172" s="50" t="s">
        <v>77</v>
      </c>
      <c r="R172" s="50" t="s">
        <v>522</v>
      </c>
      <c r="S172" s="50" t="s">
        <v>336</v>
      </c>
      <c r="T172" s="50" t="s">
        <v>185</v>
      </c>
      <c r="U172" s="66">
        <f t="shared" si="51"/>
        <v>0</v>
      </c>
      <c r="V172" s="60">
        <f t="shared" si="52"/>
        <v>1</v>
      </c>
      <c r="W172" s="97">
        <f t="shared" si="41"/>
        <v>0.2503333333333333</v>
      </c>
      <c r="X172" s="97">
        <f t="shared" si="42"/>
        <v>0.29166333333333333</v>
      </c>
      <c r="Y172" s="110">
        <f t="shared" si="43"/>
        <v>0</v>
      </c>
      <c r="Z172" s="97">
        <f t="shared" si="50"/>
        <v>0.20833333333333337</v>
      </c>
      <c r="AA172" s="97">
        <f t="shared" si="44"/>
        <v>0.4999966666666667</v>
      </c>
      <c r="AB172" s="91">
        <f t="shared" si="45"/>
        <v>14</v>
      </c>
      <c r="AC172" s="81">
        <f t="shared" si="54"/>
        <v>4</v>
      </c>
      <c r="AD172" s="81">
        <f t="shared" si="46"/>
        <v>15</v>
      </c>
      <c r="AE172" s="81" t="str">
        <f t="shared" si="53"/>
        <v>4-15</v>
      </c>
      <c r="AF172" s="97">
        <f t="shared" si="47"/>
        <v>0</v>
      </c>
      <c r="AG172" s="95">
        <f t="shared" si="48"/>
        <v>0</v>
      </c>
      <c r="AH172" s="96">
        <f t="shared" si="39"/>
        <v>1</v>
      </c>
      <c r="AI172" s="81">
        <f t="shared" si="49"/>
        <v>52</v>
      </c>
    </row>
    <row r="173" spans="2:35" x14ac:dyDescent="0.25">
      <c r="B173" s="50" t="s">
        <v>95</v>
      </c>
      <c r="C173" s="85"/>
      <c r="D173" s="85">
        <f t="shared" si="40"/>
        <v>0</v>
      </c>
      <c r="E173" s="72" t="s">
        <v>523</v>
      </c>
      <c r="F173" s="72"/>
      <c r="G173" s="70">
        <v>0.41666666666666669</v>
      </c>
      <c r="H173" s="70">
        <v>0.4375</v>
      </c>
      <c r="I173" s="71">
        <v>44301</v>
      </c>
      <c r="J173" s="71">
        <v>44301</v>
      </c>
      <c r="K173" s="104"/>
      <c r="L173" s="104"/>
      <c r="M173" s="104"/>
      <c r="N173" s="104"/>
      <c r="O173" s="98" t="s">
        <v>62</v>
      </c>
      <c r="P173" s="50" t="s">
        <v>96</v>
      </c>
      <c r="Q173" s="50" t="s">
        <v>77</v>
      </c>
      <c r="R173" s="50" t="s">
        <v>349</v>
      </c>
      <c r="S173" s="50" t="s">
        <v>337</v>
      </c>
      <c r="T173" s="50" t="s">
        <v>188</v>
      </c>
      <c r="U173" s="66">
        <f t="shared" si="51"/>
        <v>0</v>
      </c>
      <c r="V173" s="60">
        <f t="shared" si="52"/>
        <v>1</v>
      </c>
      <c r="W173" s="97">
        <f t="shared" si="41"/>
        <v>2.0833333333333315E-2</v>
      </c>
      <c r="X173" s="97">
        <f t="shared" si="42"/>
        <v>2.0833333333333315E-2</v>
      </c>
      <c r="Y173" s="110">
        <f t="shared" si="43"/>
        <v>1</v>
      </c>
      <c r="Z173" s="97">
        <f t="shared" si="50"/>
        <v>0</v>
      </c>
      <c r="AA173" s="97">
        <f t="shared" si="44"/>
        <v>2.0833333333333315E-2</v>
      </c>
      <c r="AB173" s="91">
        <f t="shared" si="45"/>
        <v>15</v>
      </c>
      <c r="AC173" s="81">
        <f t="shared" si="54"/>
        <v>4</v>
      </c>
      <c r="AD173" s="81">
        <f t="shared" si="46"/>
        <v>15</v>
      </c>
      <c r="AE173" s="81" t="str">
        <f t="shared" si="53"/>
        <v>4-15</v>
      </c>
      <c r="AF173" s="97">
        <f t="shared" si="47"/>
        <v>0</v>
      </c>
      <c r="AG173" s="95">
        <f t="shared" si="48"/>
        <v>0</v>
      </c>
      <c r="AH173" s="96">
        <f t="shared" si="39"/>
        <v>1</v>
      </c>
      <c r="AI173" s="81">
        <f t="shared" si="49"/>
        <v>52</v>
      </c>
    </row>
    <row r="174" spans="2:35" x14ac:dyDescent="0.25">
      <c r="B174" s="50" t="s">
        <v>524</v>
      </c>
      <c r="C174" s="85"/>
      <c r="D174" s="85">
        <f t="shared" si="40"/>
        <v>0</v>
      </c>
      <c r="E174" s="72" t="s">
        <v>525</v>
      </c>
      <c r="F174" s="72"/>
      <c r="G174" s="70">
        <v>0.29166666666666669</v>
      </c>
      <c r="H174" s="70">
        <v>0.44791666666666669</v>
      </c>
      <c r="I174" s="71">
        <v>44301</v>
      </c>
      <c r="J174" s="71">
        <v>44301</v>
      </c>
      <c r="K174" s="104"/>
      <c r="L174" s="104"/>
      <c r="M174" s="104"/>
      <c r="N174" s="104"/>
      <c r="O174" s="98" t="s">
        <v>72</v>
      </c>
      <c r="P174" s="50" t="s">
        <v>96</v>
      </c>
      <c r="Q174" s="50" t="s">
        <v>77</v>
      </c>
      <c r="R174" s="50" t="s">
        <v>443</v>
      </c>
      <c r="S174" s="50" t="s">
        <v>337</v>
      </c>
      <c r="T174" s="50" t="s">
        <v>188</v>
      </c>
      <c r="U174" s="66">
        <f t="shared" si="51"/>
        <v>0</v>
      </c>
      <c r="V174" s="60">
        <f t="shared" si="52"/>
        <v>1</v>
      </c>
      <c r="W174" s="97">
        <f t="shared" si="41"/>
        <v>0.15625</v>
      </c>
      <c r="X174" s="97">
        <f t="shared" si="42"/>
        <v>0.15625</v>
      </c>
      <c r="Y174" s="110">
        <f t="shared" si="43"/>
        <v>1</v>
      </c>
      <c r="Z174" s="97">
        <f t="shared" si="50"/>
        <v>0</v>
      </c>
      <c r="AA174" s="97">
        <f t="shared" si="44"/>
        <v>0.15625</v>
      </c>
      <c r="AB174" s="91">
        <f t="shared" si="45"/>
        <v>15</v>
      </c>
      <c r="AC174" s="81">
        <f t="shared" si="54"/>
        <v>4</v>
      </c>
      <c r="AD174" s="81">
        <f t="shared" si="46"/>
        <v>15</v>
      </c>
      <c r="AE174" s="81" t="str">
        <f t="shared" si="53"/>
        <v>4-15</v>
      </c>
      <c r="AF174" s="97">
        <f t="shared" si="47"/>
        <v>0</v>
      </c>
      <c r="AG174" s="95">
        <f t="shared" si="48"/>
        <v>0</v>
      </c>
      <c r="AH174" s="96">
        <f t="shared" si="39"/>
        <v>1</v>
      </c>
      <c r="AI174" s="81">
        <f t="shared" si="49"/>
        <v>52</v>
      </c>
    </row>
    <row r="175" spans="2:35" x14ac:dyDescent="0.25">
      <c r="B175" s="50" t="s">
        <v>206</v>
      </c>
      <c r="C175" s="85"/>
      <c r="D175" s="85">
        <f t="shared" si="40"/>
        <v>1</v>
      </c>
      <c r="E175" s="72" t="s">
        <v>526</v>
      </c>
      <c r="F175" s="72"/>
      <c r="G175" s="70">
        <v>0.41666666666666669</v>
      </c>
      <c r="H175" s="70"/>
      <c r="I175" s="71">
        <v>44301</v>
      </c>
      <c r="J175" s="71">
        <v>44302</v>
      </c>
      <c r="K175" s="104"/>
      <c r="L175" s="104"/>
      <c r="M175" s="104"/>
      <c r="N175" s="143"/>
      <c r="O175" s="98" t="s">
        <v>527</v>
      </c>
      <c r="P175" s="50" t="s">
        <v>176</v>
      </c>
      <c r="Q175" s="73" t="s">
        <v>47</v>
      </c>
      <c r="R175" s="50" t="s">
        <v>528</v>
      </c>
      <c r="S175" s="50" t="s">
        <v>337</v>
      </c>
      <c r="T175" s="50" t="s">
        <v>185</v>
      </c>
      <c r="U175" s="66">
        <f t="shared" si="51"/>
        <v>1</v>
      </c>
      <c r="V175" s="60">
        <f t="shared" si="52"/>
        <v>0</v>
      </c>
      <c r="W175" s="97">
        <f t="shared" si="41"/>
        <v>0</v>
      </c>
      <c r="X175" s="97">
        <f t="shared" si="42"/>
        <v>0</v>
      </c>
      <c r="Y175" s="110">
        <f t="shared" si="43"/>
        <v>1</v>
      </c>
      <c r="Z175" s="97">
        <f t="shared" si="50"/>
        <v>0</v>
      </c>
      <c r="AA175" s="97">
        <f t="shared" si="44"/>
        <v>0</v>
      </c>
      <c r="AB175" s="91">
        <f t="shared" si="45"/>
        <v>16</v>
      </c>
      <c r="AC175" s="81">
        <f t="shared" si="54"/>
        <v>4</v>
      </c>
      <c r="AD175" s="81">
        <f t="shared" si="46"/>
        <v>15</v>
      </c>
      <c r="AE175" s="81" t="str">
        <f t="shared" si="53"/>
        <v>4-15</v>
      </c>
      <c r="AF175" s="97">
        <f t="shared" si="47"/>
        <v>0</v>
      </c>
      <c r="AG175" s="95">
        <f t="shared" si="48"/>
        <v>0</v>
      </c>
      <c r="AH175" s="96">
        <f t="shared" si="39"/>
        <v>1</v>
      </c>
      <c r="AI175" s="81">
        <f t="shared" si="49"/>
        <v>52</v>
      </c>
    </row>
    <row r="176" spans="2:35" x14ac:dyDescent="0.25">
      <c r="B176" s="135" t="s">
        <v>169</v>
      </c>
      <c r="C176" s="128">
        <v>62</v>
      </c>
      <c r="D176" s="85">
        <f t="shared" si="40"/>
        <v>0</v>
      </c>
      <c r="E176" s="125" t="s">
        <v>543</v>
      </c>
      <c r="F176" s="119"/>
      <c r="G176" s="136">
        <v>0.41666666666666669</v>
      </c>
      <c r="H176" s="136">
        <v>0.63888888888888895</v>
      </c>
      <c r="I176" s="100">
        <v>44302</v>
      </c>
      <c r="J176" s="100">
        <v>44306</v>
      </c>
      <c r="K176" s="100">
        <v>44302</v>
      </c>
      <c r="L176" s="100">
        <v>44302</v>
      </c>
      <c r="M176" s="137">
        <v>0.43124999999999997</v>
      </c>
      <c r="N176" s="137">
        <v>0.5</v>
      </c>
      <c r="O176" s="83" t="s">
        <v>667</v>
      </c>
      <c r="P176" s="83" t="s">
        <v>668</v>
      </c>
      <c r="Q176" s="83" t="s">
        <v>77</v>
      </c>
      <c r="R176" s="83" t="s">
        <v>441</v>
      </c>
      <c r="S176" s="83" t="s">
        <v>337</v>
      </c>
      <c r="T176" s="83" t="s">
        <v>184</v>
      </c>
      <c r="U176" s="138">
        <f>+J176-I176</f>
        <v>4</v>
      </c>
      <c r="V176" s="139">
        <f>IF(AND(G176&lt;&gt;"",H176&lt;&gt;""),1,0)</f>
        <v>1</v>
      </c>
      <c r="W176" s="97">
        <f t="shared" si="41"/>
        <v>1.6390222222222222</v>
      </c>
      <c r="X176" s="140">
        <f>IF(OR(V176=0,G176="",H176=""),0,IF(AND(V176=1,U176&lt;1,I176=J176,(H176-G176)&lt;=0.2075),H176-G176,IF(AND(V176=1,U176&lt;1,I176=J176,(H176-G176)&gt;0.2075),H176-G176-0.04167,IF(AND(V176=1,U176&gt;1),((U176-1)*0.583)+(H176-$AE$3)+($AF$3-G176-0.04167),IF(AND(V176=1,U176=1,I176&lt;&gt;J176,(H176-G176)&lt;=0.332),(H176-$AE$3)+($AF$3-G176)-0.166,(H176-$AE$3)+($AF$3-G176))))))</f>
        <v>2.5962188888888886</v>
      </c>
      <c r="Y176" s="141">
        <f>IF(H176&gt;VLOOKUP(T176,$AH$2:$AI$5,2,0),0,1)</f>
        <v>1</v>
      </c>
      <c r="Z176" s="140">
        <f>IF(Y176=1,0,($AF$3-H176))</f>
        <v>0</v>
      </c>
      <c r="AA176" s="140">
        <f>X176+Z176</f>
        <v>2.5962188888888886</v>
      </c>
      <c r="AB176" s="91">
        <f t="shared" si="45"/>
        <v>20</v>
      </c>
      <c r="AC176" s="142">
        <f>MONTH(J176)</f>
        <v>4</v>
      </c>
      <c r="AD176" s="81">
        <f t="shared" si="46"/>
        <v>16</v>
      </c>
      <c r="AE176" s="142" t="str">
        <f>AC176&amp;"-"&amp;AD176</f>
        <v>4-16</v>
      </c>
      <c r="AF176" s="97">
        <f t="shared" si="47"/>
        <v>6.8750000000000033E-2</v>
      </c>
      <c r="AG176" s="95">
        <f t="shared" si="48"/>
        <v>0</v>
      </c>
      <c r="AH176" s="96">
        <f t="shared" si="39"/>
        <v>1</v>
      </c>
      <c r="AI176" s="81">
        <f t="shared" si="49"/>
        <v>15</v>
      </c>
    </row>
    <row r="177" spans="2:35" ht="30" x14ac:dyDescent="0.25">
      <c r="B177" s="131" t="s">
        <v>169</v>
      </c>
      <c r="C177" s="126">
        <v>62</v>
      </c>
      <c r="D177" s="85">
        <f t="shared" si="40"/>
        <v>0</v>
      </c>
      <c r="E177" s="117" t="s">
        <v>544</v>
      </c>
      <c r="F177" s="50"/>
      <c r="G177" s="132">
        <v>0.41666666666666669</v>
      </c>
      <c r="H177" s="132">
        <v>0.63888888888888895</v>
      </c>
      <c r="I177" s="71">
        <v>44302</v>
      </c>
      <c r="J177" s="71">
        <v>44306</v>
      </c>
      <c r="K177" s="71">
        <v>44302</v>
      </c>
      <c r="L177" s="71">
        <v>44302</v>
      </c>
      <c r="M177" s="133">
        <v>0.35416666666666669</v>
      </c>
      <c r="N177" s="133">
        <v>0.5</v>
      </c>
      <c r="O177" s="50" t="s">
        <v>669</v>
      </c>
      <c r="P177" s="50" t="s">
        <v>668</v>
      </c>
      <c r="Q177" s="50" t="s">
        <v>77</v>
      </c>
      <c r="R177" s="50" t="s">
        <v>670</v>
      </c>
      <c r="S177" s="50" t="s">
        <v>337</v>
      </c>
      <c r="T177" s="50" t="s">
        <v>184</v>
      </c>
      <c r="U177" s="66">
        <f t="shared" ref="U177:U240" si="55">+J177-I177</f>
        <v>4</v>
      </c>
      <c r="V177" s="60">
        <f t="shared" ref="V177:V240" si="56">IF(AND(G177&lt;&gt;"",H177&lt;&gt;""),1,0)</f>
        <v>1</v>
      </c>
      <c r="W177" s="97">
        <f t="shared" si="41"/>
        <v>1.6390222222222222</v>
      </c>
      <c r="X177" s="97">
        <f t="shared" ref="X177:X240" si="57">IF(OR(V177=0,G177="",H177=""),0,IF(AND(V177=1,U177&lt;1,I177=J177,(H177-G177)&lt;=0.2075),H177-G177,IF(AND(V177=1,U177&lt;1,I177=J177,(H177-G177)&gt;0.2075),H177-G177-0.04167,IF(AND(V177=1,U177&gt;1),((U177-1)*0.583)+(H177-$AE$3)+($AF$3-G177-0.04167),IF(AND(V177=1,U177=1,I177&lt;&gt;J177,(H177-G177)&lt;=0.332),(H177-$AE$3)+($AF$3-G177)-0.166,(H177-$AE$3)+($AF$3-G177))))))</f>
        <v>2.5962188888888886</v>
      </c>
      <c r="Y177" s="134">
        <f t="shared" ref="Y177:Y194" si="58">IF(H177&gt;VLOOKUP(T177,$AH$2:$AI$5,2,0),0,1)</f>
        <v>1</v>
      </c>
      <c r="Z177" s="97">
        <f t="shared" ref="Z177:Z240" si="59">IF(Y177=1,0,($AF$3-H177))</f>
        <v>0</v>
      </c>
      <c r="AA177" s="97">
        <f t="shared" ref="AA177:AA240" si="60">X177+Z177</f>
        <v>2.5962188888888886</v>
      </c>
      <c r="AB177" s="91">
        <f t="shared" si="45"/>
        <v>20</v>
      </c>
      <c r="AC177" s="81">
        <f t="shared" ref="AC177:AC240" si="61">MONTH(J177)</f>
        <v>4</v>
      </c>
      <c r="AD177" s="81">
        <f t="shared" si="46"/>
        <v>16</v>
      </c>
      <c r="AE177" s="81" t="str">
        <f t="shared" ref="AE177:AE240" si="62">AC177&amp;"-"&amp;AD177</f>
        <v>4-16</v>
      </c>
      <c r="AF177" s="97">
        <f t="shared" si="47"/>
        <v>0.14583333333333331</v>
      </c>
      <c r="AG177" s="95">
        <f t="shared" si="48"/>
        <v>0</v>
      </c>
      <c r="AH177" s="96">
        <f t="shared" si="39"/>
        <v>1</v>
      </c>
      <c r="AI177" s="81">
        <f t="shared" si="49"/>
        <v>15</v>
      </c>
    </row>
    <row r="178" spans="2:35" x14ac:dyDescent="0.25">
      <c r="B178" s="131" t="s">
        <v>169</v>
      </c>
      <c r="C178" s="126">
        <v>62</v>
      </c>
      <c r="D178" s="85">
        <f t="shared" si="40"/>
        <v>0</v>
      </c>
      <c r="E178" s="117" t="s">
        <v>545</v>
      </c>
      <c r="F178" s="50"/>
      <c r="G178" s="132">
        <v>0.41666666666666669</v>
      </c>
      <c r="H178" s="132">
        <v>0.63888888888888895</v>
      </c>
      <c r="I178" s="71">
        <v>44302</v>
      </c>
      <c r="J178" s="71">
        <v>44306</v>
      </c>
      <c r="K178" s="71">
        <v>44305</v>
      </c>
      <c r="L178" s="71">
        <v>44305</v>
      </c>
      <c r="M178" s="70">
        <v>0.63888888888888895</v>
      </c>
      <c r="N178" s="133">
        <v>0.67013888888888884</v>
      </c>
      <c r="O178" s="50" t="s">
        <v>671</v>
      </c>
      <c r="P178" s="50" t="s">
        <v>668</v>
      </c>
      <c r="Q178" s="50" t="s">
        <v>77</v>
      </c>
      <c r="R178" s="50" t="s">
        <v>670</v>
      </c>
      <c r="S178" s="50" t="s">
        <v>337</v>
      </c>
      <c r="T178" s="50" t="s">
        <v>184</v>
      </c>
      <c r="U178" s="66">
        <f t="shared" si="55"/>
        <v>4</v>
      </c>
      <c r="V178" s="60">
        <f t="shared" si="56"/>
        <v>1</v>
      </c>
      <c r="W178" s="97">
        <f t="shared" si="41"/>
        <v>1.6390222222222222</v>
      </c>
      <c r="X178" s="97">
        <f t="shared" si="57"/>
        <v>2.5962188888888886</v>
      </c>
      <c r="Y178" s="134">
        <f t="shared" si="58"/>
        <v>1</v>
      </c>
      <c r="Z178" s="97">
        <f t="shared" si="59"/>
        <v>0</v>
      </c>
      <c r="AA178" s="97">
        <f t="shared" si="60"/>
        <v>2.5962188888888886</v>
      </c>
      <c r="AB178" s="91">
        <f t="shared" si="45"/>
        <v>20</v>
      </c>
      <c r="AC178" s="81">
        <f t="shared" si="61"/>
        <v>4</v>
      </c>
      <c r="AD178" s="81">
        <f t="shared" si="46"/>
        <v>16</v>
      </c>
      <c r="AE178" s="81" t="str">
        <f t="shared" si="62"/>
        <v>4-16</v>
      </c>
      <c r="AF178" s="97">
        <f t="shared" si="47"/>
        <v>3.1249999999999889E-2</v>
      </c>
      <c r="AG178" s="95">
        <f t="shared" si="48"/>
        <v>0</v>
      </c>
      <c r="AH178" s="96">
        <f t="shared" si="39"/>
        <v>1</v>
      </c>
      <c r="AI178" s="81">
        <f t="shared" si="49"/>
        <v>16</v>
      </c>
    </row>
    <row r="179" spans="2:35" x14ac:dyDescent="0.25">
      <c r="B179" s="131" t="s">
        <v>169</v>
      </c>
      <c r="C179" s="126">
        <v>62</v>
      </c>
      <c r="D179" s="85">
        <f t="shared" si="40"/>
        <v>0</v>
      </c>
      <c r="E179" s="118" t="s">
        <v>546</v>
      </c>
      <c r="F179" s="50"/>
      <c r="G179" s="132">
        <v>0.41666666666666669</v>
      </c>
      <c r="H179" s="132">
        <v>0.63888888888888895</v>
      </c>
      <c r="I179" s="71">
        <v>44302</v>
      </c>
      <c r="J179" s="71">
        <v>44306</v>
      </c>
      <c r="K179" s="71">
        <v>44303</v>
      </c>
      <c r="L179" s="71">
        <v>44303</v>
      </c>
      <c r="M179" s="50"/>
      <c r="N179" s="133"/>
      <c r="O179" s="50" t="s">
        <v>671</v>
      </c>
      <c r="P179" s="50" t="s">
        <v>668</v>
      </c>
      <c r="Q179" s="50" t="s">
        <v>77</v>
      </c>
      <c r="R179" s="50" t="s">
        <v>351</v>
      </c>
      <c r="S179" s="50" t="s">
        <v>336</v>
      </c>
      <c r="T179" s="50" t="s">
        <v>184</v>
      </c>
      <c r="U179" s="66">
        <f t="shared" si="55"/>
        <v>4</v>
      </c>
      <c r="V179" s="60">
        <f t="shared" si="56"/>
        <v>1</v>
      </c>
      <c r="W179" s="97">
        <f t="shared" si="41"/>
        <v>1.6390222222222222</v>
      </c>
      <c r="X179" s="97">
        <f t="shared" si="57"/>
        <v>2.5962188888888886</v>
      </c>
      <c r="Y179" s="134">
        <f t="shared" si="58"/>
        <v>1</v>
      </c>
      <c r="Z179" s="97">
        <f t="shared" si="59"/>
        <v>0</v>
      </c>
      <c r="AA179" s="97">
        <f t="shared" si="60"/>
        <v>2.5962188888888886</v>
      </c>
      <c r="AB179" s="91">
        <f t="shared" si="45"/>
        <v>20</v>
      </c>
      <c r="AC179" s="81">
        <f t="shared" si="61"/>
        <v>4</v>
      </c>
      <c r="AD179" s="81">
        <f t="shared" si="46"/>
        <v>16</v>
      </c>
      <c r="AE179" s="81" t="str">
        <f t="shared" si="62"/>
        <v>4-16</v>
      </c>
      <c r="AF179" s="97">
        <f t="shared" si="47"/>
        <v>0</v>
      </c>
      <c r="AG179" s="95">
        <f t="shared" si="48"/>
        <v>0</v>
      </c>
      <c r="AH179" s="96">
        <f t="shared" si="39"/>
        <v>1</v>
      </c>
      <c r="AI179" s="81">
        <f t="shared" si="49"/>
        <v>15</v>
      </c>
    </row>
    <row r="180" spans="2:35" x14ac:dyDescent="0.25">
      <c r="B180" s="131" t="s">
        <v>169</v>
      </c>
      <c r="C180" s="126">
        <v>62</v>
      </c>
      <c r="D180" s="85">
        <f t="shared" si="40"/>
        <v>0</v>
      </c>
      <c r="E180" s="118" t="s">
        <v>547</v>
      </c>
      <c r="F180" s="50"/>
      <c r="G180" s="132">
        <v>0.41666666666666669</v>
      </c>
      <c r="H180" s="132">
        <v>0.63888888888888895</v>
      </c>
      <c r="I180" s="71">
        <v>44302</v>
      </c>
      <c r="J180" s="71">
        <v>44306</v>
      </c>
      <c r="K180" s="71">
        <v>44302</v>
      </c>
      <c r="L180" s="71">
        <v>44302</v>
      </c>
      <c r="M180" s="133">
        <v>0.375</v>
      </c>
      <c r="N180" s="133">
        <v>0.71458333333333324</v>
      </c>
      <c r="O180" s="50" t="s">
        <v>667</v>
      </c>
      <c r="P180" s="50" t="s">
        <v>668</v>
      </c>
      <c r="Q180" s="50" t="s">
        <v>77</v>
      </c>
      <c r="R180" s="50"/>
      <c r="S180" s="50"/>
      <c r="T180" s="50" t="s">
        <v>184</v>
      </c>
      <c r="U180" s="66">
        <f t="shared" si="55"/>
        <v>4</v>
      </c>
      <c r="V180" s="60">
        <f t="shared" si="56"/>
        <v>1</v>
      </c>
      <c r="W180" s="97">
        <f t="shared" si="41"/>
        <v>1.6390222222222222</v>
      </c>
      <c r="X180" s="97">
        <f t="shared" si="57"/>
        <v>2.5962188888888886</v>
      </c>
      <c r="Y180" s="134">
        <f t="shared" si="58"/>
        <v>1</v>
      </c>
      <c r="Z180" s="97">
        <f t="shared" si="59"/>
        <v>0</v>
      </c>
      <c r="AA180" s="97">
        <f t="shared" si="60"/>
        <v>2.5962188888888886</v>
      </c>
      <c r="AB180" s="91">
        <f t="shared" si="45"/>
        <v>20</v>
      </c>
      <c r="AC180" s="81">
        <f t="shared" si="61"/>
        <v>4</v>
      </c>
      <c r="AD180" s="81">
        <f t="shared" si="46"/>
        <v>16</v>
      </c>
      <c r="AE180" s="81" t="str">
        <f t="shared" si="62"/>
        <v>4-16</v>
      </c>
      <c r="AF180" s="97">
        <f t="shared" si="47"/>
        <v>0</v>
      </c>
      <c r="AG180" s="95">
        <f t="shared" si="48"/>
        <v>0</v>
      </c>
      <c r="AH180" s="96">
        <f t="shared" si="39"/>
        <v>0</v>
      </c>
      <c r="AI180" s="81">
        <f t="shared" si="49"/>
        <v>15</v>
      </c>
    </row>
    <row r="181" spans="2:35" x14ac:dyDescent="0.25">
      <c r="B181" s="131" t="s">
        <v>169</v>
      </c>
      <c r="C181" s="126">
        <v>62</v>
      </c>
      <c r="D181" s="85">
        <f t="shared" si="40"/>
        <v>0</v>
      </c>
      <c r="E181" s="118" t="s">
        <v>548</v>
      </c>
      <c r="F181" s="50"/>
      <c r="G181" s="132">
        <v>0.41666666666666669</v>
      </c>
      <c r="H181" s="132">
        <v>0.63888888888888895</v>
      </c>
      <c r="I181" s="71">
        <v>44302</v>
      </c>
      <c r="J181" s="71">
        <v>44306</v>
      </c>
      <c r="K181" s="71">
        <v>44303</v>
      </c>
      <c r="L181" s="71">
        <v>44305</v>
      </c>
      <c r="M181" s="133">
        <v>0.43055555555555558</v>
      </c>
      <c r="N181" s="133">
        <v>0.5</v>
      </c>
      <c r="O181" s="50" t="s">
        <v>667</v>
      </c>
      <c r="P181" s="50" t="s">
        <v>668</v>
      </c>
      <c r="Q181" s="50" t="s">
        <v>77</v>
      </c>
      <c r="R181" s="50" t="s">
        <v>441</v>
      </c>
      <c r="S181" s="50" t="s">
        <v>337</v>
      </c>
      <c r="T181" s="50" t="s">
        <v>184</v>
      </c>
      <c r="U181" s="66">
        <f t="shared" si="55"/>
        <v>4</v>
      </c>
      <c r="V181" s="60">
        <f t="shared" si="56"/>
        <v>1</v>
      </c>
      <c r="W181" s="97">
        <f t="shared" si="41"/>
        <v>1.6390222222222222</v>
      </c>
      <c r="X181" s="97">
        <f t="shared" si="57"/>
        <v>2.5962188888888886</v>
      </c>
      <c r="Y181" s="134">
        <f t="shared" si="58"/>
        <v>1</v>
      </c>
      <c r="Z181" s="97">
        <f t="shared" si="59"/>
        <v>0</v>
      </c>
      <c r="AA181" s="97">
        <f t="shared" si="60"/>
        <v>2.5962188888888886</v>
      </c>
      <c r="AB181" s="91">
        <f t="shared" si="45"/>
        <v>20</v>
      </c>
      <c r="AC181" s="81">
        <f t="shared" si="61"/>
        <v>4</v>
      </c>
      <c r="AD181" s="81">
        <f t="shared" si="46"/>
        <v>16</v>
      </c>
      <c r="AE181" s="81" t="str">
        <f t="shared" si="62"/>
        <v>4-16</v>
      </c>
      <c r="AF181" s="97">
        <f t="shared" si="47"/>
        <v>0.77804444444444432</v>
      </c>
      <c r="AG181" s="95">
        <f t="shared" si="48"/>
        <v>2</v>
      </c>
      <c r="AH181" s="96">
        <f t="shared" si="39"/>
        <v>1</v>
      </c>
      <c r="AI181" s="81">
        <f t="shared" si="49"/>
        <v>16</v>
      </c>
    </row>
    <row r="182" spans="2:35" ht="30" x14ac:dyDescent="0.25">
      <c r="B182" s="131" t="s">
        <v>169</v>
      </c>
      <c r="C182" s="126">
        <v>62</v>
      </c>
      <c r="D182" s="85">
        <f t="shared" si="40"/>
        <v>0</v>
      </c>
      <c r="E182" s="117" t="s">
        <v>549</v>
      </c>
      <c r="F182" s="50"/>
      <c r="G182" s="132">
        <v>0.41666666666666669</v>
      </c>
      <c r="H182" s="132">
        <v>0.63888888888888895</v>
      </c>
      <c r="I182" s="71">
        <v>44302</v>
      </c>
      <c r="J182" s="71">
        <v>44306</v>
      </c>
      <c r="K182" s="71">
        <v>44305</v>
      </c>
      <c r="L182" s="71">
        <v>44305</v>
      </c>
      <c r="M182" s="70">
        <v>0.64583333333333337</v>
      </c>
      <c r="N182" s="70">
        <v>0.70833333333333337</v>
      </c>
      <c r="O182" s="50" t="s">
        <v>126</v>
      </c>
      <c r="P182" s="50" t="s">
        <v>668</v>
      </c>
      <c r="Q182" s="50" t="s">
        <v>77</v>
      </c>
      <c r="R182" s="50" t="s">
        <v>670</v>
      </c>
      <c r="S182" s="50" t="s">
        <v>337</v>
      </c>
      <c r="T182" s="50" t="s">
        <v>184</v>
      </c>
      <c r="U182" s="66">
        <f t="shared" si="55"/>
        <v>4</v>
      </c>
      <c r="V182" s="60">
        <f t="shared" si="56"/>
        <v>1</v>
      </c>
      <c r="W182" s="97">
        <f t="shared" si="41"/>
        <v>1.6390222222222222</v>
      </c>
      <c r="X182" s="97">
        <f t="shared" si="57"/>
        <v>2.5962188888888886</v>
      </c>
      <c r="Y182" s="134">
        <f t="shared" si="58"/>
        <v>1</v>
      </c>
      <c r="Z182" s="97">
        <f t="shared" si="59"/>
        <v>0</v>
      </c>
      <c r="AA182" s="97">
        <f t="shared" si="60"/>
        <v>2.5962188888888886</v>
      </c>
      <c r="AB182" s="91">
        <f t="shared" si="45"/>
        <v>20</v>
      </c>
      <c r="AC182" s="81">
        <f t="shared" si="61"/>
        <v>4</v>
      </c>
      <c r="AD182" s="81">
        <f t="shared" si="46"/>
        <v>16</v>
      </c>
      <c r="AE182" s="81" t="str">
        <f t="shared" si="62"/>
        <v>4-16</v>
      </c>
      <c r="AF182" s="97">
        <f t="shared" si="47"/>
        <v>6.25E-2</v>
      </c>
      <c r="AG182" s="95">
        <f t="shared" si="48"/>
        <v>0</v>
      </c>
      <c r="AH182" s="96">
        <f t="shared" si="39"/>
        <v>1</v>
      </c>
      <c r="AI182" s="81">
        <f t="shared" si="49"/>
        <v>16</v>
      </c>
    </row>
    <row r="183" spans="2:35" x14ac:dyDescent="0.25">
      <c r="B183" s="131" t="s">
        <v>169</v>
      </c>
      <c r="C183" s="126">
        <v>62</v>
      </c>
      <c r="D183" s="85">
        <f t="shared" si="40"/>
        <v>0</v>
      </c>
      <c r="E183" s="118" t="s">
        <v>550</v>
      </c>
      <c r="F183" s="50"/>
      <c r="G183" s="132">
        <v>0.41666666666666669</v>
      </c>
      <c r="H183" s="132">
        <v>0.63888888888888895</v>
      </c>
      <c r="I183" s="71">
        <v>44302</v>
      </c>
      <c r="J183" s="71">
        <v>44306</v>
      </c>
      <c r="K183" s="71">
        <v>44305</v>
      </c>
      <c r="L183" s="71">
        <v>44305</v>
      </c>
      <c r="M183" s="133">
        <v>0.58333333333333337</v>
      </c>
      <c r="N183" s="133">
        <v>0.63888888888888895</v>
      </c>
      <c r="O183" s="50" t="s">
        <v>65</v>
      </c>
      <c r="P183" s="50" t="s">
        <v>668</v>
      </c>
      <c r="Q183" s="50" t="s">
        <v>77</v>
      </c>
      <c r="R183" s="50" t="s">
        <v>670</v>
      </c>
      <c r="S183" s="50" t="s">
        <v>337</v>
      </c>
      <c r="T183" s="50" t="s">
        <v>184</v>
      </c>
      <c r="U183" s="66">
        <f t="shared" si="55"/>
        <v>4</v>
      </c>
      <c r="V183" s="60">
        <f t="shared" si="56"/>
        <v>1</v>
      </c>
      <c r="W183" s="97">
        <f t="shared" si="41"/>
        <v>1.6390222222222222</v>
      </c>
      <c r="X183" s="97">
        <f t="shared" si="57"/>
        <v>2.5962188888888886</v>
      </c>
      <c r="Y183" s="134">
        <f t="shared" si="58"/>
        <v>1</v>
      </c>
      <c r="Z183" s="97">
        <f t="shared" si="59"/>
        <v>0</v>
      </c>
      <c r="AA183" s="97">
        <f t="shared" si="60"/>
        <v>2.5962188888888886</v>
      </c>
      <c r="AB183" s="91">
        <f t="shared" si="45"/>
        <v>20</v>
      </c>
      <c r="AC183" s="81">
        <f t="shared" si="61"/>
        <v>4</v>
      </c>
      <c r="AD183" s="81">
        <f t="shared" si="46"/>
        <v>16</v>
      </c>
      <c r="AE183" s="81" t="str">
        <f t="shared" si="62"/>
        <v>4-16</v>
      </c>
      <c r="AF183" s="97">
        <f t="shared" si="47"/>
        <v>5.555555555555558E-2</v>
      </c>
      <c r="AG183" s="95">
        <f t="shared" si="48"/>
        <v>0</v>
      </c>
      <c r="AH183" s="96">
        <f t="shared" si="39"/>
        <v>1</v>
      </c>
      <c r="AI183" s="81">
        <f t="shared" si="49"/>
        <v>16</v>
      </c>
    </row>
    <row r="184" spans="2:35" ht="45" x14ac:dyDescent="0.25">
      <c r="B184" s="131" t="s">
        <v>169</v>
      </c>
      <c r="C184" s="126">
        <v>62</v>
      </c>
      <c r="D184" s="85">
        <f t="shared" si="40"/>
        <v>0</v>
      </c>
      <c r="E184" s="117" t="s">
        <v>551</v>
      </c>
      <c r="F184" s="50"/>
      <c r="G184" s="132">
        <v>0.41666666666666669</v>
      </c>
      <c r="H184" s="132">
        <v>0.63888888888888895</v>
      </c>
      <c r="I184" s="71">
        <v>44302</v>
      </c>
      <c r="J184" s="71">
        <v>44306</v>
      </c>
      <c r="K184" s="71">
        <v>44306</v>
      </c>
      <c r="L184" s="71">
        <v>44306</v>
      </c>
      <c r="M184" s="133">
        <v>0.29166666666666669</v>
      </c>
      <c r="N184" s="133">
        <v>0.5</v>
      </c>
      <c r="O184" s="50" t="s">
        <v>671</v>
      </c>
      <c r="P184" s="50" t="s">
        <v>668</v>
      </c>
      <c r="Q184" s="50" t="s">
        <v>77</v>
      </c>
      <c r="R184" s="50" t="s">
        <v>351</v>
      </c>
      <c r="S184" s="50" t="s">
        <v>336</v>
      </c>
      <c r="T184" s="50" t="s">
        <v>184</v>
      </c>
      <c r="U184" s="66">
        <f t="shared" si="55"/>
        <v>4</v>
      </c>
      <c r="V184" s="60">
        <f t="shared" si="56"/>
        <v>1</v>
      </c>
      <c r="W184" s="97">
        <f t="shared" si="41"/>
        <v>1.6390222222222222</v>
      </c>
      <c r="X184" s="97">
        <f t="shared" si="57"/>
        <v>2.5962188888888886</v>
      </c>
      <c r="Y184" s="134">
        <f t="shared" si="58"/>
        <v>1</v>
      </c>
      <c r="Z184" s="97">
        <f t="shared" si="59"/>
        <v>0</v>
      </c>
      <c r="AA184" s="97">
        <f t="shared" si="60"/>
        <v>2.5962188888888886</v>
      </c>
      <c r="AB184" s="91">
        <f t="shared" si="45"/>
        <v>20</v>
      </c>
      <c r="AC184" s="81">
        <f t="shared" si="61"/>
        <v>4</v>
      </c>
      <c r="AD184" s="81">
        <f t="shared" si="46"/>
        <v>16</v>
      </c>
      <c r="AE184" s="81" t="str">
        <f t="shared" si="62"/>
        <v>4-16</v>
      </c>
      <c r="AF184" s="97">
        <f t="shared" si="47"/>
        <v>0.1253333333333333</v>
      </c>
      <c r="AG184" s="95">
        <f t="shared" si="48"/>
        <v>0</v>
      </c>
      <c r="AH184" s="96">
        <f t="shared" si="39"/>
        <v>1</v>
      </c>
      <c r="AI184" s="81">
        <f t="shared" si="49"/>
        <v>16</v>
      </c>
    </row>
    <row r="185" spans="2:35" x14ac:dyDescent="0.25">
      <c r="B185" s="131" t="s">
        <v>169</v>
      </c>
      <c r="C185" s="126">
        <v>62</v>
      </c>
      <c r="D185" s="85">
        <f t="shared" si="40"/>
        <v>0</v>
      </c>
      <c r="E185" s="118" t="s">
        <v>552</v>
      </c>
      <c r="F185" s="50"/>
      <c r="G185" s="132">
        <v>0.41666666666666669</v>
      </c>
      <c r="H185" s="132">
        <v>0.63888888888888895</v>
      </c>
      <c r="I185" s="71">
        <v>44302</v>
      </c>
      <c r="J185" s="71">
        <v>44306</v>
      </c>
      <c r="K185" s="71">
        <v>44306</v>
      </c>
      <c r="L185" s="71">
        <v>44306</v>
      </c>
      <c r="M185" s="133">
        <v>0.4861111111111111</v>
      </c>
      <c r="N185" s="133">
        <v>0.51388888888888895</v>
      </c>
      <c r="O185" s="50" t="s">
        <v>672</v>
      </c>
      <c r="P185" s="50" t="s">
        <v>668</v>
      </c>
      <c r="Q185" s="50" t="s">
        <v>77</v>
      </c>
      <c r="R185" s="50" t="s">
        <v>673</v>
      </c>
      <c r="S185" s="50" t="s">
        <v>337</v>
      </c>
      <c r="T185" s="50" t="s">
        <v>184</v>
      </c>
      <c r="U185" s="66">
        <f t="shared" si="55"/>
        <v>4</v>
      </c>
      <c r="V185" s="60">
        <f t="shared" si="56"/>
        <v>1</v>
      </c>
      <c r="W185" s="97">
        <f t="shared" si="41"/>
        <v>1.6390222222222222</v>
      </c>
      <c r="X185" s="97">
        <f t="shared" si="57"/>
        <v>2.5962188888888886</v>
      </c>
      <c r="Y185" s="134">
        <f t="shared" si="58"/>
        <v>1</v>
      </c>
      <c r="Z185" s="97">
        <f t="shared" si="59"/>
        <v>0</v>
      </c>
      <c r="AA185" s="97">
        <f t="shared" si="60"/>
        <v>2.5962188888888886</v>
      </c>
      <c r="AB185" s="91">
        <f t="shared" si="45"/>
        <v>20</v>
      </c>
      <c r="AC185" s="81">
        <f t="shared" si="61"/>
        <v>4</v>
      </c>
      <c r="AD185" s="81">
        <f t="shared" si="46"/>
        <v>16</v>
      </c>
      <c r="AE185" s="81" t="str">
        <f t="shared" si="62"/>
        <v>4-16</v>
      </c>
      <c r="AF185" s="97">
        <f t="shared" si="47"/>
        <v>2.7777777777777846E-2</v>
      </c>
      <c r="AG185" s="95">
        <f t="shared" si="48"/>
        <v>0</v>
      </c>
      <c r="AH185" s="96">
        <f t="shared" si="39"/>
        <v>1</v>
      </c>
      <c r="AI185" s="81">
        <f t="shared" si="49"/>
        <v>16</v>
      </c>
    </row>
    <row r="186" spans="2:35" x14ac:dyDescent="0.25">
      <c r="B186" s="131" t="s">
        <v>169</v>
      </c>
      <c r="C186" s="126">
        <v>62</v>
      </c>
      <c r="D186" s="85">
        <f t="shared" si="40"/>
        <v>0</v>
      </c>
      <c r="E186" s="118" t="s">
        <v>553</v>
      </c>
      <c r="F186" s="50"/>
      <c r="G186" s="132">
        <v>0.41666666666666669</v>
      </c>
      <c r="H186" s="132">
        <v>0.63888888888888895</v>
      </c>
      <c r="I186" s="71">
        <v>44302</v>
      </c>
      <c r="J186" s="71">
        <v>44306</v>
      </c>
      <c r="K186" s="71">
        <v>44306</v>
      </c>
      <c r="L186" s="71">
        <v>44306</v>
      </c>
      <c r="M186" s="70">
        <v>0.54166666666666663</v>
      </c>
      <c r="N186" s="133">
        <v>0.55555555555555558</v>
      </c>
      <c r="O186" s="50" t="s">
        <v>669</v>
      </c>
      <c r="P186" s="50" t="s">
        <v>668</v>
      </c>
      <c r="Q186" s="73" t="s">
        <v>47</v>
      </c>
      <c r="R186" s="50" t="s">
        <v>670</v>
      </c>
      <c r="S186" s="50" t="s">
        <v>337</v>
      </c>
      <c r="T186" s="50" t="s">
        <v>184</v>
      </c>
      <c r="U186" s="66">
        <f t="shared" si="55"/>
        <v>4</v>
      </c>
      <c r="V186" s="60">
        <f t="shared" si="56"/>
        <v>1</v>
      </c>
      <c r="W186" s="97">
        <f t="shared" si="41"/>
        <v>1.6390222222222222</v>
      </c>
      <c r="X186" s="97">
        <f t="shared" si="57"/>
        <v>2.5962188888888886</v>
      </c>
      <c r="Y186" s="134">
        <f t="shared" si="58"/>
        <v>1</v>
      </c>
      <c r="Z186" s="97">
        <f t="shared" si="59"/>
        <v>0</v>
      </c>
      <c r="AA186" s="97">
        <f t="shared" si="60"/>
        <v>2.5962188888888886</v>
      </c>
      <c r="AB186" s="91">
        <f t="shared" si="45"/>
        <v>20</v>
      </c>
      <c r="AC186" s="81">
        <f t="shared" si="61"/>
        <v>4</v>
      </c>
      <c r="AD186" s="81">
        <f t="shared" si="46"/>
        <v>16</v>
      </c>
      <c r="AE186" s="81" t="str">
        <f t="shared" si="62"/>
        <v>4-16</v>
      </c>
      <c r="AF186" s="97">
        <f t="shared" si="47"/>
        <v>1.3888888888888951E-2</v>
      </c>
      <c r="AG186" s="95">
        <f t="shared" si="48"/>
        <v>0</v>
      </c>
      <c r="AH186" s="96">
        <f t="shared" si="39"/>
        <v>1</v>
      </c>
      <c r="AI186" s="81">
        <f t="shared" si="49"/>
        <v>16</v>
      </c>
    </row>
    <row r="187" spans="2:35" x14ac:dyDescent="0.25">
      <c r="B187" s="120" t="s">
        <v>170</v>
      </c>
      <c r="C187" s="126">
        <v>62</v>
      </c>
      <c r="D187" s="85">
        <f t="shared" si="40"/>
        <v>1</v>
      </c>
      <c r="E187" s="117" t="s">
        <v>554</v>
      </c>
      <c r="F187" s="50"/>
      <c r="G187" s="132">
        <v>0.41666666666666702</v>
      </c>
      <c r="H187" s="132">
        <v>0.57291666666666996</v>
      </c>
      <c r="I187" s="71">
        <v>44302</v>
      </c>
      <c r="J187" s="71">
        <v>44305</v>
      </c>
      <c r="K187" s="71">
        <v>44305</v>
      </c>
      <c r="L187" s="71">
        <v>44305</v>
      </c>
      <c r="M187" s="70">
        <v>0.58333333333333337</v>
      </c>
      <c r="N187" s="133">
        <v>0.65972222222222221</v>
      </c>
      <c r="O187" s="50" t="s">
        <v>65</v>
      </c>
      <c r="P187" s="50" t="s">
        <v>171</v>
      </c>
      <c r="Q187" s="50" t="s">
        <v>77</v>
      </c>
      <c r="R187" s="50" t="s">
        <v>674</v>
      </c>
      <c r="S187" s="50" t="s">
        <v>337</v>
      </c>
      <c r="T187" s="50" t="s">
        <v>184</v>
      </c>
      <c r="U187" s="66">
        <f t="shared" si="55"/>
        <v>3</v>
      </c>
      <c r="V187" s="60">
        <f t="shared" si="56"/>
        <v>1</v>
      </c>
      <c r="W187" s="97">
        <f t="shared" si="41"/>
        <v>1.2189500000000029</v>
      </c>
      <c r="X187" s="97">
        <f t="shared" si="57"/>
        <v>1.9472466666666695</v>
      </c>
      <c r="Y187" s="134">
        <f t="shared" si="58"/>
        <v>1</v>
      </c>
      <c r="Z187" s="97">
        <f t="shared" si="59"/>
        <v>0</v>
      </c>
      <c r="AA187" s="97">
        <f t="shared" si="60"/>
        <v>1.9472466666666695</v>
      </c>
      <c r="AB187" s="91">
        <f t="shared" si="45"/>
        <v>19</v>
      </c>
      <c r="AC187" s="81">
        <f t="shared" si="61"/>
        <v>4</v>
      </c>
      <c r="AD187" s="81">
        <f t="shared" si="46"/>
        <v>16</v>
      </c>
      <c r="AE187" s="81" t="str">
        <f t="shared" si="62"/>
        <v>4-16</v>
      </c>
      <c r="AF187" s="97">
        <f t="shared" si="47"/>
        <v>7.638888888888884E-2</v>
      </c>
      <c r="AG187" s="95">
        <f t="shared" si="48"/>
        <v>0</v>
      </c>
      <c r="AH187" s="96">
        <f t="shared" si="39"/>
        <v>1</v>
      </c>
      <c r="AI187" s="81">
        <f t="shared" si="49"/>
        <v>16</v>
      </c>
    </row>
    <row r="188" spans="2:35" ht="45" x14ac:dyDescent="0.25">
      <c r="B188" s="120" t="s">
        <v>151</v>
      </c>
      <c r="C188" s="126"/>
      <c r="D188" s="85">
        <f t="shared" si="40"/>
        <v>0</v>
      </c>
      <c r="E188" s="117" t="s">
        <v>555</v>
      </c>
      <c r="F188" s="50"/>
      <c r="G188" s="133">
        <v>0.66249999999999998</v>
      </c>
      <c r="H188" s="133">
        <v>0.625</v>
      </c>
      <c r="I188" s="71">
        <v>44301</v>
      </c>
      <c r="J188" s="71">
        <v>44302</v>
      </c>
      <c r="K188" s="71">
        <v>44302</v>
      </c>
      <c r="L188" s="71">
        <v>44302</v>
      </c>
      <c r="M188" s="133">
        <v>0.31944444444444448</v>
      </c>
      <c r="N188" s="133">
        <v>0.47222222222222227</v>
      </c>
      <c r="O188" s="50" t="s">
        <v>791</v>
      </c>
      <c r="P188" s="50" t="s">
        <v>153</v>
      </c>
      <c r="Q188" s="73" t="s">
        <v>47</v>
      </c>
      <c r="R188" s="50" t="s">
        <v>349</v>
      </c>
      <c r="S188" s="50" t="s">
        <v>336</v>
      </c>
      <c r="T188" s="50" t="s">
        <v>184</v>
      </c>
      <c r="U188" s="66">
        <f t="shared" si="55"/>
        <v>1</v>
      </c>
      <c r="V188" s="60">
        <f t="shared" si="56"/>
        <v>1</v>
      </c>
      <c r="W188" s="97">
        <f t="shared" si="41"/>
        <v>0.23399999999999996</v>
      </c>
      <c r="X188" s="97">
        <f t="shared" si="57"/>
        <v>0.46316666666666662</v>
      </c>
      <c r="Y188" s="134">
        <f t="shared" si="58"/>
        <v>1</v>
      </c>
      <c r="Z188" s="97">
        <f t="shared" si="59"/>
        <v>0</v>
      </c>
      <c r="AA188" s="97">
        <f t="shared" si="60"/>
        <v>0.46316666666666662</v>
      </c>
      <c r="AB188" s="91">
        <f t="shared" si="45"/>
        <v>16</v>
      </c>
      <c r="AC188" s="81">
        <f t="shared" si="61"/>
        <v>4</v>
      </c>
      <c r="AD188" s="81">
        <f t="shared" si="46"/>
        <v>15</v>
      </c>
      <c r="AE188" s="81" t="str">
        <f t="shared" si="62"/>
        <v>4-15</v>
      </c>
      <c r="AF188" s="97">
        <f t="shared" si="47"/>
        <v>0.15277777777777779</v>
      </c>
      <c r="AG188" s="95">
        <f t="shared" si="48"/>
        <v>0</v>
      </c>
      <c r="AH188" s="96">
        <f t="shared" si="39"/>
        <v>1</v>
      </c>
      <c r="AI188" s="81">
        <f t="shared" si="49"/>
        <v>15</v>
      </c>
    </row>
    <row r="189" spans="2:35" ht="30" x14ac:dyDescent="0.25">
      <c r="B189" s="120" t="s">
        <v>151</v>
      </c>
      <c r="C189" s="126"/>
      <c r="D189" s="85">
        <f t="shared" si="40"/>
        <v>0</v>
      </c>
      <c r="E189" s="117" t="s">
        <v>556</v>
      </c>
      <c r="F189" s="50"/>
      <c r="G189" s="133">
        <v>0.66249999999999998</v>
      </c>
      <c r="H189" s="133">
        <v>0.625</v>
      </c>
      <c r="I189" s="71">
        <v>44301</v>
      </c>
      <c r="J189" s="71">
        <v>44302</v>
      </c>
      <c r="K189" s="71">
        <v>44302</v>
      </c>
      <c r="L189" s="71">
        <v>44302</v>
      </c>
      <c r="M189" s="133">
        <v>0.58333333333333337</v>
      </c>
      <c r="N189" s="133">
        <v>0.625</v>
      </c>
      <c r="O189" s="50" t="s">
        <v>684</v>
      </c>
      <c r="P189" s="50" t="s">
        <v>153</v>
      </c>
      <c r="Q189" s="73" t="s">
        <v>47</v>
      </c>
      <c r="R189" s="50" t="s">
        <v>675</v>
      </c>
      <c r="S189" s="50" t="s">
        <v>336</v>
      </c>
      <c r="T189" s="50" t="s">
        <v>184</v>
      </c>
      <c r="U189" s="66">
        <f t="shared" si="55"/>
        <v>1</v>
      </c>
      <c r="V189" s="60">
        <f t="shared" si="56"/>
        <v>1</v>
      </c>
      <c r="W189" s="97">
        <f t="shared" si="41"/>
        <v>0.23399999999999996</v>
      </c>
      <c r="X189" s="97">
        <f t="shared" si="57"/>
        <v>0.46316666666666662</v>
      </c>
      <c r="Y189" s="134">
        <f t="shared" si="58"/>
        <v>1</v>
      </c>
      <c r="Z189" s="97">
        <f t="shared" si="59"/>
        <v>0</v>
      </c>
      <c r="AA189" s="97">
        <f t="shared" si="60"/>
        <v>0.46316666666666662</v>
      </c>
      <c r="AB189" s="91">
        <f t="shared" si="45"/>
        <v>16</v>
      </c>
      <c r="AC189" s="81">
        <f t="shared" si="61"/>
        <v>4</v>
      </c>
      <c r="AD189" s="81">
        <f t="shared" si="46"/>
        <v>15</v>
      </c>
      <c r="AE189" s="81" t="str">
        <f t="shared" si="62"/>
        <v>4-15</v>
      </c>
      <c r="AF189" s="97">
        <f t="shared" si="47"/>
        <v>4.166666666666663E-2</v>
      </c>
      <c r="AG189" s="95">
        <f t="shared" si="48"/>
        <v>0</v>
      </c>
      <c r="AH189" s="96">
        <f t="shared" si="39"/>
        <v>1</v>
      </c>
      <c r="AI189" s="81">
        <f t="shared" si="49"/>
        <v>15</v>
      </c>
    </row>
    <row r="190" spans="2:35" x14ac:dyDescent="0.25">
      <c r="B190" s="118" t="s">
        <v>210</v>
      </c>
      <c r="C190" s="126"/>
      <c r="D190" s="85">
        <f t="shared" si="40"/>
        <v>0</v>
      </c>
      <c r="E190" s="117" t="s">
        <v>197</v>
      </c>
      <c r="F190" s="50"/>
      <c r="G190" s="133">
        <v>0.33333333333333331</v>
      </c>
      <c r="H190" s="133">
        <v>0.39583333333333331</v>
      </c>
      <c r="I190" s="71">
        <v>44302</v>
      </c>
      <c r="J190" s="71">
        <v>44302</v>
      </c>
      <c r="K190" s="71">
        <v>44302</v>
      </c>
      <c r="L190" s="71">
        <v>44302</v>
      </c>
      <c r="M190" s="133">
        <v>0.375</v>
      </c>
      <c r="N190" s="133">
        <v>0.39583333333333331</v>
      </c>
      <c r="O190" s="50" t="s">
        <v>2328</v>
      </c>
      <c r="P190" s="50"/>
      <c r="Q190" s="73" t="s">
        <v>47</v>
      </c>
      <c r="R190" s="50" t="s">
        <v>443</v>
      </c>
      <c r="S190" s="50" t="s">
        <v>337</v>
      </c>
      <c r="T190" s="50" t="s">
        <v>185</v>
      </c>
      <c r="U190" s="66">
        <f t="shared" si="55"/>
        <v>0</v>
      </c>
      <c r="V190" s="60">
        <f t="shared" si="56"/>
        <v>1</v>
      </c>
      <c r="W190" s="97">
        <f t="shared" si="41"/>
        <v>6.25E-2</v>
      </c>
      <c r="X190" s="97">
        <f t="shared" si="57"/>
        <v>6.25E-2</v>
      </c>
      <c r="Y190" s="134">
        <f t="shared" si="58"/>
        <v>1</v>
      </c>
      <c r="Z190" s="97">
        <f t="shared" si="59"/>
        <v>0</v>
      </c>
      <c r="AA190" s="97">
        <f t="shared" si="60"/>
        <v>6.25E-2</v>
      </c>
      <c r="AB190" s="91">
        <f t="shared" si="45"/>
        <v>16</v>
      </c>
      <c r="AC190" s="81">
        <f t="shared" si="61"/>
        <v>4</v>
      </c>
      <c r="AD190" s="81">
        <f t="shared" si="46"/>
        <v>15</v>
      </c>
      <c r="AE190" s="81" t="str">
        <f t="shared" si="62"/>
        <v>4-15</v>
      </c>
      <c r="AF190" s="97">
        <f t="shared" si="47"/>
        <v>2.0833333333333315E-2</v>
      </c>
      <c r="AG190" s="95">
        <f t="shared" si="48"/>
        <v>0</v>
      </c>
      <c r="AH190" s="96">
        <f t="shared" si="39"/>
        <v>1</v>
      </c>
      <c r="AI190" s="81">
        <f t="shared" si="49"/>
        <v>15</v>
      </c>
    </row>
    <row r="191" spans="2:35" x14ac:dyDescent="0.25">
      <c r="B191" s="118" t="s">
        <v>152</v>
      </c>
      <c r="C191" s="126"/>
      <c r="D191" s="85">
        <f t="shared" si="40"/>
        <v>0</v>
      </c>
      <c r="E191" s="117" t="s">
        <v>557</v>
      </c>
      <c r="F191" s="50"/>
      <c r="G191" s="133">
        <v>0.29166666666666669</v>
      </c>
      <c r="H191" s="133">
        <v>0.625</v>
      </c>
      <c r="I191" s="71">
        <v>44302</v>
      </c>
      <c r="J191" s="71">
        <v>44302</v>
      </c>
      <c r="K191" s="71">
        <v>44302</v>
      </c>
      <c r="L191" s="71">
        <v>44302</v>
      </c>
      <c r="M191" s="70">
        <v>0.3125</v>
      </c>
      <c r="N191" s="50"/>
      <c r="O191" s="50" t="s">
        <v>100</v>
      </c>
      <c r="P191" s="50"/>
      <c r="Q191" s="73" t="s">
        <v>47</v>
      </c>
      <c r="R191" s="50" t="s">
        <v>676</v>
      </c>
      <c r="S191" s="50" t="s">
        <v>337</v>
      </c>
      <c r="T191" s="50" t="s">
        <v>184</v>
      </c>
      <c r="U191" s="66">
        <f t="shared" si="55"/>
        <v>0</v>
      </c>
      <c r="V191" s="60">
        <f t="shared" si="56"/>
        <v>1</v>
      </c>
      <c r="W191" s="97">
        <f t="shared" si="41"/>
        <v>0.2503333333333333</v>
      </c>
      <c r="X191" s="97">
        <f t="shared" si="57"/>
        <v>0.29166333333333333</v>
      </c>
      <c r="Y191" s="134">
        <f t="shared" si="58"/>
        <v>1</v>
      </c>
      <c r="Z191" s="97">
        <f t="shared" si="59"/>
        <v>0</v>
      </c>
      <c r="AA191" s="97">
        <f t="shared" si="60"/>
        <v>0.29166333333333333</v>
      </c>
      <c r="AB191" s="91">
        <f t="shared" si="45"/>
        <v>16</v>
      </c>
      <c r="AC191" s="81">
        <f t="shared" si="61"/>
        <v>4</v>
      </c>
      <c r="AD191" s="81">
        <f t="shared" si="46"/>
        <v>15</v>
      </c>
      <c r="AE191" s="81" t="str">
        <f t="shared" si="62"/>
        <v>4-15</v>
      </c>
      <c r="AF191" s="97">
        <f t="shared" si="47"/>
        <v>0</v>
      </c>
      <c r="AG191" s="95">
        <f t="shared" si="48"/>
        <v>0</v>
      </c>
      <c r="AH191" s="96">
        <f t="shared" si="39"/>
        <v>1</v>
      </c>
      <c r="AI191" s="81">
        <f t="shared" si="49"/>
        <v>15</v>
      </c>
    </row>
    <row r="192" spans="2:35" x14ac:dyDescent="0.25">
      <c r="B192" s="118" t="s">
        <v>152</v>
      </c>
      <c r="C192" s="126"/>
      <c r="D192" s="85">
        <f t="shared" si="40"/>
        <v>1</v>
      </c>
      <c r="E192" s="118" t="s">
        <v>558</v>
      </c>
      <c r="F192" s="50"/>
      <c r="G192" s="133">
        <v>0.29166666666666669</v>
      </c>
      <c r="H192" s="133">
        <v>0.625</v>
      </c>
      <c r="I192" s="71">
        <v>44302</v>
      </c>
      <c r="J192" s="71">
        <v>44302</v>
      </c>
      <c r="K192" s="71">
        <v>44302</v>
      </c>
      <c r="L192" s="71">
        <v>44302</v>
      </c>
      <c r="M192" s="70">
        <v>0.3125</v>
      </c>
      <c r="N192" s="50"/>
      <c r="O192" s="50" t="s">
        <v>671</v>
      </c>
      <c r="P192" s="50"/>
      <c r="Q192" s="73" t="s">
        <v>47</v>
      </c>
      <c r="R192" s="50" t="s">
        <v>677</v>
      </c>
      <c r="S192" s="50" t="s">
        <v>337</v>
      </c>
      <c r="T192" s="50" t="s">
        <v>184</v>
      </c>
      <c r="U192" s="66">
        <f t="shared" si="55"/>
        <v>0</v>
      </c>
      <c r="V192" s="60">
        <f t="shared" si="56"/>
        <v>1</v>
      </c>
      <c r="W192" s="97">
        <f t="shared" si="41"/>
        <v>0.2503333333333333</v>
      </c>
      <c r="X192" s="97">
        <f t="shared" si="57"/>
        <v>0.29166333333333333</v>
      </c>
      <c r="Y192" s="134">
        <f t="shared" si="58"/>
        <v>1</v>
      </c>
      <c r="Z192" s="97">
        <f t="shared" si="59"/>
        <v>0</v>
      </c>
      <c r="AA192" s="97">
        <f t="shared" si="60"/>
        <v>0.29166333333333333</v>
      </c>
      <c r="AB192" s="91">
        <f t="shared" si="45"/>
        <v>16</v>
      </c>
      <c r="AC192" s="81">
        <f t="shared" si="61"/>
        <v>4</v>
      </c>
      <c r="AD192" s="81">
        <f t="shared" si="46"/>
        <v>15</v>
      </c>
      <c r="AE192" s="81" t="str">
        <f t="shared" si="62"/>
        <v>4-15</v>
      </c>
      <c r="AF192" s="97">
        <f t="shared" si="47"/>
        <v>0</v>
      </c>
      <c r="AG192" s="95">
        <f t="shared" si="48"/>
        <v>0</v>
      </c>
      <c r="AH192" s="96">
        <f t="shared" si="39"/>
        <v>1</v>
      </c>
      <c r="AI192" s="81">
        <f t="shared" si="49"/>
        <v>15</v>
      </c>
    </row>
    <row r="193" spans="2:35" x14ac:dyDescent="0.25">
      <c r="B193" s="118" t="s">
        <v>92</v>
      </c>
      <c r="C193" s="126">
        <v>63</v>
      </c>
      <c r="D193" s="85">
        <f t="shared" si="40"/>
        <v>0</v>
      </c>
      <c r="E193" s="117" t="s">
        <v>559</v>
      </c>
      <c r="F193" s="50"/>
      <c r="G193" s="70">
        <v>0.39999999999999997</v>
      </c>
      <c r="H193" s="70">
        <v>0.45833333333333331</v>
      </c>
      <c r="I193" s="71">
        <v>44302</v>
      </c>
      <c r="J193" s="71">
        <v>44303</v>
      </c>
      <c r="K193" s="71">
        <v>44302</v>
      </c>
      <c r="L193" s="71">
        <v>44302</v>
      </c>
      <c r="M193" s="133">
        <v>0.41666666666666669</v>
      </c>
      <c r="N193" s="133">
        <v>0.4375</v>
      </c>
      <c r="O193" s="50" t="s">
        <v>678</v>
      </c>
      <c r="P193" s="50" t="s">
        <v>461</v>
      </c>
      <c r="Q193" s="73" t="s">
        <v>47</v>
      </c>
      <c r="R193" s="50" t="s">
        <v>443</v>
      </c>
      <c r="S193" s="50" t="s">
        <v>337</v>
      </c>
      <c r="T193" s="50" t="s">
        <v>184</v>
      </c>
      <c r="U193" s="66">
        <f t="shared" si="55"/>
        <v>1</v>
      </c>
      <c r="V193" s="60">
        <f t="shared" si="56"/>
        <v>1</v>
      </c>
      <c r="W193" s="97">
        <f t="shared" si="41"/>
        <v>0.32983333333333331</v>
      </c>
      <c r="X193" s="97">
        <f t="shared" si="57"/>
        <v>0.55899999999999994</v>
      </c>
      <c r="Y193" s="134">
        <f t="shared" si="58"/>
        <v>1</v>
      </c>
      <c r="Z193" s="97">
        <f t="shared" si="59"/>
        <v>0</v>
      </c>
      <c r="AA193" s="97">
        <f t="shared" si="60"/>
        <v>0.55899999999999994</v>
      </c>
      <c r="AB193" s="91">
        <f t="shared" si="45"/>
        <v>17</v>
      </c>
      <c r="AC193" s="81">
        <f t="shared" si="61"/>
        <v>4</v>
      </c>
      <c r="AD193" s="81">
        <f t="shared" si="46"/>
        <v>15</v>
      </c>
      <c r="AE193" s="81" t="str">
        <f t="shared" si="62"/>
        <v>4-15</v>
      </c>
      <c r="AF193" s="97">
        <f t="shared" si="47"/>
        <v>2.0833333333333315E-2</v>
      </c>
      <c r="AG193" s="95">
        <f t="shared" si="48"/>
        <v>0</v>
      </c>
      <c r="AH193" s="96">
        <f t="shared" si="39"/>
        <v>1</v>
      </c>
      <c r="AI193" s="81">
        <f t="shared" si="49"/>
        <v>15</v>
      </c>
    </row>
    <row r="194" spans="2:35" ht="30" x14ac:dyDescent="0.25">
      <c r="B194" s="118" t="s">
        <v>92</v>
      </c>
      <c r="C194" s="126">
        <v>63</v>
      </c>
      <c r="D194" s="85">
        <f t="shared" si="40"/>
        <v>1</v>
      </c>
      <c r="E194" s="117" t="s">
        <v>560</v>
      </c>
      <c r="F194" s="50"/>
      <c r="G194" s="70">
        <v>0.39999999999999997</v>
      </c>
      <c r="H194" s="70">
        <v>0.45833333333333331</v>
      </c>
      <c r="I194" s="71">
        <v>44302</v>
      </c>
      <c r="J194" s="71">
        <v>44303</v>
      </c>
      <c r="K194" s="71">
        <v>44302</v>
      </c>
      <c r="L194" s="71">
        <v>44302</v>
      </c>
      <c r="M194" s="133">
        <v>0.625</v>
      </c>
      <c r="N194" s="133">
        <v>0.63888888888888895</v>
      </c>
      <c r="O194" s="50" t="s">
        <v>62</v>
      </c>
      <c r="P194" s="50" t="s">
        <v>461</v>
      </c>
      <c r="Q194" s="73" t="s">
        <v>47</v>
      </c>
      <c r="R194" s="50" t="s">
        <v>349</v>
      </c>
      <c r="S194" s="50" t="s">
        <v>337</v>
      </c>
      <c r="T194" s="50" t="s">
        <v>184</v>
      </c>
      <c r="U194" s="66">
        <f t="shared" si="55"/>
        <v>1</v>
      </c>
      <c r="V194" s="60">
        <f t="shared" si="56"/>
        <v>1</v>
      </c>
      <c r="W194" s="97">
        <f t="shared" si="41"/>
        <v>0.32983333333333331</v>
      </c>
      <c r="X194" s="97">
        <f t="shared" si="57"/>
        <v>0.55899999999999994</v>
      </c>
      <c r="Y194" s="134">
        <f t="shared" si="58"/>
        <v>1</v>
      </c>
      <c r="Z194" s="97">
        <f t="shared" si="59"/>
        <v>0</v>
      </c>
      <c r="AA194" s="97">
        <f t="shared" si="60"/>
        <v>0.55899999999999994</v>
      </c>
      <c r="AB194" s="91">
        <f t="shared" si="45"/>
        <v>17</v>
      </c>
      <c r="AC194" s="81">
        <f t="shared" si="61"/>
        <v>4</v>
      </c>
      <c r="AD194" s="81">
        <f t="shared" si="46"/>
        <v>15</v>
      </c>
      <c r="AE194" s="81" t="str">
        <f t="shared" si="62"/>
        <v>4-15</v>
      </c>
      <c r="AF194" s="97">
        <f t="shared" si="47"/>
        <v>1.3888888888888951E-2</v>
      </c>
      <c r="AG194" s="95">
        <f t="shared" si="48"/>
        <v>0</v>
      </c>
      <c r="AH194" s="96">
        <f t="shared" si="39"/>
        <v>1</v>
      </c>
      <c r="AI194" s="81">
        <f t="shared" si="49"/>
        <v>15</v>
      </c>
    </row>
    <row r="195" spans="2:35" x14ac:dyDescent="0.25">
      <c r="B195" s="118" t="s">
        <v>199</v>
      </c>
      <c r="C195" s="126"/>
      <c r="D195" s="85">
        <f t="shared" si="40"/>
        <v>0</v>
      </c>
      <c r="E195" s="117" t="s">
        <v>561</v>
      </c>
      <c r="F195" s="50"/>
      <c r="G195" s="70">
        <v>0.40277777777777773</v>
      </c>
      <c r="H195" s="133">
        <v>0.44444444444444442</v>
      </c>
      <c r="I195" s="71">
        <v>44302</v>
      </c>
      <c r="J195" s="71">
        <v>44302</v>
      </c>
      <c r="K195" s="71">
        <v>44302</v>
      </c>
      <c r="L195" s="71">
        <v>44302</v>
      </c>
      <c r="M195" s="133">
        <v>0.40972222222222227</v>
      </c>
      <c r="N195" s="133">
        <v>0.4375</v>
      </c>
      <c r="O195" s="50" t="s">
        <v>678</v>
      </c>
      <c r="P195" s="50" t="s">
        <v>280</v>
      </c>
      <c r="Q195" s="73" t="s">
        <v>47</v>
      </c>
      <c r="R195" s="50" t="s">
        <v>443</v>
      </c>
      <c r="S195" s="50" t="s">
        <v>337</v>
      </c>
      <c r="T195" s="50"/>
      <c r="U195" s="66">
        <f t="shared" si="55"/>
        <v>0</v>
      </c>
      <c r="V195" s="60">
        <f t="shared" si="56"/>
        <v>1</v>
      </c>
      <c r="W195" s="97">
        <f t="shared" si="41"/>
        <v>4.1666666666666685E-2</v>
      </c>
      <c r="X195" s="97">
        <f t="shared" si="57"/>
        <v>4.1666666666666685E-2</v>
      </c>
      <c r="Y195" s="134">
        <f>IFERROR(IF(H195&gt;VLOOKUP(T195,$AH$2:$AI$5,2,0),0,1),1)</f>
        <v>1</v>
      </c>
      <c r="Z195" s="97">
        <f t="shared" si="59"/>
        <v>0</v>
      </c>
      <c r="AA195" s="97">
        <f t="shared" si="60"/>
        <v>4.1666666666666685E-2</v>
      </c>
      <c r="AB195" s="91">
        <f t="shared" si="45"/>
        <v>16</v>
      </c>
      <c r="AC195" s="81">
        <f t="shared" si="61"/>
        <v>4</v>
      </c>
      <c r="AD195" s="81">
        <f t="shared" si="46"/>
        <v>15</v>
      </c>
      <c r="AE195" s="81" t="str">
        <f t="shared" si="62"/>
        <v>4-15</v>
      </c>
      <c r="AF195" s="97">
        <f t="shared" si="47"/>
        <v>2.7777777777777735E-2</v>
      </c>
      <c r="AG195" s="95">
        <f t="shared" si="48"/>
        <v>0</v>
      </c>
      <c r="AH195" s="96">
        <f t="shared" si="39"/>
        <v>1</v>
      </c>
      <c r="AI195" s="81">
        <f t="shared" si="49"/>
        <v>15</v>
      </c>
    </row>
    <row r="196" spans="2:35" x14ac:dyDescent="0.25">
      <c r="B196" s="118" t="s">
        <v>199</v>
      </c>
      <c r="C196" s="126"/>
      <c r="D196" s="85">
        <f t="shared" si="40"/>
        <v>0</v>
      </c>
      <c r="E196" s="118" t="s">
        <v>562</v>
      </c>
      <c r="F196" s="50"/>
      <c r="G196" s="70">
        <v>0.40277777777777773</v>
      </c>
      <c r="H196" s="133">
        <v>0.625</v>
      </c>
      <c r="I196" s="71">
        <v>44302</v>
      </c>
      <c r="J196" s="71">
        <v>44302</v>
      </c>
      <c r="K196" s="71">
        <v>44302</v>
      </c>
      <c r="L196" s="71">
        <v>44302</v>
      </c>
      <c r="M196" s="70">
        <v>0.45833333333333331</v>
      </c>
      <c r="N196" s="133">
        <v>0.625</v>
      </c>
      <c r="O196" s="50" t="s">
        <v>679</v>
      </c>
      <c r="P196" s="50" t="s">
        <v>280</v>
      </c>
      <c r="Q196" s="50"/>
      <c r="R196" s="50" t="s">
        <v>443</v>
      </c>
      <c r="S196" s="50" t="s">
        <v>337</v>
      </c>
      <c r="T196" s="50"/>
      <c r="U196" s="66">
        <f t="shared" si="55"/>
        <v>0</v>
      </c>
      <c r="V196" s="60">
        <f t="shared" si="56"/>
        <v>1</v>
      </c>
      <c r="W196" s="97">
        <f t="shared" si="41"/>
        <v>0.13922222222222225</v>
      </c>
      <c r="X196" s="97">
        <f t="shared" si="57"/>
        <v>0.18055222222222228</v>
      </c>
      <c r="Y196" s="134">
        <f t="shared" ref="Y196:Y259" si="63">IFERROR(IF(H196&gt;VLOOKUP(T196,$AH$2:$AI$5,2,0),0,1),1)</f>
        <v>1</v>
      </c>
      <c r="Z196" s="97">
        <f t="shared" si="59"/>
        <v>0</v>
      </c>
      <c r="AA196" s="97">
        <f t="shared" si="60"/>
        <v>0.18055222222222228</v>
      </c>
      <c r="AB196" s="91">
        <f t="shared" si="45"/>
        <v>16</v>
      </c>
      <c r="AC196" s="81">
        <f t="shared" si="61"/>
        <v>4</v>
      </c>
      <c r="AD196" s="81">
        <f t="shared" si="46"/>
        <v>15</v>
      </c>
      <c r="AE196" s="81" t="str">
        <f t="shared" si="62"/>
        <v>4-15</v>
      </c>
      <c r="AF196" s="97">
        <f t="shared" si="47"/>
        <v>0.16666666666666669</v>
      </c>
      <c r="AG196" s="95">
        <f t="shared" si="48"/>
        <v>0</v>
      </c>
      <c r="AH196" s="96">
        <f t="shared" si="39"/>
        <v>1</v>
      </c>
      <c r="AI196" s="81">
        <f t="shared" si="49"/>
        <v>15</v>
      </c>
    </row>
    <row r="197" spans="2:35" x14ac:dyDescent="0.25">
      <c r="B197" s="121" t="s">
        <v>238</v>
      </c>
      <c r="C197" s="85"/>
      <c r="D197" s="85">
        <f t="shared" si="40"/>
        <v>0</v>
      </c>
      <c r="E197" s="122" t="s">
        <v>563</v>
      </c>
      <c r="F197" s="50"/>
      <c r="G197" s="70">
        <v>0.40277777777777773</v>
      </c>
      <c r="H197" s="50"/>
      <c r="I197" s="71">
        <v>44302</v>
      </c>
      <c r="J197" s="71">
        <v>44302</v>
      </c>
      <c r="K197" s="71">
        <v>44302</v>
      </c>
      <c r="L197" s="71">
        <v>44302</v>
      </c>
      <c r="M197" s="71"/>
      <c r="N197" s="71"/>
      <c r="O197" s="50" t="s">
        <v>680</v>
      </c>
      <c r="P197" s="50" t="s">
        <v>280</v>
      </c>
      <c r="Q197" s="73" t="s">
        <v>47</v>
      </c>
      <c r="R197" s="50" t="s">
        <v>443</v>
      </c>
      <c r="S197" s="50" t="s">
        <v>337</v>
      </c>
      <c r="T197" s="50" t="s">
        <v>185</v>
      </c>
      <c r="U197" s="66">
        <f t="shared" si="55"/>
        <v>0</v>
      </c>
      <c r="V197" s="60">
        <f t="shared" si="56"/>
        <v>0</v>
      </c>
      <c r="W197" s="97">
        <f t="shared" si="41"/>
        <v>0</v>
      </c>
      <c r="X197" s="97">
        <f t="shared" si="57"/>
        <v>0</v>
      </c>
      <c r="Y197" s="134">
        <f t="shared" si="63"/>
        <v>1</v>
      </c>
      <c r="Z197" s="97">
        <f t="shared" si="59"/>
        <v>0</v>
      </c>
      <c r="AA197" s="97">
        <f t="shared" si="60"/>
        <v>0</v>
      </c>
      <c r="AB197" s="91">
        <f t="shared" si="45"/>
        <v>16</v>
      </c>
      <c r="AC197" s="81">
        <f t="shared" si="61"/>
        <v>4</v>
      </c>
      <c r="AD197" s="81">
        <f t="shared" si="46"/>
        <v>15</v>
      </c>
      <c r="AE197" s="81" t="str">
        <f t="shared" si="62"/>
        <v>4-15</v>
      </c>
      <c r="AF197" s="97">
        <f t="shared" si="47"/>
        <v>0</v>
      </c>
      <c r="AG197" s="95">
        <f t="shared" si="48"/>
        <v>0</v>
      </c>
      <c r="AH197" s="96">
        <f t="shared" si="39"/>
        <v>1</v>
      </c>
      <c r="AI197" s="81">
        <f t="shared" si="49"/>
        <v>15</v>
      </c>
    </row>
    <row r="198" spans="2:35" x14ac:dyDescent="0.25">
      <c r="B198" s="121" t="s">
        <v>97</v>
      </c>
      <c r="C198" s="85"/>
      <c r="D198" s="85">
        <f t="shared" si="40"/>
        <v>0</v>
      </c>
      <c r="E198" s="122" t="s">
        <v>564</v>
      </c>
      <c r="F198" s="50"/>
      <c r="G198" s="70">
        <v>0.46527777777777773</v>
      </c>
      <c r="H198" s="70">
        <v>0.49305555555555558</v>
      </c>
      <c r="I198" s="71">
        <v>44302</v>
      </c>
      <c r="J198" s="71">
        <v>44302</v>
      </c>
      <c r="K198" s="71">
        <v>44302</v>
      </c>
      <c r="L198" s="71">
        <v>44302</v>
      </c>
      <c r="M198" s="133">
        <v>0.46527777777777773</v>
      </c>
      <c r="N198" s="133">
        <v>0.49305555555555558</v>
      </c>
      <c r="O198" s="50" t="s">
        <v>791</v>
      </c>
      <c r="P198" s="50"/>
      <c r="Q198" s="73" t="s">
        <v>47</v>
      </c>
      <c r="R198" s="50" t="s">
        <v>349</v>
      </c>
      <c r="S198" s="50" t="s">
        <v>337</v>
      </c>
      <c r="T198" s="50" t="s">
        <v>184</v>
      </c>
      <c r="U198" s="66">
        <f t="shared" si="55"/>
        <v>0</v>
      </c>
      <c r="V198" s="60">
        <f t="shared" si="56"/>
        <v>1</v>
      </c>
      <c r="W198" s="97">
        <f t="shared" si="41"/>
        <v>2.7777777777777846E-2</v>
      </c>
      <c r="X198" s="97">
        <f t="shared" si="57"/>
        <v>2.7777777777777846E-2</v>
      </c>
      <c r="Y198" s="134">
        <f t="shared" si="63"/>
        <v>1</v>
      </c>
      <c r="Z198" s="97">
        <f t="shared" si="59"/>
        <v>0</v>
      </c>
      <c r="AA198" s="97">
        <f t="shared" si="60"/>
        <v>2.7777777777777846E-2</v>
      </c>
      <c r="AB198" s="91">
        <f t="shared" si="45"/>
        <v>16</v>
      </c>
      <c r="AC198" s="81">
        <f t="shared" si="61"/>
        <v>4</v>
      </c>
      <c r="AD198" s="81">
        <f t="shared" si="46"/>
        <v>15</v>
      </c>
      <c r="AE198" s="81" t="str">
        <f t="shared" si="62"/>
        <v>4-15</v>
      </c>
      <c r="AF198" s="97">
        <f t="shared" si="47"/>
        <v>2.7777777777777846E-2</v>
      </c>
      <c r="AG198" s="95">
        <f t="shared" si="48"/>
        <v>0</v>
      </c>
      <c r="AH198" s="96">
        <f t="shared" si="39"/>
        <v>1</v>
      </c>
      <c r="AI198" s="81">
        <f t="shared" si="49"/>
        <v>15</v>
      </c>
    </row>
    <row r="199" spans="2:35" ht="30" x14ac:dyDescent="0.25">
      <c r="B199" s="121" t="s">
        <v>219</v>
      </c>
      <c r="C199" s="85"/>
      <c r="D199" s="85">
        <f t="shared" si="40"/>
        <v>0</v>
      </c>
      <c r="E199" s="122" t="s">
        <v>565</v>
      </c>
      <c r="F199" s="50"/>
      <c r="G199" s="70">
        <v>0.1875</v>
      </c>
      <c r="H199" s="70"/>
      <c r="I199" s="71">
        <v>44302</v>
      </c>
      <c r="J199" s="71">
        <v>44302</v>
      </c>
      <c r="K199" s="71">
        <v>44302</v>
      </c>
      <c r="L199" s="71">
        <v>44302</v>
      </c>
      <c r="M199" s="70">
        <v>0.6875</v>
      </c>
      <c r="N199" s="133">
        <v>0.71875</v>
      </c>
      <c r="O199" s="50" t="s">
        <v>791</v>
      </c>
      <c r="P199" s="50"/>
      <c r="Q199" s="50" t="s">
        <v>77</v>
      </c>
      <c r="R199" s="50" t="s">
        <v>349</v>
      </c>
      <c r="S199" s="50" t="s">
        <v>337</v>
      </c>
      <c r="T199" s="50"/>
      <c r="U199" s="66">
        <f t="shared" si="55"/>
        <v>0</v>
      </c>
      <c r="V199" s="60">
        <f t="shared" si="56"/>
        <v>0</v>
      </c>
      <c r="W199" s="97">
        <f t="shared" si="41"/>
        <v>0</v>
      </c>
      <c r="X199" s="97">
        <f t="shared" si="57"/>
        <v>0</v>
      </c>
      <c r="Y199" s="134">
        <f t="shared" si="63"/>
        <v>1</v>
      </c>
      <c r="Z199" s="97">
        <f t="shared" si="59"/>
        <v>0</v>
      </c>
      <c r="AA199" s="97">
        <f t="shared" si="60"/>
        <v>0</v>
      </c>
      <c r="AB199" s="91">
        <f t="shared" si="45"/>
        <v>16</v>
      </c>
      <c r="AC199" s="81">
        <f t="shared" si="61"/>
        <v>4</v>
      </c>
      <c r="AD199" s="81">
        <f t="shared" si="46"/>
        <v>15</v>
      </c>
      <c r="AE199" s="81" t="str">
        <f t="shared" si="62"/>
        <v>4-15</v>
      </c>
      <c r="AF199" s="97">
        <f t="shared" si="47"/>
        <v>3.125E-2</v>
      </c>
      <c r="AG199" s="95">
        <f t="shared" si="48"/>
        <v>0</v>
      </c>
      <c r="AH199" s="96">
        <f t="shared" si="39"/>
        <v>1</v>
      </c>
      <c r="AI199" s="81">
        <f t="shared" si="49"/>
        <v>15</v>
      </c>
    </row>
    <row r="200" spans="2:35" x14ac:dyDescent="0.25">
      <c r="B200" s="121" t="s">
        <v>140</v>
      </c>
      <c r="C200" s="85"/>
      <c r="D200" s="85">
        <f t="shared" si="40"/>
        <v>0</v>
      </c>
      <c r="E200" s="122" t="s">
        <v>566</v>
      </c>
      <c r="F200" s="50"/>
      <c r="G200" s="70">
        <v>0.34375</v>
      </c>
      <c r="H200" s="70">
        <v>0.39583333333333331</v>
      </c>
      <c r="I200" s="71">
        <v>44303</v>
      </c>
      <c r="J200" s="71">
        <v>44303</v>
      </c>
      <c r="K200" s="71">
        <v>44303</v>
      </c>
      <c r="L200" s="71">
        <v>44303</v>
      </c>
      <c r="M200" s="50"/>
      <c r="N200" s="50"/>
      <c r="O200" s="50" t="s">
        <v>681</v>
      </c>
      <c r="P200" s="50" t="s">
        <v>142</v>
      </c>
      <c r="Q200" s="50" t="s">
        <v>77</v>
      </c>
      <c r="R200" s="50" t="s">
        <v>349</v>
      </c>
      <c r="S200" s="50" t="s">
        <v>336</v>
      </c>
      <c r="T200" s="50" t="s">
        <v>184</v>
      </c>
      <c r="U200" s="66">
        <f t="shared" si="55"/>
        <v>0</v>
      </c>
      <c r="V200" s="60">
        <f t="shared" si="56"/>
        <v>1</v>
      </c>
      <c r="W200" s="97">
        <f t="shared" si="41"/>
        <v>5.2083333333333315E-2</v>
      </c>
      <c r="X200" s="97">
        <f t="shared" si="57"/>
        <v>5.2083333333333315E-2</v>
      </c>
      <c r="Y200" s="134">
        <f t="shared" si="63"/>
        <v>1</v>
      </c>
      <c r="Z200" s="97">
        <f t="shared" si="59"/>
        <v>0</v>
      </c>
      <c r="AA200" s="97">
        <f t="shared" si="60"/>
        <v>5.2083333333333315E-2</v>
      </c>
      <c r="AB200" s="91">
        <f t="shared" si="45"/>
        <v>17</v>
      </c>
      <c r="AC200" s="81">
        <f t="shared" si="61"/>
        <v>4</v>
      </c>
      <c r="AD200" s="81">
        <f t="shared" si="46"/>
        <v>15</v>
      </c>
      <c r="AE200" s="81" t="str">
        <f t="shared" si="62"/>
        <v>4-15</v>
      </c>
      <c r="AF200" s="97">
        <f t="shared" si="47"/>
        <v>0</v>
      </c>
      <c r="AG200" s="95">
        <f t="shared" si="48"/>
        <v>0</v>
      </c>
      <c r="AH200" s="96">
        <f t="shared" ref="AH200:AH263" si="64">IF(AND(R200&lt;&gt;"",S200&lt;&gt;""),1,0)</f>
        <v>1</v>
      </c>
      <c r="AI200" s="81">
        <f t="shared" si="49"/>
        <v>15</v>
      </c>
    </row>
    <row r="201" spans="2:35" ht="30" x14ac:dyDescent="0.25">
      <c r="B201" s="121" t="s">
        <v>140</v>
      </c>
      <c r="C201" s="85"/>
      <c r="D201" s="85">
        <f t="shared" ref="D201:D264" si="65">IF(C201=C202,0,1)</f>
        <v>0</v>
      </c>
      <c r="E201" s="122" t="s">
        <v>567</v>
      </c>
      <c r="F201" s="50"/>
      <c r="G201" s="70">
        <v>0.34375</v>
      </c>
      <c r="H201" s="70">
        <v>0.39583333333333331</v>
      </c>
      <c r="I201" s="71">
        <v>44303</v>
      </c>
      <c r="J201" s="71">
        <v>44303</v>
      </c>
      <c r="K201" s="71">
        <v>44303</v>
      </c>
      <c r="L201" s="71">
        <v>44303</v>
      </c>
      <c r="M201" s="50"/>
      <c r="N201" s="50"/>
      <c r="O201" s="50" t="s">
        <v>791</v>
      </c>
      <c r="P201" s="50" t="s">
        <v>142</v>
      </c>
      <c r="Q201" s="50" t="s">
        <v>77</v>
      </c>
      <c r="R201" s="50" t="s">
        <v>441</v>
      </c>
      <c r="S201" s="50" t="s">
        <v>336</v>
      </c>
      <c r="T201" s="50" t="s">
        <v>184</v>
      </c>
      <c r="U201" s="66">
        <f t="shared" si="55"/>
        <v>0</v>
      </c>
      <c r="V201" s="60">
        <f t="shared" si="56"/>
        <v>1</v>
      </c>
      <c r="W201" s="97">
        <f t="shared" ref="W201:W264" si="66">IF(OR(V201=0,G201="",H201=""),0,IF(AND(V201=1,U201&lt;1,I201=J201,(H201-G201)&lt;=0.2075),H201-G201,IF(AND(V201=1,U201&lt;1,I201=J201,(H201-G201)&gt;0.2075),H201-G201-0.083,IF(AND(V201=1,U201&gt;1),((U201-1)*0.3541)+(H201-$AE$5)+($AF$5-G201-0.083),IF(AND(V201=1,U201=1,I201&lt;&gt;J201,(H201-G201)&lt;=0.332),(H201-$AE$5)+($AF$5-G201)-0.166,(H201-$AE$5)+($AF$5-G201))))))</f>
        <v>5.2083333333333315E-2</v>
      </c>
      <c r="X201" s="97">
        <f t="shared" si="57"/>
        <v>5.2083333333333315E-2</v>
      </c>
      <c r="Y201" s="134">
        <f t="shared" si="63"/>
        <v>1</v>
      </c>
      <c r="Z201" s="97">
        <f t="shared" si="59"/>
        <v>0</v>
      </c>
      <c r="AA201" s="97">
        <f t="shared" si="60"/>
        <v>5.2083333333333315E-2</v>
      </c>
      <c r="AB201" s="91">
        <f t="shared" ref="AB201:AB264" si="67">DAY(J201)</f>
        <v>17</v>
      </c>
      <c r="AC201" s="81">
        <f t="shared" si="61"/>
        <v>4</v>
      </c>
      <c r="AD201" s="81">
        <f t="shared" ref="AD201:AD264" si="68">WEEKNUM(J201,21)</f>
        <v>15</v>
      </c>
      <c r="AE201" s="81" t="str">
        <f t="shared" si="62"/>
        <v>4-15</v>
      </c>
      <c r="AF201" s="97">
        <f t="shared" ref="AF201:AF264" si="69">IFERROR(IF(OR(AH201=0,M201="",N201=""),0,IF(AND(AH201=1,AG201&lt;1,K201=L201,(N201-M201)&lt;=0.2075),N201-M201,IF(AND(AH201=1,AG201&lt;1,K201=L201,(N201-M201)&gt;0.2075),N201-M201-0.083,IF(AND(AH201=1,AG201&gt;1),((AG201-1)*0.3541)+(N201-$AE$5)+($AF$5-M201-0.083),IF(AND(AH201=1,AG201=1,K201&lt;&gt;L201,(N201-M201)&lt;=0.332),(N201-$AE$5)+($AF$5-M201)-0.166,(N201-$AE$5)+($AF$5-M201)))))),"")</f>
        <v>0</v>
      </c>
      <c r="AG201" s="95">
        <f t="shared" ref="AG201:AG264" si="70">(L201-K201)</f>
        <v>0</v>
      </c>
      <c r="AH201" s="96">
        <f t="shared" si="64"/>
        <v>1</v>
      </c>
      <c r="AI201" s="81">
        <f t="shared" ref="AI201:AI264" si="71">WEEKNUM(L201,21)</f>
        <v>15</v>
      </c>
    </row>
    <row r="202" spans="2:35" ht="45" x14ac:dyDescent="0.25">
      <c r="B202" s="121" t="s">
        <v>105</v>
      </c>
      <c r="C202" s="85"/>
      <c r="D202" s="85">
        <f t="shared" si="65"/>
        <v>0</v>
      </c>
      <c r="E202" s="122" t="s">
        <v>568</v>
      </c>
      <c r="F202" s="50"/>
      <c r="G202" s="70">
        <v>0.3125</v>
      </c>
      <c r="H202" s="70">
        <v>0.52083333333333337</v>
      </c>
      <c r="I202" s="71">
        <v>44303</v>
      </c>
      <c r="J202" s="71">
        <v>44303</v>
      </c>
      <c r="K202" s="71">
        <v>44303</v>
      </c>
      <c r="L202" s="71">
        <v>44303</v>
      </c>
      <c r="M202" s="50"/>
      <c r="N202" s="50"/>
      <c r="O202" s="71" t="s">
        <v>100</v>
      </c>
      <c r="P202" s="50"/>
      <c r="Q202" s="50" t="s">
        <v>77</v>
      </c>
      <c r="R202" s="50" t="s">
        <v>682</v>
      </c>
      <c r="S202" s="50" t="s">
        <v>337</v>
      </c>
      <c r="T202" s="50"/>
      <c r="U202" s="66">
        <f t="shared" si="55"/>
        <v>0</v>
      </c>
      <c r="V202" s="60">
        <f t="shared" si="56"/>
        <v>1</v>
      </c>
      <c r="W202" s="97">
        <f t="shared" si="66"/>
        <v>0.12533333333333335</v>
      </c>
      <c r="X202" s="97">
        <f t="shared" si="57"/>
        <v>0.16666333333333339</v>
      </c>
      <c r="Y202" s="134">
        <f t="shared" si="63"/>
        <v>1</v>
      </c>
      <c r="Z202" s="97">
        <f t="shared" si="59"/>
        <v>0</v>
      </c>
      <c r="AA202" s="97">
        <f t="shared" si="60"/>
        <v>0.16666333333333339</v>
      </c>
      <c r="AB202" s="91">
        <f t="shared" si="67"/>
        <v>17</v>
      </c>
      <c r="AC202" s="81">
        <f t="shared" si="61"/>
        <v>4</v>
      </c>
      <c r="AD202" s="81">
        <f t="shared" si="68"/>
        <v>15</v>
      </c>
      <c r="AE202" s="81" t="str">
        <f t="shared" si="62"/>
        <v>4-15</v>
      </c>
      <c r="AF202" s="97">
        <f t="shared" si="69"/>
        <v>0</v>
      </c>
      <c r="AG202" s="95">
        <f t="shared" si="70"/>
        <v>0</v>
      </c>
      <c r="AH202" s="96">
        <f t="shared" si="64"/>
        <v>1</v>
      </c>
      <c r="AI202" s="81">
        <f t="shared" si="71"/>
        <v>15</v>
      </c>
    </row>
    <row r="203" spans="2:35" ht="30" x14ac:dyDescent="0.25">
      <c r="B203" s="121" t="s">
        <v>64</v>
      </c>
      <c r="C203" s="85"/>
      <c r="D203" s="85">
        <f t="shared" si="65"/>
        <v>0</v>
      </c>
      <c r="E203" s="122" t="s">
        <v>569</v>
      </c>
      <c r="F203" s="50"/>
      <c r="G203" s="70">
        <v>0.3125</v>
      </c>
      <c r="H203" s="70">
        <v>0.34375</v>
      </c>
      <c r="I203" s="71">
        <v>44303</v>
      </c>
      <c r="J203" s="71">
        <v>44303</v>
      </c>
      <c r="K203" s="71">
        <v>44303</v>
      </c>
      <c r="L203" s="71">
        <v>44303</v>
      </c>
      <c r="M203" s="50"/>
      <c r="N203" s="50"/>
      <c r="O203" s="71" t="s">
        <v>683</v>
      </c>
      <c r="P203" s="50"/>
      <c r="Q203" s="50" t="s">
        <v>77</v>
      </c>
      <c r="R203" s="50" t="s">
        <v>349</v>
      </c>
      <c r="S203" s="50" t="s">
        <v>337</v>
      </c>
      <c r="T203" s="50" t="s">
        <v>184</v>
      </c>
      <c r="U203" s="66">
        <f t="shared" si="55"/>
        <v>0</v>
      </c>
      <c r="V203" s="60">
        <f t="shared" si="56"/>
        <v>1</v>
      </c>
      <c r="W203" s="97">
        <f t="shared" si="66"/>
        <v>3.125E-2</v>
      </c>
      <c r="X203" s="97">
        <f t="shared" si="57"/>
        <v>3.125E-2</v>
      </c>
      <c r="Y203" s="134">
        <f t="shared" si="63"/>
        <v>1</v>
      </c>
      <c r="Z203" s="97">
        <f t="shared" si="59"/>
        <v>0</v>
      </c>
      <c r="AA203" s="97">
        <f t="shared" si="60"/>
        <v>3.125E-2</v>
      </c>
      <c r="AB203" s="91">
        <f t="shared" si="67"/>
        <v>17</v>
      </c>
      <c r="AC203" s="81">
        <f t="shared" si="61"/>
        <v>4</v>
      </c>
      <c r="AD203" s="81">
        <f t="shared" si="68"/>
        <v>15</v>
      </c>
      <c r="AE203" s="81" t="str">
        <f t="shared" si="62"/>
        <v>4-15</v>
      </c>
      <c r="AF203" s="97">
        <f t="shared" si="69"/>
        <v>0</v>
      </c>
      <c r="AG203" s="95">
        <f t="shared" si="70"/>
        <v>0</v>
      </c>
      <c r="AH203" s="96">
        <f t="shared" si="64"/>
        <v>1</v>
      </c>
      <c r="AI203" s="81">
        <f t="shared" si="71"/>
        <v>15</v>
      </c>
    </row>
    <row r="204" spans="2:35" x14ac:dyDescent="0.25">
      <c r="B204" s="121" t="s">
        <v>132</v>
      </c>
      <c r="C204" s="85"/>
      <c r="D204" s="85">
        <f t="shared" si="65"/>
        <v>0</v>
      </c>
      <c r="E204" s="122" t="s">
        <v>570</v>
      </c>
      <c r="F204" s="50"/>
      <c r="G204" s="70">
        <v>0.5</v>
      </c>
      <c r="H204" s="70">
        <v>0.52083333333333337</v>
      </c>
      <c r="I204" s="71">
        <v>44303</v>
      </c>
      <c r="J204" s="71">
        <v>44303</v>
      </c>
      <c r="K204" s="71">
        <v>44303</v>
      </c>
      <c r="L204" s="71">
        <v>44303</v>
      </c>
      <c r="M204" s="50"/>
      <c r="N204" s="50"/>
      <c r="O204" s="71" t="s">
        <v>72</v>
      </c>
      <c r="P204" s="50"/>
      <c r="Q204" s="50" t="s">
        <v>77</v>
      </c>
      <c r="R204" s="50" t="s">
        <v>351</v>
      </c>
      <c r="S204" s="50" t="s">
        <v>336</v>
      </c>
      <c r="T204" s="50" t="s">
        <v>185</v>
      </c>
      <c r="U204" s="66">
        <f t="shared" si="55"/>
        <v>0</v>
      </c>
      <c r="V204" s="60">
        <f t="shared" si="56"/>
        <v>1</v>
      </c>
      <c r="W204" s="97">
        <f t="shared" si="66"/>
        <v>2.083333333333337E-2</v>
      </c>
      <c r="X204" s="97">
        <f t="shared" si="57"/>
        <v>2.083333333333337E-2</v>
      </c>
      <c r="Y204" s="134">
        <f t="shared" si="63"/>
        <v>1</v>
      </c>
      <c r="Z204" s="97">
        <f t="shared" si="59"/>
        <v>0</v>
      </c>
      <c r="AA204" s="97">
        <f t="shared" si="60"/>
        <v>2.083333333333337E-2</v>
      </c>
      <c r="AB204" s="91">
        <f t="shared" si="67"/>
        <v>17</v>
      </c>
      <c r="AC204" s="81">
        <f t="shared" si="61"/>
        <v>4</v>
      </c>
      <c r="AD204" s="81">
        <f t="shared" si="68"/>
        <v>15</v>
      </c>
      <c r="AE204" s="81" t="str">
        <f t="shared" si="62"/>
        <v>4-15</v>
      </c>
      <c r="AF204" s="97">
        <f t="shared" si="69"/>
        <v>0</v>
      </c>
      <c r="AG204" s="95">
        <f t="shared" si="70"/>
        <v>0</v>
      </c>
      <c r="AH204" s="96">
        <f t="shared" si="64"/>
        <v>1</v>
      </c>
      <c r="AI204" s="81">
        <f t="shared" si="71"/>
        <v>15</v>
      </c>
    </row>
    <row r="205" spans="2:35" x14ac:dyDescent="0.25">
      <c r="B205" s="121" t="s">
        <v>115</v>
      </c>
      <c r="C205" s="85"/>
      <c r="D205" s="85">
        <f t="shared" si="65"/>
        <v>0</v>
      </c>
      <c r="E205" s="122" t="s">
        <v>571</v>
      </c>
      <c r="F205" s="50"/>
      <c r="G205" s="70">
        <v>0.34027777777777773</v>
      </c>
      <c r="H205" s="70">
        <v>0.56944444444444442</v>
      </c>
      <c r="I205" s="71">
        <v>44303</v>
      </c>
      <c r="J205" s="71">
        <v>44303</v>
      </c>
      <c r="K205" s="71">
        <v>44303</v>
      </c>
      <c r="L205" s="71">
        <v>44303</v>
      </c>
      <c r="M205" s="50"/>
      <c r="N205" s="50"/>
      <c r="O205" s="71" t="s">
        <v>684</v>
      </c>
      <c r="P205" s="50"/>
      <c r="Q205" s="50" t="s">
        <v>77</v>
      </c>
      <c r="R205" s="50" t="s">
        <v>443</v>
      </c>
      <c r="S205" s="50" t="s">
        <v>337</v>
      </c>
      <c r="T205" s="50" t="s">
        <v>184</v>
      </c>
      <c r="U205" s="66">
        <f t="shared" si="55"/>
        <v>0</v>
      </c>
      <c r="V205" s="60">
        <f t="shared" si="56"/>
        <v>1</v>
      </c>
      <c r="W205" s="97">
        <f t="shared" si="66"/>
        <v>0.14616666666666667</v>
      </c>
      <c r="X205" s="97">
        <f t="shared" si="57"/>
        <v>0.1874966666666667</v>
      </c>
      <c r="Y205" s="134">
        <f t="shared" si="63"/>
        <v>1</v>
      </c>
      <c r="Z205" s="97">
        <f t="shared" si="59"/>
        <v>0</v>
      </c>
      <c r="AA205" s="97">
        <f t="shared" si="60"/>
        <v>0.1874966666666667</v>
      </c>
      <c r="AB205" s="91">
        <f t="shared" si="67"/>
        <v>17</v>
      </c>
      <c r="AC205" s="81">
        <f t="shared" si="61"/>
        <v>4</v>
      </c>
      <c r="AD205" s="81">
        <f t="shared" si="68"/>
        <v>15</v>
      </c>
      <c r="AE205" s="81" t="str">
        <f t="shared" si="62"/>
        <v>4-15</v>
      </c>
      <c r="AF205" s="97">
        <f t="shared" si="69"/>
        <v>0</v>
      </c>
      <c r="AG205" s="95">
        <f t="shared" si="70"/>
        <v>0</v>
      </c>
      <c r="AH205" s="96">
        <f t="shared" si="64"/>
        <v>1</v>
      </c>
      <c r="AI205" s="81">
        <f t="shared" si="71"/>
        <v>15</v>
      </c>
    </row>
    <row r="206" spans="2:35" ht="30" x14ac:dyDescent="0.25">
      <c r="B206" s="121" t="s">
        <v>108</v>
      </c>
      <c r="C206" s="85"/>
      <c r="D206" s="85">
        <f t="shared" si="65"/>
        <v>0</v>
      </c>
      <c r="E206" s="122" t="s">
        <v>572</v>
      </c>
      <c r="F206" s="50"/>
      <c r="G206" s="70">
        <v>0.38541666666666669</v>
      </c>
      <c r="H206" s="70">
        <v>0.54166666666666663</v>
      </c>
      <c r="I206" s="71">
        <v>44303</v>
      </c>
      <c r="J206" s="71">
        <v>44303</v>
      </c>
      <c r="K206" s="71">
        <v>44303</v>
      </c>
      <c r="L206" s="71">
        <v>44303</v>
      </c>
      <c r="M206" s="50"/>
      <c r="N206" s="50"/>
      <c r="O206" s="50"/>
      <c r="P206" s="50"/>
      <c r="Q206" s="50" t="s">
        <v>77</v>
      </c>
      <c r="R206" s="50" t="s">
        <v>685</v>
      </c>
      <c r="S206" s="50" t="s">
        <v>337</v>
      </c>
      <c r="T206" s="50" t="s">
        <v>184</v>
      </c>
      <c r="U206" s="66">
        <f t="shared" si="55"/>
        <v>0</v>
      </c>
      <c r="V206" s="60">
        <f t="shared" si="56"/>
        <v>1</v>
      </c>
      <c r="W206" s="97">
        <f t="shared" si="66"/>
        <v>0.15624999999999994</v>
      </c>
      <c r="X206" s="97">
        <f t="shared" si="57"/>
        <v>0.15624999999999994</v>
      </c>
      <c r="Y206" s="134">
        <f t="shared" si="63"/>
        <v>1</v>
      </c>
      <c r="Z206" s="97">
        <f t="shared" si="59"/>
        <v>0</v>
      </c>
      <c r="AA206" s="97">
        <f t="shared" si="60"/>
        <v>0.15624999999999994</v>
      </c>
      <c r="AB206" s="91">
        <f t="shared" si="67"/>
        <v>17</v>
      </c>
      <c r="AC206" s="81">
        <f t="shared" si="61"/>
        <v>4</v>
      </c>
      <c r="AD206" s="81">
        <f t="shared" si="68"/>
        <v>15</v>
      </c>
      <c r="AE206" s="81" t="str">
        <f t="shared" si="62"/>
        <v>4-15</v>
      </c>
      <c r="AF206" s="97">
        <f t="shared" si="69"/>
        <v>0</v>
      </c>
      <c r="AG206" s="95">
        <f t="shared" si="70"/>
        <v>0</v>
      </c>
      <c r="AH206" s="96">
        <f t="shared" si="64"/>
        <v>1</v>
      </c>
      <c r="AI206" s="81">
        <f t="shared" si="71"/>
        <v>15</v>
      </c>
    </row>
    <row r="207" spans="2:35" x14ac:dyDescent="0.25">
      <c r="B207" s="121" t="s">
        <v>108</v>
      </c>
      <c r="C207" s="85"/>
      <c r="D207" s="85">
        <f t="shared" si="65"/>
        <v>0</v>
      </c>
      <c r="E207" s="121" t="s">
        <v>573</v>
      </c>
      <c r="F207" s="50"/>
      <c r="G207" s="70">
        <v>0.38541666666666669</v>
      </c>
      <c r="H207" s="70">
        <v>0.54166666666666663</v>
      </c>
      <c r="I207" s="71">
        <v>44303</v>
      </c>
      <c r="J207" s="71">
        <v>44303</v>
      </c>
      <c r="K207" s="71">
        <v>44303</v>
      </c>
      <c r="L207" s="71">
        <v>44303</v>
      </c>
      <c r="M207" s="50"/>
      <c r="N207" s="50"/>
      <c r="O207" s="50" t="s">
        <v>114</v>
      </c>
      <c r="P207" s="50"/>
      <c r="Q207" s="50"/>
      <c r="R207" s="50" t="s">
        <v>686</v>
      </c>
      <c r="S207" s="50" t="s">
        <v>337</v>
      </c>
      <c r="T207" s="50" t="s">
        <v>184</v>
      </c>
      <c r="U207" s="66">
        <f t="shared" si="55"/>
        <v>0</v>
      </c>
      <c r="V207" s="60">
        <f t="shared" si="56"/>
        <v>1</v>
      </c>
      <c r="W207" s="97">
        <f t="shared" si="66"/>
        <v>0.15624999999999994</v>
      </c>
      <c r="X207" s="97">
        <f t="shared" si="57"/>
        <v>0.15624999999999994</v>
      </c>
      <c r="Y207" s="134">
        <f t="shared" si="63"/>
        <v>1</v>
      </c>
      <c r="Z207" s="97">
        <f t="shared" si="59"/>
        <v>0</v>
      </c>
      <c r="AA207" s="97">
        <f t="shared" si="60"/>
        <v>0.15624999999999994</v>
      </c>
      <c r="AB207" s="91">
        <f t="shared" si="67"/>
        <v>17</v>
      </c>
      <c r="AC207" s="81">
        <f t="shared" si="61"/>
        <v>4</v>
      </c>
      <c r="AD207" s="81">
        <f t="shared" si="68"/>
        <v>15</v>
      </c>
      <c r="AE207" s="81" t="str">
        <f t="shared" si="62"/>
        <v>4-15</v>
      </c>
      <c r="AF207" s="97">
        <f t="shared" si="69"/>
        <v>0</v>
      </c>
      <c r="AG207" s="95">
        <f t="shared" si="70"/>
        <v>0</v>
      </c>
      <c r="AH207" s="96">
        <f t="shared" si="64"/>
        <v>1</v>
      </c>
      <c r="AI207" s="81">
        <f t="shared" si="71"/>
        <v>15</v>
      </c>
    </row>
    <row r="208" spans="2:35" ht="30" x14ac:dyDescent="0.25">
      <c r="B208" s="121" t="s">
        <v>125</v>
      </c>
      <c r="C208" s="85"/>
      <c r="D208" s="85">
        <f t="shared" si="65"/>
        <v>0</v>
      </c>
      <c r="E208" s="122" t="s">
        <v>574</v>
      </c>
      <c r="F208" s="50"/>
      <c r="G208" s="50"/>
      <c r="H208" s="50"/>
      <c r="I208" s="71">
        <v>44303</v>
      </c>
      <c r="J208" s="71">
        <v>44303</v>
      </c>
      <c r="K208" s="71">
        <v>44303</v>
      </c>
      <c r="L208" s="71">
        <v>44303</v>
      </c>
      <c r="M208" s="50"/>
      <c r="N208" s="50"/>
      <c r="O208" s="50"/>
      <c r="P208" s="50"/>
      <c r="Q208" s="50" t="s">
        <v>77</v>
      </c>
      <c r="R208" s="50" t="s">
        <v>349</v>
      </c>
      <c r="S208" s="50" t="s">
        <v>337</v>
      </c>
      <c r="T208" s="50" t="s">
        <v>185</v>
      </c>
      <c r="U208" s="66">
        <f t="shared" si="55"/>
        <v>0</v>
      </c>
      <c r="V208" s="60">
        <f t="shared" si="56"/>
        <v>0</v>
      </c>
      <c r="W208" s="97">
        <f t="shared" si="66"/>
        <v>0</v>
      </c>
      <c r="X208" s="97">
        <f t="shared" si="57"/>
        <v>0</v>
      </c>
      <c r="Y208" s="134">
        <f t="shared" si="63"/>
        <v>1</v>
      </c>
      <c r="Z208" s="97">
        <f t="shared" si="59"/>
        <v>0</v>
      </c>
      <c r="AA208" s="97">
        <f t="shared" si="60"/>
        <v>0</v>
      </c>
      <c r="AB208" s="91">
        <f t="shared" si="67"/>
        <v>17</v>
      </c>
      <c r="AC208" s="81">
        <f t="shared" si="61"/>
        <v>4</v>
      </c>
      <c r="AD208" s="81">
        <f t="shared" si="68"/>
        <v>15</v>
      </c>
      <c r="AE208" s="81" t="str">
        <f t="shared" si="62"/>
        <v>4-15</v>
      </c>
      <c r="AF208" s="97">
        <f t="shared" si="69"/>
        <v>0</v>
      </c>
      <c r="AG208" s="95">
        <f t="shared" si="70"/>
        <v>0</v>
      </c>
      <c r="AH208" s="96">
        <f t="shared" si="64"/>
        <v>1</v>
      </c>
      <c r="AI208" s="81">
        <f t="shared" si="71"/>
        <v>15</v>
      </c>
    </row>
    <row r="209" spans="2:35" ht="30" x14ac:dyDescent="0.25">
      <c r="B209" s="121" t="s">
        <v>150</v>
      </c>
      <c r="C209" s="85"/>
      <c r="D209" s="85">
        <f t="shared" si="65"/>
        <v>0</v>
      </c>
      <c r="E209" s="122" t="s">
        <v>575</v>
      </c>
      <c r="F209" s="50"/>
      <c r="G209" s="50"/>
      <c r="H209" s="50"/>
      <c r="I209" s="71">
        <v>44303</v>
      </c>
      <c r="J209" s="71">
        <v>44303</v>
      </c>
      <c r="K209" s="71">
        <v>44303</v>
      </c>
      <c r="L209" s="71">
        <v>44303</v>
      </c>
      <c r="M209" s="50"/>
      <c r="N209" s="50"/>
      <c r="O209" s="71" t="s">
        <v>163</v>
      </c>
      <c r="P209" s="50"/>
      <c r="Q209" s="73" t="s">
        <v>47</v>
      </c>
      <c r="R209" s="50" t="s">
        <v>443</v>
      </c>
      <c r="S209" s="50" t="s">
        <v>337</v>
      </c>
      <c r="T209" s="50"/>
      <c r="U209" s="66">
        <f t="shared" si="55"/>
        <v>0</v>
      </c>
      <c r="V209" s="60">
        <f t="shared" si="56"/>
        <v>0</v>
      </c>
      <c r="W209" s="97">
        <f t="shared" si="66"/>
        <v>0</v>
      </c>
      <c r="X209" s="97">
        <f t="shared" si="57"/>
        <v>0</v>
      </c>
      <c r="Y209" s="134">
        <f t="shared" si="63"/>
        <v>1</v>
      </c>
      <c r="Z209" s="97">
        <f t="shared" si="59"/>
        <v>0</v>
      </c>
      <c r="AA209" s="97">
        <f t="shared" si="60"/>
        <v>0</v>
      </c>
      <c r="AB209" s="91">
        <f t="shared" si="67"/>
        <v>17</v>
      </c>
      <c r="AC209" s="81">
        <f t="shared" si="61"/>
        <v>4</v>
      </c>
      <c r="AD209" s="81">
        <f t="shared" si="68"/>
        <v>15</v>
      </c>
      <c r="AE209" s="81" t="str">
        <f t="shared" si="62"/>
        <v>4-15</v>
      </c>
      <c r="AF209" s="97">
        <f t="shared" si="69"/>
        <v>0</v>
      </c>
      <c r="AG209" s="95">
        <f t="shared" si="70"/>
        <v>0</v>
      </c>
      <c r="AH209" s="96">
        <f t="shared" si="64"/>
        <v>1</v>
      </c>
      <c r="AI209" s="81">
        <f t="shared" si="71"/>
        <v>15</v>
      </c>
    </row>
    <row r="210" spans="2:35" x14ac:dyDescent="0.25">
      <c r="B210" s="121" t="s">
        <v>576</v>
      </c>
      <c r="C210" s="85"/>
      <c r="D210" s="85">
        <f t="shared" si="65"/>
        <v>0</v>
      </c>
      <c r="E210" s="122" t="s">
        <v>577</v>
      </c>
      <c r="F210" s="50"/>
      <c r="G210" s="50"/>
      <c r="H210" s="50"/>
      <c r="I210" s="71">
        <v>44303</v>
      </c>
      <c r="J210" s="71">
        <v>44303</v>
      </c>
      <c r="K210" s="71">
        <v>44303</v>
      </c>
      <c r="L210" s="71">
        <v>44303</v>
      </c>
      <c r="M210" s="50"/>
      <c r="N210" s="50"/>
      <c r="O210" s="71" t="s">
        <v>372</v>
      </c>
      <c r="P210" s="50"/>
      <c r="Q210" s="50" t="s">
        <v>77</v>
      </c>
      <c r="R210" s="50" t="s">
        <v>687</v>
      </c>
      <c r="S210" s="50" t="s">
        <v>337</v>
      </c>
      <c r="T210" s="50" t="s">
        <v>184</v>
      </c>
      <c r="U210" s="66">
        <f t="shared" si="55"/>
        <v>0</v>
      </c>
      <c r="V210" s="60">
        <f t="shared" si="56"/>
        <v>0</v>
      </c>
      <c r="W210" s="97">
        <f t="shared" si="66"/>
        <v>0</v>
      </c>
      <c r="X210" s="97">
        <f t="shared" si="57"/>
        <v>0</v>
      </c>
      <c r="Y210" s="134">
        <f t="shared" si="63"/>
        <v>1</v>
      </c>
      <c r="Z210" s="97">
        <f t="shared" si="59"/>
        <v>0</v>
      </c>
      <c r="AA210" s="97">
        <f t="shared" si="60"/>
        <v>0</v>
      </c>
      <c r="AB210" s="91">
        <f t="shared" si="67"/>
        <v>17</v>
      </c>
      <c r="AC210" s="81">
        <f t="shared" si="61"/>
        <v>4</v>
      </c>
      <c r="AD210" s="81">
        <f t="shared" si="68"/>
        <v>15</v>
      </c>
      <c r="AE210" s="81" t="str">
        <f t="shared" si="62"/>
        <v>4-15</v>
      </c>
      <c r="AF210" s="97">
        <f t="shared" si="69"/>
        <v>0</v>
      </c>
      <c r="AG210" s="95">
        <f t="shared" si="70"/>
        <v>0</v>
      </c>
      <c r="AH210" s="96">
        <f t="shared" si="64"/>
        <v>1</v>
      </c>
      <c r="AI210" s="81">
        <f t="shared" si="71"/>
        <v>15</v>
      </c>
    </row>
    <row r="211" spans="2:35" x14ac:dyDescent="0.25">
      <c r="B211" s="121" t="s">
        <v>138</v>
      </c>
      <c r="C211" s="85"/>
      <c r="D211" s="85">
        <f t="shared" si="65"/>
        <v>1</v>
      </c>
      <c r="E211" s="122" t="s">
        <v>578</v>
      </c>
      <c r="F211" s="50"/>
      <c r="G211" s="70">
        <v>0.4861111111111111</v>
      </c>
      <c r="H211" s="70">
        <v>0.49305555555555558</v>
      </c>
      <c r="I211" s="71">
        <v>44303</v>
      </c>
      <c r="J211" s="71">
        <v>44303</v>
      </c>
      <c r="K211" s="71">
        <v>44303</v>
      </c>
      <c r="L211" s="71">
        <v>44303</v>
      </c>
      <c r="M211" s="50"/>
      <c r="N211" s="50"/>
      <c r="O211" s="71" t="s">
        <v>62</v>
      </c>
      <c r="P211" s="50"/>
      <c r="Q211" s="50" t="s">
        <v>77</v>
      </c>
      <c r="R211" s="50" t="s">
        <v>349</v>
      </c>
      <c r="S211" s="50" t="s">
        <v>336</v>
      </c>
      <c r="T211" s="50" t="s">
        <v>184</v>
      </c>
      <c r="U211" s="66">
        <f t="shared" si="55"/>
        <v>0</v>
      </c>
      <c r="V211" s="60">
        <f t="shared" si="56"/>
        <v>1</v>
      </c>
      <c r="W211" s="97">
        <f t="shared" si="66"/>
        <v>6.9444444444444753E-3</v>
      </c>
      <c r="X211" s="97">
        <f t="shared" si="57"/>
        <v>6.9444444444444753E-3</v>
      </c>
      <c r="Y211" s="134">
        <f t="shared" si="63"/>
        <v>1</v>
      </c>
      <c r="Z211" s="97">
        <f t="shared" si="59"/>
        <v>0</v>
      </c>
      <c r="AA211" s="97">
        <f t="shared" si="60"/>
        <v>6.9444444444444753E-3</v>
      </c>
      <c r="AB211" s="91">
        <f t="shared" si="67"/>
        <v>17</v>
      </c>
      <c r="AC211" s="81">
        <f t="shared" si="61"/>
        <v>4</v>
      </c>
      <c r="AD211" s="81">
        <f t="shared" si="68"/>
        <v>15</v>
      </c>
      <c r="AE211" s="81" t="str">
        <f t="shared" si="62"/>
        <v>4-15</v>
      </c>
      <c r="AF211" s="97">
        <f t="shared" si="69"/>
        <v>0</v>
      </c>
      <c r="AG211" s="95">
        <f t="shared" si="70"/>
        <v>0</v>
      </c>
      <c r="AH211" s="96">
        <f t="shared" si="64"/>
        <v>1</v>
      </c>
      <c r="AI211" s="81">
        <f t="shared" si="71"/>
        <v>15</v>
      </c>
    </row>
    <row r="212" spans="2:35" s="157" customFormat="1" ht="30" x14ac:dyDescent="0.25">
      <c r="B212" s="123" t="s">
        <v>165</v>
      </c>
      <c r="C212" s="127">
        <v>65</v>
      </c>
      <c r="D212" s="85">
        <f t="shared" si="65"/>
        <v>0</v>
      </c>
      <c r="E212" s="124" t="s">
        <v>579</v>
      </c>
      <c r="F212" s="149"/>
      <c r="G212" s="148">
        <v>0.29166666666666669</v>
      </c>
      <c r="H212" s="161"/>
      <c r="I212" s="150">
        <v>44303</v>
      </c>
      <c r="J212" s="83"/>
      <c r="K212" s="150">
        <v>44306</v>
      </c>
      <c r="L212" s="150">
        <v>44306</v>
      </c>
      <c r="M212" s="149"/>
      <c r="N212" s="149"/>
      <c r="O212" s="149" t="s">
        <v>72</v>
      </c>
      <c r="P212" s="149" t="s">
        <v>166</v>
      </c>
      <c r="Q212" s="149" t="s">
        <v>77</v>
      </c>
      <c r="R212" s="149" t="s">
        <v>688</v>
      </c>
      <c r="S212" s="149" t="s">
        <v>337</v>
      </c>
      <c r="T212" s="149" t="s">
        <v>184</v>
      </c>
      <c r="U212" s="162">
        <f t="shared" si="55"/>
        <v>-44303</v>
      </c>
      <c r="V212" s="147">
        <f t="shared" si="56"/>
        <v>0</v>
      </c>
      <c r="W212" s="163">
        <f t="shared" si="66"/>
        <v>0</v>
      </c>
      <c r="X212" s="163">
        <f t="shared" si="57"/>
        <v>0</v>
      </c>
      <c r="Y212" s="158">
        <f t="shared" si="63"/>
        <v>1</v>
      </c>
      <c r="Z212" s="163">
        <f t="shared" si="59"/>
        <v>0</v>
      </c>
      <c r="AA212" s="163">
        <f t="shared" si="60"/>
        <v>0</v>
      </c>
      <c r="AB212" s="91">
        <f t="shared" si="67"/>
        <v>0</v>
      </c>
      <c r="AC212" s="159">
        <f t="shared" si="61"/>
        <v>1</v>
      </c>
      <c r="AD212" s="81">
        <f t="shared" si="68"/>
        <v>52</v>
      </c>
      <c r="AE212" s="159" t="str">
        <f t="shared" si="62"/>
        <v>1-52</v>
      </c>
      <c r="AF212" s="163">
        <f t="shared" si="69"/>
        <v>0</v>
      </c>
      <c r="AG212" s="164">
        <f t="shared" si="70"/>
        <v>0</v>
      </c>
      <c r="AH212" s="130">
        <f t="shared" si="64"/>
        <v>1</v>
      </c>
      <c r="AI212" s="81">
        <f t="shared" si="71"/>
        <v>16</v>
      </c>
    </row>
    <row r="213" spans="2:35" s="157" customFormat="1" x14ac:dyDescent="0.25">
      <c r="B213" s="123" t="s">
        <v>165</v>
      </c>
      <c r="C213" s="127">
        <v>65</v>
      </c>
      <c r="D213" s="85">
        <f t="shared" si="65"/>
        <v>0</v>
      </c>
      <c r="E213" s="123" t="s">
        <v>580</v>
      </c>
      <c r="F213" s="149"/>
      <c r="G213" s="148">
        <v>0.29166666666666669</v>
      </c>
      <c r="H213" s="161"/>
      <c r="I213" s="150">
        <v>44303</v>
      </c>
      <c r="J213" s="100"/>
      <c r="K213" s="150">
        <v>44306</v>
      </c>
      <c r="L213" s="150">
        <v>44306</v>
      </c>
      <c r="M213" s="149"/>
      <c r="N213" s="149"/>
      <c r="O213" s="149" t="s">
        <v>136</v>
      </c>
      <c r="P213" s="149" t="s">
        <v>166</v>
      </c>
      <c r="Q213" s="149" t="s">
        <v>77</v>
      </c>
      <c r="R213" s="149" t="s">
        <v>350</v>
      </c>
      <c r="S213" s="149" t="s">
        <v>337</v>
      </c>
      <c r="T213" s="149" t="s">
        <v>184</v>
      </c>
      <c r="U213" s="162">
        <f t="shared" si="55"/>
        <v>-44303</v>
      </c>
      <c r="V213" s="147">
        <f t="shared" si="56"/>
        <v>0</v>
      </c>
      <c r="W213" s="163">
        <f t="shared" si="66"/>
        <v>0</v>
      </c>
      <c r="X213" s="163">
        <f t="shared" si="57"/>
        <v>0</v>
      </c>
      <c r="Y213" s="158">
        <f t="shared" si="63"/>
        <v>1</v>
      </c>
      <c r="Z213" s="163">
        <f t="shared" si="59"/>
        <v>0</v>
      </c>
      <c r="AA213" s="163">
        <f t="shared" si="60"/>
        <v>0</v>
      </c>
      <c r="AB213" s="91">
        <f t="shared" si="67"/>
        <v>0</v>
      </c>
      <c r="AC213" s="159">
        <f t="shared" si="61"/>
        <v>1</v>
      </c>
      <c r="AD213" s="81">
        <f t="shared" si="68"/>
        <v>52</v>
      </c>
      <c r="AE213" s="159" t="str">
        <f t="shared" si="62"/>
        <v>1-52</v>
      </c>
      <c r="AF213" s="163">
        <f t="shared" si="69"/>
        <v>0</v>
      </c>
      <c r="AG213" s="164">
        <f t="shared" si="70"/>
        <v>0</v>
      </c>
      <c r="AH213" s="130">
        <f t="shared" si="64"/>
        <v>1</v>
      </c>
      <c r="AI213" s="81">
        <f t="shared" si="71"/>
        <v>16</v>
      </c>
    </row>
    <row r="214" spans="2:35" s="157" customFormat="1" x14ac:dyDescent="0.25">
      <c r="B214" s="123" t="s">
        <v>165</v>
      </c>
      <c r="C214" s="127">
        <v>65</v>
      </c>
      <c r="D214" s="85">
        <f t="shared" si="65"/>
        <v>0</v>
      </c>
      <c r="E214" s="124" t="s">
        <v>581</v>
      </c>
      <c r="F214" s="149"/>
      <c r="G214" s="148">
        <v>0.29166666666666669</v>
      </c>
      <c r="H214" s="161"/>
      <c r="I214" s="150">
        <v>44303</v>
      </c>
      <c r="J214" s="83"/>
      <c r="K214" s="149"/>
      <c r="L214" s="149"/>
      <c r="M214" s="149"/>
      <c r="N214" s="149"/>
      <c r="O214" s="149" t="s">
        <v>163</v>
      </c>
      <c r="P214" s="149" t="s">
        <v>166</v>
      </c>
      <c r="Q214" s="149" t="s">
        <v>77</v>
      </c>
      <c r="R214" s="149" t="s">
        <v>688</v>
      </c>
      <c r="S214" s="149" t="s">
        <v>337</v>
      </c>
      <c r="T214" s="149" t="s">
        <v>184</v>
      </c>
      <c r="U214" s="162">
        <f t="shared" si="55"/>
        <v>-44303</v>
      </c>
      <c r="V214" s="147">
        <f t="shared" si="56"/>
        <v>0</v>
      </c>
      <c r="W214" s="163">
        <f t="shared" si="66"/>
        <v>0</v>
      </c>
      <c r="X214" s="163">
        <f t="shared" si="57"/>
        <v>0</v>
      </c>
      <c r="Y214" s="158">
        <f t="shared" si="63"/>
        <v>1</v>
      </c>
      <c r="Z214" s="163">
        <f t="shared" si="59"/>
        <v>0</v>
      </c>
      <c r="AA214" s="163">
        <f t="shared" si="60"/>
        <v>0</v>
      </c>
      <c r="AB214" s="91">
        <f t="shared" si="67"/>
        <v>0</v>
      </c>
      <c r="AC214" s="159">
        <f t="shared" si="61"/>
        <v>1</v>
      </c>
      <c r="AD214" s="81">
        <f t="shared" si="68"/>
        <v>52</v>
      </c>
      <c r="AE214" s="159" t="str">
        <f t="shared" si="62"/>
        <v>1-52</v>
      </c>
      <c r="AF214" s="163">
        <f t="shared" si="69"/>
        <v>0</v>
      </c>
      <c r="AG214" s="164">
        <f t="shared" si="70"/>
        <v>0</v>
      </c>
      <c r="AH214" s="130">
        <f t="shared" si="64"/>
        <v>1</v>
      </c>
      <c r="AI214" s="81">
        <f t="shared" si="71"/>
        <v>52</v>
      </c>
    </row>
    <row r="215" spans="2:35" s="157" customFormat="1" ht="90" x14ac:dyDescent="0.25">
      <c r="B215" s="123" t="s">
        <v>165</v>
      </c>
      <c r="C215" s="127">
        <v>65</v>
      </c>
      <c r="D215" s="85">
        <f t="shared" si="65"/>
        <v>0</v>
      </c>
      <c r="E215" s="124" t="s">
        <v>582</v>
      </c>
      <c r="F215" s="149"/>
      <c r="G215" s="148">
        <v>0.29166666666666669</v>
      </c>
      <c r="H215" s="161"/>
      <c r="I215" s="150">
        <v>44303</v>
      </c>
      <c r="J215" s="83"/>
      <c r="K215" s="150">
        <v>44307</v>
      </c>
      <c r="L215" s="150">
        <v>44307</v>
      </c>
      <c r="M215" s="165">
        <v>0.3125</v>
      </c>
      <c r="N215" s="165">
        <v>0.70833333333333337</v>
      </c>
      <c r="O215" s="149" t="s">
        <v>689</v>
      </c>
      <c r="P215" s="149" t="s">
        <v>166</v>
      </c>
      <c r="Q215" s="149" t="s">
        <v>77</v>
      </c>
      <c r="R215" s="149" t="s">
        <v>690</v>
      </c>
      <c r="S215" s="149" t="s">
        <v>337</v>
      </c>
      <c r="T215" s="149" t="s">
        <v>184</v>
      </c>
      <c r="U215" s="162">
        <f t="shared" si="55"/>
        <v>-44303</v>
      </c>
      <c r="V215" s="147">
        <f t="shared" si="56"/>
        <v>0</v>
      </c>
      <c r="W215" s="163">
        <f t="shared" si="66"/>
        <v>0</v>
      </c>
      <c r="X215" s="163">
        <f t="shared" si="57"/>
        <v>0</v>
      </c>
      <c r="Y215" s="158">
        <f t="shared" si="63"/>
        <v>1</v>
      </c>
      <c r="Z215" s="163">
        <f t="shared" si="59"/>
        <v>0</v>
      </c>
      <c r="AA215" s="163">
        <f t="shared" si="60"/>
        <v>0</v>
      </c>
      <c r="AB215" s="91">
        <f t="shared" si="67"/>
        <v>0</v>
      </c>
      <c r="AC215" s="159">
        <f t="shared" si="61"/>
        <v>1</v>
      </c>
      <c r="AD215" s="81">
        <f t="shared" si="68"/>
        <v>52</v>
      </c>
      <c r="AE215" s="159" t="str">
        <f t="shared" si="62"/>
        <v>1-52</v>
      </c>
      <c r="AF215" s="163">
        <f t="shared" si="69"/>
        <v>0.31283333333333335</v>
      </c>
      <c r="AG215" s="164">
        <f t="shared" si="70"/>
        <v>0</v>
      </c>
      <c r="AH215" s="130">
        <f t="shared" si="64"/>
        <v>1</v>
      </c>
      <c r="AI215" s="81">
        <f t="shared" si="71"/>
        <v>16</v>
      </c>
    </row>
    <row r="216" spans="2:35" s="157" customFormat="1" ht="30" x14ac:dyDescent="0.25">
      <c r="B216" s="123" t="s">
        <v>165</v>
      </c>
      <c r="C216" s="127">
        <v>65</v>
      </c>
      <c r="D216" s="85">
        <f t="shared" si="65"/>
        <v>1</v>
      </c>
      <c r="E216" s="124" t="s">
        <v>583</v>
      </c>
      <c r="F216" s="149"/>
      <c r="G216" s="148">
        <v>0.29166666666666669</v>
      </c>
      <c r="H216" s="161"/>
      <c r="I216" s="150">
        <v>44303</v>
      </c>
      <c r="J216" s="100"/>
      <c r="K216" s="150">
        <v>44307</v>
      </c>
      <c r="L216" s="150">
        <v>44307</v>
      </c>
      <c r="M216" s="148">
        <v>0.375</v>
      </c>
      <c r="N216" s="148">
        <v>0.70833333333333337</v>
      </c>
      <c r="O216" s="149" t="s">
        <v>691</v>
      </c>
      <c r="P216" s="149" t="s">
        <v>166</v>
      </c>
      <c r="Q216" s="149" t="s">
        <v>77</v>
      </c>
      <c r="R216" s="149" t="s">
        <v>690</v>
      </c>
      <c r="S216" s="149" t="s">
        <v>337</v>
      </c>
      <c r="T216" s="149" t="s">
        <v>184</v>
      </c>
      <c r="U216" s="162">
        <f t="shared" si="55"/>
        <v>-44303</v>
      </c>
      <c r="V216" s="147">
        <f t="shared" si="56"/>
        <v>0</v>
      </c>
      <c r="W216" s="163">
        <f t="shared" si="66"/>
        <v>0</v>
      </c>
      <c r="X216" s="163">
        <f t="shared" si="57"/>
        <v>0</v>
      </c>
      <c r="Y216" s="158">
        <f t="shared" si="63"/>
        <v>1</v>
      </c>
      <c r="Z216" s="163">
        <f t="shared" si="59"/>
        <v>0</v>
      </c>
      <c r="AA216" s="163">
        <f t="shared" si="60"/>
        <v>0</v>
      </c>
      <c r="AB216" s="91">
        <f t="shared" si="67"/>
        <v>0</v>
      </c>
      <c r="AC216" s="159">
        <f t="shared" si="61"/>
        <v>1</v>
      </c>
      <c r="AD216" s="81">
        <f t="shared" si="68"/>
        <v>52</v>
      </c>
      <c r="AE216" s="159" t="str">
        <f t="shared" si="62"/>
        <v>1-52</v>
      </c>
      <c r="AF216" s="163">
        <f t="shared" si="69"/>
        <v>0.25033333333333335</v>
      </c>
      <c r="AG216" s="164">
        <f t="shared" si="70"/>
        <v>0</v>
      </c>
      <c r="AH216" s="130">
        <f t="shared" si="64"/>
        <v>1</v>
      </c>
      <c r="AI216" s="81">
        <f t="shared" si="71"/>
        <v>16</v>
      </c>
    </row>
    <row r="217" spans="2:35" ht="30" x14ac:dyDescent="0.25">
      <c r="B217" s="154" t="s">
        <v>111</v>
      </c>
      <c r="C217" s="155">
        <v>73</v>
      </c>
      <c r="D217" s="85">
        <f t="shared" si="65"/>
        <v>0</v>
      </c>
      <c r="E217" s="156" t="s">
        <v>584</v>
      </c>
      <c r="F217" s="50"/>
      <c r="G217" s="70">
        <v>0.31944444444444448</v>
      </c>
      <c r="H217" s="70">
        <v>0.35416666666666669</v>
      </c>
      <c r="I217" s="71">
        <v>44305</v>
      </c>
      <c r="J217" s="71">
        <v>44305</v>
      </c>
      <c r="K217" s="71">
        <v>44305</v>
      </c>
      <c r="L217" s="71">
        <v>44305</v>
      </c>
      <c r="M217" s="50"/>
      <c r="N217" s="50"/>
      <c r="O217" s="50" t="s">
        <v>294</v>
      </c>
      <c r="P217" s="50" t="s">
        <v>112</v>
      </c>
      <c r="Q217" s="73" t="s">
        <v>47</v>
      </c>
      <c r="R217" s="50" t="s">
        <v>692</v>
      </c>
      <c r="S217" s="50" t="s">
        <v>337</v>
      </c>
      <c r="T217" s="50" t="s">
        <v>186</v>
      </c>
      <c r="U217" s="66">
        <f t="shared" si="55"/>
        <v>0</v>
      </c>
      <c r="V217" s="60">
        <f t="shared" si="56"/>
        <v>1</v>
      </c>
      <c r="W217" s="97">
        <f t="shared" si="66"/>
        <v>3.472222222222221E-2</v>
      </c>
      <c r="X217" s="97">
        <f t="shared" si="57"/>
        <v>3.472222222222221E-2</v>
      </c>
      <c r="Y217" s="134">
        <f t="shared" si="63"/>
        <v>1</v>
      </c>
      <c r="Z217" s="97">
        <f t="shared" si="59"/>
        <v>0</v>
      </c>
      <c r="AA217" s="97">
        <f t="shared" si="60"/>
        <v>3.472222222222221E-2</v>
      </c>
      <c r="AB217" s="91">
        <f t="shared" si="67"/>
        <v>19</v>
      </c>
      <c r="AC217" s="81">
        <f t="shared" si="61"/>
        <v>4</v>
      </c>
      <c r="AD217" s="81">
        <f t="shared" si="68"/>
        <v>16</v>
      </c>
      <c r="AE217" s="81" t="str">
        <f t="shared" si="62"/>
        <v>4-16</v>
      </c>
      <c r="AF217" s="97">
        <f t="shared" si="69"/>
        <v>0</v>
      </c>
      <c r="AG217" s="95">
        <f t="shared" si="70"/>
        <v>0</v>
      </c>
      <c r="AH217" s="96">
        <f t="shared" si="64"/>
        <v>1</v>
      </c>
      <c r="AI217" s="81">
        <f t="shared" si="71"/>
        <v>16</v>
      </c>
    </row>
    <row r="218" spans="2:35" x14ac:dyDescent="0.25">
      <c r="B218" s="154" t="s">
        <v>111</v>
      </c>
      <c r="C218" s="155">
        <v>73</v>
      </c>
      <c r="D218" s="85">
        <f t="shared" si="65"/>
        <v>1</v>
      </c>
      <c r="E218" s="154" t="s">
        <v>585</v>
      </c>
      <c r="F218" s="50"/>
      <c r="G218" s="70">
        <v>0.31944444444444448</v>
      </c>
      <c r="H218" s="70">
        <v>0.35416666666666669</v>
      </c>
      <c r="I218" s="71">
        <v>44305</v>
      </c>
      <c r="J218" s="71">
        <v>44305</v>
      </c>
      <c r="K218" s="71">
        <v>44305</v>
      </c>
      <c r="L218" s="71">
        <v>44305</v>
      </c>
      <c r="M218" s="50"/>
      <c r="N218" s="50"/>
      <c r="O218" s="50" t="s">
        <v>126</v>
      </c>
      <c r="P218" s="50" t="s">
        <v>112</v>
      </c>
      <c r="Q218" s="73" t="s">
        <v>47</v>
      </c>
      <c r="R218" s="50" t="s">
        <v>670</v>
      </c>
      <c r="S218" s="50" t="s">
        <v>337</v>
      </c>
      <c r="T218" s="50" t="s">
        <v>186</v>
      </c>
      <c r="U218" s="66">
        <f t="shared" si="55"/>
        <v>0</v>
      </c>
      <c r="V218" s="60">
        <f t="shared" si="56"/>
        <v>1</v>
      </c>
      <c r="W218" s="97">
        <f t="shared" si="66"/>
        <v>3.472222222222221E-2</v>
      </c>
      <c r="X218" s="97">
        <f t="shared" si="57"/>
        <v>3.472222222222221E-2</v>
      </c>
      <c r="Y218" s="134">
        <f t="shared" si="63"/>
        <v>1</v>
      </c>
      <c r="Z218" s="97">
        <f t="shared" si="59"/>
        <v>0</v>
      </c>
      <c r="AA218" s="97">
        <f t="shared" si="60"/>
        <v>3.472222222222221E-2</v>
      </c>
      <c r="AB218" s="91">
        <f t="shared" si="67"/>
        <v>19</v>
      </c>
      <c r="AC218" s="81">
        <f t="shared" si="61"/>
        <v>4</v>
      </c>
      <c r="AD218" s="81">
        <f t="shared" si="68"/>
        <v>16</v>
      </c>
      <c r="AE218" s="81" t="str">
        <f t="shared" si="62"/>
        <v>4-16</v>
      </c>
      <c r="AF218" s="97">
        <f t="shared" si="69"/>
        <v>0</v>
      </c>
      <c r="AG218" s="95">
        <f t="shared" si="70"/>
        <v>0</v>
      </c>
      <c r="AH218" s="96">
        <f t="shared" si="64"/>
        <v>1</v>
      </c>
      <c r="AI218" s="81">
        <f t="shared" si="71"/>
        <v>16</v>
      </c>
    </row>
    <row r="219" spans="2:35" ht="30" x14ac:dyDescent="0.25">
      <c r="B219" s="154" t="s">
        <v>90</v>
      </c>
      <c r="C219" s="155">
        <v>74</v>
      </c>
      <c r="D219" s="85">
        <f t="shared" si="65"/>
        <v>0</v>
      </c>
      <c r="E219" s="156" t="s">
        <v>586</v>
      </c>
      <c r="F219" s="50"/>
      <c r="G219" s="70">
        <v>0.32291666666666669</v>
      </c>
      <c r="H219" s="70">
        <v>0.68819444444444444</v>
      </c>
      <c r="I219" s="71">
        <v>44305</v>
      </c>
      <c r="J219" s="71">
        <v>44307</v>
      </c>
      <c r="K219" s="71">
        <v>44305</v>
      </c>
      <c r="L219" s="71">
        <v>44307</v>
      </c>
      <c r="M219" s="50"/>
      <c r="N219" s="50"/>
      <c r="O219" s="50" t="s">
        <v>126</v>
      </c>
      <c r="P219" s="50"/>
      <c r="Q219" s="50" t="s">
        <v>77</v>
      </c>
      <c r="R219" s="50" t="s">
        <v>443</v>
      </c>
      <c r="S219" s="50" t="s">
        <v>336</v>
      </c>
      <c r="T219" s="50" t="s">
        <v>186</v>
      </c>
      <c r="U219" s="66">
        <f t="shared" si="55"/>
        <v>2</v>
      </c>
      <c r="V219" s="60">
        <f t="shared" si="56"/>
        <v>1</v>
      </c>
      <c r="W219" s="97">
        <f t="shared" si="66"/>
        <v>1.0738777777777777</v>
      </c>
      <c r="X219" s="97">
        <f t="shared" si="57"/>
        <v>1.5732744444444444</v>
      </c>
      <c r="Y219" s="134">
        <f t="shared" si="63"/>
        <v>0</v>
      </c>
      <c r="Z219" s="97">
        <f t="shared" si="59"/>
        <v>0.18680555555555556</v>
      </c>
      <c r="AA219" s="97">
        <f t="shared" si="60"/>
        <v>1.7600799999999999</v>
      </c>
      <c r="AB219" s="91">
        <f t="shared" si="67"/>
        <v>21</v>
      </c>
      <c r="AC219" s="81">
        <f t="shared" si="61"/>
        <v>4</v>
      </c>
      <c r="AD219" s="81">
        <f t="shared" si="68"/>
        <v>16</v>
      </c>
      <c r="AE219" s="81" t="str">
        <f t="shared" si="62"/>
        <v>4-16</v>
      </c>
      <c r="AF219" s="97">
        <f t="shared" si="69"/>
        <v>0</v>
      </c>
      <c r="AG219" s="95">
        <f t="shared" si="70"/>
        <v>2</v>
      </c>
      <c r="AH219" s="96">
        <f t="shared" si="64"/>
        <v>1</v>
      </c>
      <c r="AI219" s="81">
        <f t="shared" si="71"/>
        <v>16</v>
      </c>
    </row>
    <row r="220" spans="2:35" ht="30" x14ac:dyDescent="0.25">
      <c r="B220" s="154" t="s">
        <v>587</v>
      </c>
      <c r="C220" s="155">
        <v>74</v>
      </c>
      <c r="D220" s="85">
        <f t="shared" si="65"/>
        <v>1</v>
      </c>
      <c r="E220" s="156" t="s">
        <v>588</v>
      </c>
      <c r="F220" s="50"/>
      <c r="G220" s="70">
        <v>0.32291666666666669</v>
      </c>
      <c r="H220" s="70">
        <v>0.68819444444444444</v>
      </c>
      <c r="I220" s="71">
        <v>44305</v>
      </c>
      <c r="J220" s="71">
        <v>44307</v>
      </c>
      <c r="K220" s="71">
        <v>44305</v>
      </c>
      <c r="L220" s="71">
        <v>44305</v>
      </c>
      <c r="M220" s="70">
        <v>0.32291666666666669</v>
      </c>
      <c r="N220" s="70">
        <v>0.70833333333333337</v>
      </c>
      <c r="O220" s="50" t="s">
        <v>270</v>
      </c>
      <c r="P220" s="50"/>
      <c r="Q220" s="50" t="s">
        <v>77</v>
      </c>
      <c r="R220" s="50" t="s">
        <v>350</v>
      </c>
      <c r="S220" s="50" t="s">
        <v>337</v>
      </c>
      <c r="T220" s="50" t="s">
        <v>186</v>
      </c>
      <c r="U220" s="66">
        <f t="shared" si="55"/>
        <v>2</v>
      </c>
      <c r="V220" s="60">
        <f t="shared" si="56"/>
        <v>1</v>
      </c>
      <c r="W220" s="97">
        <f t="shared" si="66"/>
        <v>1.0738777777777777</v>
      </c>
      <c r="X220" s="97">
        <f t="shared" si="57"/>
        <v>1.5732744444444444</v>
      </c>
      <c r="Y220" s="134">
        <f t="shared" si="63"/>
        <v>0</v>
      </c>
      <c r="Z220" s="97">
        <f t="shared" si="59"/>
        <v>0.18680555555555556</v>
      </c>
      <c r="AA220" s="97">
        <f t="shared" si="60"/>
        <v>1.7600799999999999</v>
      </c>
      <c r="AB220" s="91">
        <f t="shared" si="67"/>
        <v>21</v>
      </c>
      <c r="AC220" s="81">
        <f t="shared" si="61"/>
        <v>4</v>
      </c>
      <c r="AD220" s="81">
        <f t="shared" si="68"/>
        <v>16</v>
      </c>
      <c r="AE220" s="81" t="str">
        <f t="shared" si="62"/>
        <v>4-16</v>
      </c>
      <c r="AF220" s="97">
        <f t="shared" si="69"/>
        <v>0.30241666666666667</v>
      </c>
      <c r="AG220" s="95">
        <f t="shared" si="70"/>
        <v>0</v>
      </c>
      <c r="AH220" s="96">
        <f t="shared" si="64"/>
        <v>1</v>
      </c>
      <c r="AI220" s="81">
        <f t="shared" si="71"/>
        <v>16</v>
      </c>
    </row>
    <row r="221" spans="2:35" ht="30" x14ac:dyDescent="0.25">
      <c r="B221" s="154" t="s">
        <v>67</v>
      </c>
      <c r="C221" s="155">
        <v>75</v>
      </c>
      <c r="D221" s="85">
        <f t="shared" si="65"/>
        <v>0</v>
      </c>
      <c r="E221" s="156" t="s">
        <v>589</v>
      </c>
      <c r="F221" s="50"/>
      <c r="G221" s="70">
        <v>0.3125</v>
      </c>
      <c r="H221" s="70">
        <v>0.63958333333333328</v>
      </c>
      <c r="I221" s="71">
        <v>44305</v>
      </c>
      <c r="J221" s="71">
        <v>44305</v>
      </c>
      <c r="K221" s="71">
        <v>44305</v>
      </c>
      <c r="L221" s="71">
        <v>44305</v>
      </c>
      <c r="M221" s="133">
        <v>0.3125</v>
      </c>
      <c r="N221" s="133">
        <v>0.43055555555555558</v>
      </c>
      <c r="O221" s="50" t="s">
        <v>693</v>
      </c>
      <c r="P221" s="50" t="s">
        <v>68</v>
      </c>
      <c r="Q221" s="50" t="s">
        <v>77</v>
      </c>
      <c r="R221" s="50" t="s">
        <v>694</v>
      </c>
      <c r="S221" s="50" t="s">
        <v>336</v>
      </c>
      <c r="T221" s="50" t="s">
        <v>184</v>
      </c>
      <c r="U221" s="66">
        <f t="shared" si="55"/>
        <v>0</v>
      </c>
      <c r="V221" s="60">
        <f t="shared" si="56"/>
        <v>1</v>
      </c>
      <c r="W221" s="97">
        <f t="shared" si="66"/>
        <v>0.24408333333333326</v>
      </c>
      <c r="X221" s="97">
        <f t="shared" si="57"/>
        <v>0.2854133333333333</v>
      </c>
      <c r="Y221" s="134">
        <f t="shared" si="63"/>
        <v>1</v>
      </c>
      <c r="Z221" s="97">
        <f t="shared" si="59"/>
        <v>0</v>
      </c>
      <c r="AA221" s="97">
        <f t="shared" si="60"/>
        <v>0.2854133333333333</v>
      </c>
      <c r="AB221" s="91">
        <f t="shared" si="67"/>
        <v>19</v>
      </c>
      <c r="AC221" s="81">
        <f t="shared" si="61"/>
        <v>4</v>
      </c>
      <c r="AD221" s="81">
        <f t="shared" si="68"/>
        <v>16</v>
      </c>
      <c r="AE221" s="81" t="str">
        <f t="shared" si="62"/>
        <v>4-16</v>
      </c>
      <c r="AF221" s="97">
        <f t="shared" si="69"/>
        <v>0.11805555555555558</v>
      </c>
      <c r="AG221" s="95">
        <f t="shared" si="70"/>
        <v>0</v>
      </c>
      <c r="AH221" s="96">
        <f t="shared" si="64"/>
        <v>1</v>
      </c>
      <c r="AI221" s="81">
        <f t="shared" si="71"/>
        <v>16</v>
      </c>
    </row>
    <row r="222" spans="2:35" x14ac:dyDescent="0.25">
      <c r="B222" s="154" t="s">
        <v>67</v>
      </c>
      <c r="C222" s="155">
        <v>75</v>
      </c>
      <c r="D222" s="85">
        <f t="shared" si="65"/>
        <v>0</v>
      </c>
      <c r="E222" s="154" t="s">
        <v>514</v>
      </c>
      <c r="F222" s="50"/>
      <c r="G222" s="70">
        <v>0.3125</v>
      </c>
      <c r="H222" s="70">
        <v>0.63958333333333328</v>
      </c>
      <c r="I222" s="71">
        <v>44305</v>
      </c>
      <c r="J222" s="71">
        <v>44305</v>
      </c>
      <c r="K222" s="71">
        <v>44305</v>
      </c>
      <c r="L222" s="71">
        <v>44305</v>
      </c>
      <c r="M222" s="133">
        <v>0.47916666666666669</v>
      </c>
      <c r="N222" s="133">
        <v>0.63958333333333328</v>
      </c>
      <c r="O222" s="50" t="s">
        <v>114</v>
      </c>
      <c r="P222" s="50" t="s">
        <v>68</v>
      </c>
      <c r="Q222" s="50" t="s">
        <v>77</v>
      </c>
      <c r="R222" s="50" t="s">
        <v>344</v>
      </c>
      <c r="S222" s="50" t="s">
        <v>336</v>
      </c>
      <c r="T222" s="50" t="s">
        <v>184</v>
      </c>
      <c r="U222" s="66">
        <f t="shared" si="55"/>
        <v>0</v>
      </c>
      <c r="V222" s="60">
        <f t="shared" si="56"/>
        <v>1</v>
      </c>
      <c r="W222" s="97">
        <f t="shared" si="66"/>
        <v>0.24408333333333326</v>
      </c>
      <c r="X222" s="97">
        <f t="shared" si="57"/>
        <v>0.2854133333333333</v>
      </c>
      <c r="Y222" s="134">
        <f t="shared" si="63"/>
        <v>1</v>
      </c>
      <c r="Z222" s="97">
        <f t="shared" si="59"/>
        <v>0</v>
      </c>
      <c r="AA222" s="97">
        <f t="shared" si="60"/>
        <v>0.2854133333333333</v>
      </c>
      <c r="AB222" s="91">
        <f t="shared" si="67"/>
        <v>19</v>
      </c>
      <c r="AC222" s="81">
        <f t="shared" si="61"/>
        <v>4</v>
      </c>
      <c r="AD222" s="81">
        <f t="shared" si="68"/>
        <v>16</v>
      </c>
      <c r="AE222" s="81" t="str">
        <f t="shared" si="62"/>
        <v>4-16</v>
      </c>
      <c r="AF222" s="97">
        <f t="shared" si="69"/>
        <v>0.1604166666666666</v>
      </c>
      <c r="AG222" s="95">
        <f t="shared" si="70"/>
        <v>0</v>
      </c>
      <c r="AH222" s="96">
        <f t="shared" si="64"/>
        <v>1</v>
      </c>
      <c r="AI222" s="81">
        <f t="shared" si="71"/>
        <v>16</v>
      </c>
    </row>
    <row r="223" spans="2:35" x14ac:dyDescent="0.25">
      <c r="B223" s="154" t="s">
        <v>67</v>
      </c>
      <c r="C223" s="155">
        <v>75</v>
      </c>
      <c r="D223" s="85">
        <f t="shared" si="65"/>
        <v>0</v>
      </c>
      <c r="E223" s="154" t="s">
        <v>590</v>
      </c>
      <c r="F223" s="50"/>
      <c r="G223" s="70">
        <v>0.3125</v>
      </c>
      <c r="H223" s="70">
        <v>0.63958333333333328</v>
      </c>
      <c r="I223" s="71">
        <v>44305</v>
      </c>
      <c r="J223" s="71">
        <v>44305</v>
      </c>
      <c r="K223" s="71">
        <v>44305</v>
      </c>
      <c r="L223" s="71">
        <v>44305</v>
      </c>
      <c r="M223" s="133">
        <v>0.43055555555555558</v>
      </c>
      <c r="N223" s="133">
        <v>0.46527777777777773</v>
      </c>
      <c r="O223" s="50" t="s">
        <v>65</v>
      </c>
      <c r="P223" s="50" t="s">
        <v>68</v>
      </c>
      <c r="Q223" s="50" t="s">
        <v>77</v>
      </c>
      <c r="R223" s="50" t="s">
        <v>351</v>
      </c>
      <c r="S223" s="50" t="s">
        <v>336</v>
      </c>
      <c r="T223" s="50" t="s">
        <v>184</v>
      </c>
      <c r="U223" s="66">
        <f t="shared" si="55"/>
        <v>0</v>
      </c>
      <c r="V223" s="60">
        <f t="shared" si="56"/>
        <v>1</v>
      </c>
      <c r="W223" s="97">
        <f t="shared" si="66"/>
        <v>0.24408333333333326</v>
      </c>
      <c r="X223" s="97">
        <f t="shared" si="57"/>
        <v>0.2854133333333333</v>
      </c>
      <c r="Y223" s="134">
        <f t="shared" si="63"/>
        <v>1</v>
      </c>
      <c r="Z223" s="97">
        <f t="shared" si="59"/>
        <v>0</v>
      </c>
      <c r="AA223" s="97">
        <f t="shared" si="60"/>
        <v>0.2854133333333333</v>
      </c>
      <c r="AB223" s="91">
        <f t="shared" si="67"/>
        <v>19</v>
      </c>
      <c r="AC223" s="81">
        <f t="shared" si="61"/>
        <v>4</v>
      </c>
      <c r="AD223" s="81">
        <f t="shared" si="68"/>
        <v>16</v>
      </c>
      <c r="AE223" s="81" t="str">
        <f t="shared" si="62"/>
        <v>4-16</v>
      </c>
      <c r="AF223" s="97">
        <f t="shared" si="69"/>
        <v>3.4722222222222154E-2</v>
      </c>
      <c r="AG223" s="95">
        <f t="shared" si="70"/>
        <v>0</v>
      </c>
      <c r="AH223" s="96">
        <f t="shared" si="64"/>
        <v>1</v>
      </c>
      <c r="AI223" s="81">
        <f t="shared" si="71"/>
        <v>16</v>
      </c>
    </row>
    <row r="224" spans="2:35" x14ac:dyDescent="0.25">
      <c r="B224" s="154" t="s">
        <v>67</v>
      </c>
      <c r="C224" s="155">
        <v>75</v>
      </c>
      <c r="D224" s="85">
        <f t="shared" si="65"/>
        <v>1</v>
      </c>
      <c r="E224" s="154" t="s">
        <v>591</v>
      </c>
      <c r="F224" s="50"/>
      <c r="G224" s="70">
        <v>0.3125</v>
      </c>
      <c r="H224" s="70">
        <v>0.63958333333333328</v>
      </c>
      <c r="I224" s="71">
        <v>44305</v>
      </c>
      <c r="J224" s="71">
        <v>44305</v>
      </c>
      <c r="K224" s="71">
        <v>44305</v>
      </c>
      <c r="L224" s="71">
        <v>44305</v>
      </c>
      <c r="M224" s="133">
        <v>0.45833333333333331</v>
      </c>
      <c r="N224" s="133">
        <v>0.5</v>
      </c>
      <c r="O224" s="50" t="s">
        <v>100</v>
      </c>
      <c r="P224" s="50" t="s">
        <v>68</v>
      </c>
      <c r="Q224" s="50" t="s">
        <v>77</v>
      </c>
      <c r="R224" s="50" t="s">
        <v>443</v>
      </c>
      <c r="S224" s="50" t="s">
        <v>337</v>
      </c>
      <c r="T224" s="50" t="s">
        <v>184</v>
      </c>
      <c r="U224" s="66">
        <f t="shared" si="55"/>
        <v>0</v>
      </c>
      <c r="V224" s="60">
        <f t="shared" si="56"/>
        <v>1</v>
      </c>
      <c r="W224" s="97">
        <f t="shared" si="66"/>
        <v>0.24408333333333326</v>
      </c>
      <c r="X224" s="97">
        <f t="shared" si="57"/>
        <v>0.2854133333333333</v>
      </c>
      <c r="Y224" s="134">
        <f t="shared" si="63"/>
        <v>1</v>
      </c>
      <c r="Z224" s="97">
        <f t="shared" si="59"/>
        <v>0</v>
      </c>
      <c r="AA224" s="97">
        <f t="shared" si="60"/>
        <v>0.2854133333333333</v>
      </c>
      <c r="AB224" s="91">
        <f t="shared" si="67"/>
        <v>19</v>
      </c>
      <c r="AC224" s="81">
        <f t="shared" si="61"/>
        <v>4</v>
      </c>
      <c r="AD224" s="81">
        <f t="shared" si="68"/>
        <v>16</v>
      </c>
      <c r="AE224" s="81" t="str">
        <f t="shared" si="62"/>
        <v>4-16</v>
      </c>
      <c r="AF224" s="97">
        <f t="shared" si="69"/>
        <v>4.1666666666666685E-2</v>
      </c>
      <c r="AG224" s="95">
        <f t="shared" si="70"/>
        <v>0</v>
      </c>
      <c r="AH224" s="96">
        <f t="shared" si="64"/>
        <v>1</v>
      </c>
      <c r="AI224" s="81">
        <f t="shared" si="71"/>
        <v>16</v>
      </c>
    </row>
    <row r="225" spans="2:35" x14ac:dyDescent="0.25">
      <c r="B225" s="154" t="s">
        <v>95</v>
      </c>
      <c r="C225" s="155">
        <v>76</v>
      </c>
      <c r="D225" s="85">
        <f t="shared" si="65"/>
        <v>1</v>
      </c>
      <c r="E225" s="156" t="s">
        <v>592</v>
      </c>
      <c r="F225" s="50"/>
      <c r="G225" s="70">
        <v>0.3263888888888889</v>
      </c>
      <c r="H225" s="70">
        <v>0.375</v>
      </c>
      <c r="I225" s="71">
        <v>44305</v>
      </c>
      <c r="J225" s="71">
        <v>44305</v>
      </c>
      <c r="K225" s="71">
        <v>44305</v>
      </c>
      <c r="L225" s="71">
        <v>44305</v>
      </c>
      <c r="M225" s="70">
        <v>0.3263888888888889</v>
      </c>
      <c r="N225" s="70">
        <v>0.375</v>
      </c>
      <c r="O225" s="50" t="s">
        <v>65</v>
      </c>
      <c r="P225" s="50" t="s">
        <v>96</v>
      </c>
      <c r="Q225" s="50" t="s">
        <v>77</v>
      </c>
      <c r="R225" s="50" t="s">
        <v>351</v>
      </c>
      <c r="S225" s="50" t="s">
        <v>336</v>
      </c>
      <c r="T225" s="50" t="s">
        <v>188</v>
      </c>
      <c r="U225" s="66">
        <f t="shared" si="55"/>
        <v>0</v>
      </c>
      <c r="V225" s="60">
        <f t="shared" si="56"/>
        <v>1</v>
      </c>
      <c r="W225" s="97">
        <f t="shared" si="66"/>
        <v>4.8611111111111105E-2</v>
      </c>
      <c r="X225" s="97">
        <f t="shared" si="57"/>
        <v>4.8611111111111105E-2</v>
      </c>
      <c r="Y225" s="134">
        <f t="shared" si="63"/>
        <v>1</v>
      </c>
      <c r="Z225" s="97">
        <f t="shared" si="59"/>
        <v>0</v>
      </c>
      <c r="AA225" s="97">
        <f t="shared" si="60"/>
        <v>4.8611111111111105E-2</v>
      </c>
      <c r="AB225" s="91">
        <f t="shared" si="67"/>
        <v>19</v>
      </c>
      <c r="AC225" s="81">
        <f t="shared" si="61"/>
        <v>4</v>
      </c>
      <c r="AD225" s="81">
        <f t="shared" si="68"/>
        <v>16</v>
      </c>
      <c r="AE225" s="81" t="str">
        <f t="shared" si="62"/>
        <v>4-16</v>
      </c>
      <c r="AF225" s="97">
        <f t="shared" si="69"/>
        <v>4.8611111111111105E-2</v>
      </c>
      <c r="AG225" s="95">
        <f t="shared" si="70"/>
        <v>0</v>
      </c>
      <c r="AH225" s="96">
        <f t="shared" si="64"/>
        <v>1</v>
      </c>
      <c r="AI225" s="81">
        <f t="shared" si="71"/>
        <v>16</v>
      </c>
    </row>
    <row r="226" spans="2:35" ht="30" x14ac:dyDescent="0.25">
      <c r="B226" s="154" t="s">
        <v>576</v>
      </c>
      <c r="C226" s="155">
        <v>77</v>
      </c>
      <c r="D226" s="85">
        <f t="shared" si="65"/>
        <v>0</v>
      </c>
      <c r="E226" s="156" t="s">
        <v>593</v>
      </c>
      <c r="F226" s="50"/>
      <c r="G226" s="70">
        <v>0.3298611111111111</v>
      </c>
      <c r="H226" s="70">
        <v>0.66666666666666663</v>
      </c>
      <c r="I226" s="71">
        <v>44305</v>
      </c>
      <c r="J226" s="71">
        <v>44305</v>
      </c>
      <c r="K226" s="71">
        <v>44305</v>
      </c>
      <c r="L226" s="71">
        <v>44305</v>
      </c>
      <c r="M226" s="133">
        <v>0.375</v>
      </c>
      <c r="N226" s="133">
        <v>0.41666666666666669</v>
      </c>
      <c r="O226" s="50" t="s">
        <v>120</v>
      </c>
      <c r="P226" s="50" t="s">
        <v>695</v>
      </c>
      <c r="Q226" s="50" t="s">
        <v>77</v>
      </c>
      <c r="R226" s="50" t="s">
        <v>696</v>
      </c>
      <c r="S226" s="50" t="s">
        <v>337</v>
      </c>
      <c r="T226" s="50" t="s">
        <v>184</v>
      </c>
      <c r="U226" s="66">
        <f t="shared" si="55"/>
        <v>0</v>
      </c>
      <c r="V226" s="60">
        <f t="shared" si="56"/>
        <v>1</v>
      </c>
      <c r="W226" s="97">
        <f t="shared" si="66"/>
        <v>0.25380555555555551</v>
      </c>
      <c r="X226" s="97">
        <f t="shared" si="57"/>
        <v>0.29513555555555554</v>
      </c>
      <c r="Y226" s="134">
        <f t="shared" si="63"/>
        <v>1</v>
      </c>
      <c r="Z226" s="97">
        <f t="shared" si="59"/>
        <v>0</v>
      </c>
      <c r="AA226" s="97">
        <f t="shared" si="60"/>
        <v>0.29513555555555554</v>
      </c>
      <c r="AB226" s="91">
        <f t="shared" si="67"/>
        <v>19</v>
      </c>
      <c r="AC226" s="81">
        <f t="shared" si="61"/>
        <v>4</v>
      </c>
      <c r="AD226" s="81">
        <f t="shared" si="68"/>
        <v>16</v>
      </c>
      <c r="AE226" s="81" t="str">
        <f t="shared" si="62"/>
        <v>4-16</v>
      </c>
      <c r="AF226" s="97">
        <f t="shared" si="69"/>
        <v>4.1666666666666685E-2</v>
      </c>
      <c r="AG226" s="95">
        <f t="shared" si="70"/>
        <v>0</v>
      </c>
      <c r="AH226" s="96">
        <f t="shared" si="64"/>
        <v>1</v>
      </c>
      <c r="AI226" s="81">
        <f t="shared" si="71"/>
        <v>16</v>
      </c>
    </row>
    <row r="227" spans="2:35" x14ac:dyDescent="0.25">
      <c r="B227" s="154" t="s">
        <v>576</v>
      </c>
      <c r="C227" s="155">
        <v>77</v>
      </c>
      <c r="D227" s="85">
        <f t="shared" si="65"/>
        <v>0</v>
      </c>
      <c r="E227" s="154" t="s">
        <v>594</v>
      </c>
      <c r="F227" s="50"/>
      <c r="G227" s="70">
        <v>0.3298611111111111</v>
      </c>
      <c r="H227" s="70">
        <v>0.66666666666666663</v>
      </c>
      <c r="I227" s="71">
        <v>44305</v>
      </c>
      <c r="J227" s="71">
        <v>44305</v>
      </c>
      <c r="K227" s="71">
        <v>44305</v>
      </c>
      <c r="L227" s="71">
        <v>44305</v>
      </c>
      <c r="M227" s="133">
        <v>0.58333333333333337</v>
      </c>
      <c r="N227" s="133">
        <v>0.65277777777777779</v>
      </c>
      <c r="O227" s="50" t="s">
        <v>62</v>
      </c>
      <c r="P227" s="50" t="s">
        <v>695</v>
      </c>
      <c r="Q227" s="50" t="s">
        <v>77</v>
      </c>
      <c r="R227" s="50" t="s">
        <v>349</v>
      </c>
      <c r="S227" s="50" t="s">
        <v>337</v>
      </c>
      <c r="T227" s="50" t="s">
        <v>184</v>
      </c>
      <c r="U227" s="66">
        <f t="shared" si="55"/>
        <v>0</v>
      </c>
      <c r="V227" s="60">
        <f t="shared" si="56"/>
        <v>1</v>
      </c>
      <c r="W227" s="97">
        <f t="shared" si="66"/>
        <v>0.25380555555555551</v>
      </c>
      <c r="X227" s="97">
        <f t="shared" si="57"/>
        <v>0.29513555555555554</v>
      </c>
      <c r="Y227" s="134">
        <f t="shared" si="63"/>
        <v>1</v>
      </c>
      <c r="Z227" s="97">
        <f t="shared" si="59"/>
        <v>0</v>
      </c>
      <c r="AA227" s="97">
        <f t="shared" si="60"/>
        <v>0.29513555555555554</v>
      </c>
      <c r="AB227" s="91">
        <f t="shared" si="67"/>
        <v>19</v>
      </c>
      <c r="AC227" s="81">
        <f t="shared" si="61"/>
        <v>4</v>
      </c>
      <c r="AD227" s="81">
        <f t="shared" si="68"/>
        <v>16</v>
      </c>
      <c r="AE227" s="81" t="str">
        <f t="shared" si="62"/>
        <v>4-16</v>
      </c>
      <c r="AF227" s="97">
        <f t="shared" si="69"/>
        <v>6.944444444444442E-2</v>
      </c>
      <c r="AG227" s="95">
        <f t="shared" si="70"/>
        <v>0</v>
      </c>
      <c r="AH227" s="96">
        <f t="shared" si="64"/>
        <v>1</v>
      </c>
      <c r="AI227" s="81">
        <f t="shared" si="71"/>
        <v>16</v>
      </c>
    </row>
    <row r="228" spans="2:35" ht="30" x14ac:dyDescent="0.25">
      <c r="B228" s="154" t="s">
        <v>576</v>
      </c>
      <c r="C228" s="155">
        <v>77</v>
      </c>
      <c r="D228" s="85">
        <f t="shared" si="65"/>
        <v>1</v>
      </c>
      <c r="E228" s="156" t="s">
        <v>595</v>
      </c>
      <c r="F228" s="50"/>
      <c r="G228" s="70">
        <v>0.3298611111111111</v>
      </c>
      <c r="H228" s="70">
        <v>0.66666666666666663</v>
      </c>
      <c r="I228" s="71">
        <v>44305</v>
      </c>
      <c r="J228" s="71">
        <v>44305</v>
      </c>
      <c r="K228" s="71">
        <v>44305</v>
      </c>
      <c r="L228" s="71">
        <v>44305</v>
      </c>
      <c r="M228" s="133">
        <v>0.58333333333333337</v>
      </c>
      <c r="N228" s="133">
        <v>0.66666666666666663</v>
      </c>
      <c r="O228" s="50" t="s">
        <v>667</v>
      </c>
      <c r="P228" s="50" t="s">
        <v>695</v>
      </c>
      <c r="Q228" s="50" t="s">
        <v>77</v>
      </c>
      <c r="R228" s="50" t="s">
        <v>338</v>
      </c>
      <c r="S228" s="50" t="s">
        <v>336</v>
      </c>
      <c r="T228" s="50" t="s">
        <v>184</v>
      </c>
      <c r="U228" s="66">
        <f t="shared" si="55"/>
        <v>0</v>
      </c>
      <c r="V228" s="60">
        <f t="shared" si="56"/>
        <v>1</v>
      </c>
      <c r="W228" s="97">
        <f t="shared" si="66"/>
        <v>0.25380555555555551</v>
      </c>
      <c r="X228" s="97">
        <f t="shared" si="57"/>
        <v>0.29513555555555554</v>
      </c>
      <c r="Y228" s="134">
        <f t="shared" si="63"/>
        <v>1</v>
      </c>
      <c r="Z228" s="97">
        <f t="shared" si="59"/>
        <v>0</v>
      </c>
      <c r="AA228" s="97">
        <f t="shared" si="60"/>
        <v>0.29513555555555554</v>
      </c>
      <c r="AB228" s="91">
        <f t="shared" si="67"/>
        <v>19</v>
      </c>
      <c r="AC228" s="81">
        <f t="shared" si="61"/>
        <v>4</v>
      </c>
      <c r="AD228" s="81">
        <f t="shared" si="68"/>
        <v>16</v>
      </c>
      <c r="AE228" s="81" t="str">
        <f t="shared" si="62"/>
        <v>4-16</v>
      </c>
      <c r="AF228" s="97">
        <f t="shared" si="69"/>
        <v>8.3333333333333259E-2</v>
      </c>
      <c r="AG228" s="95">
        <f t="shared" si="70"/>
        <v>0</v>
      </c>
      <c r="AH228" s="96">
        <f t="shared" si="64"/>
        <v>1</v>
      </c>
      <c r="AI228" s="81">
        <f t="shared" si="71"/>
        <v>16</v>
      </c>
    </row>
    <row r="229" spans="2:35" x14ac:dyDescent="0.25">
      <c r="B229" s="154" t="s">
        <v>213</v>
      </c>
      <c r="C229" s="155">
        <v>78</v>
      </c>
      <c r="D229" s="85">
        <f t="shared" si="65"/>
        <v>1</v>
      </c>
      <c r="E229" s="156" t="s">
        <v>596</v>
      </c>
      <c r="F229" s="50"/>
      <c r="G229" s="70">
        <v>0.33333333333333331</v>
      </c>
      <c r="H229" s="70">
        <v>0.3659722222222222</v>
      </c>
      <c r="I229" s="71">
        <v>44305</v>
      </c>
      <c r="J229" s="71">
        <v>44305</v>
      </c>
      <c r="K229" s="71">
        <v>44305</v>
      </c>
      <c r="L229" s="71">
        <v>44305</v>
      </c>
      <c r="M229" s="133">
        <v>0.33333333333333331</v>
      </c>
      <c r="N229" s="133">
        <v>0.3659722222222222</v>
      </c>
      <c r="O229" s="50" t="s">
        <v>100</v>
      </c>
      <c r="P229" s="50" t="s">
        <v>279</v>
      </c>
      <c r="Q229" s="73" t="s">
        <v>47</v>
      </c>
      <c r="R229" s="50" t="s">
        <v>443</v>
      </c>
      <c r="S229" s="50" t="s">
        <v>337</v>
      </c>
      <c r="T229" s="50" t="s">
        <v>188</v>
      </c>
      <c r="U229" s="66">
        <f t="shared" si="55"/>
        <v>0</v>
      </c>
      <c r="V229" s="60">
        <f t="shared" si="56"/>
        <v>1</v>
      </c>
      <c r="W229" s="97">
        <f t="shared" si="66"/>
        <v>3.2638888888888884E-2</v>
      </c>
      <c r="X229" s="97">
        <f t="shared" si="57"/>
        <v>3.2638888888888884E-2</v>
      </c>
      <c r="Y229" s="134">
        <f t="shared" si="63"/>
        <v>1</v>
      </c>
      <c r="Z229" s="97">
        <f t="shared" si="59"/>
        <v>0</v>
      </c>
      <c r="AA229" s="97">
        <f t="shared" si="60"/>
        <v>3.2638888888888884E-2</v>
      </c>
      <c r="AB229" s="91">
        <f t="shared" si="67"/>
        <v>19</v>
      </c>
      <c r="AC229" s="81">
        <f t="shared" si="61"/>
        <v>4</v>
      </c>
      <c r="AD229" s="81">
        <f t="shared" si="68"/>
        <v>16</v>
      </c>
      <c r="AE229" s="81" t="str">
        <f t="shared" si="62"/>
        <v>4-16</v>
      </c>
      <c r="AF229" s="97">
        <f t="shared" si="69"/>
        <v>3.2638888888888884E-2</v>
      </c>
      <c r="AG229" s="95">
        <f t="shared" si="70"/>
        <v>0</v>
      </c>
      <c r="AH229" s="96">
        <f t="shared" si="64"/>
        <v>1</v>
      </c>
      <c r="AI229" s="81">
        <f t="shared" si="71"/>
        <v>16</v>
      </c>
    </row>
    <row r="230" spans="2:35" x14ac:dyDescent="0.25">
      <c r="B230" s="154" t="s">
        <v>207</v>
      </c>
      <c r="C230" s="155">
        <v>80</v>
      </c>
      <c r="D230" s="85">
        <f t="shared" si="65"/>
        <v>1</v>
      </c>
      <c r="E230" s="156" t="s">
        <v>597</v>
      </c>
      <c r="F230" s="50"/>
      <c r="G230" s="70">
        <v>0.33333333333333331</v>
      </c>
      <c r="H230" s="70">
        <v>0.5</v>
      </c>
      <c r="I230" s="71">
        <v>44306</v>
      </c>
      <c r="J230" s="71">
        <v>44306</v>
      </c>
      <c r="K230" s="71">
        <v>44306</v>
      </c>
      <c r="L230" s="71">
        <v>44306</v>
      </c>
      <c r="M230" s="70">
        <v>0.33333333333333331</v>
      </c>
      <c r="N230" s="70">
        <v>0.5</v>
      </c>
      <c r="O230" s="50" t="s">
        <v>65</v>
      </c>
      <c r="P230" s="50" t="s">
        <v>275</v>
      </c>
      <c r="Q230" s="50" t="s">
        <v>77</v>
      </c>
      <c r="R230" s="50" t="s">
        <v>441</v>
      </c>
      <c r="S230" s="50"/>
      <c r="T230" s="50" t="s">
        <v>185</v>
      </c>
      <c r="U230" s="66">
        <f t="shared" si="55"/>
        <v>0</v>
      </c>
      <c r="V230" s="60">
        <f t="shared" si="56"/>
        <v>1</v>
      </c>
      <c r="W230" s="97">
        <f t="shared" si="66"/>
        <v>0.16666666666666669</v>
      </c>
      <c r="X230" s="97">
        <f t="shared" si="57"/>
        <v>0.16666666666666669</v>
      </c>
      <c r="Y230" s="134">
        <f t="shared" si="63"/>
        <v>1</v>
      </c>
      <c r="Z230" s="97">
        <f t="shared" si="59"/>
        <v>0</v>
      </c>
      <c r="AA230" s="97">
        <f t="shared" si="60"/>
        <v>0.16666666666666669</v>
      </c>
      <c r="AB230" s="91">
        <f t="shared" si="67"/>
        <v>20</v>
      </c>
      <c r="AC230" s="81">
        <f t="shared" si="61"/>
        <v>4</v>
      </c>
      <c r="AD230" s="81">
        <f t="shared" si="68"/>
        <v>16</v>
      </c>
      <c r="AE230" s="81" t="str">
        <f t="shared" si="62"/>
        <v>4-16</v>
      </c>
      <c r="AF230" s="97">
        <f t="shared" si="69"/>
        <v>0</v>
      </c>
      <c r="AG230" s="95">
        <f t="shared" si="70"/>
        <v>0</v>
      </c>
      <c r="AH230" s="96">
        <f t="shared" si="64"/>
        <v>0</v>
      </c>
      <c r="AI230" s="81">
        <f t="shared" si="71"/>
        <v>16</v>
      </c>
    </row>
    <row r="231" spans="2:35" ht="45" x14ac:dyDescent="0.25">
      <c r="B231" s="154" t="s">
        <v>230</v>
      </c>
      <c r="C231" s="155">
        <v>81</v>
      </c>
      <c r="D231" s="85">
        <f t="shared" si="65"/>
        <v>0</v>
      </c>
      <c r="E231" s="156" t="s">
        <v>598</v>
      </c>
      <c r="F231" s="50"/>
      <c r="G231" s="70">
        <v>0.39861111111111108</v>
      </c>
      <c r="H231" s="70">
        <v>0.69652777777777775</v>
      </c>
      <c r="I231" s="71">
        <v>44303</v>
      </c>
      <c r="J231" s="71">
        <v>44305</v>
      </c>
      <c r="K231" s="71">
        <v>44305</v>
      </c>
      <c r="L231" s="71">
        <v>44305</v>
      </c>
      <c r="M231" s="133">
        <v>0.3125</v>
      </c>
      <c r="N231" s="133">
        <v>0.41666666666666669</v>
      </c>
      <c r="O231" s="50" t="s">
        <v>84</v>
      </c>
      <c r="P231" s="50" t="s">
        <v>318</v>
      </c>
      <c r="Q231" s="50" t="s">
        <v>77</v>
      </c>
      <c r="R231" s="50" t="s">
        <v>528</v>
      </c>
      <c r="S231" s="50" t="s">
        <v>336</v>
      </c>
      <c r="T231" s="50" t="s">
        <v>186</v>
      </c>
      <c r="U231" s="66">
        <f t="shared" si="55"/>
        <v>2</v>
      </c>
      <c r="V231" s="60">
        <f t="shared" si="56"/>
        <v>1</v>
      </c>
      <c r="W231" s="97">
        <f t="shared" si="66"/>
        <v>1.0065166666666667</v>
      </c>
      <c r="X231" s="97">
        <f t="shared" si="57"/>
        <v>1.5059133333333332</v>
      </c>
      <c r="Y231" s="134">
        <f t="shared" si="63"/>
        <v>0</v>
      </c>
      <c r="Z231" s="97">
        <f t="shared" si="59"/>
        <v>0.17847222222222225</v>
      </c>
      <c r="AA231" s="97">
        <f t="shared" si="60"/>
        <v>1.6843855555555556</v>
      </c>
      <c r="AB231" s="91">
        <f t="shared" si="67"/>
        <v>19</v>
      </c>
      <c r="AC231" s="81">
        <f t="shared" si="61"/>
        <v>4</v>
      </c>
      <c r="AD231" s="81">
        <f t="shared" si="68"/>
        <v>16</v>
      </c>
      <c r="AE231" s="81" t="str">
        <f t="shared" si="62"/>
        <v>4-16</v>
      </c>
      <c r="AF231" s="97">
        <f t="shared" si="69"/>
        <v>0.10416666666666669</v>
      </c>
      <c r="AG231" s="95">
        <f t="shared" si="70"/>
        <v>0</v>
      </c>
      <c r="AH231" s="96">
        <f t="shared" si="64"/>
        <v>1</v>
      </c>
      <c r="AI231" s="81">
        <f t="shared" si="71"/>
        <v>16</v>
      </c>
    </row>
    <row r="232" spans="2:35" x14ac:dyDescent="0.25">
      <c r="B232" s="154" t="s">
        <v>230</v>
      </c>
      <c r="C232" s="155">
        <v>81</v>
      </c>
      <c r="D232" s="85">
        <f t="shared" si="65"/>
        <v>0</v>
      </c>
      <c r="E232" s="154" t="s">
        <v>599</v>
      </c>
      <c r="F232" s="50"/>
      <c r="G232" s="70">
        <v>0.39861111111111108</v>
      </c>
      <c r="H232" s="70">
        <v>0.69652777777777775</v>
      </c>
      <c r="I232" s="71">
        <v>44303</v>
      </c>
      <c r="J232" s="71">
        <v>44305</v>
      </c>
      <c r="K232" s="71">
        <v>44305</v>
      </c>
      <c r="L232" s="71">
        <v>44305</v>
      </c>
      <c r="M232" s="70">
        <v>0.63263888888888886</v>
      </c>
      <c r="N232" s="70">
        <v>0.65277777777777779</v>
      </c>
      <c r="O232" s="50" t="s">
        <v>400</v>
      </c>
      <c r="P232" s="50" t="s">
        <v>318</v>
      </c>
      <c r="Q232" s="50" t="s">
        <v>77</v>
      </c>
      <c r="R232" s="50" t="s">
        <v>352</v>
      </c>
      <c r="S232" s="50" t="s">
        <v>337</v>
      </c>
      <c r="T232" s="50" t="s">
        <v>186</v>
      </c>
      <c r="U232" s="66">
        <f t="shared" si="55"/>
        <v>2</v>
      </c>
      <c r="V232" s="60">
        <f t="shared" si="56"/>
        <v>1</v>
      </c>
      <c r="W232" s="97">
        <f t="shared" si="66"/>
        <v>1.0065166666666667</v>
      </c>
      <c r="X232" s="97">
        <f t="shared" si="57"/>
        <v>1.5059133333333332</v>
      </c>
      <c r="Y232" s="134">
        <f t="shared" si="63"/>
        <v>0</v>
      </c>
      <c r="Z232" s="97">
        <f t="shared" si="59"/>
        <v>0.17847222222222225</v>
      </c>
      <c r="AA232" s="97">
        <f t="shared" si="60"/>
        <v>1.6843855555555556</v>
      </c>
      <c r="AB232" s="91">
        <f t="shared" si="67"/>
        <v>19</v>
      </c>
      <c r="AC232" s="81">
        <f t="shared" si="61"/>
        <v>4</v>
      </c>
      <c r="AD232" s="81">
        <f t="shared" si="68"/>
        <v>16</v>
      </c>
      <c r="AE232" s="81" t="str">
        <f t="shared" si="62"/>
        <v>4-16</v>
      </c>
      <c r="AF232" s="97">
        <f t="shared" si="69"/>
        <v>2.0138888888888928E-2</v>
      </c>
      <c r="AG232" s="95">
        <f t="shared" si="70"/>
        <v>0</v>
      </c>
      <c r="AH232" s="96">
        <f t="shared" si="64"/>
        <v>1</v>
      </c>
      <c r="AI232" s="81">
        <f t="shared" si="71"/>
        <v>16</v>
      </c>
    </row>
    <row r="233" spans="2:35" x14ac:dyDescent="0.25">
      <c r="B233" s="154" t="s">
        <v>230</v>
      </c>
      <c r="C233" s="155">
        <v>81</v>
      </c>
      <c r="D233" s="85">
        <f t="shared" si="65"/>
        <v>0</v>
      </c>
      <c r="E233" s="154" t="s">
        <v>600</v>
      </c>
      <c r="F233" s="50"/>
      <c r="G233" s="70">
        <v>0.39861111111111108</v>
      </c>
      <c r="H233" s="70">
        <v>0.69652777777777775</v>
      </c>
      <c r="I233" s="71">
        <v>44303</v>
      </c>
      <c r="J233" s="71">
        <v>44305</v>
      </c>
      <c r="K233" s="71">
        <v>44305</v>
      </c>
      <c r="L233" s="71">
        <v>44305</v>
      </c>
      <c r="M233" s="133">
        <v>0.375</v>
      </c>
      <c r="N233" s="133">
        <v>0.43055555555555558</v>
      </c>
      <c r="O233" s="50" t="s">
        <v>65</v>
      </c>
      <c r="P233" s="50" t="s">
        <v>318</v>
      </c>
      <c r="Q233" s="50" t="s">
        <v>77</v>
      </c>
      <c r="R233" s="50" t="s">
        <v>441</v>
      </c>
      <c r="S233" s="50" t="s">
        <v>336</v>
      </c>
      <c r="T233" s="50" t="s">
        <v>186</v>
      </c>
      <c r="U233" s="66">
        <f t="shared" si="55"/>
        <v>2</v>
      </c>
      <c r="V233" s="60">
        <f t="shared" si="56"/>
        <v>1</v>
      </c>
      <c r="W233" s="97">
        <f t="shared" si="66"/>
        <v>1.0065166666666667</v>
      </c>
      <c r="X233" s="97">
        <f t="shared" si="57"/>
        <v>1.5059133333333332</v>
      </c>
      <c r="Y233" s="134">
        <f t="shared" si="63"/>
        <v>0</v>
      </c>
      <c r="Z233" s="97">
        <f t="shared" si="59"/>
        <v>0.17847222222222225</v>
      </c>
      <c r="AA233" s="97">
        <f t="shared" si="60"/>
        <v>1.6843855555555556</v>
      </c>
      <c r="AB233" s="91">
        <f t="shared" si="67"/>
        <v>19</v>
      </c>
      <c r="AC233" s="81">
        <f t="shared" si="61"/>
        <v>4</v>
      </c>
      <c r="AD233" s="81">
        <f t="shared" si="68"/>
        <v>16</v>
      </c>
      <c r="AE233" s="81" t="str">
        <f t="shared" si="62"/>
        <v>4-16</v>
      </c>
      <c r="AF233" s="97">
        <f t="shared" si="69"/>
        <v>5.555555555555558E-2</v>
      </c>
      <c r="AG233" s="95">
        <f t="shared" si="70"/>
        <v>0</v>
      </c>
      <c r="AH233" s="96">
        <f t="shared" si="64"/>
        <v>1</v>
      </c>
      <c r="AI233" s="81">
        <f t="shared" si="71"/>
        <v>16</v>
      </c>
    </row>
    <row r="234" spans="2:35" x14ac:dyDescent="0.25">
      <c r="B234" s="154" t="s">
        <v>230</v>
      </c>
      <c r="C234" s="155">
        <v>81</v>
      </c>
      <c r="D234" s="85">
        <f t="shared" si="65"/>
        <v>1</v>
      </c>
      <c r="E234" s="154" t="s">
        <v>601</v>
      </c>
      <c r="F234" s="50"/>
      <c r="G234" s="70">
        <v>0.39861111111111108</v>
      </c>
      <c r="H234" s="70">
        <v>0.69652777777777775</v>
      </c>
      <c r="I234" s="71">
        <v>44303</v>
      </c>
      <c r="J234" s="71">
        <v>44305</v>
      </c>
      <c r="K234" s="71">
        <v>44305</v>
      </c>
      <c r="L234" s="71">
        <v>44305</v>
      </c>
      <c r="M234" s="133">
        <v>0.59027777777777779</v>
      </c>
      <c r="N234" s="133">
        <v>0.63541666666666663</v>
      </c>
      <c r="O234" s="50" t="s">
        <v>84</v>
      </c>
      <c r="P234" s="50" t="s">
        <v>318</v>
      </c>
      <c r="Q234" s="50" t="s">
        <v>77</v>
      </c>
      <c r="R234" s="50" t="s">
        <v>351</v>
      </c>
      <c r="S234" s="50" t="s">
        <v>336</v>
      </c>
      <c r="T234" s="50" t="s">
        <v>186</v>
      </c>
      <c r="U234" s="66">
        <f t="shared" si="55"/>
        <v>2</v>
      </c>
      <c r="V234" s="60">
        <f t="shared" si="56"/>
        <v>1</v>
      </c>
      <c r="W234" s="97">
        <f t="shared" si="66"/>
        <v>1.0065166666666667</v>
      </c>
      <c r="X234" s="97">
        <f t="shared" si="57"/>
        <v>1.5059133333333332</v>
      </c>
      <c r="Y234" s="134">
        <f t="shared" si="63"/>
        <v>0</v>
      </c>
      <c r="Z234" s="97">
        <f t="shared" si="59"/>
        <v>0.17847222222222225</v>
      </c>
      <c r="AA234" s="97">
        <f t="shared" si="60"/>
        <v>1.6843855555555556</v>
      </c>
      <c r="AB234" s="91">
        <f t="shared" si="67"/>
        <v>19</v>
      </c>
      <c r="AC234" s="81">
        <f t="shared" si="61"/>
        <v>4</v>
      </c>
      <c r="AD234" s="81">
        <f t="shared" si="68"/>
        <v>16</v>
      </c>
      <c r="AE234" s="81" t="str">
        <f t="shared" si="62"/>
        <v>4-16</v>
      </c>
      <c r="AF234" s="97">
        <f t="shared" si="69"/>
        <v>4.513888888888884E-2</v>
      </c>
      <c r="AG234" s="95">
        <f t="shared" si="70"/>
        <v>0</v>
      </c>
      <c r="AH234" s="96">
        <f t="shared" si="64"/>
        <v>1</v>
      </c>
      <c r="AI234" s="81">
        <f t="shared" si="71"/>
        <v>16</v>
      </c>
    </row>
    <row r="235" spans="2:35" x14ac:dyDescent="0.25">
      <c r="B235" s="154" t="s">
        <v>217</v>
      </c>
      <c r="C235" s="155">
        <v>82</v>
      </c>
      <c r="D235" s="85">
        <f t="shared" si="65"/>
        <v>0</v>
      </c>
      <c r="E235" s="156" t="s">
        <v>239</v>
      </c>
      <c r="F235" s="50"/>
      <c r="G235" s="70">
        <v>0.46527777777777773</v>
      </c>
      <c r="H235" s="70">
        <v>0.61805555555555558</v>
      </c>
      <c r="I235" s="71">
        <v>44305</v>
      </c>
      <c r="J235" s="71">
        <v>44310</v>
      </c>
      <c r="K235" s="71">
        <v>44305</v>
      </c>
      <c r="L235" s="71">
        <v>44305</v>
      </c>
      <c r="M235" s="133">
        <v>0.46527777777777773</v>
      </c>
      <c r="N235" s="133">
        <v>0.5</v>
      </c>
      <c r="O235" s="50" t="s">
        <v>100</v>
      </c>
      <c r="P235" s="50" t="s">
        <v>276</v>
      </c>
      <c r="Q235" s="73" t="s">
        <v>47</v>
      </c>
      <c r="R235" s="50" t="s">
        <v>443</v>
      </c>
      <c r="S235" s="50" t="s">
        <v>337</v>
      </c>
      <c r="T235" s="50" t="s">
        <v>184</v>
      </c>
      <c r="U235" s="66">
        <f t="shared" si="55"/>
        <v>5</v>
      </c>
      <c r="V235" s="60">
        <f t="shared" si="56"/>
        <v>1</v>
      </c>
      <c r="W235" s="97">
        <f t="shared" si="66"/>
        <v>1.9236777777777778</v>
      </c>
      <c r="X235" s="97">
        <f t="shared" si="57"/>
        <v>3.1097744444444446</v>
      </c>
      <c r="Y235" s="134">
        <f t="shared" si="63"/>
        <v>1</v>
      </c>
      <c r="Z235" s="97">
        <f t="shared" si="59"/>
        <v>0</v>
      </c>
      <c r="AA235" s="97">
        <f t="shared" si="60"/>
        <v>3.1097744444444446</v>
      </c>
      <c r="AB235" s="91">
        <f t="shared" si="67"/>
        <v>24</v>
      </c>
      <c r="AC235" s="81">
        <f t="shared" si="61"/>
        <v>4</v>
      </c>
      <c r="AD235" s="81">
        <f t="shared" si="68"/>
        <v>16</v>
      </c>
      <c r="AE235" s="81" t="str">
        <f t="shared" si="62"/>
        <v>4-16</v>
      </c>
      <c r="AF235" s="97">
        <f t="shared" si="69"/>
        <v>3.4722222222222265E-2</v>
      </c>
      <c r="AG235" s="95">
        <f t="shared" si="70"/>
        <v>0</v>
      </c>
      <c r="AH235" s="96">
        <f>IF(AND(R235&lt;&gt;"",S235&lt;&gt;""),1,0)</f>
        <v>1</v>
      </c>
      <c r="AI235" s="81">
        <f t="shared" si="71"/>
        <v>16</v>
      </c>
    </row>
    <row r="236" spans="2:35" ht="30" x14ac:dyDescent="0.25">
      <c r="B236" s="154" t="s">
        <v>217</v>
      </c>
      <c r="C236" s="155">
        <v>82</v>
      </c>
      <c r="D236" s="85">
        <f t="shared" si="65"/>
        <v>1</v>
      </c>
      <c r="E236" s="156" t="s">
        <v>602</v>
      </c>
      <c r="F236" s="50"/>
      <c r="G236" s="70">
        <v>0.46527777777777773</v>
      </c>
      <c r="H236" s="70">
        <v>0.61805555555555558</v>
      </c>
      <c r="I236" s="71">
        <v>44305</v>
      </c>
      <c r="J236" s="71">
        <v>44310</v>
      </c>
      <c r="K236" s="71">
        <v>44305</v>
      </c>
      <c r="L236" s="71">
        <v>44305</v>
      </c>
      <c r="M236" s="133">
        <v>0.3125</v>
      </c>
      <c r="N236" s="133">
        <v>0.70833333333333337</v>
      </c>
      <c r="O236" s="50" t="s">
        <v>820</v>
      </c>
      <c r="P236" s="50" t="s">
        <v>276</v>
      </c>
      <c r="Q236" s="73" t="s">
        <v>47</v>
      </c>
      <c r="R236" s="50" t="s">
        <v>443</v>
      </c>
      <c r="S236" s="50" t="s">
        <v>337</v>
      </c>
      <c r="T236" s="50" t="s">
        <v>184</v>
      </c>
      <c r="U236" s="66">
        <f t="shared" si="55"/>
        <v>5</v>
      </c>
      <c r="V236" s="60">
        <f t="shared" si="56"/>
        <v>1</v>
      </c>
      <c r="W236" s="97">
        <f t="shared" si="66"/>
        <v>1.9236777777777778</v>
      </c>
      <c r="X236" s="97">
        <f t="shared" si="57"/>
        <v>3.1097744444444446</v>
      </c>
      <c r="Y236" s="134">
        <f t="shared" si="63"/>
        <v>1</v>
      </c>
      <c r="Z236" s="97">
        <f t="shared" si="59"/>
        <v>0</v>
      </c>
      <c r="AA236" s="97">
        <f t="shared" si="60"/>
        <v>3.1097744444444446</v>
      </c>
      <c r="AB236" s="91">
        <f t="shared" si="67"/>
        <v>24</v>
      </c>
      <c r="AC236" s="81">
        <f t="shared" si="61"/>
        <v>4</v>
      </c>
      <c r="AD236" s="81">
        <f t="shared" si="68"/>
        <v>16</v>
      </c>
      <c r="AE236" s="81" t="str">
        <f t="shared" si="62"/>
        <v>4-16</v>
      </c>
      <c r="AF236" s="97">
        <f t="shared" si="69"/>
        <v>0.31283333333333335</v>
      </c>
      <c r="AG236" s="95">
        <f t="shared" si="70"/>
        <v>0</v>
      </c>
      <c r="AH236" s="96">
        <f t="shared" si="64"/>
        <v>1</v>
      </c>
      <c r="AI236" s="81">
        <f t="shared" si="71"/>
        <v>16</v>
      </c>
    </row>
    <row r="237" spans="2:35" x14ac:dyDescent="0.25">
      <c r="B237" s="154"/>
      <c r="C237" s="155"/>
      <c r="D237" s="85">
        <f t="shared" si="65"/>
        <v>1</v>
      </c>
      <c r="E237" s="156"/>
      <c r="F237" s="50"/>
      <c r="G237" s="70"/>
      <c r="H237" s="70"/>
      <c r="I237" s="71"/>
      <c r="J237" s="71"/>
      <c r="K237" s="71"/>
      <c r="L237" s="71"/>
      <c r="M237" s="133"/>
      <c r="N237" s="133"/>
      <c r="O237" s="50"/>
      <c r="P237" s="50"/>
      <c r="Q237" s="50"/>
      <c r="R237" s="50"/>
      <c r="S237" s="50"/>
      <c r="T237" s="50"/>
      <c r="U237" s="66">
        <f t="shared" si="55"/>
        <v>0</v>
      </c>
      <c r="V237" s="60">
        <f t="shared" si="56"/>
        <v>0</v>
      </c>
      <c r="W237" s="97">
        <f t="shared" si="66"/>
        <v>0</v>
      </c>
      <c r="X237" s="97">
        <f t="shared" si="57"/>
        <v>0</v>
      </c>
      <c r="Y237" s="134">
        <f t="shared" si="63"/>
        <v>1</v>
      </c>
      <c r="Z237" s="97">
        <f t="shared" si="59"/>
        <v>0</v>
      </c>
      <c r="AA237" s="97">
        <f t="shared" si="60"/>
        <v>0</v>
      </c>
      <c r="AB237" s="91">
        <f t="shared" si="67"/>
        <v>0</v>
      </c>
      <c r="AC237" s="81">
        <f t="shared" si="61"/>
        <v>1</v>
      </c>
      <c r="AD237" s="81">
        <f t="shared" si="68"/>
        <v>52</v>
      </c>
      <c r="AE237" s="81" t="str">
        <f t="shared" si="62"/>
        <v>1-52</v>
      </c>
      <c r="AF237" s="97">
        <f t="shared" si="69"/>
        <v>0</v>
      </c>
      <c r="AG237" s="95">
        <f t="shared" si="70"/>
        <v>0</v>
      </c>
      <c r="AH237" s="96">
        <f t="shared" si="64"/>
        <v>0</v>
      </c>
      <c r="AI237" s="81">
        <f t="shared" si="71"/>
        <v>52</v>
      </c>
    </row>
    <row r="238" spans="2:35" x14ac:dyDescent="0.25">
      <c r="B238" s="154" t="s">
        <v>204</v>
      </c>
      <c r="C238" s="155">
        <v>82</v>
      </c>
      <c r="D238" s="85">
        <f t="shared" si="65"/>
        <v>1</v>
      </c>
      <c r="E238" s="156" t="s">
        <v>603</v>
      </c>
      <c r="F238" s="50"/>
      <c r="G238" s="70">
        <v>0.46527777777777773</v>
      </c>
      <c r="H238" s="70"/>
      <c r="I238" s="71">
        <v>44305</v>
      </c>
      <c r="J238" s="50"/>
      <c r="K238" s="50"/>
      <c r="L238" s="50"/>
      <c r="M238" s="50"/>
      <c r="N238" s="50"/>
      <c r="O238" s="50"/>
      <c r="P238" s="50" t="s">
        <v>697</v>
      </c>
      <c r="Q238" s="73" t="s">
        <v>47</v>
      </c>
      <c r="R238" s="50" t="s">
        <v>698</v>
      </c>
      <c r="S238" s="50"/>
      <c r="T238" s="50" t="s">
        <v>184</v>
      </c>
      <c r="U238" s="66">
        <f t="shared" si="55"/>
        <v>-44305</v>
      </c>
      <c r="V238" s="60">
        <f t="shared" si="56"/>
        <v>0</v>
      </c>
      <c r="W238" s="97">
        <f t="shared" si="66"/>
        <v>0</v>
      </c>
      <c r="X238" s="97">
        <f t="shared" si="57"/>
        <v>0</v>
      </c>
      <c r="Y238" s="134">
        <f t="shared" si="63"/>
        <v>1</v>
      </c>
      <c r="Z238" s="97">
        <f t="shared" si="59"/>
        <v>0</v>
      </c>
      <c r="AA238" s="97">
        <f t="shared" si="60"/>
        <v>0</v>
      </c>
      <c r="AB238" s="91">
        <f t="shared" si="67"/>
        <v>0</v>
      </c>
      <c r="AC238" s="81">
        <f t="shared" si="61"/>
        <v>1</v>
      </c>
      <c r="AD238" s="81">
        <f t="shared" si="68"/>
        <v>52</v>
      </c>
      <c r="AE238" s="81" t="str">
        <f t="shared" si="62"/>
        <v>1-52</v>
      </c>
      <c r="AF238" s="97">
        <f t="shared" si="69"/>
        <v>0</v>
      </c>
      <c r="AG238" s="95">
        <f t="shared" si="70"/>
        <v>0</v>
      </c>
      <c r="AH238" s="96">
        <f t="shared" si="64"/>
        <v>0</v>
      </c>
      <c r="AI238" s="81">
        <f t="shared" si="71"/>
        <v>52</v>
      </c>
    </row>
    <row r="239" spans="2:35" x14ac:dyDescent="0.25">
      <c r="B239" s="154" t="s">
        <v>604</v>
      </c>
      <c r="C239" s="155">
        <v>83</v>
      </c>
      <c r="D239" s="85">
        <f t="shared" si="65"/>
        <v>1</v>
      </c>
      <c r="E239" s="156" t="s">
        <v>239</v>
      </c>
      <c r="F239" s="50"/>
      <c r="G239" s="70">
        <v>0.5</v>
      </c>
      <c r="H239" s="70"/>
      <c r="I239" s="71">
        <v>44305</v>
      </c>
      <c r="J239" s="50"/>
      <c r="K239" s="50"/>
      <c r="L239" s="50"/>
      <c r="M239" s="50"/>
      <c r="N239" s="50"/>
      <c r="O239" s="50" t="s">
        <v>100</v>
      </c>
      <c r="P239" s="50" t="s">
        <v>265</v>
      </c>
      <c r="Q239" s="73" t="s">
        <v>47</v>
      </c>
      <c r="R239" s="50" t="s">
        <v>443</v>
      </c>
      <c r="S239" s="50" t="s">
        <v>337</v>
      </c>
      <c r="T239" s="50" t="s">
        <v>184</v>
      </c>
      <c r="U239" s="66">
        <f t="shared" si="55"/>
        <v>-44305</v>
      </c>
      <c r="V239" s="60">
        <f t="shared" si="56"/>
        <v>0</v>
      </c>
      <c r="W239" s="97">
        <f t="shared" si="66"/>
        <v>0</v>
      </c>
      <c r="X239" s="97">
        <f t="shared" si="57"/>
        <v>0</v>
      </c>
      <c r="Y239" s="134">
        <f t="shared" si="63"/>
        <v>1</v>
      </c>
      <c r="Z239" s="97">
        <f t="shared" si="59"/>
        <v>0</v>
      </c>
      <c r="AA239" s="97">
        <f t="shared" si="60"/>
        <v>0</v>
      </c>
      <c r="AB239" s="91">
        <f t="shared" si="67"/>
        <v>0</v>
      </c>
      <c r="AC239" s="81">
        <f t="shared" si="61"/>
        <v>1</v>
      </c>
      <c r="AD239" s="81">
        <f t="shared" si="68"/>
        <v>52</v>
      </c>
      <c r="AE239" s="81" t="str">
        <f t="shared" si="62"/>
        <v>1-52</v>
      </c>
      <c r="AF239" s="97">
        <f t="shared" si="69"/>
        <v>0</v>
      </c>
      <c r="AG239" s="95">
        <f t="shared" si="70"/>
        <v>0</v>
      </c>
      <c r="AH239" s="96">
        <f t="shared" si="64"/>
        <v>1</v>
      </c>
      <c r="AI239" s="81">
        <f t="shared" si="71"/>
        <v>52</v>
      </c>
    </row>
    <row r="240" spans="2:35" x14ac:dyDescent="0.25">
      <c r="B240" s="154" t="s">
        <v>221</v>
      </c>
      <c r="C240" s="155">
        <v>84</v>
      </c>
      <c r="D240" s="85">
        <f t="shared" si="65"/>
        <v>0</v>
      </c>
      <c r="E240" s="156" t="s">
        <v>605</v>
      </c>
      <c r="F240" s="50"/>
      <c r="G240" s="70">
        <v>0.37152777777777773</v>
      </c>
      <c r="H240" s="70">
        <v>0.44444444444444442</v>
      </c>
      <c r="I240" s="71">
        <v>44305</v>
      </c>
      <c r="J240" s="71">
        <v>44305</v>
      </c>
      <c r="K240" s="71">
        <v>44305</v>
      </c>
      <c r="L240" s="71">
        <v>44305</v>
      </c>
      <c r="M240" s="70">
        <v>0.37638888888888888</v>
      </c>
      <c r="N240" s="133">
        <v>0.39930555555555558</v>
      </c>
      <c r="O240" s="50" t="s">
        <v>699</v>
      </c>
      <c r="P240" s="50" t="s">
        <v>75</v>
      </c>
      <c r="Q240" s="50" t="s">
        <v>77</v>
      </c>
      <c r="R240" s="50" t="s">
        <v>700</v>
      </c>
      <c r="S240" s="50" t="s">
        <v>337</v>
      </c>
      <c r="T240" s="50" t="s">
        <v>186</v>
      </c>
      <c r="U240" s="66">
        <f t="shared" si="55"/>
        <v>0</v>
      </c>
      <c r="V240" s="60">
        <f t="shared" si="56"/>
        <v>1</v>
      </c>
      <c r="W240" s="97">
        <f t="shared" si="66"/>
        <v>7.2916666666666685E-2</v>
      </c>
      <c r="X240" s="97">
        <f t="shared" si="57"/>
        <v>7.2916666666666685E-2</v>
      </c>
      <c r="Y240" s="134">
        <f t="shared" si="63"/>
        <v>1</v>
      </c>
      <c r="Z240" s="97">
        <f t="shared" si="59"/>
        <v>0</v>
      </c>
      <c r="AA240" s="97">
        <f t="shared" si="60"/>
        <v>7.2916666666666685E-2</v>
      </c>
      <c r="AB240" s="91">
        <f t="shared" si="67"/>
        <v>19</v>
      </c>
      <c r="AC240" s="81">
        <f t="shared" si="61"/>
        <v>4</v>
      </c>
      <c r="AD240" s="81">
        <f t="shared" si="68"/>
        <v>16</v>
      </c>
      <c r="AE240" s="81" t="str">
        <f t="shared" si="62"/>
        <v>4-16</v>
      </c>
      <c r="AF240" s="97">
        <f t="shared" si="69"/>
        <v>2.2916666666666696E-2</v>
      </c>
      <c r="AG240" s="95">
        <f t="shared" si="70"/>
        <v>0</v>
      </c>
      <c r="AH240" s="96">
        <f t="shared" si="64"/>
        <v>1</v>
      </c>
      <c r="AI240" s="81">
        <f t="shared" si="71"/>
        <v>16</v>
      </c>
    </row>
    <row r="241" spans="2:35" x14ac:dyDescent="0.25">
      <c r="B241" s="154" t="s">
        <v>228</v>
      </c>
      <c r="C241" s="155">
        <v>84</v>
      </c>
      <c r="D241" s="85">
        <f t="shared" si="65"/>
        <v>0</v>
      </c>
      <c r="E241" s="156" t="s">
        <v>606</v>
      </c>
      <c r="F241" s="50"/>
      <c r="G241" s="70">
        <v>0.37152777777777773</v>
      </c>
      <c r="H241" s="70">
        <v>0.48958333333333331</v>
      </c>
      <c r="I241" s="71">
        <v>44305</v>
      </c>
      <c r="J241" s="71">
        <v>44306</v>
      </c>
      <c r="K241" s="71">
        <v>44305</v>
      </c>
      <c r="L241" s="71">
        <v>44305</v>
      </c>
      <c r="M241" s="133">
        <v>0.39930555555555558</v>
      </c>
      <c r="N241" s="133">
        <v>0.41666666666666669</v>
      </c>
      <c r="O241" s="50" t="s">
        <v>100</v>
      </c>
      <c r="P241" s="50" t="s">
        <v>75</v>
      </c>
      <c r="Q241" s="50" t="s">
        <v>77</v>
      </c>
      <c r="R241" s="50" t="s">
        <v>443</v>
      </c>
      <c r="S241" s="50" t="s">
        <v>337</v>
      </c>
      <c r="T241" s="50" t="s">
        <v>186</v>
      </c>
      <c r="U241" s="66">
        <f t="shared" ref="U241:U304" si="72">+J241-I241</f>
        <v>1</v>
      </c>
      <c r="V241" s="60">
        <f t="shared" ref="V241:V304" si="73">IF(AND(G241&lt;&gt;"",H241&lt;&gt;""),1,0)</f>
        <v>1</v>
      </c>
      <c r="W241" s="97">
        <f t="shared" si="66"/>
        <v>0.38955555555555554</v>
      </c>
      <c r="X241" s="97">
        <f t="shared" ref="X241:X304" si="74">IF(OR(V241=0,G241="",H241=""),0,IF(AND(V241=1,U241&lt;1,I241=J241,(H241-G241)&lt;=0.2075),H241-G241,IF(AND(V241=1,U241&lt;1,I241=J241,(H241-G241)&gt;0.2075),H241-G241-0.04167,IF(AND(V241=1,U241&gt;1),((U241-1)*0.583)+(H241-$AE$3)+($AF$3-G241-0.04167),IF(AND(V241=1,U241=1,I241&lt;&gt;J241,(H241-G241)&lt;=0.332),(H241-$AE$3)+($AF$3-G241)-0.166,(H241-$AE$3)+($AF$3-G241))))))</f>
        <v>0.61872222222222228</v>
      </c>
      <c r="Y241" s="134">
        <f t="shared" si="63"/>
        <v>1</v>
      </c>
      <c r="Z241" s="97">
        <f t="shared" ref="Z241:Z304" si="75">IF(Y241=1,0,($AF$3-H241))</f>
        <v>0</v>
      </c>
      <c r="AA241" s="97">
        <f t="shared" ref="AA241:AA304" si="76">X241+Z241</f>
        <v>0.61872222222222228</v>
      </c>
      <c r="AB241" s="91">
        <f t="shared" si="67"/>
        <v>20</v>
      </c>
      <c r="AC241" s="81">
        <f t="shared" ref="AC241:AC304" si="77">MONTH(J241)</f>
        <v>4</v>
      </c>
      <c r="AD241" s="81">
        <f t="shared" si="68"/>
        <v>16</v>
      </c>
      <c r="AE241" s="81" t="str">
        <f t="shared" ref="AE241:AE282" si="78">AC241&amp;"-"&amp;AD241</f>
        <v>4-16</v>
      </c>
      <c r="AF241" s="97">
        <f t="shared" si="69"/>
        <v>1.7361111111111105E-2</v>
      </c>
      <c r="AG241" s="95">
        <f t="shared" si="70"/>
        <v>0</v>
      </c>
      <c r="AH241" s="96">
        <f t="shared" si="64"/>
        <v>1</v>
      </c>
      <c r="AI241" s="81">
        <f t="shared" si="71"/>
        <v>16</v>
      </c>
    </row>
    <row r="242" spans="2:35" x14ac:dyDescent="0.25">
      <c r="B242" s="154" t="s">
        <v>221</v>
      </c>
      <c r="C242" s="155">
        <v>84</v>
      </c>
      <c r="D242" s="85">
        <f t="shared" si="65"/>
        <v>0</v>
      </c>
      <c r="E242" s="154" t="s">
        <v>607</v>
      </c>
      <c r="F242" s="50"/>
      <c r="G242" s="70">
        <v>0.37152777777777773</v>
      </c>
      <c r="H242" s="70">
        <v>0.44444444444444442</v>
      </c>
      <c r="I242" s="71">
        <v>44305</v>
      </c>
      <c r="J242" s="71">
        <v>44305</v>
      </c>
      <c r="K242" s="71">
        <v>44305</v>
      </c>
      <c r="L242" s="71">
        <v>44305</v>
      </c>
      <c r="M242" s="133">
        <v>0.4236111111111111</v>
      </c>
      <c r="N242" s="133">
        <v>0.44444444444444442</v>
      </c>
      <c r="O242" s="50" t="s">
        <v>84</v>
      </c>
      <c r="P242" s="50" t="s">
        <v>75</v>
      </c>
      <c r="Q242" s="50" t="s">
        <v>77</v>
      </c>
      <c r="R242" s="50" t="s">
        <v>351</v>
      </c>
      <c r="S242" s="50" t="s">
        <v>336</v>
      </c>
      <c r="T242" s="50" t="s">
        <v>186</v>
      </c>
      <c r="U242" s="66">
        <f t="shared" si="72"/>
        <v>0</v>
      </c>
      <c r="V242" s="60">
        <f t="shared" si="73"/>
        <v>1</v>
      </c>
      <c r="W242" s="97">
        <f t="shared" si="66"/>
        <v>7.2916666666666685E-2</v>
      </c>
      <c r="X242" s="97">
        <f t="shared" si="74"/>
        <v>7.2916666666666685E-2</v>
      </c>
      <c r="Y242" s="134">
        <f t="shared" si="63"/>
        <v>1</v>
      </c>
      <c r="Z242" s="97">
        <f t="shared" si="75"/>
        <v>0</v>
      </c>
      <c r="AA242" s="97">
        <f t="shared" si="76"/>
        <v>7.2916666666666685E-2</v>
      </c>
      <c r="AB242" s="91">
        <f t="shared" si="67"/>
        <v>19</v>
      </c>
      <c r="AC242" s="81">
        <f t="shared" si="77"/>
        <v>4</v>
      </c>
      <c r="AD242" s="81">
        <f t="shared" si="68"/>
        <v>16</v>
      </c>
      <c r="AE242" s="81" t="str">
        <f t="shared" si="78"/>
        <v>4-16</v>
      </c>
      <c r="AF242" s="97">
        <f t="shared" si="69"/>
        <v>2.0833333333333315E-2</v>
      </c>
      <c r="AG242" s="95">
        <f t="shared" si="70"/>
        <v>0</v>
      </c>
      <c r="AH242" s="96">
        <f t="shared" si="64"/>
        <v>1</v>
      </c>
      <c r="AI242" s="81">
        <f t="shared" si="71"/>
        <v>16</v>
      </c>
    </row>
    <row r="243" spans="2:35" ht="30" x14ac:dyDescent="0.25">
      <c r="B243" s="154" t="s">
        <v>228</v>
      </c>
      <c r="C243" s="155">
        <v>84</v>
      </c>
      <c r="D243" s="85">
        <f t="shared" si="65"/>
        <v>0</v>
      </c>
      <c r="E243" s="156" t="s">
        <v>608</v>
      </c>
      <c r="F243" s="50"/>
      <c r="G243" s="70"/>
      <c r="H243" s="70"/>
      <c r="I243" s="71"/>
      <c r="J243" s="71"/>
      <c r="K243" s="71">
        <v>44305</v>
      </c>
      <c r="L243" s="71">
        <v>44306</v>
      </c>
      <c r="M243" s="133">
        <v>0.44791666666666669</v>
      </c>
      <c r="N243" s="133">
        <v>0.48958333333333331</v>
      </c>
      <c r="O243" s="50" t="s">
        <v>72</v>
      </c>
      <c r="P243" s="50" t="s">
        <v>75</v>
      </c>
      <c r="Q243" s="50" t="s">
        <v>77</v>
      </c>
      <c r="R243" s="50" t="s">
        <v>700</v>
      </c>
      <c r="S243" s="50" t="s">
        <v>337</v>
      </c>
      <c r="T243" s="50" t="s">
        <v>186</v>
      </c>
      <c r="U243" s="66">
        <f t="shared" si="72"/>
        <v>0</v>
      </c>
      <c r="V243" s="60">
        <f t="shared" si="73"/>
        <v>0</v>
      </c>
      <c r="W243" s="97">
        <f t="shared" si="66"/>
        <v>0</v>
      </c>
      <c r="X243" s="97">
        <f t="shared" si="74"/>
        <v>0</v>
      </c>
      <c r="Y243" s="134">
        <f t="shared" si="63"/>
        <v>1</v>
      </c>
      <c r="Z243" s="97">
        <f t="shared" si="75"/>
        <v>0</v>
      </c>
      <c r="AA243" s="97">
        <f t="shared" si="76"/>
        <v>0</v>
      </c>
      <c r="AB243" s="91">
        <f t="shared" si="67"/>
        <v>0</v>
      </c>
      <c r="AC243" s="81">
        <f t="shared" si="77"/>
        <v>1</v>
      </c>
      <c r="AD243" s="81">
        <f t="shared" si="68"/>
        <v>52</v>
      </c>
      <c r="AE243" s="81" t="str">
        <f t="shared" si="78"/>
        <v>1-52</v>
      </c>
      <c r="AF243" s="97">
        <f t="shared" si="69"/>
        <v>0.31316666666666659</v>
      </c>
      <c r="AG243" s="95">
        <f t="shared" si="70"/>
        <v>1</v>
      </c>
      <c r="AH243" s="96">
        <f t="shared" si="64"/>
        <v>1</v>
      </c>
      <c r="AI243" s="81">
        <f t="shared" si="71"/>
        <v>16</v>
      </c>
    </row>
    <row r="244" spans="2:35" x14ac:dyDescent="0.25">
      <c r="B244" s="154" t="s">
        <v>228</v>
      </c>
      <c r="C244" s="155">
        <v>84</v>
      </c>
      <c r="D244" s="85">
        <f t="shared" si="65"/>
        <v>1</v>
      </c>
      <c r="E244" s="154" t="s">
        <v>609</v>
      </c>
      <c r="F244" s="50"/>
      <c r="G244" s="70"/>
      <c r="H244" s="70"/>
      <c r="I244" s="71"/>
      <c r="J244" s="71"/>
      <c r="K244" s="71">
        <v>44305</v>
      </c>
      <c r="L244" s="71">
        <v>44305</v>
      </c>
      <c r="M244" s="133">
        <v>0.65625</v>
      </c>
      <c r="N244" s="133">
        <v>0.68055555555555547</v>
      </c>
      <c r="O244" s="50" t="s">
        <v>62</v>
      </c>
      <c r="P244" s="50" t="s">
        <v>75</v>
      </c>
      <c r="Q244" s="50" t="s">
        <v>77</v>
      </c>
      <c r="R244" s="50" t="s">
        <v>349</v>
      </c>
      <c r="S244" s="50" t="s">
        <v>337</v>
      </c>
      <c r="T244" s="50" t="s">
        <v>186</v>
      </c>
      <c r="U244" s="66">
        <f t="shared" si="72"/>
        <v>0</v>
      </c>
      <c r="V244" s="60">
        <f t="shared" si="73"/>
        <v>0</v>
      </c>
      <c r="W244" s="97">
        <f t="shared" si="66"/>
        <v>0</v>
      </c>
      <c r="X244" s="97">
        <f t="shared" si="74"/>
        <v>0</v>
      </c>
      <c r="Y244" s="134">
        <f t="shared" si="63"/>
        <v>1</v>
      </c>
      <c r="Z244" s="97">
        <f t="shared" si="75"/>
        <v>0</v>
      </c>
      <c r="AA244" s="97">
        <f t="shared" si="76"/>
        <v>0</v>
      </c>
      <c r="AB244" s="91">
        <f t="shared" si="67"/>
        <v>0</v>
      </c>
      <c r="AC244" s="81">
        <f t="shared" si="77"/>
        <v>1</v>
      </c>
      <c r="AD244" s="81">
        <f t="shared" si="68"/>
        <v>52</v>
      </c>
      <c r="AE244" s="81" t="str">
        <f t="shared" si="78"/>
        <v>1-52</v>
      </c>
      <c r="AF244" s="97">
        <f t="shared" si="69"/>
        <v>2.4305555555555469E-2</v>
      </c>
      <c r="AG244" s="95">
        <f t="shared" si="70"/>
        <v>0</v>
      </c>
      <c r="AH244" s="96">
        <f t="shared" si="64"/>
        <v>1</v>
      </c>
      <c r="AI244" s="81">
        <f t="shared" si="71"/>
        <v>16</v>
      </c>
    </row>
    <row r="245" spans="2:35" x14ac:dyDescent="0.25">
      <c r="B245" s="154" t="s">
        <v>203</v>
      </c>
      <c r="C245" s="155">
        <v>85</v>
      </c>
      <c r="D245" s="85">
        <f t="shared" si="65"/>
        <v>0</v>
      </c>
      <c r="E245" s="156" t="s">
        <v>610</v>
      </c>
      <c r="F245" s="50"/>
      <c r="G245" s="70">
        <v>0.625</v>
      </c>
      <c r="H245" s="70">
        <v>0.67013888888888884</v>
      </c>
      <c r="I245" s="71">
        <v>44305</v>
      </c>
      <c r="J245" s="71">
        <v>44305</v>
      </c>
      <c r="K245" s="71">
        <v>44305</v>
      </c>
      <c r="L245" s="71">
        <v>44305</v>
      </c>
      <c r="M245" s="133">
        <v>0.64583333333333337</v>
      </c>
      <c r="N245" s="133">
        <v>0.66666666666666663</v>
      </c>
      <c r="O245" s="50" t="s">
        <v>100</v>
      </c>
      <c r="P245" s="50" t="s">
        <v>264</v>
      </c>
      <c r="Q245" s="73" t="s">
        <v>47</v>
      </c>
      <c r="R245" s="50" t="s">
        <v>700</v>
      </c>
      <c r="S245" s="50" t="s">
        <v>337</v>
      </c>
      <c r="T245" s="50" t="s">
        <v>185</v>
      </c>
      <c r="U245" s="66">
        <f t="shared" si="72"/>
        <v>0</v>
      </c>
      <c r="V245" s="60">
        <f t="shared" si="73"/>
        <v>1</v>
      </c>
      <c r="W245" s="97">
        <f t="shared" si="66"/>
        <v>4.513888888888884E-2</v>
      </c>
      <c r="X245" s="97">
        <f t="shared" si="74"/>
        <v>4.513888888888884E-2</v>
      </c>
      <c r="Y245" s="134">
        <f t="shared" si="63"/>
        <v>0</v>
      </c>
      <c r="Z245" s="97">
        <f t="shared" si="75"/>
        <v>0.20486111111111116</v>
      </c>
      <c r="AA245" s="97">
        <f t="shared" si="76"/>
        <v>0.25</v>
      </c>
      <c r="AB245" s="91">
        <f t="shared" si="67"/>
        <v>19</v>
      </c>
      <c r="AC245" s="81">
        <f t="shared" si="77"/>
        <v>4</v>
      </c>
      <c r="AD245" s="81">
        <f t="shared" si="68"/>
        <v>16</v>
      </c>
      <c r="AE245" s="81" t="str">
        <f t="shared" si="78"/>
        <v>4-16</v>
      </c>
      <c r="AF245" s="97">
        <f t="shared" si="69"/>
        <v>2.0833333333333259E-2</v>
      </c>
      <c r="AG245" s="95">
        <f t="shared" si="70"/>
        <v>0</v>
      </c>
      <c r="AH245" s="96">
        <f t="shared" si="64"/>
        <v>1</v>
      </c>
      <c r="AI245" s="81">
        <f t="shared" si="71"/>
        <v>16</v>
      </c>
    </row>
    <row r="246" spans="2:35" x14ac:dyDescent="0.25">
      <c r="B246" s="154" t="s">
        <v>203</v>
      </c>
      <c r="C246" s="155">
        <v>85</v>
      </c>
      <c r="D246" s="85">
        <f t="shared" si="65"/>
        <v>1</v>
      </c>
      <c r="E246" s="154" t="s">
        <v>611</v>
      </c>
      <c r="F246" s="50"/>
      <c r="G246" s="70">
        <v>0.625</v>
      </c>
      <c r="H246" s="70">
        <v>0.67013888888888884</v>
      </c>
      <c r="I246" s="71">
        <v>44305</v>
      </c>
      <c r="J246" s="71">
        <v>44305</v>
      </c>
      <c r="K246" s="71">
        <v>44305</v>
      </c>
      <c r="L246" s="71">
        <v>44305</v>
      </c>
      <c r="M246" s="133">
        <v>0.65277777777777779</v>
      </c>
      <c r="N246" s="133">
        <v>0.66666666666666663</v>
      </c>
      <c r="O246" s="50" t="s">
        <v>100</v>
      </c>
      <c r="P246" s="50" t="s">
        <v>264</v>
      </c>
      <c r="Q246" s="73" t="s">
        <v>47</v>
      </c>
      <c r="R246" s="50" t="s">
        <v>352</v>
      </c>
      <c r="S246" s="50" t="s">
        <v>337</v>
      </c>
      <c r="T246" s="50" t="s">
        <v>185</v>
      </c>
      <c r="U246" s="66">
        <f t="shared" si="72"/>
        <v>0</v>
      </c>
      <c r="V246" s="60">
        <f t="shared" si="73"/>
        <v>1</v>
      </c>
      <c r="W246" s="97">
        <f t="shared" si="66"/>
        <v>4.513888888888884E-2</v>
      </c>
      <c r="X246" s="97">
        <f t="shared" si="74"/>
        <v>4.513888888888884E-2</v>
      </c>
      <c r="Y246" s="134">
        <f t="shared" si="63"/>
        <v>0</v>
      </c>
      <c r="Z246" s="97">
        <f t="shared" si="75"/>
        <v>0.20486111111111116</v>
      </c>
      <c r="AA246" s="97">
        <f t="shared" si="76"/>
        <v>0.25</v>
      </c>
      <c r="AB246" s="91">
        <f t="shared" si="67"/>
        <v>19</v>
      </c>
      <c r="AC246" s="81">
        <f t="shared" si="77"/>
        <v>4</v>
      </c>
      <c r="AD246" s="81">
        <f t="shared" si="68"/>
        <v>16</v>
      </c>
      <c r="AE246" s="81" t="str">
        <f t="shared" si="78"/>
        <v>4-16</v>
      </c>
      <c r="AF246" s="97">
        <f t="shared" si="69"/>
        <v>1.388888888888884E-2</v>
      </c>
      <c r="AG246" s="95">
        <f t="shared" si="70"/>
        <v>0</v>
      </c>
      <c r="AH246" s="96">
        <f t="shared" si="64"/>
        <v>1</v>
      </c>
      <c r="AI246" s="81">
        <f t="shared" si="71"/>
        <v>16</v>
      </c>
    </row>
    <row r="247" spans="2:35" x14ac:dyDescent="0.25">
      <c r="B247" s="154" t="s">
        <v>86</v>
      </c>
      <c r="C247" s="155">
        <v>86</v>
      </c>
      <c r="D247" s="85">
        <f t="shared" si="65"/>
        <v>0</v>
      </c>
      <c r="E247" s="156" t="s">
        <v>612</v>
      </c>
      <c r="F247" s="50"/>
      <c r="G247" s="70">
        <v>0.58333333333333337</v>
      </c>
      <c r="H247" s="70">
        <v>0.72916666666666663</v>
      </c>
      <c r="I247" s="71">
        <v>44305</v>
      </c>
      <c r="J247" s="71">
        <v>44305</v>
      </c>
      <c r="K247" s="71">
        <v>44305</v>
      </c>
      <c r="L247" s="71">
        <v>44305</v>
      </c>
      <c r="M247" s="133">
        <v>0.71875</v>
      </c>
      <c r="N247" s="133">
        <v>0.72916666666666663</v>
      </c>
      <c r="O247" s="50" t="s">
        <v>701</v>
      </c>
      <c r="P247" s="50" t="s">
        <v>702</v>
      </c>
      <c r="Q247" s="50" t="s">
        <v>77</v>
      </c>
      <c r="R247" s="50" t="s">
        <v>703</v>
      </c>
      <c r="S247" s="50" t="s">
        <v>337</v>
      </c>
      <c r="T247" s="50" t="s">
        <v>184</v>
      </c>
      <c r="U247" s="66">
        <f t="shared" si="72"/>
        <v>0</v>
      </c>
      <c r="V247" s="60">
        <f t="shared" si="73"/>
        <v>1</v>
      </c>
      <c r="W247" s="97">
        <f t="shared" si="66"/>
        <v>0.14583333333333326</v>
      </c>
      <c r="X247" s="97">
        <f t="shared" si="74"/>
        <v>0.14583333333333326</v>
      </c>
      <c r="Y247" s="134">
        <f t="shared" si="63"/>
        <v>0</v>
      </c>
      <c r="Z247" s="97">
        <f t="shared" si="75"/>
        <v>0.14583333333333337</v>
      </c>
      <c r="AA247" s="97">
        <f t="shared" si="76"/>
        <v>0.29166666666666663</v>
      </c>
      <c r="AB247" s="91">
        <f t="shared" si="67"/>
        <v>19</v>
      </c>
      <c r="AC247" s="81">
        <f t="shared" si="77"/>
        <v>4</v>
      </c>
      <c r="AD247" s="81">
        <f t="shared" si="68"/>
        <v>16</v>
      </c>
      <c r="AE247" s="81" t="str">
        <f t="shared" si="78"/>
        <v>4-16</v>
      </c>
      <c r="AF247" s="97">
        <f t="shared" si="69"/>
        <v>1.041666666666663E-2</v>
      </c>
      <c r="AG247" s="95">
        <f t="shared" si="70"/>
        <v>0</v>
      </c>
      <c r="AH247" s="96">
        <f t="shared" si="64"/>
        <v>1</v>
      </c>
      <c r="AI247" s="81">
        <f t="shared" si="71"/>
        <v>16</v>
      </c>
    </row>
    <row r="248" spans="2:35" x14ac:dyDescent="0.25">
      <c r="B248" s="154" t="s">
        <v>86</v>
      </c>
      <c r="C248" s="155">
        <v>86</v>
      </c>
      <c r="D248" s="85">
        <f t="shared" si="65"/>
        <v>1</v>
      </c>
      <c r="E248" s="154" t="s">
        <v>613</v>
      </c>
      <c r="F248" s="50"/>
      <c r="G248" s="70">
        <v>0.58333333333333337</v>
      </c>
      <c r="H248" s="70">
        <v>0.72916666666666663</v>
      </c>
      <c r="I248" s="71">
        <v>44305</v>
      </c>
      <c r="J248" s="71">
        <v>44305</v>
      </c>
      <c r="K248" s="71">
        <v>44305</v>
      </c>
      <c r="L248" s="71">
        <v>44305</v>
      </c>
      <c r="M248" s="133">
        <v>0.70833333333333337</v>
      </c>
      <c r="N248" s="133">
        <v>0.71875</v>
      </c>
      <c r="O248" s="50" t="s">
        <v>62</v>
      </c>
      <c r="P248" s="50" t="s">
        <v>702</v>
      </c>
      <c r="Q248" s="50" t="s">
        <v>77</v>
      </c>
      <c r="R248" s="50" t="s">
        <v>349</v>
      </c>
      <c r="S248" s="50" t="s">
        <v>337</v>
      </c>
      <c r="T248" s="50" t="s">
        <v>184</v>
      </c>
      <c r="U248" s="66">
        <f t="shared" si="72"/>
        <v>0</v>
      </c>
      <c r="V248" s="60">
        <f t="shared" si="73"/>
        <v>1</v>
      </c>
      <c r="W248" s="97">
        <f t="shared" si="66"/>
        <v>0.14583333333333326</v>
      </c>
      <c r="X248" s="97">
        <f t="shared" si="74"/>
        <v>0.14583333333333326</v>
      </c>
      <c r="Y248" s="134">
        <f t="shared" si="63"/>
        <v>0</v>
      </c>
      <c r="Z248" s="97">
        <f t="shared" si="75"/>
        <v>0.14583333333333337</v>
      </c>
      <c r="AA248" s="97">
        <f t="shared" si="76"/>
        <v>0.29166666666666663</v>
      </c>
      <c r="AB248" s="91">
        <f t="shared" si="67"/>
        <v>19</v>
      </c>
      <c r="AC248" s="81">
        <f t="shared" si="77"/>
        <v>4</v>
      </c>
      <c r="AD248" s="81">
        <f t="shared" si="68"/>
        <v>16</v>
      </c>
      <c r="AE248" s="81" t="str">
        <f t="shared" si="78"/>
        <v>4-16</v>
      </c>
      <c r="AF248" s="97">
        <f t="shared" si="69"/>
        <v>1.041666666666663E-2</v>
      </c>
      <c r="AG248" s="95">
        <f t="shared" si="70"/>
        <v>0</v>
      </c>
      <c r="AH248" s="96">
        <f t="shared" si="64"/>
        <v>1</v>
      </c>
      <c r="AI248" s="81">
        <f t="shared" si="71"/>
        <v>16</v>
      </c>
    </row>
    <row r="249" spans="2:35" x14ac:dyDescent="0.25">
      <c r="B249" s="154" t="s">
        <v>115</v>
      </c>
      <c r="C249" s="155">
        <v>87</v>
      </c>
      <c r="D249" s="85">
        <f t="shared" si="65"/>
        <v>1</v>
      </c>
      <c r="E249" s="156" t="s">
        <v>614</v>
      </c>
      <c r="F249" s="50"/>
      <c r="G249" s="70">
        <v>0.58333333333333337</v>
      </c>
      <c r="H249" s="70">
        <v>0.72916666666666663</v>
      </c>
      <c r="I249" s="71">
        <v>44305</v>
      </c>
      <c r="J249" s="71">
        <v>44305</v>
      </c>
      <c r="K249" s="71">
        <v>44305</v>
      </c>
      <c r="L249" s="71">
        <v>44305</v>
      </c>
      <c r="M249" s="133">
        <v>0.58333333333333337</v>
      </c>
      <c r="N249" s="133">
        <v>0.75</v>
      </c>
      <c r="O249" s="50" t="s">
        <v>684</v>
      </c>
      <c r="P249" s="50" t="s">
        <v>704</v>
      </c>
      <c r="Q249" s="50" t="s">
        <v>77</v>
      </c>
      <c r="R249" s="50" t="s">
        <v>705</v>
      </c>
      <c r="S249" s="50" t="s">
        <v>336</v>
      </c>
      <c r="T249" s="50" t="s">
        <v>184</v>
      </c>
      <c r="U249" s="66">
        <f t="shared" si="72"/>
        <v>0</v>
      </c>
      <c r="V249" s="60">
        <f t="shared" si="73"/>
        <v>1</v>
      </c>
      <c r="W249" s="97">
        <f t="shared" si="66"/>
        <v>0.14583333333333326</v>
      </c>
      <c r="X249" s="97">
        <f t="shared" si="74"/>
        <v>0.14583333333333326</v>
      </c>
      <c r="Y249" s="134">
        <f t="shared" si="63"/>
        <v>0</v>
      </c>
      <c r="Z249" s="97">
        <f t="shared" si="75"/>
        <v>0.14583333333333337</v>
      </c>
      <c r="AA249" s="97">
        <f t="shared" si="76"/>
        <v>0.29166666666666663</v>
      </c>
      <c r="AB249" s="91">
        <f t="shared" si="67"/>
        <v>19</v>
      </c>
      <c r="AC249" s="81">
        <f t="shared" si="77"/>
        <v>4</v>
      </c>
      <c r="AD249" s="81">
        <f t="shared" si="68"/>
        <v>16</v>
      </c>
      <c r="AE249" s="81" t="str">
        <f t="shared" si="78"/>
        <v>4-16</v>
      </c>
      <c r="AF249" s="97">
        <f t="shared" si="69"/>
        <v>0.16666666666666663</v>
      </c>
      <c r="AG249" s="95">
        <f t="shared" si="70"/>
        <v>0</v>
      </c>
      <c r="AH249" s="96">
        <f t="shared" si="64"/>
        <v>1</v>
      </c>
      <c r="AI249" s="81">
        <f t="shared" si="71"/>
        <v>16</v>
      </c>
    </row>
    <row r="250" spans="2:35" x14ac:dyDescent="0.25">
      <c r="B250" s="154" t="s">
        <v>90</v>
      </c>
      <c r="C250" s="155">
        <v>74</v>
      </c>
      <c r="D250" s="85">
        <f t="shared" si="65"/>
        <v>1</v>
      </c>
      <c r="E250" s="156" t="s">
        <v>615</v>
      </c>
      <c r="F250" s="50"/>
      <c r="G250" s="70">
        <v>0.32291666666666669</v>
      </c>
      <c r="H250" s="70"/>
      <c r="I250" s="71">
        <v>44305</v>
      </c>
      <c r="J250" s="71">
        <v>44307</v>
      </c>
      <c r="K250" s="71">
        <v>44306</v>
      </c>
      <c r="L250" s="71">
        <v>44306</v>
      </c>
      <c r="M250" s="133">
        <v>0.38194444444444442</v>
      </c>
      <c r="N250" s="133">
        <v>0.40972222222222227</v>
      </c>
      <c r="O250" s="50" t="s">
        <v>706</v>
      </c>
      <c r="P250" s="50" t="s">
        <v>91</v>
      </c>
      <c r="Q250" s="50" t="s">
        <v>77</v>
      </c>
      <c r="R250" s="50" t="s">
        <v>707</v>
      </c>
      <c r="S250" s="50" t="s">
        <v>337</v>
      </c>
      <c r="T250" s="50" t="s">
        <v>186</v>
      </c>
      <c r="U250" s="66">
        <f t="shared" si="72"/>
        <v>2</v>
      </c>
      <c r="V250" s="60">
        <f t="shared" si="73"/>
        <v>0</v>
      </c>
      <c r="W250" s="97">
        <f t="shared" si="66"/>
        <v>0</v>
      </c>
      <c r="X250" s="97">
        <f t="shared" si="74"/>
        <v>0</v>
      </c>
      <c r="Y250" s="134">
        <f t="shared" si="63"/>
        <v>1</v>
      </c>
      <c r="Z250" s="97">
        <f t="shared" si="75"/>
        <v>0</v>
      </c>
      <c r="AA250" s="97">
        <f t="shared" si="76"/>
        <v>0</v>
      </c>
      <c r="AB250" s="91">
        <f t="shared" si="67"/>
        <v>21</v>
      </c>
      <c r="AC250" s="81">
        <f t="shared" si="77"/>
        <v>4</v>
      </c>
      <c r="AD250" s="81">
        <f t="shared" si="68"/>
        <v>16</v>
      </c>
      <c r="AE250" s="81" t="str">
        <f t="shared" si="78"/>
        <v>4-16</v>
      </c>
      <c r="AF250" s="97">
        <f t="shared" si="69"/>
        <v>2.7777777777777846E-2</v>
      </c>
      <c r="AG250" s="95">
        <f t="shared" si="70"/>
        <v>0</v>
      </c>
      <c r="AH250" s="96">
        <f t="shared" si="64"/>
        <v>1</v>
      </c>
      <c r="AI250" s="81">
        <f t="shared" si="71"/>
        <v>16</v>
      </c>
    </row>
    <row r="251" spans="2:35" x14ac:dyDescent="0.25">
      <c r="B251" s="154" t="s">
        <v>64</v>
      </c>
      <c r="C251" s="155">
        <v>79</v>
      </c>
      <c r="D251" s="85">
        <f t="shared" si="65"/>
        <v>0</v>
      </c>
      <c r="E251" s="156" t="s">
        <v>616</v>
      </c>
      <c r="F251" s="50"/>
      <c r="G251" s="70">
        <v>0.375</v>
      </c>
      <c r="H251" s="70"/>
      <c r="I251" s="71">
        <v>44305</v>
      </c>
      <c r="J251" s="50"/>
      <c r="K251" s="71">
        <v>44306</v>
      </c>
      <c r="L251" s="71">
        <v>44306</v>
      </c>
      <c r="M251" s="133">
        <v>0.41666666666666669</v>
      </c>
      <c r="N251" s="133">
        <v>0.58680555555555558</v>
      </c>
      <c r="O251" s="50" t="s">
        <v>708</v>
      </c>
      <c r="P251" s="50" t="s">
        <v>66</v>
      </c>
      <c r="Q251" s="50" t="s">
        <v>77</v>
      </c>
      <c r="R251" s="50" t="s">
        <v>709</v>
      </c>
      <c r="S251" s="50" t="s">
        <v>710</v>
      </c>
      <c r="T251" s="50" t="s">
        <v>184</v>
      </c>
      <c r="U251" s="66">
        <f t="shared" si="72"/>
        <v>-44305</v>
      </c>
      <c r="V251" s="60">
        <f t="shared" si="73"/>
        <v>0</v>
      </c>
      <c r="W251" s="97">
        <f t="shared" si="66"/>
        <v>0</v>
      </c>
      <c r="X251" s="97">
        <f t="shared" si="74"/>
        <v>0</v>
      </c>
      <c r="Y251" s="134">
        <f t="shared" si="63"/>
        <v>1</v>
      </c>
      <c r="Z251" s="97">
        <f t="shared" si="75"/>
        <v>0</v>
      </c>
      <c r="AA251" s="97">
        <f t="shared" si="76"/>
        <v>0</v>
      </c>
      <c r="AB251" s="91">
        <f t="shared" si="67"/>
        <v>0</v>
      </c>
      <c r="AC251" s="81">
        <f t="shared" si="77"/>
        <v>1</v>
      </c>
      <c r="AD251" s="81">
        <f t="shared" si="68"/>
        <v>52</v>
      </c>
      <c r="AE251" s="81" t="str">
        <f t="shared" si="78"/>
        <v>1-52</v>
      </c>
      <c r="AF251" s="97">
        <f t="shared" si="69"/>
        <v>0.1701388888888889</v>
      </c>
      <c r="AG251" s="95">
        <f t="shared" si="70"/>
        <v>0</v>
      </c>
      <c r="AH251" s="96">
        <f t="shared" si="64"/>
        <v>1</v>
      </c>
      <c r="AI251" s="81">
        <f t="shared" si="71"/>
        <v>16</v>
      </c>
    </row>
    <row r="252" spans="2:35" ht="45" x14ac:dyDescent="0.25">
      <c r="B252" s="154" t="s">
        <v>64</v>
      </c>
      <c r="C252" s="155">
        <v>79</v>
      </c>
      <c r="D252" s="85">
        <f t="shared" si="65"/>
        <v>1</v>
      </c>
      <c r="E252" s="156" t="s">
        <v>617</v>
      </c>
      <c r="F252" s="50"/>
      <c r="G252" s="70">
        <v>0.375</v>
      </c>
      <c r="H252" s="70"/>
      <c r="I252" s="71">
        <v>44305</v>
      </c>
      <c r="J252" s="50"/>
      <c r="K252" s="71">
        <v>44306</v>
      </c>
      <c r="L252" s="71">
        <v>44306</v>
      </c>
      <c r="M252" s="133">
        <v>0.33333333333333331</v>
      </c>
      <c r="N252" s="133">
        <v>0.42499999999999999</v>
      </c>
      <c r="O252" s="50" t="s">
        <v>711</v>
      </c>
      <c r="P252" s="50" t="s">
        <v>66</v>
      </c>
      <c r="Q252" s="50" t="s">
        <v>77</v>
      </c>
      <c r="R252" s="50" t="s">
        <v>712</v>
      </c>
      <c r="S252" s="50" t="s">
        <v>710</v>
      </c>
      <c r="T252" s="50" t="s">
        <v>184</v>
      </c>
      <c r="U252" s="66">
        <f t="shared" si="72"/>
        <v>-44305</v>
      </c>
      <c r="V252" s="60">
        <f t="shared" si="73"/>
        <v>0</v>
      </c>
      <c r="W252" s="97">
        <f t="shared" si="66"/>
        <v>0</v>
      </c>
      <c r="X252" s="97">
        <f t="shared" si="74"/>
        <v>0</v>
      </c>
      <c r="Y252" s="134">
        <f t="shared" si="63"/>
        <v>1</v>
      </c>
      <c r="Z252" s="97">
        <f t="shared" si="75"/>
        <v>0</v>
      </c>
      <c r="AA252" s="97">
        <f t="shared" si="76"/>
        <v>0</v>
      </c>
      <c r="AB252" s="91">
        <f t="shared" si="67"/>
        <v>0</v>
      </c>
      <c r="AC252" s="81">
        <f t="shared" si="77"/>
        <v>1</v>
      </c>
      <c r="AD252" s="81">
        <f t="shared" si="68"/>
        <v>52</v>
      </c>
      <c r="AE252" s="81" t="str">
        <f t="shared" si="78"/>
        <v>1-52</v>
      </c>
      <c r="AF252" s="97">
        <f t="shared" si="69"/>
        <v>9.1666666666666674E-2</v>
      </c>
      <c r="AG252" s="95">
        <f t="shared" si="70"/>
        <v>0</v>
      </c>
      <c r="AH252" s="96">
        <f t="shared" si="64"/>
        <v>1</v>
      </c>
      <c r="AI252" s="81">
        <f t="shared" si="71"/>
        <v>16</v>
      </c>
    </row>
    <row r="253" spans="2:35" x14ac:dyDescent="0.25">
      <c r="B253" s="154"/>
      <c r="C253" s="155"/>
      <c r="D253" s="85">
        <f t="shared" si="65"/>
        <v>0</v>
      </c>
      <c r="E253" s="156"/>
      <c r="F253" s="50"/>
      <c r="G253" s="70"/>
      <c r="H253" s="70"/>
      <c r="I253" s="71"/>
      <c r="J253" s="50"/>
      <c r="K253" s="71"/>
      <c r="L253" s="71"/>
      <c r="M253" s="133"/>
      <c r="N253" s="133"/>
      <c r="O253" s="50"/>
      <c r="P253" s="50"/>
      <c r="Q253" s="50"/>
      <c r="R253" s="50"/>
      <c r="S253" s="50"/>
      <c r="T253" s="50"/>
      <c r="U253" s="66">
        <f t="shared" si="72"/>
        <v>0</v>
      </c>
      <c r="V253" s="60">
        <f t="shared" si="73"/>
        <v>0</v>
      </c>
      <c r="W253" s="97">
        <f t="shared" si="66"/>
        <v>0</v>
      </c>
      <c r="X253" s="97">
        <f t="shared" si="74"/>
        <v>0</v>
      </c>
      <c r="Y253" s="134">
        <f t="shared" si="63"/>
        <v>1</v>
      </c>
      <c r="Z253" s="97">
        <f t="shared" si="75"/>
        <v>0</v>
      </c>
      <c r="AA253" s="97">
        <f t="shared" si="76"/>
        <v>0</v>
      </c>
      <c r="AB253" s="91">
        <f t="shared" si="67"/>
        <v>0</v>
      </c>
      <c r="AC253" s="81">
        <f t="shared" si="77"/>
        <v>1</v>
      </c>
      <c r="AD253" s="81">
        <f t="shared" si="68"/>
        <v>52</v>
      </c>
      <c r="AE253" s="81" t="str">
        <f t="shared" si="78"/>
        <v>1-52</v>
      </c>
      <c r="AF253" s="97">
        <f t="shared" si="69"/>
        <v>0</v>
      </c>
      <c r="AG253" s="95">
        <f t="shared" si="70"/>
        <v>0</v>
      </c>
      <c r="AH253" s="96">
        <f t="shared" si="64"/>
        <v>0</v>
      </c>
      <c r="AI253" s="81">
        <f t="shared" si="71"/>
        <v>52</v>
      </c>
    </row>
    <row r="254" spans="2:35" x14ac:dyDescent="0.25">
      <c r="B254" s="154"/>
      <c r="C254" s="155"/>
      <c r="D254" s="85">
        <f t="shared" si="65"/>
        <v>1</v>
      </c>
      <c r="E254" s="154" t="s">
        <v>618</v>
      </c>
      <c r="F254" s="50"/>
      <c r="G254" s="70">
        <v>0.46527777777777773</v>
      </c>
      <c r="H254" s="70"/>
      <c r="I254" s="71">
        <v>44305</v>
      </c>
      <c r="J254" s="50"/>
      <c r="K254" s="71">
        <v>44305</v>
      </c>
      <c r="L254" s="71">
        <v>44305</v>
      </c>
      <c r="M254" s="133">
        <v>0.3125</v>
      </c>
      <c r="N254" s="133">
        <v>0.70833333333333337</v>
      </c>
      <c r="O254" s="50" t="s">
        <v>713</v>
      </c>
      <c r="P254" s="50" t="s">
        <v>276</v>
      </c>
      <c r="Q254" s="73" t="s">
        <v>47</v>
      </c>
      <c r="R254" s="50" t="s">
        <v>443</v>
      </c>
      <c r="S254" s="50" t="s">
        <v>337</v>
      </c>
      <c r="T254" s="50" t="s">
        <v>184</v>
      </c>
      <c r="U254" s="66">
        <f t="shared" si="72"/>
        <v>-44305</v>
      </c>
      <c r="V254" s="60">
        <f t="shared" si="73"/>
        <v>0</v>
      </c>
      <c r="W254" s="97">
        <f t="shared" si="66"/>
        <v>0</v>
      </c>
      <c r="X254" s="97">
        <f t="shared" si="74"/>
        <v>0</v>
      </c>
      <c r="Y254" s="134">
        <f t="shared" si="63"/>
        <v>1</v>
      </c>
      <c r="Z254" s="97">
        <f t="shared" si="75"/>
        <v>0</v>
      </c>
      <c r="AA254" s="97">
        <f t="shared" si="76"/>
        <v>0</v>
      </c>
      <c r="AB254" s="91">
        <f t="shared" si="67"/>
        <v>0</v>
      </c>
      <c r="AC254" s="81">
        <f t="shared" si="77"/>
        <v>1</v>
      </c>
      <c r="AD254" s="81">
        <f t="shared" si="68"/>
        <v>52</v>
      </c>
      <c r="AE254" s="81" t="str">
        <f t="shared" si="78"/>
        <v>1-52</v>
      </c>
      <c r="AF254" s="97">
        <f t="shared" si="69"/>
        <v>0.31283333333333335</v>
      </c>
      <c r="AG254" s="95">
        <f t="shared" si="70"/>
        <v>0</v>
      </c>
      <c r="AH254" s="96">
        <f t="shared" si="64"/>
        <v>1</v>
      </c>
      <c r="AI254" s="81">
        <f t="shared" si="71"/>
        <v>16</v>
      </c>
    </row>
    <row r="255" spans="2:35" ht="30" x14ac:dyDescent="0.25">
      <c r="B255" s="154" t="s">
        <v>604</v>
      </c>
      <c r="C255" s="155">
        <v>83</v>
      </c>
      <c r="D255" s="85">
        <f t="shared" si="65"/>
        <v>1</v>
      </c>
      <c r="E255" s="156" t="s">
        <v>619</v>
      </c>
      <c r="F255" s="50"/>
      <c r="G255" s="70">
        <v>0.5</v>
      </c>
      <c r="H255" s="70"/>
      <c r="I255" s="71">
        <v>44305</v>
      </c>
      <c r="J255" s="50"/>
      <c r="K255" s="50"/>
      <c r="L255" s="50"/>
      <c r="M255" s="133">
        <v>0.66666666666666663</v>
      </c>
      <c r="N255" s="133">
        <v>0.70833333333333337</v>
      </c>
      <c r="O255" s="50" t="s">
        <v>126</v>
      </c>
      <c r="P255" s="50" t="s">
        <v>265</v>
      </c>
      <c r="Q255" s="73" t="s">
        <v>47</v>
      </c>
      <c r="R255" s="50" t="s">
        <v>443</v>
      </c>
      <c r="S255" s="50" t="s">
        <v>337</v>
      </c>
      <c r="T255" s="50" t="s">
        <v>184</v>
      </c>
      <c r="U255" s="66">
        <f t="shared" si="72"/>
        <v>-44305</v>
      </c>
      <c r="V255" s="60">
        <f t="shared" si="73"/>
        <v>0</v>
      </c>
      <c r="W255" s="97">
        <f t="shared" si="66"/>
        <v>0</v>
      </c>
      <c r="X255" s="97">
        <f t="shared" si="74"/>
        <v>0</v>
      </c>
      <c r="Y255" s="134">
        <f t="shared" si="63"/>
        <v>1</v>
      </c>
      <c r="Z255" s="97">
        <f t="shared" si="75"/>
        <v>0</v>
      </c>
      <c r="AA255" s="97">
        <f t="shared" si="76"/>
        <v>0</v>
      </c>
      <c r="AB255" s="91">
        <f t="shared" si="67"/>
        <v>0</v>
      </c>
      <c r="AC255" s="81">
        <f t="shared" si="77"/>
        <v>1</v>
      </c>
      <c r="AD255" s="81">
        <f t="shared" si="68"/>
        <v>52</v>
      </c>
      <c r="AE255" s="81" t="str">
        <f t="shared" si="78"/>
        <v>1-52</v>
      </c>
      <c r="AF255" s="97">
        <f t="shared" si="69"/>
        <v>4.1666666666666741E-2</v>
      </c>
      <c r="AG255" s="95">
        <f t="shared" si="70"/>
        <v>0</v>
      </c>
      <c r="AH255" s="96">
        <f t="shared" si="64"/>
        <v>1</v>
      </c>
      <c r="AI255" s="81">
        <f t="shared" si="71"/>
        <v>52</v>
      </c>
    </row>
    <row r="256" spans="2:35" x14ac:dyDescent="0.25">
      <c r="B256" s="154" t="s">
        <v>129</v>
      </c>
      <c r="C256" s="155">
        <v>93</v>
      </c>
      <c r="D256" s="85">
        <f t="shared" si="65"/>
        <v>1</v>
      </c>
      <c r="E256" s="156" t="s">
        <v>620</v>
      </c>
      <c r="F256" s="50"/>
      <c r="G256" s="133">
        <v>0.63541666666666663</v>
      </c>
      <c r="H256" s="133">
        <v>0.46527777777777773</v>
      </c>
      <c r="I256" s="71">
        <v>44305</v>
      </c>
      <c r="J256" s="71">
        <v>44306</v>
      </c>
      <c r="K256" s="71">
        <v>44306</v>
      </c>
      <c r="L256" s="71">
        <v>44306</v>
      </c>
      <c r="M256" s="133">
        <v>0.63541666666666663</v>
      </c>
      <c r="N256" s="133">
        <v>0.46527777777777773</v>
      </c>
      <c r="O256" s="50" t="s">
        <v>714</v>
      </c>
      <c r="P256" s="50" t="s">
        <v>715</v>
      </c>
      <c r="Q256" s="50" t="s">
        <v>77</v>
      </c>
      <c r="R256" s="50" t="s">
        <v>441</v>
      </c>
      <c r="S256" s="50" t="s">
        <v>337</v>
      </c>
      <c r="T256" s="50" t="s">
        <v>184</v>
      </c>
      <c r="U256" s="66">
        <f t="shared" si="72"/>
        <v>1</v>
      </c>
      <c r="V256" s="60">
        <f t="shared" si="73"/>
        <v>1</v>
      </c>
      <c r="W256" s="97">
        <f t="shared" si="66"/>
        <v>0.10136111111111104</v>
      </c>
      <c r="X256" s="97">
        <f t="shared" si="74"/>
        <v>0.33052777777777775</v>
      </c>
      <c r="Y256" s="134">
        <f t="shared" si="63"/>
        <v>1</v>
      </c>
      <c r="Z256" s="97">
        <f t="shared" si="75"/>
        <v>0</v>
      </c>
      <c r="AA256" s="97">
        <f t="shared" si="76"/>
        <v>0.33052777777777775</v>
      </c>
      <c r="AB256" s="91">
        <f t="shared" si="67"/>
        <v>20</v>
      </c>
      <c r="AC256" s="81">
        <f t="shared" si="77"/>
        <v>4</v>
      </c>
      <c r="AD256" s="81">
        <f t="shared" si="68"/>
        <v>16</v>
      </c>
      <c r="AE256" s="81" t="str">
        <f t="shared" si="78"/>
        <v>4-16</v>
      </c>
      <c r="AF256" s="97">
        <f t="shared" si="69"/>
        <v>-0.1701388888888889</v>
      </c>
      <c r="AG256" s="95">
        <f t="shared" si="70"/>
        <v>0</v>
      </c>
      <c r="AH256" s="96">
        <f t="shared" si="64"/>
        <v>1</v>
      </c>
      <c r="AI256" s="81">
        <f t="shared" si="71"/>
        <v>16</v>
      </c>
    </row>
    <row r="257" spans="2:35" ht="45" x14ac:dyDescent="0.25">
      <c r="B257" s="154" t="s">
        <v>90</v>
      </c>
      <c r="C257" s="155">
        <v>74</v>
      </c>
      <c r="D257" s="85">
        <f t="shared" si="65"/>
        <v>0</v>
      </c>
      <c r="E257" s="156" t="s">
        <v>621</v>
      </c>
      <c r="F257" s="50"/>
      <c r="G257" s="70">
        <v>0.32291666666666669</v>
      </c>
      <c r="H257" s="70">
        <v>0.7368055555555556</v>
      </c>
      <c r="I257" s="71">
        <v>44305</v>
      </c>
      <c r="J257" s="71">
        <v>44307</v>
      </c>
      <c r="K257" s="71">
        <v>44307</v>
      </c>
      <c r="L257" s="71">
        <v>44307</v>
      </c>
      <c r="M257" s="133">
        <v>0.3125</v>
      </c>
      <c r="N257" s="70">
        <v>0.49305555555555558</v>
      </c>
      <c r="O257" s="50" t="s">
        <v>716</v>
      </c>
      <c r="P257" s="50" t="s">
        <v>717</v>
      </c>
      <c r="Q257" s="50" t="s">
        <v>77</v>
      </c>
      <c r="R257" s="50" t="s">
        <v>682</v>
      </c>
      <c r="S257" s="50" t="s">
        <v>337</v>
      </c>
      <c r="T257" s="50" t="s">
        <v>186</v>
      </c>
      <c r="U257" s="66">
        <f t="shared" si="72"/>
        <v>2</v>
      </c>
      <c r="V257" s="60">
        <f t="shared" si="73"/>
        <v>1</v>
      </c>
      <c r="W257" s="97">
        <f t="shared" si="66"/>
        <v>1.1224888888888889</v>
      </c>
      <c r="X257" s="97">
        <f t="shared" si="74"/>
        <v>1.6218855555555556</v>
      </c>
      <c r="Y257" s="134">
        <f t="shared" si="63"/>
        <v>0</v>
      </c>
      <c r="Z257" s="97">
        <f t="shared" si="75"/>
        <v>0.1381944444444444</v>
      </c>
      <c r="AA257" s="97">
        <f t="shared" si="76"/>
        <v>1.7600799999999999</v>
      </c>
      <c r="AB257" s="91">
        <f t="shared" si="67"/>
        <v>21</v>
      </c>
      <c r="AC257" s="81">
        <f t="shared" si="77"/>
        <v>4</v>
      </c>
      <c r="AD257" s="81">
        <f t="shared" si="68"/>
        <v>16</v>
      </c>
      <c r="AE257" s="81" t="str">
        <f t="shared" si="78"/>
        <v>4-16</v>
      </c>
      <c r="AF257" s="97">
        <f t="shared" si="69"/>
        <v>0.18055555555555558</v>
      </c>
      <c r="AG257" s="95">
        <f t="shared" si="70"/>
        <v>0</v>
      </c>
      <c r="AH257" s="96">
        <f t="shared" si="64"/>
        <v>1</v>
      </c>
      <c r="AI257" s="81">
        <f t="shared" si="71"/>
        <v>16</v>
      </c>
    </row>
    <row r="258" spans="2:35" x14ac:dyDescent="0.25">
      <c r="B258" s="154" t="s">
        <v>90</v>
      </c>
      <c r="C258" s="155">
        <v>74</v>
      </c>
      <c r="D258" s="85">
        <f t="shared" si="65"/>
        <v>1</v>
      </c>
      <c r="E258" s="154" t="s">
        <v>622</v>
      </c>
      <c r="F258" s="50"/>
      <c r="G258" s="70">
        <v>0.32291666666666669</v>
      </c>
      <c r="H258" s="70">
        <v>0.7368055555555556</v>
      </c>
      <c r="I258" s="71">
        <v>44305</v>
      </c>
      <c r="J258" s="71">
        <v>44307</v>
      </c>
      <c r="K258" s="71">
        <v>44307</v>
      </c>
      <c r="L258" s="71">
        <v>44307</v>
      </c>
      <c r="M258" s="133">
        <v>0.58333333333333337</v>
      </c>
      <c r="N258" s="70">
        <v>0.70833333333333337</v>
      </c>
      <c r="O258" s="50" t="s">
        <v>718</v>
      </c>
      <c r="P258" s="50" t="s">
        <v>717</v>
      </c>
      <c r="Q258" s="50" t="s">
        <v>77</v>
      </c>
      <c r="R258" s="50" t="s">
        <v>682</v>
      </c>
      <c r="S258" s="50" t="s">
        <v>337</v>
      </c>
      <c r="T258" s="50" t="s">
        <v>186</v>
      </c>
      <c r="U258" s="66">
        <f t="shared" si="72"/>
        <v>2</v>
      </c>
      <c r="V258" s="60">
        <f t="shared" si="73"/>
        <v>1</v>
      </c>
      <c r="W258" s="97">
        <f t="shared" si="66"/>
        <v>1.1224888888888889</v>
      </c>
      <c r="X258" s="97">
        <f t="shared" si="74"/>
        <v>1.6218855555555556</v>
      </c>
      <c r="Y258" s="134">
        <f t="shared" si="63"/>
        <v>0</v>
      </c>
      <c r="Z258" s="97">
        <f t="shared" si="75"/>
        <v>0.1381944444444444</v>
      </c>
      <c r="AA258" s="97">
        <f t="shared" si="76"/>
        <v>1.7600799999999999</v>
      </c>
      <c r="AB258" s="91">
        <f t="shared" si="67"/>
        <v>21</v>
      </c>
      <c r="AC258" s="81">
        <f t="shared" si="77"/>
        <v>4</v>
      </c>
      <c r="AD258" s="81">
        <f t="shared" si="68"/>
        <v>16</v>
      </c>
      <c r="AE258" s="81" t="str">
        <f t="shared" si="78"/>
        <v>4-16</v>
      </c>
      <c r="AF258" s="97">
        <f t="shared" si="69"/>
        <v>0.125</v>
      </c>
      <c r="AG258" s="95">
        <f t="shared" si="70"/>
        <v>0</v>
      </c>
      <c r="AH258" s="96">
        <f t="shared" si="64"/>
        <v>1</v>
      </c>
      <c r="AI258" s="81">
        <f t="shared" si="71"/>
        <v>16</v>
      </c>
    </row>
    <row r="259" spans="2:35" x14ac:dyDescent="0.25">
      <c r="B259" s="154" t="s">
        <v>204</v>
      </c>
      <c r="C259" s="155">
        <v>82</v>
      </c>
      <c r="D259" s="85">
        <f t="shared" si="65"/>
        <v>1</v>
      </c>
      <c r="E259" s="156" t="s">
        <v>603</v>
      </c>
      <c r="F259" s="50"/>
      <c r="G259" s="70">
        <v>0.46527777777777773</v>
      </c>
      <c r="H259" s="70"/>
      <c r="I259" s="71">
        <v>44305</v>
      </c>
      <c r="J259" s="50"/>
      <c r="K259" s="50"/>
      <c r="L259" s="50"/>
      <c r="M259" s="50"/>
      <c r="N259" s="50"/>
      <c r="O259" s="50" t="s">
        <v>163</v>
      </c>
      <c r="P259" s="50" t="s">
        <v>697</v>
      </c>
      <c r="Q259" s="73" t="s">
        <v>47</v>
      </c>
      <c r="R259" s="50" t="s">
        <v>698</v>
      </c>
      <c r="S259" s="50"/>
      <c r="T259" s="50" t="s">
        <v>184</v>
      </c>
      <c r="U259" s="66">
        <f t="shared" si="72"/>
        <v>-44305</v>
      </c>
      <c r="V259" s="60">
        <f t="shared" si="73"/>
        <v>0</v>
      </c>
      <c r="W259" s="97">
        <f t="shared" si="66"/>
        <v>0</v>
      </c>
      <c r="X259" s="97">
        <f t="shared" si="74"/>
        <v>0</v>
      </c>
      <c r="Y259" s="134">
        <f t="shared" si="63"/>
        <v>1</v>
      </c>
      <c r="Z259" s="97">
        <f t="shared" si="75"/>
        <v>0</v>
      </c>
      <c r="AA259" s="97">
        <f t="shared" si="76"/>
        <v>0</v>
      </c>
      <c r="AB259" s="91">
        <f t="shared" si="67"/>
        <v>0</v>
      </c>
      <c r="AC259" s="81">
        <f t="shared" si="77"/>
        <v>1</v>
      </c>
      <c r="AD259" s="81">
        <f t="shared" si="68"/>
        <v>52</v>
      </c>
      <c r="AE259" s="81" t="str">
        <f t="shared" si="78"/>
        <v>1-52</v>
      </c>
      <c r="AF259" s="97">
        <f t="shared" si="69"/>
        <v>0</v>
      </c>
      <c r="AG259" s="95">
        <f t="shared" si="70"/>
        <v>0</v>
      </c>
      <c r="AH259" s="96">
        <f t="shared" si="64"/>
        <v>0</v>
      </c>
      <c r="AI259" s="81">
        <f t="shared" si="71"/>
        <v>52</v>
      </c>
    </row>
    <row r="260" spans="2:35" x14ac:dyDescent="0.25">
      <c r="B260" s="154" t="s">
        <v>604</v>
      </c>
      <c r="C260" s="155">
        <v>83</v>
      </c>
      <c r="D260" s="85">
        <f t="shared" si="65"/>
        <v>0</v>
      </c>
      <c r="E260" s="156" t="s">
        <v>623</v>
      </c>
      <c r="F260" s="50"/>
      <c r="G260" s="70">
        <v>0.5</v>
      </c>
      <c r="H260" s="70"/>
      <c r="I260" s="71">
        <v>44305</v>
      </c>
      <c r="J260" s="50"/>
      <c r="K260" s="71">
        <v>44307</v>
      </c>
      <c r="L260" s="71">
        <v>44307</v>
      </c>
      <c r="M260" s="133">
        <v>0.3125</v>
      </c>
      <c r="N260" s="133">
        <v>0.375</v>
      </c>
      <c r="O260" s="50" t="s">
        <v>400</v>
      </c>
      <c r="P260" s="50" t="s">
        <v>265</v>
      </c>
      <c r="Q260" s="73" t="s">
        <v>47</v>
      </c>
      <c r="R260" s="50" t="s">
        <v>443</v>
      </c>
      <c r="S260" s="50"/>
      <c r="T260" s="50" t="s">
        <v>184</v>
      </c>
      <c r="U260" s="66">
        <f t="shared" si="72"/>
        <v>-44305</v>
      </c>
      <c r="V260" s="60">
        <f t="shared" si="73"/>
        <v>0</v>
      </c>
      <c r="W260" s="97">
        <f t="shared" si="66"/>
        <v>0</v>
      </c>
      <c r="X260" s="97">
        <f t="shared" si="74"/>
        <v>0</v>
      </c>
      <c r="Y260" s="134">
        <f t="shared" ref="Y260:Y304" si="79">IFERROR(IF(H260&gt;VLOOKUP(T260,$AH$2:$AI$5,2,0),0,1),1)</f>
        <v>1</v>
      </c>
      <c r="Z260" s="97">
        <f t="shared" si="75"/>
        <v>0</v>
      </c>
      <c r="AA260" s="97">
        <f t="shared" si="76"/>
        <v>0</v>
      </c>
      <c r="AB260" s="91">
        <f t="shared" si="67"/>
        <v>0</v>
      </c>
      <c r="AC260" s="81">
        <f t="shared" si="77"/>
        <v>1</v>
      </c>
      <c r="AD260" s="81">
        <f t="shared" si="68"/>
        <v>52</v>
      </c>
      <c r="AE260" s="81" t="str">
        <f t="shared" si="78"/>
        <v>1-52</v>
      </c>
      <c r="AF260" s="97">
        <f t="shared" si="69"/>
        <v>0</v>
      </c>
      <c r="AG260" s="95">
        <f t="shared" si="70"/>
        <v>0</v>
      </c>
      <c r="AH260" s="96">
        <f t="shared" si="64"/>
        <v>0</v>
      </c>
      <c r="AI260" s="81">
        <f t="shared" si="71"/>
        <v>16</v>
      </c>
    </row>
    <row r="261" spans="2:35" ht="45" x14ac:dyDescent="0.25">
      <c r="B261" s="154" t="s">
        <v>604</v>
      </c>
      <c r="C261" s="155">
        <v>83</v>
      </c>
      <c r="D261" s="85">
        <f t="shared" si="65"/>
        <v>1</v>
      </c>
      <c r="E261" s="156" t="s">
        <v>624</v>
      </c>
      <c r="F261" s="50"/>
      <c r="G261" s="70">
        <v>0.5</v>
      </c>
      <c r="H261" s="70"/>
      <c r="I261" s="71">
        <v>44305</v>
      </c>
      <c r="J261" s="50"/>
      <c r="K261" s="71">
        <v>44307</v>
      </c>
      <c r="L261" s="71">
        <v>44307</v>
      </c>
      <c r="M261" s="133">
        <v>0.58333333333333337</v>
      </c>
      <c r="N261" s="133">
        <v>0.70833333333333337</v>
      </c>
      <c r="O261" s="50" t="s">
        <v>667</v>
      </c>
      <c r="P261" s="50" t="s">
        <v>265</v>
      </c>
      <c r="Q261" s="73" t="s">
        <v>47</v>
      </c>
      <c r="R261" s="50" t="s">
        <v>443</v>
      </c>
      <c r="S261" s="50"/>
      <c r="T261" s="50" t="s">
        <v>184</v>
      </c>
      <c r="U261" s="66">
        <f t="shared" si="72"/>
        <v>-44305</v>
      </c>
      <c r="V261" s="60">
        <f t="shared" si="73"/>
        <v>0</v>
      </c>
      <c r="W261" s="97">
        <f t="shared" si="66"/>
        <v>0</v>
      </c>
      <c r="X261" s="97">
        <f t="shared" si="74"/>
        <v>0</v>
      </c>
      <c r="Y261" s="134">
        <f t="shared" si="79"/>
        <v>1</v>
      </c>
      <c r="Z261" s="97">
        <f t="shared" si="75"/>
        <v>0</v>
      </c>
      <c r="AA261" s="97">
        <f t="shared" si="76"/>
        <v>0</v>
      </c>
      <c r="AB261" s="91">
        <f t="shared" si="67"/>
        <v>0</v>
      </c>
      <c r="AC261" s="81">
        <f t="shared" si="77"/>
        <v>1</v>
      </c>
      <c r="AD261" s="81">
        <f t="shared" si="68"/>
        <v>52</v>
      </c>
      <c r="AE261" s="81" t="str">
        <f t="shared" si="78"/>
        <v>1-52</v>
      </c>
      <c r="AF261" s="97">
        <f t="shared" si="69"/>
        <v>0</v>
      </c>
      <c r="AG261" s="95">
        <f t="shared" si="70"/>
        <v>0</v>
      </c>
      <c r="AH261" s="96">
        <f t="shared" si="64"/>
        <v>0</v>
      </c>
      <c r="AI261" s="81">
        <f t="shared" si="71"/>
        <v>16</v>
      </c>
    </row>
    <row r="262" spans="2:35" x14ac:dyDescent="0.25">
      <c r="B262" s="154" t="s">
        <v>90</v>
      </c>
      <c r="C262" s="155">
        <v>74</v>
      </c>
      <c r="D262" s="85">
        <f t="shared" si="65"/>
        <v>1</v>
      </c>
      <c r="E262" s="154" t="s">
        <v>625</v>
      </c>
      <c r="F262" s="50"/>
      <c r="G262" s="70">
        <v>0.32291666666666669</v>
      </c>
      <c r="H262" s="70"/>
      <c r="I262" s="71">
        <v>44306</v>
      </c>
      <c r="J262" s="71">
        <v>44307</v>
      </c>
      <c r="K262" s="71">
        <v>44306</v>
      </c>
      <c r="L262" s="71">
        <v>44306</v>
      </c>
      <c r="M262" s="70">
        <v>0.4861111111111111</v>
      </c>
      <c r="N262" s="133">
        <v>0.125</v>
      </c>
      <c r="O262" s="50" t="s">
        <v>719</v>
      </c>
      <c r="P262" s="50" t="s">
        <v>91</v>
      </c>
      <c r="Q262" s="50" t="s">
        <v>77</v>
      </c>
      <c r="R262" s="50" t="s">
        <v>441</v>
      </c>
      <c r="S262" s="50" t="s">
        <v>337</v>
      </c>
      <c r="T262" s="50" t="s">
        <v>186</v>
      </c>
      <c r="U262" s="66">
        <f t="shared" si="72"/>
        <v>1</v>
      </c>
      <c r="V262" s="60">
        <f t="shared" si="73"/>
        <v>0</v>
      </c>
      <c r="W262" s="97">
        <f t="shared" si="66"/>
        <v>0</v>
      </c>
      <c r="X262" s="97">
        <f t="shared" si="74"/>
        <v>0</v>
      </c>
      <c r="Y262" s="134">
        <f t="shared" si="79"/>
        <v>1</v>
      </c>
      <c r="Z262" s="97">
        <f t="shared" si="75"/>
        <v>0</v>
      </c>
      <c r="AA262" s="97">
        <f t="shared" si="76"/>
        <v>0</v>
      </c>
      <c r="AB262" s="91">
        <f t="shared" si="67"/>
        <v>21</v>
      </c>
      <c r="AC262" s="81">
        <f t="shared" si="77"/>
        <v>4</v>
      </c>
      <c r="AD262" s="81">
        <f t="shared" si="68"/>
        <v>16</v>
      </c>
      <c r="AE262" s="81" t="str">
        <f t="shared" si="78"/>
        <v>4-16</v>
      </c>
      <c r="AF262" s="97">
        <f t="shared" si="69"/>
        <v>-0.3611111111111111</v>
      </c>
      <c r="AG262" s="95">
        <f t="shared" si="70"/>
        <v>0</v>
      </c>
      <c r="AH262" s="96">
        <f t="shared" si="64"/>
        <v>1</v>
      </c>
      <c r="AI262" s="81">
        <f t="shared" si="71"/>
        <v>16</v>
      </c>
    </row>
    <row r="263" spans="2:35" x14ac:dyDescent="0.25">
      <c r="B263" s="154" t="s">
        <v>134</v>
      </c>
      <c r="C263" s="155" t="s">
        <v>626</v>
      </c>
      <c r="D263" s="85">
        <f t="shared" si="65"/>
        <v>0</v>
      </c>
      <c r="E263" s="156" t="s">
        <v>627</v>
      </c>
      <c r="F263" s="50"/>
      <c r="G263" s="70">
        <v>0.3125</v>
      </c>
      <c r="H263" s="70">
        <v>0.375</v>
      </c>
      <c r="I263" s="71">
        <v>44306</v>
      </c>
      <c r="J263" s="50"/>
      <c r="K263" s="71">
        <v>44306</v>
      </c>
      <c r="L263" s="71">
        <v>44306</v>
      </c>
      <c r="M263" s="70">
        <v>0.31944444444444448</v>
      </c>
      <c r="N263" s="70">
        <v>0.35416666666666669</v>
      </c>
      <c r="O263" s="50" t="s">
        <v>720</v>
      </c>
      <c r="P263" s="50" t="s">
        <v>721</v>
      </c>
      <c r="Q263" s="73" t="s">
        <v>47</v>
      </c>
      <c r="R263" s="50" t="s">
        <v>722</v>
      </c>
      <c r="S263" s="50" t="s">
        <v>337</v>
      </c>
      <c r="T263" s="50" t="s">
        <v>185</v>
      </c>
      <c r="U263" s="66">
        <f t="shared" si="72"/>
        <v>-44306</v>
      </c>
      <c r="V263" s="60">
        <f t="shared" si="73"/>
        <v>1</v>
      </c>
      <c r="W263" s="97">
        <f t="shared" si="66"/>
        <v>0.49999999999999994</v>
      </c>
      <c r="X263" s="97">
        <f t="shared" si="74"/>
        <v>0.72916666666666663</v>
      </c>
      <c r="Y263" s="134">
        <f t="shared" si="79"/>
        <v>1</v>
      </c>
      <c r="Z263" s="97">
        <f t="shared" si="75"/>
        <v>0</v>
      </c>
      <c r="AA263" s="97">
        <f t="shared" si="76"/>
        <v>0.72916666666666663</v>
      </c>
      <c r="AB263" s="91">
        <f t="shared" si="67"/>
        <v>0</v>
      </c>
      <c r="AC263" s="81">
        <f t="shared" si="77"/>
        <v>1</v>
      </c>
      <c r="AD263" s="81">
        <f t="shared" si="68"/>
        <v>52</v>
      </c>
      <c r="AE263" s="81" t="str">
        <f t="shared" si="78"/>
        <v>1-52</v>
      </c>
      <c r="AF263" s="97">
        <f t="shared" si="69"/>
        <v>3.472222222222221E-2</v>
      </c>
      <c r="AG263" s="95">
        <f t="shared" si="70"/>
        <v>0</v>
      </c>
      <c r="AH263" s="96">
        <f t="shared" si="64"/>
        <v>1</v>
      </c>
      <c r="AI263" s="81">
        <f t="shared" si="71"/>
        <v>16</v>
      </c>
    </row>
    <row r="264" spans="2:35" ht="30" x14ac:dyDescent="0.25">
      <c r="B264" s="154" t="s">
        <v>134</v>
      </c>
      <c r="C264" s="155" t="s">
        <v>626</v>
      </c>
      <c r="D264" s="85">
        <f t="shared" si="65"/>
        <v>1</v>
      </c>
      <c r="E264" s="156" t="s">
        <v>628</v>
      </c>
      <c r="F264" s="50"/>
      <c r="G264" s="70">
        <v>0.3125</v>
      </c>
      <c r="H264" s="70">
        <v>0.375</v>
      </c>
      <c r="I264" s="71">
        <v>44306</v>
      </c>
      <c r="J264" s="50"/>
      <c r="K264" s="71">
        <v>44306</v>
      </c>
      <c r="L264" s="71">
        <v>44306</v>
      </c>
      <c r="M264" s="133">
        <v>0.35416666666666669</v>
      </c>
      <c r="N264" s="70">
        <v>0.375</v>
      </c>
      <c r="O264" s="50" t="s">
        <v>723</v>
      </c>
      <c r="P264" s="50" t="s">
        <v>721</v>
      </c>
      <c r="Q264" s="73" t="s">
        <v>47</v>
      </c>
      <c r="R264" s="50" t="s">
        <v>722</v>
      </c>
      <c r="S264" s="50" t="s">
        <v>337</v>
      </c>
      <c r="T264" s="50" t="s">
        <v>185</v>
      </c>
      <c r="U264" s="66">
        <f t="shared" si="72"/>
        <v>-44306</v>
      </c>
      <c r="V264" s="60">
        <f t="shared" si="73"/>
        <v>1</v>
      </c>
      <c r="W264" s="97">
        <f t="shared" si="66"/>
        <v>0.49999999999999994</v>
      </c>
      <c r="X264" s="97">
        <f t="shared" si="74"/>
        <v>0.72916666666666663</v>
      </c>
      <c r="Y264" s="134">
        <f t="shared" si="79"/>
        <v>1</v>
      </c>
      <c r="Z264" s="97">
        <f t="shared" si="75"/>
        <v>0</v>
      </c>
      <c r="AA264" s="97">
        <f t="shared" si="76"/>
        <v>0.72916666666666663</v>
      </c>
      <c r="AB264" s="91">
        <f t="shared" si="67"/>
        <v>0</v>
      </c>
      <c r="AC264" s="81">
        <f t="shared" si="77"/>
        <v>1</v>
      </c>
      <c r="AD264" s="81">
        <f t="shared" si="68"/>
        <v>52</v>
      </c>
      <c r="AE264" s="81" t="str">
        <f t="shared" si="78"/>
        <v>1-52</v>
      </c>
      <c r="AF264" s="97">
        <f t="shared" si="69"/>
        <v>2.0833333333333315E-2</v>
      </c>
      <c r="AG264" s="95">
        <f t="shared" si="70"/>
        <v>0</v>
      </c>
      <c r="AH264" s="96">
        <f t="shared" ref="AH264:AH304" si="80">IF(AND(R264&lt;&gt;"",S264&lt;&gt;""),1,0)</f>
        <v>1</v>
      </c>
      <c r="AI264" s="81">
        <f t="shared" si="71"/>
        <v>16</v>
      </c>
    </row>
    <row r="265" spans="2:35" ht="30" x14ac:dyDescent="0.25">
      <c r="B265" s="154" t="s">
        <v>195</v>
      </c>
      <c r="C265" s="155">
        <v>89</v>
      </c>
      <c r="D265" s="85">
        <f t="shared" ref="D265:D304" si="81">IF(C265=C266,0,1)</f>
        <v>1</v>
      </c>
      <c r="E265" s="156" t="s">
        <v>629</v>
      </c>
      <c r="F265" s="50"/>
      <c r="G265" s="70">
        <v>0.29166666666666669</v>
      </c>
      <c r="H265" s="70">
        <v>0.41666666666666669</v>
      </c>
      <c r="I265" s="71">
        <v>44306</v>
      </c>
      <c r="J265" s="71">
        <v>44306</v>
      </c>
      <c r="K265" s="71">
        <v>44306</v>
      </c>
      <c r="L265" s="71">
        <v>44306</v>
      </c>
      <c r="M265" s="70">
        <v>0.29166666666666669</v>
      </c>
      <c r="N265" s="70">
        <v>0.41666666666666669</v>
      </c>
      <c r="O265" s="50" t="s">
        <v>671</v>
      </c>
      <c r="P265" s="50"/>
      <c r="Q265" s="73" t="s">
        <v>47</v>
      </c>
      <c r="R265" s="50" t="s">
        <v>351</v>
      </c>
      <c r="S265" s="50" t="s">
        <v>336</v>
      </c>
      <c r="T265" s="50" t="s">
        <v>186</v>
      </c>
      <c r="U265" s="66">
        <f t="shared" si="72"/>
        <v>0</v>
      </c>
      <c r="V265" s="60">
        <f t="shared" si="73"/>
        <v>1</v>
      </c>
      <c r="W265" s="97">
        <f t="shared" ref="W265:W304" si="82">IF(OR(V265=0,G265="",H265=""),0,IF(AND(V265=1,U265&lt;1,I265=J265,(H265-G265)&lt;=0.2075),H265-G265,IF(AND(V265=1,U265&lt;1,I265=J265,(H265-G265)&gt;0.2075),H265-G265-0.083,IF(AND(V265=1,U265&gt;1),((U265-1)*0.3541)+(H265-$AE$5)+($AF$5-G265-0.083),IF(AND(V265=1,U265=1,I265&lt;&gt;J265,(H265-G265)&lt;=0.332),(H265-$AE$5)+($AF$5-G265)-0.166,(H265-$AE$5)+($AF$5-G265))))))</f>
        <v>0.125</v>
      </c>
      <c r="X265" s="97">
        <f t="shared" si="74"/>
        <v>0.125</v>
      </c>
      <c r="Y265" s="134">
        <f t="shared" si="79"/>
        <v>1</v>
      </c>
      <c r="Z265" s="97">
        <f t="shared" si="75"/>
        <v>0</v>
      </c>
      <c r="AA265" s="97">
        <f t="shared" si="76"/>
        <v>0.125</v>
      </c>
      <c r="AB265" s="91">
        <f t="shared" ref="AB265:AB304" si="83">DAY(J265)</f>
        <v>20</v>
      </c>
      <c r="AC265" s="81">
        <f t="shared" si="77"/>
        <v>4</v>
      </c>
      <c r="AD265" s="81">
        <f t="shared" ref="AD265:AD304" si="84">WEEKNUM(J265,21)</f>
        <v>16</v>
      </c>
      <c r="AE265" s="81" t="str">
        <f t="shared" si="78"/>
        <v>4-16</v>
      </c>
      <c r="AF265" s="97">
        <f t="shared" ref="AF265:AF304" si="85">IFERROR(IF(OR(AH265=0,M265="",N265=""),0,IF(AND(AH265=1,AG265&lt;1,K265=L265,(N265-M265)&lt;=0.2075),N265-M265,IF(AND(AH265=1,AG265&lt;1,K265=L265,(N265-M265)&gt;0.2075),N265-M265-0.083,IF(AND(AH265=1,AG265&gt;1),((AG265-1)*0.3541)+(N265-$AE$5)+($AF$5-M265-0.083),IF(AND(AH265=1,AG265=1,K265&lt;&gt;L265,(N265-M265)&lt;=0.332),(N265-$AE$5)+($AF$5-M265)-0.166,(N265-$AE$5)+($AF$5-M265)))))),"")</f>
        <v>0.125</v>
      </c>
      <c r="AG265" s="95">
        <f t="shared" ref="AG265:AG304" si="86">(L265-K265)</f>
        <v>0</v>
      </c>
      <c r="AH265" s="96">
        <f t="shared" si="80"/>
        <v>1</v>
      </c>
      <c r="AI265" s="81">
        <f t="shared" ref="AI265:AI304" si="87">WEEKNUM(L265,21)</f>
        <v>16</v>
      </c>
    </row>
    <row r="266" spans="2:35" x14ac:dyDescent="0.25">
      <c r="B266" s="154" t="s">
        <v>181</v>
      </c>
      <c r="C266" s="155">
        <v>90</v>
      </c>
      <c r="D266" s="85">
        <f t="shared" si="81"/>
        <v>1</v>
      </c>
      <c r="E266" s="156" t="s">
        <v>603</v>
      </c>
      <c r="F266" s="50"/>
      <c r="G266" s="70">
        <v>0.375</v>
      </c>
      <c r="H266" s="70"/>
      <c r="I266" s="71">
        <v>44306</v>
      </c>
      <c r="J266" s="50"/>
      <c r="K266" s="50"/>
      <c r="L266" s="50"/>
      <c r="M266" s="50"/>
      <c r="N266" s="50"/>
      <c r="O266" s="50"/>
      <c r="P266" s="50" t="s">
        <v>724</v>
      </c>
      <c r="Q266" s="50" t="s">
        <v>77</v>
      </c>
      <c r="R266" s="50"/>
      <c r="S266" s="50"/>
      <c r="T266" s="50" t="s">
        <v>184</v>
      </c>
      <c r="U266" s="66">
        <f t="shared" si="72"/>
        <v>-44306</v>
      </c>
      <c r="V266" s="60">
        <f t="shared" si="73"/>
        <v>0</v>
      </c>
      <c r="W266" s="97">
        <f t="shared" si="82"/>
        <v>0</v>
      </c>
      <c r="X266" s="97">
        <f t="shared" si="74"/>
        <v>0</v>
      </c>
      <c r="Y266" s="134">
        <f t="shared" si="79"/>
        <v>1</v>
      </c>
      <c r="Z266" s="97">
        <f t="shared" si="75"/>
        <v>0</v>
      </c>
      <c r="AA266" s="97">
        <f t="shared" si="76"/>
        <v>0</v>
      </c>
      <c r="AB266" s="91">
        <f t="shared" si="83"/>
        <v>0</v>
      </c>
      <c r="AC266" s="81">
        <f t="shared" si="77"/>
        <v>1</v>
      </c>
      <c r="AD266" s="81">
        <f t="shared" si="84"/>
        <v>52</v>
      </c>
      <c r="AE266" s="81" t="str">
        <f t="shared" si="78"/>
        <v>1-52</v>
      </c>
      <c r="AF266" s="97">
        <f t="shared" si="85"/>
        <v>0</v>
      </c>
      <c r="AG266" s="95">
        <f t="shared" si="86"/>
        <v>0</v>
      </c>
      <c r="AH266" s="96">
        <f t="shared" si="80"/>
        <v>0</v>
      </c>
      <c r="AI266" s="81">
        <f t="shared" si="87"/>
        <v>52</v>
      </c>
    </row>
    <row r="267" spans="2:35" x14ac:dyDescent="0.25">
      <c r="B267" s="154" t="s">
        <v>93</v>
      </c>
      <c r="C267" s="155">
        <v>91</v>
      </c>
      <c r="D267" s="85">
        <f t="shared" si="81"/>
        <v>1</v>
      </c>
      <c r="E267" s="156" t="s">
        <v>630</v>
      </c>
      <c r="F267" s="50"/>
      <c r="G267" s="70">
        <v>0.375</v>
      </c>
      <c r="H267" s="70">
        <v>0.60416666666666663</v>
      </c>
      <c r="I267" s="71">
        <v>44306</v>
      </c>
      <c r="J267" s="71">
        <v>44307</v>
      </c>
      <c r="K267" s="71">
        <v>44306</v>
      </c>
      <c r="L267" s="71">
        <v>44306</v>
      </c>
      <c r="M267" s="133">
        <v>0.3923611111111111</v>
      </c>
      <c r="N267" s="133">
        <v>0.41666666666666669</v>
      </c>
      <c r="O267" s="50" t="s">
        <v>671</v>
      </c>
      <c r="P267" s="50" t="s">
        <v>725</v>
      </c>
      <c r="Q267" s="73" t="s">
        <v>47</v>
      </c>
      <c r="R267" s="50" t="s">
        <v>351</v>
      </c>
      <c r="S267" s="50" t="s">
        <v>726</v>
      </c>
      <c r="T267" s="50" t="s">
        <v>184</v>
      </c>
      <c r="U267" s="66">
        <f t="shared" si="72"/>
        <v>1</v>
      </c>
      <c r="V267" s="60">
        <f t="shared" si="73"/>
        <v>1</v>
      </c>
      <c r="W267" s="97">
        <f t="shared" si="82"/>
        <v>0.50066666666666648</v>
      </c>
      <c r="X267" s="97">
        <f t="shared" si="74"/>
        <v>0.72983333333333322</v>
      </c>
      <c r="Y267" s="134">
        <f t="shared" si="79"/>
        <v>1</v>
      </c>
      <c r="Z267" s="97">
        <f t="shared" si="75"/>
        <v>0</v>
      </c>
      <c r="AA267" s="97">
        <f t="shared" si="76"/>
        <v>0.72983333333333322</v>
      </c>
      <c r="AB267" s="91">
        <f t="shared" si="83"/>
        <v>21</v>
      </c>
      <c r="AC267" s="81">
        <f t="shared" si="77"/>
        <v>4</v>
      </c>
      <c r="AD267" s="81">
        <f t="shared" si="84"/>
        <v>16</v>
      </c>
      <c r="AE267" s="81" t="str">
        <f t="shared" si="78"/>
        <v>4-16</v>
      </c>
      <c r="AF267" s="97">
        <f t="shared" si="85"/>
        <v>2.430555555555558E-2</v>
      </c>
      <c r="AG267" s="95">
        <f t="shared" si="86"/>
        <v>0</v>
      </c>
      <c r="AH267" s="96">
        <f t="shared" si="80"/>
        <v>1</v>
      </c>
      <c r="AI267" s="81">
        <f t="shared" si="87"/>
        <v>16</v>
      </c>
    </row>
    <row r="268" spans="2:35" x14ac:dyDescent="0.25">
      <c r="B268" s="154" t="s">
        <v>74</v>
      </c>
      <c r="C268" s="155">
        <v>92</v>
      </c>
      <c r="D268" s="85">
        <f t="shared" si="81"/>
        <v>1</v>
      </c>
      <c r="E268" s="156" t="s">
        <v>631</v>
      </c>
      <c r="F268" s="50"/>
      <c r="G268" s="70">
        <v>0.47916666666666669</v>
      </c>
      <c r="H268" s="70">
        <v>0.72569444444444453</v>
      </c>
      <c r="I268" s="71">
        <v>44306</v>
      </c>
      <c r="J268" s="71">
        <v>44306</v>
      </c>
      <c r="K268" s="71">
        <v>44306</v>
      </c>
      <c r="L268" s="71">
        <v>44306</v>
      </c>
      <c r="M268" s="133">
        <v>0.67013888888888884</v>
      </c>
      <c r="N268" s="70">
        <v>0.72569444444444453</v>
      </c>
      <c r="O268" s="50" t="s">
        <v>84</v>
      </c>
      <c r="P268" s="50" t="s">
        <v>273</v>
      </c>
      <c r="Q268" s="73" t="s">
        <v>47</v>
      </c>
      <c r="R268" s="50" t="s">
        <v>727</v>
      </c>
      <c r="S268" s="50" t="s">
        <v>336</v>
      </c>
      <c r="T268" s="50" t="s">
        <v>184</v>
      </c>
      <c r="U268" s="66">
        <f t="shared" si="72"/>
        <v>0</v>
      </c>
      <c r="V268" s="60">
        <f>IF(AND(H268&lt;&gt;"",G268&lt;&gt;""),1,0)</f>
        <v>1</v>
      </c>
      <c r="W268" s="97">
        <f t="shared" si="82"/>
        <v>0.16352777777777783</v>
      </c>
      <c r="X268" s="97">
        <f>IF(OR(V268=0,H268="",G268=""),0,IF(AND(V268=1,U268&lt;1,I268=J268,(G268-H268)&lt;=0.2075),G268-H268,IF(AND(V268=1,U268&lt;1,I268=J268,(G268-H268)&gt;0.2075),G268-H268-0.04167,IF(AND(V268=1,U268&gt;1),((U268-1)*0.583)+(G268-$AE$3)+($AF$3-H268-0.04167),IF(AND(V268=1,U268=1,I268&lt;&gt;J268,(G268-H268)&lt;=0.332),(G268-$AE$3)+($AF$3-H268)-0.166,(G268-$AE$3)+($AF$3-H268))))))</f>
        <v>-0.24652777777777785</v>
      </c>
      <c r="Y268" s="134">
        <f>IFERROR(IF(G268&gt;VLOOKUP(T268,$AH$2:$AI$5,2,0),0,1),1)</f>
        <v>1</v>
      </c>
      <c r="Z268" s="97">
        <f>IF(Y268=1,0,($AF$3-G268))</f>
        <v>0</v>
      </c>
      <c r="AA268" s="97">
        <f t="shared" si="76"/>
        <v>-0.24652777777777785</v>
      </c>
      <c r="AB268" s="91">
        <f t="shared" si="83"/>
        <v>20</v>
      </c>
      <c r="AC268" s="81">
        <f t="shared" si="77"/>
        <v>4</v>
      </c>
      <c r="AD268" s="81">
        <f t="shared" si="84"/>
        <v>16</v>
      </c>
      <c r="AE268" s="81" t="str">
        <f t="shared" si="78"/>
        <v>4-16</v>
      </c>
      <c r="AF268" s="97">
        <f t="shared" si="85"/>
        <v>5.5555555555555691E-2</v>
      </c>
      <c r="AG268" s="95">
        <f t="shared" si="86"/>
        <v>0</v>
      </c>
      <c r="AH268" s="96">
        <f t="shared" si="80"/>
        <v>1</v>
      </c>
      <c r="AI268" s="81">
        <f t="shared" si="87"/>
        <v>16</v>
      </c>
    </row>
    <row r="269" spans="2:35" x14ac:dyDescent="0.25">
      <c r="B269" s="154" t="s">
        <v>192</v>
      </c>
      <c r="C269" s="155">
        <v>95</v>
      </c>
      <c r="D269" s="85">
        <f t="shared" si="81"/>
        <v>1</v>
      </c>
      <c r="E269" s="156" t="s">
        <v>208</v>
      </c>
      <c r="F269" s="50"/>
      <c r="G269" s="70">
        <v>0.10416666666666667</v>
      </c>
      <c r="H269" s="70">
        <v>0.64583333333333337</v>
      </c>
      <c r="I269" s="71">
        <v>44306</v>
      </c>
      <c r="J269" s="71">
        <v>44307</v>
      </c>
      <c r="K269" s="71">
        <v>44306</v>
      </c>
      <c r="L269" s="71">
        <v>44306</v>
      </c>
      <c r="M269" s="133">
        <v>0.61111111111111105</v>
      </c>
      <c r="N269" s="133">
        <v>0.61805555555555558</v>
      </c>
      <c r="O269" s="50" t="s">
        <v>669</v>
      </c>
      <c r="P269" s="50" t="s">
        <v>242</v>
      </c>
      <c r="Q269" s="73" t="s">
        <v>47</v>
      </c>
      <c r="R269" s="50" t="s">
        <v>670</v>
      </c>
      <c r="S269" s="50" t="s">
        <v>726</v>
      </c>
      <c r="T269" s="50" t="s">
        <v>184</v>
      </c>
      <c r="U269" s="66">
        <f t="shared" si="72"/>
        <v>1</v>
      </c>
      <c r="V269" s="60">
        <f t="shared" si="73"/>
        <v>1</v>
      </c>
      <c r="W269" s="97">
        <f t="shared" si="82"/>
        <v>0.97916666666666674</v>
      </c>
      <c r="X269" s="97">
        <f t="shared" si="74"/>
        <v>1.2083333333333335</v>
      </c>
      <c r="Y269" s="134">
        <f t="shared" si="79"/>
        <v>1</v>
      </c>
      <c r="Z269" s="97">
        <f t="shared" si="75"/>
        <v>0</v>
      </c>
      <c r="AA269" s="97">
        <f t="shared" si="76"/>
        <v>1.2083333333333335</v>
      </c>
      <c r="AB269" s="91">
        <f t="shared" si="83"/>
        <v>21</v>
      </c>
      <c r="AC269" s="81">
        <f t="shared" si="77"/>
        <v>4</v>
      </c>
      <c r="AD269" s="81">
        <f t="shared" si="84"/>
        <v>16</v>
      </c>
      <c r="AE269" s="81" t="str">
        <f t="shared" si="78"/>
        <v>4-16</v>
      </c>
      <c r="AF269" s="97">
        <f t="shared" si="85"/>
        <v>6.9444444444445308E-3</v>
      </c>
      <c r="AG269" s="95">
        <f t="shared" si="86"/>
        <v>0</v>
      </c>
      <c r="AH269" s="96">
        <f t="shared" si="80"/>
        <v>1</v>
      </c>
      <c r="AI269" s="81">
        <f t="shared" si="87"/>
        <v>16</v>
      </c>
    </row>
    <row r="270" spans="2:35" ht="30" x14ac:dyDescent="0.25">
      <c r="B270" s="154" t="s">
        <v>154</v>
      </c>
      <c r="C270" s="155">
        <v>96</v>
      </c>
      <c r="D270" s="85">
        <f t="shared" si="81"/>
        <v>1</v>
      </c>
      <c r="E270" s="156" t="s">
        <v>632</v>
      </c>
      <c r="F270" s="50"/>
      <c r="G270" s="70">
        <v>0.41666666666666669</v>
      </c>
      <c r="H270" s="70">
        <v>0.64583333333333337</v>
      </c>
      <c r="I270" s="71">
        <v>44306</v>
      </c>
      <c r="J270" s="71">
        <v>44306</v>
      </c>
      <c r="K270" s="71">
        <v>44306</v>
      </c>
      <c r="L270" s="71">
        <v>44306</v>
      </c>
      <c r="M270" s="70">
        <v>0.41666666666666669</v>
      </c>
      <c r="N270" s="70">
        <v>0.64583333333333337</v>
      </c>
      <c r="O270" s="50" t="s">
        <v>62</v>
      </c>
      <c r="P270" s="50"/>
      <c r="Q270" s="50" t="s">
        <v>77</v>
      </c>
      <c r="R270" s="50" t="s">
        <v>673</v>
      </c>
      <c r="S270" s="50" t="s">
        <v>726</v>
      </c>
      <c r="T270" s="50" t="s">
        <v>186</v>
      </c>
      <c r="U270" s="66">
        <f t="shared" si="72"/>
        <v>0</v>
      </c>
      <c r="V270" s="60">
        <f t="shared" si="73"/>
        <v>1</v>
      </c>
      <c r="W270" s="97">
        <f t="shared" si="82"/>
        <v>0.14616666666666667</v>
      </c>
      <c r="X270" s="97">
        <f t="shared" si="74"/>
        <v>0.1874966666666667</v>
      </c>
      <c r="Y270" s="134">
        <f t="shared" si="79"/>
        <v>0</v>
      </c>
      <c r="Z270" s="97">
        <f t="shared" si="75"/>
        <v>0.22916666666666663</v>
      </c>
      <c r="AA270" s="97">
        <f t="shared" si="76"/>
        <v>0.41666333333333333</v>
      </c>
      <c r="AB270" s="91">
        <f t="shared" si="83"/>
        <v>20</v>
      </c>
      <c r="AC270" s="81">
        <f t="shared" si="77"/>
        <v>4</v>
      </c>
      <c r="AD270" s="81">
        <f t="shared" si="84"/>
        <v>16</v>
      </c>
      <c r="AE270" s="81" t="str">
        <f t="shared" si="78"/>
        <v>4-16</v>
      </c>
      <c r="AF270" s="97">
        <f t="shared" si="85"/>
        <v>0.14616666666666667</v>
      </c>
      <c r="AG270" s="95">
        <f t="shared" si="86"/>
        <v>0</v>
      </c>
      <c r="AH270" s="96">
        <f t="shared" si="80"/>
        <v>1</v>
      </c>
      <c r="AI270" s="81">
        <f t="shared" si="87"/>
        <v>16</v>
      </c>
    </row>
    <row r="271" spans="2:35" ht="45" x14ac:dyDescent="0.25">
      <c r="B271" s="154" t="s">
        <v>93</v>
      </c>
      <c r="C271" s="155">
        <v>91</v>
      </c>
      <c r="D271" s="85">
        <f t="shared" si="81"/>
        <v>1</v>
      </c>
      <c r="E271" s="156" t="s">
        <v>633</v>
      </c>
      <c r="F271" s="50"/>
      <c r="G271" s="70">
        <v>0.375</v>
      </c>
      <c r="H271" s="70">
        <v>0.60486111111111118</v>
      </c>
      <c r="I271" s="71">
        <v>44306</v>
      </c>
      <c r="J271" s="71">
        <v>44307</v>
      </c>
      <c r="K271" s="71">
        <v>44307</v>
      </c>
      <c r="L271" s="71">
        <v>44307</v>
      </c>
      <c r="M271" s="133">
        <v>0.375</v>
      </c>
      <c r="N271" s="133">
        <v>0.60416666666666663</v>
      </c>
      <c r="O271" s="50" t="s">
        <v>62</v>
      </c>
      <c r="P271" s="50" t="s">
        <v>725</v>
      </c>
      <c r="Q271" s="73" t="s">
        <v>47</v>
      </c>
      <c r="R271" s="50" t="s">
        <v>351</v>
      </c>
      <c r="S271" s="50" t="s">
        <v>726</v>
      </c>
      <c r="T271" s="50" t="s">
        <v>184</v>
      </c>
      <c r="U271" s="66">
        <f t="shared" si="72"/>
        <v>1</v>
      </c>
      <c r="V271" s="60">
        <f t="shared" si="73"/>
        <v>1</v>
      </c>
      <c r="W271" s="97">
        <f t="shared" si="82"/>
        <v>0.50136111111111104</v>
      </c>
      <c r="X271" s="97">
        <f t="shared" si="74"/>
        <v>0.73052777777777778</v>
      </c>
      <c r="Y271" s="134">
        <f t="shared" si="79"/>
        <v>1</v>
      </c>
      <c r="Z271" s="97">
        <f t="shared" si="75"/>
        <v>0</v>
      </c>
      <c r="AA271" s="97">
        <f t="shared" si="76"/>
        <v>0.73052777777777778</v>
      </c>
      <c r="AB271" s="91">
        <f t="shared" si="83"/>
        <v>21</v>
      </c>
      <c r="AC271" s="81">
        <f t="shared" si="77"/>
        <v>4</v>
      </c>
      <c r="AD271" s="81">
        <f t="shared" si="84"/>
        <v>16</v>
      </c>
      <c r="AE271" s="81" t="str">
        <f t="shared" si="78"/>
        <v>4-16</v>
      </c>
      <c r="AF271" s="97">
        <f t="shared" si="85"/>
        <v>0.14616666666666661</v>
      </c>
      <c r="AG271" s="95">
        <f t="shared" si="86"/>
        <v>0</v>
      </c>
      <c r="AH271" s="96">
        <f t="shared" si="80"/>
        <v>1</v>
      </c>
      <c r="AI271" s="81">
        <f t="shared" si="87"/>
        <v>16</v>
      </c>
    </row>
    <row r="272" spans="2:35" x14ac:dyDescent="0.25">
      <c r="B272" s="154" t="s">
        <v>192</v>
      </c>
      <c r="C272" s="155">
        <v>95</v>
      </c>
      <c r="D272" s="85">
        <f t="shared" si="81"/>
        <v>0</v>
      </c>
      <c r="E272" s="156" t="s">
        <v>634</v>
      </c>
      <c r="F272" s="50"/>
      <c r="G272" s="70">
        <v>0.60416666666666663</v>
      </c>
      <c r="H272" s="70">
        <v>0.46180555555555558</v>
      </c>
      <c r="I272" s="71">
        <v>44306</v>
      </c>
      <c r="J272" s="71">
        <v>44307</v>
      </c>
      <c r="K272" s="71">
        <v>44306</v>
      </c>
      <c r="L272" s="71">
        <v>44306</v>
      </c>
      <c r="M272" s="133">
        <v>0.66666666666666663</v>
      </c>
      <c r="N272" s="133">
        <v>0.68055555555555547</v>
      </c>
      <c r="O272" s="50" t="s">
        <v>728</v>
      </c>
      <c r="P272" s="50" t="s">
        <v>242</v>
      </c>
      <c r="Q272" s="73" t="s">
        <v>47</v>
      </c>
      <c r="R272" s="50" t="s">
        <v>729</v>
      </c>
      <c r="S272" s="50" t="s">
        <v>726</v>
      </c>
      <c r="T272" s="50" t="s">
        <v>184</v>
      </c>
      <c r="U272" s="66">
        <f t="shared" si="72"/>
        <v>1</v>
      </c>
      <c r="V272" s="60">
        <f t="shared" si="73"/>
        <v>1</v>
      </c>
      <c r="W272" s="97">
        <f t="shared" si="82"/>
        <v>0.12913888888888889</v>
      </c>
      <c r="X272" s="97">
        <f t="shared" si="74"/>
        <v>0.35830555555555554</v>
      </c>
      <c r="Y272" s="134">
        <f t="shared" si="79"/>
        <v>1</v>
      </c>
      <c r="Z272" s="97">
        <f t="shared" si="75"/>
        <v>0</v>
      </c>
      <c r="AA272" s="97">
        <f t="shared" si="76"/>
        <v>0.35830555555555554</v>
      </c>
      <c r="AB272" s="91">
        <f t="shared" si="83"/>
        <v>21</v>
      </c>
      <c r="AC272" s="81">
        <f t="shared" si="77"/>
        <v>4</v>
      </c>
      <c r="AD272" s="81">
        <f t="shared" si="84"/>
        <v>16</v>
      </c>
      <c r="AE272" s="81" t="str">
        <f t="shared" si="78"/>
        <v>4-16</v>
      </c>
      <c r="AF272" s="97">
        <f t="shared" si="85"/>
        <v>1.388888888888884E-2</v>
      </c>
      <c r="AG272" s="95">
        <f t="shared" si="86"/>
        <v>0</v>
      </c>
      <c r="AH272" s="96">
        <f t="shared" si="80"/>
        <v>1</v>
      </c>
      <c r="AI272" s="81">
        <f t="shared" si="87"/>
        <v>16</v>
      </c>
    </row>
    <row r="273" spans="2:36" ht="30" x14ac:dyDescent="0.25">
      <c r="B273" s="154" t="s">
        <v>192</v>
      </c>
      <c r="C273" s="155">
        <v>95</v>
      </c>
      <c r="D273" s="85">
        <f t="shared" si="81"/>
        <v>1</v>
      </c>
      <c r="E273" s="156" t="s">
        <v>635</v>
      </c>
      <c r="F273" s="50"/>
      <c r="G273" s="70">
        <v>0.10416666666666667</v>
      </c>
      <c r="H273" s="70">
        <v>0.46180555555555558</v>
      </c>
      <c r="I273" s="71">
        <v>44306</v>
      </c>
      <c r="J273" s="71">
        <v>44307</v>
      </c>
      <c r="K273" s="71">
        <v>44307</v>
      </c>
      <c r="L273" s="71">
        <v>44307</v>
      </c>
      <c r="M273" s="133">
        <v>0.3263888888888889</v>
      </c>
      <c r="N273" s="133">
        <v>0.4604166666666667</v>
      </c>
      <c r="O273" s="50" t="s">
        <v>684</v>
      </c>
      <c r="P273" s="50" t="s">
        <v>242</v>
      </c>
      <c r="Q273" s="73" t="s">
        <v>47</v>
      </c>
      <c r="R273" s="50" t="s">
        <v>338</v>
      </c>
      <c r="S273" s="50" t="s">
        <v>726</v>
      </c>
      <c r="T273" s="50" t="s">
        <v>184</v>
      </c>
      <c r="U273" s="66">
        <f t="shared" si="72"/>
        <v>1</v>
      </c>
      <c r="V273" s="60">
        <f t="shared" si="73"/>
        <v>1</v>
      </c>
      <c r="W273" s="97">
        <f t="shared" si="82"/>
        <v>0.79513888888888884</v>
      </c>
      <c r="X273" s="97">
        <f t="shared" si="74"/>
        <v>1.0243055555555556</v>
      </c>
      <c r="Y273" s="134">
        <f t="shared" si="79"/>
        <v>1</v>
      </c>
      <c r="Z273" s="97">
        <f t="shared" si="75"/>
        <v>0</v>
      </c>
      <c r="AA273" s="97">
        <f t="shared" si="76"/>
        <v>1.0243055555555556</v>
      </c>
      <c r="AB273" s="91">
        <f t="shared" si="83"/>
        <v>21</v>
      </c>
      <c r="AC273" s="81">
        <f t="shared" si="77"/>
        <v>4</v>
      </c>
      <c r="AD273" s="81">
        <f t="shared" si="84"/>
        <v>16</v>
      </c>
      <c r="AE273" s="81" t="str">
        <f t="shared" si="78"/>
        <v>4-16</v>
      </c>
      <c r="AF273" s="97">
        <f t="shared" si="85"/>
        <v>0.1340277777777778</v>
      </c>
      <c r="AG273" s="95">
        <f t="shared" si="86"/>
        <v>0</v>
      </c>
      <c r="AH273" s="96">
        <f t="shared" si="80"/>
        <v>1</v>
      </c>
      <c r="AI273" s="81">
        <f t="shared" si="87"/>
        <v>16</v>
      </c>
    </row>
    <row r="274" spans="2:36" x14ac:dyDescent="0.25">
      <c r="B274" s="154" t="s">
        <v>90</v>
      </c>
      <c r="C274" s="155">
        <v>74</v>
      </c>
      <c r="D274" s="85">
        <f t="shared" si="81"/>
        <v>1</v>
      </c>
      <c r="E274" s="154" t="s">
        <v>636</v>
      </c>
      <c r="F274" s="50"/>
      <c r="G274" s="70">
        <v>0.32291666666666669</v>
      </c>
      <c r="H274" s="70"/>
      <c r="I274" s="71">
        <v>44307</v>
      </c>
      <c r="J274" s="71">
        <v>44307</v>
      </c>
      <c r="K274" s="71">
        <v>44306</v>
      </c>
      <c r="L274" s="71">
        <v>44306</v>
      </c>
      <c r="M274" s="133">
        <v>0.4861111111111111</v>
      </c>
      <c r="N274" s="133">
        <v>0.5</v>
      </c>
      <c r="O274" s="50" t="s">
        <v>730</v>
      </c>
      <c r="P274" s="50" t="s">
        <v>91</v>
      </c>
      <c r="Q274" s="50" t="s">
        <v>77</v>
      </c>
      <c r="R274" s="50" t="s">
        <v>731</v>
      </c>
      <c r="S274" s="50" t="s">
        <v>337</v>
      </c>
      <c r="T274" s="50" t="s">
        <v>186</v>
      </c>
      <c r="U274" s="66">
        <f t="shared" si="72"/>
        <v>0</v>
      </c>
      <c r="V274" s="60">
        <f t="shared" si="73"/>
        <v>0</v>
      </c>
      <c r="W274" s="97">
        <f t="shared" si="82"/>
        <v>0</v>
      </c>
      <c r="X274" s="97">
        <f t="shared" si="74"/>
        <v>0</v>
      </c>
      <c r="Y274" s="134">
        <f t="shared" si="79"/>
        <v>1</v>
      </c>
      <c r="Z274" s="97">
        <f t="shared" si="75"/>
        <v>0</v>
      </c>
      <c r="AA274" s="97">
        <f t="shared" si="76"/>
        <v>0</v>
      </c>
      <c r="AB274" s="91">
        <f t="shared" si="83"/>
        <v>21</v>
      </c>
      <c r="AC274" s="81">
        <f t="shared" si="77"/>
        <v>4</v>
      </c>
      <c r="AD274" s="81">
        <f t="shared" si="84"/>
        <v>16</v>
      </c>
      <c r="AE274" s="81" t="str">
        <f t="shared" si="78"/>
        <v>4-16</v>
      </c>
      <c r="AF274" s="97">
        <f t="shared" si="85"/>
        <v>1.3888888888888895E-2</v>
      </c>
      <c r="AG274" s="95">
        <f t="shared" si="86"/>
        <v>0</v>
      </c>
      <c r="AH274" s="96">
        <f t="shared" si="80"/>
        <v>1</v>
      </c>
      <c r="AI274" s="81">
        <f t="shared" si="87"/>
        <v>16</v>
      </c>
    </row>
    <row r="275" spans="2:36" ht="45" x14ac:dyDescent="0.25">
      <c r="B275" s="154" t="s">
        <v>121</v>
      </c>
      <c r="C275" s="155">
        <v>97</v>
      </c>
      <c r="D275" s="85">
        <f t="shared" si="81"/>
        <v>1</v>
      </c>
      <c r="E275" s="156" t="s">
        <v>637</v>
      </c>
      <c r="F275" s="50"/>
      <c r="G275" s="70">
        <v>0.35000000000000003</v>
      </c>
      <c r="H275" s="70">
        <v>0.48472222222222222</v>
      </c>
      <c r="I275" s="71">
        <v>44307</v>
      </c>
      <c r="J275" s="71">
        <v>44307</v>
      </c>
      <c r="K275" s="71">
        <v>44307</v>
      </c>
      <c r="L275" s="71">
        <v>44307</v>
      </c>
      <c r="M275" s="133">
        <v>0.35000000000000003</v>
      </c>
      <c r="N275" s="133">
        <v>0.48472222222222222</v>
      </c>
      <c r="O275" s="50" t="s">
        <v>84</v>
      </c>
      <c r="P275" s="50" t="s">
        <v>122</v>
      </c>
      <c r="Q275" s="50" t="s">
        <v>77</v>
      </c>
      <c r="R275" s="50" t="s">
        <v>712</v>
      </c>
      <c r="S275" s="50" t="s">
        <v>732</v>
      </c>
      <c r="T275" s="50" t="s">
        <v>184</v>
      </c>
      <c r="U275" s="66">
        <f t="shared" si="72"/>
        <v>0</v>
      </c>
      <c r="V275" s="60">
        <f t="shared" si="73"/>
        <v>1</v>
      </c>
      <c r="W275" s="97">
        <f t="shared" si="82"/>
        <v>0.13472222222222219</v>
      </c>
      <c r="X275" s="97">
        <f t="shared" si="74"/>
        <v>0.13472222222222219</v>
      </c>
      <c r="Y275" s="134">
        <f t="shared" si="79"/>
        <v>1</v>
      </c>
      <c r="Z275" s="97">
        <f t="shared" si="75"/>
        <v>0</v>
      </c>
      <c r="AA275" s="97">
        <f t="shared" si="76"/>
        <v>0.13472222222222219</v>
      </c>
      <c r="AB275" s="91">
        <f t="shared" si="83"/>
        <v>21</v>
      </c>
      <c r="AC275" s="81">
        <f t="shared" si="77"/>
        <v>4</v>
      </c>
      <c r="AD275" s="81">
        <f t="shared" si="84"/>
        <v>16</v>
      </c>
      <c r="AE275" s="81" t="str">
        <f t="shared" si="78"/>
        <v>4-16</v>
      </c>
      <c r="AF275" s="97">
        <f t="shared" si="85"/>
        <v>0.13472222222222219</v>
      </c>
      <c r="AG275" s="95">
        <f t="shared" si="86"/>
        <v>0</v>
      </c>
      <c r="AH275" s="96">
        <f t="shared" si="80"/>
        <v>1</v>
      </c>
      <c r="AI275" s="81">
        <f t="shared" si="87"/>
        <v>16</v>
      </c>
    </row>
    <row r="276" spans="2:36" ht="30" x14ac:dyDescent="0.25">
      <c r="B276" s="154" t="s">
        <v>236</v>
      </c>
      <c r="C276" s="155">
        <v>98</v>
      </c>
      <c r="D276" s="85">
        <f t="shared" si="81"/>
        <v>0</v>
      </c>
      <c r="E276" s="156" t="s">
        <v>638</v>
      </c>
      <c r="F276" s="50"/>
      <c r="G276" s="50"/>
      <c r="H276" s="50"/>
      <c r="I276" s="71">
        <v>44307</v>
      </c>
      <c r="J276" s="50"/>
      <c r="K276" s="71">
        <v>44307</v>
      </c>
      <c r="L276" s="71">
        <v>44307</v>
      </c>
      <c r="M276" s="50"/>
      <c r="N276" s="50"/>
      <c r="O276" s="50" t="s">
        <v>733</v>
      </c>
      <c r="P276" s="50"/>
      <c r="Q276" s="50" t="s">
        <v>443</v>
      </c>
      <c r="R276" s="50" t="s">
        <v>726</v>
      </c>
      <c r="S276" s="50" t="s">
        <v>337</v>
      </c>
      <c r="T276" s="50"/>
      <c r="U276" s="66">
        <f t="shared" si="72"/>
        <v>-44307</v>
      </c>
      <c r="V276" s="60">
        <f t="shared" si="73"/>
        <v>0</v>
      </c>
      <c r="W276" s="97">
        <f t="shared" si="82"/>
        <v>0</v>
      </c>
      <c r="X276" s="97">
        <f t="shared" si="74"/>
        <v>0</v>
      </c>
      <c r="Y276" s="134">
        <f t="shared" si="79"/>
        <v>1</v>
      </c>
      <c r="Z276" s="97">
        <f t="shared" si="75"/>
        <v>0</v>
      </c>
      <c r="AA276" s="97">
        <f t="shared" si="76"/>
        <v>0</v>
      </c>
      <c r="AB276" s="91">
        <f t="shared" si="83"/>
        <v>0</v>
      </c>
      <c r="AC276" s="81">
        <f t="shared" si="77"/>
        <v>1</v>
      </c>
      <c r="AD276" s="81">
        <f t="shared" si="84"/>
        <v>52</v>
      </c>
      <c r="AE276" s="81" t="str">
        <f t="shared" si="78"/>
        <v>1-52</v>
      </c>
      <c r="AF276" s="97">
        <f t="shared" si="85"/>
        <v>0</v>
      </c>
      <c r="AG276" s="95">
        <f t="shared" si="86"/>
        <v>0</v>
      </c>
      <c r="AH276" s="96">
        <f t="shared" si="80"/>
        <v>1</v>
      </c>
      <c r="AI276" s="81">
        <f t="shared" si="87"/>
        <v>16</v>
      </c>
    </row>
    <row r="277" spans="2:36" x14ac:dyDescent="0.25">
      <c r="B277" s="154" t="s">
        <v>236</v>
      </c>
      <c r="C277" s="155">
        <v>98</v>
      </c>
      <c r="D277" s="85">
        <f t="shared" si="81"/>
        <v>1</v>
      </c>
      <c r="E277" s="156" t="s">
        <v>639</v>
      </c>
      <c r="F277" s="50"/>
      <c r="G277" s="70"/>
      <c r="H277" s="70"/>
      <c r="I277" s="71">
        <v>44307</v>
      </c>
      <c r="J277" s="50"/>
      <c r="K277" s="71">
        <v>44307</v>
      </c>
      <c r="L277" s="71">
        <v>44307</v>
      </c>
      <c r="M277" s="50"/>
      <c r="N277" s="50"/>
      <c r="O277" s="50" t="s">
        <v>669</v>
      </c>
      <c r="P277" s="50"/>
      <c r="Q277" s="50" t="s">
        <v>443</v>
      </c>
      <c r="R277" s="50" t="s">
        <v>726</v>
      </c>
      <c r="S277" s="50" t="s">
        <v>337</v>
      </c>
      <c r="T277" s="50"/>
      <c r="U277" s="66">
        <f t="shared" si="72"/>
        <v>-44307</v>
      </c>
      <c r="V277" s="60">
        <f t="shared" si="73"/>
        <v>0</v>
      </c>
      <c r="W277" s="97">
        <f t="shared" si="82"/>
        <v>0</v>
      </c>
      <c r="X277" s="97">
        <f t="shared" si="74"/>
        <v>0</v>
      </c>
      <c r="Y277" s="134">
        <f t="shared" si="79"/>
        <v>1</v>
      </c>
      <c r="Z277" s="97">
        <f t="shared" si="75"/>
        <v>0</v>
      </c>
      <c r="AA277" s="97">
        <f t="shared" si="76"/>
        <v>0</v>
      </c>
      <c r="AB277" s="91">
        <f t="shared" si="83"/>
        <v>0</v>
      </c>
      <c r="AC277" s="81">
        <f t="shared" si="77"/>
        <v>1</v>
      </c>
      <c r="AD277" s="81">
        <f t="shared" si="84"/>
        <v>52</v>
      </c>
      <c r="AE277" s="81" t="str">
        <f t="shared" si="78"/>
        <v>1-52</v>
      </c>
      <c r="AF277" s="97">
        <f t="shared" si="85"/>
        <v>0</v>
      </c>
      <c r="AG277" s="95">
        <f t="shared" si="86"/>
        <v>0</v>
      </c>
      <c r="AH277" s="96">
        <f t="shared" si="80"/>
        <v>1</v>
      </c>
      <c r="AI277" s="81">
        <f t="shared" si="87"/>
        <v>16</v>
      </c>
    </row>
    <row r="278" spans="2:36" ht="30" x14ac:dyDescent="0.25">
      <c r="B278" s="154" t="s">
        <v>422</v>
      </c>
      <c r="C278" s="155">
        <v>99</v>
      </c>
      <c r="D278" s="85">
        <f t="shared" si="81"/>
        <v>1</v>
      </c>
      <c r="E278" s="156" t="s">
        <v>640</v>
      </c>
      <c r="F278" s="50"/>
      <c r="G278" s="70">
        <v>0.39444444444444443</v>
      </c>
      <c r="H278" s="70">
        <v>0.40138888888888885</v>
      </c>
      <c r="I278" s="71">
        <v>44307</v>
      </c>
      <c r="J278" s="71">
        <v>44307</v>
      </c>
      <c r="K278" s="71">
        <v>44307</v>
      </c>
      <c r="L278" s="71">
        <v>44307</v>
      </c>
      <c r="M278" s="70">
        <v>0.39444444444444443</v>
      </c>
      <c r="N278" s="70">
        <v>0.40138888888888885</v>
      </c>
      <c r="O278" s="50" t="s">
        <v>65</v>
      </c>
      <c r="P278" s="50" t="s">
        <v>734</v>
      </c>
      <c r="Q278" s="50" t="s">
        <v>77</v>
      </c>
      <c r="R278" s="50" t="s">
        <v>351</v>
      </c>
      <c r="S278" s="50" t="s">
        <v>337</v>
      </c>
      <c r="T278" s="50"/>
      <c r="U278" s="66">
        <f t="shared" si="72"/>
        <v>0</v>
      </c>
      <c r="V278" s="60">
        <f t="shared" si="73"/>
        <v>1</v>
      </c>
      <c r="W278" s="97">
        <f t="shared" si="82"/>
        <v>6.9444444444444198E-3</v>
      </c>
      <c r="X278" s="97">
        <f t="shared" si="74"/>
        <v>6.9444444444444198E-3</v>
      </c>
      <c r="Y278" s="134">
        <f t="shared" si="79"/>
        <v>1</v>
      </c>
      <c r="Z278" s="97">
        <f t="shared" si="75"/>
        <v>0</v>
      </c>
      <c r="AA278" s="97">
        <f t="shared" si="76"/>
        <v>6.9444444444444198E-3</v>
      </c>
      <c r="AB278" s="91">
        <f t="shared" si="83"/>
        <v>21</v>
      </c>
      <c r="AC278" s="81">
        <f t="shared" si="77"/>
        <v>4</v>
      </c>
      <c r="AD278" s="81">
        <f t="shared" si="84"/>
        <v>16</v>
      </c>
      <c r="AE278" s="81" t="str">
        <f t="shared" si="78"/>
        <v>4-16</v>
      </c>
      <c r="AF278" s="97">
        <f t="shared" si="85"/>
        <v>6.9444444444444198E-3</v>
      </c>
      <c r="AG278" s="95">
        <f t="shared" si="86"/>
        <v>0</v>
      </c>
      <c r="AH278" s="96">
        <f t="shared" si="80"/>
        <v>1</v>
      </c>
      <c r="AI278" s="81">
        <f t="shared" si="87"/>
        <v>16</v>
      </c>
    </row>
    <row r="279" spans="2:36" ht="30" x14ac:dyDescent="0.25">
      <c r="B279" s="154" t="s">
        <v>69</v>
      </c>
      <c r="C279" s="155">
        <v>100</v>
      </c>
      <c r="D279" s="85">
        <f t="shared" si="81"/>
        <v>1</v>
      </c>
      <c r="E279" s="156" t="s">
        <v>641</v>
      </c>
      <c r="F279" s="50"/>
      <c r="G279" s="70">
        <v>0.45833333333333331</v>
      </c>
      <c r="H279" s="70"/>
      <c r="I279" s="71">
        <v>44307</v>
      </c>
      <c r="J279" s="71"/>
      <c r="K279" s="71">
        <v>44307</v>
      </c>
      <c r="L279" s="71">
        <v>44307</v>
      </c>
      <c r="M279" s="133">
        <v>0.67708333333333337</v>
      </c>
      <c r="N279" s="133">
        <v>0.71875</v>
      </c>
      <c r="O279" s="50" t="s">
        <v>84</v>
      </c>
      <c r="P279" s="50" t="s">
        <v>70</v>
      </c>
      <c r="Q279" s="50" t="s">
        <v>77</v>
      </c>
      <c r="R279" s="50" t="s">
        <v>351</v>
      </c>
      <c r="S279" s="50" t="s">
        <v>726</v>
      </c>
      <c r="T279" s="50"/>
      <c r="U279" s="66">
        <f t="shared" si="72"/>
        <v>-44307</v>
      </c>
      <c r="V279" s="60">
        <f t="shared" si="73"/>
        <v>0</v>
      </c>
      <c r="W279" s="97">
        <f t="shared" si="82"/>
        <v>0</v>
      </c>
      <c r="X279" s="97">
        <f t="shared" si="74"/>
        <v>0</v>
      </c>
      <c r="Y279" s="134">
        <f t="shared" si="79"/>
        <v>1</v>
      </c>
      <c r="Z279" s="97">
        <f t="shared" si="75"/>
        <v>0</v>
      </c>
      <c r="AA279" s="97">
        <f t="shared" si="76"/>
        <v>0</v>
      </c>
      <c r="AB279" s="91">
        <f t="shared" si="83"/>
        <v>0</v>
      </c>
      <c r="AC279" s="81">
        <f t="shared" si="77"/>
        <v>1</v>
      </c>
      <c r="AD279" s="81">
        <f t="shared" si="84"/>
        <v>52</v>
      </c>
      <c r="AE279" s="81" t="str">
        <f t="shared" si="78"/>
        <v>1-52</v>
      </c>
      <c r="AF279" s="97">
        <f t="shared" si="85"/>
        <v>4.166666666666663E-2</v>
      </c>
      <c r="AG279" s="95">
        <f t="shared" si="86"/>
        <v>0</v>
      </c>
      <c r="AH279" s="96">
        <f t="shared" si="80"/>
        <v>1</v>
      </c>
      <c r="AI279" s="81">
        <f t="shared" si="87"/>
        <v>16</v>
      </c>
    </row>
    <row r="280" spans="2:36" ht="45" x14ac:dyDescent="0.25">
      <c r="B280" s="154" t="s">
        <v>125</v>
      </c>
      <c r="C280" s="155">
        <v>102</v>
      </c>
      <c r="D280" s="85">
        <f t="shared" si="81"/>
        <v>1</v>
      </c>
      <c r="E280" s="156" t="s">
        <v>642</v>
      </c>
      <c r="F280" s="50"/>
      <c r="G280" s="70">
        <v>0.5</v>
      </c>
      <c r="H280" s="70">
        <v>0.68055555555555547</v>
      </c>
      <c r="I280" s="71">
        <v>44307</v>
      </c>
      <c r="J280" s="71">
        <v>44307</v>
      </c>
      <c r="K280" s="71">
        <v>44307</v>
      </c>
      <c r="L280" s="71">
        <v>44307</v>
      </c>
      <c r="M280" s="70">
        <v>0.5</v>
      </c>
      <c r="N280" s="70">
        <v>0.68055555555555547</v>
      </c>
      <c r="O280" s="50" t="s">
        <v>62</v>
      </c>
      <c r="P280" s="50" t="s">
        <v>110</v>
      </c>
      <c r="Q280" s="50" t="s">
        <v>77</v>
      </c>
      <c r="R280" s="50" t="s">
        <v>349</v>
      </c>
      <c r="S280" s="50" t="s">
        <v>337</v>
      </c>
      <c r="T280" s="50" t="s">
        <v>186</v>
      </c>
      <c r="U280" s="66">
        <f t="shared" si="72"/>
        <v>0</v>
      </c>
      <c r="V280" s="60">
        <f t="shared" si="73"/>
        <v>1</v>
      </c>
      <c r="W280" s="97">
        <f t="shared" si="82"/>
        <v>0.18055555555555547</v>
      </c>
      <c r="X280" s="97">
        <f t="shared" si="74"/>
        <v>0.18055555555555547</v>
      </c>
      <c r="Y280" s="134">
        <f t="shared" si="79"/>
        <v>0</v>
      </c>
      <c r="Z280" s="97">
        <f t="shared" si="75"/>
        <v>0.19444444444444453</v>
      </c>
      <c r="AA280" s="97">
        <f t="shared" si="76"/>
        <v>0.375</v>
      </c>
      <c r="AB280" s="91">
        <f t="shared" si="83"/>
        <v>21</v>
      </c>
      <c r="AC280" s="81">
        <f t="shared" si="77"/>
        <v>4</v>
      </c>
      <c r="AD280" s="81">
        <f t="shared" si="84"/>
        <v>16</v>
      </c>
      <c r="AE280" s="81" t="str">
        <f t="shared" si="78"/>
        <v>4-16</v>
      </c>
      <c r="AF280" s="97">
        <f t="shared" si="85"/>
        <v>0.18055555555555547</v>
      </c>
      <c r="AG280" s="95">
        <f t="shared" si="86"/>
        <v>0</v>
      </c>
      <c r="AH280" s="96">
        <f t="shared" si="80"/>
        <v>1</v>
      </c>
      <c r="AI280" s="81">
        <f t="shared" si="87"/>
        <v>16</v>
      </c>
    </row>
    <row r="281" spans="2:36" ht="30" x14ac:dyDescent="0.25">
      <c r="B281" s="154" t="s">
        <v>169</v>
      </c>
      <c r="C281" s="155">
        <v>103</v>
      </c>
      <c r="D281" s="85">
        <f t="shared" si="81"/>
        <v>1</v>
      </c>
      <c r="E281" s="156" t="s">
        <v>643</v>
      </c>
      <c r="F281" s="50"/>
      <c r="G281" s="70">
        <v>9.7222222222222224E-2</v>
      </c>
      <c r="H281" s="70">
        <v>0.62916666666666665</v>
      </c>
      <c r="I281" s="71">
        <v>44307</v>
      </c>
      <c r="J281" s="71">
        <v>44307</v>
      </c>
      <c r="K281" s="71">
        <v>44307</v>
      </c>
      <c r="L281" s="71">
        <v>44307</v>
      </c>
      <c r="M281" s="70">
        <v>9.7222222222222224E-2</v>
      </c>
      <c r="N281" s="70">
        <v>0.62916666666666665</v>
      </c>
      <c r="O281" s="50" t="s">
        <v>671</v>
      </c>
      <c r="P281" s="50" t="s">
        <v>735</v>
      </c>
      <c r="Q281" s="50" t="s">
        <v>77</v>
      </c>
      <c r="R281" s="50" t="s">
        <v>351</v>
      </c>
      <c r="S281" s="50" t="s">
        <v>337</v>
      </c>
      <c r="T281" s="50" t="s">
        <v>184</v>
      </c>
      <c r="U281" s="66">
        <f t="shared" si="72"/>
        <v>0</v>
      </c>
      <c r="V281" s="60">
        <f t="shared" si="73"/>
        <v>1</v>
      </c>
      <c r="W281" s="97">
        <f t="shared" si="82"/>
        <v>0.44894444444444442</v>
      </c>
      <c r="X281" s="97">
        <f t="shared" si="74"/>
        <v>0.49027444444444446</v>
      </c>
      <c r="Y281" s="134">
        <f t="shared" si="79"/>
        <v>1</v>
      </c>
      <c r="Z281" s="97">
        <f t="shared" si="75"/>
        <v>0</v>
      </c>
      <c r="AA281" s="97">
        <f t="shared" si="76"/>
        <v>0.49027444444444446</v>
      </c>
      <c r="AB281" s="91">
        <f t="shared" si="83"/>
        <v>21</v>
      </c>
      <c r="AC281" s="81">
        <f t="shared" si="77"/>
        <v>4</v>
      </c>
      <c r="AD281" s="81">
        <f t="shared" si="84"/>
        <v>16</v>
      </c>
      <c r="AE281" s="81" t="str">
        <f t="shared" si="78"/>
        <v>4-16</v>
      </c>
      <c r="AF281" s="97">
        <f t="shared" si="85"/>
        <v>0.44894444444444442</v>
      </c>
      <c r="AG281" s="95">
        <f t="shared" si="86"/>
        <v>0</v>
      </c>
      <c r="AH281" s="96">
        <f t="shared" si="80"/>
        <v>1</v>
      </c>
      <c r="AI281" s="81">
        <f t="shared" si="87"/>
        <v>16</v>
      </c>
    </row>
    <row r="282" spans="2:36" x14ac:dyDescent="0.25">
      <c r="B282" s="154" t="s">
        <v>134</v>
      </c>
      <c r="C282" s="155">
        <v>104</v>
      </c>
      <c r="D282" s="85">
        <f t="shared" si="81"/>
        <v>1</v>
      </c>
      <c r="E282" s="156" t="s">
        <v>644</v>
      </c>
      <c r="F282" s="50"/>
      <c r="G282" s="70">
        <v>0.625</v>
      </c>
      <c r="H282" s="70">
        <v>0.63194444444444442</v>
      </c>
      <c r="I282" s="71">
        <v>44307</v>
      </c>
      <c r="J282" s="71">
        <v>44307</v>
      </c>
      <c r="K282" s="71">
        <v>44307</v>
      </c>
      <c r="L282" s="71">
        <v>44307</v>
      </c>
      <c r="M282" s="70">
        <v>0.625</v>
      </c>
      <c r="N282" s="70">
        <v>0.63194444444444442</v>
      </c>
      <c r="O282" s="50" t="s">
        <v>62</v>
      </c>
      <c r="P282" s="50" t="s">
        <v>721</v>
      </c>
      <c r="Q282" s="50" t="s">
        <v>77</v>
      </c>
      <c r="R282" s="50" t="s">
        <v>349</v>
      </c>
      <c r="S282" s="50" t="s">
        <v>336</v>
      </c>
      <c r="T282" s="50" t="s">
        <v>185</v>
      </c>
      <c r="U282" s="151">
        <f t="shared" si="72"/>
        <v>0</v>
      </c>
      <c r="V282" s="50">
        <f t="shared" si="73"/>
        <v>1</v>
      </c>
      <c r="W282" s="152">
        <f t="shared" si="82"/>
        <v>6.9444444444444198E-3</v>
      </c>
      <c r="X282" s="152">
        <f t="shared" si="74"/>
        <v>6.9444444444444198E-3</v>
      </c>
      <c r="Y282" s="134">
        <f t="shared" si="79"/>
        <v>0</v>
      </c>
      <c r="Z282" s="152">
        <f t="shared" si="75"/>
        <v>0.24305555555555558</v>
      </c>
      <c r="AA282" s="152">
        <f t="shared" si="76"/>
        <v>0.25</v>
      </c>
      <c r="AB282" s="91">
        <f t="shared" si="83"/>
        <v>21</v>
      </c>
      <c r="AC282" s="81">
        <f t="shared" si="77"/>
        <v>4</v>
      </c>
      <c r="AD282" s="81">
        <f t="shared" si="84"/>
        <v>16</v>
      </c>
      <c r="AE282" s="81" t="str">
        <f t="shared" si="78"/>
        <v>4-16</v>
      </c>
      <c r="AF282" s="152">
        <f t="shared" si="85"/>
        <v>6.9444444444444198E-3</v>
      </c>
      <c r="AG282" s="153">
        <f t="shared" si="86"/>
        <v>0</v>
      </c>
      <c r="AH282" s="85">
        <f t="shared" si="80"/>
        <v>1</v>
      </c>
      <c r="AI282" s="81">
        <f t="shared" si="87"/>
        <v>16</v>
      </c>
      <c r="AJ282" s="160"/>
    </row>
    <row r="283" spans="2:36" s="160" customFormat="1" x14ac:dyDescent="0.25">
      <c r="B283" s="50" t="s">
        <v>214</v>
      </c>
      <c r="C283" s="85">
        <v>127</v>
      </c>
      <c r="D283" s="85">
        <f t="shared" si="81"/>
        <v>0</v>
      </c>
      <c r="E283" s="72" t="s">
        <v>645</v>
      </c>
      <c r="F283" s="50" t="s">
        <v>887</v>
      </c>
      <c r="G283" s="70">
        <v>0.3125</v>
      </c>
      <c r="H283" s="70">
        <v>0.67013888888888884</v>
      </c>
      <c r="I283" s="71">
        <v>44312</v>
      </c>
      <c r="J283" s="71">
        <v>44313</v>
      </c>
      <c r="K283" s="71">
        <v>44312</v>
      </c>
      <c r="L283" s="71">
        <v>44312</v>
      </c>
      <c r="M283" s="70">
        <v>0.66666666666666663</v>
      </c>
      <c r="N283" s="70">
        <v>0.67708333333333337</v>
      </c>
      <c r="O283" s="72" t="s">
        <v>72</v>
      </c>
      <c r="P283" s="50" t="s">
        <v>298</v>
      </c>
      <c r="Q283" s="50" t="s">
        <v>77</v>
      </c>
      <c r="R283" s="72" t="s">
        <v>352</v>
      </c>
      <c r="S283" s="50" t="s">
        <v>337</v>
      </c>
      <c r="T283" s="50" t="s">
        <v>186</v>
      </c>
      <c r="U283" s="151">
        <f t="shared" si="72"/>
        <v>1</v>
      </c>
      <c r="V283" s="50">
        <f t="shared" si="73"/>
        <v>1</v>
      </c>
      <c r="W283" s="152">
        <f t="shared" si="82"/>
        <v>0.79513888888888884</v>
      </c>
      <c r="X283" s="152">
        <f t="shared" si="74"/>
        <v>1.0243055555555554</v>
      </c>
      <c r="Y283" s="134">
        <f t="shared" si="79"/>
        <v>0</v>
      </c>
      <c r="Z283" s="152">
        <f t="shared" si="75"/>
        <v>0.20486111111111116</v>
      </c>
      <c r="AA283" s="152">
        <f t="shared" si="76"/>
        <v>1.2291666666666665</v>
      </c>
      <c r="AB283" s="91">
        <f t="shared" si="83"/>
        <v>27</v>
      </c>
      <c r="AC283" s="81">
        <f t="shared" si="77"/>
        <v>4</v>
      </c>
      <c r="AD283" s="81">
        <f t="shared" si="84"/>
        <v>17</v>
      </c>
      <c r="AE283" s="81" t="str">
        <f>AC283&amp;"-"&amp;AD283</f>
        <v>4-17</v>
      </c>
      <c r="AF283" s="152">
        <f t="shared" si="85"/>
        <v>1.0416666666666741E-2</v>
      </c>
      <c r="AG283" s="153">
        <f t="shared" si="86"/>
        <v>0</v>
      </c>
      <c r="AH283" s="85">
        <f t="shared" si="80"/>
        <v>1</v>
      </c>
      <c r="AI283" s="81">
        <f t="shared" si="87"/>
        <v>17</v>
      </c>
    </row>
    <row r="284" spans="2:36" s="160" customFormat="1" x14ac:dyDescent="0.25">
      <c r="B284" s="50" t="s">
        <v>214</v>
      </c>
      <c r="C284" s="85">
        <v>127</v>
      </c>
      <c r="D284" s="85">
        <f t="shared" si="81"/>
        <v>0</v>
      </c>
      <c r="E284" s="170" t="s">
        <v>888</v>
      </c>
      <c r="F284" s="50" t="s">
        <v>889</v>
      </c>
      <c r="G284" s="70">
        <v>0.3125</v>
      </c>
      <c r="H284" s="70">
        <v>0.67013888888888884</v>
      </c>
      <c r="I284" s="71">
        <v>44312</v>
      </c>
      <c r="J284" s="71">
        <v>44313</v>
      </c>
      <c r="K284" s="71">
        <v>44313</v>
      </c>
      <c r="L284" s="71">
        <v>44313</v>
      </c>
      <c r="M284" s="70">
        <v>0.35416666666666669</v>
      </c>
      <c r="N284" s="70">
        <v>0.60763888888888895</v>
      </c>
      <c r="O284" s="170" t="s">
        <v>754</v>
      </c>
      <c r="P284" s="50" t="s">
        <v>298</v>
      </c>
      <c r="Q284" s="50" t="s">
        <v>77</v>
      </c>
      <c r="R284" s="72" t="s">
        <v>674</v>
      </c>
      <c r="S284" s="50" t="s">
        <v>337</v>
      </c>
      <c r="T284" s="50" t="s">
        <v>186</v>
      </c>
      <c r="U284" s="151">
        <f t="shared" si="72"/>
        <v>1</v>
      </c>
      <c r="V284" s="50">
        <f t="shared" si="73"/>
        <v>1</v>
      </c>
      <c r="W284" s="152">
        <f t="shared" si="82"/>
        <v>0.79513888888888884</v>
      </c>
      <c r="X284" s="152">
        <f t="shared" si="74"/>
        <v>1.0243055555555554</v>
      </c>
      <c r="Y284" s="134">
        <f t="shared" si="79"/>
        <v>0</v>
      </c>
      <c r="Z284" s="152">
        <f t="shared" si="75"/>
        <v>0.20486111111111116</v>
      </c>
      <c r="AA284" s="152">
        <f t="shared" si="76"/>
        <v>1.2291666666666665</v>
      </c>
      <c r="AB284" s="91">
        <f t="shared" si="83"/>
        <v>27</v>
      </c>
      <c r="AC284" s="81">
        <f t="shared" si="77"/>
        <v>4</v>
      </c>
      <c r="AD284" s="81">
        <f t="shared" si="84"/>
        <v>17</v>
      </c>
      <c r="AE284" s="81" t="str">
        <f>AC284&amp;"-"&amp;AD284</f>
        <v>4-17</v>
      </c>
      <c r="AF284" s="152">
        <f t="shared" si="85"/>
        <v>0.17047222222222225</v>
      </c>
      <c r="AG284" s="153">
        <f t="shared" si="86"/>
        <v>0</v>
      </c>
      <c r="AH284" s="85">
        <f t="shared" si="80"/>
        <v>1</v>
      </c>
      <c r="AI284" s="81">
        <f t="shared" si="87"/>
        <v>17</v>
      </c>
    </row>
    <row r="285" spans="2:36" s="160" customFormat="1" x14ac:dyDescent="0.25">
      <c r="B285" s="50" t="s">
        <v>214</v>
      </c>
      <c r="C285" s="85">
        <v>127</v>
      </c>
      <c r="D285" s="85">
        <f t="shared" si="81"/>
        <v>1</v>
      </c>
      <c r="E285" s="170" t="s">
        <v>755</v>
      </c>
      <c r="F285" s="50" t="s">
        <v>441</v>
      </c>
      <c r="G285" s="70">
        <v>0.3125</v>
      </c>
      <c r="H285" s="70">
        <v>0.67013888888888884</v>
      </c>
      <c r="I285" s="71">
        <v>44312</v>
      </c>
      <c r="J285" s="71">
        <v>44313</v>
      </c>
      <c r="K285" s="71">
        <v>44313</v>
      </c>
      <c r="L285" s="71">
        <v>44313</v>
      </c>
      <c r="M285" s="70">
        <v>0.72916666666666663</v>
      </c>
      <c r="N285" s="70">
        <v>0.75347222222222221</v>
      </c>
      <c r="O285" s="170" t="s">
        <v>72</v>
      </c>
      <c r="P285" s="50" t="s">
        <v>298</v>
      </c>
      <c r="Q285" s="50" t="s">
        <v>77</v>
      </c>
      <c r="R285" s="72" t="s">
        <v>443</v>
      </c>
      <c r="S285" s="50" t="s">
        <v>336</v>
      </c>
      <c r="T285" s="50" t="s">
        <v>186</v>
      </c>
      <c r="U285" s="151">
        <f t="shared" si="72"/>
        <v>1</v>
      </c>
      <c r="V285" s="50">
        <f t="shared" si="73"/>
        <v>1</v>
      </c>
      <c r="W285" s="152">
        <f t="shared" si="82"/>
        <v>0.79513888888888884</v>
      </c>
      <c r="X285" s="152">
        <f t="shared" si="74"/>
        <v>1.0243055555555554</v>
      </c>
      <c r="Y285" s="134">
        <f t="shared" si="79"/>
        <v>0</v>
      </c>
      <c r="Z285" s="152">
        <f t="shared" si="75"/>
        <v>0.20486111111111116</v>
      </c>
      <c r="AA285" s="152">
        <f t="shared" si="76"/>
        <v>1.2291666666666665</v>
      </c>
      <c r="AB285" s="91">
        <f t="shared" si="83"/>
        <v>27</v>
      </c>
      <c r="AC285" s="81">
        <f t="shared" si="77"/>
        <v>4</v>
      </c>
      <c r="AD285" s="81">
        <f t="shared" si="84"/>
        <v>17</v>
      </c>
      <c r="AE285" s="81" t="str">
        <f t="shared" ref="AE285:AE304" si="88">AC285&amp;"-"&amp;AD285</f>
        <v>4-17</v>
      </c>
      <c r="AF285" s="152">
        <f>IFERROR(IF(OR(AH285=0,M285="",N285=""),0,IF(AND(AH285=1,AG285&lt;1,K285=L285,(N285-M285)&lt;=0.2075),N285-M285,IF(AND(AH285=1,AG285&lt;1,K285=L285,(N285-M285)&gt;0.2075),N285-M285-0.083,IF(AND(AH285=1,AG285&gt;1),((AG285-1)*0.3541)+(N285-$AE$5)+($AF$5-M285-0.083),IF(AND(AH285=1,AG285=1,K285&lt;&gt;L285,(N285-M285)&lt;=0.332),(N285-$AE$5)+($AF$5-M285)-0.166,(N285-$AE$5)+($AF$5-M285)))))),"")</f>
        <v>2.430555555555558E-2</v>
      </c>
      <c r="AG285" s="153">
        <f t="shared" si="86"/>
        <v>0</v>
      </c>
      <c r="AH285" s="85">
        <f t="shared" si="80"/>
        <v>1</v>
      </c>
      <c r="AI285" s="81">
        <f t="shared" si="87"/>
        <v>17</v>
      </c>
    </row>
    <row r="286" spans="2:36" s="160" customFormat="1" ht="30" x14ac:dyDescent="0.25">
      <c r="B286" s="50" t="s">
        <v>98</v>
      </c>
      <c r="C286" s="85">
        <v>128</v>
      </c>
      <c r="D286" s="85">
        <f t="shared" si="81"/>
        <v>0</v>
      </c>
      <c r="E286" s="72" t="s">
        <v>646</v>
      </c>
      <c r="F286" s="50" t="s">
        <v>890</v>
      </c>
      <c r="G286" s="70">
        <v>0.3125</v>
      </c>
      <c r="H286" s="70">
        <v>0.3527777777777778</v>
      </c>
      <c r="I286" s="71">
        <v>44312</v>
      </c>
      <c r="J286" s="71">
        <v>44312</v>
      </c>
      <c r="K286" s="71">
        <v>44312</v>
      </c>
      <c r="L286" s="71">
        <v>44312</v>
      </c>
      <c r="M286" s="70">
        <v>0.31944444444444448</v>
      </c>
      <c r="N286" s="70">
        <v>0.33333333333333331</v>
      </c>
      <c r="O286" s="72" t="s">
        <v>736</v>
      </c>
      <c r="P286" s="50" t="s">
        <v>99</v>
      </c>
      <c r="Q286" s="50" t="s">
        <v>77</v>
      </c>
      <c r="R286" s="72" t="s">
        <v>349</v>
      </c>
      <c r="S286" s="50" t="s">
        <v>337</v>
      </c>
      <c r="T286" s="50" t="s">
        <v>187</v>
      </c>
      <c r="U286" s="151">
        <f t="shared" si="72"/>
        <v>0</v>
      </c>
      <c r="V286" s="50">
        <f t="shared" si="73"/>
        <v>1</v>
      </c>
      <c r="W286" s="152">
        <f t="shared" si="82"/>
        <v>4.0277777777777801E-2</v>
      </c>
      <c r="X286" s="152">
        <f t="shared" si="74"/>
        <v>4.0277777777777801E-2</v>
      </c>
      <c r="Y286" s="134">
        <f t="shared" si="79"/>
        <v>1</v>
      </c>
      <c r="Z286" s="152">
        <f t="shared" si="75"/>
        <v>0</v>
      </c>
      <c r="AA286" s="152">
        <f t="shared" si="76"/>
        <v>4.0277777777777801E-2</v>
      </c>
      <c r="AB286" s="91">
        <f t="shared" si="83"/>
        <v>26</v>
      </c>
      <c r="AC286" s="81">
        <f t="shared" si="77"/>
        <v>4</v>
      </c>
      <c r="AD286" s="81">
        <f t="shared" si="84"/>
        <v>17</v>
      </c>
      <c r="AE286" s="81" t="str">
        <f t="shared" si="88"/>
        <v>4-17</v>
      </c>
      <c r="AF286" s="152">
        <f t="shared" si="85"/>
        <v>1.388888888888884E-2</v>
      </c>
      <c r="AG286" s="153">
        <f t="shared" si="86"/>
        <v>0</v>
      </c>
      <c r="AH286" s="85">
        <f t="shared" si="80"/>
        <v>1</v>
      </c>
      <c r="AI286" s="81">
        <f t="shared" si="87"/>
        <v>17</v>
      </c>
    </row>
    <row r="287" spans="2:36" s="160" customFormat="1" x14ac:dyDescent="0.25">
      <c r="B287" s="50" t="s">
        <v>98</v>
      </c>
      <c r="C287" s="85">
        <v>128</v>
      </c>
      <c r="D287" s="85">
        <f t="shared" si="81"/>
        <v>1</v>
      </c>
      <c r="E287" s="72" t="s">
        <v>647</v>
      </c>
      <c r="F287" s="50" t="s">
        <v>887</v>
      </c>
      <c r="G287" s="70">
        <v>0.3125</v>
      </c>
      <c r="H287" s="70">
        <v>0.3527777777777778</v>
      </c>
      <c r="I287" s="71">
        <v>44312</v>
      </c>
      <c r="J287" s="71">
        <v>44312</v>
      </c>
      <c r="K287" s="71">
        <v>44312</v>
      </c>
      <c r="L287" s="71">
        <v>44312</v>
      </c>
      <c r="M287" s="70">
        <v>0.33680555555555558</v>
      </c>
      <c r="N287" s="70">
        <v>0.35069444444444442</v>
      </c>
      <c r="O287" s="72" t="s">
        <v>400</v>
      </c>
      <c r="P287" s="50" t="s">
        <v>99</v>
      </c>
      <c r="Q287" s="50" t="s">
        <v>77</v>
      </c>
      <c r="R287" s="72" t="s">
        <v>352</v>
      </c>
      <c r="S287" s="50" t="s">
        <v>337</v>
      </c>
      <c r="T287" s="50" t="s">
        <v>187</v>
      </c>
      <c r="U287" s="151">
        <f t="shared" si="72"/>
        <v>0</v>
      </c>
      <c r="V287" s="50">
        <f t="shared" si="73"/>
        <v>1</v>
      </c>
      <c r="W287" s="152">
        <f t="shared" si="82"/>
        <v>4.0277777777777801E-2</v>
      </c>
      <c r="X287" s="152">
        <f t="shared" si="74"/>
        <v>4.0277777777777801E-2</v>
      </c>
      <c r="Y287" s="134">
        <f t="shared" si="79"/>
        <v>1</v>
      </c>
      <c r="Z287" s="152">
        <f t="shared" si="75"/>
        <v>0</v>
      </c>
      <c r="AA287" s="152">
        <f t="shared" si="76"/>
        <v>4.0277777777777801E-2</v>
      </c>
      <c r="AB287" s="91">
        <f t="shared" si="83"/>
        <v>26</v>
      </c>
      <c r="AC287" s="81">
        <f t="shared" si="77"/>
        <v>4</v>
      </c>
      <c r="AD287" s="81">
        <f t="shared" si="84"/>
        <v>17</v>
      </c>
      <c r="AE287" s="81" t="str">
        <f t="shared" si="88"/>
        <v>4-17</v>
      </c>
      <c r="AF287" s="152">
        <f t="shared" si="85"/>
        <v>1.388888888888884E-2</v>
      </c>
      <c r="AG287" s="153">
        <f t="shared" si="86"/>
        <v>0</v>
      </c>
      <c r="AH287" s="85">
        <f t="shared" si="80"/>
        <v>1</v>
      </c>
      <c r="AI287" s="81">
        <f t="shared" si="87"/>
        <v>17</v>
      </c>
    </row>
    <row r="288" spans="2:36" s="160" customFormat="1" x14ac:dyDescent="0.25">
      <c r="B288" s="50" t="s">
        <v>140</v>
      </c>
      <c r="C288" s="85">
        <v>129</v>
      </c>
      <c r="D288" s="85">
        <f t="shared" si="81"/>
        <v>0</v>
      </c>
      <c r="E288" s="72" t="s">
        <v>648</v>
      </c>
      <c r="F288" s="50" t="s">
        <v>889</v>
      </c>
      <c r="G288" s="70">
        <v>0.31944444444444448</v>
      </c>
      <c r="H288" s="70">
        <v>0.50694444444444442</v>
      </c>
      <c r="I288" s="71">
        <v>44312</v>
      </c>
      <c r="J288" s="71">
        <v>44312</v>
      </c>
      <c r="K288" s="71">
        <v>44312</v>
      </c>
      <c r="L288" s="71">
        <v>44312</v>
      </c>
      <c r="M288" s="70">
        <v>0.33333333333333331</v>
      </c>
      <c r="N288" s="70">
        <v>0.35416666666666669</v>
      </c>
      <c r="O288" s="72" t="s">
        <v>84</v>
      </c>
      <c r="P288" s="50" t="s">
        <v>142</v>
      </c>
      <c r="Q288" s="50" t="s">
        <v>77</v>
      </c>
      <c r="R288" s="72" t="s">
        <v>351</v>
      </c>
      <c r="S288" s="50" t="s">
        <v>337</v>
      </c>
      <c r="T288" s="50" t="s">
        <v>184</v>
      </c>
      <c r="U288" s="151">
        <f t="shared" si="72"/>
        <v>0</v>
      </c>
      <c r="V288" s="50">
        <f t="shared" si="73"/>
        <v>1</v>
      </c>
      <c r="W288" s="152">
        <f t="shared" si="82"/>
        <v>0.18749999999999994</v>
      </c>
      <c r="X288" s="152">
        <f t="shared" si="74"/>
        <v>0.18749999999999994</v>
      </c>
      <c r="Y288" s="134">
        <f t="shared" si="79"/>
        <v>1</v>
      </c>
      <c r="Z288" s="152">
        <f t="shared" si="75"/>
        <v>0</v>
      </c>
      <c r="AA288" s="152">
        <f t="shared" si="76"/>
        <v>0.18749999999999994</v>
      </c>
      <c r="AB288" s="91">
        <f t="shared" si="83"/>
        <v>26</v>
      </c>
      <c r="AC288" s="81">
        <f t="shared" si="77"/>
        <v>4</v>
      </c>
      <c r="AD288" s="81">
        <f t="shared" si="84"/>
        <v>17</v>
      </c>
      <c r="AE288" s="81" t="str">
        <f t="shared" si="88"/>
        <v>4-17</v>
      </c>
      <c r="AF288" s="152">
        <f t="shared" si="85"/>
        <v>2.083333333333337E-2</v>
      </c>
      <c r="AG288" s="153">
        <f t="shared" si="86"/>
        <v>0</v>
      </c>
      <c r="AH288" s="85">
        <f t="shared" si="80"/>
        <v>1</v>
      </c>
      <c r="AI288" s="81">
        <f t="shared" si="87"/>
        <v>17</v>
      </c>
    </row>
    <row r="289" spans="2:35" s="160" customFormat="1" ht="31.5" customHeight="1" x14ac:dyDescent="0.25">
      <c r="B289" s="50" t="s">
        <v>140</v>
      </c>
      <c r="C289" s="85">
        <v>129</v>
      </c>
      <c r="D289" s="85">
        <f t="shared" si="81"/>
        <v>0</v>
      </c>
      <c r="E289" s="72" t="s">
        <v>649</v>
      </c>
      <c r="F289" s="50" t="s">
        <v>887</v>
      </c>
      <c r="G289" s="70">
        <v>0.31944444444444448</v>
      </c>
      <c r="H289" s="70">
        <v>0.50694444444444442</v>
      </c>
      <c r="I289" s="71">
        <v>44312</v>
      </c>
      <c r="J289" s="71">
        <v>44312</v>
      </c>
      <c r="K289" s="71">
        <v>44312</v>
      </c>
      <c r="L289" s="71">
        <v>44312</v>
      </c>
      <c r="M289" s="70">
        <v>0.35416666666666669</v>
      </c>
      <c r="N289" s="70">
        <v>0.36388888888888887</v>
      </c>
      <c r="O289" s="72" t="s">
        <v>400</v>
      </c>
      <c r="P289" s="50" t="s">
        <v>142</v>
      </c>
      <c r="Q289" s="50" t="s">
        <v>77</v>
      </c>
      <c r="R289" s="72" t="s">
        <v>352</v>
      </c>
      <c r="S289" s="50" t="s">
        <v>337</v>
      </c>
      <c r="T289" s="50" t="s">
        <v>184</v>
      </c>
      <c r="U289" s="151">
        <f t="shared" si="72"/>
        <v>0</v>
      </c>
      <c r="V289" s="50">
        <f t="shared" si="73"/>
        <v>1</v>
      </c>
      <c r="W289" s="152">
        <f t="shared" si="82"/>
        <v>0.18749999999999994</v>
      </c>
      <c r="X289" s="152">
        <f t="shared" si="74"/>
        <v>0.18749999999999994</v>
      </c>
      <c r="Y289" s="134">
        <f t="shared" si="79"/>
        <v>1</v>
      </c>
      <c r="Z289" s="152">
        <f t="shared" si="75"/>
        <v>0</v>
      </c>
      <c r="AA289" s="152">
        <f t="shared" si="76"/>
        <v>0.18749999999999994</v>
      </c>
      <c r="AB289" s="91">
        <f t="shared" si="83"/>
        <v>26</v>
      </c>
      <c r="AC289" s="81">
        <f t="shared" si="77"/>
        <v>4</v>
      </c>
      <c r="AD289" s="81">
        <f t="shared" si="84"/>
        <v>17</v>
      </c>
      <c r="AE289" s="81" t="str">
        <f t="shared" si="88"/>
        <v>4-17</v>
      </c>
      <c r="AF289" s="152">
        <f t="shared" si="85"/>
        <v>9.7222222222221877E-3</v>
      </c>
      <c r="AG289" s="153">
        <f t="shared" si="86"/>
        <v>0</v>
      </c>
      <c r="AH289" s="85">
        <f t="shared" si="80"/>
        <v>1</v>
      </c>
      <c r="AI289" s="81">
        <f t="shared" si="87"/>
        <v>17</v>
      </c>
    </row>
    <row r="290" spans="2:35" s="160" customFormat="1" x14ac:dyDescent="0.25">
      <c r="B290" s="50" t="s">
        <v>140</v>
      </c>
      <c r="C290" s="85">
        <v>129</v>
      </c>
      <c r="D290" s="85">
        <f t="shared" si="81"/>
        <v>0</v>
      </c>
      <c r="E290" s="72" t="s">
        <v>650</v>
      </c>
      <c r="F290" s="50" t="s">
        <v>441</v>
      </c>
      <c r="G290" s="70">
        <v>0.31944444444444448</v>
      </c>
      <c r="H290" s="70">
        <v>0.50694444444444442</v>
      </c>
      <c r="I290" s="71">
        <v>44312</v>
      </c>
      <c r="J290" s="71">
        <v>44312</v>
      </c>
      <c r="K290" s="71">
        <v>44312</v>
      </c>
      <c r="L290" s="71">
        <v>44312</v>
      </c>
      <c r="M290" s="70">
        <v>0.35416666666666669</v>
      </c>
      <c r="N290" s="70">
        <v>0.3611111111111111</v>
      </c>
      <c r="O290" s="72" t="s">
        <v>72</v>
      </c>
      <c r="P290" s="50" t="s">
        <v>142</v>
      </c>
      <c r="Q290" s="50" t="s">
        <v>77</v>
      </c>
      <c r="R290" s="72" t="s">
        <v>338</v>
      </c>
      <c r="S290" s="50" t="s">
        <v>337</v>
      </c>
      <c r="T290" s="50" t="s">
        <v>184</v>
      </c>
      <c r="U290" s="151">
        <f t="shared" si="72"/>
        <v>0</v>
      </c>
      <c r="V290" s="50">
        <f t="shared" si="73"/>
        <v>1</v>
      </c>
      <c r="W290" s="152">
        <f t="shared" si="82"/>
        <v>0.18749999999999994</v>
      </c>
      <c r="X290" s="152">
        <f t="shared" si="74"/>
        <v>0.18749999999999994</v>
      </c>
      <c r="Y290" s="134">
        <f t="shared" si="79"/>
        <v>1</v>
      </c>
      <c r="Z290" s="152">
        <f t="shared" si="75"/>
        <v>0</v>
      </c>
      <c r="AA290" s="152">
        <f t="shared" si="76"/>
        <v>0.18749999999999994</v>
      </c>
      <c r="AB290" s="91">
        <f t="shared" si="83"/>
        <v>26</v>
      </c>
      <c r="AC290" s="81">
        <f t="shared" si="77"/>
        <v>4</v>
      </c>
      <c r="AD290" s="81">
        <f t="shared" si="84"/>
        <v>17</v>
      </c>
      <c r="AE290" s="81" t="str">
        <f t="shared" si="88"/>
        <v>4-17</v>
      </c>
      <c r="AF290" s="152">
        <f t="shared" si="85"/>
        <v>6.9444444444444198E-3</v>
      </c>
      <c r="AG290" s="153">
        <f t="shared" si="86"/>
        <v>0</v>
      </c>
      <c r="AH290" s="85">
        <f t="shared" si="80"/>
        <v>1</v>
      </c>
      <c r="AI290" s="81">
        <f t="shared" si="87"/>
        <v>17</v>
      </c>
    </row>
    <row r="291" spans="2:35" s="160" customFormat="1" ht="30" x14ac:dyDescent="0.25">
      <c r="B291" s="50" t="s">
        <v>140</v>
      </c>
      <c r="C291" s="85">
        <v>129</v>
      </c>
      <c r="D291" s="85">
        <f t="shared" si="81"/>
        <v>0</v>
      </c>
      <c r="E291" s="72" t="s">
        <v>651</v>
      </c>
      <c r="F291" s="50" t="s">
        <v>441</v>
      </c>
      <c r="G291" s="70">
        <v>0.31944444444444448</v>
      </c>
      <c r="H291" s="70">
        <v>0.50694444444444442</v>
      </c>
      <c r="I291" s="71">
        <v>44312</v>
      </c>
      <c r="J291" s="71">
        <v>44312</v>
      </c>
      <c r="K291" s="71">
        <v>44312</v>
      </c>
      <c r="L291" s="71">
        <v>44312</v>
      </c>
      <c r="M291" s="70">
        <v>0.38541666666666669</v>
      </c>
      <c r="N291" s="70">
        <v>0.3888888888888889</v>
      </c>
      <c r="O291" s="72" t="s">
        <v>65</v>
      </c>
      <c r="P291" s="50" t="s">
        <v>142</v>
      </c>
      <c r="Q291" s="50" t="s">
        <v>77</v>
      </c>
      <c r="R291" s="72" t="s">
        <v>338</v>
      </c>
      <c r="S291" s="50" t="s">
        <v>337</v>
      </c>
      <c r="T291" s="50" t="s">
        <v>184</v>
      </c>
      <c r="U291" s="151">
        <f t="shared" si="72"/>
        <v>0</v>
      </c>
      <c r="V291" s="50">
        <f t="shared" si="73"/>
        <v>1</v>
      </c>
      <c r="W291" s="152">
        <f t="shared" si="82"/>
        <v>0.18749999999999994</v>
      </c>
      <c r="X291" s="152">
        <f t="shared" si="74"/>
        <v>0.18749999999999994</v>
      </c>
      <c r="Y291" s="134">
        <f t="shared" si="79"/>
        <v>1</v>
      </c>
      <c r="Z291" s="152">
        <f t="shared" si="75"/>
        <v>0</v>
      </c>
      <c r="AA291" s="152">
        <f t="shared" si="76"/>
        <v>0.18749999999999994</v>
      </c>
      <c r="AB291" s="91">
        <f t="shared" si="83"/>
        <v>26</v>
      </c>
      <c r="AC291" s="81">
        <f t="shared" si="77"/>
        <v>4</v>
      </c>
      <c r="AD291" s="81">
        <f t="shared" si="84"/>
        <v>17</v>
      </c>
      <c r="AE291" s="81" t="str">
        <f t="shared" si="88"/>
        <v>4-17</v>
      </c>
      <c r="AF291" s="152">
        <f t="shared" si="85"/>
        <v>3.4722222222222099E-3</v>
      </c>
      <c r="AG291" s="153">
        <f t="shared" si="86"/>
        <v>0</v>
      </c>
      <c r="AH291" s="85">
        <f t="shared" si="80"/>
        <v>1</v>
      </c>
      <c r="AI291" s="81">
        <f t="shared" si="87"/>
        <v>17</v>
      </c>
    </row>
    <row r="292" spans="2:35" s="160" customFormat="1" ht="30" x14ac:dyDescent="0.25">
      <c r="B292" s="50" t="s">
        <v>140</v>
      </c>
      <c r="C292" s="85">
        <v>129</v>
      </c>
      <c r="D292" s="85">
        <f t="shared" si="81"/>
        <v>1</v>
      </c>
      <c r="E292" s="72" t="s">
        <v>652</v>
      </c>
      <c r="F292" s="50" t="s">
        <v>441</v>
      </c>
      <c r="G292" s="70">
        <v>0.31944444444444448</v>
      </c>
      <c r="H292" s="70">
        <v>0.50694444444444442</v>
      </c>
      <c r="I292" s="71">
        <v>44312</v>
      </c>
      <c r="J292" s="71">
        <v>44312</v>
      </c>
      <c r="K292" s="71">
        <v>44312</v>
      </c>
      <c r="L292" s="71">
        <v>44312</v>
      </c>
      <c r="M292" s="70">
        <v>0.49305555555555558</v>
      </c>
      <c r="N292" s="70">
        <v>0.50694444444444442</v>
      </c>
      <c r="O292" s="72" t="s">
        <v>65</v>
      </c>
      <c r="P292" s="50" t="s">
        <v>142</v>
      </c>
      <c r="Q292" s="50" t="s">
        <v>77</v>
      </c>
      <c r="R292" s="72" t="s">
        <v>338</v>
      </c>
      <c r="S292" s="50" t="s">
        <v>337</v>
      </c>
      <c r="T292" s="50" t="s">
        <v>184</v>
      </c>
      <c r="U292" s="151">
        <f t="shared" si="72"/>
        <v>0</v>
      </c>
      <c r="V292" s="50">
        <f t="shared" si="73"/>
        <v>1</v>
      </c>
      <c r="W292" s="152">
        <f t="shared" si="82"/>
        <v>0.18749999999999994</v>
      </c>
      <c r="X292" s="152">
        <f t="shared" si="74"/>
        <v>0.18749999999999994</v>
      </c>
      <c r="Y292" s="134">
        <f t="shared" si="79"/>
        <v>1</v>
      </c>
      <c r="Z292" s="152">
        <f t="shared" si="75"/>
        <v>0</v>
      </c>
      <c r="AA292" s="152">
        <f t="shared" si="76"/>
        <v>0.18749999999999994</v>
      </c>
      <c r="AB292" s="91">
        <f t="shared" si="83"/>
        <v>26</v>
      </c>
      <c r="AC292" s="81">
        <f t="shared" si="77"/>
        <v>4</v>
      </c>
      <c r="AD292" s="81">
        <f t="shared" si="84"/>
        <v>17</v>
      </c>
      <c r="AE292" s="81" t="str">
        <f t="shared" si="88"/>
        <v>4-17</v>
      </c>
      <c r="AF292" s="152">
        <f t="shared" si="85"/>
        <v>1.388888888888884E-2</v>
      </c>
      <c r="AG292" s="153">
        <f t="shared" si="86"/>
        <v>0</v>
      </c>
      <c r="AH292" s="85">
        <f t="shared" si="80"/>
        <v>1</v>
      </c>
      <c r="AI292" s="81">
        <f t="shared" si="87"/>
        <v>17</v>
      </c>
    </row>
    <row r="293" spans="2:35" s="160" customFormat="1" x14ac:dyDescent="0.25">
      <c r="B293" s="50" t="s">
        <v>232</v>
      </c>
      <c r="C293" s="85">
        <v>130</v>
      </c>
      <c r="D293" s="85">
        <f t="shared" si="81"/>
        <v>0</v>
      </c>
      <c r="E293" s="72" t="s">
        <v>653</v>
      </c>
      <c r="F293" s="50" t="s">
        <v>441</v>
      </c>
      <c r="G293" s="70">
        <v>0.42499999999999999</v>
      </c>
      <c r="H293" s="70">
        <v>0.4513888888888889</v>
      </c>
      <c r="I293" s="71">
        <v>44312</v>
      </c>
      <c r="J293" s="71">
        <v>44312</v>
      </c>
      <c r="K293" s="71">
        <v>44312</v>
      </c>
      <c r="L293" s="71">
        <v>44312</v>
      </c>
      <c r="M293" s="70">
        <v>0.4375</v>
      </c>
      <c r="N293" s="70">
        <v>0.4513888888888889</v>
      </c>
      <c r="O293" s="72" t="s">
        <v>100</v>
      </c>
      <c r="P293" s="50" t="s">
        <v>274</v>
      </c>
      <c r="Q293" s="50" t="s">
        <v>77</v>
      </c>
      <c r="R293" s="72" t="s">
        <v>443</v>
      </c>
      <c r="S293" s="50" t="s">
        <v>336</v>
      </c>
      <c r="T293" s="50" t="s">
        <v>185</v>
      </c>
      <c r="U293" s="151">
        <f t="shared" si="72"/>
        <v>0</v>
      </c>
      <c r="V293" s="50">
        <f t="shared" si="73"/>
        <v>1</v>
      </c>
      <c r="W293" s="152">
        <f t="shared" si="82"/>
        <v>2.6388888888888906E-2</v>
      </c>
      <c r="X293" s="152">
        <f t="shared" si="74"/>
        <v>2.6388888888888906E-2</v>
      </c>
      <c r="Y293" s="134">
        <f t="shared" si="79"/>
        <v>1</v>
      </c>
      <c r="Z293" s="152">
        <f t="shared" si="75"/>
        <v>0</v>
      </c>
      <c r="AA293" s="152">
        <f t="shared" si="76"/>
        <v>2.6388888888888906E-2</v>
      </c>
      <c r="AB293" s="91">
        <f t="shared" si="83"/>
        <v>26</v>
      </c>
      <c r="AC293" s="81">
        <f t="shared" si="77"/>
        <v>4</v>
      </c>
      <c r="AD293" s="81">
        <f t="shared" si="84"/>
        <v>17</v>
      </c>
      <c r="AE293" s="81" t="str">
        <f t="shared" si="88"/>
        <v>4-17</v>
      </c>
      <c r="AF293" s="152">
        <f t="shared" si="85"/>
        <v>1.3888888888888895E-2</v>
      </c>
      <c r="AG293" s="153">
        <f t="shared" si="86"/>
        <v>0</v>
      </c>
      <c r="AH293" s="85">
        <f t="shared" si="80"/>
        <v>1</v>
      </c>
      <c r="AI293" s="81">
        <f t="shared" si="87"/>
        <v>17</v>
      </c>
    </row>
    <row r="294" spans="2:35" s="160" customFormat="1" x14ac:dyDescent="0.25">
      <c r="B294" s="50" t="s">
        <v>232</v>
      </c>
      <c r="C294" s="85">
        <v>130</v>
      </c>
      <c r="D294" s="85">
        <f t="shared" si="81"/>
        <v>1</v>
      </c>
      <c r="E294" s="72" t="s">
        <v>654</v>
      </c>
      <c r="F294" s="50" t="s">
        <v>777</v>
      </c>
      <c r="G294" s="70">
        <v>0.42499999999999999</v>
      </c>
      <c r="H294" s="70">
        <v>0.4513888888888889</v>
      </c>
      <c r="I294" s="71">
        <v>44312</v>
      </c>
      <c r="J294" s="71">
        <v>44312</v>
      </c>
      <c r="K294" s="71">
        <v>44312</v>
      </c>
      <c r="L294" s="71">
        <v>44312</v>
      </c>
      <c r="M294" s="70">
        <v>0.4375</v>
      </c>
      <c r="N294" s="70">
        <v>0.4513888888888889</v>
      </c>
      <c r="O294" s="72" t="s">
        <v>100</v>
      </c>
      <c r="P294" s="50" t="s">
        <v>274</v>
      </c>
      <c r="Q294" s="73" t="s">
        <v>47</v>
      </c>
      <c r="R294" s="72" t="s">
        <v>443</v>
      </c>
      <c r="S294" s="50" t="s">
        <v>337</v>
      </c>
      <c r="T294" s="50" t="s">
        <v>185</v>
      </c>
      <c r="U294" s="151">
        <f t="shared" si="72"/>
        <v>0</v>
      </c>
      <c r="V294" s="50">
        <f t="shared" si="73"/>
        <v>1</v>
      </c>
      <c r="W294" s="152">
        <f t="shared" si="82"/>
        <v>2.6388888888888906E-2</v>
      </c>
      <c r="X294" s="152">
        <f t="shared" si="74"/>
        <v>2.6388888888888906E-2</v>
      </c>
      <c r="Y294" s="134">
        <f t="shared" si="79"/>
        <v>1</v>
      </c>
      <c r="Z294" s="152">
        <f t="shared" si="75"/>
        <v>0</v>
      </c>
      <c r="AA294" s="152">
        <f t="shared" si="76"/>
        <v>2.6388888888888906E-2</v>
      </c>
      <c r="AB294" s="91">
        <f t="shared" si="83"/>
        <v>26</v>
      </c>
      <c r="AC294" s="81">
        <f t="shared" si="77"/>
        <v>4</v>
      </c>
      <c r="AD294" s="81">
        <f t="shared" si="84"/>
        <v>17</v>
      </c>
      <c r="AE294" s="81" t="str">
        <f t="shared" si="88"/>
        <v>4-17</v>
      </c>
      <c r="AF294" s="152">
        <f t="shared" si="85"/>
        <v>1.3888888888888895E-2</v>
      </c>
      <c r="AG294" s="153">
        <f t="shared" si="86"/>
        <v>0</v>
      </c>
      <c r="AH294" s="85">
        <f t="shared" si="80"/>
        <v>1</v>
      </c>
      <c r="AI294" s="81">
        <f t="shared" si="87"/>
        <v>17</v>
      </c>
    </row>
    <row r="295" spans="2:35" s="160" customFormat="1" x14ac:dyDescent="0.25">
      <c r="B295" s="50" t="s">
        <v>193</v>
      </c>
      <c r="C295" s="85">
        <v>131</v>
      </c>
      <c r="D295" s="85">
        <f t="shared" si="81"/>
        <v>1</v>
      </c>
      <c r="E295" s="72" t="s">
        <v>197</v>
      </c>
      <c r="F295" s="50" t="s">
        <v>891</v>
      </c>
      <c r="G295" s="70">
        <v>0.42499999999999999</v>
      </c>
      <c r="H295" s="70">
        <v>0.4368055555555555</v>
      </c>
      <c r="I295" s="71">
        <v>44312</v>
      </c>
      <c r="J295" s="71">
        <v>44312</v>
      </c>
      <c r="K295" s="71">
        <v>44312</v>
      </c>
      <c r="L295" s="71">
        <v>44312</v>
      </c>
      <c r="M295" s="70">
        <v>0.42499999999999999</v>
      </c>
      <c r="N295" s="70">
        <v>0.4368055555555555</v>
      </c>
      <c r="O295" s="72" t="s">
        <v>100</v>
      </c>
      <c r="P295" s="50" t="s">
        <v>267</v>
      </c>
      <c r="Q295" s="73" t="s">
        <v>47</v>
      </c>
      <c r="R295" s="72" t="s">
        <v>443</v>
      </c>
      <c r="S295" s="50" t="s">
        <v>337</v>
      </c>
      <c r="T295" s="50" t="s">
        <v>186</v>
      </c>
      <c r="U295" s="151">
        <f t="shared" si="72"/>
        <v>0</v>
      </c>
      <c r="V295" s="50">
        <f t="shared" si="73"/>
        <v>1</v>
      </c>
      <c r="W295" s="152">
        <f t="shared" si="82"/>
        <v>1.1805555555555514E-2</v>
      </c>
      <c r="X295" s="152">
        <f t="shared" si="74"/>
        <v>1.1805555555555514E-2</v>
      </c>
      <c r="Y295" s="134">
        <f t="shared" si="79"/>
        <v>1</v>
      </c>
      <c r="Z295" s="152">
        <f t="shared" si="75"/>
        <v>0</v>
      </c>
      <c r="AA295" s="152">
        <f t="shared" si="76"/>
        <v>1.1805555555555514E-2</v>
      </c>
      <c r="AB295" s="91">
        <f t="shared" si="83"/>
        <v>26</v>
      </c>
      <c r="AC295" s="81">
        <f t="shared" si="77"/>
        <v>4</v>
      </c>
      <c r="AD295" s="81">
        <f t="shared" si="84"/>
        <v>17</v>
      </c>
      <c r="AE295" s="81" t="str">
        <f t="shared" si="88"/>
        <v>4-17</v>
      </c>
      <c r="AF295" s="152">
        <f t="shared" si="85"/>
        <v>1.1805555555555514E-2</v>
      </c>
      <c r="AG295" s="153">
        <f t="shared" si="86"/>
        <v>0</v>
      </c>
      <c r="AH295" s="85">
        <f t="shared" si="80"/>
        <v>1</v>
      </c>
      <c r="AI295" s="81">
        <f t="shared" si="87"/>
        <v>17</v>
      </c>
    </row>
    <row r="296" spans="2:35" s="160" customFormat="1" ht="30" x14ac:dyDescent="0.25">
      <c r="B296" s="50" t="s">
        <v>115</v>
      </c>
      <c r="C296" s="85">
        <v>132</v>
      </c>
      <c r="D296" s="85">
        <f t="shared" si="81"/>
        <v>1</v>
      </c>
      <c r="E296" s="72" t="s">
        <v>655</v>
      </c>
      <c r="F296" s="50" t="s">
        <v>441</v>
      </c>
      <c r="G296" s="70">
        <v>0.375</v>
      </c>
      <c r="H296" s="70">
        <v>0.3923611111111111</v>
      </c>
      <c r="I296" s="71">
        <v>44312</v>
      </c>
      <c r="J296" s="71">
        <v>44312</v>
      </c>
      <c r="K296" s="71">
        <v>44312</v>
      </c>
      <c r="L296" s="71">
        <v>44312</v>
      </c>
      <c r="M296" s="70">
        <v>0.375</v>
      </c>
      <c r="N296" s="70">
        <v>0.3923611111111111</v>
      </c>
      <c r="O296" s="72" t="s">
        <v>84</v>
      </c>
      <c r="P296" s="50" t="s">
        <v>704</v>
      </c>
      <c r="Q296" s="50" t="s">
        <v>77</v>
      </c>
      <c r="R296" s="72" t="s">
        <v>443</v>
      </c>
      <c r="S296" s="50" t="s">
        <v>337</v>
      </c>
      <c r="T296" s="50" t="s">
        <v>184</v>
      </c>
      <c r="U296" s="151">
        <f t="shared" si="72"/>
        <v>0</v>
      </c>
      <c r="V296" s="50">
        <f t="shared" si="73"/>
        <v>1</v>
      </c>
      <c r="W296" s="152">
        <f t="shared" si="82"/>
        <v>1.7361111111111105E-2</v>
      </c>
      <c r="X296" s="152">
        <f t="shared" si="74"/>
        <v>1.7361111111111105E-2</v>
      </c>
      <c r="Y296" s="134">
        <f t="shared" si="79"/>
        <v>1</v>
      </c>
      <c r="Z296" s="152">
        <f t="shared" si="75"/>
        <v>0</v>
      </c>
      <c r="AA296" s="152">
        <f t="shared" si="76"/>
        <v>1.7361111111111105E-2</v>
      </c>
      <c r="AB296" s="91">
        <f t="shared" si="83"/>
        <v>26</v>
      </c>
      <c r="AC296" s="81">
        <f t="shared" si="77"/>
        <v>4</v>
      </c>
      <c r="AD296" s="81">
        <f t="shared" si="84"/>
        <v>17</v>
      </c>
      <c r="AE296" s="81" t="str">
        <f t="shared" si="88"/>
        <v>4-17</v>
      </c>
      <c r="AF296" s="152">
        <f t="shared" si="85"/>
        <v>1.7361111111111105E-2</v>
      </c>
      <c r="AG296" s="153">
        <f t="shared" si="86"/>
        <v>0</v>
      </c>
      <c r="AH296" s="85">
        <f t="shared" si="80"/>
        <v>1</v>
      </c>
      <c r="AI296" s="81">
        <f t="shared" si="87"/>
        <v>17</v>
      </c>
    </row>
    <row r="297" spans="2:35" s="160" customFormat="1" x14ac:dyDescent="0.25">
      <c r="B297" s="50" t="s">
        <v>104</v>
      </c>
      <c r="C297" s="85">
        <v>133</v>
      </c>
      <c r="D297" s="85">
        <f t="shared" si="81"/>
        <v>0</v>
      </c>
      <c r="E297" s="72" t="s">
        <v>656</v>
      </c>
      <c r="F297" s="50" t="s">
        <v>777</v>
      </c>
      <c r="G297" s="70">
        <v>0.49652777777777773</v>
      </c>
      <c r="H297" s="70">
        <v>0.71319444444444446</v>
      </c>
      <c r="I297" s="71">
        <v>44312</v>
      </c>
      <c r="J297" s="71">
        <v>44312</v>
      </c>
      <c r="K297" s="71">
        <v>44312</v>
      </c>
      <c r="L297" s="71">
        <v>44312</v>
      </c>
      <c r="M297" s="70">
        <v>0.49652777777777773</v>
      </c>
      <c r="N297" s="70">
        <v>0.5</v>
      </c>
      <c r="O297" s="72" t="s">
        <v>72</v>
      </c>
      <c r="P297" s="50" t="s">
        <v>106</v>
      </c>
      <c r="Q297" s="73" t="s">
        <v>47</v>
      </c>
      <c r="R297" s="72" t="s">
        <v>443</v>
      </c>
      <c r="S297" s="50" t="s">
        <v>337</v>
      </c>
      <c r="T297" s="50" t="s">
        <v>184</v>
      </c>
      <c r="U297" s="151">
        <f t="shared" si="72"/>
        <v>0</v>
      </c>
      <c r="V297" s="50">
        <f t="shared" si="73"/>
        <v>1</v>
      </c>
      <c r="W297" s="152">
        <f t="shared" si="82"/>
        <v>0.13366666666666671</v>
      </c>
      <c r="X297" s="152">
        <f t="shared" si="74"/>
        <v>0.17499666666666674</v>
      </c>
      <c r="Y297" s="134">
        <f t="shared" si="79"/>
        <v>0</v>
      </c>
      <c r="Z297" s="152">
        <f t="shared" si="75"/>
        <v>0.16180555555555554</v>
      </c>
      <c r="AA297" s="152">
        <f t="shared" si="76"/>
        <v>0.33680222222222228</v>
      </c>
      <c r="AB297" s="91">
        <f t="shared" si="83"/>
        <v>26</v>
      </c>
      <c r="AC297" s="81">
        <f t="shared" si="77"/>
        <v>4</v>
      </c>
      <c r="AD297" s="81">
        <f t="shared" si="84"/>
        <v>17</v>
      </c>
      <c r="AE297" s="81" t="str">
        <f t="shared" si="88"/>
        <v>4-17</v>
      </c>
      <c r="AF297" s="152">
        <f t="shared" si="85"/>
        <v>3.4722222222222654E-3</v>
      </c>
      <c r="AG297" s="153">
        <f t="shared" si="86"/>
        <v>0</v>
      </c>
      <c r="AH297" s="85">
        <f t="shared" si="80"/>
        <v>1</v>
      </c>
      <c r="AI297" s="81">
        <f t="shared" si="87"/>
        <v>17</v>
      </c>
    </row>
    <row r="298" spans="2:35" s="160" customFormat="1" x14ac:dyDescent="0.25">
      <c r="B298" s="50" t="s">
        <v>104</v>
      </c>
      <c r="C298" s="85">
        <v>133</v>
      </c>
      <c r="D298" s="85">
        <f t="shared" si="81"/>
        <v>0</v>
      </c>
      <c r="E298" s="72" t="s">
        <v>657</v>
      </c>
      <c r="F298" s="50" t="s">
        <v>777</v>
      </c>
      <c r="G298" s="70">
        <v>0.49652777777777773</v>
      </c>
      <c r="H298" s="70">
        <v>0.71319444444444446</v>
      </c>
      <c r="I298" s="71">
        <v>44312</v>
      </c>
      <c r="J298" s="71">
        <v>44312</v>
      </c>
      <c r="K298" s="71">
        <v>44312</v>
      </c>
      <c r="L298" s="71">
        <v>44312</v>
      </c>
      <c r="M298" s="70">
        <v>0.59375</v>
      </c>
      <c r="N298" s="70">
        <v>0.625</v>
      </c>
      <c r="O298" s="72" t="s">
        <v>737</v>
      </c>
      <c r="P298" s="50" t="s">
        <v>106</v>
      </c>
      <c r="Q298" s="73" t="s">
        <v>47</v>
      </c>
      <c r="R298" s="72" t="s">
        <v>443</v>
      </c>
      <c r="S298" s="50" t="s">
        <v>337</v>
      </c>
      <c r="T298" s="50" t="s">
        <v>184</v>
      </c>
      <c r="U298" s="151">
        <f t="shared" si="72"/>
        <v>0</v>
      </c>
      <c r="V298" s="50">
        <f t="shared" si="73"/>
        <v>1</v>
      </c>
      <c r="W298" s="152">
        <f t="shared" si="82"/>
        <v>0.13366666666666671</v>
      </c>
      <c r="X298" s="152">
        <f t="shared" si="74"/>
        <v>0.17499666666666674</v>
      </c>
      <c r="Y298" s="134">
        <f t="shared" si="79"/>
        <v>0</v>
      </c>
      <c r="Z298" s="152">
        <f t="shared" si="75"/>
        <v>0.16180555555555554</v>
      </c>
      <c r="AA298" s="152">
        <f t="shared" si="76"/>
        <v>0.33680222222222228</v>
      </c>
      <c r="AB298" s="91">
        <f t="shared" si="83"/>
        <v>26</v>
      </c>
      <c r="AC298" s="81">
        <f t="shared" si="77"/>
        <v>4</v>
      </c>
      <c r="AD298" s="81">
        <f t="shared" si="84"/>
        <v>17</v>
      </c>
      <c r="AE298" s="81" t="str">
        <f t="shared" si="88"/>
        <v>4-17</v>
      </c>
      <c r="AF298" s="152">
        <f t="shared" si="85"/>
        <v>3.125E-2</v>
      </c>
      <c r="AG298" s="153">
        <f t="shared" si="86"/>
        <v>0</v>
      </c>
      <c r="AH298" s="85">
        <f t="shared" si="80"/>
        <v>1</v>
      </c>
      <c r="AI298" s="81">
        <f t="shared" si="87"/>
        <v>17</v>
      </c>
    </row>
    <row r="299" spans="2:35" s="160" customFormat="1" x14ac:dyDescent="0.25">
      <c r="B299" s="50" t="s">
        <v>104</v>
      </c>
      <c r="C299" s="85">
        <v>133</v>
      </c>
      <c r="D299" s="85">
        <f t="shared" si="81"/>
        <v>0</v>
      </c>
      <c r="E299" s="72" t="s">
        <v>258</v>
      </c>
      <c r="F299" s="50" t="s">
        <v>893</v>
      </c>
      <c r="G299" s="70">
        <v>0.49652777777777773</v>
      </c>
      <c r="H299" s="70">
        <v>0.71319444444444446</v>
      </c>
      <c r="I299" s="71">
        <v>44312</v>
      </c>
      <c r="J299" s="71">
        <v>44312</v>
      </c>
      <c r="K299" s="71">
        <v>44312</v>
      </c>
      <c r="L299" s="71">
        <v>44312</v>
      </c>
      <c r="M299" s="70">
        <v>0.58333333333333337</v>
      </c>
      <c r="N299" s="70">
        <v>0.61111111111111105</v>
      </c>
      <c r="O299" s="72" t="s">
        <v>738</v>
      </c>
      <c r="P299" s="50" t="s">
        <v>106</v>
      </c>
      <c r="Q299" s="73" t="s">
        <v>47</v>
      </c>
      <c r="R299" s="72" t="s">
        <v>443</v>
      </c>
      <c r="S299" s="50" t="s">
        <v>337</v>
      </c>
      <c r="T299" s="50" t="s">
        <v>184</v>
      </c>
      <c r="U299" s="151">
        <f t="shared" si="72"/>
        <v>0</v>
      </c>
      <c r="V299" s="50">
        <f t="shared" si="73"/>
        <v>1</v>
      </c>
      <c r="W299" s="152">
        <f t="shared" si="82"/>
        <v>0.13366666666666671</v>
      </c>
      <c r="X299" s="152">
        <f t="shared" si="74"/>
        <v>0.17499666666666674</v>
      </c>
      <c r="Y299" s="134">
        <f t="shared" si="79"/>
        <v>0</v>
      </c>
      <c r="Z299" s="152">
        <f t="shared" si="75"/>
        <v>0.16180555555555554</v>
      </c>
      <c r="AA299" s="152">
        <f t="shared" si="76"/>
        <v>0.33680222222222228</v>
      </c>
      <c r="AB299" s="91">
        <f t="shared" si="83"/>
        <v>26</v>
      </c>
      <c r="AC299" s="81">
        <f t="shared" si="77"/>
        <v>4</v>
      </c>
      <c r="AD299" s="81">
        <f t="shared" si="84"/>
        <v>17</v>
      </c>
      <c r="AE299" s="81" t="str">
        <f t="shared" si="88"/>
        <v>4-17</v>
      </c>
      <c r="AF299" s="152">
        <f t="shared" si="85"/>
        <v>2.7777777777777679E-2</v>
      </c>
      <c r="AG299" s="153">
        <f t="shared" si="86"/>
        <v>0</v>
      </c>
      <c r="AH299" s="85">
        <f t="shared" si="80"/>
        <v>1</v>
      </c>
      <c r="AI299" s="81">
        <f t="shared" si="87"/>
        <v>17</v>
      </c>
    </row>
    <row r="300" spans="2:35" s="160" customFormat="1" x14ac:dyDescent="0.25">
      <c r="B300" s="50" t="s">
        <v>104</v>
      </c>
      <c r="C300" s="85">
        <v>133</v>
      </c>
      <c r="D300" s="85">
        <f t="shared" si="81"/>
        <v>0</v>
      </c>
      <c r="E300" s="72" t="s">
        <v>658</v>
      </c>
      <c r="F300" s="50" t="s">
        <v>777</v>
      </c>
      <c r="G300" s="70">
        <v>0.49652777777777773</v>
      </c>
      <c r="H300" s="70">
        <v>0.71319444444444446</v>
      </c>
      <c r="I300" s="71">
        <v>44312</v>
      </c>
      <c r="J300" s="71">
        <v>44312</v>
      </c>
      <c r="K300" s="71">
        <v>44312</v>
      </c>
      <c r="L300" s="71">
        <v>44312</v>
      </c>
      <c r="M300" s="70">
        <v>0.64583333333333337</v>
      </c>
      <c r="N300" s="70">
        <v>0.69444444444444453</v>
      </c>
      <c r="O300" s="72" t="s">
        <v>72</v>
      </c>
      <c r="P300" s="50" t="s">
        <v>106</v>
      </c>
      <c r="Q300" s="73" t="s">
        <v>47</v>
      </c>
      <c r="R300" s="72" t="s">
        <v>443</v>
      </c>
      <c r="S300" s="50" t="s">
        <v>337</v>
      </c>
      <c r="T300" s="50" t="s">
        <v>184</v>
      </c>
      <c r="U300" s="151">
        <f t="shared" si="72"/>
        <v>0</v>
      </c>
      <c r="V300" s="50">
        <f t="shared" si="73"/>
        <v>1</v>
      </c>
      <c r="W300" s="152">
        <f t="shared" si="82"/>
        <v>0.13366666666666671</v>
      </c>
      <c r="X300" s="152">
        <f t="shared" si="74"/>
        <v>0.17499666666666674</v>
      </c>
      <c r="Y300" s="134">
        <f t="shared" si="79"/>
        <v>0</v>
      </c>
      <c r="Z300" s="152">
        <f t="shared" si="75"/>
        <v>0.16180555555555554</v>
      </c>
      <c r="AA300" s="152">
        <f t="shared" si="76"/>
        <v>0.33680222222222228</v>
      </c>
      <c r="AB300" s="91">
        <f t="shared" si="83"/>
        <v>26</v>
      </c>
      <c r="AC300" s="81">
        <f t="shared" si="77"/>
        <v>4</v>
      </c>
      <c r="AD300" s="81">
        <f t="shared" si="84"/>
        <v>17</v>
      </c>
      <c r="AE300" s="81" t="str">
        <f t="shared" si="88"/>
        <v>4-17</v>
      </c>
      <c r="AF300" s="152">
        <f t="shared" si="85"/>
        <v>4.861111111111116E-2</v>
      </c>
      <c r="AG300" s="153">
        <f t="shared" si="86"/>
        <v>0</v>
      </c>
      <c r="AH300" s="85">
        <f t="shared" si="80"/>
        <v>1</v>
      </c>
      <c r="AI300" s="81">
        <f t="shared" si="87"/>
        <v>17</v>
      </c>
    </row>
    <row r="301" spans="2:35" s="160" customFormat="1" x14ac:dyDescent="0.25">
      <c r="B301" s="50" t="s">
        <v>104</v>
      </c>
      <c r="C301" s="85">
        <v>133</v>
      </c>
      <c r="D301" s="85">
        <f t="shared" si="81"/>
        <v>0</v>
      </c>
      <c r="E301" s="72" t="s">
        <v>659</v>
      </c>
      <c r="F301" s="50" t="s">
        <v>777</v>
      </c>
      <c r="G301" s="70">
        <v>0.49652777777777773</v>
      </c>
      <c r="H301" s="70">
        <v>0.71319444444444446</v>
      </c>
      <c r="I301" s="71">
        <v>44312</v>
      </c>
      <c r="J301" s="71">
        <v>44312</v>
      </c>
      <c r="K301" s="71">
        <v>44312</v>
      </c>
      <c r="L301" s="71">
        <v>44312</v>
      </c>
      <c r="M301" s="70">
        <v>0.69444444444444453</v>
      </c>
      <c r="N301" s="70">
        <v>0.71319444444444446</v>
      </c>
      <c r="O301" s="72" t="s">
        <v>270</v>
      </c>
      <c r="P301" s="50" t="s">
        <v>106</v>
      </c>
      <c r="Q301" s="73" t="s">
        <v>47</v>
      </c>
      <c r="R301" s="72" t="s">
        <v>350</v>
      </c>
      <c r="S301" s="50" t="s">
        <v>337</v>
      </c>
      <c r="T301" s="50" t="s">
        <v>184</v>
      </c>
      <c r="U301" s="151">
        <f t="shared" si="72"/>
        <v>0</v>
      </c>
      <c r="V301" s="50">
        <f t="shared" si="73"/>
        <v>1</v>
      </c>
      <c r="W301" s="152">
        <f t="shared" si="82"/>
        <v>0.13366666666666671</v>
      </c>
      <c r="X301" s="152">
        <f t="shared" si="74"/>
        <v>0.17499666666666674</v>
      </c>
      <c r="Y301" s="134">
        <f t="shared" si="79"/>
        <v>0</v>
      </c>
      <c r="Z301" s="152">
        <f t="shared" si="75"/>
        <v>0.16180555555555554</v>
      </c>
      <c r="AA301" s="152">
        <f t="shared" si="76"/>
        <v>0.33680222222222228</v>
      </c>
      <c r="AB301" s="91">
        <f t="shared" si="83"/>
        <v>26</v>
      </c>
      <c r="AC301" s="81">
        <f t="shared" si="77"/>
        <v>4</v>
      </c>
      <c r="AD301" s="81">
        <f t="shared" si="84"/>
        <v>17</v>
      </c>
      <c r="AE301" s="81" t="str">
        <f t="shared" si="88"/>
        <v>4-17</v>
      </c>
      <c r="AF301" s="152">
        <f t="shared" si="85"/>
        <v>1.8749999999999933E-2</v>
      </c>
      <c r="AG301" s="153">
        <f t="shared" si="86"/>
        <v>0</v>
      </c>
      <c r="AH301" s="85">
        <f t="shared" si="80"/>
        <v>1</v>
      </c>
      <c r="AI301" s="81">
        <f t="shared" si="87"/>
        <v>17</v>
      </c>
    </row>
    <row r="302" spans="2:35" s="160" customFormat="1" ht="30" x14ac:dyDescent="0.25">
      <c r="B302" s="50" t="s">
        <v>105</v>
      </c>
      <c r="C302" s="85">
        <v>133</v>
      </c>
      <c r="D302" s="85">
        <f t="shared" si="81"/>
        <v>1</v>
      </c>
      <c r="E302" s="72" t="s">
        <v>660</v>
      </c>
      <c r="F302" s="50" t="s">
        <v>892</v>
      </c>
      <c r="G302" s="70">
        <v>0.49652777777777773</v>
      </c>
      <c r="H302" s="70">
        <v>0.71319444444444446</v>
      </c>
      <c r="I302" s="71">
        <v>44312</v>
      </c>
      <c r="J302" s="71">
        <v>44312</v>
      </c>
      <c r="K302" s="71">
        <v>44312</v>
      </c>
      <c r="L302" s="71">
        <v>44312</v>
      </c>
      <c r="M302" s="70">
        <v>0.69444444444444453</v>
      </c>
      <c r="N302" s="70">
        <v>0.71250000000000002</v>
      </c>
      <c r="O302" s="72" t="s">
        <v>2329</v>
      </c>
      <c r="P302" s="50" t="s">
        <v>106</v>
      </c>
      <c r="Q302" s="50" t="s">
        <v>77</v>
      </c>
      <c r="R302" s="72" t="s">
        <v>443</v>
      </c>
      <c r="S302" s="50" t="s">
        <v>337</v>
      </c>
      <c r="T302" s="50" t="s">
        <v>184</v>
      </c>
      <c r="U302" s="151">
        <f t="shared" si="72"/>
        <v>0</v>
      </c>
      <c r="V302" s="50">
        <f t="shared" si="73"/>
        <v>1</v>
      </c>
      <c r="W302" s="152">
        <f t="shared" si="82"/>
        <v>0.13366666666666671</v>
      </c>
      <c r="X302" s="152">
        <f t="shared" si="74"/>
        <v>0.17499666666666674</v>
      </c>
      <c r="Y302" s="134">
        <f t="shared" si="79"/>
        <v>0</v>
      </c>
      <c r="Z302" s="152">
        <f t="shared" si="75"/>
        <v>0.16180555555555554</v>
      </c>
      <c r="AA302" s="152">
        <f t="shared" si="76"/>
        <v>0.33680222222222228</v>
      </c>
      <c r="AB302" s="91">
        <f t="shared" si="83"/>
        <v>26</v>
      </c>
      <c r="AC302" s="81">
        <f t="shared" si="77"/>
        <v>4</v>
      </c>
      <c r="AD302" s="81">
        <f t="shared" si="84"/>
        <v>17</v>
      </c>
      <c r="AE302" s="81" t="str">
        <f t="shared" si="88"/>
        <v>4-17</v>
      </c>
      <c r="AF302" s="152">
        <f t="shared" si="85"/>
        <v>1.8055555555555491E-2</v>
      </c>
      <c r="AG302" s="153">
        <f t="shared" si="86"/>
        <v>0</v>
      </c>
      <c r="AH302" s="85">
        <f t="shared" si="80"/>
        <v>1</v>
      </c>
      <c r="AI302" s="81">
        <f t="shared" si="87"/>
        <v>17</v>
      </c>
    </row>
    <row r="303" spans="2:35" s="160" customFormat="1" ht="90" x14ac:dyDescent="0.25">
      <c r="B303" s="50" t="s">
        <v>227</v>
      </c>
      <c r="C303" s="85">
        <v>134</v>
      </c>
      <c r="D303" s="85">
        <f t="shared" si="81"/>
        <v>0</v>
      </c>
      <c r="E303" s="72" t="s">
        <v>661</v>
      </c>
      <c r="F303" s="50" t="s">
        <v>441</v>
      </c>
      <c r="G303" s="70">
        <v>0.45833333333333331</v>
      </c>
      <c r="H303" s="70">
        <v>0.67361111111111116</v>
      </c>
      <c r="I303" s="71">
        <v>44312</v>
      </c>
      <c r="J303" s="71">
        <v>44312</v>
      </c>
      <c r="K303" s="71">
        <v>44312</v>
      </c>
      <c r="L303" s="71">
        <v>44312</v>
      </c>
      <c r="M303" s="70">
        <v>0.46180555555555558</v>
      </c>
      <c r="N303" s="70">
        <v>0.67361111111111116</v>
      </c>
      <c r="O303" s="72" t="s">
        <v>100</v>
      </c>
      <c r="P303" s="50" t="s">
        <v>739</v>
      </c>
      <c r="Q303" s="73" t="s">
        <v>47</v>
      </c>
      <c r="R303" s="72" t="s">
        <v>443</v>
      </c>
      <c r="S303" s="50" t="s">
        <v>336</v>
      </c>
      <c r="T303" s="50" t="s">
        <v>186</v>
      </c>
      <c r="U303" s="151">
        <f t="shared" si="72"/>
        <v>0</v>
      </c>
      <c r="V303" s="50">
        <f t="shared" si="73"/>
        <v>1</v>
      </c>
      <c r="W303" s="152">
        <f t="shared" si="82"/>
        <v>0.13227777777777783</v>
      </c>
      <c r="X303" s="152">
        <f t="shared" si="74"/>
        <v>0.17360777777777786</v>
      </c>
      <c r="Y303" s="134">
        <f t="shared" si="79"/>
        <v>0</v>
      </c>
      <c r="Z303" s="152">
        <f t="shared" si="75"/>
        <v>0.20138888888888884</v>
      </c>
      <c r="AA303" s="152">
        <f t="shared" si="76"/>
        <v>0.3749966666666667</v>
      </c>
      <c r="AB303" s="91">
        <f t="shared" si="83"/>
        <v>26</v>
      </c>
      <c r="AC303" s="81">
        <f t="shared" si="77"/>
        <v>4</v>
      </c>
      <c r="AD303" s="81">
        <f t="shared" si="84"/>
        <v>17</v>
      </c>
      <c r="AE303" s="81" t="str">
        <f t="shared" si="88"/>
        <v>4-17</v>
      </c>
      <c r="AF303" s="152">
        <f t="shared" si="85"/>
        <v>0.12880555555555556</v>
      </c>
      <c r="AG303" s="153">
        <f t="shared" si="86"/>
        <v>0</v>
      </c>
      <c r="AH303" s="85">
        <f t="shared" si="80"/>
        <v>1</v>
      </c>
      <c r="AI303" s="81">
        <f t="shared" si="87"/>
        <v>17</v>
      </c>
    </row>
    <row r="304" spans="2:35" s="160" customFormat="1" x14ac:dyDescent="0.25">
      <c r="B304" s="50" t="s">
        <v>227</v>
      </c>
      <c r="C304" s="85">
        <v>134</v>
      </c>
      <c r="D304" s="85">
        <f t="shared" si="81"/>
        <v>1</v>
      </c>
      <c r="E304" s="72" t="s">
        <v>258</v>
      </c>
      <c r="F304" s="50" t="s">
        <v>893</v>
      </c>
      <c r="G304" s="70">
        <v>0.45833333333333331</v>
      </c>
      <c r="H304" s="70">
        <v>0.67361111111111116</v>
      </c>
      <c r="I304" s="71">
        <v>44312</v>
      </c>
      <c r="J304" s="71">
        <v>44312</v>
      </c>
      <c r="K304" s="71">
        <v>44312</v>
      </c>
      <c r="L304" s="71">
        <v>44312</v>
      </c>
      <c r="M304" s="70">
        <v>0.67361111111111116</v>
      </c>
      <c r="N304" s="70">
        <v>0.69444444444444453</v>
      </c>
      <c r="O304" s="72" t="s">
        <v>738</v>
      </c>
      <c r="P304" s="50" t="s">
        <v>739</v>
      </c>
      <c r="Q304" s="73" t="s">
        <v>47</v>
      </c>
      <c r="R304" s="72" t="s">
        <v>722</v>
      </c>
      <c r="S304" s="50" t="s">
        <v>336</v>
      </c>
      <c r="T304" s="50" t="s">
        <v>186</v>
      </c>
      <c r="U304" s="151">
        <f t="shared" si="72"/>
        <v>0</v>
      </c>
      <c r="V304" s="50">
        <f t="shared" si="73"/>
        <v>1</v>
      </c>
      <c r="W304" s="152">
        <f t="shared" si="82"/>
        <v>0.13227777777777783</v>
      </c>
      <c r="X304" s="152">
        <f t="shared" si="74"/>
        <v>0.17360777777777786</v>
      </c>
      <c r="Y304" s="134">
        <f t="shared" si="79"/>
        <v>0</v>
      </c>
      <c r="Z304" s="152">
        <f t="shared" si="75"/>
        <v>0.20138888888888884</v>
      </c>
      <c r="AA304" s="152">
        <f t="shared" si="76"/>
        <v>0.3749966666666667</v>
      </c>
      <c r="AB304" s="91">
        <f t="shared" si="83"/>
        <v>26</v>
      </c>
      <c r="AC304" s="81">
        <f t="shared" si="77"/>
        <v>4</v>
      </c>
      <c r="AD304" s="81">
        <f t="shared" si="84"/>
        <v>17</v>
      </c>
      <c r="AE304" s="81" t="str">
        <f t="shared" si="88"/>
        <v>4-17</v>
      </c>
      <c r="AF304" s="152">
        <f t="shared" si="85"/>
        <v>2.083333333333337E-2</v>
      </c>
      <c r="AG304" s="153">
        <f t="shared" si="86"/>
        <v>0</v>
      </c>
      <c r="AH304" s="85">
        <f t="shared" si="80"/>
        <v>1</v>
      </c>
      <c r="AI304" s="81">
        <f t="shared" si="87"/>
        <v>17</v>
      </c>
    </row>
    <row r="305" spans="2:35" s="160" customFormat="1" ht="30" x14ac:dyDescent="0.25">
      <c r="B305" s="50" t="s">
        <v>224</v>
      </c>
      <c r="C305" s="85">
        <v>135</v>
      </c>
      <c r="D305" s="85">
        <f t="shared" ref="D305:D336" si="89">IF(C305=C306,0,1)</f>
        <v>0</v>
      </c>
      <c r="E305" s="72" t="s">
        <v>662</v>
      </c>
      <c r="F305" s="50" t="s">
        <v>777</v>
      </c>
      <c r="G305" s="70">
        <v>0.60069444444444442</v>
      </c>
      <c r="H305" s="70">
        <v>0.70833333333333337</v>
      </c>
      <c r="I305" s="71">
        <v>44312</v>
      </c>
      <c r="J305" s="71">
        <v>44320</v>
      </c>
      <c r="K305" s="71">
        <v>44312</v>
      </c>
      <c r="L305" s="71">
        <v>44312</v>
      </c>
      <c r="M305" s="70">
        <v>0.60416666666666663</v>
      </c>
      <c r="N305" s="70">
        <v>0.66666666666666663</v>
      </c>
      <c r="O305" s="72" t="s">
        <v>960</v>
      </c>
      <c r="P305" s="50"/>
      <c r="Q305" s="50" t="s">
        <v>77</v>
      </c>
      <c r="R305" s="72" t="s">
        <v>443</v>
      </c>
      <c r="S305" s="50" t="s">
        <v>337</v>
      </c>
      <c r="T305" s="50" t="s">
        <v>185</v>
      </c>
      <c r="U305" s="151">
        <f t="shared" ref="U305:U368" si="90">+J305-I305</f>
        <v>8</v>
      </c>
      <c r="V305" s="50">
        <f t="shared" ref="V305:V368" si="91">IF(AND(G305&lt;&gt;"",H305&lt;&gt;""),1,0)</f>
        <v>1</v>
      </c>
      <c r="W305" s="152">
        <f>IF(OR(V305=0,G305="",H305=""),0,IF(AND(V305=1,U305&lt;1,I305=J305,(H305-G305)&lt;=0.2075),H305-G305,IF(AND(V305=1,U305&lt;1,I305=J305,(H305-G305)&gt;0.2075),H305-G305-0.083,IF(AND(V305=1,U305&gt;1),((U305-1)*0.3541)+(H305-$AE$5)+($AF$5-G305-0.083),IF(AND(V305=1,U305=1,I305&lt;&gt;J305,(H305-G305)&lt;=0.332),(H305-$AE$5)+($AF$5-G305)-0.166,(H305-$AE$5)+($AF$5-G305))))))</f>
        <v>2.940838888888889</v>
      </c>
      <c r="X305" s="152">
        <f>IF(OR(V305=0,G305="",H305=""),0,IF(AND(V305=1,U305&lt;1,I305=J305,(H305-G305)&lt;=0.2075),H305-G305,IF(AND(V305=1,U305&lt;1,I305=J305,(H305-G305)&gt;0.2075),H305-G305-0.04167,IF(AND(V305=1,U305&gt;1),((U305-1)*0.583)+(H305-$AE$3)+($AF$3-G305-0.04167),IF(AND(V305=1,U305=1,I305&lt;&gt;J305,(H305-G305)&lt;=0.332),(H305-$AE$3)+($AF$3-G305)-0.166,(H305-$AE$3)+($AF$3-G305))))))</f>
        <v>4.813635555555555</v>
      </c>
      <c r="Y305" s="134">
        <f t="shared" ref="Y305:Y368" si="92">IFERROR(IF(H305&gt;VLOOKUP(T305,$AH$2:$AI$5,2,0),0,1),1)</f>
        <v>0</v>
      </c>
      <c r="Z305" s="152">
        <f t="shared" ref="Z305:Z368" si="93">IF(Y305=1,0,($AF$3-H305))</f>
        <v>0.16666666666666663</v>
      </c>
      <c r="AA305" s="152">
        <f t="shared" ref="AA305:AA368" si="94">X305+Z305</f>
        <v>4.980302222222222</v>
      </c>
      <c r="AB305" s="91">
        <f t="shared" ref="AB305:AB368" si="95">DAY(J305)</f>
        <v>4</v>
      </c>
      <c r="AC305" s="81">
        <f t="shared" ref="AC305:AC368" si="96">MONTH(J305)</f>
        <v>5</v>
      </c>
      <c r="AD305" s="81">
        <f t="shared" ref="AD305:AD368" si="97">WEEKNUM(J305,21)</f>
        <v>18</v>
      </c>
      <c r="AE305" s="81" t="str">
        <f t="shared" ref="AE305:AE368" si="98">AC305&amp;"-"&amp;AD305</f>
        <v>5-18</v>
      </c>
      <c r="AF305" s="152">
        <f t="shared" ref="AF305:AF368" si="99">IFERROR(IF(OR(AH305=0,M305="",N305=""),0,IF(AND(AH305=1,AG305&lt;1,K305=L305,(N305-M305)&lt;=0.2075),N305-M305,IF(AND(AH305=1,AG305&lt;1,K305=L305,(N305-M305)&gt;0.2075),N305-M305-0.083,IF(AND(AH305=1,AG305&gt;1),((AG305-1)*0.3541)+(N305-$AE$5)+($AF$5-M305-0.083),IF(AND(AH305=1,AG305=1,K305&lt;&gt;L305,(N305-M305)&lt;=0.332),(N305-$AE$5)+($AF$5-M305)-0.166,(N305-$AE$5)+($AF$5-M305)))))),"")</f>
        <v>6.25E-2</v>
      </c>
      <c r="AG305" s="153">
        <f t="shared" ref="AG305:AG368" si="100">(L305-K305)</f>
        <v>0</v>
      </c>
      <c r="AH305" s="85">
        <f t="shared" ref="AH305:AH368" si="101">IF(AND(R305&lt;&gt;"",S305&lt;&gt;""),1,0)</f>
        <v>1</v>
      </c>
      <c r="AI305" s="81">
        <f t="shared" ref="AI305:AI368" si="102">WEEKNUM(L305,21)</f>
        <v>17</v>
      </c>
    </row>
    <row r="306" spans="2:35" s="160" customFormat="1" x14ac:dyDescent="0.25">
      <c r="B306" s="50" t="s">
        <v>224</v>
      </c>
      <c r="C306" s="85">
        <v>135</v>
      </c>
      <c r="D306" s="85">
        <f t="shared" si="89"/>
        <v>0</v>
      </c>
      <c r="E306" s="72" t="s">
        <v>961</v>
      </c>
      <c r="F306" s="50" t="s">
        <v>777</v>
      </c>
      <c r="G306" s="70">
        <v>0.60069444444444442</v>
      </c>
      <c r="H306" s="70">
        <v>0.70833333333333337</v>
      </c>
      <c r="I306" s="71">
        <v>44312</v>
      </c>
      <c r="J306" s="71">
        <v>44320</v>
      </c>
      <c r="K306" s="71">
        <v>44320</v>
      </c>
      <c r="L306" s="71">
        <v>44320</v>
      </c>
      <c r="M306" s="70">
        <v>0.59027777777777779</v>
      </c>
      <c r="N306" s="70">
        <v>0.625</v>
      </c>
      <c r="O306" s="72" t="s">
        <v>65</v>
      </c>
      <c r="P306" s="50"/>
      <c r="Q306" s="50" t="s">
        <v>77</v>
      </c>
      <c r="R306" s="72" t="s">
        <v>443</v>
      </c>
      <c r="S306" s="50" t="s">
        <v>337</v>
      </c>
      <c r="T306" s="50" t="s">
        <v>185</v>
      </c>
      <c r="U306" s="151">
        <f t="shared" si="90"/>
        <v>8</v>
      </c>
      <c r="V306" s="50">
        <f t="shared" si="91"/>
        <v>1</v>
      </c>
      <c r="W306" s="152">
        <f>IF(OR(V306=0,G306="",H306=""),0,IF(AND(V306=1,U306&lt;1,I306=J306,(H306-G306)&lt;=0.2075),H306-G306,IF(AND(V306=1,U306&lt;1,I306=J306,(H306-G306)&gt;0.2075),H306-G306-0.083,IF(AND(V306=1,U306&gt;1),((U306-1)*0.3541)+(H306-$AE$5)+($AF$5-G306-0.083),IF(AND(V306=1,U306=1,I306&lt;&gt;J306,(H306-G306)&lt;=0.332),(H306-$AE$5)+($AF$5-G306)-0.166,(H306-$AE$5)+($AF$5-G306))))))</f>
        <v>2.940838888888889</v>
      </c>
      <c r="X306" s="152">
        <f>IF(OR(V306=0,G306="",H306=""),0,IF(AND(V306=1,U306&lt;1,I306=J306,(H306-G306)&lt;=0.2075),H306-G306,IF(AND(V306=1,U306&lt;1,I306=J306,(H306-G306)&gt;0.2075),H306-G306-0.04167,IF(AND(V306=1,U306&gt;1),((U306-1)*0.583)+(H306-$AE$3)+($AF$3-G306-0.04167),IF(AND(V306=1,U306=1,I306&lt;&gt;J306,(H306-G306)&lt;=0.332),(H306-$AE$3)+($AF$3-G306)-0.166,(H306-$AE$3)+($AF$3-G306))))))</f>
        <v>4.813635555555555</v>
      </c>
      <c r="Y306" s="134">
        <f t="shared" si="92"/>
        <v>0</v>
      </c>
      <c r="Z306" s="152">
        <f t="shared" si="93"/>
        <v>0.16666666666666663</v>
      </c>
      <c r="AA306" s="152">
        <f t="shared" si="94"/>
        <v>4.980302222222222</v>
      </c>
      <c r="AB306" s="91">
        <f t="shared" si="95"/>
        <v>4</v>
      </c>
      <c r="AC306" s="81">
        <f t="shared" si="96"/>
        <v>5</v>
      </c>
      <c r="AD306" s="81">
        <f t="shared" si="97"/>
        <v>18</v>
      </c>
      <c r="AE306" s="81" t="str">
        <f t="shared" si="98"/>
        <v>5-18</v>
      </c>
      <c r="AF306" s="152">
        <f t="shared" si="99"/>
        <v>3.472222222222221E-2</v>
      </c>
      <c r="AG306" s="153">
        <f t="shared" si="100"/>
        <v>0</v>
      </c>
      <c r="AH306" s="85">
        <f t="shared" si="101"/>
        <v>1</v>
      </c>
      <c r="AI306" s="81">
        <f t="shared" si="102"/>
        <v>18</v>
      </c>
    </row>
    <row r="307" spans="2:35" s="160" customFormat="1" ht="18" customHeight="1" x14ac:dyDescent="0.25">
      <c r="B307" s="50" t="s">
        <v>224</v>
      </c>
      <c r="C307" s="85">
        <v>135</v>
      </c>
      <c r="D307" s="85">
        <f t="shared" si="89"/>
        <v>0</v>
      </c>
      <c r="E307" s="72" t="s">
        <v>962</v>
      </c>
      <c r="F307" s="50" t="s">
        <v>777</v>
      </c>
      <c r="G307" s="70">
        <v>0.60069444444444442</v>
      </c>
      <c r="H307" s="70">
        <v>0.70833333333333337</v>
      </c>
      <c r="I307" s="71">
        <v>44312</v>
      </c>
      <c r="J307" s="71">
        <v>44320</v>
      </c>
      <c r="K307" s="71">
        <v>44322</v>
      </c>
      <c r="L307" s="71">
        <v>44322</v>
      </c>
      <c r="M307" s="70">
        <v>0.58333333333333337</v>
      </c>
      <c r="N307" s="70">
        <v>0.63888888888888895</v>
      </c>
      <c r="O307" s="72" t="s">
        <v>72</v>
      </c>
      <c r="P307" s="50"/>
      <c r="Q307" s="73" t="s">
        <v>47</v>
      </c>
      <c r="R307" s="72" t="s">
        <v>443</v>
      </c>
      <c r="S307" s="50" t="s">
        <v>337</v>
      </c>
      <c r="T307" s="50" t="s">
        <v>185</v>
      </c>
      <c r="U307" s="151">
        <f t="shared" si="90"/>
        <v>8</v>
      </c>
      <c r="V307" s="50">
        <f t="shared" si="91"/>
        <v>1</v>
      </c>
      <c r="W307" s="152"/>
      <c r="X307" s="152"/>
      <c r="Y307" s="134">
        <f t="shared" si="92"/>
        <v>0</v>
      </c>
      <c r="Z307" s="152">
        <f t="shared" si="93"/>
        <v>0.16666666666666663</v>
      </c>
      <c r="AA307" s="152">
        <f t="shared" si="94"/>
        <v>0.16666666666666663</v>
      </c>
      <c r="AB307" s="91">
        <f t="shared" si="95"/>
        <v>4</v>
      </c>
      <c r="AC307" s="81">
        <f t="shared" si="96"/>
        <v>5</v>
      </c>
      <c r="AD307" s="81">
        <f t="shared" si="97"/>
        <v>18</v>
      </c>
      <c r="AE307" s="81" t="str">
        <f t="shared" si="98"/>
        <v>5-18</v>
      </c>
      <c r="AF307" s="152">
        <f t="shared" si="99"/>
        <v>5.555555555555558E-2</v>
      </c>
      <c r="AG307" s="153">
        <f t="shared" si="100"/>
        <v>0</v>
      </c>
      <c r="AH307" s="85">
        <f t="shared" si="101"/>
        <v>1</v>
      </c>
      <c r="AI307" s="81">
        <f t="shared" si="102"/>
        <v>18</v>
      </c>
    </row>
    <row r="308" spans="2:35" s="160" customFormat="1" ht="30" x14ac:dyDescent="0.25">
      <c r="B308" s="50" t="s">
        <v>224</v>
      </c>
      <c r="C308" s="85">
        <v>135</v>
      </c>
      <c r="D308" s="85">
        <f t="shared" si="89"/>
        <v>1</v>
      </c>
      <c r="E308" s="72" t="s">
        <v>963</v>
      </c>
      <c r="F308" s="50" t="s">
        <v>887</v>
      </c>
      <c r="G308" s="70">
        <v>0.60069444444444442</v>
      </c>
      <c r="H308" s="70">
        <v>0.70833333333333337</v>
      </c>
      <c r="I308" s="71">
        <v>44312</v>
      </c>
      <c r="J308" s="71">
        <v>44320</v>
      </c>
      <c r="K308" s="71">
        <v>44322</v>
      </c>
      <c r="L308" s="71">
        <v>44322</v>
      </c>
      <c r="M308" s="70">
        <v>0.58333333333333337</v>
      </c>
      <c r="N308" s="70">
        <v>0.60416666666666663</v>
      </c>
      <c r="O308" s="72" t="s">
        <v>400</v>
      </c>
      <c r="P308" s="50"/>
      <c r="Q308" s="73" t="s">
        <v>47</v>
      </c>
      <c r="R308" s="72" t="s">
        <v>509</v>
      </c>
      <c r="S308" s="50" t="s">
        <v>337</v>
      </c>
      <c r="T308" s="50" t="s">
        <v>185</v>
      </c>
      <c r="U308" s="151">
        <f t="shared" si="90"/>
        <v>8</v>
      </c>
      <c r="V308" s="50">
        <f t="shared" si="91"/>
        <v>1</v>
      </c>
      <c r="W308" s="152"/>
      <c r="X308" s="152"/>
      <c r="Y308" s="134">
        <f t="shared" si="92"/>
        <v>0</v>
      </c>
      <c r="Z308" s="152">
        <f t="shared" si="93"/>
        <v>0.16666666666666663</v>
      </c>
      <c r="AA308" s="152">
        <f t="shared" si="94"/>
        <v>0.16666666666666663</v>
      </c>
      <c r="AB308" s="91">
        <f t="shared" si="95"/>
        <v>4</v>
      </c>
      <c r="AC308" s="81">
        <f t="shared" si="96"/>
        <v>5</v>
      </c>
      <c r="AD308" s="81">
        <f t="shared" si="97"/>
        <v>18</v>
      </c>
      <c r="AE308" s="81" t="str">
        <f t="shared" si="98"/>
        <v>5-18</v>
      </c>
      <c r="AF308" s="152">
        <f t="shared" si="99"/>
        <v>2.0833333333333259E-2</v>
      </c>
      <c r="AG308" s="153">
        <f t="shared" si="100"/>
        <v>0</v>
      </c>
      <c r="AH308" s="85">
        <f t="shared" si="101"/>
        <v>1</v>
      </c>
      <c r="AI308" s="81">
        <f t="shared" si="102"/>
        <v>18</v>
      </c>
    </row>
    <row r="309" spans="2:35" s="160" customFormat="1" ht="30" x14ac:dyDescent="0.25">
      <c r="B309" s="50" t="s">
        <v>125</v>
      </c>
      <c r="C309" s="85">
        <v>136</v>
      </c>
      <c r="D309" s="85">
        <f t="shared" si="89"/>
        <v>0</v>
      </c>
      <c r="E309" s="72" t="s">
        <v>756</v>
      </c>
      <c r="F309" s="50" t="s">
        <v>887</v>
      </c>
      <c r="G309" s="70">
        <v>0.49652777777777773</v>
      </c>
      <c r="H309" s="70">
        <v>0.68055555555555547</v>
      </c>
      <c r="I309" s="71">
        <v>44312</v>
      </c>
      <c r="J309" s="71">
        <v>44312</v>
      </c>
      <c r="K309" s="71">
        <v>44312</v>
      </c>
      <c r="L309" s="71">
        <v>44312</v>
      </c>
      <c r="M309" s="70">
        <v>0.58333333333333337</v>
      </c>
      <c r="N309" s="70">
        <v>0.68055555555555547</v>
      </c>
      <c r="O309" s="72" t="s">
        <v>120</v>
      </c>
      <c r="P309" s="50" t="s">
        <v>110</v>
      </c>
      <c r="Q309" s="50" t="s">
        <v>77</v>
      </c>
      <c r="R309" s="72" t="s">
        <v>509</v>
      </c>
      <c r="S309" s="50" t="s">
        <v>337</v>
      </c>
      <c r="T309" s="50" t="s">
        <v>185</v>
      </c>
      <c r="U309" s="151">
        <f t="shared" si="90"/>
        <v>0</v>
      </c>
      <c r="V309" s="50">
        <f t="shared" si="91"/>
        <v>1</v>
      </c>
      <c r="W309" s="152">
        <f t="shared" ref="W309:W372" si="103">IF(OR(V309=0,G309="",H309=""),0,IF(AND(V309=1,U309&lt;1,I309=J309,(H309-G309)&lt;=0.2075),H309-G309,IF(AND(V309=1,U309&lt;1,I309=J309,(H309-G309)&gt;0.2075),H309-G309-0.083,IF(AND(V309=1,U309&gt;1),((U309-1)*0.3541)+(H309-$AE$5)+($AF$5-G309-0.083),IF(AND(V309=1,U309=1,I309&lt;&gt;J309,(H309-G309)&lt;=0.332),(H309-$AE$5)+($AF$5-G309)-0.166,(H309-$AE$5)+($AF$5-G309))))))</f>
        <v>0.18402777777777773</v>
      </c>
      <c r="X309" s="152">
        <f t="shared" ref="X309:X372" si="104">IF(OR(V309=0,G309="",H309=""),0,IF(AND(V309=1,U309&lt;1,I309=J309,(H309-G309)&lt;=0.2075),H309-G309,IF(AND(V309=1,U309&lt;1,I309=J309,(H309-G309)&gt;0.2075),H309-G309-0.04167,IF(AND(V309=1,U309&gt;1),((U309-1)*0.583)+(H309-$AE$3)+($AF$3-G309-0.04167),IF(AND(V309=1,U309=1,I309&lt;&gt;J309,(H309-G309)&lt;=0.332),(H309-$AE$3)+($AF$3-G309)-0.166,(H309-$AE$3)+($AF$3-G309))))))</f>
        <v>0.18402777777777773</v>
      </c>
      <c r="Y309" s="134">
        <f t="shared" si="92"/>
        <v>0</v>
      </c>
      <c r="Z309" s="152">
        <f t="shared" si="93"/>
        <v>0.19444444444444453</v>
      </c>
      <c r="AA309" s="152">
        <f t="shared" si="94"/>
        <v>0.37847222222222227</v>
      </c>
      <c r="AB309" s="91">
        <f t="shared" si="95"/>
        <v>26</v>
      </c>
      <c r="AC309" s="81">
        <f t="shared" si="96"/>
        <v>4</v>
      </c>
      <c r="AD309" s="81">
        <f t="shared" si="97"/>
        <v>17</v>
      </c>
      <c r="AE309" s="81" t="str">
        <f t="shared" si="98"/>
        <v>4-17</v>
      </c>
      <c r="AF309" s="152">
        <f t="shared" si="99"/>
        <v>9.7222222222222099E-2</v>
      </c>
      <c r="AG309" s="153">
        <f t="shared" si="100"/>
        <v>0</v>
      </c>
      <c r="AH309" s="85">
        <f t="shared" si="101"/>
        <v>1</v>
      </c>
      <c r="AI309" s="81">
        <f t="shared" si="102"/>
        <v>17</v>
      </c>
    </row>
    <row r="310" spans="2:35" s="160" customFormat="1" ht="30" x14ac:dyDescent="0.25">
      <c r="B310" s="50" t="s">
        <v>125</v>
      </c>
      <c r="C310" s="85">
        <v>136</v>
      </c>
      <c r="D310" s="85">
        <f t="shared" si="89"/>
        <v>0</v>
      </c>
      <c r="E310" s="72" t="s">
        <v>757</v>
      </c>
      <c r="F310" s="50" t="s">
        <v>887</v>
      </c>
      <c r="G310" s="70">
        <v>0.49652777777777773</v>
      </c>
      <c r="H310" s="70">
        <v>0.68055555555555547</v>
      </c>
      <c r="I310" s="71">
        <v>44312</v>
      </c>
      <c r="J310" s="71">
        <v>44312</v>
      </c>
      <c r="K310" s="71">
        <v>44312</v>
      </c>
      <c r="L310" s="71">
        <v>44312</v>
      </c>
      <c r="M310" s="70">
        <v>0.67708333333333337</v>
      </c>
      <c r="N310" s="70">
        <v>0.70138888888888884</v>
      </c>
      <c r="O310" s="72" t="s">
        <v>136</v>
      </c>
      <c r="P310" s="50" t="s">
        <v>110</v>
      </c>
      <c r="Q310" s="50" t="s">
        <v>77</v>
      </c>
      <c r="R310" s="72" t="s">
        <v>509</v>
      </c>
      <c r="S310" s="50" t="s">
        <v>337</v>
      </c>
      <c r="T310" s="50" t="s">
        <v>185</v>
      </c>
      <c r="U310" s="151">
        <f t="shared" si="90"/>
        <v>0</v>
      </c>
      <c r="V310" s="50">
        <f t="shared" si="91"/>
        <v>1</v>
      </c>
      <c r="W310" s="152">
        <f t="shared" si="103"/>
        <v>0.18402777777777773</v>
      </c>
      <c r="X310" s="152">
        <f t="shared" si="104"/>
        <v>0.18402777777777773</v>
      </c>
      <c r="Y310" s="134">
        <f t="shared" si="92"/>
        <v>0</v>
      </c>
      <c r="Z310" s="152">
        <f t="shared" si="93"/>
        <v>0.19444444444444453</v>
      </c>
      <c r="AA310" s="152">
        <f t="shared" si="94"/>
        <v>0.37847222222222227</v>
      </c>
      <c r="AB310" s="91">
        <f t="shared" si="95"/>
        <v>26</v>
      </c>
      <c r="AC310" s="81">
        <f t="shared" si="96"/>
        <v>4</v>
      </c>
      <c r="AD310" s="81">
        <f t="shared" si="97"/>
        <v>17</v>
      </c>
      <c r="AE310" s="81" t="str">
        <f t="shared" si="98"/>
        <v>4-17</v>
      </c>
      <c r="AF310" s="152">
        <f t="shared" si="99"/>
        <v>2.4305555555555469E-2</v>
      </c>
      <c r="AG310" s="153">
        <f t="shared" si="100"/>
        <v>0</v>
      </c>
      <c r="AH310" s="85">
        <f t="shared" si="101"/>
        <v>1</v>
      </c>
      <c r="AI310" s="81">
        <f t="shared" si="102"/>
        <v>17</v>
      </c>
    </row>
    <row r="311" spans="2:35" s="160" customFormat="1" x14ac:dyDescent="0.25">
      <c r="B311" s="50" t="s">
        <v>125</v>
      </c>
      <c r="C311" s="85">
        <v>136</v>
      </c>
      <c r="D311" s="85">
        <f t="shared" si="89"/>
        <v>1</v>
      </c>
      <c r="E311" s="72" t="s">
        <v>663</v>
      </c>
      <c r="F311" s="50" t="s">
        <v>887</v>
      </c>
      <c r="G311" s="70">
        <v>0.49652777777777773</v>
      </c>
      <c r="H311" s="70">
        <v>0.68055555555555547</v>
      </c>
      <c r="I311" s="71">
        <v>44312</v>
      </c>
      <c r="J311" s="71">
        <v>44312</v>
      </c>
      <c r="K311" s="71">
        <v>44312</v>
      </c>
      <c r="L311" s="71">
        <v>44312</v>
      </c>
      <c r="M311" s="70">
        <v>0.68055555555555547</v>
      </c>
      <c r="N311" s="70">
        <v>0.70208333333333339</v>
      </c>
      <c r="O311" s="72" t="s">
        <v>730</v>
      </c>
      <c r="P311" s="50" t="s">
        <v>110</v>
      </c>
      <c r="Q311" s="50" t="s">
        <v>77</v>
      </c>
      <c r="R311" s="72" t="s">
        <v>349</v>
      </c>
      <c r="S311" s="50" t="s">
        <v>337</v>
      </c>
      <c r="T311" s="50" t="s">
        <v>185</v>
      </c>
      <c r="U311" s="151">
        <f t="shared" si="90"/>
        <v>0</v>
      </c>
      <c r="V311" s="50">
        <f t="shared" si="91"/>
        <v>1</v>
      </c>
      <c r="W311" s="152">
        <f t="shared" si="103"/>
        <v>0.18402777777777773</v>
      </c>
      <c r="X311" s="152">
        <f t="shared" si="104"/>
        <v>0.18402777777777773</v>
      </c>
      <c r="Y311" s="134">
        <f t="shared" si="92"/>
        <v>0</v>
      </c>
      <c r="Z311" s="152">
        <f t="shared" si="93"/>
        <v>0.19444444444444453</v>
      </c>
      <c r="AA311" s="152">
        <f t="shared" si="94"/>
        <v>0.37847222222222227</v>
      </c>
      <c r="AB311" s="91">
        <f t="shared" si="95"/>
        <v>26</v>
      </c>
      <c r="AC311" s="81">
        <f t="shared" si="96"/>
        <v>4</v>
      </c>
      <c r="AD311" s="81">
        <f t="shared" si="97"/>
        <v>17</v>
      </c>
      <c r="AE311" s="81" t="str">
        <f t="shared" si="98"/>
        <v>4-17</v>
      </c>
      <c r="AF311" s="152">
        <f t="shared" si="99"/>
        <v>2.1527777777777923E-2</v>
      </c>
      <c r="AG311" s="153">
        <f t="shared" si="100"/>
        <v>0</v>
      </c>
      <c r="AH311" s="85">
        <f t="shared" si="101"/>
        <v>1</v>
      </c>
      <c r="AI311" s="81">
        <f t="shared" si="102"/>
        <v>17</v>
      </c>
    </row>
    <row r="312" spans="2:35" s="160" customFormat="1" ht="30" x14ac:dyDescent="0.25">
      <c r="B312" s="50" t="s">
        <v>102</v>
      </c>
      <c r="C312" s="85">
        <v>137</v>
      </c>
      <c r="D312" s="85">
        <f t="shared" si="89"/>
        <v>1</v>
      </c>
      <c r="E312" s="72" t="s">
        <v>664</v>
      </c>
      <c r="F312" s="50" t="s">
        <v>894</v>
      </c>
      <c r="G312" s="70">
        <v>0.64236111111111105</v>
      </c>
      <c r="H312" s="70">
        <v>0.66666666666666663</v>
      </c>
      <c r="I312" s="71">
        <v>44312</v>
      </c>
      <c r="J312" s="71">
        <v>44312</v>
      </c>
      <c r="K312" s="71"/>
      <c r="L312" s="71"/>
      <c r="M312" s="70"/>
      <c r="N312" s="70"/>
      <c r="O312" s="72"/>
      <c r="P312" s="50" t="s">
        <v>365</v>
      </c>
      <c r="Q312" s="50" t="s">
        <v>77</v>
      </c>
      <c r="R312" s="72" t="s">
        <v>351</v>
      </c>
      <c r="S312" s="50" t="s">
        <v>337</v>
      </c>
      <c r="T312" s="50" t="s">
        <v>185</v>
      </c>
      <c r="U312" s="151">
        <f t="shared" si="90"/>
        <v>0</v>
      </c>
      <c r="V312" s="50">
        <f t="shared" si="91"/>
        <v>1</v>
      </c>
      <c r="W312" s="152">
        <f t="shared" si="103"/>
        <v>2.430555555555558E-2</v>
      </c>
      <c r="X312" s="152">
        <f t="shared" si="104"/>
        <v>2.430555555555558E-2</v>
      </c>
      <c r="Y312" s="134">
        <f t="shared" si="92"/>
        <v>0</v>
      </c>
      <c r="Z312" s="152">
        <f t="shared" si="93"/>
        <v>0.20833333333333337</v>
      </c>
      <c r="AA312" s="152">
        <f t="shared" si="94"/>
        <v>0.23263888888888895</v>
      </c>
      <c r="AB312" s="91">
        <f t="shared" si="95"/>
        <v>26</v>
      </c>
      <c r="AC312" s="81">
        <f t="shared" si="96"/>
        <v>4</v>
      </c>
      <c r="AD312" s="81">
        <f t="shared" si="97"/>
        <v>17</v>
      </c>
      <c r="AE312" s="81" t="str">
        <f t="shared" si="98"/>
        <v>4-17</v>
      </c>
      <c r="AF312" s="152">
        <f t="shared" si="99"/>
        <v>0</v>
      </c>
      <c r="AG312" s="153">
        <f t="shared" si="100"/>
        <v>0</v>
      </c>
      <c r="AH312" s="85">
        <f t="shared" si="101"/>
        <v>1</v>
      </c>
      <c r="AI312" s="81">
        <f t="shared" si="102"/>
        <v>52</v>
      </c>
    </row>
    <row r="313" spans="2:35" s="160" customFormat="1" ht="30" x14ac:dyDescent="0.25">
      <c r="B313" s="50" t="s">
        <v>169</v>
      </c>
      <c r="C313" s="85">
        <v>138</v>
      </c>
      <c r="D313" s="85">
        <f t="shared" si="89"/>
        <v>1</v>
      </c>
      <c r="E313" s="72" t="s">
        <v>665</v>
      </c>
      <c r="F313" s="50" t="s">
        <v>441</v>
      </c>
      <c r="G313" s="70">
        <v>0.65625</v>
      </c>
      <c r="H313" s="70">
        <v>0.77777777777777779</v>
      </c>
      <c r="I313" s="71">
        <v>44312</v>
      </c>
      <c r="J313" s="71">
        <v>44312</v>
      </c>
      <c r="K313" s="71">
        <v>44312</v>
      </c>
      <c r="L313" s="71">
        <v>44312</v>
      </c>
      <c r="M313" s="70">
        <v>0.73611111111111116</v>
      </c>
      <c r="N313" s="70">
        <v>0.77777777777777779</v>
      </c>
      <c r="O313" s="72" t="s">
        <v>126</v>
      </c>
      <c r="P313" s="50" t="s">
        <v>171</v>
      </c>
      <c r="Q313" s="50" t="s">
        <v>77</v>
      </c>
      <c r="R313" s="72" t="s">
        <v>338</v>
      </c>
      <c r="S313" s="50" t="s">
        <v>337</v>
      </c>
      <c r="T313" s="50" t="s">
        <v>184</v>
      </c>
      <c r="U313" s="151">
        <f t="shared" si="90"/>
        <v>0</v>
      </c>
      <c r="V313" s="50">
        <f t="shared" si="91"/>
        <v>1</v>
      </c>
      <c r="W313" s="152">
        <f t="shared" si="103"/>
        <v>0.12152777777777779</v>
      </c>
      <c r="X313" s="152">
        <f t="shared" si="104"/>
        <v>0.12152777777777779</v>
      </c>
      <c r="Y313" s="134">
        <f t="shared" si="92"/>
        <v>0</v>
      </c>
      <c r="Z313" s="152">
        <f t="shared" si="93"/>
        <v>9.722222222222221E-2</v>
      </c>
      <c r="AA313" s="152">
        <f t="shared" si="94"/>
        <v>0.21875</v>
      </c>
      <c r="AB313" s="91">
        <f t="shared" si="95"/>
        <v>26</v>
      </c>
      <c r="AC313" s="81">
        <f t="shared" si="96"/>
        <v>4</v>
      </c>
      <c r="AD313" s="81">
        <f t="shared" si="97"/>
        <v>17</v>
      </c>
      <c r="AE313" s="81" t="str">
        <f t="shared" si="98"/>
        <v>4-17</v>
      </c>
      <c r="AF313" s="152">
        <f t="shared" si="99"/>
        <v>4.166666666666663E-2</v>
      </c>
      <c r="AG313" s="153">
        <f t="shared" si="100"/>
        <v>0</v>
      </c>
      <c r="AH313" s="85">
        <f t="shared" si="101"/>
        <v>1</v>
      </c>
      <c r="AI313" s="81">
        <f t="shared" si="102"/>
        <v>17</v>
      </c>
    </row>
    <row r="314" spans="2:35" s="160" customFormat="1" ht="14.25" customHeight="1" x14ac:dyDescent="0.25">
      <c r="B314" s="50" t="s">
        <v>237</v>
      </c>
      <c r="C314" s="85">
        <v>139</v>
      </c>
      <c r="D314" s="85">
        <f t="shared" si="89"/>
        <v>1</v>
      </c>
      <c r="E314" s="72" t="s">
        <v>666</v>
      </c>
      <c r="F314" s="50" t="s">
        <v>895</v>
      </c>
      <c r="G314" s="70">
        <v>0.60416666666666663</v>
      </c>
      <c r="H314" s="70">
        <v>0.70833333333333337</v>
      </c>
      <c r="I314" s="71">
        <v>44312</v>
      </c>
      <c r="J314" s="71">
        <v>44312</v>
      </c>
      <c r="K314" s="71">
        <v>44312</v>
      </c>
      <c r="L314" s="71">
        <v>44312</v>
      </c>
      <c r="M314" s="70">
        <v>0.60416666666666663</v>
      </c>
      <c r="N314" s="70">
        <v>0.70833333333333337</v>
      </c>
      <c r="O314" s="72" t="s">
        <v>84</v>
      </c>
      <c r="P314" s="50"/>
      <c r="Q314" s="50" t="s">
        <v>77</v>
      </c>
      <c r="R314" s="72" t="s">
        <v>351</v>
      </c>
      <c r="S314" s="50" t="s">
        <v>336</v>
      </c>
      <c r="T314" s="50" t="s">
        <v>187</v>
      </c>
      <c r="U314" s="151">
        <f t="shared" si="90"/>
        <v>0</v>
      </c>
      <c r="V314" s="50">
        <f t="shared" si="91"/>
        <v>1</v>
      </c>
      <c r="W314" s="152">
        <f t="shared" si="103"/>
        <v>0.10416666666666674</v>
      </c>
      <c r="X314" s="152">
        <f t="shared" si="104"/>
        <v>0.10416666666666674</v>
      </c>
      <c r="Y314" s="134">
        <f t="shared" si="92"/>
        <v>1</v>
      </c>
      <c r="Z314" s="152">
        <f t="shared" si="93"/>
        <v>0</v>
      </c>
      <c r="AA314" s="152">
        <f t="shared" si="94"/>
        <v>0.10416666666666674</v>
      </c>
      <c r="AB314" s="91">
        <f t="shared" si="95"/>
        <v>26</v>
      </c>
      <c r="AC314" s="81">
        <f t="shared" si="96"/>
        <v>4</v>
      </c>
      <c r="AD314" s="81">
        <f t="shared" si="97"/>
        <v>17</v>
      </c>
      <c r="AE314" s="81" t="str">
        <f t="shared" si="98"/>
        <v>4-17</v>
      </c>
      <c r="AF314" s="152">
        <f t="shared" si="99"/>
        <v>0.10416666666666674</v>
      </c>
      <c r="AG314" s="153">
        <f t="shared" si="100"/>
        <v>0</v>
      </c>
      <c r="AH314" s="85">
        <f t="shared" si="101"/>
        <v>1</v>
      </c>
      <c r="AI314" s="81">
        <f t="shared" si="102"/>
        <v>17</v>
      </c>
    </row>
    <row r="315" spans="2:35" s="160" customFormat="1" ht="30" x14ac:dyDescent="0.25">
      <c r="B315" s="171" t="s">
        <v>191</v>
      </c>
      <c r="C315" s="85">
        <v>140</v>
      </c>
      <c r="D315" s="85">
        <f t="shared" si="89"/>
        <v>0</v>
      </c>
      <c r="E315" s="170" t="s">
        <v>758</v>
      </c>
      <c r="F315" s="50" t="s">
        <v>441</v>
      </c>
      <c r="G315" s="70">
        <v>0.31944444444444448</v>
      </c>
      <c r="H315" s="70">
        <v>0.44791666666666669</v>
      </c>
      <c r="I315" s="71">
        <v>44313</v>
      </c>
      <c r="J315" s="71">
        <v>44313</v>
      </c>
      <c r="K315" s="71">
        <v>44313</v>
      </c>
      <c r="L315" s="71">
        <v>44313</v>
      </c>
      <c r="M315" s="70">
        <v>0.33333333333333331</v>
      </c>
      <c r="N315" s="70">
        <v>0.4375</v>
      </c>
      <c r="O315" s="170" t="s">
        <v>759</v>
      </c>
      <c r="P315" s="171" t="s">
        <v>760</v>
      </c>
      <c r="Q315" s="73" t="s">
        <v>47</v>
      </c>
      <c r="R315" s="170" t="s">
        <v>761</v>
      </c>
      <c r="S315" s="170" t="s">
        <v>762</v>
      </c>
      <c r="T315" s="50" t="s">
        <v>186</v>
      </c>
      <c r="U315" s="151">
        <f t="shared" si="90"/>
        <v>0</v>
      </c>
      <c r="V315" s="50">
        <f t="shared" si="91"/>
        <v>1</v>
      </c>
      <c r="W315" s="152">
        <f t="shared" si="103"/>
        <v>0.12847222222222221</v>
      </c>
      <c r="X315" s="152">
        <f t="shared" si="104"/>
        <v>0.12847222222222221</v>
      </c>
      <c r="Y315" s="134">
        <f t="shared" si="92"/>
        <v>1</v>
      </c>
      <c r="Z315" s="152">
        <f t="shared" si="93"/>
        <v>0</v>
      </c>
      <c r="AA315" s="152">
        <f t="shared" si="94"/>
        <v>0.12847222222222221</v>
      </c>
      <c r="AB315" s="91">
        <f t="shared" si="95"/>
        <v>27</v>
      </c>
      <c r="AC315" s="81">
        <f t="shared" si="96"/>
        <v>4</v>
      </c>
      <c r="AD315" s="81">
        <f t="shared" si="97"/>
        <v>17</v>
      </c>
      <c r="AE315" s="81" t="str">
        <f t="shared" si="98"/>
        <v>4-17</v>
      </c>
      <c r="AF315" s="152">
        <f t="shared" si="99"/>
        <v>0.10416666666666669</v>
      </c>
      <c r="AG315" s="153">
        <f t="shared" si="100"/>
        <v>0</v>
      </c>
      <c r="AH315" s="85">
        <f t="shared" si="101"/>
        <v>1</v>
      </c>
      <c r="AI315" s="81">
        <f t="shared" si="102"/>
        <v>17</v>
      </c>
    </row>
    <row r="316" spans="2:35" s="160" customFormat="1" ht="30" x14ac:dyDescent="0.25">
      <c r="B316" s="171" t="s">
        <v>191</v>
      </c>
      <c r="C316" s="85">
        <v>140</v>
      </c>
      <c r="D316" s="85">
        <f t="shared" si="89"/>
        <v>0</v>
      </c>
      <c r="E316" s="72" t="s">
        <v>896</v>
      </c>
      <c r="F316" s="50" t="s">
        <v>777</v>
      </c>
      <c r="G316" s="70">
        <v>0.31944444444444448</v>
      </c>
      <c r="H316" s="70">
        <v>0.44791666666666669</v>
      </c>
      <c r="I316" s="71">
        <v>44313</v>
      </c>
      <c r="J316" s="71">
        <v>44313</v>
      </c>
      <c r="K316" s="71">
        <v>44313</v>
      </c>
      <c r="L316" s="71">
        <v>44313</v>
      </c>
      <c r="M316" s="70">
        <v>0.41666666666666669</v>
      </c>
      <c r="N316" s="70">
        <v>0.44791666666666669</v>
      </c>
      <c r="O316" s="72" t="s">
        <v>763</v>
      </c>
      <c r="P316" s="171" t="s">
        <v>760</v>
      </c>
      <c r="Q316" s="73" t="s">
        <v>47</v>
      </c>
      <c r="R316" s="72" t="s">
        <v>764</v>
      </c>
      <c r="S316" s="170" t="s">
        <v>762</v>
      </c>
      <c r="T316" s="50" t="s">
        <v>186</v>
      </c>
      <c r="U316" s="151">
        <f t="shared" si="90"/>
        <v>0</v>
      </c>
      <c r="V316" s="50">
        <f t="shared" si="91"/>
        <v>1</v>
      </c>
      <c r="W316" s="152">
        <f t="shared" si="103"/>
        <v>0.12847222222222221</v>
      </c>
      <c r="X316" s="152">
        <f t="shared" si="104"/>
        <v>0.12847222222222221</v>
      </c>
      <c r="Y316" s="134">
        <f t="shared" si="92"/>
        <v>1</v>
      </c>
      <c r="Z316" s="152">
        <f t="shared" si="93"/>
        <v>0</v>
      </c>
      <c r="AA316" s="152">
        <f t="shared" si="94"/>
        <v>0.12847222222222221</v>
      </c>
      <c r="AB316" s="91">
        <f t="shared" si="95"/>
        <v>27</v>
      </c>
      <c r="AC316" s="81">
        <f t="shared" si="96"/>
        <v>4</v>
      </c>
      <c r="AD316" s="81">
        <f t="shared" si="97"/>
        <v>17</v>
      </c>
      <c r="AE316" s="81" t="str">
        <f t="shared" si="98"/>
        <v>4-17</v>
      </c>
      <c r="AF316" s="152">
        <f t="shared" si="99"/>
        <v>3.125E-2</v>
      </c>
      <c r="AG316" s="153">
        <f t="shared" si="100"/>
        <v>0</v>
      </c>
      <c r="AH316" s="85">
        <f t="shared" si="101"/>
        <v>1</v>
      </c>
      <c r="AI316" s="81">
        <f t="shared" si="102"/>
        <v>17</v>
      </c>
    </row>
    <row r="317" spans="2:35" s="160" customFormat="1" ht="30" x14ac:dyDescent="0.25">
      <c r="B317" s="171" t="s">
        <v>191</v>
      </c>
      <c r="C317" s="85">
        <v>140</v>
      </c>
      <c r="D317" s="85">
        <f t="shared" si="89"/>
        <v>1</v>
      </c>
      <c r="E317" s="72" t="s">
        <v>765</v>
      </c>
      <c r="F317" s="50" t="s">
        <v>897</v>
      </c>
      <c r="G317" s="70">
        <v>0.31944444444444448</v>
      </c>
      <c r="H317" s="70">
        <v>0.44791666666666669</v>
      </c>
      <c r="I317" s="71">
        <v>44313</v>
      </c>
      <c r="J317" s="71">
        <v>44313</v>
      </c>
      <c r="K317" s="71">
        <v>44313</v>
      </c>
      <c r="L317" s="71">
        <v>44313</v>
      </c>
      <c r="M317" s="70">
        <v>0.41666666666666669</v>
      </c>
      <c r="N317" s="70">
        <v>0.44444444444444442</v>
      </c>
      <c r="O317" s="72" t="s">
        <v>671</v>
      </c>
      <c r="P317" s="171" t="s">
        <v>760</v>
      </c>
      <c r="Q317" s="73" t="s">
        <v>47</v>
      </c>
      <c r="R317" s="72" t="s">
        <v>351</v>
      </c>
      <c r="S317" s="170" t="s">
        <v>336</v>
      </c>
      <c r="T317" s="50" t="s">
        <v>186</v>
      </c>
      <c r="U317" s="151">
        <f t="shared" si="90"/>
        <v>0</v>
      </c>
      <c r="V317" s="50">
        <f t="shared" si="91"/>
        <v>1</v>
      </c>
      <c r="W317" s="152">
        <f t="shared" si="103"/>
        <v>0.12847222222222221</v>
      </c>
      <c r="X317" s="152">
        <f t="shared" si="104"/>
        <v>0.12847222222222221</v>
      </c>
      <c r="Y317" s="134">
        <f t="shared" si="92"/>
        <v>1</v>
      </c>
      <c r="Z317" s="152">
        <f t="shared" si="93"/>
        <v>0</v>
      </c>
      <c r="AA317" s="152">
        <f t="shared" si="94"/>
        <v>0.12847222222222221</v>
      </c>
      <c r="AB317" s="91">
        <f t="shared" si="95"/>
        <v>27</v>
      </c>
      <c r="AC317" s="81">
        <f t="shared" si="96"/>
        <v>4</v>
      </c>
      <c r="AD317" s="81">
        <f t="shared" si="97"/>
        <v>17</v>
      </c>
      <c r="AE317" s="81" t="str">
        <f t="shared" si="98"/>
        <v>4-17</v>
      </c>
      <c r="AF317" s="152">
        <f t="shared" si="99"/>
        <v>2.7777777777777735E-2</v>
      </c>
      <c r="AG317" s="153">
        <f t="shared" si="100"/>
        <v>0</v>
      </c>
      <c r="AH317" s="85">
        <f t="shared" si="101"/>
        <v>1</v>
      </c>
      <c r="AI317" s="81">
        <f t="shared" si="102"/>
        <v>17</v>
      </c>
    </row>
    <row r="318" spans="2:35" s="160" customFormat="1" ht="30" x14ac:dyDescent="0.25">
      <c r="B318" s="171" t="s">
        <v>195</v>
      </c>
      <c r="C318" s="85">
        <v>141</v>
      </c>
      <c r="D318" s="85">
        <f t="shared" si="89"/>
        <v>0</v>
      </c>
      <c r="E318" s="170" t="s">
        <v>898</v>
      </c>
      <c r="F318" s="50" t="s">
        <v>441</v>
      </c>
      <c r="G318" s="70">
        <v>0.33333333333333331</v>
      </c>
      <c r="H318" s="70">
        <v>0.40972222222222227</v>
      </c>
      <c r="I318" s="71">
        <v>44313</v>
      </c>
      <c r="J318" s="71">
        <v>44313</v>
      </c>
      <c r="K318" s="71">
        <v>44313</v>
      </c>
      <c r="L318" s="71">
        <v>44313</v>
      </c>
      <c r="M318" s="70">
        <v>0.34027777777777773</v>
      </c>
      <c r="N318" s="70">
        <v>0.3888888888888889</v>
      </c>
      <c r="O318" s="170" t="s">
        <v>766</v>
      </c>
      <c r="P318" s="171" t="s">
        <v>296</v>
      </c>
      <c r="Q318" s="171" t="s">
        <v>77</v>
      </c>
      <c r="R318" s="170" t="s">
        <v>767</v>
      </c>
      <c r="S318" s="170" t="s">
        <v>336</v>
      </c>
      <c r="T318" s="50" t="s">
        <v>186</v>
      </c>
      <c r="U318" s="151">
        <f t="shared" si="90"/>
        <v>0</v>
      </c>
      <c r="V318" s="50">
        <f t="shared" si="91"/>
        <v>1</v>
      </c>
      <c r="W318" s="152">
        <f t="shared" si="103"/>
        <v>7.6388888888888951E-2</v>
      </c>
      <c r="X318" s="152">
        <f t="shared" si="104"/>
        <v>7.6388888888888951E-2</v>
      </c>
      <c r="Y318" s="134">
        <f t="shared" si="92"/>
        <v>1</v>
      </c>
      <c r="Z318" s="152">
        <f t="shared" si="93"/>
        <v>0</v>
      </c>
      <c r="AA318" s="152">
        <f t="shared" si="94"/>
        <v>7.6388888888888951E-2</v>
      </c>
      <c r="AB318" s="91">
        <f t="shared" si="95"/>
        <v>27</v>
      </c>
      <c r="AC318" s="81">
        <f t="shared" si="96"/>
        <v>4</v>
      </c>
      <c r="AD318" s="81">
        <f t="shared" si="97"/>
        <v>17</v>
      </c>
      <c r="AE318" s="81" t="str">
        <f t="shared" si="98"/>
        <v>4-17</v>
      </c>
      <c r="AF318" s="152">
        <f t="shared" si="99"/>
        <v>4.861111111111116E-2</v>
      </c>
      <c r="AG318" s="153">
        <f t="shared" si="100"/>
        <v>0</v>
      </c>
      <c r="AH318" s="85">
        <f t="shared" si="101"/>
        <v>1</v>
      </c>
      <c r="AI318" s="81">
        <f t="shared" si="102"/>
        <v>17</v>
      </c>
    </row>
    <row r="319" spans="2:35" s="160" customFormat="1" ht="30" x14ac:dyDescent="0.25">
      <c r="B319" s="171" t="s">
        <v>195</v>
      </c>
      <c r="C319" s="85">
        <v>141</v>
      </c>
      <c r="D319" s="85">
        <f t="shared" si="89"/>
        <v>0</v>
      </c>
      <c r="E319" s="72" t="s">
        <v>768</v>
      </c>
      <c r="F319" s="50" t="s">
        <v>441</v>
      </c>
      <c r="G319" s="70">
        <v>0.33333333333333331</v>
      </c>
      <c r="H319" s="70">
        <v>0.40972222222222227</v>
      </c>
      <c r="I319" s="71">
        <v>44313</v>
      </c>
      <c r="J319" s="71">
        <v>44313</v>
      </c>
      <c r="K319" s="71">
        <v>44313</v>
      </c>
      <c r="L319" s="71">
        <v>44313</v>
      </c>
      <c r="M319" s="70">
        <v>0.33333333333333331</v>
      </c>
      <c r="N319" s="70">
        <v>0.40972222222222227</v>
      </c>
      <c r="O319" s="72" t="s">
        <v>769</v>
      </c>
      <c r="P319" s="171" t="s">
        <v>296</v>
      </c>
      <c r="Q319" s="171" t="s">
        <v>77</v>
      </c>
      <c r="R319" s="170" t="s">
        <v>770</v>
      </c>
      <c r="S319" s="170" t="s">
        <v>336</v>
      </c>
      <c r="T319" s="50" t="s">
        <v>186</v>
      </c>
      <c r="U319" s="151">
        <f t="shared" si="90"/>
        <v>0</v>
      </c>
      <c r="V319" s="50">
        <f t="shared" si="91"/>
        <v>1</v>
      </c>
      <c r="W319" s="152">
        <f t="shared" si="103"/>
        <v>7.6388888888888951E-2</v>
      </c>
      <c r="X319" s="152">
        <f t="shared" si="104"/>
        <v>7.6388888888888951E-2</v>
      </c>
      <c r="Y319" s="134">
        <f t="shared" si="92"/>
        <v>1</v>
      </c>
      <c r="Z319" s="152">
        <f t="shared" si="93"/>
        <v>0</v>
      </c>
      <c r="AA319" s="152">
        <f t="shared" si="94"/>
        <v>7.6388888888888951E-2</v>
      </c>
      <c r="AB319" s="91">
        <f t="shared" si="95"/>
        <v>27</v>
      </c>
      <c r="AC319" s="81">
        <f t="shared" si="96"/>
        <v>4</v>
      </c>
      <c r="AD319" s="81">
        <f t="shared" si="97"/>
        <v>17</v>
      </c>
      <c r="AE319" s="81" t="str">
        <f t="shared" si="98"/>
        <v>4-17</v>
      </c>
      <c r="AF319" s="152">
        <f t="shared" si="99"/>
        <v>7.6388888888888951E-2</v>
      </c>
      <c r="AG319" s="153">
        <f t="shared" si="100"/>
        <v>0</v>
      </c>
      <c r="AH319" s="85">
        <f t="shared" si="101"/>
        <v>1</v>
      </c>
      <c r="AI319" s="81">
        <f t="shared" si="102"/>
        <v>17</v>
      </c>
    </row>
    <row r="320" spans="2:35" s="160" customFormat="1" ht="31.5" customHeight="1" x14ac:dyDescent="0.25">
      <c r="B320" s="171" t="s">
        <v>195</v>
      </c>
      <c r="C320" s="85">
        <v>141</v>
      </c>
      <c r="D320" s="85">
        <f t="shared" si="89"/>
        <v>1</v>
      </c>
      <c r="E320" s="72" t="s">
        <v>771</v>
      </c>
      <c r="F320" s="50" t="s">
        <v>890</v>
      </c>
      <c r="G320" s="70">
        <v>0.33333333333333331</v>
      </c>
      <c r="H320" s="70">
        <v>0.40972222222222227</v>
      </c>
      <c r="I320" s="71">
        <v>44313</v>
      </c>
      <c r="J320" s="71">
        <v>44313</v>
      </c>
      <c r="K320" s="71">
        <v>44313</v>
      </c>
      <c r="L320" s="71">
        <v>44313</v>
      </c>
      <c r="M320" s="70">
        <v>0.39583333333333331</v>
      </c>
      <c r="N320" s="70">
        <v>0.40972222222222227</v>
      </c>
      <c r="O320" s="72" t="s">
        <v>62</v>
      </c>
      <c r="P320" s="171" t="s">
        <v>296</v>
      </c>
      <c r="Q320" s="171" t="s">
        <v>77</v>
      </c>
      <c r="R320" s="170" t="s">
        <v>673</v>
      </c>
      <c r="S320" s="170" t="s">
        <v>336</v>
      </c>
      <c r="T320" s="50" t="s">
        <v>186</v>
      </c>
      <c r="U320" s="151">
        <f t="shared" si="90"/>
        <v>0</v>
      </c>
      <c r="V320" s="50">
        <f t="shared" si="91"/>
        <v>1</v>
      </c>
      <c r="W320" s="152">
        <f t="shared" si="103"/>
        <v>7.6388888888888951E-2</v>
      </c>
      <c r="X320" s="152">
        <f t="shared" si="104"/>
        <v>7.6388888888888951E-2</v>
      </c>
      <c r="Y320" s="134">
        <f t="shared" si="92"/>
        <v>1</v>
      </c>
      <c r="Z320" s="152">
        <f t="shared" si="93"/>
        <v>0</v>
      </c>
      <c r="AA320" s="152">
        <f t="shared" si="94"/>
        <v>7.6388888888888951E-2</v>
      </c>
      <c r="AB320" s="91">
        <f t="shared" si="95"/>
        <v>27</v>
      </c>
      <c r="AC320" s="81">
        <f t="shared" si="96"/>
        <v>4</v>
      </c>
      <c r="AD320" s="81">
        <f t="shared" si="97"/>
        <v>17</v>
      </c>
      <c r="AE320" s="81" t="str">
        <f t="shared" si="98"/>
        <v>4-17</v>
      </c>
      <c r="AF320" s="152">
        <f t="shared" si="99"/>
        <v>1.3888888888888951E-2</v>
      </c>
      <c r="AG320" s="153">
        <f t="shared" si="100"/>
        <v>0</v>
      </c>
      <c r="AH320" s="85">
        <f t="shared" si="101"/>
        <v>1</v>
      </c>
      <c r="AI320" s="81">
        <f t="shared" si="102"/>
        <v>17</v>
      </c>
    </row>
    <row r="321" spans="2:35" s="160" customFormat="1" ht="30" x14ac:dyDescent="0.25">
      <c r="B321" s="171" t="s">
        <v>231</v>
      </c>
      <c r="C321" s="85">
        <v>142</v>
      </c>
      <c r="D321" s="85">
        <f t="shared" si="89"/>
        <v>0</v>
      </c>
      <c r="E321" s="170" t="s">
        <v>772</v>
      </c>
      <c r="F321" s="50" t="s">
        <v>441</v>
      </c>
      <c r="G321" s="70">
        <v>0.34375</v>
      </c>
      <c r="H321" s="70">
        <v>0.75</v>
      </c>
      <c r="I321" s="71">
        <v>44313</v>
      </c>
      <c r="J321" s="71">
        <v>44314</v>
      </c>
      <c r="K321" s="71">
        <v>44313</v>
      </c>
      <c r="L321" s="71">
        <v>44313</v>
      </c>
      <c r="M321" s="70">
        <v>0.60416666666666663</v>
      </c>
      <c r="N321" s="70">
        <v>0.66666666666666663</v>
      </c>
      <c r="O321" s="170" t="s">
        <v>773</v>
      </c>
      <c r="P321" s="171" t="s">
        <v>308</v>
      </c>
      <c r="Q321" s="73" t="s">
        <v>47</v>
      </c>
      <c r="R321" s="170" t="s">
        <v>774</v>
      </c>
      <c r="S321" s="170" t="s">
        <v>337</v>
      </c>
      <c r="T321" s="50" t="s">
        <v>186</v>
      </c>
      <c r="U321" s="151">
        <f t="shared" si="90"/>
        <v>1</v>
      </c>
      <c r="V321" s="50">
        <f t="shared" si="91"/>
        <v>1</v>
      </c>
      <c r="W321" s="152">
        <f t="shared" si="103"/>
        <v>0.84375</v>
      </c>
      <c r="X321" s="152">
        <f t="shared" si="104"/>
        <v>1.0729166666666665</v>
      </c>
      <c r="Y321" s="134">
        <f t="shared" si="92"/>
        <v>0</v>
      </c>
      <c r="Z321" s="152">
        <f t="shared" si="93"/>
        <v>0.125</v>
      </c>
      <c r="AA321" s="152">
        <f t="shared" si="94"/>
        <v>1.1979166666666665</v>
      </c>
      <c r="AB321" s="91">
        <f t="shared" si="95"/>
        <v>28</v>
      </c>
      <c r="AC321" s="81">
        <f t="shared" si="96"/>
        <v>4</v>
      </c>
      <c r="AD321" s="81">
        <f t="shared" si="97"/>
        <v>17</v>
      </c>
      <c r="AE321" s="81" t="str">
        <f t="shared" si="98"/>
        <v>4-17</v>
      </c>
      <c r="AF321" s="152">
        <f t="shared" si="99"/>
        <v>6.25E-2</v>
      </c>
      <c r="AG321" s="153">
        <f t="shared" si="100"/>
        <v>0</v>
      </c>
      <c r="AH321" s="85">
        <f t="shared" si="101"/>
        <v>1</v>
      </c>
      <c r="AI321" s="81">
        <f t="shared" si="102"/>
        <v>17</v>
      </c>
    </row>
    <row r="322" spans="2:35" s="160" customFormat="1" x14ac:dyDescent="0.25">
      <c r="B322" s="171" t="s">
        <v>231</v>
      </c>
      <c r="C322" s="85">
        <v>142</v>
      </c>
      <c r="D322" s="85">
        <f t="shared" si="89"/>
        <v>0</v>
      </c>
      <c r="E322" s="72" t="s">
        <v>899</v>
      </c>
      <c r="F322" s="50" t="s">
        <v>900</v>
      </c>
      <c r="G322" s="70">
        <v>0.34375</v>
      </c>
      <c r="H322" s="70">
        <v>0.75</v>
      </c>
      <c r="I322" s="71">
        <v>44313</v>
      </c>
      <c r="J322" s="71">
        <v>44314</v>
      </c>
      <c r="K322" s="71">
        <v>44313</v>
      </c>
      <c r="L322" s="71">
        <v>44313</v>
      </c>
      <c r="M322" s="70">
        <v>0.625</v>
      </c>
      <c r="N322" s="70">
        <v>0.64583333333333337</v>
      </c>
      <c r="O322" s="72" t="s">
        <v>84</v>
      </c>
      <c r="P322" s="171" t="s">
        <v>308</v>
      </c>
      <c r="Q322" s="73" t="s">
        <v>47</v>
      </c>
      <c r="R322" s="72" t="s">
        <v>775</v>
      </c>
      <c r="S322" s="50" t="s">
        <v>336</v>
      </c>
      <c r="T322" s="50" t="s">
        <v>186</v>
      </c>
      <c r="U322" s="151">
        <f t="shared" si="90"/>
        <v>1</v>
      </c>
      <c r="V322" s="50">
        <f t="shared" si="91"/>
        <v>1</v>
      </c>
      <c r="W322" s="152">
        <f t="shared" si="103"/>
        <v>0.84375</v>
      </c>
      <c r="X322" s="152">
        <f t="shared" si="104"/>
        <v>1.0729166666666665</v>
      </c>
      <c r="Y322" s="134">
        <f t="shared" si="92"/>
        <v>0</v>
      </c>
      <c r="Z322" s="152">
        <f t="shared" si="93"/>
        <v>0.125</v>
      </c>
      <c r="AA322" s="152">
        <f t="shared" si="94"/>
        <v>1.1979166666666665</v>
      </c>
      <c r="AB322" s="91">
        <f t="shared" si="95"/>
        <v>28</v>
      </c>
      <c r="AC322" s="81">
        <f t="shared" si="96"/>
        <v>4</v>
      </c>
      <c r="AD322" s="81">
        <f t="shared" si="97"/>
        <v>17</v>
      </c>
      <c r="AE322" s="81" t="str">
        <f t="shared" si="98"/>
        <v>4-17</v>
      </c>
      <c r="AF322" s="152">
        <f t="shared" si="99"/>
        <v>2.083333333333337E-2</v>
      </c>
      <c r="AG322" s="153">
        <f t="shared" si="100"/>
        <v>0</v>
      </c>
      <c r="AH322" s="85">
        <f t="shared" si="101"/>
        <v>1</v>
      </c>
      <c r="AI322" s="81">
        <f t="shared" si="102"/>
        <v>17</v>
      </c>
    </row>
    <row r="323" spans="2:35" s="160" customFormat="1" ht="45" x14ac:dyDescent="0.25">
      <c r="B323" s="171" t="s">
        <v>231</v>
      </c>
      <c r="C323" s="85">
        <v>142</v>
      </c>
      <c r="D323" s="85">
        <f t="shared" si="89"/>
        <v>0</v>
      </c>
      <c r="E323" s="72" t="s">
        <v>901</v>
      </c>
      <c r="F323" s="50" t="s">
        <v>777</v>
      </c>
      <c r="G323" s="70">
        <v>0.34375</v>
      </c>
      <c r="H323" s="70">
        <v>0.75</v>
      </c>
      <c r="I323" s="71">
        <v>44313</v>
      </c>
      <c r="J323" s="71">
        <v>44314</v>
      </c>
      <c r="K323" s="71">
        <v>44313</v>
      </c>
      <c r="L323" s="71">
        <v>44313</v>
      </c>
      <c r="M323" s="70">
        <v>0.63888888888888895</v>
      </c>
      <c r="N323" s="70">
        <v>0.67708333333333337</v>
      </c>
      <c r="O323" s="72" t="s">
        <v>776</v>
      </c>
      <c r="P323" s="171" t="s">
        <v>308</v>
      </c>
      <c r="Q323" s="73" t="s">
        <v>47</v>
      </c>
      <c r="R323" s="72" t="s">
        <v>777</v>
      </c>
      <c r="S323" s="50" t="s">
        <v>337</v>
      </c>
      <c r="T323" s="50" t="s">
        <v>186</v>
      </c>
      <c r="U323" s="151">
        <f t="shared" si="90"/>
        <v>1</v>
      </c>
      <c r="V323" s="50">
        <f t="shared" si="91"/>
        <v>1</v>
      </c>
      <c r="W323" s="152">
        <f t="shared" si="103"/>
        <v>0.84375</v>
      </c>
      <c r="X323" s="152">
        <f t="shared" si="104"/>
        <v>1.0729166666666665</v>
      </c>
      <c r="Y323" s="134">
        <f t="shared" si="92"/>
        <v>0</v>
      </c>
      <c r="Z323" s="152">
        <f t="shared" si="93"/>
        <v>0.125</v>
      </c>
      <c r="AA323" s="152">
        <f t="shared" si="94"/>
        <v>1.1979166666666665</v>
      </c>
      <c r="AB323" s="91">
        <f t="shared" si="95"/>
        <v>28</v>
      </c>
      <c r="AC323" s="81">
        <f t="shared" si="96"/>
        <v>4</v>
      </c>
      <c r="AD323" s="81">
        <f t="shared" si="97"/>
        <v>17</v>
      </c>
      <c r="AE323" s="81" t="str">
        <f t="shared" si="98"/>
        <v>4-17</v>
      </c>
      <c r="AF323" s="152">
        <f t="shared" si="99"/>
        <v>3.819444444444442E-2</v>
      </c>
      <c r="AG323" s="153">
        <f t="shared" si="100"/>
        <v>0</v>
      </c>
      <c r="AH323" s="85">
        <f t="shared" si="101"/>
        <v>1</v>
      </c>
      <c r="AI323" s="81">
        <f t="shared" si="102"/>
        <v>17</v>
      </c>
    </row>
    <row r="324" spans="2:35" s="160" customFormat="1" ht="30" x14ac:dyDescent="0.25">
      <c r="B324" s="171" t="s">
        <v>231</v>
      </c>
      <c r="C324" s="85">
        <v>142</v>
      </c>
      <c r="D324" s="85">
        <f t="shared" si="89"/>
        <v>0</v>
      </c>
      <c r="E324" s="170" t="s">
        <v>778</v>
      </c>
      <c r="F324" s="50" t="s">
        <v>441</v>
      </c>
      <c r="G324" s="70">
        <v>0.34375</v>
      </c>
      <c r="H324" s="70">
        <v>0.75</v>
      </c>
      <c r="I324" s="71">
        <v>44313</v>
      </c>
      <c r="J324" s="71">
        <v>44314</v>
      </c>
      <c r="K324" s="71">
        <v>44314</v>
      </c>
      <c r="L324" s="71">
        <v>44314</v>
      </c>
      <c r="M324" s="70">
        <v>0.60416666666666663</v>
      </c>
      <c r="N324" s="70">
        <v>0.75</v>
      </c>
      <c r="O324" s="72" t="s">
        <v>65</v>
      </c>
      <c r="P324" s="171" t="s">
        <v>308</v>
      </c>
      <c r="Q324" s="171" t="s">
        <v>77</v>
      </c>
      <c r="R324" s="72" t="s">
        <v>338</v>
      </c>
      <c r="S324" s="50" t="s">
        <v>336</v>
      </c>
      <c r="T324" s="50" t="s">
        <v>186</v>
      </c>
      <c r="U324" s="151">
        <f t="shared" si="90"/>
        <v>1</v>
      </c>
      <c r="V324" s="50">
        <f t="shared" si="91"/>
        <v>1</v>
      </c>
      <c r="W324" s="152">
        <f t="shared" si="103"/>
        <v>0.84375</v>
      </c>
      <c r="X324" s="152">
        <f t="shared" si="104"/>
        <v>1.0729166666666665</v>
      </c>
      <c r="Y324" s="134">
        <f t="shared" si="92"/>
        <v>0</v>
      </c>
      <c r="Z324" s="152">
        <f t="shared" si="93"/>
        <v>0.125</v>
      </c>
      <c r="AA324" s="152">
        <f t="shared" si="94"/>
        <v>1.1979166666666665</v>
      </c>
      <c r="AB324" s="91">
        <f t="shared" si="95"/>
        <v>28</v>
      </c>
      <c r="AC324" s="81">
        <f t="shared" si="96"/>
        <v>4</v>
      </c>
      <c r="AD324" s="81">
        <f t="shared" si="97"/>
        <v>17</v>
      </c>
      <c r="AE324" s="81" t="str">
        <f t="shared" si="98"/>
        <v>4-17</v>
      </c>
      <c r="AF324" s="152">
        <f t="shared" si="99"/>
        <v>0.14583333333333337</v>
      </c>
      <c r="AG324" s="153">
        <f t="shared" si="100"/>
        <v>0</v>
      </c>
      <c r="AH324" s="85">
        <f t="shared" si="101"/>
        <v>1</v>
      </c>
      <c r="AI324" s="81">
        <f t="shared" si="102"/>
        <v>17</v>
      </c>
    </row>
    <row r="325" spans="2:35" s="160" customFormat="1" ht="30" x14ac:dyDescent="0.25">
      <c r="B325" s="171" t="s">
        <v>255</v>
      </c>
      <c r="C325" s="85">
        <v>142</v>
      </c>
      <c r="D325" s="85">
        <f t="shared" si="89"/>
        <v>0</v>
      </c>
      <c r="E325" s="170" t="s">
        <v>902</v>
      </c>
      <c r="F325" s="50" t="s">
        <v>903</v>
      </c>
      <c r="G325" s="70">
        <v>0.34375</v>
      </c>
      <c r="H325" s="70">
        <v>0.75</v>
      </c>
      <c r="I325" s="71">
        <v>44313</v>
      </c>
      <c r="J325" s="71">
        <v>44314</v>
      </c>
      <c r="K325" s="71">
        <v>44313</v>
      </c>
      <c r="L325" s="71">
        <v>44313</v>
      </c>
      <c r="M325" s="70">
        <v>0.60763888888888895</v>
      </c>
      <c r="N325" s="70">
        <v>0.625</v>
      </c>
      <c r="O325" s="170" t="s">
        <v>733</v>
      </c>
      <c r="P325" s="171" t="s">
        <v>308</v>
      </c>
      <c r="Q325" s="73" t="s">
        <v>47</v>
      </c>
      <c r="R325" s="170" t="s">
        <v>779</v>
      </c>
      <c r="S325" s="171" t="s">
        <v>337</v>
      </c>
      <c r="T325" s="50" t="s">
        <v>186</v>
      </c>
      <c r="U325" s="151">
        <f t="shared" si="90"/>
        <v>1</v>
      </c>
      <c r="V325" s="50">
        <f t="shared" si="91"/>
        <v>1</v>
      </c>
      <c r="W325" s="152">
        <f t="shared" si="103"/>
        <v>0.84375</v>
      </c>
      <c r="X325" s="152">
        <f t="shared" si="104"/>
        <v>1.0729166666666665</v>
      </c>
      <c r="Y325" s="134">
        <f t="shared" si="92"/>
        <v>0</v>
      </c>
      <c r="Z325" s="152">
        <f t="shared" si="93"/>
        <v>0.125</v>
      </c>
      <c r="AA325" s="152">
        <f t="shared" si="94"/>
        <v>1.1979166666666665</v>
      </c>
      <c r="AB325" s="91">
        <f t="shared" si="95"/>
        <v>28</v>
      </c>
      <c r="AC325" s="81">
        <f t="shared" si="96"/>
        <v>4</v>
      </c>
      <c r="AD325" s="81">
        <f t="shared" si="97"/>
        <v>17</v>
      </c>
      <c r="AE325" s="81" t="str">
        <f t="shared" si="98"/>
        <v>4-17</v>
      </c>
      <c r="AF325" s="152">
        <f t="shared" si="99"/>
        <v>1.7361111111111049E-2</v>
      </c>
      <c r="AG325" s="153">
        <f t="shared" si="100"/>
        <v>0</v>
      </c>
      <c r="AH325" s="85">
        <f t="shared" si="101"/>
        <v>1</v>
      </c>
      <c r="AI325" s="81">
        <f t="shared" si="102"/>
        <v>17</v>
      </c>
    </row>
    <row r="326" spans="2:35" s="160" customFormat="1" ht="32.25" customHeight="1" x14ac:dyDescent="0.25">
      <c r="B326" s="171" t="s">
        <v>255</v>
      </c>
      <c r="C326" s="85">
        <v>142</v>
      </c>
      <c r="D326" s="85">
        <f t="shared" si="89"/>
        <v>1</v>
      </c>
      <c r="E326" s="170" t="s">
        <v>780</v>
      </c>
      <c r="F326" s="50" t="s">
        <v>903</v>
      </c>
      <c r="G326" s="70">
        <v>0.34375</v>
      </c>
      <c r="H326" s="70">
        <v>0.75</v>
      </c>
      <c r="I326" s="71">
        <v>44313</v>
      </c>
      <c r="J326" s="71">
        <v>44314</v>
      </c>
      <c r="K326" s="71">
        <v>44314</v>
      </c>
      <c r="L326" s="71">
        <v>44314</v>
      </c>
      <c r="M326" s="70">
        <v>0.3125</v>
      </c>
      <c r="N326" s="70">
        <v>0.35416666666666669</v>
      </c>
      <c r="O326" s="170" t="s">
        <v>733</v>
      </c>
      <c r="P326" s="171" t="s">
        <v>308</v>
      </c>
      <c r="Q326" s="73" t="s">
        <v>47</v>
      </c>
      <c r="R326" s="170" t="s">
        <v>779</v>
      </c>
      <c r="S326" s="171" t="s">
        <v>337</v>
      </c>
      <c r="T326" s="171"/>
      <c r="U326" s="151">
        <f t="shared" si="90"/>
        <v>1</v>
      </c>
      <c r="V326" s="50">
        <f t="shared" si="91"/>
        <v>1</v>
      </c>
      <c r="W326" s="152">
        <f t="shared" si="103"/>
        <v>0.84375</v>
      </c>
      <c r="X326" s="152">
        <f t="shared" si="104"/>
        <v>1.0729166666666665</v>
      </c>
      <c r="Y326" s="134">
        <f t="shared" si="92"/>
        <v>1</v>
      </c>
      <c r="Z326" s="152">
        <f t="shared" si="93"/>
        <v>0</v>
      </c>
      <c r="AA326" s="152">
        <f t="shared" si="94"/>
        <v>1.0729166666666665</v>
      </c>
      <c r="AB326" s="91">
        <f t="shared" si="95"/>
        <v>28</v>
      </c>
      <c r="AC326" s="81">
        <f t="shared" si="96"/>
        <v>4</v>
      </c>
      <c r="AD326" s="81">
        <f t="shared" si="97"/>
        <v>17</v>
      </c>
      <c r="AE326" s="81" t="str">
        <f t="shared" si="98"/>
        <v>4-17</v>
      </c>
      <c r="AF326" s="152">
        <f t="shared" si="99"/>
        <v>4.1666666666666685E-2</v>
      </c>
      <c r="AG326" s="153">
        <f t="shared" si="100"/>
        <v>0</v>
      </c>
      <c r="AH326" s="85">
        <f t="shared" si="101"/>
        <v>1</v>
      </c>
      <c r="AI326" s="81">
        <f t="shared" si="102"/>
        <v>17</v>
      </c>
    </row>
    <row r="327" spans="2:35" s="160" customFormat="1" ht="33.75" customHeight="1" x14ac:dyDescent="0.25">
      <c r="B327" s="171" t="s">
        <v>86</v>
      </c>
      <c r="C327" s="85">
        <v>143</v>
      </c>
      <c r="D327" s="85">
        <f t="shared" si="89"/>
        <v>0</v>
      </c>
      <c r="E327" s="170" t="s">
        <v>905</v>
      </c>
      <c r="F327" s="50" t="s">
        <v>441</v>
      </c>
      <c r="G327" s="70">
        <v>0.29166666666666669</v>
      </c>
      <c r="H327" s="70">
        <v>0.65972222222222221</v>
      </c>
      <c r="I327" s="71">
        <v>44313</v>
      </c>
      <c r="J327" s="71">
        <v>44313</v>
      </c>
      <c r="K327" s="71">
        <v>44313</v>
      </c>
      <c r="L327" s="71">
        <v>44313</v>
      </c>
      <c r="M327" s="70">
        <v>0.4513888888888889</v>
      </c>
      <c r="N327" s="70">
        <v>0.47222222222222227</v>
      </c>
      <c r="O327" s="170" t="s">
        <v>781</v>
      </c>
      <c r="P327" s="171" t="s">
        <v>782</v>
      </c>
      <c r="Q327" s="171" t="s">
        <v>77</v>
      </c>
      <c r="R327" s="170" t="s">
        <v>783</v>
      </c>
      <c r="S327" s="171" t="s">
        <v>337</v>
      </c>
      <c r="T327" s="171" t="s">
        <v>184</v>
      </c>
      <c r="U327" s="151">
        <f t="shared" si="90"/>
        <v>0</v>
      </c>
      <c r="V327" s="50">
        <f t="shared" si="91"/>
        <v>1</v>
      </c>
      <c r="W327" s="152">
        <f t="shared" si="103"/>
        <v>0.28505555555555551</v>
      </c>
      <c r="X327" s="152">
        <f t="shared" si="104"/>
        <v>0.32638555555555554</v>
      </c>
      <c r="Y327" s="134">
        <f t="shared" si="92"/>
        <v>1</v>
      </c>
      <c r="Z327" s="152">
        <f t="shared" si="93"/>
        <v>0</v>
      </c>
      <c r="AA327" s="152">
        <f t="shared" si="94"/>
        <v>0.32638555555555554</v>
      </c>
      <c r="AB327" s="91">
        <f t="shared" si="95"/>
        <v>27</v>
      </c>
      <c r="AC327" s="81">
        <f t="shared" si="96"/>
        <v>4</v>
      </c>
      <c r="AD327" s="81">
        <f t="shared" si="97"/>
        <v>17</v>
      </c>
      <c r="AE327" s="81" t="str">
        <f t="shared" si="98"/>
        <v>4-17</v>
      </c>
      <c r="AF327" s="152">
        <f t="shared" si="99"/>
        <v>2.083333333333337E-2</v>
      </c>
      <c r="AG327" s="153">
        <f t="shared" si="100"/>
        <v>0</v>
      </c>
      <c r="AH327" s="85">
        <f t="shared" si="101"/>
        <v>1</v>
      </c>
      <c r="AI327" s="81">
        <f t="shared" si="102"/>
        <v>17</v>
      </c>
    </row>
    <row r="328" spans="2:35" s="160" customFormat="1" ht="45" x14ac:dyDescent="0.25">
      <c r="B328" s="171" t="s">
        <v>86</v>
      </c>
      <c r="C328" s="85">
        <v>143</v>
      </c>
      <c r="D328" s="85">
        <f t="shared" si="89"/>
        <v>0</v>
      </c>
      <c r="E328" s="72" t="s">
        <v>904</v>
      </c>
      <c r="F328" s="50" t="s">
        <v>777</v>
      </c>
      <c r="G328" s="70">
        <v>0.29166666666666669</v>
      </c>
      <c r="H328" s="70">
        <v>0.65972222222222221</v>
      </c>
      <c r="I328" s="71">
        <v>44313</v>
      </c>
      <c r="J328" s="71">
        <v>44313</v>
      </c>
      <c r="K328" s="71">
        <v>44313</v>
      </c>
      <c r="L328" s="71">
        <v>44313</v>
      </c>
      <c r="M328" s="70">
        <v>0.29166666666666669</v>
      </c>
      <c r="N328" s="70">
        <v>0.36458333333333331</v>
      </c>
      <c r="O328" s="72" t="s">
        <v>784</v>
      </c>
      <c r="P328" s="171" t="s">
        <v>782</v>
      </c>
      <c r="Q328" s="171" t="s">
        <v>77</v>
      </c>
      <c r="R328" s="170" t="s">
        <v>785</v>
      </c>
      <c r="S328" s="171" t="s">
        <v>337</v>
      </c>
      <c r="T328" s="171" t="s">
        <v>184</v>
      </c>
      <c r="U328" s="151">
        <f t="shared" si="90"/>
        <v>0</v>
      </c>
      <c r="V328" s="50">
        <f t="shared" si="91"/>
        <v>1</v>
      </c>
      <c r="W328" s="152">
        <f t="shared" si="103"/>
        <v>0.28505555555555551</v>
      </c>
      <c r="X328" s="152">
        <f t="shared" si="104"/>
        <v>0.32638555555555554</v>
      </c>
      <c r="Y328" s="134">
        <f t="shared" si="92"/>
        <v>1</v>
      </c>
      <c r="Z328" s="152">
        <f t="shared" si="93"/>
        <v>0</v>
      </c>
      <c r="AA328" s="152">
        <f t="shared" si="94"/>
        <v>0.32638555555555554</v>
      </c>
      <c r="AB328" s="91">
        <f t="shared" si="95"/>
        <v>27</v>
      </c>
      <c r="AC328" s="81">
        <f t="shared" si="96"/>
        <v>4</v>
      </c>
      <c r="AD328" s="81">
        <f t="shared" si="97"/>
        <v>17</v>
      </c>
      <c r="AE328" s="81" t="str">
        <f t="shared" si="98"/>
        <v>4-17</v>
      </c>
      <c r="AF328" s="152">
        <f t="shared" si="99"/>
        <v>7.291666666666663E-2</v>
      </c>
      <c r="AG328" s="153">
        <f t="shared" si="100"/>
        <v>0</v>
      </c>
      <c r="AH328" s="85">
        <f t="shared" si="101"/>
        <v>1</v>
      </c>
      <c r="AI328" s="81">
        <f t="shared" si="102"/>
        <v>17</v>
      </c>
    </row>
    <row r="329" spans="2:35" s="160" customFormat="1" ht="45" x14ac:dyDescent="0.25">
      <c r="B329" s="171" t="s">
        <v>86</v>
      </c>
      <c r="C329" s="85">
        <v>143</v>
      </c>
      <c r="D329" s="85">
        <f t="shared" si="89"/>
        <v>1</v>
      </c>
      <c r="E329" s="72" t="s">
        <v>786</v>
      </c>
      <c r="F329" s="50" t="s">
        <v>903</v>
      </c>
      <c r="G329" s="70">
        <v>0.29166666666666669</v>
      </c>
      <c r="H329" s="70">
        <v>0.65972222222222221</v>
      </c>
      <c r="I329" s="71">
        <v>44313</v>
      </c>
      <c r="J329" s="71">
        <v>44313</v>
      </c>
      <c r="K329" s="71">
        <v>44313</v>
      </c>
      <c r="L329" s="71">
        <v>44313</v>
      </c>
      <c r="M329" s="70">
        <v>0.47916666666666669</v>
      </c>
      <c r="N329" s="70">
        <v>0.65972222222222221</v>
      </c>
      <c r="O329" s="72" t="s">
        <v>787</v>
      </c>
      <c r="P329" s="171" t="s">
        <v>782</v>
      </c>
      <c r="Q329" s="171" t="s">
        <v>77</v>
      </c>
      <c r="R329" s="170" t="s">
        <v>783</v>
      </c>
      <c r="S329" s="171" t="s">
        <v>337</v>
      </c>
      <c r="T329" s="171" t="s">
        <v>184</v>
      </c>
      <c r="U329" s="151">
        <f t="shared" si="90"/>
        <v>0</v>
      </c>
      <c r="V329" s="50">
        <f t="shared" si="91"/>
        <v>1</v>
      </c>
      <c r="W329" s="152">
        <f t="shared" si="103"/>
        <v>0.28505555555555551</v>
      </c>
      <c r="X329" s="152">
        <f t="shared" si="104"/>
        <v>0.32638555555555554</v>
      </c>
      <c r="Y329" s="134">
        <f t="shared" si="92"/>
        <v>1</v>
      </c>
      <c r="Z329" s="152">
        <f t="shared" si="93"/>
        <v>0</v>
      </c>
      <c r="AA329" s="152">
        <f t="shared" si="94"/>
        <v>0.32638555555555554</v>
      </c>
      <c r="AB329" s="91">
        <f t="shared" si="95"/>
        <v>27</v>
      </c>
      <c r="AC329" s="81">
        <f t="shared" si="96"/>
        <v>4</v>
      </c>
      <c r="AD329" s="81">
        <f t="shared" si="97"/>
        <v>17</v>
      </c>
      <c r="AE329" s="81" t="str">
        <f t="shared" si="98"/>
        <v>4-17</v>
      </c>
      <c r="AF329" s="152">
        <f t="shared" si="99"/>
        <v>0.18055555555555552</v>
      </c>
      <c r="AG329" s="153">
        <f t="shared" si="100"/>
        <v>0</v>
      </c>
      <c r="AH329" s="85">
        <f t="shared" si="101"/>
        <v>1</v>
      </c>
      <c r="AI329" s="81">
        <f t="shared" si="102"/>
        <v>17</v>
      </c>
    </row>
    <row r="330" spans="2:35" s="160" customFormat="1" ht="15.75" customHeight="1" x14ac:dyDescent="0.25">
      <c r="B330" s="171" t="s">
        <v>79</v>
      </c>
      <c r="C330" s="85">
        <v>144</v>
      </c>
      <c r="D330" s="85">
        <f t="shared" si="89"/>
        <v>0</v>
      </c>
      <c r="E330" s="170" t="s">
        <v>907</v>
      </c>
      <c r="F330" s="50" t="s">
        <v>777</v>
      </c>
      <c r="G330" s="70">
        <v>0.40277777777777773</v>
      </c>
      <c r="H330" s="70">
        <v>0.64930555555555558</v>
      </c>
      <c r="I330" s="71">
        <v>44313</v>
      </c>
      <c r="J330" s="71">
        <v>44313</v>
      </c>
      <c r="K330" s="71">
        <v>44313</v>
      </c>
      <c r="L330" s="71">
        <v>44313</v>
      </c>
      <c r="M330" s="70">
        <v>0.47916666666666669</v>
      </c>
      <c r="N330" s="70">
        <v>0.65277777777777779</v>
      </c>
      <c r="O330" s="170" t="s">
        <v>788</v>
      </c>
      <c r="P330" s="171" t="s">
        <v>80</v>
      </c>
      <c r="Q330" s="73" t="s">
        <v>47</v>
      </c>
      <c r="R330" s="170" t="s">
        <v>789</v>
      </c>
      <c r="S330" s="171" t="s">
        <v>337</v>
      </c>
      <c r="T330" s="171" t="s">
        <v>184</v>
      </c>
      <c r="U330" s="151">
        <f t="shared" si="90"/>
        <v>0</v>
      </c>
      <c r="V330" s="50">
        <f t="shared" si="91"/>
        <v>1</v>
      </c>
      <c r="W330" s="152">
        <f t="shared" si="103"/>
        <v>0.16352777777777783</v>
      </c>
      <c r="X330" s="152">
        <f t="shared" si="104"/>
        <v>0.20485777777777786</v>
      </c>
      <c r="Y330" s="134">
        <f t="shared" si="92"/>
        <v>1</v>
      </c>
      <c r="Z330" s="152">
        <f t="shared" si="93"/>
        <v>0</v>
      </c>
      <c r="AA330" s="152">
        <f t="shared" si="94"/>
        <v>0.20485777777777786</v>
      </c>
      <c r="AB330" s="91">
        <f t="shared" si="95"/>
        <v>27</v>
      </c>
      <c r="AC330" s="81">
        <f t="shared" si="96"/>
        <v>4</v>
      </c>
      <c r="AD330" s="81">
        <f t="shared" si="97"/>
        <v>17</v>
      </c>
      <c r="AE330" s="81" t="str">
        <f t="shared" si="98"/>
        <v>4-17</v>
      </c>
      <c r="AF330" s="152">
        <f t="shared" si="99"/>
        <v>0.1736111111111111</v>
      </c>
      <c r="AG330" s="153">
        <f t="shared" si="100"/>
        <v>0</v>
      </c>
      <c r="AH330" s="85">
        <f t="shared" si="101"/>
        <v>1</v>
      </c>
      <c r="AI330" s="81">
        <f t="shared" si="102"/>
        <v>17</v>
      </c>
    </row>
    <row r="331" spans="2:35" s="160" customFormat="1" x14ac:dyDescent="0.25">
      <c r="B331" s="171" t="s">
        <v>79</v>
      </c>
      <c r="C331" s="85">
        <v>144</v>
      </c>
      <c r="D331" s="85">
        <f t="shared" si="89"/>
        <v>0</v>
      </c>
      <c r="E331" s="72" t="s">
        <v>790</v>
      </c>
      <c r="F331" s="50" t="s">
        <v>887</v>
      </c>
      <c r="G331" s="70">
        <v>0.40277777777777773</v>
      </c>
      <c r="H331" s="70">
        <v>0.64930555555555558</v>
      </c>
      <c r="I331" s="71">
        <v>44313</v>
      </c>
      <c r="J331" s="71">
        <v>44313</v>
      </c>
      <c r="K331" s="71">
        <v>44313</v>
      </c>
      <c r="L331" s="71">
        <v>44313</v>
      </c>
      <c r="M331" s="70">
        <v>0.60416666666666663</v>
      </c>
      <c r="N331" s="70">
        <v>0.64583333333333337</v>
      </c>
      <c r="O331" s="72" t="s">
        <v>791</v>
      </c>
      <c r="P331" s="171" t="s">
        <v>80</v>
      </c>
      <c r="Q331" s="73" t="s">
        <v>47</v>
      </c>
      <c r="R331" s="170" t="s">
        <v>792</v>
      </c>
      <c r="S331" s="171" t="s">
        <v>337</v>
      </c>
      <c r="T331" s="171" t="s">
        <v>184</v>
      </c>
      <c r="U331" s="151">
        <f t="shared" si="90"/>
        <v>0</v>
      </c>
      <c r="V331" s="50">
        <f t="shared" si="91"/>
        <v>1</v>
      </c>
      <c r="W331" s="152">
        <f t="shared" si="103"/>
        <v>0.16352777777777783</v>
      </c>
      <c r="X331" s="152">
        <f t="shared" si="104"/>
        <v>0.20485777777777786</v>
      </c>
      <c r="Y331" s="134">
        <f t="shared" si="92"/>
        <v>1</v>
      </c>
      <c r="Z331" s="152">
        <f t="shared" si="93"/>
        <v>0</v>
      </c>
      <c r="AA331" s="152">
        <f t="shared" si="94"/>
        <v>0.20485777777777786</v>
      </c>
      <c r="AB331" s="91">
        <f t="shared" si="95"/>
        <v>27</v>
      </c>
      <c r="AC331" s="81">
        <f t="shared" si="96"/>
        <v>4</v>
      </c>
      <c r="AD331" s="81">
        <f t="shared" si="97"/>
        <v>17</v>
      </c>
      <c r="AE331" s="81" t="str">
        <f t="shared" si="98"/>
        <v>4-17</v>
      </c>
      <c r="AF331" s="152">
        <f t="shared" si="99"/>
        <v>4.1666666666666741E-2</v>
      </c>
      <c r="AG331" s="153">
        <f t="shared" si="100"/>
        <v>0</v>
      </c>
      <c r="AH331" s="85">
        <f t="shared" si="101"/>
        <v>1</v>
      </c>
      <c r="AI331" s="81">
        <f t="shared" si="102"/>
        <v>17</v>
      </c>
    </row>
    <row r="332" spans="2:35" s="160" customFormat="1" x14ac:dyDescent="0.25">
      <c r="B332" s="171" t="s">
        <v>79</v>
      </c>
      <c r="C332" s="85">
        <v>144</v>
      </c>
      <c r="D332" s="85">
        <f t="shared" si="89"/>
        <v>1</v>
      </c>
      <c r="E332" s="72" t="s">
        <v>793</v>
      </c>
      <c r="F332" s="50" t="s">
        <v>887</v>
      </c>
      <c r="G332" s="70">
        <v>0.40277777777777773</v>
      </c>
      <c r="H332" s="70">
        <v>0.64930555555555558</v>
      </c>
      <c r="I332" s="71">
        <v>44313</v>
      </c>
      <c r="J332" s="71">
        <v>44313</v>
      </c>
      <c r="K332" s="71">
        <v>44313</v>
      </c>
      <c r="L332" s="71">
        <v>44313</v>
      </c>
      <c r="M332" s="70">
        <v>0.58333333333333337</v>
      </c>
      <c r="N332" s="70">
        <v>0.66319444444444442</v>
      </c>
      <c r="O332" s="72" t="s">
        <v>794</v>
      </c>
      <c r="P332" s="171" t="s">
        <v>80</v>
      </c>
      <c r="Q332" s="73" t="s">
        <v>47</v>
      </c>
      <c r="R332" s="170" t="s">
        <v>795</v>
      </c>
      <c r="S332" s="171" t="s">
        <v>337</v>
      </c>
      <c r="T332" s="171" t="s">
        <v>184</v>
      </c>
      <c r="U332" s="151">
        <f t="shared" si="90"/>
        <v>0</v>
      </c>
      <c r="V332" s="50">
        <f t="shared" si="91"/>
        <v>1</v>
      </c>
      <c r="W332" s="152">
        <f t="shared" si="103"/>
        <v>0.16352777777777783</v>
      </c>
      <c r="X332" s="152">
        <f t="shared" si="104"/>
        <v>0.20485777777777786</v>
      </c>
      <c r="Y332" s="134">
        <f t="shared" si="92"/>
        <v>1</v>
      </c>
      <c r="Z332" s="152">
        <f t="shared" si="93"/>
        <v>0</v>
      </c>
      <c r="AA332" s="152">
        <f t="shared" si="94"/>
        <v>0.20485777777777786</v>
      </c>
      <c r="AB332" s="91">
        <f t="shared" si="95"/>
        <v>27</v>
      </c>
      <c r="AC332" s="81">
        <f t="shared" si="96"/>
        <v>4</v>
      </c>
      <c r="AD332" s="81">
        <f t="shared" si="97"/>
        <v>17</v>
      </c>
      <c r="AE332" s="81" t="str">
        <f t="shared" si="98"/>
        <v>4-17</v>
      </c>
      <c r="AF332" s="152">
        <f t="shared" si="99"/>
        <v>7.9861111111111049E-2</v>
      </c>
      <c r="AG332" s="153">
        <f t="shared" si="100"/>
        <v>0</v>
      </c>
      <c r="AH332" s="85">
        <f t="shared" si="101"/>
        <v>1</v>
      </c>
      <c r="AI332" s="81">
        <f t="shared" si="102"/>
        <v>17</v>
      </c>
    </row>
    <row r="333" spans="2:35" s="160" customFormat="1" ht="18" customHeight="1" x14ac:dyDescent="0.25">
      <c r="B333" s="171" t="s">
        <v>203</v>
      </c>
      <c r="C333" s="85">
        <v>145</v>
      </c>
      <c r="D333" s="85">
        <f t="shared" si="89"/>
        <v>0</v>
      </c>
      <c r="E333" s="170" t="s">
        <v>247</v>
      </c>
      <c r="F333" s="50" t="s">
        <v>891</v>
      </c>
      <c r="G333" s="70">
        <v>0.3125</v>
      </c>
      <c r="H333" s="70">
        <v>0.5</v>
      </c>
      <c r="I333" s="71">
        <v>44313</v>
      </c>
      <c r="J333" s="71">
        <v>44313</v>
      </c>
      <c r="K333" s="71">
        <v>44313</v>
      </c>
      <c r="L333" s="71">
        <v>44313</v>
      </c>
      <c r="M333" s="70">
        <v>0.31944444444444448</v>
      </c>
      <c r="N333" s="70">
        <v>0.33333333333333331</v>
      </c>
      <c r="O333" s="170" t="s">
        <v>796</v>
      </c>
      <c r="P333" s="171" t="s">
        <v>797</v>
      </c>
      <c r="Q333" s="73" t="s">
        <v>47</v>
      </c>
      <c r="R333" s="170" t="s">
        <v>783</v>
      </c>
      <c r="S333" s="171" t="s">
        <v>337</v>
      </c>
      <c r="T333" s="171" t="s">
        <v>185</v>
      </c>
      <c r="U333" s="151">
        <f t="shared" si="90"/>
        <v>0</v>
      </c>
      <c r="V333" s="50">
        <f t="shared" si="91"/>
        <v>1</v>
      </c>
      <c r="W333" s="152">
        <f t="shared" si="103"/>
        <v>0.1875</v>
      </c>
      <c r="X333" s="152">
        <f t="shared" si="104"/>
        <v>0.1875</v>
      </c>
      <c r="Y333" s="134">
        <f t="shared" si="92"/>
        <v>1</v>
      </c>
      <c r="Z333" s="152">
        <f t="shared" si="93"/>
        <v>0</v>
      </c>
      <c r="AA333" s="152">
        <f t="shared" si="94"/>
        <v>0.1875</v>
      </c>
      <c r="AB333" s="91">
        <f t="shared" si="95"/>
        <v>27</v>
      </c>
      <c r="AC333" s="81">
        <f t="shared" si="96"/>
        <v>4</v>
      </c>
      <c r="AD333" s="81">
        <f t="shared" si="97"/>
        <v>17</v>
      </c>
      <c r="AE333" s="81" t="str">
        <f t="shared" si="98"/>
        <v>4-17</v>
      </c>
      <c r="AF333" s="152">
        <f t="shared" si="99"/>
        <v>1.388888888888884E-2</v>
      </c>
      <c r="AG333" s="153">
        <f t="shared" si="100"/>
        <v>0</v>
      </c>
      <c r="AH333" s="85">
        <f t="shared" si="101"/>
        <v>1</v>
      </c>
      <c r="AI333" s="81">
        <f t="shared" si="102"/>
        <v>17</v>
      </c>
    </row>
    <row r="334" spans="2:35" s="160" customFormat="1" ht="30" customHeight="1" x14ac:dyDescent="0.25">
      <c r="B334" s="171" t="s">
        <v>203</v>
      </c>
      <c r="C334" s="85">
        <v>145</v>
      </c>
      <c r="D334" s="85">
        <f t="shared" si="89"/>
        <v>0</v>
      </c>
      <c r="E334" s="72" t="s">
        <v>906</v>
      </c>
      <c r="F334" s="50" t="s">
        <v>887</v>
      </c>
      <c r="G334" s="70">
        <v>0.3125</v>
      </c>
      <c r="H334" s="70">
        <v>0.5</v>
      </c>
      <c r="I334" s="71">
        <v>44313</v>
      </c>
      <c r="J334" s="71">
        <v>44313</v>
      </c>
      <c r="K334" s="71">
        <v>44313</v>
      </c>
      <c r="L334" s="71">
        <v>44313</v>
      </c>
      <c r="M334" s="70">
        <v>0.33333333333333331</v>
      </c>
      <c r="N334" s="70">
        <v>0.45833333333333331</v>
      </c>
      <c r="O334" s="72" t="s">
        <v>400</v>
      </c>
      <c r="P334" s="171" t="s">
        <v>797</v>
      </c>
      <c r="Q334" s="73" t="s">
        <v>47</v>
      </c>
      <c r="R334" s="72" t="s">
        <v>798</v>
      </c>
      <c r="S334" s="171" t="s">
        <v>337</v>
      </c>
      <c r="T334" s="171" t="s">
        <v>185</v>
      </c>
      <c r="U334" s="151">
        <f t="shared" si="90"/>
        <v>0</v>
      </c>
      <c r="V334" s="50">
        <f t="shared" si="91"/>
        <v>1</v>
      </c>
      <c r="W334" s="152">
        <f t="shared" si="103"/>
        <v>0.1875</v>
      </c>
      <c r="X334" s="152">
        <f t="shared" si="104"/>
        <v>0.1875</v>
      </c>
      <c r="Y334" s="134">
        <f t="shared" si="92"/>
        <v>1</v>
      </c>
      <c r="Z334" s="152">
        <f t="shared" si="93"/>
        <v>0</v>
      </c>
      <c r="AA334" s="152">
        <f t="shared" si="94"/>
        <v>0.1875</v>
      </c>
      <c r="AB334" s="91">
        <f t="shared" si="95"/>
        <v>27</v>
      </c>
      <c r="AC334" s="81">
        <f t="shared" si="96"/>
        <v>4</v>
      </c>
      <c r="AD334" s="81">
        <f t="shared" si="97"/>
        <v>17</v>
      </c>
      <c r="AE334" s="81" t="str">
        <f t="shared" si="98"/>
        <v>4-17</v>
      </c>
      <c r="AF334" s="152">
        <f t="shared" si="99"/>
        <v>0.125</v>
      </c>
      <c r="AG334" s="153">
        <f t="shared" si="100"/>
        <v>0</v>
      </c>
      <c r="AH334" s="85">
        <f t="shared" si="101"/>
        <v>1</v>
      </c>
      <c r="AI334" s="81">
        <f t="shared" si="102"/>
        <v>17</v>
      </c>
    </row>
    <row r="335" spans="2:35" s="160" customFormat="1" ht="30" x14ac:dyDescent="0.25">
      <c r="B335" s="171" t="s">
        <v>203</v>
      </c>
      <c r="C335" s="85">
        <v>145</v>
      </c>
      <c r="D335" s="85">
        <f t="shared" si="89"/>
        <v>1</v>
      </c>
      <c r="E335" s="72" t="s">
        <v>799</v>
      </c>
      <c r="F335" s="50" t="s">
        <v>894</v>
      </c>
      <c r="G335" s="70">
        <v>0.3125</v>
      </c>
      <c r="H335" s="70">
        <v>0.5</v>
      </c>
      <c r="I335" s="71">
        <v>44313</v>
      </c>
      <c r="J335" s="71">
        <v>44313</v>
      </c>
      <c r="K335" s="71">
        <v>44313</v>
      </c>
      <c r="L335" s="71">
        <v>44313</v>
      </c>
      <c r="M335" s="70">
        <v>0.35416666666666669</v>
      </c>
      <c r="N335" s="70">
        <v>0.5</v>
      </c>
      <c r="O335" s="72" t="s">
        <v>126</v>
      </c>
      <c r="P335" s="171" t="s">
        <v>797</v>
      </c>
      <c r="Q335" s="73" t="s">
        <v>47</v>
      </c>
      <c r="R335" s="170" t="s">
        <v>783</v>
      </c>
      <c r="S335" s="171" t="s">
        <v>337</v>
      </c>
      <c r="T335" s="171" t="s">
        <v>185</v>
      </c>
      <c r="U335" s="151">
        <f t="shared" si="90"/>
        <v>0</v>
      </c>
      <c r="V335" s="50">
        <f t="shared" si="91"/>
        <v>1</v>
      </c>
      <c r="W335" s="152">
        <f t="shared" si="103"/>
        <v>0.1875</v>
      </c>
      <c r="X335" s="152">
        <f t="shared" si="104"/>
        <v>0.1875</v>
      </c>
      <c r="Y335" s="134">
        <f t="shared" si="92"/>
        <v>1</v>
      </c>
      <c r="Z335" s="152">
        <f t="shared" si="93"/>
        <v>0</v>
      </c>
      <c r="AA335" s="152">
        <f t="shared" si="94"/>
        <v>0.1875</v>
      </c>
      <c r="AB335" s="91">
        <f t="shared" si="95"/>
        <v>27</v>
      </c>
      <c r="AC335" s="81">
        <f t="shared" si="96"/>
        <v>4</v>
      </c>
      <c r="AD335" s="81">
        <f t="shared" si="97"/>
        <v>17</v>
      </c>
      <c r="AE335" s="81" t="str">
        <f t="shared" si="98"/>
        <v>4-17</v>
      </c>
      <c r="AF335" s="152">
        <f t="shared" si="99"/>
        <v>0.14583333333333331</v>
      </c>
      <c r="AG335" s="153">
        <f t="shared" si="100"/>
        <v>0</v>
      </c>
      <c r="AH335" s="85">
        <f t="shared" si="101"/>
        <v>1</v>
      </c>
      <c r="AI335" s="81">
        <f t="shared" si="102"/>
        <v>17</v>
      </c>
    </row>
    <row r="336" spans="2:35" s="160" customFormat="1" x14ac:dyDescent="0.25">
      <c r="B336" s="171" t="s">
        <v>138</v>
      </c>
      <c r="C336" s="85">
        <v>146</v>
      </c>
      <c r="D336" s="85">
        <f t="shared" si="89"/>
        <v>0</v>
      </c>
      <c r="E336" s="170" t="s">
        <v>239</v>
      </c>
      <c r="F336" s="50" t="s">
        <v>441</v>
      </c>
      <c r="G336" s="70">
        <v>0.60069444444444442</v>
      </c>
      <c r="H336" s="70">
        <v>0.70138888888888884</v>
      </c>
      <c r="I336" s="71">
        <v>44313</v>
      </c>
      <c r="J336" s="71">
        <v>44316</v>
      </c>
      <c r="K336" s="71">
        <v>44313</v>
      </c>
      <c r="L336" s="71">
        <v>44313</v>
      </c>
      <c r="M336" s="70">
        <v>0.67708333333333337</v>
      </c>
      <c r="N336" s="70">
        <v>0.73263888888888884</v>
      </c>
      <c r="O336" s="170" t="s">
        <v>800</v>
      </c>
      <c r="P336" s="171" t="s">
        <v>139</v>
      </c>
      <c r="Q336" s="73" t="s">
        <v>47</v>
      </c>
      <c r="R336" s="170" t="s">
        <v>801</v>
      </c>
      <c r="S336" s="171" t="s">
        <v>337</v>
      </c>
      <c r="T336" s="171" t="s">
        <v>184</v>
      </c>
      <c r="U336" s="151">
        <f t="shared" si="90"/>
        <v>3</v>
      </c>
      <c r="V336" s="50">
        <f t="shared" si="91"/>
        <v>1</v>
      </c>
      <c r="W336" s="152">
        <f t="shared" si="103"/>
        <v>1.1633944444444444</v>
      </c>
      <c r="X336" s="152">
        <f t="shared" si="104"/>
        <v>1.8916911111111108</v>
      </c>
      <c r="Y336" s="134">
        <f t="shared" si="92"/>
        <v>0</v>
      </c>
      <c r="Z336" s="152">
        <f t="shared" si="93"/>
        <v>0.17361111111111116</v>
      </c>
      <c r="AA336" s="152">
        <f t="shared" si="94"/>
        <v>2.0653022222222219</v>
      </c>
      <c r="AB336" s="91">
        <f t="shared" si="95"/>
        <v>30</v>
      </c>
      <c r="AC336" s="81">
        <f t="shared" si="96"/>
        <v>4</v>
      </c>
      <c r="AD336" s="81">
        <f t="shared" si="97"/>
        <v>17</v>
      </c>
      <c r="AE336" s="81" t="str">
        <f t="shared" si="98"/>
        <v>4-17</v>
      </c>
      <c r="AF336" s="152">
        <f t="shared" si="99"/>
        <v>5.5555555555555469E-2</v>
      </c>
      <c r="AG336" s="153">
        <f t="shared" si="100"/>
        <v>0</v>
      </c>
      <c r="AH336" s="85">
        <f t="shared" si="101"/>
        <v>1</v>
      </c>
      <c r="AI336" s="81">
        <f t="shared" si="102"/>
        <v>17</v>
      </c>
    </row>
    <row r="337" spans="2:35" s="160" customFormat="1" ht="30" x14ac:dyDescent="0.25">
      <c r="B337" s="171" t="s">
        <v>138</v>
      </c>
      <c r="C337" s="85">
        <v>146</v>
      </c>
      <c r="D337" s="85">
        <f t="shared" ref="D337:D365" si="105">IF(C337=C338,0,1)</f>
        <v>0</v>
      </c>
      <c r="E337" s="72" t="s">
        <v>802</v>
      </c>
      <c r="F337" s="50" t="s">
        <v>777</v>
      </c>
      <c r="G337" s="70">
        <v>0.60069444444444442</v>
      </c>
      <c r="H337" s="70">
        <v>0.70138888888888884</v>
      </c>
      <c r="I337" s="71">
        <v>44313</v>
      </c>
      <c r="J337" s="71">
        <v>44316</v>
      </c>
      <c r="K337" s="71">
        <v>44313</v>
      </c>
      <c r="L337" s="71">
        <v>44313</v>
      </c>
      <c r="M337" s="70">
        <v>0.625</v>
      </c>
      <c r="N337" s="70">
        <v>0.64583333333333337</v>
      </c>
      <c r="O337" s="72" t="s">
        <v>776</v>
      </c>
      <c r="P337" s="171" t="s">
        <v>139</v>
      </c>
      <c r="Q337" s="73" t="s">
        <v>47</v>
      </c>
      <c r="R337" s="72" t="s">
        <v>777</v>
      </c>
      <c r="S337" s="171" t="s">
        <v>337</v>
      </c>
      <c r="T337" s="171" t="s">
        <v>184</v>
      </c>
      <c r="U337" s="151">
        <f t="shared" si="90"/>
        <v>3</v>
      </c>
      <c r="V337" s="50">
        <f t="shared" si="91"/>
        <v>1</v>
      </c>
      <c r="W337" s="152">
        <f t="shared" si="103"/>
        <v>1.1633944444444444</v>
      </c>
      <c r="X337" s="152">
        <f t="shared" si="104"/>
        <v>1.8916911111111108</v>
      </c>
      <c r="Y337" s="134">
        <f t="shared" si="92"/>
        <v>0</v>
      </c>
      <c r="Z337" s="152">
        <f t="shared" si="93"/>
        <v>0.17361111111111116</v>
      </c>
      <c r="AA337" s="152">
        <f t="shared" si="94"/>
        <v>2.0653022222222219</v>
      </c>
      <c r="AB337" s="91">
        <f t="shared" si="95"/>
        <v>30</v>
      </c>
      <c r="AC337" s="81">
        <f t="shared" si="96"/>
        <v>4</v>
      </c>
      <c r="AD337" s="81">
        <f t="shared" si="97"/>
        <v>17</v>
      </c>
      <c r="AE337" s="81" t="str">
        <f t="shared" si="98"/>
        <v>4-17</v>
      </c>
      <c r="AF337" s="152">
        <f t="shared" si="99"/>
        <v>2.083333333333337E-2</v>
      </c>
      <c r="AG337" s="153">
        <f t="shared" si="100"/>
        <v>0</v>
      </c>
      <c r="AH337" s="85">
        <f t="shared" si="101"/>
        <v>1</v>
      </c>
      <c r="AI337" s="81">
        <f t="shared" si="102"/>
        <v>17</v>
      </c>
    </row>
    <row r="338" spans="2:35" s="160" customFormat="1" ht="45" x14ac:dyDescent="0.25">
      <c r="B338" s="171" t="s">
        <v>138</v>
      </c>
      <c r="C338" s="85">
        <v>146</v>
      </c>
      <c r="D338" s="85">
        <f t="shared" si="105"/>
        <v>0</v>
      </c>
      <c r="E338" s="72" t="s">
        <v>803</v>
      </c>
      <c r="F338" s="72" t="s">
        <v>908</v>
      </c>
      <c r="G338" s="70">
        <v>0.60069444444444442</v>
      </c>
      <c r="H338" s="70">
        <v>0.70138888888888884</v>
      </c>
      <c r="I338" s="71">
        <v>44313</v>
      </c>
      <c r="J338" s="71">
        <v>44316</v>
      </c>
      <c r="K338" s="71">
        <v>44313</v>
      </c>
      <c r="L338" s="71">
        <v>44313</v>
      </c>
      <c r="M338" s="70">
        <v>0.65972222222222221</v>
      </c>
      <c r="N338" s="70">
        <v>0.72222222222222221</v>
      </c>
      <c r="O338" s="72" t="s">
        <v>769</v>
      </c>
      <c r="P338" s="171" t="s">
        <v>139</v>
      </c>
      <c r="Q338" s="73" t="s">
        <v>47</v>
      </c>
      <c r="R338" s="72" t="s">
        <v>777</v>
      </c>
      <c r="S338" s="171" t="s">
        <v>337</v>
      </c>
      <c r="T338" s="171" t="s">
        <v>184</v>
      </c>
      <c r="U338" s="151">
        <f t="shared" si="90"/>
        <v>3</v>
      </c>
      <c r="V338" s="50">
        <f t="shared" si="91"/>
        <v>1</v>
      </c>
      <c r="W338" s="152">
        <f t="shared" si="103"/>
        <v>1.1633944444444444</v>
      </c>
      <c r="X338" s="152">
        <f t="shared" si="104"/>
        <v>1.8916911111111108</v>
      </c>
      <c r="Y338" s="134">
        <f t="shared" si="92"/>
        <v>0</v>
      </c>
      <c r="Z338" s="152">
        <f t="shared" si="93"/>
        <v>0.17361111111111116</v>
      </c>
      <c r="AA338" s="152">
        <f t="shared" si="94"/>
        <v>2.0653022222222219</v>
      </c>
      <c r="AB338" s="91">
        <f t="shared" si="95"/>
        <v>30</v>
      </c>
      <c r="AC338" s="81">
        <f t="shared" si="96"/>
        <v>4</v>
      </c>
      <c r="AD338" s="81">
        <f t="shared" si="97"/>
        <v>17</v>
      </c>
      <c r="AE338" s="81" t="str">
        <f t="shared" si="98"/>
        <v>4-17</v>
      </c>
      <c r="AF338" s="152">
        <f t="shared" si="99"/>
        <v>6.25E-2</v>
      </c>
      <c r="AG338" s="153">
        <f t="shared" si="100"/>
        <v>0</v>
      </c>
      <c r="AH338" s="85">
        <f t="shared" si="101"/>
        <v>1</v>
      </c>
      <c r="AI338" s="81">
        <f t="shared" si="102"/>
        <v>17</v>
      </c>
    </row>
    <row r="339" spans="2:35" s="160" customFormat="1" ht="14.25" customHeight="1" x14ac:dyDescent="0.25">
      <c r="B339" s="171" t="s">
        <v>138</v>
      </c>
      <c r="C339" s="85">
        <v>146</v>
      </c>
      <c r="D339" s="85">
        <f t="shared" si="105"/>
        <v>0</v>
      </c>
      <c r="E339" s="170" t="s">
        <v>804</v>
      </c>
      <c r="F339" s="50" t="s">
        <v>887</v>
      </c>
      <c r="G339" s="70">
        <v>0.60069444444444398</v>
      </c>
      <c r="H339" s="70">
        <v>0.70138888888888884</v>
      </c>
      <c r="I339" s="71">
        <v>44313</v>
      </c>
      <c r="J339" s="71">
        <v>44316</v>
      </c>
      <c r="K339" s="71">
        <v>44314</v>
      </c>
      <c r="L339" s="71">
        <v>44314</v>
      </c>
      <c r="M339" s="70">
        <v>0.33333333333333331</v>
      </c>
      <c r="N339" s="70">
        <v>0.39583333333333331</v>
      </c>
      <c r="O339" s="72" t="s">
        <v>136</v>
      </c>
      <c r="P339" s="171" t="s">
        <v>139</v>
      </c>
      <c r="Q339" s="171" t="s">
        <v>77</v>
      </c>
      <c r="R339" s="72" t="s">
        <v>350</v>
      </c>
      <c r="S339" s="171" t="s">
        <v>726</v>
      </c>
      <c r="T339" s="171" t="s">
        <v>184</v>
      </c>
      <c r="U339" s="151">
        <f t="shared" si="90"/>
        <v>3</v>
      </c>
      <c r="V339" s="50">
        <f t="shared" si="91"/>
        <v>1</v>
      </c>
      <c r="W339" s="152">
        <f t="shared" si="103"/>
        <v>1.1633944444444448</v>
      </c>
      <c r="X339" s="152">
        <f t="shared" si="104"/>
        <v>1.8916911111111112</v>
      </c>
      <c r="Y339" s="134">
        <f t="shared" si="92"/>
        <v>0</v>
      </c>
      <c r="Z339" s="152">
        <f t="shared" si="93"/>
        <v>0.17361111111111116</v>
      </c>
      <c r="AA339" s="152">
        <f t="shared" si="94"/>
        <v>2.0653022222222224</v>
      </c>
      <c r="AB339" s="91">
        <f t="shared" si="95"/>
        <v>30</v>
      </c>
      <c r="AC339" s="81">
        <f t="shared" si="96"/>
        <v>4</v>
      </c>
      <c r="AD339" s="81">
        <f t="shared" si="97"/>
        <v>17</v>
      </c>
      <c r="AE339" s="81" t="str">
        <f t="shared" si="98"/>
        <v>4-17</v>
      </c>
      <c r="AF339" s="152">
        <f t="shared" si="99"/>
        <v>6.25E-2</v>
      </c>
      <c r="AG339" s="153">
        <f t="shared" si="100"/>
        <v>0</v>
      </c>
      <c r="AH339" s="85">
        <f t="shared" si="101"/>
        <v>1</v>
      </c>
      <c r="AI339" s="81">
        <f t="shared" si="102"/>
        <v>17</v>
      </c>
    </row>
    <row r="340" spans="2:35" s="160" customFormat="1" x14ac:dyDescent="0.25">
      <c r="B340" s="171" t="s">
        <v>138</v>
      </c>
      <c r="C340" s="85">
        <v>146</v>
      </c>
      <c r="D340" s="85">
        <f t="shared" si="105"/>
        <v>0</v>
      </c>
      <c r="E340" s="170" t="s">
        <v>914</v>
      </c>
      <c r="F340" s="50" t="s">
        <v>887</v>
      </c>
      <c r="G340" s="70">
        <v>0.60069444444444398</v>
      </c>
      <c r="H340" s="70">
        <v>0.70138888888888884</v>
      </c>
      <c r="I340" s="71">
        <v>44313</v>
      </c>
      <c r="J340" s="71">
        <v>44316</v>
      </c>
      <c r="K340" s="71">
        <v>44314</v>
      </c>
      <c r="L340" s="71">
        <v>44314</v>
      </c>
      <c r="M340" s="70">
        <v>0.46527777777777773</v>
      </c>
      <c r="N340" s="70">
        <v>0.5</v>
      </c>
      <c r="O340" s="72" t="s">
        <v>100</v>
      </c>
      <c r="P340" s="171" t="s">
        <v>139</v>
      </c>
      <c r="Q340" s="171" t="s">
        <v>77</v>
      </c>
      <c r="R340" s="72" t="s">
        <v>350</v>
      </c>
      <c r="S340" s="171" t="s">
        <v>726</v>
      </c>
      <c r="T340" s="171" t="s">
        <v>184</v>
      </c>
      <c r="U340" s="151">
        <f t="shared" si="90"/>
        <v>3</v>
      </c>
      <c r="V340" s="50">
        <f t="shared" si="91"/>
        <v>1</v>
      </c>
      <c r="W340" s="152">
        <f t="shared" si="103"/>
        <v>1.1633944444444448</v>
      </c>
      <c r="X340" s="152">
        <f t="shared" si="104"/>
        <v>1.8916911111111112</v>
      </c>
      <c r="Y340" s="134">
        <f t="shared" si="92"/>
        <v>0</v>
      </c>
      <c r="Z340" s="152">
        <f t="shared" si="93"/>
        <v>0.17361111111111116</v>
      </c>
      <c r="AA340" s="152">
        <f t="shared" si="94"/>
        <v>2.0653022222222224</v>
      </c>
      <c r="AB340" s="91">
        <f t="shared" si="95"/>
        <v>30</v>
      </c>
      <c r="AC340" s="81">
        <f t="shared" si="96"/>
        <v>4</v>
      </c>
      <c r="AD340" s="81">
        <f t="shared" si="97"/>
        <v>17</v>
      </c>
      <c r="AE340" s="81" t="str">
        <f t="shared" si="98"/>
        <v>4-17</v>
      </c>
      <c r="AF340" s="152">
        <f t="shared" si="99"/>
        <v>3.4722222222222265E-2</v>
      </c>
      <c r="AG340" s="153">
        <f t="shared" si="100"/>
        <v>0</v>
      </c>
      <c r="AH340" s="85">
        <f t="shared" si="101"/>
        <v>1</v>
      </c>
      <c r="AI340" s="81">
        <f t="shared" si="102"/>
        <v>17</v>
      </c>
    </row>
    <row r="341" spans="2:35" s="160" customFormat="1" ht="30" x14ac:dyDescent="0.25">
      <c r="B341" s="171" t="s">
        <v>138</v>
      </c>
      <c r="C341" s="85">
        <v>146</v>
      </c>
      <c r="D341" s="85">
        <f t="shared" si="105"/>
        <v>0</v>
      </c>
      <c r="E341" s="170" t="s">
        <v>915</v>
      </c>
      <c r="F341" s="50" t="s">
        <v>903</v>
      </c>
      <c r="G341" s="70">
        <v>0.60069444444444442</v>
      </c>
      <c r="H341" s="70">
        <v>0.70138888888888884</v>
      </c>
      <c r="I341" s="71">
        <v>44313</v>
      </c>
      <c r="J341" s="71">
        <v>44316</v>
      </c>
      <c r="K341" s="71">
        <v>44315</v>
      </c>
      <c r="L341" s="71">
        <v>44316</v>
      </c>
      <c r="M341" s="70">
        <v>0.47569444444444442</v>
      </c>
      <c r="N341" s="70">
        <v>0.72916666666666663</v>
      </c>
      <c r="O341" s="170" t="s">
        <v>805</v>
      </c>
      <c r="P341" s="171" t="s">
        <v>139</v>
      </c>
      <c r="Q341" s="73" t="s">
        <v>47</v>
      </c>
      <c r="R341" s="170" t="s">
        <v>779</v>
      </c>
      <c r="S341" s="171" t="s">
        <v>337</v>
      </c>
      <c r="T341" s="171" t="s">
        <v>184</v>
      </c>
      <c r="U341" s="151">
        <f t="shared" si="90"/>
        <v>3</v>
      </c>
      <c r="V341" s="50">
        <f t="shared" si="91"/>
        <v>1</v>
      </c>
      <c r="W341" s="152">
        <f t="shared" si="103"/>
        <v>1.1633944444444444</v>
      </c>
      <c r="X341" s="152">
        <f t="shared" si="104"/>
        <v>1.8916911111111108</v>
      </c>
      <c r="Y341" s="134">
        <f t="shared" si="92"/>
        <v>0</v>
      </c>
      <c r="Z341" s="152">
        <f t="shared" si="93"/>
        <v>0.17361111111111116</v>
      </c>
      <c r="AA341" s="152">
        <f t="shared" si="94"/>
        <v>2.0653022222222219</v>
      </c>
      <c r="AB341" s="91">
        <f t="shared" si="95"/>
        <v>30</v>
      </c>
      <c r="AC341" s="81">
        <f t="shared" si="96"/>
        <v>4</v>
      </c>
      <c r="AD341" s="81">
        <f t="shared" si="97"/>
        <v>17</v>
      </c>
      <c r="AE341" s="81" t="str">
        <f t="shared" si="98"/>
        <v>4-17</v>
      </c>
      <c r="AF341" s="152">
        <f t="shared" si="99"/>
        <v>0.52497222222222206</v>
      </c>
      <c r="AG341" s="153">
        <f t="shared" si="100"/>
        <v>1</v>
      </c>
      <c r="AH341" s="85">
        <f t="shared" si="101"/>
        <v>1</v>
      </c>
      <c r="AI341" s="81">
        <f t="shared" si="102"/>
        <v>17</v>
      </c>
    </row>
    <row r="342" spans="2:35" s="160" customFormat="1" x14ac:dyDescent="0.25">
      <c r="B342" s="171" t="s">
        <v>245</v>
      </c>
      <c r="C342" s="85">
        <v>146</v>
      </c>
      <c r="D342" s="85">
        <f t="shared" si="105"/>
        <v>1</v>
      </c>
      <c r="E342" s="170" t="s">
        <v>909</v>
      </c>
      <c r="F342" s="50" t="s">
        <v>903</v>
      </c>
      <c r="G342" s="70">
        <v>0.60069444444444442</v>
      </c>
      <c r="H342" s="70">
        <v>0.44791666666666669</v>
      </c>
      <c r="I342" s="71">
        <v>44313</v>
      </c>
      <c r="J342" s="71">
        <v>44315</v>
      </c>
      <c r="K342" s="71">
        <v>44315</v>
      </c>
      <c r="L342" s="71">
        <v>44315</v>
      </c>
      <c r="M342" s="70">
        <v>0.33333333333333331</v>
      </c>
      <c r="N342" s="70">
        <v>0.44791666666666669</v>
      </c>
      <c r="O342" s="170" t="s">
        <v>733</v>
      </c>
      <c r="P342" s="171" t="s">
        <v>139</v>
      </c>
      <c r="Q342" s="73" t="s">
        <v>47</v>
      </c>
      <c r="R342" s="170" t="s">
        <v>806</v>
      </c>
      <c r="S342" s="171" t="s">
        <v>337</v>
      </c>
      <c r="T342" s="171" t="s">
        <v>184</v>
      </c>
      <c r="U342" s="151">
        <f t="shared" si="90"/>
        <v>2</v>
      </c>
      <c r="V342" s="50">
        <f t="shared" si="91"/>
        <v>1</v>
      </c>
      <c r="W342" s="152">
        <f t="shared" si="103"/>
        <v>0.55582222222222233</v>
      </c>
      <c r="X342" s="152">
        <f t="shared" si="104"/>
        <v>1.0552188888888889</v>
      </c>
      <c r="Y342" s="134">
        <f t="shared" si="92"/>
        <v>1</v>
      </c>
      <c r="Z342" s="152">
        <f t="shared" si="93"/>
        <v>0</v>
      </c>
      <c r="AA342" s="152">
        <f t="shared" si="94"/>
        <v>1.0552188888888889</v>
      </c>
      <c r="AB342" s="91">
        <f t="shared" si="95"/>
        <v>29</v>
      </c>
      <c r="AC342" s="81">
        <f t="shared" si="96"/>
        <v>4</v>
      </c>
      <c r="AD342" s="81">
        <f t="shared" si="97"/>
        <v>17</v>
      </c>
      <c r="AE342" s="81" t="str">
        <f t="shared" si="98"/>
        <v>4-17</v>
      </c>
      <c r="AF342" s="152">
        <f t="shared" si="99"/>
        <v>0.11458333333333337</v>
      </c>
      <c r="AG342" s="153">
        <f t="shared" si="100"/>
        <v>0</v>
      </c>
      <c r="AH342" s="85">
        <f t="shared" si="101"/>
        <v>1</v>
      </c>
      <c r="AI342" s="81">
        <f t="shared" si="102"/>
        <v>17</v>
      </c>
    </row>
    <row r="343" spans="2:35" s="160" customFormat="1" ht="45" x14ac:dyDescent="0.25">
      <c r="B343" s="171" t="s">
        <v>154</v>
      </c>
      <c r="C343" s="85">
        <v>147</v>
      </c>
      <c r="D343" s="85">
        <f t="shared" si="105"/>
        <v>0</v>
      </c>
      <c r="E343" s="170" t="s">
        <v>807</v>
      </c>
      <c r="F343" s="50" t="s">
        <v>777</v>
      </c>
      <c r="G343" s="70">
        <v>0.67013888888888884</v>
      </c>
      <c r="H343" s="70">
        <v>0.5</v>
      </c>
      <c r="I343" s="71">
        <v>44313</v>
      </c>
      <c r="J343" s="71">
        <v>44314</v>
      </c>
      <c r="K343" s="71">
        <v>44313</v>
      </c>
      <c r="L343" s="71">
        <v>44313</v>
      </c>
      <c r="M343" s="70">
        <v>0.6875</v>
      </c>
      <c r="N343" s="70">
        <v>0.77083333333333337</v>
      </c>
      <c r="O343" s="170" t="s">
        <v>776</v>
      </c>
      <c r="P343" s="171" t="s">
        <v>155</v>
      </c>
      <c r="Q343" s="73" t="s">
        <v>47</v>
      </c>
      <c r="R343" s="170" t="s">
        <v>808</v>
      </c>
      <c r="S343" s="171" t="s">
        <v>337</v>
      </c>
      <c r="T343" s="50" t="s">
        <v>186</v>
      </c>
      <c r="U343" s="151">
        <f t="shared" si="90"/>
        <v>1</v>
      </c>
      <c r="V343" s="50">
        <f t="shared" si="91"/>
        <v>1</v>
      </c>
      <c r="W343" s="152">
        <f t="shared" si="103"/>
        <v>0.1013611111111111</v>
      </c>
      <c r="X343" s="152">
        <f t="shared" si="104"/>
        <v>0.33052777777777775</v>
      </c>
      <c r="Y343" s="134">
        <f t="shared" si="92"/>
        <v>1</v>
      </c>
      <c r="Z343" s="152">
        <f t="shared" si="93"/>
        <v>0</v>
      </c>
      <c r="AA343" s="152">
        <f t="shared" si="94"/>
        <v>0.33052777777777775</v>
      </c>
      <c r="AB343" s="91">
        <f t="shared" si="95"/>
        <v>28</v>
      </c>
      <c r="AC343" s="81">
        <f t="shared" si="96"/>
        <v>4</v>
      </c>
      <c r="AD343" s="81">
        <f t="shared" si="97"/>
        <v>17</v>
      </c>
      <c r="AE343" s="81" t="str">
        <f t="shared" si="98"/>
        <v>4-17</v>
      </c>
      <c r="AF343" s="152">
        <f t="shared" si="99"/>
        <v>8.333333333333337E-2</v>
      </c>
      <c r="AG343" s="153">
        <f t="shared" si="100"/>
        <v>0</v>
      </c>
      <c r="AH343" s="85">
        <f t="shared" si="101"/>
        <v>1</v>
      </c>
      <c r="AI343" s="81">
        <f t="shared" si="102"/>
        <v>17</v>
      </c>
    </row>
    <row r="344" spans="2:35" s="160" customFormat="1" ht="30" x14ac:dyDescent="0.25">
      <c r="B344" s="171" t="s">
        <v>154</v>
      </c>
      <c r="C344" s="85">
        <v>147</v>
      </c>
      <c r="D344" s="85">
        <f t="shared" si="105"/>
        <v>0</v>
      </c>
      <c r="E344" s="170" t="s">
        <v>911</v>
      </c>
      <c r="F344" s="50" t="s">
        <v>887</v>
      </c>
      <c r="G344" s="70">
        <v>0.67013888888888884</v>
      </c>
      <c r="H344" s="70">
        <v>0.5</v>
      </c>
      <c r="I344" s="71">
        <v>44313</v>
      </c>
      <c r="J344" s="71">
        <v>44314</v>
      </c>
      <c r="K344" s="71">
        <v>44314</v>
      </c>
      <c r="L344" s="71">
        <v>44314</v>
      </c>
      <c r="M344" s="70">
        <v>0.32291666666666669</v>
      </c>
      <c r="N344" s="70">
        <v>0.35416666666666669</v>
      </c>
      <c r="O344" s="72" t="s">
        <v>809</v>
      </c>
      <c r="P344" s="171" t="s">
        <v>155</v>
      </c>
      <c r="Q344" s="50" t="s">
        <v>77</v>
      </c>
      <c r="R344" s="72" t="s">
        <v>673</v>
      </c>
      <c r="S344" s="50" t="s">
        <v>726</v>
      </c>
      <c r="T344" s="50" t="s">
        <v>186</v>
      </c>
      <c r="U344" s="151">
        <f t="shared" si="90"/>
        <v>1</v>
      </c>
      <c r="V344" s="50">
        <f t="shared" si="91"/>
        <v>1</v>
      </c>
      <c r="W344" s="152">
        <f t="shared" si="103"/>
        <v>0.1013611111111111</v>
      </c>
      <c r="X344" s="152">
        <f t="shared" si="104"/>
        <v>0.33052777777777775</v>
      </c>
      <c r="Y344" s="134">
        <f t="shared" si="92"/>
        <v>1</v>
      </c>
      <c r="Z344" s="152">
        <f t="shared" si="93"/>
        <v>0</v>
      </c>
      <c r="AA344" s="152">
        <f t="shared" si="94"/>
        <v>0.33052777777777775</v>
      </c>
      <c r="AB344" s="91">
        <f t="shared" si="95"/>
        <v>28</v>
      </c>
      <c r="AC344" s="81">
        <f t="shared" si="96"/>
        <v>4</v>
      </c>
      <c r="AD344" s="81">
        <f t="shared" si="97"/>
        <v>17</v>
      </c>
      <c r="AE344" s="81" t="str">
        <f t="shared" si="98"/>
        <v>4-17</v>
      </c>
      <c r="AF344" s="152">
        <f t="shared" si="99"/>
        <v>3.125E-2</v>
      </c>
      <c r="AG344" s="153">
        <f t="shared" si="100"/>
        <v>0</v>
      </c>
      <c r="AH344" s="85">
        <f t="shared" si="101"/>
        <v>1</v>
      </c>
      <c r="AI344" s="81">
        <f t="shared" si="102"/>
        <v>17</v>
      </c>
    </row>
    <row r="345" spans="2:35" s="160" customFormat="1" ht="30" x14ac:dyDescent="0.25">
      <c r="B345" s="171" t="s">
        <v>154</v>
      </c>
      <c r="C345" s="85">
        <v>147</v>
      </c>
      <c r="D345" s="85">
        <f t="shared" si="105"/>
        <v>1</v>
      </c>
      <c r="E345" s="170" t="s">
        <v>910</v>
      </c>
      <c r="F345" s="50" t="s">
        <v>903</v>
      </c>
      <c r="G345" s="70">
        <v>0.67013888888888884</v>
      </c>
      <c r="H345" s="70">
        <v>0.5</v>
      </c>
      <c r="I345" s="71">
        <v>44313</v>
      </c>
      <c r="J345" s="71">
        <v>44314</v>
      </c>
      <c r="K345" s="71">
        <v>44314</v>
      </c>
      <c r="L345" s="71">
        <v>44314</v>
      </c>
      <c r="M345" s="70">
        <v>0.35555555555555557</v>
      </c>
      <c r="N345" s="70">
        <v>0.44791666666666669</v>
      </c>
      <c r="O345" s="72" t="s">
        <v>126</v>
      </c>
      <c r="P345" s="171" t="s">
        <v>155</v>
      </c>
      <c r="Q345" s="73" t="s">
        <v>47</v>
      </c>
      <c r="R345" s="72" t="s">
        <v>443</v>
      </c>
      <c r="S345" s="50" t="s">
        <v>336</v>
      </c>
      <c r="T345" s="50" t="s">
        <v>186</v>
      </c>
      <c r="U345" s="151">
        <f t="shared" si="90"/>
        <v>1</v>
      </c>
      <c r="V345" s="50">
        <f t="shared" si="91"/>
        <v>1</v>
      </c>
      <c r="W345" s="152">
        <f t="shared" si="103"/>
        <v>0.1013611111111111</v>
      </c>
      <c r="X345" s="152">
        <f t="shared" si="104"/>
        <v>0.33052777777777775</v>
      </c>
      <c r="Y345" s="134">
        <f t="shared" si="92"/>
        <v>1</v>
      </c>
      <c r="Z345" s="152">
        <f t="shared" si="93"/>
        <v>0</v>
      </c>
      <c r="AA345" s="152">
        <f t="shared" si="94"/>
        <v>0.33052777777777775</v>
      </c>
      <c r="AB345" s="91">
        <f t="shared" si="95"/>
        <v>28</v>
      </c>
      <c r="AC345" s="81">
        <f t="shared" si="96"/>
        <v>4</v>
      </c>
      <c r="AD345" s="81">
        <f t="shared" si="97"/>
        <v>17</v>
      </c>
      <c r="AE345" s="81" t="str">
        <f t="shared" si="98"/>
        <v>4-17</v>
      </c>
      <c r="AF345" s="152">
        <f t="shared" si="99"/>
        <v>9.2361111111111116E-2</v>
      </c>
      <c r="AG345" s="153">
        <f t="shared" si="100"/>
        <v>0</v>
      </c>
      <c r="AH345" s="85">
        <f t="shared" si="101"/>
        <v>1</v>
      </c>
      <c r="AI345" s="81">
        <f t="shared" si="102"/>
        <v>17</v>
      </c>
    </row>
    <row r="346" spans="2:35" s="160" customFormat="1" x14ac:dyDescent="0.25">
      <c r="B346" s="171" t="s">
        <v>221</v>
      </c>
      <c r="C346" s="85">
        <v>148</v>
      </c>
      <c r="D346" s="85">
        <f t="shared" si="105"/>
        <v>0</v>
      </c>
      <c r="E346" s="170" t="s">
        <v>916</v>
      </c>
      <c r="F346" s="50" t="s">
        <v>887</v>
      </c>
      <c r="G346" s="70">
        <v>0.3125</v>
      </c>
      <c r="H346" s="70">
        <v>0.4513888888888889</v>
      </c>
      <c r="I346" s="71">
        <v>44314</v>
      </c>
      <c r="J346" s="71">
        <v>44314</v>
      </c>
      <c r="K346" s="71">
        <v>44314</v>
      </c>
      <c r="L346" s="71">
        <v>44314</v>
      </c>
      <c r="M346" s="70">
        <v>0.3125</v>
      </c>
      <c r="N346" s="70">
        <v>0.40277777777777773</v>
      </c>
      <c r="O346" s="170" t="s">
        <v>810</v>
      </c>
      <c r="P346" s="171" t="s">
        <v>811</v>
      </c>
      <c r="Q346" s="171" t="s">
        <v>77</v>
      </c>
      <c r="R346" s="170" t="s">
        <v>812</v>
      </c>
      <c r="S346" s="171" t="s">
        <v>337</v>
      </c>
      <c r="T346" s="50" t="s">
        <v>186</v>
      </c>
      <c r="U346" s="151">
        <f t="shared" si="90"/>
        <v>0</v>
      </c>
      <c r="V346" s="50">
        <f t="shared" si="91"/>
        <v>1</v>
      </c>
      <c r="W346" s="152">
        <f t="shared" si="103"/>
        <v>0.1388888888888889</v>
      </c>
      <c r="X346" s="152">
        <f t="shared" si="104"/>
        <v>0.1388888888888889</v>
      </c>
      <c r="Y346" s="134">
        <f t="shared" si="92"/>
        <v>1</v>
      </c>
      <c r="Z346" s="152">
        <f t="shared" si="93"/>
        <v>0</v>
      </c>
      <c r="AA346" s="152">
        <f t="shared" si="94"/>
        <v>0.1388888888888889</v>
      </c>
      <c r="AB346" s="91">
        <f t="shared" si="95"/>
        <v>28</v>
      </c>
      <c r="AC346" s="81">
        <f t="shared" si="96"/>
        <v>4</v>
      </c>
      <c r="AD346" s="81">
        <f t="shared" si="97"/>
        <v>17</v>
      </c>
      <c r="AE346" s="81" t="str">
        <f t="shared" si="98"/>
        <v>4-17</v>
      </c>
      <c r="AF346" s="152">
        <f t="shared" si="99"/>
        <v>9.0277777777777735E-2</v>
      </c>
      <c r="AG346" s="153">
        <f t="shared" si="100"/>
        <v>0</v>
      </c>
      <c r="AH346" s="85">
        <f t="shared" si="101"/>
        <v>1</v>
      </c>
      <c r="AI346" s="81">
        <f t="shared" si="102"/>
        <v>17</v>
      </c>
    </row>
    <row r="347" spans="2:35" s="160" customFormat="1" ht="30" x14ac:dyDescent="0.25">
      <c r="B347" s="171" t="s">
        <v>221</v>
      </c>
      <c r="C347" s="85">
        <v>148</v>
      </c>
      <c r="D347" s="85">
        <f t="shared" si="105"/>
        <v>1</v>
      </c>
      <c r="E347" s="72" t="s">
        <v>813</v>
      </c>
      <c r="F347" s="50" t="s">
        <v>777</v>
      </c>
      <c r="G347" s="70">
        <v>0.3125</v>
      </c>
      <c r="H347" s="70">
        <v>0.4513888888888889</v>
      </c>
      <c r="I347" s="71">
        <v>44314</v>
      </c>
      <c r="J347" s="71">
        <v>44314</v>
      </c>
      <c r="K347" s="71">
        <v>44314</v>
      </c>
      <c r="L347" s="71">
        <v>44314</v>
      </c>
      <c r="M347" s="70">
        <v>0.40972222222222227</v>
      </c>
      <c r="N347" s="70">
        <v>0.4513888888888889</v>
      </c>
      <c r="O347" s="72" t="s">
        <v>814</v>
      </c>
      <c r="P347" s="171" t="s">
        <v>811</v>
      </c>
      <c r="Q347" s="171" t="s">
        <v>77</v>
      </c>
      <c r="R347" s="170" t="s">
        <v>815</v>
      </c>
      <c r="S347" s="171" t="s">
        <v>337</v>
      </c>
      <c r="T347" s="50" t="s">
        <v>186</v>
      </c>
      <c r="U347" s="151">
        <f t="shared" si="90"/>
        <v>0</v>
      </c>
      <c r="V347" s="50">
        <f t="shared" si="91"/>
        <v>1</v>
      </c>
      <c r="W347" s="152">
        <f t="shared" si="103"/>
        <v>0.1388888888888889</v>
      </c>
      <c r="X347" s="152">
        <f t="shared" si="104"/>
        <v>0.1388888888888889</v>
      </c>
      <c r="Y347" s="134">
        <f t="shared" si="92"/>
        <v>1</v>
      </c>
      <c r="Z347" s="152">
        <f t="shared" si="93"/>
        <v>0</v>
      </c>
      <c r="AA347" s="152">
        <f t="shared" si="94"/>
        <v>0.1388888888888889</v>
      </c>
      <c r="AB347" s="91">
        <f t="shared" si="95"/>
        <v>28</v>
      </c>
      <c r="AC347" s="81">
        <f t="shared" si="96"/>
        <v>4</v>
      </c>
      <c r="AD347" s="81">
        <f t="shared" si="97"/>
        <v>17</v>
      </c>
      <c r="AE347" s="81" t="str">
        <f t="shared" si="98"/>
        <v>4-17</v>
      </c>
      <c r="AF347" s="152">
        <f t="shared" si="99"/>
        <v>4.166666666666663E-2</v>
      </c>
      <c r="AG347" s="153">
        <f t="shared" si="100"/>
        <v>0</v>
      </c>
      <c r="AH347" s="85">
        <f t="shared" si="101"/>
        <v>1</v>
      </c>
      <c r="AI347" s="81">
        <f t="shared" si="102"/>
        <v>17</v>
      </c>
    </row>
    <row r="348" spans="2:35" s="160" customFormat="1" ht="30" x14ac:dyDescent="0.25">
      <c r="B348" s="171" t="s">
        <v>156</v>
      </c>
      <c r="C348" s="85">
        <v>149</v>
      </c>
      <c r="D348" s="85">
        <f t="shared" si="105"/>
        <v>1</v>
      </c>
      <c r="E348" s="170" t="s">
        <v>816</v>
      </c>
      <c r="F348" s="50" t="s">
        <v>777</v>
      </c>
      <c r="G348" s="70">
        <v>0.3125</v>
      </c>
      <c r="H348" s="70">
        <v>0.34027777777777773</v>
      </c>
      <c r="I348" s="71">
        <v>44314</v>
      </c>
      <c r="J348" s="71">
        <v>44314</v>
      </c>
      <c r="K348" s="71">
        <v>44314</v>
      </c>
      <c r="L348" s="71">
        <v>44314</v>
      </c>
      <c r="M348" s="70">
        <v>0.3125</v>
      </c>
      <c r="N348" s="70">
        <v>0.34027777777777773</v>
      </c>
      <c r="O348" s="170" t="s">
        <v>776</v>
      </c>
      <c r="P348" s="171" t="s">
        <v>817</v>
      </c>
      <c r="Q348" s="73" t="s">
        <v>47</v>
      </c>
      <c r="R348" s="170" t="s">
        <v>808</v>
      </c>
      <c r="S348" s="171" t="s">
        <v>337</v>
      </c>
      <c r="T348" s="50" t="s">
        <v>185</v>
      </c>
      <c r="U348" s="151">
        <f t="shared" si="90"/>
        <v>0</v>
      </c>
      <c r="V348" s="50">
        <f t="shared" si="91"/>
        <v>1</v>
      </c>
      <c r="W348" s="152">
        <f t="shared" si="103"/>
        <v>2.7777777777777735E-2</v>
      </c>
      <c r="X348" s="152">
        <f t="shared" si="104"/>
        <v>2.7777777777777735E-2</v>
      </c>
      <c r="Y348" s="134">
        <f t="shared" si="92"/>
        <v>1</v>
      </c>
      <c r="Z348" s="152">
        <f t="shared" si="93"/>
        <v>0</v>
      </c>
      <c r="AA348" s="152">
        <f t="shared" si="94"/>
        <v>2.7777777777777735E-2</v>
      </c>
      <c r="AB348" s="91">
        <f t="shared" si="95"/>
        <v>28</v>
      </c>
      <c r="AC348" s="81">
        <f t="shared" si="96"/>
        <v>4</v>
      </c>
      <c r="AD348" s="81">
        <f t="shared" si="97"/>
        <v>17</v>
      </c>
      <c r="AE348" s="81" t="str">
        <f t="shared" si="98"/>
        <v>4-17</v>
      </c>
      <c r="AF348" s="152">
        <f t="shared" si="99"/>
        <v>2.7777777777777735E-2</v>
      </c>
      <c r="AG348" s="153">
        <f t="shared" si="100"/>
        <v>0</v>
      </c>
      <c r="AH348" s="85">
        <f t="shared" si="101"/>
        <v>1</v>
      </c>
      <c r="AI348" s="81">
        <f t="shared" si="102"/>
        <v>17</v>
      </c>
    </row>
    <row r="349" spans="2:35" s="160" customFormat="1" ht="30" x14ac:dyDescent="0.25">
      <c r="B349" s="171" t="s">
        <v>206</v>
      </c>
      <c r="C349" s="85">
        <v>150</v>
      </c>
      <c r="D349" s="85">
        <f t="shared" si="105"/>
        <v>1</v>
      </c>
      <c r="E349" s="170" t="s">
        <v>818</v>
      </c>
      <c r="F349" s="50" t="s">
        <v>777</v>
      </c>
      <c r="G349" s="70">
        <v>0.31944444444444448</v>
      </c>
      <c r="H349" s="70">
        <v>0.41666666666666669</v>
      </c>
      <c r="I349" s="71">
        <v>44314</v>
      </c>
      <c r="J349" s="71">
        <v>44314</v>
      </c>
      <c r="K349" s="71">
        <v>44314</v>
      </c>
      <c r="L349" s="71">
        <v>44314</v>
      </c>
      <c r="M349" s="70">
        <v>0.31944444444444448</v>
      </c>
      <c r="N349" s="70">
        <v>0.41666666666666669</v>
      </c>
      <c r="O349" s="170" t="s">
        <v>776</v>
      </c>
      <c r="P349" s="171" t="s">
        <v>819</v>
      </c>
      <c r="Q349" s="73" t="s">
        <v>47</v>
      </c>
      <c r="R349" s="170" t="s">
        <v>808</v>
      </c>
      <c r="S349" s="171" t="s">
        <v>337</v>
      </c>
      <c r="T349" s="171" t="s">
        <v>185</v>
      </c>
      <c r="U349" s="151">
        <f t="shared" si="90"/>
        <v>0</v>
      </c>
      <c r="V349" s="50">
        <f t="shared" si="91"/>
        <v>1</v>
      </c>
      <c r="W349" s="152">
        <f t="shared" si="103"/>
        <v>9.722222222222221E-2</v>
      </c>
      <c r="X349" s="152">
        <f t="shared" si="104"/>
        <v>9.722222222222221E-2</v>
      </c>
      <c r="Y349" s="134">
        <f t="shared" si="92"/>
        <v>1</v>
      </c>
      <c r="Z349" s="152">
        <f t="shared" si="93"/>
        <v>0</v>
      </c>
      <c r="AA349" s="152">
        <f t="shared" si="94"/>
        <v>9.722222222222221E-2</v>
      </c>
      <c r="AB349" s="91">
        <f t="shared" si="95"/>
        <v>28</v>
      </c>
      <c r="AC349" s="81">
        <f t="shared" si="96"/>
        <v>4</v>
      </c>
      <c r="AD349" s="81">
        <f t="shared" si="97"/>
        <v>17</v>
      </c>
      <c r="AE349" s="81" t="str">
        <f t="shared" si="98"/>
        <v>4-17</v>
      </c>
      <c r="AF349" s="152">
        <f t="shared" si="99"/>
        <v>9.722222222222221E-2</v>
      </c>
      <c r="AG349" s="153">
        <f t="shared" si="100"/>
        <v>0</v>
      </c>
      <c r="AH349" s="85">
        <f t="shared" si="101"/>
        <v>1</v>
      </c>
      <c r="AI349" s="81">
        <f t="shared" si="102"/>
        <v>17</v>
      </c>
    </row>
    <row r="350" spans="2:35" s="160" customFormat="1" x14ac:dyDescent="0.25">
      <c r="B350" s="171" t="s">
        <v>74</v>
      </c>
      <c r="C350" s="85">
        <v>151</v>
      </c>
      <c r="D350" s="85">
        <f t="shared" si="105"/>
        <v>0</v>
      </c>
      <c r="E350" s="170" t="s">
        <v>912</v>
      </c>
      <c r="F350" s="50" t="s">
        <v>441</v>
      </c>
      <c r="G350" s="70">
        <v>0.29166666666666669</v>
      </c>
      <c r="H350" s="70">
        <v>0.36805555555555558</v>
      </c>
      <c r="I350" s="71">
        <v>44314</v>
      </c>
      <c r="J350" s="71">
        <v>44315</v>
      </c>
      <c r="K350" s="71">
        <v>44314</v>
      </c>
      <c r="L350" s="71">
        <v>44314</v>
      </c>
      <c r="M350" s="70">
        <v>0.34722222222222227</v>
      </c>
      <c r="N350" s="70">
        <v>0.45833333333333331</v>
      </c>
      <c r="O350" s="170" t="s">
        <v>820</v>
      </c>
      <c r="P350" s="171" t="s">
        <v>273</v>
      </c>
      <c r="Q350" s="73" t="s">
        <v>47</v>
      </c>
      <c r="R350" s="170" t="s">
        <v>443</v>
      </c>
      <c r="S350" s="171" t="s">
        <v>337</v>
      </c>
      <c r="T350" s="50" t="s">
        <v>184</v>
      </c>
      <c r="U350" s="151">
        <f t="shared" si="90"/>
        <v>1</v>
      </c>
      <c r="V350" s="50">
        <f t="shared" si="91"/>
        <v>1</v>
      </c>
      <c r="W350" s="152">
        <f t="shared" si="103"/>
        <v>0.3478888888888888</v>
      </c>
      <c r="X350" s="152">
        <f t="shared" si="104"/>
        <v>0.57705555555555543</v>
      </c>
      <c r="Y350" s="134">
        <f t="shared" si="92"/>
        <v>1</v>
      </c>
      <c r="Z350" s="152">
        <f t="shared" si="93"/>
        <v>0</v>
      </c>
      <c r="AA350" s="152">
        <f t="shared" si="94"/>
        <v>0.57705555555555543</v>
      </c>
      <c r="AB350" s="91">
        <f t="shared" si="95"/>
        <v>29</v>
      </c>
      <c r="AC350" s="81">
        <f t="shared" si="96"/>
        <v>4</v>
      </c>
      <c r="AD350" s="81">
        <f t="shared" si="97"/>
        <v>17</v>
      </c>
      <c r="AE350" s="81" t="str">
        <f t="shared" si="98"/>
        <v>4-17</v>
      </c>
      <c r="AF350" s="152">
        <f t="shared" si="99"/>
        <v>0.11111111111111105</v>
      </c>
      <c r="AG350" s="153">
        <f t="shared" si="100"/>
        <v>0</v>
      </c>
      <c r="AH350" s="85">
        <f t="shared" si="101"/>
        <v>1</v>
      </c>
      <c r="AI350" s="81">
        <f t="shared" si="102"/>
        <v>17</v>
      </c>
    </row>
    <row r="351" spans="2:35" s="160" customFormat="1" ht="30" x14ac:dyDescent="0.25">
      <c r="B351" s="171" t="s">
        <v>74</v>
      </c>
      <c r="C351" s="85">
        <v>151</v>
      </c>
      <c r="D351" s="85">
        <f t="shared" si="105"/>
        <v>0</v>
      </c>
      <c r="E351" s="170" t="s">
        <v>913</v>
      </c>
      <c r="F351" s="50" t="s">
        <v>777</v>
      </c>
      <c r="G351" s="70">
        <v>0.33333333333333298</v>
      </c>
      <c r="H351" s="70">
        <v>0.36805555555555558</v>
      </c>
      <c r="I351" s="71">
        <v>44314</v>
      </c>
      <c r="J351" s="71">
        <v>44315</v>
      </c>
      <c r="K351" s="71">
        <v>44314</v>
      </c>
      <c r="L351" s="71">
        <v>44314</v>
      </c>
      <c r="M351" s="70">
        <v>0.64861111111111114</v>
      </c>
      <c r="N351" s="70">
        <v>0.66666666666666663</v>
      </c>
      <c r="O351" s="170" t="s">
        <v>821</v>
      </c>
      <c r="P351" s="171" t="s">
        <v>273</v>
      </c>
      <c r="Q351" s="73" t="s">
        <v>47</v>
      </c>
      <c r="R351" s="170" t="s">
        <v>443</v>
      </c>
      <c r="S351" s="171" t="s">
        <v>337</v>
      </c>
      <c r="T351" s="50" t="s">
        <v>184</v>
      </c>
      <c r="U351" s="151">
        <f t="shared" si="90"/>
        <v>1</v>
      </c>
      <c r="V351" s="50">
        <f t="shared" si="91"/>
        <v>1</v>
      </c>
      <c r="W351" s="152">
        <f t="shared" si="103"/>
        <v>0.30622222222222251</v>
      </c>
      <c r="X351" s="152">
        <f t="shared" si="104"/>
        <v>0.53538888888888914</v>
      </c>
      <c r="Y351" s="134">
        <f t="shared" si="92"/>
        <v>1</v>
      </c>
      <c r="Z351" s="152">
        <f t="shared" si="93"/>
        <v>0</v>
      </c>
      <c r="AA351" s="152">
        <f t="shared" si="94"/>
        <v>0.53538888888888914</v>
      </c>
      <c r="AB351" s="91">
        <f t="shared" si="95"/>
        <v>29</v>
      </c>
      <c r="AC351" s="81">
        <f t="shared" si="96"/>
        <v>4</v>
      </c>
      <c r="AD351" s="81">
        <f t="shared" si="97"/>
        <v>17</v>
      </c>
      <c r="AE351" s="81" t="str">
        <f t="shared" si="98"/>
        <v>4-17</v>
      </c>
      <c r="AF351" s="152">
        <f t="shared" si="99"/>
        <v>1.8055555555555491E-2</v>
      </c>
      <c r="AG351" s="153">
        <f t="shared" si="100"/>
        <v>0</v>
      </c>
      <c r="AH351" s="85">
        <f t="shared" si="101"/>
        <v>1</v>
      </c>
      <c r="AI351" s="81">
        <f t="shared" si="102"/>
        <v>17</v>
      </c>
    </row>
    <row r="352" spans="2:35" s="160" customFormat="1" x14ac:dyDescent="0.25">
      <c r="B352" s="171" t="s">
        <v>74</v>
      </c>
      <c r="C352" s="85">
        <v>151</v>
      </c>
      <c r="D352" s="85">
        <f t="shared" si="105"/>
        <v>0</v>
      </c>
      <c r="E352" s="170" t="s">
        <v>919</v>
      </c>
      <c r="F352" s="50" t="s">
        <v>903</v>
      </c>
      <c r="G352" s="70">
        <v>0.33333333333333298</v>
      </c>
      <c r="H352" s="70">
        <v>0.36805555555555558</v>
      </c>
      <c r="I352" s="71">
        <v>44314</v>
      </c>
      <c r="J352" s="71">
        <v>44315</v>
      </c>
      <c r="K352" s="71">
        <v>44314</v>
      </c>
      <c r="L352" s="71">
        <v>44314</v>
      </c>
      <c r="M352" s="70">
        <v>0.6875</v>
      </c>
      <c r="N352" s="70">
        <v>0.75</v>
      </c>
      <c r="O352" s="170" t="s">
        <v>126</v>
      </c>
      <c r="P352" s="171" t="s">
        <v>273</v>
      </c>
      <c r="Q352" s="73" t="s">
        <v>47</v>
      </c>
      <c r="R352" s="170" t="s">
        <v>443</v>
      </c>
      <c r="S352" s="171" t="s">
        <v>337</v>
      </c>
      <c r="T352" s="50" t="s">
        <v>184</v>
      </c>
      <c r="U352" s="151">
        <f t="shared" si="90"/>
        <v>1</v>
      </c>
      <c r="V352" s="50">
        <f t="shared" si="91"/>
        <v>1</v>
      </c>
      <c r="W352" s="152">
        <f t="shared" si="103"/>
        <v>0.30622222222222251</v>
      </c>
      <c r="X352" s="152">
        <f t="shared" si="104"/>
        <v>0.53538888888888914</v>
      </c>
      <c r="Y352" s="134">
        <f t="shared" si="92"/>
        <v>1</v>
      </c>
      <c r="Z352" s="152">
        <f t="shared" si="93"/>
        <v>0</v>
      </c>
      <c r="AA352" s="152">
        <f t="shared" si="94"/>
        <v>0.53538888888888914</v>
      </c>
      <c r="AB352" s="91">
        <f t="shared" si="95"/>
        <v>29</v>
      </c>
      <c r="AC352" s="81">
        <f t="shared" si="96"/>
        <v>4</v>
      </c>
      <c r="AD352" s="81">
        <f t="shared" si="97"/>
        <v>17</v>
      </c>
      <c r="AE352" s="81" t="str">
        <f t="shared" si="98"/>
        <v>4-17</v>
      </c>
      <c r="AF352" s="152">
        <f t="shared" si="99"/>
        <v>6.25E-2</v>
      </c>
      <c r="AG352" s="153">
        <f t="shared" si="100"/>
        <v>0</v>
      </c>
      <c r="AH352" s="85">
        <f t="shared" si="101"/>
        <v>1</v>
      </c>
      <c r="AI352" s="81">
        <f t="shared" si="102"/>
        <v>17</v>
      </c>
    </row>
    <row r="353" spans="2:35" s="160" customFormat="1" x14ac:dyDescent="0.25">
      <c r="B353" s="171" t="s">
        <v>74</v>
      </c>
      <c r="C353" s="85">
        <v>151</v>
      </c>
      <c r="D353" s="85">
        <f t="shared" si="105"/>
        <v>0</v>
      </c>
      <c r="E353" s="170" t="s">
        <v>918</v>
      </c>
      <c r="F353" s="50" t="s">
        <v>903</v>
      </c>
      <c r="G353" s="70">
        <v>0.33333333333333298</v>
      </c>
      <c r="H353" s="70">
        <v>0.36805555555555558</v>
      </c>
      <c r="I353" s="71">
        <v>44314</v>
      </c>
      <c r="J353" s="71">
        <v>44315</v>
      </c>
      <c r="K353" s="71">
        <v>44314</v>
      </c>
      <c r="L353" s="71">
        <v>44314</v>
      </c>
      <c r="M353" s="70">
        <v>0.69791666666666663</v>
      </c>
      <c r="N353" s="70">
        <v>0.75</v>
      </c>
      <c r="O353" s="170" t="s">
        <v>100</v>
      </c>
      <c r="P353" s="171" t="s">
        <v>273</v>
      </c>
      <c r="Q353" s="73" t="s">
        <v>47</v>
      </c>
      <c r="R353" s="170" t="s">
        <v>443</v>
      </c>
      <c r="S353" s="171" t="s">
        <v>337</v>
      </c>
      <c r="T353" s="50" t="s">
        <v>184</v>
      </c>
      <c r="U353" s="151">
        <f t="shared" si="90"/>
        <v>1</v>
      </c>
      <c r="V353" s="50">
        <f t="shared" si="91"/>
        <v>1</v>
      </c>
      <c r="W353" s="152">
        <f t="shared" si="103"/>
        <v>0.30622222222222251</v>
      </c>
      <c r="X353" s="152">
        <f t="shared" si="104"/>
        <v>0.53538888888888914</v>
      </c>
      <c r="Y353" s="134">
        <f t="shared" si="92"/>
        <v>1</v>
      </c>
      <c r="Z353" s="152">
        <f t="shared" si="93"/>
        <v>0</v>
      </c>
      <c r="AA353" s="152">
        <f t="shared" si="94"/>
        <v>0.53538888888888914</v>
      </c>
      <c r="AB353" s="91">
        <f t="shared" si="95"/>
        <v>29</v>
      </c>
      <c r="AC353" s="81">
        <f t="shared" si="96"/>
        <v>4</v>
      </c>
      <c r="AD353" s="81">
        <f t="shared" si="97"/>
        <v>17</v>
      </c>
      <c r="AE353" s="81" t="str">
        <f t="shared" si="98"/>
        <v>4-17</v>
      </c>
      <c r="AF353" s="152">
        <f t="shared" si="99"/>
        <v>5.208333333333337E-2</v>
      </c>
      <c r="AG353" s="153">
        <f t="shared" si="100"/>
        <v>0</v>
      </c>
      <c r="AH353" s="85">
        <f t="shared" si="101"/>
        <v>1</v>
      </c>
      <c r="AI353" s="81">
        <f t="shared" si="102"/>
        <v>17</v>
      </c>
    </row>
    <row r="354" spans="2:35" s="160" customFormat="1" x14ac:dyDescent="0.25">
      <c r="B354" s="171" t="s">
        <v>74</v>
      </c>
      <c r="C354" s="85">
        <v>151</v>
      </c>
      <c r="D354" s="85">
        <f t="shared" si="105"/>
        <v>1</v>
      </c>
      <c r="E354" s="170" t="s">
        <v>917</v>
      </c>
      <c r="F354" s="50" t="s">
        <v>887</v>
      </c>
      <c r="G354" s="70">
        <v>0.33333333333333298</v>
      </c>
      <c r="H354" s="70">
        <v>0.36805555555555558</v>
      </c>
      <c r="I354" s="71">
        <v>44314</v>
      </c>
      <c r="J354" s="71">
        <v>44315</v>
      </c>
      <c r="K354" s="71">
        <v>44315</v>
      </c>
      <c r="L354" s="71">
        <v>44315</v>
      </c>
      <c r="M354" s="70">
        <v>0.30208333333333331</v>
      </c>
      <c r="N354" s="70">
        <v>0.36805555555555558</v>
      </c>
      <c r="O354" s="170" t="s">
        <v>100</v>
      </c>
      <c r="P354" s="171" t="s">
        <v>273</v>
      </c>
      <c r="Q354" s="73" t="s">
        <v>47</v>
      </c>
      <c r="R354" s="170" t="s">
        <v>443</v>
      </c>
      <c r="S354" s="171" t="s">
        <v>337</v>
      </c>
      <c r="T354" s="50" t="s">
        <v>184</v>
      </c>
      <c r="U354" s="151">
        <f t="shared" si="90"/>
        <v>1</v>
      </c>
      <c r="V354" s="50">
        <f t="shared" si="91"/>
        <v>1</v>
      </c>
      <c r="W354" s="152">
        <f t="shared" si="103"/>
        <v>0.30622222222222251</v>
      </c>
      <c r="X354" s="152">
        <f t="shared" si="104"/>
        <v>0.53538888888888914</v>
      </c>
      <c r="Y354" s="134">
        <f t="shared" si="92"/>
        <v>1</v>
      </c>
      <c r="Z354" s="152">
        <f t="shared" si="93"/>
        <v>0</v>
      </c>
      <c r="AA354" s="152">
        <f t="shared" si="94"/>
        <v>0.53538888888888914</v>
      </c>
      <c r="AB354" s="91">
        <f t="shared" si="95"/>
        <v>29</v>
      </c>
      <c r="AC354" s="81">
        <f t="shared" si="96"/>
        <v>4</v>
      </c>
      <c r="AD354" s="81">
        <f t="shared" si="97"/>
        <v>17</v>
      </c>
      <c r="AE354" s="81" t="str">
        <f t="shared" si="98"/>
        <v>4-17</v>
      </c>
      <c r="AF354" s="152">
        <f t="shared" si="99"/>
        <v>6.5972222222222265E-2</v>
      </c>
      <c r="AG354" s="153">
        <f t="shared" si="100"/>
        <v>0</v>
      </c>
      <c r="AH354" s="85">
        <f t="shared" si="101"/>
        <v>1</v>
      </c>
      <c r="AI354" s="81">
        <f t="shared" si="102"/>
        <v>17</v>
      </c>
    </row>
    <row r="355" spans="2:35" s="160" customFormat="1" x14ac:dyDescent="0.25">
      <c r="B355" s="171" t="s">
        <v>79</v>
      </c>
      <c r="C355" s="85">
        <v>152</v>
      </c>
      <c r="D355" s="85">
        <f t="shared" si="105"/>
        <v>0</v>
      </c>
      <c r="E355" s="170" t="s">
        <v>822</v>
      </c>
      <c r="F355" s="50" t="s">
        <v>920</v>
      </c>
      <c r="G355" s="70">
        <v>0.34375</v>
      </c>
      <c r="H355" s="70">
        <v>0.70833333333333337</v>
      </c>
      <c r="I355" s="71">
        <v>44314</v>
      </c>
      <c r="J355" s="71">
        <v>44314</v>
      </c>
      <c r="K355" s="71">
        <v>44314</v>
      </c>
      <c r="L355" s="71">
        <v>44314</v>
      </c>
      <c r="M355" s="70">
        <v>0.41666666666666669</v>
      </c>
      <c r="N355" s="70">
        <v>0.72916666666666663</v>
      </c>
      <c r="O355" s="170" t="s">
        <v>823</v>
      </c>
      <c r="P355" s="171" t="s">
        <v>80</v>
      </c>
      <c r="Q355" s="171" t="s">
        <v>77</v>
      </c>
      <c r="R355" s="170" t="s">
        <v>824</v>
      </c>
      <c r="S355" s="171" t="s">
        <v>337</v>
      </c>
      <c r="T355" s="50" t="s">
        <v>184</v>
      </c>
      <c r="U355" s="151">
        <f t="shared" si="90"/>
        <v>0</v>
      </c>
      <c r="V355" s="50">
        <f t="shared" si="91"/>
        <v>1</v>
      </c>
      <c r="W355" s="152">
        <f t="shared" si="103"/>
        <v>0.28158333333333335</v>
      </c>
      <c r="X355" s="152">
        <f t="shared" si="104"/>
        <v>0.32291333333333339</v>
      </c>
      <c r="Y355" s="134">
        <f t="shared" si="92"/>
        <v>0</v>
      </c>
      <c r="Z355" s="152">
        <f t="shared" si="93"/>
        <v>0.16666666666666663</v>
      </c>
      <c r="AA355" s="152">
        <f t="shared" si="94"/>
        <v>0.48958000000000002</v>
      </c>
      <c r="AB355" s="91">
        <f t="shared" si="95"/>
        <v>28</v>
      </c>
      <c r="AC355" s="81">
        <f t="shared" si="96"/>
        <v>4</v>
      </c>
      <c r="AD355" s="81">
        <f t="shared" si="97"/>
        <v>17</v>
      </c>
      <c r="AE355" s="81" t="str">
        <f t="shared" si="98"/>
        <v>4-17</v>
      </c>
      <c r="AF355" s="152">
        <f t="shared" si="99"/>
        <v>0.22949999999999993</v>
      </c>
      <c r="AG355" s="153">
        <f t="shared" si="100"/>
        <v>0</v>
      </c>
      <c r="AH355" s="85">
        <f t="shared" si="101"/>
        <v>1</v>
      </c>
      <c r="AI355" s="81">
        <f t="shared" si="102"/>
        <v>17</v>
      </c>
    </row>
    <row r="356" spans="2:35" s="160" customFormat="1" ht="30" x14ac:dyDescent="0.25">
      <c r="B356" s="171" t="s">
        <v>79</v>
      </c>
      <c r="C356" s="85">
        <v>152</v>
      </c>
      <c r="D356" s="85">
        <f t="shared" si="105"/>
        <v>1</v>
      </c>
      <c r="E356" s="72" t="s">
        <v>825</v>
      </c>
      <c r="F356" s="50" t="s">
        <v>887</v>
      </c>
      <c r="G356" s="70">
        <v>0.34375</v>
      </c>
      <c r="H356" s="70">
        <v>0.70833333333333337</v>
      </c>
      <c r="I356" s="71">
        <v>44314</v>
      </c>
      <c r="J356" s="71">
        <v>44314</v>
      </c>
      <c r="K356" s="71">
        <v>44314</v>
      </c>
      <c r="L356" s="71">
        <v>44314</v>
      </c>
      <c r="M356" s="70">
        <v>0.58333333333333337</v>
      </c>
      <c r="N356" s="70">
        <v>0.65277777777777779</v>
      </c>
      <c r="O356" s="72" t="s">
        <v>672</v>
      </c>
      <c r="P356" s="171" t="s">
        <v>80</v>
      </c>
      <c r="Q356" s="171" t="s">
        <v>77</v>
      </c>
      <c r="R356" s="170" t="s">
        <v>826</v>
      </c>
      <c r="S356" s="171" t="s">
        <v>337</v>
      </c>
      <c r="T356" s="50" t="s">
        <v>184</v>
      </c>
      <c r="U356" s="151">
        <f t="shared" si="90"/>
        <v>0</v>
      </c>
      <c r="V356" s="50">
        <f t="shared" si="91"/>
        <v>1</v>
      </c>
      <c r="W356" s="152">
        <f t="shared" si="103"/>
        <v>0.28158333333333335</v>
      </c>
      <c r="X356" s="152">
        <f t="shared" si="104"/>
        <v>0.32291333333333339</v>
      </c>
      <c r="Y356" s="134">
        <f t="shared" si="92"/>
        <v>0</v>
      </c>
      <c r="Z356" s="152">
        <f t="shared" si="93"/>
        <v>0.16666666666666663</v>
      </c>
      <c r="AA356" s="152">
        <f t="shared" si="94"/>
        <v>0.48958000000000002</v>
      </c>
      <c r="AB356" s="91">
        <f t="shared" si="95"/>
        <v>28</v>
      </c>
      <c r="AC356" s="81">
        <f t="shared" si="96"/>
        <v>4</v>
      </c>
      <c r="AD356" s="81">
        <f t="shared" si="97"/>
        <v>17</v>
      </c>
      <c r="AE356" s="81" t="str">
        <f t="shared" si="98"/>
        <v>4-17</v>
      </c>
      <c r="AF356" s="152">
        <f t="shared" si="99"/>
        <v>6.944444444444442E-2</v>
      </c>
      <c r="AG356" s="153">
        <f t="shared" si="100"/>
        <v>0</v>
      </c>
      <c r="AH356" s="85">
        <f t="shared" si="101"/>
        <v>1</v>
      </c>
      <c r="AI356" s="81">
        <f t="shared" si="102"/>
        <v>17</v>
      </c>
    </row>
    <row r="357" spans="2:35" s="160" customFormat="1" ht="45" x14ac:dyDescent="0.25">
      <c r="B357" s="171" t="s">
        <v>177</v>
      </c>
      <c r="C357" s="85">
        <v>153</v>
      </c>
      <c r="D357" s="85">
        <f t="shared" si="105"/>
        <v>0</v>
      </c>
      <c r="E357" s="170" t="s">
        <v>827</v>
      </c>
      <c r="F357" s="50" t="s">
        <v>777</v>
      </c>
      <c r="G357" s="70">
        <v>0.33680555555555558</v>
      </c>
      <c r="H357" s="70">
        <v>0.64513888888888882</v>
      </c>
      <c r="I357" s="71">
        <v>44314</v>
      </c>
      <c r="J357" s="71">
        <v>44314</v>
      </c>
      <c r="K357" s="71">
        <v>44314</v>
      </c>
      <c r="L357" s="71">
        <v>44314</v>
      </c>
      <c r="M357" s="70">
        <v>0.4236111111111111</v>
      </c>
      <c r="N357" s="70">
        <v>0.64513888888888882</v>
      </c>
      <c r="O357" s="170" t="s">
        <v>828</v>
      </c>
      <c r="P357" s="171" t="s">
        <v>178</v>
      </c>
      <c r="Q357" s="73" t="s">
        <v>47</v>
      </c>
      <c r="R357" s="170" t="s">
        <v>829</v>
      </c>
      <c r="S357" s="171" t="s">
        <v>337</v>
      </c>
      <c r="T357" s="171" t="s">
        <v>185</v>
      </c>
      <c r="U357" s="151">
        <f t="shared" si="90"/>
        <v>0</v>
      </c>
      <c r="V357" s="50">
        <f t="shared" si="91"/>
        <v>1</v>
      </c>
      <c r="W357" s="152">
        <f t="shared" si="103"/>
        <v>0.22533333333333322</v>
      </c>
      <c r="X357" s="152">
        <f t="shared" si="104"/>
        <v>0.26666333333333325</v>
      </c>
      <c r="Y357" s="134">
        <f t="shared" si="92"/>
        <v>0</v>
      </c>
      <c r="Z357" s="152">
        <f t="shared" si="93"/>
        <v>0.22986111111111118</v>
      </c>
      <c r="AA357" s="152">
        <f t="shared" si="94"/>
        <v>0.49652444444444443</v>
      </c>
      <c r="AB357" s="91">
        <f t="shared" si="95"/>
        <v>28</v>
      </c>
      <c r="AC357" s="81">
        <f t="shared" si="96"/>
        <v>4</v>
      </c>
      <c r="AD357" s="81">
        <f t="shared" si="97"/>
        <v>17</v>
      </c>
      <c r="AE357" s="81" t="str">
        <f t="shared" si="98"/>
        <v>4-17</v>
      </c>
      <c r="AF357" s="152">
        <f t="shared" si="99"/>
        <v>0.13852777777777769</v>
      </c>
      <c r="AG357" s="153">
        <f t="shared" si="100"/>
        <v>0</v>
      </c>
      <c r="AH357" s="85">
        <f t="shared" si="101"/>
        <v>1</v>
      </c>
      <c r="AI357" s="81">
        <f t="shared" si="102"/>
        <v>17</v>
      </c>
    </row>
    <row r="358" spans="2:35" s="160" customFormat="1" ht="30" x14ac:dyDescent="0.25">
      <c r="B358" s="171" t="s">
        <v>177</v>
      </c>
      <c r="C358" s="85">
        <v>153</v>
      </c>
      <c r="D358" s="85">
        <f t="shared" si="105"/>
        <v>1</v>
      </c>
      <c r="E358" s="72" t="s">
        <v>830</v>
      </c>
      <c r="F358" s="50" t="s">
        <v>887</v>
      </c>
      <c r="G358" s="70">
        <v>0.33680555555555558</v>
      </c>
      <c r="H358" s="70">
        <v>0.64513888888888882</v>
      </c>
      <c r="I358" s="71">
        <v>44314</v>
      </c>
      <c r="J358" s="71">
        <v>44314</v>
      </c>
      <c r="K358" s="71">
        <v>44314</v>
      </c>
      <c r="L358" s="71">
        <v>44314</v>
      </c>
      <c r="M358" s="70">
        <v>0.45833333333333331</v>
      </c>
      <c r="N358" s="70">
        <v>0.5</v>
      </c>
      <c r="O358" s="72" t="s">
        <v>62</v>
      </c>
      <c r="P358" s="171" t="s">
        <v>178</v>
      </c>
      <c r="Q358" s="73" t="s">
        <v>47</v>
      </c>
      <c r="R358" s="170" t="s">
        <v>349</v>
      </c>
      <c r="S358" s="171" t="s">
        <v>337</v>
      </c>
      <c r="T358" s="171" t="s">
        <v>185</v>
      </c>
      <c r="U358" s="151">
        <f t="shared" si="90"/>
        <v>0</v>
      </c>
      <c r="V358" s="50">
        <f t="shared" si="91"/>
        <v>1</v>
      </c>
      <c r="W358" s="152">
        <f t="shared" si="103"/>
        <v>0.22533333333333322</v>
      </c>
      <c r="X358" s="152">
        <f t="shared" si="104"/>
        <v>0.26666333333333325</v>
      </c>
      <c r="Y358" s="134">
        <f t="shared" si="92"/>
        <v>0</v>
      </c>
      <c r="Z358" s="152">
        <f t="shared" si="93"/>
        <v>0.22986111111111118</v>
      </c>
      <c r="AA358" s="152">
        <f t="shared" si="94"/>
        <v>0.49652444444444443</v>
      </c>
      <c r="AB358" s="91">
        <f t="shared" si="95"/>
        <v>28</v>
      </c>
      <c r="AC358" s="81">
        <f t="shared" si="96"/>
        <v>4</v>
      </c>
      <c r="AD358" s="81">
        <f t="shared" si="97"/>
        <v>17</v>
      </c>
      <c r="AE358" s="81" t="str">
        <f t="shared" si="98"/>
        <v>4-17</v>
      </c>
      <c r="AF358" s="152">
        <f t="shared" si="99"/>
        <v>4.1666666666666685E-2</v>
      </c>
      <c r="AG358" s="153">
        <f t="shared" si="100"/>
        <v>0</v>
      </c>
      <c r="AH358" s="85">
        <f t="shared" si="101"/>
        <v>1</v>
      </c>
      <c r="AI358" s="81">
        <f t="shared" si="102"/>
        <v>17</v>
      </c>
    </row>
    <row r="359" spans="2:35" s="160" customFormat="1" ht="30" x14ac:dyDescent="0.25">
      <c r="B359" s="171" t="s">
        <v>212</v>
      </c>
      <c r="C359" s="85">
        <v>154</v>
      </c>
      <c r="D359" s="85">
        <f t="shared" si="105"/>
        <v>0</v>
      </c>
      <c r="E359" s="170" t="s">
        <v>831</v>
      </c>
      <c r="F359" s="50" t="s">
        <v>777</v>
      </c>
      <c r="G359" s="70">
        <v>0.34027777777777773</v>
      </c>
      <c r="H359" s="70">
        <v>0.40277777777777773</v>
      </c>
      <c r="I359" s="71">
        <v>44314</v>
      </c>
      <c r="J359" s="71">
        <v>44314</v>
      </c>
      <c r="K359" s="71">
        <v>44314</v>
      </c>
      <c r="L359" s="71">
        <v>44314</v>
      </c>
      <c r="M359" s="70">
        <v>0.375</v>
      </c>
      <c r="N359" s="70">
        <v>0.40277777777777773</v>
      </c>
      <c r="O359" s="170" t="s">
        <v>828</v>
      </c>
      <c r="P359" s="171" t="s">
        <v>277</v>
      </c>
      <c r="Q359" s="73" t="s">
        <v>47</v>
      </c>
      <c r="R359" s="170" t="s">
        <v>832</v>
      </c>
      <c r="S359" s="171" t="s">
        <v>337</v>
      </c>
      <c r="T359" s="171" t="s">
        <v>185</v>
      </c>
      <c r="U359" s="151">
        <f t="shared" si="90"/>
        <v>0</v>
      </c>
      <c r="V359" s="50">
        <f t="shared" si="91"/>
        <v>1</v>
      </c>
      <c r="W359" s="152">
        <f t="shared" si="103"/>
        <v>6.25E-2</v>
      </c>
      <c r="X359" s="152">
        <f t="shared" si="104"/>
        <v>6.25E-2</v>
      </c>
      <c r="Y359" s="134">
        <f t="shared" si="92"/>
        <v>1</v>
      </c>
      <c r="Z359" s="152">
        <f t="shared" si="93"/>
        <v>0</v>
      </c>
      <c r="AA359" s="152">
        <f t="shared" si="94"/>
        <v>6.25E-2</v>
      </c>
      <c r="AB359" s="91">
        <f t="shared" si="95"/>
        <v>28</v>
      </c>
      <c r="AC359" s="81">
        <f t="shared" si="96"/>
        <v>4</v>
      </c>
      <c r="AD359" s="81">
        <f t="shared" si="97"/>
        <v>17</v>
      </c>
      <c r="AE359" s="81" t="str">
        <f t="shared" si="98"/>
        <v>4-17</v>
      </c>
      <c r="AF359" s="152">
        <f t="shared" si="99"/>
        <v>2.7777777777777735E-2</v>
      </c>
      <c r="AG359" s="153">
        <f t="shared" si="100"/>
        <v>0</v>
      </c>
      <c r="AH359" s="85">
        <f t="shared" si="101"/>
        <v>1</v>
      </c>
      <c r="AI359" s="81">
        <f t="shared" si="102"/>
        <v>17</v>
      </c>
    </row>
    <row r="360" spans="2:35" s="160" customFormat="1" x14ac:dyDescent="0.25">
      <c r="B360" s="171" t="s">
        <v>212</v>
      </c>
      <c r="C360" s="85">
        <v>154</v>
      </c>
      <c r="D360" s="85">
        <f t="shared" si="105"/>
        <v>1</v>
      </c>
      <c r="E360" s="72" t="s">
        <v>833</v>
      </c>
      <c r="F360" s="50" t="s">
        <v>887</v>
      </c>
      <c r="G360" s="70">
        <v>0.34027777777777773</v>
      </c>
      <c r="H360" s="70">
        <v>0.40277777777777773</v>
      </c>
      <c r="I360" s="71">
        <v>44314</v>
      </c>
      <c r="J360" s="71">
        <v>44314</v>
      </c>
      <c r="K360" s="71">
        <v>44314</v>
      </c>
      <c r="L360" s="71">
        <v>44314</v>
      </c>
      <c r="M360" s="70">
        <v>0.3611111111111111</v>
      </c>
      <c r="N360" s="70">
        <v>0.37847222222222227</v>
      </c>
      <c r="O360" s="72" t="s">
        <v>400</v>
      </c>
      <c r="P360" s="171" t="s">
        <v>277</v>
      </c>
      <c r="Q360" s="73" t="s">
        <v>47</v>
      </c>
      <c r="R360" s="170" t="s">
        <v>352</v>
      </c>
      <c r="S360" s="171" t="s">
        <v>337</v>
      </c>
      <c r="T360" s="171" t="s">
        <v>185</v>
      </c>
      <c r="U360" s="151">
        <f t="shared" si="90"/>
        <v>0</v>
      </c>
      <c r="V360" s="50">
        <f t="shared" si="91"/>
        <v>1</v>
      </c>
      <c r="W360" s="152">
        <f t="shared" si="103"/>
        <v>6.25E-2</v>
      </c>
      <c r="X360" s="152">
        <f t="shared" si="104"/>
        <v>6.25E-2</v>
      </c>
      <c r="Y360" s="134">
        <f t="shared" si="92"/>
        <v>1</v>
      </c>
      <c r="Z360" s="152">
        <f t="shared" si="93"/>
        <v>0</v>
      </c>
      <c r="AA360" s="152">
        <f t="shared" si="94"/>
        <v>6.25E-2</v>
      </c>
      <c r="AB360" s="91">
        <f t="shared" si="95"/>
        <v>28</v>
      </c>
      <c r="AC360" s="81">
        <f t="shared" si="96"/>
        <v>4</v>
      </c>
      <c r="AD360" s="81">
        <f t="shared" si="97"/>
        <v>17</v>
      </c>
      <c r="AE360" s="81" t="str">
        <f t="shared" si="98"/>
        <v>4-17</v>
      </c>
      <c r="AF360" s="152">
        <f t="shared" si="99"/>
        <v>1.736111111111116E-2</v>
      </c>
      <c r="AG360" s="153">
        <f t="shared" si="100"/>
        <v>0</v>
      </c>
      <c r="AH360" s="85">
        <f t="shared" si="101"/>
        <v>1</v>
      </c>
      <c r="AI360" s="81">
        <f t="shared" si="102"/>
        <v>17</v>
      </c>
    </row>
    <row r="361" spans="2:35" s="160" customFormat="1" ht="75" x14ac:dyDescent="0.25">
      <c r="B361" s="171" t="s">
        <v>129</v>
      </c>
      <c r="C361" s="85">
        <v>155</v>
      </c>
      <c r="D361" s="85">
        <f t="shared" si="105"/>
        <v>0</v>
      </c>
      <c r="E361" s="170" t="s">
        <v>834</v>
      </c>
      <c r="F361" s="50" t="s">
        <v>441</v>
      </c>
      <c r="G361" s="70">
        <v>0.35416666666666669</v>
      </c>
      <c r="H361" s="70">
        <v>0.45833333333333331</v>
      </c>
      <c r="I361" s="71">
        <v>44314</v>
      </c>
      <c r="J361" s="71">
        <v>44314</v>
      </c>
      <c r="K361" s="71">
        <v>44314</v>
      </c>
      <c r="L361" s="71">
        <v>44314</v>
      </c>
      <c r="M361" s="70">
        <v>0.44097222222222227</v>
      </c>
      <c r="N361" s="70">
        <v>0.74305555555555547</v>
      </c>
      <c r="O361" s="170" t="s">
        <v>84</v>
      </c>
      <c r="P361" s="171" t="s">
        <v>715</v>
      </c>
      <c r="Q361" s="171" t="s">
        <v>77</v>
      </c>
      <c r="R361" s="170" t="s">
        <v>443</v>
      </c>
      <c r="S361" s="171" t="s">
        <v>336</v>
      </c>
      <c r="T361" s="171" t="s">
        <v>185</v>
      </c>
      <c r="U361" s="151">
        <f t="shared" si="90"/>
        <v>0</v>
      </c>
      <c r="V361" s="50">
        <f t="shared" si="91"/>
        <v>1</v>
      </c>
      <c r="W361" s="152">
        <f t="shared" si="103"/>
        <v>0.10416666666666663</v>
      </c>
      <c r="X361" s="152">
        <f t="shared" si="104"/>
        <v>0.10416666666666663</v>
      </c>
      <c r="Y361" s="134">
        <f t="shared" si="92"/>
        <v>1</v>
      </c>
      <c r="Z361" s="152">
        <f t="shared" si="93"/>
        <v>0</v>
      </c>
      <c r="AA361" s="152">
        <f t="shared" si="94"/>
        <v>0.10416666666666663</v>
      </c>
      <c r="AB361" s="91">
        <f t="shared" si="95"/>
        <v>28</v>
      </c>
      <c r="AC361" s="81">
        <f t="shared" si="96"/>
        <v>4</v>
      </c>
      <c r="AD361" s="81">
        <f t="shared" si="97"/>
        <v>17</v>
      </c>
      <c r="AE361" s="81" t="str">
        <f t="shared" si="98"/>
        <v>4-17</v>
      </c>
      <c r="AF361" s="152">
        <f t="shared" si="99"/>
        <v>0.21908333333333319</v>
      </c>
      <c r="AG361" s="153">
        <f t="shared" si="100"/>
        <v>0</v>
      </c>
      <c r="AH361" s="85">
        <f t="shared" si="101"/>
        <v>1</v>
      </c>
      <c r="AI361" s="81">
        <f t="shared" si="102"/>
        <v>17</v>
      </c>
    </row>
    <row r="362" spans="2:35" s="160" customFormat="1" ht="30" x14ac:dyDescent="0.25">
      <c r="B362" s="171" t="s">
        <v>129</v>
      </c>
      <c r="C362" s="85">
        <v>155</v>
      </c>
      <c r="D362" s="85">
        <f t="shared" si="105"/>
        <v>0</v>
      </c>
      <c r="E362" s="72" t="s">
        <v>835</v>
      </c>
      <c r="F362" s="50" t="s">
        <v>777</v>
      </c>
      <c r="G362" s="70">
        <v>0.35416666666666669</v>
      </c>
      <c r="H362" s="70">
        <v>0.45833333333333331</v>
      </c>
      <c r="I362" s="71">
        <v>44314</v>
      </c>
      <c r="J362" s="71">
        <v>44314</v>
      </c>
      <c r="K362" s="71">
        <v>44314</v>
      </c>
      <c r="L362" s="71">
        <v>44314</v>
      </c>
      <c r="M362" s="70">
        <v>0.46249999999999997</v>
      </c>
      <c r="N362" s="70">
        <v>0.60416666666666663</v>
      </c>
      <c r="O362" s="170" t="s">
        <v>828</v>
      </c>
      <c r="P362" s="171" t="s">
        <v>715</v>
      </c>
      <c r="Q362" s="171" t="s">
        <v>77</v>
      </c>
      <c r="R362" s="170" t="s">
        <v>443</v>
      </c>
      <c r="S362" s="171" t="s">
        <v>336</v>
      </c>
      <c r="T362" s="171" t="s">
        <v>185</v>
      </c>
      <c r="U362" s="151">
        <f t="shared" si="90"/>
        <v>0</v>
      </c>
      <c r="V362" s="50">
        <f t="shared" si="91"/>
        <v>1</v>
      </c>
      <c r="W362" s="152">
        <f t="shared" si="103"/>
        <v>0.10416666666666663</v>
      </c>
      <c r="X362" s="152">
        <f t="shared" si="104"/>
        <v>0.10416666666666663</v>
      </c>
      <c r="Y362" s="134">
        <f t="shared" si="92"/>
        <v>1</v>
      </c>
      <c r="Z362" s="152">
        <f t="shared" si="93"/>
        <v>0</v>
      </c>
      <c r="AA362" s="152">
        <f t="shared" si="94"/>
        <v>0.10416666666666663</v>
      </c>
      <c r="AB362" s="91">
        <f t="shared" si="95"/>
        <v>28</v>
      </c>
      <c r="AC362" s="81">
        <f t="shared" si="96"/>
        <v>4</v>
      </c>
      <c r="AD362" s="81">
        <f t="shared" si="97"/>
        <v>17</v>
      </c>
      <c r="AE362" s="81" t="str">
        <f t="shared" si="98"/>
        <v>4-17</v>
      </c>
      <c r="AF362" s="152">
        <f t="shared" si="99"/>
        <v>0.14166666666666666</v>
      </c>
      <c r="AG362" s="153">
        <f t="shared" si="100"/>
        <v>0</v>
      </c>
      <c r="AH362" s="85">
        <f t="shared" si="101"/>
        <v>1</v>
      </c>
      <c r="AI362" s="81">
        <f t="shared" si="102"/>
        <v>17</v>
      </c>
    </row>
    <row r="363" spans="2:35" s="160" customFormat="1" x14ac:dyDescent="0.25">
      <c r="B363" s="171" t="s">
        <v>130</v>
      </c>
      <c r="C363" s="85">
        <v>155</v>
      </c>
      <c r="D363" s="85">
        <f t="shared" si="105"/>
        <v>1</v>
      </c>
      <c r="E363" s="170" t="s">
        <v>836</v>
      </c>
      <c r="F363" s="50" t="s">
        <v>892</v>
      </c>
      <c r="G363" s="70">
        <v>0.4375</v>
      </c>
      <c r="H363" s="70">
        <v>0.61805555555555558</v>
      </c>
      <c r="I363" s="71">
        <v>44314</v>
      </c>
      <c r="J363" s="71">
        <v>44314</v>
      </c>
      <c r="K363" s="71">
        <v>44314</v>
      </c>
      <c r="L363" s="71">
        <v>44314</v>
      </c>
      <c r="M363" s="70">
        <v>0.72916666666666663</v>
      </c>
      <c r="N363" s="70">
        <v>0.75</v>
      </c>
      <c r="O363" s="170" t="s">
        <v>737</v>
      </c>
      <c r="P363" s="171" t="s">
        <v>715</v>
      </c>
      <c r="Q363" s="73" t="s">
        <v>47</v>
      </c>
      <c r="R363" s="170" t="s">
        <v>443</v>
      </c>
      <c r="S363" s="171" t="s">
        <v>337</v>
      </c>
      <c r="T363" s="171" t="s">
        <v>184</v>
      </c>
      <c r="U363" s="151">
        <f t="shared" si="90"/>
        <v>0</v>
      </c>
      <c r="V363" s="50">
        <f t="shared" si="91"/>
        <v>1</v>
      </c>
      <c r="W363" s="152">
        <f t="shared" si="103"/>
        <v>0.18055555555555558</v>
      </c>
      <c r="X363" s="152">
        <f t="shared" si="104"/>
        <v>0.18055555555555558</v>
      </c>
      <c r="Y363" s="134">
        <f t="shared" si="92"/>
        <v>1</v>
      </c>
      <c r="Z363" s="152">
        <f t="shared" si="93"/>
        <v>0</v>
      </c>
      <c r="AA363" s="152">
        <f t="shared" si="94"/>
        <v>0.18055555555555558</v>
      </c>
      <c r="AB363" s="91">
        <f t="shared" si="95"/>
        <v>28</v>
      </c>
      <c r="AC363" s="81">
        <f t="shared" si="96"/>
        <v>4</v>
      </c>
      <c r="AD363" s="81">
        <f t="shared" si="97"/>
        <v>17</v>
      </c>
      <c r="AE363" s="81" t="str">
        <f t="shared" si="98"/>
        <v>4-17</v>
      </c>
      <c r="AF363" s="152">
        <f t="shared" si="99"/>
        <v>2.083333333333337E-2</v>
      </c>
      <c r="AG363" s="153">
        <f t="shared" si="100"/>
        <v>0</v>
      </c>
      <c r="AH363" s="85">
        <f t="shared" si="101"/>
        <v>1</v>
      </c>
      <c r="AI363" s="81">
        <f t="shared" si="102"/>
        <v>17</v>
      </c>
    </row>
    <row r="364" spans="2:35" s="160" customFormat="1" ht="45" x14ac:dyDescent="0.25">
      <c r="B364" s="171" t="s">
        <v>172</v>
      </c>
      <c r="C364" s="85">
        <v>156</v>
      </c>
      <c r="D364" s="85">
        <f t="shared" si="105"/>
        <v>0</v>
      </c>
      <c r="E364" s="170" t="s">
        <v>837</v>
      </c>
      <c r="F364" s="50" t="s">
        <v>441</v>
      </c>
      <c r="G364" s="70">
        <v>0.35416666666666669</v>
      </c>
      <c r="H364" s="70">
        <v>0.72916666666666663</v>
      </c>
      <c r="I364" s="71">
        <v>44314</v>
      </c>
      <c r="J364" s="71">
        <v>44315</v>
      </c>
      <c r="K364" s="71">
        <v>44314</v>
      </c>
      <c r="L364" s="71">
        <v>44314</v>
      </c>
      <c r="M364" s="70">
        <v>0.35416666666666669</v>
      </c>
      <c r="N364" s="70">
        <v>0.45833333333333331</v>
      </c>
      <c r="O364" s="170" t="s">
        <v>62</v>
      </c>
      <c r="P364" s="171" t="s">
        <v>173</v>
      </c>
      <c r="Q364" s="171" t="s">
        <v>77</v>
      </c>
      <c r="R364" s="170" t="s">
        <v>349</v>
      </c>
      <c r="S364" s="170" t="s">
        <v>762</v>
      </c>
      <c r="T364" s="171" t="s">
        <v>185</v>
      </c>
      <c r="U364" s="151">
        <f t="shared" si="90"/>
        <v>1</v>
      </c>
      <c r="V364" s="50">
        <f t="shared" si="91"/>
        <v>1</v>
      </c>
      <c r="W364" s="152">
        <f t="shared" si="103"/>
        <v>0.81249999999999989</v>
      </c>
      <c r="X364" s="152">
        <f t="shared" si="104"/>
        <v>1.0416666666666665</v>
      </c>
      <c r="Y364" s="134">
        <f t="shared" si="92"/>
        <v>0</v>
      </c>
      <c r="Z364" s="152">
        <f t="shared" si="93"/>
        <v>0.14583333333333337</v>
      </c>
      <c r="AA364" s="152">
        <f t="shared" si="94"/>
        <v>1.1875</v>
      </c>
      <c r="AB364" s="91">
        <f t="shared" si="95"/>
        <v>29</v>
      </c>
      <c r="AC364" s="81">
        <f t="shared" si="96"/>
        <v>4</v>
      </c>
      <c r="AD364" s="81">
        <f t="shared" si="97"/>
        <v>17</v>
      </c>
      <c r="AE364" s="81" t="str">
        <f t="shared" si="98"/>
        <v>4-17</v>
      </c>
      <c r="AF364" s="152">
        <f t="shared" si="99"/>
        <v>0.10416666666666663</v>
      </c>
      <c r="AG364" s="153">
        <f t="shared" si="100"/>
        <v>0</v>
      </c>
      <c r="AH364" s="85">
        <f t="shared" si="101"/>
        <v>1</v>
      </c>
      <c r="AI364" s="81">
        <f t="shared" si="102"/>
        <v>17</v>
      </c>
    </row>
    <row r="365" spans="2:35" s="160" customFormat="1" ht="30" x14ac:dyDescent="0.25">
      <c r="B365" s="171" t="s">
        <v>172</v>
      </c>
      <c r="C365" s="85">
        <v>156</v>
      </c>
      <c r="D365" s="85">
        <f t="shared" si="105"/>
        <v>0</v>
      </c>
      <c r="E365" s="170" t="s">
        <v>838</v>
      </c>
      <c r="F365" s="50" t="s">
        <v>777</v>
      </c>
      <c r="G365" s="70">
        <v>0.35416666666666669</v>
      </c>
      <c r="H365" s="70">
        <v>0.72916666666666663</v>
      </c>
      <c r="I365" s="71">
        <v>44314</v>
      </c>
      <c r="J365" s="71">
        <v>44315</v>
      </c>
      <c r="K365" s="71">
        <v>44315</v>
      </c>
      <c r="L365" s="71">
        <v>44315</v>
      </c>
      <c r="M365" s="70">
        <v>0.69444444444444453</v>
      </c>
      <c r="N365" s="70">
        <v>0.70833333333333337</v>
      </c>
      <c r="O365" s="170" t="s">
        <v>839</v>
      </c>
      <c r="P365" s="171" t="s">
        <v>173</v>
      </c>
      <c r="Q365" s="171" t="s">
        <v>77</v>
      </c>
      <c r="R365" s="170" t="s">
        <v>443</v>
      </c>
      <c r="S365" s="170" t="s">
        <v>337</v>
      </c>
      <c r="T365" s="171" t="s">
        <v>185</v>
      </c>
      <c r="U365" s="151">
        <f t="shared" si="90"/>
        <v>1</v>
      </c>
      <c r="V365" s="50">
        <f t="shared" si="91"/>
        <v>1</v>
      </c>
      <c r="W365" s="152">
        <f t="shared" si="103"/>
        <v>0.81249999999999989</v>
      </c>
      <c r="X365" s="152">
        <f t="shared" si="104"/>
        <v>1.0416666666666665</v>
      </c>
      <c r="Y365" s="134">
        <f t="shared" si="92"/>
        <v>0</v>
      </c>
      <c r="Z365" s="152">
        <f t="shared" si="93"/>
        <v>0.14583333333333337</v>
      </c>
      <c r="AA365" s="152">
        <f t="shared" si="94"/>
        <v>1.1875</v>
      </c>
      <c r="AB365" s="91">
        <f t="shared" si="95"/>
        <v>29</v>
      </c>
      <c r="AC365" s="81">
        <f t="shared" si="96"/>
        <v>4</v>
      </c>
      <c r="AD365" s="81">
        <f t="shared" si="97"/>
        <v>17</v>
      </c>
      <c r="AE365" s="81" t="str">
        <f t="shared" si="98"/>
        <v>4-17</v>
      </c>
      <c r="AF365" s="152">
        <f t="shared" si="99"/>
        <v>1.388888888888884E-2</v>
      </c>
      <c r="AG365" s="153">
        <f t="shared" si="100"/>
        <v>0</v>
      </c>
      <c r="AH365" s="85">
        <f t="shared" si="101"/>
        <v>1</v>
      </c>
      <c r="AI365" s="81">
        <f t="shared" si="102"/>
        <v>17</v>
      </c>
    </row>
    <row r="366" spans="2:35" s="160" customFormat="1" x14ac:dyDescent="0.25">
      <c r="B366" s="171" t="s">
        <v>172</v>
      </c>
      <c r="C366" s="85">
        <v>156</v>
      </c>
      <c r="D366" s="85">
        <f>IF(C366=C371,0,1)</f>
        <v>1</v>
      </c>
      <c r="E366" s="170" t="s">
        <v>840</v>
      </c>
      <c r="F366" s="50" t="s">
        <v>441</v>
      </c>
      <c r="G366" s="70">
        <v>0.35416666666666669</v>
      </c>
      <c r="H366" s="70">
        <v>0.72916666666666663</v>
      </c>
      <c r="I366" s="71">
        <v>44314</v>
      </c>
      <c r="J366" s="71">
        <v>44315</v>
      </c>
      <c r="K366" s="71">
        <v>44315</v>
      </c>
      <c r="L366" s="71">
        <v>44315</v>
      </c>
      <c r="M366" s="70">
        <v>0.69444444444444453</v>
      </c>
      <c r="N366" s="70">
        <v>0.72916666666666663</v>
      </c>
      <c r="O366" s="170" t="s">
        <v>62</v>
      </c>
      <c r="P366" s="171" t="s">
        <v>173</v>
      </c>
      <c r="Q366" s="171" t="s">
        <v>77</v>
      </c>
      <c r="R366" s="170" t="s">
        <v>349</v>
      </c>
      <c r="S366" s="171" t="s">
        <v>336</v>
      </c>
      <c r="T366" s="171" t="s">
        <v>185</v>
      </c>
      <c r="U366" s="151">
        <f t="shared" si="90"/>
        <v>1</v>
      </c>
      <c r="V366" s="50">
        <f t="shared" si="91"/>
        <v>1</v>
      </c>
      <c r="W366" s="152">
        <f t="shared" si="103"/>
        <v>0.81249999999999989</v>
      </c>
      <c r="X366" s="152">
        <f t="shared" si="104"/>
        <v>1.0416666666666665</v>
      </c>
      <c r="Y366" s="134">
        <f t="shared" si="92"/>
        <v>0</v>
      </c>
      <c r="Z366" s="152">
        <f t="shared" si="93"/>
        <v>0.14583333333333337</v>
      </c>
      <c r="AA366" s="152">
        <f t="shared" si="94"/>
        <v>1.1875</v>
      </c>
      <c r="AB366" s="91">
        <f t="shared" si="95"/>
        <v>29</v>
      </c>
      <c r="AC366" s="81">
        <f t="shared" si="96"/>
        <v>4</v>
      </c>
      <c r="AD366" s="81">
        <f t="shared" si="97"/>
        <v>17</v>
      </c>
      <c r="AE366" s="81" t="str">
        <f t="shared" si="98"/>
        <v>4-17</v>
      </c>
      <c r="AF366" s="152">
        <f t="shared" si="99"/>
        <v>3.4722222222222099E-2</v>
      </c>
      <c r="AG366" s="153">
        <f t="shared" si="100"/>
        <v>0</v>
      </c>
      <c r="AH366" s="85">
        <f t="shared" si="101"/>
        <v>1</v>
      </c>
      <c r="AI366" s="81">
        <f t="shared" si="102"/>
        <v>17</v>
      </c>
    </row>
    <row r="367" spans="2:35" s="160" customFormat="1" x14ac:dyDescent="0.25">
      <c r="B367" s="171" t="s">
        <v>172</v>
      </c>
      <c r="C367" s="85">
        <v>156</v>
      </c>
      <c r="D367" s="85">
        <f>IF(C367=C368,0,1)</f>
        <v>0</v>
      </c>
      <c r="E367" s="170" t="s">
        <v>1236</v>
      </c>
      <c r="F367" s="50" t="s">
        <v>887</v>
      </c>
      <c r="G367" s="70">
        <v>0.3125</v>
      </c>
      <c r="H367" s="70">
        <v>0.56944444444444442</v>
      </c>
      <c r="I367" s="71">
        <v>44326</v>
      </c>
      <c r="J367" s="71">
        <v>44327</v>
      </c>
      <c r="K367" s="71">
        <v>44326</v>
      </c>
      <c r="L367" s="71">
        <v>44326</v>
      </c>
      <c r="M367" s="70">
        <v>0.47916666666666669</v>
      </c>
      <c r="N367" s="70">
        <v>0.65277777777777779</v>
      </c>
      <c r="O367" s="170" t="s">
        <v>271</v>
      </c>
      <c r="P367" s="171" t="s">
        <v>173</v>
      </c>
      <c r="Q367" s="171" t="s">
        <v>77</v>
      </c>
      <c r="R367" s="170" t="s">
        <v>349</v>
      </c>
      <c r="S367" s="171" t="s">
        <v>336</v>
      </c>
      <c r="T367" s="171" t="s">
        <v>185</v>
      </c>
      <c r="U367" s="151">
        <f t="shared" si="90"/>
        <v>1</v>
      </c>
      <c r="V367" s="50">
        <f t="shared" si="91"/>
        <v>1</v>
      </c>
      <c r="W367" s="152">
        <f t="shared" si="103"/>
        <v>0.52844444444444438</v>
      </c>
      <c r="X367" s="152">
        <f t="shared" si="104"/>
        <v>0.75761111111111101</v>
      </c>
      <c r="Y367" s="134">
        <f t="shared" si="92"/>
        <v>1</v>
      </c>
      <c r="Z367" s="152">
        <f t="shared" si="93"/>
        <v>0</v>
      </c>
      <c r="AA367" s="152">
        <f t="shared" si="94"/>
        <v>0.75761111111111101</v>
      </c>
      <c r="AB367" s="91">
        <f t="shared" si="95"/>
        <v>11</v>
      </c>
      <c r="AC367" s="81">
        <f t="shared" si="96"/>
        <v>5</v>
      </c>
      <c r="AD367" s="81">
        <f t="shared" si="97"/>
        <v>19</v>
      </c>
      <c r="AE367" s="81" t="str">
        <f t="shared" si="98"/>
        <v>5-19</v>
      </c>
      <c r="AF367" s="152">
        <f t="shared" si="99"/>
        <v>0.1736111111111111</v>
      </c>
      <c r="AG367" s="153">
        <f t="shared" si="100"/>
        <v>0</v>
      </c>
      <c r="AH367" s="85">
        <f t="shared" si="101"/>
        <v>1</v>
      </c>
      <c r="AI367" s="81">
        <f t="shared" si="102"/>
        <v>19</v>
      </c>
    </row>
    <row r="368" spans="2:35" s="160" customFormat="1" x14ac:dyDescent="0.25">
      <c r="B368" s="171" t="s">
        <v>172</v>
      </c>
      <c r="C368" s="85">
        <v>156</v>
      </c>
      <c r="D368" s="85">
        <f>IF(C368=C374,0,1)</f>
        <v>1</v>
      </c>
      <c r="E368" s="170" t="s">
        <v>1237</v>
      </c>
      <c r="F368" s="50" t="s">
        <v>887</v>
      </c>
      <c r="G368" s="70">
        <v>0.3125</v>
      </c>
      <c r="H368" s="70">
        <v>0.56944444444444442</v>
      </c>
      <c r="I368" s="71">
        <v>44326</v>
      </c>
      <c r="J368" s="71">
        <v>44327</v>
      </c>
      <c r="K368" s="71">
        <v>44327</v>
      </c>
      <c r="L368" s="71">
        <v>44327</v>
      </c>
      <c r="M368" s="70">
        <v>0.54166666666666663</v>
      </c>
      <c r="N368" s="70">
        <v>0.58333333333333337</v>
      </c>
      <c r="O368" s="170" t="s">
        <v>72</v>
      </c>
      <c r="P368" s="171" t="s">
        <v>173</v>
      </c>
      <c r="Q368" s="171" t="s">
        <v>77</v>
      </c>
      <c r="R368" s="170" t="s">
        <v>349</v>
      </c>
      <c r="S368" s="171" t="s">
        <v>336</v>
      </c>
      <c r="T368" s="171" t="s">
        <v>185</v>
      </c>
      <c r="U368" s="151">
        <f t="shared" si="90"/>
        <v>1</v>
      </c>
      <c r="V368" s="50">
        <f t="shared" si="91"/>
        <v>1</v>
      </c>
      <c r="W368" s="152">
        <f t="shared" si="103"/>
        <v>0.52844444444444438</v>
      </c>
      <c r="X368" s="152">
        <f t="shared" si="104"/>
        <v>0.75761111111111101</v>
      </c>
      <c r="Y368" s="134">
        <f t="shared" si="92"/>
        <v>1</v>
      </c>
      <c r="Z368" s="152">
        <f t="shared" si="93"/>
        <v>0</v>
      </c>
      <c r="AA368" s="152">
        <f t="shared" si="94"/>
        <v>0.75761111111111101</v>
      </c>
      <c r="AB368" s="91">
        <f t="shared" si="95"/>
        <v>11</v>
      </c>
      <c r="AC368" s="81">
        <f t="shared" si="96"/>
        <v>5</v>
      </c>
      <c r="AD368" s="81">
        <f t="shared" si="97"/>
        <v>19</v>
      </c>
      <c r="AE368" s="81" t="str">
        <f t="shared" si="98"/>
        <v>5-19</v>
      </c>
      <c r="AF368" s="152">
        <f t="shared" si="99"/>
        <v>4.1666666666666741E-2</v>
      </c>
      <c r="AG368" s="153">
        <f t="shared" si="100"/>
        <v>0</v>
      </c>
      <c r="AH368" s="85">
        <f t="shared" si="101"/>
        <v>1</v>
      </c>
      <c r="AI368" s="81">
        <f t="shared" si="102"/>
        <v>19</v>
      </c>
    </row>
    <row r="369" spans="2:35" s="160" customFormat="1" x14ac:dyDescent="0.25">
      <c r="B369" s="171" t="s">
        <v>172</v>
      </c>
      <c r="C369" s="85">
        <v>156</v>
      </c>
      <c r="D369" s="85">
        <f>IF(C369=C371,0,1)</f>
        <v>1</v>
      </c>
      <c r="E369" s="170" t="s">
        <v>1238</v>
      </c>
      <c r="F369" s="50" t="s">
        <v>887</v>
      </c>
      <c r="G369" s="70">
        <v>0.3125</v>
      </c>
      <c r="H369" s="70">
        <v>0.56944444444444442</v>
      </c>
      <c r="I369" s="71">
        <v>44326</v>
      </c>
      <c r="J369" s="71">
        <v>44327</v>
      </c>
      <c r="K369" s="71">
        <v>44327</v>
      </c>
      <c r="L369" s="71">
        <v>44327</v>
      </c>
      <c r="M369" s="70">
        <v>0.3125</v>
      </c>
      <c r="N369" s="70">
        <v>0.5625</v>
      </c>
      <c r="O369" s="170" t="s">
        <v>271</v>
      </c>
      <c r="P369" s="171" t="s">
        <v>173</v>
      </c>
      <c r="Q369" s="171" t="s">
        <v>77</v>
      </c>
      <c r="R369" s="170" t="s">
        <v>349</v>
      </c>
      <c r="S369" s="171" t="s">
        <v>336</v>
      </c>
      <c r="T369" s="171" t="s">
        <v>185</v>
      </c>
      <c r="U369" s="151">
        <f t="shared" ref="U369:U432" si="106">+J369-I369</f>
        <v>1</v>
      </c>
      <c r="V369" s="50">
        <f t="shared" ref="V369:V432" si="107">IF(AND(G369&lt;&gt;"",H369&lt;&gt;""),1,0)</f>
        <v>1</v>
      </c>
      <c r="W369" s="152">
        <f t="shared" si="103"/>
        <v>0.52844444444444438</v>
      </c>
      <c r="X369" s="152">
        <f t="shared" si="104"/>
        <v>0.75761111111111101</v>
      </c>
      <c r="Y369" s="134">
        <f t="shared" ref="Y369:Y432" si="108">IFERROR(IF(H369&gt;VLOOKUP(T369,$AH$2:$AI$5,2,0),0,1),1)</f>
        <v>1</v>
      </c>
      <c r="Z369" s="152">
        <f t="shared" ref="Z369:Z432" si="109">IF(Y369=1,0,($AF$3-H369))</f>
        <v>0</v>
      </c>
      <c r="AA369" s="152">
        <f t="shared" ref="AA369:AA432" si="110">X369+Z369</f>
        <v>0.75761111111111101</v>
      </c>
      <c r="AB369" s="91">
        <f t="shared" ref="AB369:AB432" si="111">DAY(J369)</f>
        <v>11</v>
      </c>
      <c r="AC369" s="81">
        <f t="shared" ref="AC369:AC432" si="112">MONTH(J369)</f>
        <v>5</v>
      </c>
      <c r="AD369" s="81">
        <f t="shared" ref="AD369:AD432" si="113">WEEKNUM(J369,21)</f>
        <v>19</v>
      </c>
      <c r="AE369" s="81" t="str">
        <f t="shared" ref="AE369:AE432" si="114">AC369&amp;"-"&amp;AD369</f>
        <v>5-19</v>
      </c>
      <c r="AF369" s="152">
        <f t="shared" ref="AF369:AF432" si="115">IFERROR(IF(OR(AH369=0,M369="",N369=""),0,IF(AND(AH369=1,AG369&lt;1,K369=L369,(N369-M369)&lt;=0.2075),N369-M369,IF(AND(AH369=1,AG369&lt;1,K369=L369,(N369-M369)&gt;0.2075),N369-M369-0.083,IF(AND(AH369=1,AG369&gt;1),((AG369-1)*0.3541)+(N369-$AE$5)+($AF$5-M369-0.083),IF(AND(AH369=1,AG369=1,K369&lt;&gt;L369,(N369-M369)&lt;=0.332),(N369-$AE$5)+($AF$5-M369)-0.166,(N369-$AE$5)+($AF$5-M369)))))),"")</f>
        <v>0.16699999999999998</v>
      </c>
      <c r="AG369" s="153">
        <f t="shared" ref="AG369:AG432" si="116">(L369-K369)</f>
        <v>0</v>
      </c>
      <c r="AH369" s="85">
        <f t="shared" ref="AH369:AH432" si="117">IF(AND(R369&lt;&gt;"",S369&lt;&gt;""),1,0)</f>
        <v>1</v>
      </c>
      <c r="AI369" s="81">
        <f t="shared" ref="AI369:AI432" si="118">WEEKNUM(L369,21)</f>
        <v>19</v>
      </c>
    </row>
    <row r="370" spans="2:35" s="160" customFormat="1" ht="30" x14ac:dyDescent="0.25">
      <c r="B370" s="171" t="s">
        <v>172</v>
      </c>
      <c r="C370" s="85">
        <v>156</v>
      </c>
      <c r="D370" s="85">
        <f>IF(C370=C376,0,1)</f>
        <v>1</v>
      </c>
      <c r="E370" s="170" t="s">
        <v>1239</v>
      </c>
      <c r="F370" s="50" t="s">
        <v>887</v>
      </c>
      <c r="G370" s="70">
        <v>0.3125</v>
      </c>
      <c r="H370" s="70">
        <v>0.56944444444444442</v>
      </c>
      <c r="I370" s="71">
        <v>44327</v>
      </c>
      <c r="J370" s="71">
        <v>44327</v>
      </c>
      <c r="K370" s="71">
        <v>44327</v>
      </c>
      <c r="L370" s="71">
        <v>44327</v>
      </c>
      <c r="M370" s="70">
        <v>0.3125</v>
      </c>
      <c r="N370" s="70">
        <v>0.5625</v>
      </c>
      <c r="O370" s="170" t="s">
        <v>1240</v>
      </c>
      <c r="P370" s="171" t="s">
        <v>173</v>
      </c>
      <c r="Q370" s="171" t="s">
        <v>77</v>
      </c>
      <c r="R370" s="170" t="s">
        <v>349</v>
      </c>
      <c r="S370" s="171" t="s">
        <v>336</v>
      </c>
      <c r="T370" s="171" t="s">
        <v>185</v>
      </c>
      <c r="U370" s="151">
        <f t="shared" si="106"/>
        <v>0</v>
      </c>
      <c r="V370" s="50">
        <f t="shared" si="107"/>
        <v>1</v>
      </c>
      <c r="W370" s="152">
        <f t="shared" si="103"/>
        <v>0.1739444444444444</v>
      </c>
      <c r="X370" s="152">
        <f t="shared" si="104"/>
        <v>0.21527444444444443</v>
      </c>
      <c r="Y370" s="134">
        <f t="shared" si="108"/>
        <v>1</v>
      </c>
      <c r="Z370" s="152">
        <f t="shared" si="109"/>
        <v>0</v>
      </c>
      <c r="AA370" s="152">
        <f t="shared" si="110"/>
        <v>0.21527444444444443</v>
      </c>
      <c r="AB370" s="91">
        <f t="shared" si="111"/>
        <v>11</v>
      </c>
      <c r="AC370" s="81">
        <f t="shared" si="112"/>
        <v>5</v>
      </c>
      <c r="AD370" s="81">
        <f t="shared" si="113"/>
        <v>19</v>
      </c>
      <c r="AE370" s="81" t="str">
        <f t="shared" si="114"/>
        <v>5-19</v>
      </c>
      <c r="AF370" s="152">
        <f t="shared" si="115"/>
        <v>0.16699999999999998</v>
      </c>
      <c r="AG370" s="153">
        <f t="shared" si="116"/>
        <v>0</v>
      </c>
      <c r="AH370" s="85">
        <f t="shared" si="117"/>
        <v>1</v>
      </c>
      <c r="AI370" s="81">
        <f t="shared" si="118"/>
        <v>19</v>
      </c>
    </row>
    <row r="371" spans="2:35" s="160" customFormat="1" x14ac:dyDescent="0.25">
      <c r="B371" s="171" t="s">
        <v>195</v>
      </c>
      <c r="C371" s="85">
        <v>157</v>
      </c>
      <c r="D371" s="85">
        <f t="shared" ref="D371:D402" si="119">IF(C371=C372,0,1)</f>
        <v>1</v>
      </c>
      <c r="E371" s="170" t="s">
        <v>841</v>
      </c>
      <c r="F371" s="50" t="s">
        <v>441</v>
      </c>
      <c r="G371" s="70">
        <v>0.33333333333333331</v>
      </c>
      <c r="H371" s="70">
        <v>0.45833333333333331</v>
      </c>
      <c r="I371" s="71">
        <v>44314</v>
      </c>
      <c r="J371" s="71">
        <v>44314</v>
      </c>
      <c r="K371" s="71">
        <v>44314</v>
      </c>
      <c r="L371" s="71">
        <v>44314</v>
      </c>
      <c r="M371" s="70">
        <v>0.33333333333333331</v>
      </c>
      <c r="N371" s="70">
        <v>0.45833333333333331</v>
      </c>
      <c r="O371" s="170" t="s">
        <v>667</v>
      </c>
      <c r="P371" s="171" t="s">
        <v>842</v>
      </c>
      <c r="Q371" s="171" t="s">
        <v>77</v>
      </c>
      <c r="R371" s="170" t="s">
        <v>441</v>
      </c>
      <c r="S371" s="171" t="s">
        <v>336</v>
      </c>
      <c r="T371" s="50" t="s">
        <v>186</v>
      </c>
      <c r="U371" s="151">
        <f t="shared" si="106"/>
        <v>0</v>
      </c>
      <c r="V371" s="50">
        <f t="shared" si="107"/>
        <v>1</v>
      </c>
      <c r="W371" s="152">
        <f t="shared" si="103"/>
        <v>0.125</v>
      </c>
      <c r="X371" s="152">
        <f t="shared" si="104"/>
        <v>0.125</v>
      </c>
      <c r="Y371" s="134">
        <f t="shared" si="108"/>
        <v>1</v>
      </c>
      <c r="Z371" s="152">
        <f t="shared" si="109"/>
        <v>0</v>
      </c>
      <c r="AA371" s="152">
        <f t="shared" si="110"/>
        <v>0.125</v>
      </c>
      <c r="AB371" s="91">
        <f t="shared" si="111"/>
        <v>28</v>
      </c>
      <c r="AC371" s="81">
        <f t="shared" si="112"/>
        <v>4</v>
      </c>
      <c r="AD371" s="81">
        <f t="shared" si="113"/>
        <v>17</v>
      </c>
      <c r="AE371" s="81" t="str">
        <f t="shared" si="114"/>
        <v>4-17</v>
      </c>
      <c r="AF371" s="152">
        <f t="shared" si="115"/>
        <v>0.125</v>
      </c>
      <c r="AG371" s="153">
        <f t="shared" si="116"/>
        <v>0</v>
      </c>
      <c r="AH371" s="85">
        <f t="shared" si="117"/>
        <v>1</v>
      </c>
      <c r="AI371" s="81">
        <f t="shared" si="118"/>
        <v>17</v>
      </c>
    </row>
    <row r="372" spans="2:35" s="160" customFormat="1" ht="30" x14ac:dyDescent="0.25">
      <c r="B372" s="171" t="s">
        <v>64</v>
      </c>
      <c r="C372" s="85">
        <v>158</v>
      </c>
      <c r="D372" s="85">
        <f t="shared" si="119"/>
        <v>0</v>
      </c>
      <c r="E372" s="170" t="s">
        <v>860</v>
      </c>
      <c r="F372" s="50" t="s">
        <v>777</v>
      </c>
      <c r="G372" s="70">
        <v>0.42708333333333331</v>
      </c>
      <c r="H372" s="70">
        <v>0.73958333333333337</v>
      </c>
      <c r="I372" s="71">
        <v>44314</v>
      </c>
      <c r="J372" s="71">
        <v>44315</v>
      </c>
      <c r="K372" s="71">
        <v>44314</v>
      </c>
      <c r="L372" s="71">
        <v>44314</v>
      </c>
      <c r="M372" s="70">
        <v>0.46736111111111112</v>
      </c>
      <c r="N372" s="70">
        <v>0.4861111111111111</v>
      </c>
      <c r="O372" s="170" t="s">
        <v>828</v>
      </c>
      <c r="P372" s="171" t="s">
        <v>66</v>
      </c>
      <c r="Q372" s="171" t="s">
        <v>77</v>
      </c>
      <c r="R372" s="170" t="s">
        <v>843</v>
      </c>
      <c r="S372" s="171" t="s">
        <v>337</v>
      </c>
      <c r="T372" s="171" t="s">
        <v>184</v>
      </c>
      <c r="U372" s="151">
        <f t="shared" si="106"/>
        <v>1</v>
      </c>
      <c r="V372" s="50">
        <f t="shared" si="107"/>
        <v>1</v>
      </c>
      <c r="W372" s="152">
        <f t="shared" si="103"/>
        <v>0.58399999999999996</v>
      </c>
      <c r="X372" s="152">
        <f t="shared" si="104"/>
        <v>0.8131666666666667</v>
      </c>
      <c r="Y372" s="134">
        <f t="shared" si="108"/>
        <v>0</v>
      </c>
      <c r="Z372" s="152">
        <f t="shared" si="109"/>
        <v>0.13541666666666663</v>
      </c>
      <c r="AA372" s="152">
        <f t="shared" si="110"/>
        <v>0.94858333333333333</v>
      </c>
      <c r="AB372" s="91">
        <f t="shared" si="111"/>
        <v>29</v>
      </c>
      <c r="AC372" s="81">
        <f t="shared" si="112"/>
        <v>4</v>
      </c>
      <c r="AD372" s="81">
        <f t="shared" si="113"/>
        <v>17</v>
      </c>
      <c r="AE372" s="81" t="str">
        <f t="shared" si="114"/>
        <v>4-17</v>
      </c>
      <c r="AF372" s="152">
        <f t="shared" si="115"/>
        <v>1.8749999999999989E-2</v>
      </c>
      <c r="AG372" s="153">
        <f t="shared" si="116"/>
        <v>0</v>
      </c>
      <c r="AH372" s="85">
        <f t="shared" si="117"/>
        <v>1</v>
      </c>
      <c r="AI372" s="81">
        <f t="shared" si="118"/>
        <v>17</v>
      </c>
    </row>
    <row r="373" spans="2:35" s="160" customFormat="1" x14ac:dyDescent="0.25">
      <c r="B373" s="171" t="s">
        <v>64</v>
      </c>
      <c r="C373" s="85">
        <v>158</v>
      </c>
      <c r="D373" s="85">
        <f t="shared" si="119"/>
        <v>0</v>
      </c>
      <c r="E373" s="72" t="s">
        <v>844</v>
      </c>
      <c r="F373" s="50" t="s">
        <v>441</v>
      </c>
      <c r="G373" s="70">
        <v>0.42708333333333331</v>
      </c>
      <c r="H373" s="70">
        <v>0.73958333333333337</v>
      </c>
      <c r="I373" s="71">
        <v>44314</v>
      </c>
      <c r="J373" s="71">
        <v>44315</v>
      </c>
      <c r="K373" s="71">
        <v>44314</v>
      </c>
      <c r="L373" s="71">
        <v>44314</v>
      </c>
      <c r="M373" s="70">
        <v>0.58333333333333337</v>
      </c>
      <c r="N373" s="70">
        <v>0.67361111111111116</v>
      </c>
      <c r="O373" s="72" t="s">
        <v>684</v>
      </c>
      <c r="P373" s="171" t="s">
        <v>66</v>
      </c>
      <c r="Q373" s="171" t="s">
        <v>77</v>
      </c>
      <c r="R373" s="170" t="s">
        <v>675</v>
      </c>
      <c r="S373" s="171" t="s">
        <v>337</v>
      </c>
      <c r="T373" s="171" t="s">
        <v>184</v>
      </c>
      <c r="U373" s="151">
        <f t="shared" si="106"/>
        <v>1</v>
      </c>
      <c r="V373" s="50">
        <f t="shared" si="107"/>
        <v>1</v>
      </c>
      <c r="W373" s="152">
        <f t="shared" ref="W373:W436" si="120">IF(OR(V373=0,G373="",H373=""),0,IF(AND(V373=1,U373&lt;1,I373=J373,(H373-G373)&lt;=0.2075),H373-G373,IF(AND(V373=1,U373&lt;1,I373=J373,(H373-G373)&gt;0.2075),H373-G373-0.083,IF(AND(V373=1,U373&gt;1),((U373-1)*0.3541)+(H373-$AE$5)+($AF$5-G373-0.083),IF(AND(V373=1,U373=1,I373&lt;&gt;J373,(H373-G373)&lt;=0.332),(H373-$AE$5)+($AF$5-G373)-0.166,(H373-$AE$5)+($AF$5-G373))))))</f>
        <v>0.58399999999999996</v>
      </c>
      <c r="X373" s="152">
        <f t="shared" ref="X373:X436" si="121">IF(OR(V373=0,G373="",H373=""),0,IF(AND(V373=1,U373&lt;1,I373=J373,(H373-G373)&lt;=0.2075),H373-G373,IF(AND(V373=1,U373&lt;1,I373=J373,(H373-G373)&gt;0.2075),H373-G373-0.04167,IF(AND(V373=1,U373&gt;1),((U373-1)*0.583)+(H373-$AE$3)+($AF$3-G373-0.04167),IF(AND(V373=1,U373=1,I373&lt;&gt;J373,(H373-G373)&lt;=0.332),(H373-$AE$3)+($AF$3-G373)-0.166,(H373-$AE$3)+($AF$3-G373))))))</f>
        <v>0.8131666666666667</v>
      </c>
      <c r="Y373" s="134">
        <f t="shared" si="108"/>
        <v>0</v>
      </c>
      <c r="Z373" s="152">
        <f t="shared" si="109"/>
        <v>0.13541666666666663</v>
      </c>
      <c r="AA373" s="152">
        <f t="shared" si="110"/>
        <v>0.94858333333333333</v>
      </c>
      <c r="AB373" s="91">
        <f t="shared" si="111"/>
        <v>29</v>
      </c>
      <c r="AC373" s="81">
        <f t="shared" si="112"/>
        <v>4</v>
      </c>
      <c r="AD373" s="81">
        <f t="shared" si="113"/>
        <v>17</v>
      </c>
      <c r="AE373" s="81" t="str">
        <f t="shared" si="114"/>
        <v>4-17</v>
      </c>
      <c r="AF373" s="152">
        <f t="shared" si="115"/>
        <v>9.027777777777779E-2</v>
      </c>
      <c r="AG373" s="153">
        <f t="shared" si="116"/>
        <v>0</v>
      </c>
      <c r="AH373" s="85">
        <f t="shared" si="117"/>
        <v>1</v>
      </c>
      <c r="AI373" s="81">
        <f t="shared" si="118"/>
        <v>17</v>
      </c>
    </row>
    <row r="374" spans="2:35" s="160" customFormat="1" ht="45" x14ac:dyDescent="0.25">
      <c r="B374" s="171" t="s">
        <v>64</v>
      </c>
      <c r="C374" s="85">
        <v>158</v>
      </c>
      <c r="D374" s="85">
        <f t="shared" si="119"/>
        <v>0</v>
      </c>
      <c r="E374" s="170" t="s">
        <v>845</v>
      </c>
      <c r="F374" s="50" t="s">
        <v>441</v>
      </c>
      <c r="G374" s="70">
        <v>0.42708333333333331</v>
      </c>
      <c r="H374" s="70">
        <v>0.73958333333333337</v>
      </c>
      <c r="I374" s="71">
        <v>44314</v>
      </c>
      <c r="J374" s="71">
        <v>44315</v>
      </c>
      <c r="K374" s="71">
        <v>44315</v>
      </c>
      <c r="L374" s="71">
        <v>44315</v>
      </c>
      <c r="M374" s="70">
        <v>0.35416666666666669</v>
      </c>
      <c r="N374" s="70">
        <v>0.71527777777777779</v>
      </c>
      <c r="O374" s="170" t="s">
        <v>846</v>
      </c>
      <c r="P374" s="171" t="s">
        <v>66</v>
      </c>
      <c r="Q374" s="171" t="s">
        <v>77</v>
      </c>
      <c r="R374" s="170" t="s">
        <v>847</v>
      </c>
      <c r="S374" s="171" t="s">
        <v>848</v>
      </c>
      <c r="T374" s="171" t="s">
        <v>184</v>
      </c>
      <c r="U374" s="151">
        <f t="shared" si="106"/>
        <v>1</v>
      </c>
      <c r="V374" s="50">
        <f t="shared" si="107"/>
        <v>1</v>
      </c>
      <c r="W374" s="152">
        <f t="shared" si="120"/>
        <v>0.58399999999999996</v>
      </c>
      <c r="X374" s="152">
        <f t="shared" si="121"/>
        <v>0.8131666666666667</v>
      </c>
      <c r="Y374" s="134">
        <f t="shared" si="108"/>
        <v>0</v>
      </c>
      <c r="Z374" s="152">
        <f t="shared" si="109"/>
        <v>0.13541666666666663</v>
      </c>
      <c r="AA374" s="152">
        <f t="shared" si="110"/>
        <v>0.94858333333333333</v>
      </c>
      <c r="AB374" s="91">
        <f t="shared" si="111"/>
        <v>29</v>
      </c>
      <c r="AC374" s="81">
        <f t="shared" si="112"/>
        <v>4</v>
      </c>
      <c r="AD374" s="81">
        <f t="shared" si="113"/>
        <v>17</v>
      </c>
      <c r="AE374" s="81" t="str">
        <f t="shared" si="114"/>
        <v>4-17</v>
      </c>
      <c r="AF374" s="152">
        <f t="shared" si="115"/>
        <v>0.27811111111111109</v>
      </c>
      <c r="AG374" s="153">
        <f t="shared" si="116"/>
        <v>0</v>
      </c>
      <c r="AH374" s="85">
        <f t="shared" si="117"/>
        <v>1</v>
      </c>
      <c r="AI374" s="81">
        <f t="shared" si="118"/>
        <v>17</v>
      </c>
    </row>
    <row r="375" spans="2:35" s="160" customFormat="1" x14ac:dyDescent="0.25">
      <c r="B375" s="171" t="s">
        <v>64</v>
      </c>
      <c r="C375" s="85">
        <v>158</v>
      </c>
      <c r="D375" s="85">
        <f t="shared" si="119"/>
        <v>1</v>
      </c>
      <c r="E375" s="170" t="s">
        <v>468</v>
      </c>
      <c r="F375" s="50" t="s">
        <v>891</v>
      </c>
      <c r="G375" s="70">
        <v>0.42708333333333331</v>
      </c>
      <c r="H375" s="70">
        <v>0.73958333333333337</v>
      </c>
      <c r="I375" s="71">
        <v>44314</v>
      </c>
      <c r="J375" s="71">
        <v>44315</v>
      </c>
      <c r="K375" s="71">
        <v>44315</v>
      </c>
      <c r="L375" s="71">
        <v>44315</v>
      </c>
      <c r="M375" s="70">
        <v>0.73263888888888884</v>
      </c>
      <c r="N375" s="70">
        <v>0.73958333333333337</v>
      </c>
      <c r="O375" s="170" t="s">
        <v>100</v>
      </c>
      <c r="P375" s="171" t="s">
        <v>66</v>
      </c>
      <c r="Q375" s="171" t="s">
        <v>77</v>
      </c>
      <c r="R375" s="170" t="s">
        <v>843</v>
      </c>
      <c r="S375" s="171" t="s">
        <v>848</v>
      </c>
      <c r="T375" s="171" t="s">
        <v>184</v>
      </c>
      <c r="U375" s="151">
        <f t="shared" si="106"/>
        <v>1</v>
      </c>
      <c r="V375" s="50">
        <f t="shared" si="107"/>
        <v>1</v>
      </c>
      <c r="W375" s="152">
        <f t="shared" si="120"/>
        <v>0.58399999999999996</v>
      </c>
      <c r="X375" s="152">
        <f t="shared" si="121"/>
        <v>0.8131666666666667</v>
      </c>
      <c r="Y375" s="134">
        <f t="shared" si="108"/>
        <v>0</v>
      </c>
      <c r="Z375" s="152">
        <f t="shared" si="109"/>
        <v>0.13541666666666663</v>
      </c>
      <c r="AA375" s="152">
        <f t="shared" si="110"/>
        <v>0.94858333333333333</v>
      </c>
      <c r="AB375" s="91">
        <f t="shared" si="111"/>
        <v>29</v>
      </c>
      <c r="AC375" s="81">
        <f t="shared" si="112"/>
        <v>4</v>
      </c>
      <c r="AD375" s="81">
        <f t="shared" si="113"/>
        <v>17</v>
      </c>
      <c r="AE375" s="81" t="str">
        <f t="shared" si="114"/>
        <v>4-17</v>
      </c>
      <c r="AF375" s="152">
        <f t="shared" si="115"/>
        <v>6.9444444444445308E-3</v>
      </c>
      <c r="AG375" s="153">
        <f t="shared" si="116"/>
        <v>0</v>
      </c>
      <c r="AH375" s="85">
        <f t="shared" si="117"/>
        <v>1</v>
      </c>
      <c r="AI375" s="81">
        <f t="shared" si="118"/>
        <v>17</v>
      </c>
    </row>
    <row r="376" spans="2:35" s="160" customFormat="1" ht="30" x14ac:dyDescent="0.25">
      <c r="B376" s="171" t="s">
        <v>576</v>
      </c>
      <c r="C376" s="85">
        <v>159</v>
      </c>
      <c r="D376" s="85">
        <f t="shared" si="119"/>
        <v>0</v>
      </c>
      <c r="E376" s="170" t="s">
        <v>849</v>
      </c>
      <c r="F376" s="50" t="s">
        <v>777</v>
      </c>
      <c r="G376" s="70">
        <v>0.46527777777777773</v>
      </c>
      <c r="H376" s="70">
        <v>0.75</v>
      </c>
      <c r="I376" s="71">
        <v>44314</v>
      </c>
      <c r="J376" s="71">
        <v>44316</v>
      </c>
      <c r="K376" s="71">
        <v>44314</v>
      </c>
      <c r="L376" s="71">
        <v>44314</v>
      </c>
      <c r="M376" s="70">
        <v>0.49513888888888885</v>
      </c>
      <c r="N376" s="70">
        <v>0.66041666666666665</v>
      </c>
      <c r="O376" s="170" t="s">
        <v>814</v>
      </c>
      <c r="P376" s="171" t="s">
        <v>695</v>
      </c>
      <c r="Q376" s="73" t="s">
        <v>47</v>
      </c>
      <c r="R376" s="170" t="s">
        <v>843</v>
      </c>
      <c r="S376" s="171" t="s">
        <v>336</v>
      </c>
      <c r="T376" s="171" t="s">
        <v>184</v>
      </c>
      <c r="U376" s="151">
        <f t="shared" si="106"/>
        <v>2</v>
      </c>
      <c r="V376" s="50">
        <f t="shared" si="107"/>
        <v>1</v>
      </c>
      <c r="W376" s="152">
        <f t="shared" si="120"/>
        <v>0.99332222222222222</v>
      </c>
      <c r="X376" s="152">
        <f t="shared" si="121"/>
        <v>1.4927188888888889</v>
      </c>
      <c r="Y376" s="134">
        <f t="shared" si="108"/>
        <v>0</v>
      </c>
      <c r="Z376" s="152">
        <f t="shared" si="109"/>
        <v>0.125</v>
      </c>
      <c r="AA376" s="152">
        <f t="shared" si="110"/>
        <v>1.6177188888888889</v>
      </c>
      <c r="AB376" s="91">
        <f t="shared" si="111"/>
        <v>30</v>
      </c>
      <c r="AC376" s="81">
        <f t="shared" si="112"/>
        <v>4</v>
      </c>
      <c r="AD376" s="81">
        <f t="shared" si="113"/>
        <v>17</v>
      </c>
      <c r="AE376" s="81" t="str">
        <f t="shared" si="114"/>
        <v>4-17</v>
      </c>
      <c r="AF376" s="152">
        <f t="shared" si="115"/>
        <v>0.1652777777777778</v>
      </c>
      <c r="AG376" s="153">
        <f t="shared" si="116"/>
        <v>0</v>
      </c>
      <c r="AH376" s="85">
        <f t="shared" si="117"/>
        <v>1</v>
      </c>
      <c r="AI376" s="81">
        <f t="shared" si="118"/>
        <v>17</v>
      </c>
    </row>
    <row r="377" spans="2:35" s="160" customFormat="1" x14ac:dyDescent="0.25">
      <c r="B377" s="171" t="s">
        <v>576</v>
      </c>
      <c r="C377" s="85">
        <v>159</v>
      </c>
      <c r="D377" s="85">
        <f t="shared" si="119"/>
        <v>0</v>
      </c>
      <c r="E377" s="170" t="s">
        <v>921</v>
      </c>
      <c r="F377" s="50" t="s">
        <v>441</v>
      </c>
      <c r="G377" s="70">
        <v>0.46527777777777773</v>
      </c>
      <c r="H377" s="70">
        <v>0.75</v>
      </c>
      <c r="I377" s="71">
        <v>44314</v>
      </c>
      <c r="J377" s="71">
        <v>44316</v>
      </c>
      <c r="K377" s="71">
        <v>44314</v>
      </c>
      <c r="L377" s="71">
        <v>44314</v>
      </c>
      <c r="M377" s="70">
        <v>0.3125</v>
      </c>
      <c r="N377" s="70">
        <v>0.39583333333333331</v>
      </c>
      <c r="O377" s="170" t="s">
        <v>684</v>
      </c>
      <c r="P377" s="171" t="s">
        <v>695</v>
      </c>
      <c r="Q377" s="73" t="s">
        <v>47</v>
      </c>
      <c r="R377" s="170" t="s">
        <v>843</v>
      </c>
      <c r="S377" s="171" t="s">
        <v>336</v>
      </c>
      <c r="T377" s="171" t="s">
        <v>184</v>
      </c>
      <c r="U377" s="151">
        <f t="shared" si="106"/>
        <v>2</v>
      </c>
      <c r="V377" s="50">
        <f t="shared" si="107"/>
        <v>1</v>
      </c>
      <c r="W377" s="152">
        <f t="shared" si="120"/>
        <v>0.99332222222222222</v>
      </c>
      <c r="X377" s="152">
        <f t="shared" si="121"/>
        <v>1.4927188888888889</v>
      </c>
      <c r="Y377" s="134">
        <f t="shared" si="108"/>
        <v>0</v>
      </c>
      <c r="Z377" s="152">
        <f t="shared" si="109"/>
        <v>0.125</v>
      </c>
      <c r="AA377" s="152">
        <f t="shared" si="110"/>
        <v>1.6177188888888889</v>
      </c>
      <c r="AB377" s="91">
        <f t="shared" si="111"/>
        <v>30</v>
      </c>
      <c r="AC377" s="81">
        <f t="shared" si="112"/>
        <v>4</v>
      </c>
      <c r="AD377" s="81">
        <f t="shared" si="113"/>
        <v>17</v>
      </c>
      <c r="AE377" s="81" t="str">
        <f t="shared" si="114"/>
        <v>4-17</v>
      </c>
      <c r="AF377" s="152">
        <f t="shared" si="115"/>
        <v>8.3333333333333315E-2</v>
      </c>
      <c r="AG377" s="153">
        <f t="shared" si="116"/>
        <v>0</v>
      </c>
      <c r="AH377" s="85">
        <f t="shared" si="117"/>
        <v>1</v>
      </c>
      <c r="AI377" s="81">
        <f t="shared" si="118"/>
        <v>17</v>
      </c>
    </row>
    <row r="378" spans="2:35" s="160" customFormat="1" ht="30" x14ac:dyDescent="0.25">
      <c r="B378" s="171" t="s">
        <v>576</v>
      </c>
      <c r="C378" s="85">
        <v>159</v>
      </c>
      <c r="D378" s="85">
        <f t="shared" si="119"/>
        <v>0</v>
      </c>
      <c r="E378" s="170" t="s">
        <v>922</v>
      </c>
      <c r="F378" s="50" t="s">
        <v>441</v>
      </c>
      <c r="G378" s="70">
        <v>0.46527777777777773</v>
      </c>
      <c r="H378" s="70">
        <v>0.75</v>
      </c>
      <c r="I378" s="71">
        <v>44314</v>
      </c>
      <c r="J378" s="71">
        <v>44316</v>
      </c>
      <c r="K378" s="71">
        <v>44315</v>
      </c>
      <c r="L378" s="71">
        <v>44315</v>
      </c>
      <c r="M378" s="70">
        <v>0.3125</v>
      </c>
      <c r="N378" s="70">
        <v>0.44791666666666669</v>
      </c>
      <c r="O378" s="170" t="s">
        <v>684</v>
      </c>
      <c r="P378" s="171" t="s">
        <v>695</v>
      </c>
      <c r="Q378" s="73" t="s">
        <v>47</v>
      </c>
      <c r="R378" s="170" t="s">
        <v>843</v>
      </c>
      <c r="S378" s="171" t="s">
        <v>336</v>
      </c>
      <c r="T378" s="171" t="s">
        <v>184</v>
      </c>
      <c r="U378" s="151">
        <f t="shared" si="106"/>
        <v>2</v>
      </c>
      <c r="V378" s="50">
        <f t="shared" si="107"/>
        <v>1</v>
      </c>
      <c r="W378" s="152">
        <f t="shared" si="120"/>
        <v>0.99332222222222222</v>
      </c>
      <c r="X378" s="152">
        <f t="shared" si="121"/>
        <v>1.4927188888888889</v>
      </c>
      <c r="Y378" s="134">
        <f t="shared" si="108"/>
        <v>0</v>
      </c>
      <c r="Z378" s="152">
        <f t="shared" si="109"/>
        <v>0.125</v>
      </c>
      <c r="AA378" s="152">
        <f t="shared" si="110"/>
        <v>1.6177188888888889</v>
      </c>
      <c r="AB378" s="91">
        <f t="shared" si="111"/>
        <v>30</v>
      </c>
      <c r="AC378" s="81">
        <f t="shared" si="112"/>
        <v>4</v>
      </c>
      <c r="AD378" s="81">
        <f t="shared" si="113"/>
        <v>17</v>
      </c>
      <c r="AE378" s="81" t="str">
        <f t="shared" si="114"/>
        <v>4-17</v>
      </c>
      <c r="AF378" s="152">
        <f t="shared" si="115"/>
        <v>0.13541666666666669</v>
      </c>
      <c r="AG378" s="153">
        <f t="shared" si="116"/>
        <v>0</v>
      </c>
      <c r="AH378" s="85">
        <f t="shared" si="117"/>
        <v>1</v>
      </c>
      <c r="AI378" s="81">
        <f t="shared" si="118"/>
        <v>17</v>
      </c>
    </row>
    <row r="379" spans="2:35" s="160" customFormat="1" x14ac:dyDescent="0.25">
      <c r="B379" s="171" t="s">
        <v>576</v>
      </c>
      <c r="C379" s="85">
        <v>159</v>
      </c>
      <c r="D379" s="85">
        <f t="shared" si="119"/>
        <v>1</v>
      </c>
      <c r="E379" s="170" t="s">
        <v>923</v>
      </c>
      <c r="F379" s="50" t="s">
        <v>887</v>
      </c>
      <c r="G379" s="70">
        <v>0.46527777777777773</v>
      </c>
      <c r="H379" s="70">
        <v>0.75</v>
      </c>
      <c r="I379" s="71">
        <v>44314</v>
      </c>
      <c r="J379" s="71">
        <v>44316</v>
      </c>
      <c r="K379" s="71">
        <v>44316</v>
      </c>
      <c r="L379" s="71">
        <v>44316</v>
      </c>
      <c r="M379" s="70">
        <v>0.4375</v>
      </c>
      <c r="N379" s="70">
        <v>0.46875</v>
      </c>
      <c r="O379" s="170" t="s">
        <v>84</v>
      </c>
      <c r="P379" s="171" t="s">
        <v>695</v>
      </c>
      <c r="Q379" s="73" t="s">
        <v>47</v>
      </c>
      <c r="R379" s="170" t="s">
        <v>843</v>
      </c>
      <c r="S379" s="171" t="s">
        <v>336</v>
      </c>
      <c r="T379" s="171" t="s">
        <v>184</v>
      </c>
      <c r="U379" s="151">
        <f t="shared" si="106"/>
        <v>2</v>
      </c>
      <c r="V379" s="50">
        <f t="shared" si="107"/>
        <v>1</v>
      </c>
      <c r="W379" s="152">
        <f t="shared" si="120"/>
        <v>0.99332222222222222</v>
      </c>
      <c r="X379" s="152">
        <f t="shared" si="121"/>
        <v>1.4927188888888889</v>
      </c>
      <c r="Y379" s="134">
        <f t="shared" si="108"/>
        <v>0</v>
      </c>
      <c r="Z379" s="152">
        <f t="shared" si="109"/>
        <v>0.125</v>
      </c>
      <c r="AA379" s="152">
        <f t="shared" si="110"/>
        <v>1.6177188888888889</v>
      </c>
      <c r="AB379" s="91">
        <f t="shared" si="111"/>
        <v>30</v>
      </c>
      <c r="AC379" s="81">
        <f t="shared" si="112"/>
        <v>4</v>
      </c>
      <c r="AD379" s="81">
        <f t="shared" si="113"/>
        <v>17</v>
      </c>
      <c r="AE379" s="81" t="str">
        <f t="shared" si="114"/>
        <v>4-17</v>
      </c>
      <c r="AF379" s="152">
        <f t="shared" si="115"/>
        <v>3.125E-2</v>
      </c>
      <c r="AG379" s="153">
        <f t="shared" si="116"/>
        <v>0</v>
      </c>
      <c r="AH379" s="85">
        <f t="shared" si="117"/>
        <v>1</v>
      </c>
      <c r="AI379" s="81">
        <f t="shared" si="118"/>
        <v>17</v>
      </c>
    </row>
    <row r="380" spans="2:35" s="160" customFormat="1" x14ac:dyDescent="0.25">
      <c r="B380" s="171" t="s">
        <v>118</v>
      </c>
      <c r="C380" s="85">
        <v>160</v>
      </c>
      <c r="D380" s="85">
        <f t="shared" si="119"/>
        <v>0</v>
      </c>
      <c r="E380" s="170" t="s">
        <v>358</v>
      </c>
      <c r="F380" s="50" t="s">
        <v>441</v>
      </c>
      <c r="G380" s="70">
        <v>0.47569444444444442</v>
      </c>
      <c r="H380" s="70">
        <v>0.71805555555555556</v>
      </c>
      <c r="I380" s="71">
        <v>44314</v>
      </c>
      <c r="J380" s="71">
        <v>44315</v>
      </c>
      <c r="K380" s="71">
        <v>44314</v>
      </c>
      <c r="L380" s="71">
        <v>44314</v>
      </c>
      <c r="M380" s="70">
        <v>0.58333333333333337</v>
      </c>
      <c r="N380" s="70">
        <v>0.69166666666666676</v>
      </c>
      <c r="O380" s="170" t="s">
        <v>850</v>
      </c>
      <c r="P380" s="171" t="s">
        <v>119</v>
      </c>
      <c r="Q380" s="73" t="s">
        <v>47</v>
      </c>
      <c r="R380" s="170" t="s">
        <v>843</v>
      </c>
      <c r="S380" s="171" t="s">
        <v>337</v>
      </c>
      <c r="T380" s="171" t="s">
        <v>185</v>
      </c>
      <c r="U380" s="151">
        <f t="shared" si="106"/>
        <v>1</v>
      </c>
      <c r="V380" s="50">
        <f t="shared" si="107"/>
        <v>1</v>
      </c>
      <c r="W380" s="152">
        <f t="shared" si="120"/>
        <v>0.51386111111111099</v>
      </c>
      <c r="X380" s="152">
        <f t="shared" si="121"/>
        <v>0.74302777777777773</v>
      </c>
      <c r="Y380" s="134">
        <f t="shared" si="108"/>
        <v>0</v>
      </c>
      <c r="Z380" s="152">
        <f t="shared" si="109"/>
        <v>0.15694444444444444</v>
      </c>
      <c r="AA380" s="152">
        <f t="shared" si="110"/>
        <v>0.89997222222222217</v>
      </c>
      <c r="AB380" s="91">
        <f t="shared" si="111"/>
        <v>29</v>
      </c>
      <c r="AC380" s="81">
        <f t="shared" si="112"/>
        <v>4</v>
      </c>
      <c r="AD380" s="81">
        <f t="shared" si="113"/>
        <v>17</v>
      </c>
      <c r="AE380" s="81" t="str">
        <f t="shared" si="114"/>
        <v>4-17</v>
      </c>
      <c r="AF380" s="152">
        <f t="shared" si="115"/>
        <v>0.10833333333333339</v>
      </c>
      <c r="AG380" s="153">
        <f t="shared" si="116"/>
        <v>0</v>
      </c>
      <c r="AH380" s="85">
        <f t="shared" si="117"/>
        <v>1</v>
      </c>
      <c r="AI380" s="81">
        <f t="shared" si="118"/>
        <v>17</v>
      </c>
    </row>
    <row r="381" spans="2:35" s="160" customFormat="1" ht="30" x14ac:dyDescent="0.25">
      <c r="B381" s="171" t="s">
        <v>118</v>
      </c>
      <c r="C381" s="85">
        <v>160</v>
      </c>
      <c r="D381" s="85">
        <f t="shared" si="119"/>
        <v>0</v>
      </c>
      <c r="E381" s="170" t="s">
        <v>851</v>
      </c>
      <c r="F381" s="50" t="s">
        <v>777</v>
      </c>
      <c r="G381" s="70">
        <v>0.47569444444444442</v>
      </c>
      <c r="H381" s="70">
        <v>0.71805555555555556</v>
      </c>
      <c r="I381" s="71">
        <v>44314</v>
      </c>
      <c r="J381" s="71">
        <v>44315</v>
      </c>
      <c r="K381" s="71">
        <v>44314</v>
      </c>
      <c r="L381" s="71">
        <v>44314</v>
      </c>
      <c r="M381" s="70">
        <v>0.70833333333333337</v>
      </c>
      <c r="N381" s="70">
        <v>0.72916666666666663</v>
      </c>
      <c r="O381" s="170" t="s">
        <v>776</v>
      </c>
      <c r="P381" s="171" t="s">
        <v>119</v>
      </c>
      <c r="Q381" s="73" t="s">
        <v>47</v>
      </c>
      <c r="R381" s="170" t="s">
        <v>777</v>
      </c>
      <c r="S381" s="171" t="s">
        <v>337</v>
      </c>
      <c r="T381" s="171" t="s">
        <v>185</v>
      </c>
      <c r="U381" s="151">
        <f t="shared" si="106"/>
        <v>1</v>
      </c>
      <c r="V381" s="50">
        <f t="shared" si="107"/>
        <v>1</v>
      </c>
      <c r="W381" s="152">
        <f t="shared" si="120"/>
        <v>0.51386111111111099</v>
      </c>
      <c r="X381" s="152">
        <f t="shared" si="121"/>
        <v>0.74302777777777773</v>
      </c>
      <c r="Y381" s="134">
        <f t="shared" si="108"/>
        <v>0</v>
      </c>
      <c r="Z381" s="152">
        <f t="shared" si="109"/>
        <v>0.15694444444444444</v>
      </c>
      <c r="AA381" s="152">
        <f t="shared" si="110"/>
        <v>0.89997222222222217</v>
      </c>
      <c r="AB381" s="91">
        <f t="shared" si="111"/>
        <v>29</v>
      </c>
      <c r="AC381" s="81">
        <f t="shared" si="112"/>
        <v>4</v>
      </c>
      <c r="AD381" s="81">
        <f t="shared" si="113"/>
        <v>17</v>
      </c>
      <c r="AE381" s="81" t="str">
        <f t="shared" si="114"/>
        <v>4-17</v>
      </c>
      <c r="AF381" s="152">
        <f t="shared" si="115"/>
        <v>2.0833333333333259E-2</v>
      </c>
      <c r="AG381" s="153">
        <f t="shared" si="116"/>
        <v>0</v>
      </c>
      <c r="AH381" s="85">
        <f t="shared" si="117"/>
        <v>1</v>
      </c>
      <c r="AI381" s="81">
        <f t="shared" si="118"/>
        <v>17</v>
      </c>
    </row>
    <row r="382" spans="2:35" s="160" customFormat="1" x14ac:dyDescent="0.25">
      <c r="B382" s="171" t="s">
        <v>118</v>
      </c>
      <c r="C382" s="85">
        <v>160</v>
      </c>
      <c r="D382" s="85">
        <f t="shared" si="119"/>
        <v>0</v>
      </c>
      <c r="E382" s="170" t="s">
        <v>852</v>
      </c>
      <c r="F382" s="50" t="s">
        <v>777</v>
      </c>
      <c r="G382" s="70">
        <v>0.47569444444444442</v>
      </c>
      <c r="H382" s="70">
        <v>0.71805555555555556</v>
      </c>
      <c r="I382" s="71">
        <v>44314</v>
      </c>
      <c r="J382" s="71">
        <v>44315</v>
      </c>
      <c r="K382" s="71">
        <v>44315</v>
      </c>
      <c r="L382" s="71">
        <v>44315</v>
      </c>
      <c r="M382" s="70">
        <v>0.33333333333333331</v>
      </c>
      <c r="N382" s="70">
        <v>0.3888888888888889</v>
      </c>
      <c r="O382" s="170" t="s">
        <v>853</v>
      </c>
      <c r="P382" s="171" t="s">
        <v>119</v>
      </c>
      <c r="Q382" s="73" t="s">
        <v>47</v>
      </c>
      <c r="R382" s="170" t="s">
        <v>843</v>
      </c>
      <c r="S382" s="171" t="s">
        <v>337</v>
      </c>
      <c r="T382" s="171" t="s">
        <v>185</v>
      </c>
      <c r="U382" s="151">
        <f t="shared" si="106"/>
        <v>1</v>
      </c>
      <c r="V382" s="50">
        <f t="shared" si="107"/>
        <v>1</v>
      </c>
      <c r="W382" s="152">
        <f t="shared" si="120"/>
        <v>0.51386111111111099</v>
      </c>
      <c r="X382" s="152">
        <f t="shared" si="121"/>
        <v>0.74302777777777773</v>
      </c>
      <c r="Y382" s="134">
        <f t="shared" si="108"/>
        <v>0</v>
      </c>
      <c r="Z382" s="152">
        <f t="shared" si="109"/>
        <v>0.15694444444444444</v>
      </c>
      <c r="AA382" s="152">
        <f t="shared" si="110"/>
        <v>0.89997222222222217</v>
      </c>
      <c r="AB382" s="91">
        <f t="shared" si="111"/>
        <v>29</v>
      </c>
      <c r="AC382" s="81">
        <f t="shared" si="112"/>
        <v>4</v>
      </c>
      <c r="AD382" s="81">
        <f t="shared" si="113"/>
        <v>17</v>
      </c>
      <c r="AE382" s="81" t="str">
        <f t="shared" si="114"/>
        <v>4-17</v>
      </c>
      <c r="AF382" s="152">
        <f t="shared" si="115"/>
        <v>5.555555555555558E-2</v>
      </c>
      <c r="AG382" s="153">
        <f t="shared" si="116"/>
        <v>0</v>
      </c>
      <c r="AH382" s="85">
        <f t="shared" si="117"/>
        <v>1</v>
      </c>
      <c r="AI382" s="81">
        <f t="shared" si="118"/>
        <v>17</v>
      </c>
    </row>
    <row r="383" spans="2:35" s="160" customFormat="1" x14ac:dyDescent="0.25">
      <c r="B383" s="171" t="s">
        <v>118</v>
      </c>
      <c r="C383" s="85">
        <v>160</v>
      </c>
      <c r="D383" s="85">
        <f t="shared" si="119"/>
        <v>0</v>
      </c>
      <c r="E383" s="170" t="s">
        <v>924</v>
      </c>
      <c r="F383" s="50" t="s">
        <v>887</v>
      </c>
      <c r="G383" s="70">
        <v>0.47569444444444442</v>
      </c>
      <c r="H383" s="70">
        <v>0.71805555555555556</v>
      </c>
      <c r="I383" s="71">
        <v>44314</v>
      </c>
      <c r="J383" s="71">
        <v>44315</v>
      </c>
      <c r="K383" s="71">
        <v>44315</v>
      </c>
      <c r="L383" s="71">
        <v>44315</v>
      </c>
      <c r="M383" s="70">
        <v>0.3125</v>
      </c>
      <c r="N383" s="70">
        <v>0.44791666666666669</v>
      </c>
      <c r="O383" s="170" t="s">
        <v>854</v>
      </c>
      <c r="P383" s="171" t="s">
        <v>119</v>
      </c>
      <c r="Q383" s="73" t="s">
        <v>47</v>
      </c>
      <c r="R383" s="170" t="s">
        <v>855</v>
      </c>
      <c r="S383" s="171" t="s">
        <v>337</v>
      </c>
      <c r="T383" s="171" t="s">
        <v>185</v>
      </c>
      <c r="U383" s="151">
        <f t="shared" si="106"/>
        <v>1</v>
      </c>
      <c r="V383" s="50">
        <f t="shared" si="107"/>
        <v>1</v>
      </c>
      <c r="W383" s="152">
        <f t="shared" si="120"/>
        <v>0.51386111111111099</v>
      </c>
      <c r="X383" s="152">
        <f t="shared" si="121"/>
        <v>0.74302777777777773</v>
      </c>
      <c r="Y383" s="134">
        <f t="shared" si="108"/>
        <v>0</v>
      </c>
      <c r="Z383" s="152">
        <f t="shared" si="109"/>
        <v>0.15694444444444444</v>
      </c>
      <c r="AA383" s="152">
        <f t="shared" si="110"/>
        <v>0.89997222222222217</v>
      </c>
      <c r="AB383" s="91">
        <f t="shared" si="111"/>
        <v>29</v>
      </c>
      <c r="AC383" s="81">
        <f t="shared" si="112"/>
        <v>4</v>
      </c>
      <c r="AD383" s="81">
        <f t="shared" si="113"/>
        <v>17</v>
      </c>
      <c r="AE383" s="81" t="str">
        <f t="shared" si="114"/>
        <v>4-17</v>
      </c>
      <c r="AF383" s="152">
        <f t="shared" si="115"/>
        <v>0.13541666666666669</v>
      </c>
      <c r="AG383" s="153">
        <f t="shared" si="116"/>
        <v>0</v>
      </c>
      <c r="AH383" s="85">
        <f t="shared" si="117"/>
        <v>1</v>
      </c>
      <c r="AI383" s="81">
        <f t="shared" si="118"/>
        <v>17</v>
      </c>
    </row>
    <row r="384" spans="2:35" s="160" customFormat="1" ht="30" x14ac:dyDescent="0.25">
      <c r="B384" s="171" t="s">
        <v>118</v>
      </c>
      <c r="C384" s="85">
        <v>160</v>
      </c>
      <c r="D384" s="85">
        <f t="shared" si="119"/>
        <v>0</v>
      </c>
      <c r="E384" s="170" t="s">
        <v>856</v>
      </c>
      <c r="F384" s="50" t="s">
        <v>887</v>
      </c>
      <c r="G384" s="70">
        <v>0.47569444444444442</v>
      </c>
      <c r="H384" s="70">
        <v>0.71805555555555556</v>
      </c>
      <c r="I384" s="71">
        <v>44314</v>
      </c>
      <c r="J384" s="71">
        <v>44315</v>
      </c>
      <c r="K384" s="71">
        <v>44315</v>
      </c>
      <c r="L384" s="71">
        <v>44315</v>
      </c>
      <c r="M384" s="70">
        <v>0.44513888888888892</v>
      </c>
      <c r="N384" s="70">
        <v>0.66666666666666663</v>
      </c>
      <c r="O384" s="170" t="s">
        <v>100</v>
      </c>
      <c r="P384" s="171" t="s">
        <v>119</v>
      </c>
      <c r="Q384" s="73" t="s">
        <v>47</v>
      </c>
      <c r="R384" s="170" t="s">
        <v>806</v>
      </c>
      <c r="S384" s="171" t="s">
        <v>337</v>
      </c>
      <c r="T384" s="171" t="s">
        <v>185</v>
      </c>
      <c r="U384" s="151">
        <f t="shared" si="106"/>
        <v>1</v>
      </c>
      <c r="V384" s="50">
        <f t="shared" si="107"/>
        <v>1</v>
      </c>
      <c r="W384" s="152">
        <f t="shared" si="120"/>
        <v>0.51386111111111099</v>
      </c>
      <c r="X384" s="152">
        <f t="shared" si="121"/>
        <v>0.74302777777777773</v>
      </c>
      <c r="Y384" s="134">
        <f t="shared" si="108"/>
        <v>0</v>
      </c>
      <c r="Z384" s="152">
        <f t="shared" si="109"/>
        <v>0.15694444444444444</v>
      </c>
      <c r="AA384" s="152">
        <f t="shared" si="110"/>
        <v>0.89997222222222217</v>
      </c>
      <c r="AB384" s="91">
        <f t="shared" si="111"/>
        <v>29</v>
      </c>
      <c r="AC384" s="81">
        <f t="shared" si="112"/>
        <v>4</v>
      </c>
      <c r="AD384" s="81">
        <f t="shared" si="113"/>
        <v>17</v>
      </c>
      <c r="AE384" s="81" t="str">
        <f t="shared" si="114"/>
        <v>4-17</v>
      </c>
      <c r="AF384" s="152">
        <f t="shared" si="115"/>
        <v>0.13852777777777769</v>
      </c>
      <c r="AG384" s="153">
        <f t="shared" si="116"/>
        <v>0</v>
      </c>
      <c r="AH384" s="85">
        <f t="shared" si="117"/>
        <v>1</v>
      </c>
      <c r="AI384" s="81">
        <f t="shared" si="118"/>
        <v>17</v>
      </c>
    </row>
    <row r="385" spans="2:35" s="160" customFormat="1" x14ac:dyDescent="0.25">
      <c r="B385" s="171" t="s">
        <v>118</v>
      </c>
      <c r="C385" s="85">
        <v>160</v>
      </c>
      <c r="D385" s="85">
        <f t="shared" si="119"/>
        <v>1</v>
      </c>
      <c r="E385" s="170" t="s">
        <v>857</v>
      </c>
      <c r="F385" s="50" t="s">
        <v>887</v>
      </c>
      <c r="G385" s="70">
        <v>0.47569444444444442</v>
      </c>
      <c r="H385" s="70">
        <v>0.71805555555555556</v>
      </c>
      <c r="I385" s="71">
        <v>44314</v>
      </c>
      <c r="J385" s="71">
        <v>44315</v>
      </c>
      <c r="K385" s="71">
        <v>44315</v>
      </c>
      <c r="L385" s="71">
        <v>44315</v>
      </c>
      <c r="M385" s="70">
        <v>0.63888888888888895</v>
      </c>
      <c r="N385" s="70">
        <v>0.71805555555555556</v>
      </c>
      <c r="O385" s="170" t="s">
        <v>271</v>
      </c>
      <c r="P385" s="171" t="s">
        <v>119</v>
      </c>
      <c r="Q385" s="73" t="s">
        <v>47</v>
      </c>
      <c r="R385" s="170" t="s">
        <v>806</v>
      </c>
      <c r="S385" s="171" t="s">
        <v>337</v>
      </c>
      <c r="T385" s="171" t="s">
        <v>185</v>
      </c>
      <c r="U385" s="151">
        <f t="shared" si="106"/>
        <v>1</v>
      </c>
      <c r="V385" s="50">
        <f t="shared" si="107"/>
        <v>1</v>
      </c>
      <c r="W385" s="152">
        <f t="shared" si="120"/>
        <v>0.51386111111111099</v>
      </c>
      <c r="X385" s="152">
        <f t="shared" si="121"/>
        <v>0.74302777777777773</v>
      </c>
      <c r="Y385" s="134">
        <f t="shared" si="108"/>
        <v>0</v>
      </c>
      <c r="Z385" s="152">
        <f t="shared" si="109"/>
        <v>0.15694444444444444</v>
      </c>
      <c r="AA385" s="152">
        <f t="shared" si="110"/>
        <v>0.89997222222222217</v>
      </c>
      <c r="AB385" s="91">
        <f t="shared" si="111"/>
        <v>29</v>
      </c>
      <c r="AC385" s="81">
        <f t="shared" si="112"/>
        <v>4</v>
      </c>
      <c r="AD385" s="81">
        <f t="shared" si="113"/>
        <v>17</v>
      </c>
      <c r="AE385" s="81" t="str">
        <f t="shared" si="114"/>
        <v>4-17</v>
      </c>
      <c r="AF385" s="152">
        <f t="shared" si="115"/>
        <v>7.9166666666666607E-2</v>
      </c>
      <c r="AG385" s="153">
        <f t="shared" si="116"/>
        <v>0</v>
      </c>
      <c r="AH385" s="85">
        <f t="shared" si="117"/>
        <v>1</v>
      </c>
      <c r="AI385" s="81">
        <f t="shared" si="118"/>
        <v>17</v>
      </c>
    </row>
    <row r="386" spans="2:35" s="160" customFormat="1" ht="30" x14ac:dyDescent="0.25">
      <c r="B386" s="171" t="s">
        <v>192</v>
      </c>
      <c r="C386" s="85">
        <v>161</v>
      </c>
      <c r="D386" s="85">
        <f t="shared" si="119"/>
        <v>0</v>
      </c>
      <c r="E386" s="170" t="s">
        <v>858</v>
      </c>
      <c r="F386" s="50" t="s">
        <v>777</v>
      </c>
      <c r="G386" s="70">
        <v>0.59027777777777779</v>
      </c>
      <c r="H386" s="70">
        <v>0.71875</v>
      </c>
      <c r="I386" s="71">
        <v>44314</v>
      </c>
      <c r="J386" s="71">
        <v>44316</v>
      </c>
      <c r="K386" s="71">
        <v>44315</v>
      </c>
      <c r="L386" s="71">
        <v>44315</v>
      </c>
      <c r="M386" s="70">
        <v>0.67361111111111116</v>
      </c>
      <c r="N386" s="70">
        <v>0.71875</v>
      </c>
      <c r="O386" s="170" t="s">
        <v>928</v>
      </c>
      <c r="P386" s="171" t="s">
        <v>242</v>
      </c>
      <c r="Q386" s="73" t="s">
        <v>47</v>
      </c>
      <c r="R386" s="170" t="s">
        <v>777</v>
      </c>
      <c r="S386" s="171" t="s">
        <v>336</v>
      </c>
      <c r="T386" s="171" t="s">
        <v>184</v>
      </c>
      <c r="U386" s="151">
        <f t="shared" si="106"/>
        <v>2</v>
      </c>
      <c r="V386" s="50">
        <f t="shared" si="107"/>
        <v>1</v>
      </c>
      <c r="W386" s="152">
        <f t="shared" si="120"/>
        <v>0.83707222222222222</v>
      </c>
      <c r="X386" s="152">
        <f t="shared" si="121"/>
        <v>1.3364688888888889</v>
      </c>
      <c r="Y386" s="134">
        <f t="shared" si="108"/>
        <v>0</v>
      </c>
      <c r="Z386" s="152">
        <f t="shared" si="109"/>
        <v>0.15625</v>
      </c>
      <c r="AA386" s="152">
        <f t="shared" si="110"/>
        <v>1.4927188888888889</v>
      </c>
      <c r="AB386" s="91">
        <f t="shared" si="111"/>
        <v>30</v>
      </c>
      <c r="AC386" s="81">
        <f t="shared" si="112"/>
        <v>4</v>
      </c>
      <c r="AD386" s="81">
        <f t="shared" si="113"/>
        <v>17</v>
      </c>
      <c r="AE386" s="81" t="str">
        <f t="shared" si="114"/>
        <v>4-17</v>
      </c>
      <c r="AF386" s="152">
        <f t="shared" si="115"/>
        <v>4.513888888888884E-2</v>
      </c>
      <c r="AG386" s="153">
        <f t="shared" si="116"/>
        <v>0</v>
      </c>
      <c r="AH386" s="85">
        <f t="shared" si="117"/>
        <v>1</v>
      </c>
      <c r="AI386" s="81">
        <f t="shared" si="118"/>
        <v>17</v>
      </c>
    </row>
    <row r="387" spans="2:35" s="160" customFormat="1" x14ac:dyDescent="0.25">
      <c r="B387" s="171" t="s">
        <v>192</v>
      </c>
      <c r="C387" s="85">
        <v>161</v>
      </c>
      <c r="D387" s="85">
        <f t="shared" si="119"/>
        <v>0</v>
      </c>
      <c r="E387" s="170" t="s">
        <v>859</v>
      </c>
      <c r="F387" s="50" t="s">
        <v>887</v>
      </c>
      <c r="G387" s="70">
        <v>0.59027777777777779</v>
      </c>
      <c r="H387" s="70">
        <v>0.63541666666666663</v>
      </c>
      <c r="I387" s="71">
        <v>44314</v>
      </c>
      <c r="J387" s="71">
        <v>44316</v>
      </c>
      <c r="K387" s="71">
        <v>44315</v>
      </c>
      <c r="L387" s="71">
        <v>44315</v>
      </c>
      <c r="M387" s="70">
        <v>0.40625</v>
      </c>
      <c r="N387" s="70">
        <v>0.45833333333333331</v>
      </c>
      <c r="O387" s="170" t="s">
        <v>84</v>
      </c>
      <c r="P387" s="171" t="s">
        <v>242</v>
      </c>
      <c r="Q387" s="73" t="s">
        <v>47</v>
      </c>
      <c r="R387" s="170" t="s">
        <v>674</v>
      </c>
      <c r="S387" s="171" t="s">
        <v>336</v>
      </c>
      <c r="T387" s="171" t="s">
        <v>184</v>
      </c>
      <c r="U387" s="151">
        <f t="shared" si="106"/>
        <v>2</v>
      </c>
      <c r="V387" s="50">
        <f t="shared" si="107"/>
        <v>1</v>
      </c>
      <c r="W387" s="152">
        <f t="shared" si="120"/>
        <v>0.75373888888888885</v>
      </c>
      <c r="X387" s="152">
        <f t="shared" si="121"/>
        <v>1.2531355555555554</v>
      </c>
      <c r="Y387" s="134">
        <f t="shared" si="108"/>
        <v>1</v>
      </c>
      <c r="Z387" s="152">
        <f t="shared" si="109"/>
        <v>0</v>
      </c>
      <c r="AA387" s="152">
        <f t="shared" si="110"/>
        <v>1.2531355555555554</v>
      </c>
      <c r="AB387" s="91">
        <f t="shared" si="111"/>
        <v>30</v>
      </c>
      <c r="AC387" s="81">
        <f t="shared" si="112"/>
        <v>4</v>
      </c>
      <c r="AD387" s="81">
        <f t="shared" si="113"/>
        <v>17</v>
      </c>
      <c r="AE387" s="81" t="str">
        <f t="shared" si="114"/>
        <v>4-17</v>
      </c>
      <c r="AF387" s="152">
        <f t="shared" si="115"/>
        <v>5.2083333333333315E-2</v>
      </c>
      <c r="AG387" s="153">
        <f t="shared" si="116"/>
        <v>0</v>
      </c>
      <c r="AH387" s="85">
        <f t="shared" si="117"/>
        <v>1</v>
      </c>
      <c r="AI387" s="81">
        <f t="shared" si="118"/>
        <v>17</v>
      </c>
    </row>
    <row r="388" spans="2:35" s="160" customFormat="1" x14ac:dyDescent="0.25">
      <c r="B388" s="171" t="s">
        <v>192</v>
      </c>
      <c r="C388" s="85">
        <v>161</v>
      </c>
      <c r="D388" s="85">
        <f t="shared" si="119"/>
        <v>0</v>
      </c>
      <c r="E388" s="170" t="s">
        <v>925</v>
      </c>
      <c r="F388" s="50" t="s">
        <v>441</v>
      </c>
      <c r="G388" s="70">
        <v>0.59027777777777779</v>
      </c>
      <c r="H388" s="70">
        <v>0.45833333333333331</v>
      </c>
      <c r="I388" s="71">
        <v>44314</v>
      </c>
      <c r="J388" s="71">
        <v>44316</v>
      </c>
      <c r="K388" s="71">
        <v>44316</v>
      </c>
      <c r="L388" s="71">
        <v>44316</v>
      </c>
      <c r="M388" s="70">
        <v>0.61111111111111105</v>
      </c>
      <c r="N388" s="70">
        <v>0.625</v>
      </c>
      <c r="O388" s="170" t="s">
        <v>684</v>
      </c>
      <c r="P388" s="171" t="s">
        <v>242</v>
      </c>
      <c r="Q388" s="73" t="s">
        <v>47</v>
      </c>
      <c r="R388" s="170" t="s">
        <v>441</v>
      </c>
      <c r="S388" s="171" t="s">
        <v>336</v>
      </c>
      <c r="T388" s="171" t="s">
        <v>184</v>
      </c>
      <c r="U388" s="151">
        <f t="shared" si="106"/>
        <v>2</v>
      </c>
      <c r="V388" s="50">
        <f t="shared" si="107"/>
        <v>1</v>
      </c>
      <c r="W388" s="152">
        <f t="shared" si="120"/>
        <v>0.57665555555555548</v>
      </c>
      <c r="X388" s="152">
        <f t="shared" si="121"/>
        <v>1.0760522222222222</v>
      </c>
      <c r="Y388" s="134">
        <f t="shared" si="108"/>
        <v>1</v>
      </c>
      <c r="Z388" s="152">
        <f t="shared" si="109"/>
        <v>0</v>
      </c>
      <c r="AA388" s="152">
        <f t="shared" si="110"/>
        <v>1.0760522222222222</v>
      </c>
      <c r="AB388" s="91">
        <f t="shared" si="111"/>
        <v>30</v>
      </c>
      <c r="AC388" s="81">
        <f t="shared" si="112"/>
        <v>4</v>
      </c>
      <c r="AD388" s="81">
        <f t="shared" si="113"/>
        <v>17</v>
      </c>
      <c r="AE388" s="81" t="str">
        <f t="shared" si="114"/>
        <v>4-17</v>
      </c>
      <c r="AF388" s="152">
        <f t="shared" si="115"/>
        <v>1.3888888888888951E-2</v>
      </c>
      <c r="AG388" s="153">
        <f t="shared" si="116"/>
        <v>0</v>
      </c>
      <c r="AH388" s="85">
        <f t="shared" si="117"/>
        <v>1</v>
      </c>
      <c r="AI388" s="81">
        <f t="shared" si="118"/>
        <v>17</v>
      </c>
    </row>
    <row r="389" spans="2:35" s="160" customFormat="1" x14ac:dyDescent="0.25">
      <c r="B389" s="171" t="s">
        <v>192</v>
      </c>
      <c r="C389" s="85">
        <v>161</v>
      </c>
      <c r="D389" s="85">
        <f t="shared" si="119"/>
        <v>0</v>
      </c>
      <c r="E389" s="170" t="s">
        <v>259</v>
      </c>
      <c r="F389" s="50" t="s">
        <v>891</v>
      </c>
      <c r="G389" s="70">
        <v>0.59027777777777779</v>
      </c>
      <c r="H389" s="70">
        <v>0.625</v>
      </c>
      <c r="I389" s="71">
        <v>44314</v>
      </c>
      <c r="J389" s="71">
        <v>44316</v>
      </c>
      <c r="K389" s="71">
        <v>44316</v>
      </c>
      <c r="L389" s="71">
        <v>44316</v>
      </c>
      <c r="M389" s="70">
        <v>0.64583333333333337</v>
      </c>
      <c r="N389" s="70">
        <v>0.65972222222222221</v>
      </c>
      <c r="O389" s="170" t="s">
        <v>929</v>
      </c>
      <c r="P389" s="171" t="s">
        <v>242</v>
      </c>
      <c r="Q389" s="73" t="s">
        <v>47</v>
      </c>
      <c r="R389" s="170" t="s">
        <v>674</v>
      </c>
      <c r="S389" s="171" t="s">
        <v>336</v>
      </c>
      <c r="T389" s="171" t="s">
        <v>184</v>
      </c>
      <c r="U389" s="151">
        <f t="shared" si="106"/>
        <v>2</v>
      </c>
      <c r="V389" s="50">
        <f t="shared" si="107"/>
        <v>1</v>
      </c>
      <c r="W389" s="152">
        <f t="shared" si="120"/>
        <v>0.74332222222222222</v>
      </c>
      <c r="X389" s="152">
        <f t="shared" si="121"/>
        <v>1.2427188888888887</v>
      </c>
      <c r="Y389" s="134">
        <f t="shared" si="108"/>
        <v>1</v>
      </c>
      <c r="Z389" s="152">
        <f t="shared" si="109"/>
        <v>0</v>
      </c>
      <c r="AA389" s="152">
        <f t="shared" si="110"/>
        <v>1.2427188888888887</v>
      </c>
      <c r="AB389" s="91">
        <f t="shared" si="111"/>
        <v>30</v>
      </c>
      <c r="AC389" s="81">
        <f t="shared" si="112"/>
        <v>4</v>
      </c>
      <c r="AD389" s="81">
        <f t="shared" si="113"/>
        <v>17</v>
      </c>
      <c r="AE389" s="81" t="str">
        <f t="shared" si="114"/>
        <v>4-17</v>
      </c>
      <c r="AF389" s="152">
        <f t="shared" si="115"/>
        <v>1.388888888888884E-2</v>
      </c>
      <c r="AG389" s="153">
        <f t="shared" si="116"/>
        <v>0</v>
      </c>
      <c r="AH389" s="85">
        <f t="shared" si="117"/>
        <v>1</v>
      </c>
      <c r="AI389" s="81">
        <f t="shared" si="118"/>
        <v>17</v>
      </c>
    </row>
    <row r="390" spans="2:35" s="160" customFormat="1" x14ac:dyDescent="0.25">
      <c r="B390" s="171" t="s">
        <v>190</v>
      </c>
      <c r="C390" s="85">
        <v>161</v>
      </c>
      <c r="D390" s="85">
        <f t="shared" si="119"/>
        <v>1</v>
      </c>
      <c r="E390" s="170" t="s">
        <v>926</v>
      </c>
      <c r="F390" s="50" t="s">
        <v>927</v>
      </c>
      <c r="G390" s="70">
        <v>0.64583333333333337</v>
      </c>
      <c r="H390" s="70">
        <v>0.65972222222222221</v>
      </c>
      <c r="I390" s="71">
        <v>44316</v>
      </c>
      <c r="J390" s="71">
        <v>44316</v>
      </c>
      <c r="K390" s="71">
        <v>44316</v>
      </c>
      <c r="L390" s="71">
        <v>44316</v>
      </c>
      <c r="M390" s="70">
        <v>0.64583333333333337</v>
      </c>
      <c r="N390" s="70">
        <v>0.65972222222222221</v>
      </c>
      <c r="O390" s="170" t="s">
        <v>136</v>
      </c>
      <c r="P390" s="171" t="s">
        <v>242</v>
      </c>
      <c r="Q390" s="73" t="s">
        <v>47</v>
      </c>
      <c r="R390" s="170" t="s">
        <v>670</v>
      </c>
      <c r="S390" s="171" t="s">
        <v>336</v>
      </c>
      <c r="T390" s="171" t="s">
        <v>184</v>
      </c>
      <c r="U390" s="151">
        <f t="shared" si="106"/>
        <v>0</v>
      </c>
      <c r="V390" s="50">
        <f t="shared" si="107"/>
        <v>1</v>
      </c>
      <c r="W390" s="152">
        <f t="shared" si="120"/>
        <v>1.388888888888884E-2</v>
      </c>
      <c r="X390" s="152">
        <f t="shared" si="121"/>
        <v>1.388888888888884E-2</v>
      </c>
      <c r="Y390" s="134">
        <f t="shared" si="108"/>
        <v>1</v>
      </c>
      <c r="Z390" s="152">
        <f t="shared" si="109"/>
        <v>0</v>
      </c>
      <c r="AA390" s="152">
        <f t="shared" si="110"/>
        <v>1.388888888888884E-2</v>
      </c>
      <c r="AB390" s="91">
        <f t="shared" si="111"/>
        <v>30</v>
      </c>
      <c r="AC390" s="81">
        <f t="shared" si="112"/>
        <v>4</v>
      </c>
      <c r="AD390" s="81">
        <f t="shared" si="113"/>
        <v>17</v>
      </c>
      <c r="AE390" s="81" t="str">
        <f t="shared" si="114"/>
        <v>4-17</v>
      </c>
      <c r="AF390" s="152">
        <f t="shared" si="115"/>
        <v>1.388888888888884E-2</v>
      </c>
      <c r="AG390" s="153">
        <f t="shared" si="116"/>
        <v>0</v>
      </c>
      <c r="AH390" s="85">
        <f t="shared" si="117"/>
        <v>1</v>
      </c>
      <c r="AI390" s="81">
        <f t="shared" si="118"/>
        <v>17</v>
      </c>
    </row>
    <row r="391" spans="2:35" s="160" customFormat="1" x14ac:dyDescent="0.25">
      <c r="B391" s="171" t="s">
        <v>113</v>
      </c>
      <c r="C391" s="85">
        <v>162</v>
      </c>
      <c r="D391" s="85">
        <f t="shared" si="119"/>
        <v>1</v>
      </c>
      <c r="E391" s="170" t="s">
        <v>860</v>
      </c>
      <c r="F391" s="50" t="s">
        <v>777</v>
      </c>
      <c r="G391" s="70">
        <v>0.58333333333333337</v>
      </c>
      <c r="H391" s="70">
        <v>0.64583333333333337</v>
      </c>
      <c r="I391" s="71">
        <v>44314</v>
      </c>
      <c r="J391" s="71">
        <v>44314</v>
      </c>
      <c r="K391" s="71">
        <v>44314</v>
      </c>
      <c r="L391" s="71">
        <v>44314</v>
      </c>
      <c r="M391" s="70">
        <v>0.58333333333333337</v>
      </c>
      <c r="N391" s="70">
        <v>0.62708333333333333</v>
      </c>
      <c r="O391" s="170" t="s">
        <v>737</v>
      </c>
      <c r="P391" s="171" t="s">
        <v>241</v>
      </c>
      <c r="Q391" s="73" t="s">
        <v>47</v>
      </c>
      <c r="R391" s="170" t="s">
        <v>670</v>
      </c>
      <c r="S391" s="171" t="s">
        <v>336</v>
      </c>
      <c r="T391" s="171" t="s">
        <v>184</v>
      </c>
      <c r="U391" s="151">
        <f t="shared" si="106"/>
        <v>0</v>
      </c>
      <c r="V391" s="50">
        <f t="shared" si="107"/>
        <v>1</v>
      </c>
      <c r="W391" s="152">
        <f t="shared" si="120"/>
        <v>6.25E-2</v>
      </c>
      <c r="X391" s="152">
        <f t="shared" si="121"/>
        <v>6.25E-2</v>
      </c>
      <c r="Y391" s="134">
        <f t="shared" si="108"/>
        <v>1</v>
      </c>
      <c r="Z391" s="152">
        <f t="shared" si="109"/>
        <v>0</v>
      </c>
      <c r="AA391" s="152">
        <f t="shared" si="110"/>
        <v>6.25E-2</v>
      </c>
      <c r="AB391" s="91">
        <f t="shared" si="111"/>
        <v>28</v>
      </c>
      <c r="AC391" s="81">
        <f t="shared" si="112"/>
        <v>4</v>
      </c>
      <c r="AD391" s="81">
        <f t="shared" si="113"/>
        <v>17</v>
      </c>
      <c r="AE391" s="81" t="str">
        <f t="shared" si="114"/>
        <v>4-17</v>
      </c>
      <c r="AF391" s="152">
        <f t="shared" si="115"/>
        <v>4.3749999999999956E-2</v>
      </c>
      <c r="AG391" s="153">
        <f t="shared" si="116"/>
        <v>0</v>
      </c>
      <c r="AH391" s="85">
        <f t="shared" si="117"/>
        <v>1</v>
      </c>
      <c r="AI391" s="81">
        <f t="shared" si="118"/>
        <v>17</v>
      </c>
    </row>
    <row r="392" spans="2:35" s="160" customFormat="1" ht="30" x14ac:dyDescent="0.25">
      <c r="B392" s="171" t="s">
        <v>205</v>
      </c>
      <c r="C392" s="85">
        <v>163</v>
      </c>
      <c r="D392" s="85">
        <f t="shared" si="119"/>
        <v>0</v>
      </c>
      <c r="E392" s="170" t="s">
        <v>860</v>
      </c>
      <c r="F392" s="50" t="s">
        <v>777</v>
      </c>
      <c r="G392" s="70">
        <v>0.625</v>
      </c>
      <c r="H392" s="70">
        <v>0.4861111111111111</v>
      </c>
      <c r="I392" s="71">
        <v>44314</v>
      </c>
      <c r="J392" s="71">
        <v>44321</v>
      </c>
      <c r="K392" s="71">
        <v>44314</v>
      </c>
      <c r="L392" s="71">
        <v>44314</v>
      </c>
      <c r="M392" s="70">
        <v>0.66319444444444442</v>
      </c>
      <c r="N392" s="70">
        <v>0.6875</v>
      </c>
      <c r="O392" s="170" t="s">
        <v>928</v>
      </c>
      <c r="P392" s="171" t="s">
        <v>268</v>
      </c>
      <c r="Q392" s="73" t="s">
        <v>47</v>
      </c>
      <c r="R392" s="170" t="s">
        <v>777</v>
      </c>
      <c r="S392" s="171" t="s">
        <v>861</v>
      </c>
      <c r="T392" s="171" t="s">
        <v>184</v>
      </c>
      <c r="U392" s="151">
        <f t="shared" si="106"/>
        <v>7</v>
      </c>
      <c r="V392" s="50">
        <f t="shared" si="107"/>
        <v>1</v>
      </c>
      <c r="W392" s="152">
        <f t="shared" si="120"/>
        <v>2.3402111111111115</v>
      </c>
      <c r="X392" s="152">
        <f t="shared" si="121"/>
        <v>3.9841077777777776</v>
      </c>
      <c r="Y392" s="134">
        <f t="shared" si="108"/>
        <v>1</v>
      </c>
      <c r="Z392" s="152">
        <f t="shared" si="109"/>
        <v>0</v>
      </c>
      <c r="AA392" s="152">
        <f t="shared" si="110"/>
        <v>3.9841077777777776</v>
      </c>
      <c r="AB392" s="91">
        <f t="shared" si="111"/>
        <v>5</v>
      </c>
      <c r="AC392" s="81">
        <f t="shared" si="112"/>
        <v>5</v>
      </c>
      <c r="AD392" s="81">
        <f t="shared" si="113"/>
        <v>18</v>
      </c>
      <c r="AE392" s="81" t="str">
        <f t="shared" si="114"/>
        <v>5-18</v>
      </c>
      <c r="AF392" s="152">
        <f t="shared" si="115"/>
        <v>2.430555555555558E-2</v>
      </c>
      <c r="AG392" s="153">
        <f t="shared" si="116"/>
        <v>0</v>
      </c>
      <c r="AH392" s="85">
        <f t="shared" si="117"/>
        <v>1</v>
      </c>
      <c r="AI392" s="81">
        <f t="shared" si="118"/>
        <v>17</v>
      </c>
    </row>
    <row r="393" spans="2:35" s="160" customFormat="1" x14ac:dyDescent="0.25">
      <c r="B393" s="171" t="s">
        <v>205</v>
      </c>
      <c r="C393" s="85">
        <v>163</v>
      </c>
      <c r="D393" s="85">
        <f t="shared" si="119"/>
        <v>0</v>
      </c>
      <c r="E393" s="170" t="s">
        <v>862</v>
      </c>
      <c r="F393" s="50" t="s">
        <v>930</v>
      </c>
      <c r="G393" s="70">
        <v>0.625</v>
      </c>
      <c r="H393" s="70">
        <v>0.4861111111111111</v>
      </c>
      <c r="I393" s="71">
        <v>44314</v>
      </c>
      <c r="J393" s="71">
        <v>44321</v>
      </c>
      <c r="K393" s="71">
        <v>44315</v>
      </c>
      <c r="L393" s="71">
        <v>44315</v>
      </c>
      <c r="M393" s="70">
        <v>0.40625</v>
      </c>
      <c r="N393" s="70">
        <v>0.47222222222222227</v>
      </c>
      <c r="O393" s="172" t="s">
        <v>864</v>
      </c>
      <c r="P393" s="171" t="s">
        <v>268</v>
      </c>
      <c r="Q393" s="73" t="s">
        <v>47</v>
      </c>
      <c r="R393" s="170" t="s">
        <v>863</v>
      </c>
      <c r="S393" s="171" t="s">
        <v>861</v>
      </c>
      <c r="T393" s="171" t="s">
        <v>184</v>
      </c>
      <c r="U393" s="151">
        <f t="shared" si="106"/>
        <v>7</v>
      </c>
      <c r="V393" s="50">
        <f t="shared" si="107"/>
        <v>1</v>
      </c>
      <c r="W393" s="152">
        <f t="shared" si="120"/>
        <v>2.3402111111111115</v>
      </c>
      <c r="X393" s="152">
        <f t="shared" si="121"/>
        <v>3.9841077777777776</v>
      </c>
      <c r="Y393" s="134">
        <f t="shared" si="108"/>
        <v>1</v>
      </c>
      <c r="Z393" s="152">
        <f t="shared" si="109"/>
        <v>0</v>
      </c>
      <c r="AA393" s="152">
        <f t="shared" si="110"/>
        <v>3.9841077777777776</v>
      </c>
      <c r="AB393" s="91">
        <f t="shared" si="111"/>
        <v>5</v>
      </c>
      <c r="AC393" s="81">
        <f t="shared" si="112"/>
        <v>5</v>
      </c>
      <c r="AD393" s="81">
        <f t="shared" si="113"/>
        <v>18</v>
      </c>
      <c r="AE393" s="81" t="str">
        <f t="shared" si="114"/>
        <v>5-18</v>
      </c>
      <c r="AF393" s="152">
        <f t="shared" si="115"/>
        <v>6.5972222222222265E-2</v>
      </c>
      <c r="AG393" s="153">
        <f t="shared" si="116"/>
        <v>0</v>
      </c>
      <c r="AH393" s="85">
        <f t="shared" si="117"/>
        <v>1</v>
      </c>
      <c r="AI393" s="81">
        <f t="shared" si="118"/>
        <v>17</v>
      </c>
    </row>
    <row r="394" spans="2:35" s="160" customFormat="1" ht="30" x14ac:dyDescent="0.25">
      <c r="B394" s="171" t="s">
        <v>205</v>
      </c>
      <c r="C394" s="85">
        <v>163</v>
      </c>
      <c r="D394" s="85">
        <f t="shared" si="119"/>
        <v>0</v>
      </c>
      <c r="E394" s="170" t="s">
        <v>931</v>
      </c>
      <c r="F394" s="50" t="s">
        <v>887</v>
      </c>
      <c r="G394" s="70">
        <v>0.625</v>
      </c>
      <c r="H394" s="70">
        <v>0.4861111111111111</v>
      </c>
      <c r="I394" s="71">
        <v>44314</v>
      </c>
      <c r="J394" s="71">
        <v>44321</v>
      </c>
      <c r="K394" s="71">
        <v>44315</v>
      </c>
      <c r="L394" s="71">
        <v>44315</v>
      </c>
      <c r="M394" s="70">
        <v>0.44791666666666669</v>
      </c>
      <c r="N394" s="70">
        <v>0.46527777777777773</v>
      </c>
      <c r="O394" s="172" t="s">
        <v>865</v>
      </c>
      <c r="P394" s="171" t="s">
        <v>268</v>
      </c>
      <c r="Q394" s="73" t="s">
        <v>47</v>
      </c>
      <c r="R394" s="170" t="s">
        <v>866</v>
      </c>
      <c r="S394" s="171" t="s">
        <v>861</v>
      </c>
      <c r="T394" s="171" t="s">
        <v>184</v>
      </c>
      <c r="U394" s="151">
        <f t="shared" si="106"/>
        <v>7</v>
      </c>
      <c r="V394" s="50">
        <f t="shared" si="107"/>
        <v>1</v>
      </c>
      <c r="W394" s="152">
        <f t="shared" si="120"/>
        <v>2.3402111111111115</v>
      </c>
      <c r="X394" s="152">
        <f t="shared" si="121"/>
        <v>3.9841077777777776</v>
      </c>
      <c r="Y394" s="134">
        <f t="shared" si="108"/>
        <v>1</v>
      </c>
      <c r="Z394" s="152">
        <f t="shared" si="109"/>
        <v>0</v>
      </c>
      <c r="AA394" s="152">
        <f t="shared" si="110"/>
        <v>3.9841077777777776</v>
      </c>
      <c r="AB394" s="91">
        <f t="shared" si="111"/>
        <v>5</v>
      </c>
      <c r="AC394" s="81">
        <f t="shared" si="112"/>
        <v>5</v>
      </c>
      <c r="AD394" s="81">
        <f t="shared" si="113"/>
        <v>18</v>
      </c>
      <c r="AE394" s="81" t="str">
        <f t="shared" si="114"/>
        <v>5-18</v>
      </c>
      <c r="AF394" s="152">
        <f t="shared" si="115"/>
        <v>1.7361111111111049E-2</v>
      </c>
      <c r="AG394" s="153">
        <f t="shared" si="116"/>
        <v>0</v>
      </c>
      <c r="AH394" s="85">
        <f t="shared" si="117"/>
        <v>1</v>
      </c>
      <c r="AI394" s="81">
        <f t="shared" si="118"/>
        <v>17</v>
      </c>
    </row>
    <row r="395" spans="2:35" s="160" customFormat="1" x14ac:dyDescent="0.25">
      <c r="B395" s="171" t="s">
        <v>205</v>
      </c>
      <c r="C395" s="85">
        <v>163</v>
      </c>
      <c r="D395" s="85">
        <f t="shared" si="119"/>
        <v>0</v>
      </c>
      <c r="E395" s="170" t="s">
        <v>867</v>
      </c>
      <c r="F395" s="50" t="s">
        <v>887</v>
      </c>
      <c r="G395" s="70">
        <v>0.625</v>
      </c>
      <c r="H395" s="70">
        <v>0.4861111111111111</v>
      </c>
      <c r="I395" s="71">
        <v>44314</v>
      </c>
      <c r="J395" s="71">
        <v>44321</v>
      </c>
      <c r="K395" s="71">
        <v>44315</v>
      </c>
      <c r="L395" s="71">
        <v>44315</v>
      </c>
      <c r="M395" s="70">
        <v>0.39583333333333331</v>
      </c>
      <c r="N395" s="70">
        <v>0.5</v>
      </c>
      <c r="O395" s="172" t="s">
        <v>671</v>
      </c>
      <c r="P395" s="171" t="s">
        <v>268</v>
      </c>
      <c r="Q395" s="73" t="s">
        <v>47</v>
      </c>
      <c r="R395" s="170" t="s">
        <v>674</v>
      </c>
      <c r="S395" s="171" t="s">
        <v>861</v>
      </c>
      <c r="T395" s="171" t="s">
        <v>184</v>
      </c>
      <c r="U395" s="151">
        <f t="shared" si="106"/>
        <v>7</v>
      </c>
      <c r="V395" s="50">
        <f t="shared" si="107"/>
        <v>1</v>
      </c>
      <c r="W395" s="152">
        <f t="shared" si="120"/>
        <v>2.3402111111111115</v>
      </c>
      <c r="X395" s="152">
        <f t="shared" si="121"/>
        <v>3.9841077777777776</v>
      </c>
      <c r="Y395" s="134">
        <f t="shared" si="108"/>
        <v>1</v>
      </c>
      <c r="Z395" s="152">
        <f t="shared" si="109"/>
        <v>0</v>
      </c>
      <c r="AA395" s="152">
        <f t="shared" si="110"/>
        <v>3.9841077777777776</v>
      </c>
      <c r="AB395" s="91">
        <f t="shared" si="111"/>
        <v>5</v>
      </c>
      <c r="AC395" s="81">
        <f t="shared" si="112"/>
        <v>5</v>
      </c>
      <c r="AD395" s="81">
        <f t="shared" si="113"/>
        <v>18</v>
      </c>
      <c r="AE395" s="81" t="str">
        <f t="shared" si="114"/>
        <v>5-18</v>
      </c>
      <c r="AF395" s="152">
        <f t="shared" si="115"/>
        <v>0.10416666666666669</v>
      </c>
      <c r="AG395" s="153">
        <f t="shared" si="116"/>
        <v>0</v>
      </c>
      <c r="AH395" s="85">
        <f t="shared" si="117"/>
        <v>1</v>
      </c>
      <c r="AI395" s="81">
        <f t="shared" si="118"/>
        <v>17</v>
      </c>
    </row>
    <row r="396" spans="2:35" s="160" customFormat="1" ht="30" x14ac:dyDescent="0.25">
      <c r="B396" s="171" t="s">
        <v>205</v>
      </c>
      <c r="C396" s="85">
        <v>163</v>
      </c>
      <c r="D396" s="85">
        <f t="shared" si="119"/>
        <v>0</v>
      </c>
      <c r="E396" s="170" t="s">
        <v>964</v>
      </c>
      <c r="F396" s="50" t="s">
        <v>441</v>
      </c>
      <c r="G396" s="70">
        <v>0.625</v>
      </c>
      <c r="H396" s="70">
        <v>0.48611111111111099</v>
      </c>
      <c r="I396" s="71">
        <v>44314</v>
      </c>
      <c r="J396" s="71">
        <v>44321</v>
      </c>
      <c r="K396" s="71">
        <v>44315</v>
      </c>
      <c r="L396" s="71">
        <v>44315</v>
      </c>
      <c r="M396" s="70">
        <v>0.58333333333333337</v>
      </c>
      <c r="N396" s="70">
        <v>0.60416666666666663</v>
      </c>
      <c r="O396" s="172" t="s">
        <v>271</v>
      </c>
      <c r="P396" s="171" t="s">
        <v>268</v>
      </c>
      <c r="Q396" s="73" t="s">
        <v>47</v>
      </c>
      <c r="R396" s="170" t="s">
        <v>380</v>
      </c>
      <c r="S396" s="171" t="s">
        <v>336</v>
      </c>
      <c r="T396" s="171" t="s">
        <v>184</v>
      </c>
      <c r="U396" s="151">
        <f t="shared" si="106"/>
        <v>7</v>
      </c>
      <c r="V396" s="50">
        <f t="shared" si="107"/>
        <v>1</v>
      </c>
      <c r="W396" s="152">
        <f t="shared" si="120"/>
        <v>2.340211111111111</v>
      </c>
      <c r="X396" s="152">
        <f t="shared" si="121"/>
        <v>3.9841077777777776</v>
      </c>
      <c r="Y396" s="134">
        <f t="shared" si="108"/>
        <v>1</v>
      </c>
      <c r="Z396" s="152">
        <f t="shared" si="109"/>
        <v>0</v>
      </c>
      <c r="AA396" s="152">
        <f t="shared" si="110"/>
        <v>3.9841077777777776</v>
      </c>
      <c r="AB396" s="91">
        <f t="shared" si="111"/>
        <v>5</v>
      </c>
      <c r="AC396" s="81">
        <f t="shared" si="112"/>
        <v>5</v>
      </c>
      <c r="AD396" s="81">
        <f t="shared" si="113"/>
        <v>18</v>
      </c>
      <c r="AE396" s="81" t="str">
        <f t="shared" si="114"/>
        <v>5-18</v>
      </c>
      <c r="AF396" s="152">
        <f t="shared" si="115"/>
        <v>2.0833333333333259E-2</v>
      </c>
      <c r="AG396" s="153">
        <f t="shared" si="116"/>
        <v>0</v>
      </c>
      <c r="AH396" s="85">
        <f t="shared" si="117"/>
        <v>1</v>
      </c>
      <c r="AI396" s="81">
        <f t="shared" si="118"/>
        <v>17</v>
      </c>
    </row>
    <row r="397" spans="2:35" s="160" customFormat="1" x14ac:dyDescent="0.25">
      <c r="B397" s="171" t="s">
        <v>205</v>
      </c>
      <c r="C397" s="85">
        <v>163</v>
      </c>
      <c r="D397" s="85">
        <f t="shared" si="119"/>
        <v>0</v>
      </c>
      <c r="E397" s="170" t="s">
        <v>965</v>
      </c>
      <c r="F397" s="50" t="s">
        <v>887</v>
      </c>
      <c r="G397" s="70">
        <v>0.625</v>
      </c>
      <c r="H397" s="70">
        <v>0.48611111111111099</v>
      </c>
      <c r="I397" s="71">
        <v>44314</v>
      </c>
      <c r="J397" s="71">
        <v>44321</v>
      </c>
      <c r="K397" s="71">
        <v>44316</v>
      </c>
      <c r="L397" s="71">
        <v>44316</v>
      </c>
      <c r="M397" s="70">
        <v>0.4548611111111111</v>
      </c>
      <c r="N397" s="70">
        <v>0.68055555555555547</v>
      </c>
      <c r="O397" s="172" t="s">
        <v>323</v>
      </c>
      <c r="P397" s="171" t="s">
        <v>268</v>
      </c>
      <c r="Q397" s="73" t="s">
        <v>47</v>
      </c>
      <c r="R397" s="170" t="s">
        <v>352</v>
      </c>
      <c r="S397" s="171" t="s">
        <v>337</v>
      </c>
      <c r="T397" s="171" t="s">
        <v>184</v>
      </c>
      <c r="U397" s="151">
        <f t="shared" si="106"/>
        <v>7</v>
      </c>
      <c r="V397" s="50">
        <f t="shared" si="107"/>
        <v>1</v>
      </c>
      <c r="W397" s="152">
        <f t="shared" si="120"/>
        <v>2.340211111111111</v>
      </c>
      <c r="X397" s="152">
        <f t="shared" si="121"/>
        <v>3.9841077777777776</v>
      </c>
      <c r="Y397" s="134">
        <f t="shared" si="108"/>
        <v>1</v>
      </c>
      <c r="Z397" s="152">
        <f t="shared" si="109"/>
        <v>0</v>
      </c>
      <c r="AA397" s="152">
        <f t="shared" si="110"/>
        <v>3.9841077777777776</v>
      </c>
      <c r="AB397" s="91">
        <f t="shared" si="111"/>
        <v>5</v>
      </c>
      <c r="AC397" s="81">
        <f t="shared" si="112"/>
        <v>5</v>
      </c>
      <c r="AD397" s="81">
        <f t="shared" si="113"/>
        <v>18</v>
      </c>
      <c r="AE397" s="81" t="str">
        <f t="shared" si="114"/>
        <v>5-18</v>
      </c>
      <c r="AF397" s="152">
        <f t="shared" si="115"/>
        <v>0.14269444444444435</v>
      </c>
      <c r="AG397" s="153">
        <f t="shared" si="116"/>
        <v>0</v>
      </c>
      <c r="AH397" s="85">
        <f t="shared" si="117"/>
        <v>1</v>
      </c>
      <c r="AI397" s="81">
        <f t="shared" si="118"/>
        <v>17</v>
      </c>
    </row>
    <row r="398" spans="2:35" s="160" customFormat="1" ht="30" x14ac:dyDescent="0.25">
      <c r="B398" s="171" t="s">
        <v>205</v>
      </c>
      <c r="C398" s="85">
        <v>163</v>
      </c>
      <c r="D398" s="85">
        <f t="shared" si="119"/>
        <v>0</v>
      </c>
      <c r="E398" s="170" t="s">
        <v>966</v>
      </c>
      <c r="F398" s="50" t="s">
        <v>441</v>
      </c>
      <c r="G398" s="70">
        <v>0.625</v>
      </c>
      <c r="H398" s="70">
        <v>0.48611111111111099</v>
      </c>
      <c r="I398" s="71">
        <v>44314</v>
      </c>
      <c r="J398" s="71">
        <v>44321</v>
      </c>
      <c r="K398" s="71">
        <v>44316</v>
      </c>
      <c r="L398" s="71">
        <v>44316</v>
      </c>
      <c r="M398" s="70">
        <v>0.3125</v>
      </c>
      <c r="N398" s="70">
        <v>0.72916666666666663</v>
      </c>
      <c r="O398" s="172" t="s">
        <v>126</v>
      </c>
      <c r="P398" s="171" t="s">
        <v>268</v>
      </c>
      <c r="Q398" s="73" t="s">
        <v>47</v>
      </c>
      <c r="R398" s="170" t="s">
        <v>380</v>
      </c>
      <c r="S398" s="171" t="s">
        <v>336</v>
      </c>
      <c r="T398" s="171" t="s">
        <v>184</v>
      </c>
      <c r="U398" s="151">
        <f t="shared" si="106"/>
        <v>7</v>
      </c>
      <c r="V398" s="50">
        <f t="shared" si="107"/>
        <v>1</v>
      </c>
      <c r="W398" s="152">
        <f t="shared" si="120"/>
        <v>2.340211111111111</v>
      </c>
      <c r="X398" s="152">
        <f t="shared" si="121"/>
        <v>3.9841077777777776</v>
      </c>
      <c r="Y398" s="134">
        <f t="shared" si="108"/>
        <v>1</v>
      </c>
      <c r="Z398" s="152">
        <f t="shared" si="109"/>
        <v>0</v>
      </c>
      <c r="AA398" s="152">
        <f t="shared" si="110"/>
        <v>3.9841077777777776</v>
      </c>
      <c r="AB398" s="91">
        <f t="shared" si="111"/>
        <v>5</v>
      </c>
      <c r="AC398" s="81">
        <f t="shared" si="112"/>
        <v>5</v>
      </c>
      <c r="AD398" s="81">
        <f t="shared" si="113"/>
        <v>18</v>
      </c>
      <c r="AE398" s="81" t="str">
        <f t="shared" si="114"/>
        <v>5-18</v>
      </c>
      <c r="AF398" s="152">
        <f t="shared" si="115"/>
        <v>0.33366666666666661</v>
      </c>
      <c r="AG398" s="153">
        <f t="shared" si="116"/>
        <v>0</v>
      </c>
      <c r="AH398" s="85">
        <f t="shared" si="117"/>
        <v>1</v>
      </c>
      <c r="AI398" s="81">
        <f t="shared" si="118"/>
        <v>17</v>
      </c>
    </row>
    <row r="399" spans="2:35" s="160" customFormat="1" x14ac:dyDescent="0.25">
      <c r="B399" s="171" t="s">
        <v>205</v>
      </c>
      <c r="C399" s="85">
        <v>163</v>
      </c>
      <c r="D399" s="85">
        <f t="shared" si="119"/>
        <v>0</v>
      </c>
      <c r="E399" s="170" t="s">
        <v>397</v>
      </c>
      <c r="F399" s="50" t="s">
        <v>887</v>
      </c>
      <c r="G399" s="70">
        <v>0.625</v>
      </c>
      <c r="H399" s="70">
        <v>0.48611111111111099</v>
      </c>
      <c r="I399" s="71">
        <v>44314</v>
      </c>
      <c r="J399" s="71">
        <v>44321</v>
      </c>
      <c r="K399" s="71">
        <v>44320</v>
      </c>
      <c r="L399" s="71">
        <v>44320</v>
      </c>
      <c r="M399" s="70">
        <v>0.3611111111111111</v>
      </c>
      <c r="N399" s="70">
        <v>0.5</v>
      </c>
      <c r="O399" s="172" t="s">
        <v>323</v>
      </c>
      <c r="P399" s="171" t="s">
        <v>268</v>
      </c>
      <c r="Q399" s="73" t="s">
        <v>47</v>
      </c>
      <c r="R399" s="170" t="s">
        <v>352</v>
      </c>
      <c r="S399" s="171" t="s">
        <v>337</v>
      </c>
      <c r="T399" s="171" t="s">
        <v>184</v>
      </c>
      <c r="U399" s="151">
        <f t="shared" si="106"/>
        <v>7</v>
      </c>
      <c r="V399" s="50">
        <f t="shared" si="107"/>
        <v>1</v>
      </c>
      <c r="W399" s="152">
        <f t="shared" si="120"/>
        <v>2.340211111111111</v>
      </c>
      <c r="X399" s="152">
        <f t="shared" si="121"/>
        <v>3.9841077777777776</v>
      </c>
      <c r="Y399" s="134">
        <f t="shared" si="108"/>
        <v>1</v>
      </c>
      <c r="Z399" s="152">
        <f t="shared" si="109"/>
        <v>0</v>
      </c>
      <c r="AA399" s="152">
        <f t="shared" si="110"/>
        <v>3.9841077777777776</v>
      </c>
      <c r="AB399" s="91">
        <f t="shared" si="111"/>
        <v>5</v>
      </c>
      <c r="AC399" s="81">
        <f t="shared" si="112"/>
        <v>5</v>
      </c>
      <c r="AD399" s="81">
        <f t="shared" si="113"/>
        <v>18</v>
      </c>
      <c r="AE399" s="81" t="str">
        <f t="shared" si="114"/>
        <v>5-18</v>
      </c>
      <c r="AF399" s="152">
        <f t="shared" si="115"/>
        <v>0.1388888888888889</v>
      </c>
      <c r="AG399" s="153">
        <f t="shared" si="116"/>
        <v>0</v>
      </c>
      <c r="AH399" s="85">
        <f t="shared" si="117"/>
        <v>1</v>
      </c>
      <c r="AI399" s="81">
        <f t="shared" si="118"/>
        <v>18</v>
      </c>
    </row>
    <row r="400" spans="2:35" s="160" customFormat="1" ht="30" x14ac:dyDescent="0.25">
      <c r="B400" s="171" t="s">
        <v>205</v>
      </c>
      <c r="C400" s="85">
        <v>163</v>
      </c>
      <c r="D400" s="85">
        <f t="shared" si="119"/>
        <v>0</v>
      </c>
      <c r="E400" s="170" t="s">
        <v>967</v>
      </c>
      <c r="F400" s="50" t="s">
        <v>441</v>
      </c>
      <c r="G400" s="70">
        <v>0.625</v>
      </c>
      <c r="H400" s="70">
        <v>0.48611111111111099</v>
      </c>
      <c r="I400" s="71">
        <v>44314</v>
      </c>
      <c r="J400" s="71">
        <v>44321</v>
      </c>
      <c r="K400" s="71">
        <v>44320</v>
      </c>
      <c r="L400" s="71">
        <v>44320</v>
      </c>
      <c r="M400" s="70">
        <v>0.3125</v>
      </c>
      <c r="N400" s="70">
        <v>0.72916666666666663</v>
      </c>
      <c r="O400" s="172" t="s">
        <v>271</v>
      </c>
      <c r="P400" s="171" t="s">
        <v>268</v>
      </c>
      <c r="Q400" s="73" t="s">
        <v>47</v>
      </c>
      <c r="R400" s="170" t="s">
        <v>380</v>
      </c>
      <c r="S400" s="171" t="s">
        <v>336</v>
      </c>
      <c r="T400" s="171" t="s">
        <v>184</v>
      </c>
      <c r="U400" s="151">
        <f t="shared" si="106"/>
        <v>7</v>
      </c>
      <c r="V400" s="50">
        <f t="shared" si="107"/>
        <v>1</v>
      </c>
      <c r="W400" s="152">
        <f t="shared" si="120"/>
        <v>2.340211111111111</v>
      </c>
      <c r="X400" s="152">
        <f t="shared" si="121"/>
        <v>3.9841077777777776</v>
      </c>
      <c r="Y400" s="134">
        <f t="shared" si="108"/>
        <v>1</v>
      </c>
      <c r="Z400" s="152">
        <f t="shared" si="109"/>
        <v>0</v>
      </c>
      <c r="AA400" s="152">
        <f t="shared" si="110"/>
        <v>3.9841077777777776</v>
      </c>
      <c r="AB400" s="91">
        <f t="shared" si="111"/>
        <v>5</v>
      </c>
      <c r="AC400" s="81">
        <f t="shared" si="112"/>
        <v>5</v>
      </c>
      <c r="AD400" s="81">
        <f t="shared" si="113"/>
        <v>18</v>
      </c>
      <c r="AE400" s="81" t="str">
        <f t="shared" si="114"/>
        <v>5-18</v>
      </c>
      <c r="AF400" s="152">
        <f t="shared" si="115"/>
        <v>0.33366666666666661</v>
      </c>
      <c r="AG400" s="153">
        <f t="shared" si="116"/>
        <v>0</v>
      </c>
      <c r="AH400" s="85">
        <f t="shared" si="117"/>
        <v>1</v>
      </c>
      <c r="AI400" s="81">
        <f t="shared" si="118"/>
        <v>18</v>
      </c>
    </row>
    <row r="401" spans="2:37" s="160" customFormat="1" ht="30" x14ac:dyDescent="0.25">
      <c r="B401" s="171" t="s">
        <v>205</v>
      </c>
      <c r="C401" s="85">
        <v>163</v>
      </c>
      <c r="D401" s="85">
        <f t="shared" si="119"/>
        <v>0</v>
      </c>
      <c r="E401" s="170" t="s">
        <v>968</v>
      </c>
      <c r="F401" s="50" t="s">
        <v>441</v>
      </c>
      <c r="G401" s="70">
        <v>0.625</v>
      </c>
      <c r="H401" s="70">
        <v>0.48611111111111099</v>
      </c>
      <c r="I401" s="71">
        <v>44314</v>
      </c>
      <c r="J401" s="71">
        <v>44321</v>
      </c>
      <c r="K401" s="71">
        <v>44321</v>
      </c>
      <c r="L401" s="71">
        <v>44321</v>
      </c>
      <c r="M401" s="70">
        <v>0.3125</v>
      </c>
      <c r="N401" s="70">
        <v>0.375</v>
      </c>
      <c r="O401" s="172" t="s">
        <v>271</v>
      </c>
      <c r="P401" s="171" t="s">
        <v>268</v>
      </c>
      <c r="Q401" s="73" t="s">
        <v>47</v>
      </c>
      <c r="R401" s="170" t="s">
        <v>380</v>
      </c>
      <c r="S401" s="171" t="s">
        <v>336</v>
      </c>
      <c r="T401" s="171" t="s">
        <v>184</v>
      </c>
      <c r="U401" s="151">
        <f t="shared" si="106"/>
        <v>7</v>
      </c>
      <c r="V401" s="50">
        <f t="shared" si="107"/>
        <v>1</v>
      </c>
      <c r="W401" s="152">
        <f t="shared" si="120"/>
        <v>2.340211111111111</v>
      </c>
      <c r="X401" s="152">
        <f t="shared" si="121"/>
        <v>3.9841077777777776</v>
      </c>
      <c r="Y401" s="134">
        <f t="shared" si="108"/>
        <v>1</v>
      </c>
      <c r="Z401" s="152">
        <f t="shared" si="109"/>
        <v>0</v>
      </c>
      <c r="AA401" s="152">
        <f t="shared" si="110"/>
        <v>3.9841077777777776</v>
      </c>
      <c r="AB401" s="91">
        <f t="shared" si="111"/>
        <v>5</v>
      </c>
      <c r="AC401" s="81">
        <f t="shared" si="112"/>
        <v>5</v>
      </c>
      <c r="AD401" s="81">
        <f t="shared" si="113"/>
        <v>18</v>
      </c>
      <c r="AE401" s="81" t="str">
        <f t="shared" si="114"/>
        <v>5-18</v>
      </c>
      <c r="AF401" s="152">
        <f t="shared" si="115"/>
        <v>6.25E-2</v>
      </c>
      <c r="AG401" s="153">
        <f t="shared" si="116"/>
        <v>0</v>
      </c>
      <c r="AH401" s="85">
        <f t="shared" si="117"/>
        <v>1</v>
      </c>
      <c r="AI401" s="81">
        <f t="shared" si="118"/>
        <v>18</v>
      </c>
    </row>
    <row r="402" spans="2:37" s="160" customFormat="1" x14ac:dyDescent="0.25">
      <c r="B402" s="171" t="s">
        <v>205</v>
      </c>
      <c r="C402" s="85">
        <v>163</v>
      </c>
      <c r="D402" s="85">
        <f t="shared" si="119"/>
        <v>0</v>
      </c>
      <c r="E402" s="170" t="s">
        <v>969</v>
      </c>
      <c r="F402" s="50" t="s">
        <v>887</v>
      </c>
      <c r="G402" s="70">
        <v>0.625</v>
      </c>
      <c r="H402" s="70">
        <v>0.48611111111111099</v>
      </c>
      <c r="I402" s="71">
        <v>44314</v>
      </c>
      <c r="J402" s="71">
        <v>44321</v>
      </c>
      <c r="K402" s="71">
        <v>44321</v>
      </c>
      <c r="L402" s="71">
        <v>44321</v>
      </c>
      <c r="M402" s="70">
        <v>0.40972222222222227</v>
      </c>
      <c r="N402" s="70">
        <v>0.4861111111111111</v>
      </c>
      <c r="O402" s="172" t="s">
        <v>84</v>
      </c>
      <c r="P402" s="171" t="s">
        <v>268</v>
      </c>
      <c r="Q402" s="73" t="s">
        <v>47</v>
      </c>
      <c r="R402" s="170" t="s">
        <v>351</v>
      </c>
      <c r="S402" s="171" t="s">
        <v>337</v>
      </c>
      <c r="T402" s="171" t="s">
        <v>184</v>
      </c>
      <c r="U402" s="151">
        <f t="shared" si="106"/>
        <v>7</v>
      </c>
      <c r="V402" s="50">
        <f t="shared" si="107"/>
        <v>1</v>
      </c>
      <c r="W402" s="152">
        <f t="shared" si="120"/>
        <v>2.340211111111111</v>
      </c>
      <c r="X402" s="152">
        <f t="shared" si="121"/>
        <v>3.9841077777777776</v>
      </c>
      <c r="Y402" s="134">
        <f t="shared" si="108"/>
        <v>1</v>
      </c>
      <c r="Z402" s="152">
        <f t="shared" si="109"/>
        <v>0</v>
      </c>
      <c r="AA402" s="152">
        <f t="shared" si="110"/>
        <v>3.9841077777777776</v>
      </c>
      <c r="AB402" s="91">
        <f t="shared" si="111"/>
        <v>5</v>
      </c>
      <c r="AC402" s="81">
        <f t="shared" si="112"/>
        <v>5</v>
      </c>
      <c r="AD402" s="81">
        <f t="shared" si="113"/>
        <v>18</v>
      </c>
      <c r="AE402" s="81" t="str">
        <f t="shared" si="114"/>
        <v>5-18</v>
      </c>
      <c r="AF402" s="152">
        <f t="shared" si="115"/>
        <v>7.638888888888884E-2</v>
      </c>
      <c r="AG402" s="153">
        <f t="shared" si="116"/>
        <v>0</v>
      </c>
      <c r="AH402" s="85">
        <f t="shared" si="117"/>
        <v>1</v>
      </c>
      <c r="AI402" s="81">
        <f t="shared" si="118"/>
        <v>18</v>
      </c>
    </row>
    <row r="403" spans="2:37" s="160" customFormat="1" x14ac:dyDescent="0.25">
      <c r="B403" s="171" t="s">
        <v>249</v>
      </c>
      <c r="C403" s="85">
        <v>163</v>
      </c>
      <c r="D403" s="85">
        <v>0</v>
      </c>
      <c r="E403" s="170" t="s">
        <v>970</v>
      </c>
      <c r="F403" s="50" t="s">
        <v>971</v>
      </c>
      <c r="G403" s="70">
        <v>0.625</v>
      </c>
      <c r="H403" s="70">
        <v>0.48611111111111099</v>
      </c>
      <c r="I403" s="71">
        <v>44314</v>
      </c>
      <c r="J403" s="71">
        <v>44321</v>
      </c>
      <c r="K403" s="71">
        <v>44321</v>
      </c>
      <c r="L403" s="71">
        <v>44321</v>
      </c>
      <c r="M403" s="70">
        <v>0.40972222222222227</v>
      </c>
      <c r="N403" s="70">
        <v>0.4861111111111111</v>
      </c>
      <c r="O403" s="172" t="s">
        <v>84</v>
      </c>
      <c r="P403" s="171" t="s">
        <v>268</v>
      </c>
      <c r="Q403" s="73" t="s">
        <v>47</v>
      </c>
      <c r="R403" s="170" t="s">
        <v>351</v>
      </c>
      <c r="S403" s="171" t="s">
        <v>337</v>
      </c>
      <c r="T403" s="171" t="s">
        <v>184</v>
      </c>
      <c r="U403" s="151">
        <f t="shared" si="106"/>
        <v>7</v>
      </c>
      <c r="V403" s="50">
        <f t="shared" si="107"/>
        <v>1</v>
      </c>
      <c r="W403" s="152">
        <f t="shared" si="120"/>
        <v>2.340211111111111</v>
      </c>
      <c r="X403" s="152">
        <f t="shared" si="121"/>
        <v>3.9841077777777776</v>
      </c>
      <c r="Y403" s="134">
        <f t="shared" si="108"/>
        <v>1</v>
      </c>
      <c r="Z403" s="152">
        <f t="shared" si="109"/>
        <v>0</v>
      </c>
      <c r="AA403" s="152">
        <f t="shared" si="110"/>
        <v>3.9841077777777776</v>
      </c>
      <c r="AB403" s="91">
        <f t="shared" si="111"/>
        <v>5</v>
      </c>
      <c r="AC403" s="81">
        <f t="shared" si="112"/>
        <v>5</v>
      </c>
      <c r="AD403" s="81">
        <f t="shared" si="113"/>
        <v>18</v>
      </c>
      <c r="AE403" s="81" t="str">
        <f t="shared" si="114"/>
        <v>5-18</v>
      </c>
      <c r="AF403" s="152">
        <f t="shared" si="115"/>
        <v>7.638888888888884E-2</v>
      </c>
      <c r="AG403" s="153">
        <f t="shared" si="116"/>
        <v>0</v>
      </c>
      <c r="AH403" s="85">
        <f t="shared" si="117"/>
        <v>1</v>
      </c>
      <c r="AI403" s="81">
        <f t="shared" si="118"/>
        <v>18</v>
      </c>
    </row>
    <row r="404" spans="2:37" s="160" customFormat="1" x14ac:dyDescent="0.25">
      <c r="B404" s="171" t="s">
        <v>194</v>
      </c>
      <c r="C404" s="85">
        <v>164</v>
      </c>
      <c r="D404" s="85">
        <f t="shared" ref="D404:D435" si="122">IF(C404=C405,0,1)</f>
        <v>0</v>
      </c>
      <c r="E404" s="170" t="s">
        <v>868</v>
      </c>
      <c r="F404" s="50" t="s">
        <v>441</v>
      </c>
      <c r="G404" s="70">
        <v>0.58333333333333337</v>
      </c>
      <c r="H404" s="70">
        <v>0.67361111111111116</v>
      </c>
      <c r="I404" s="71">
        <v>44314</v>
      </c>
      <c r="J404" s="71">
        <v>44314</v>
      </c>
      <c r="K404" s="71">
        <v>44314</v>
      </c>
      <c r="L404" s="71">
        <v>44314</v>
      </c>
      <c r="M404" s="70">
        <v>0.69166666666666676</v>
      </c>
      <c r="N404" s="70">
        <v>0.69791666666666663</v>
      </c>
      <c r="O404" s="170" t="s">
        <v>869</v>
      </c>
      <c r="P404" s="171" t="s">
        <v>870</v>
      </c>
      <c r="Q404" s="171" t="s">
        <v>77</v>
      </c>
      <c r="R404" s="170" t="s">
        <v>670</v>
      </c>
      <c r="S404" s="171" t="s">
        <v>337</v>
      </c>
      <c r="T404" s="50" t="s">
        <v>187</v>
      </c>
      <c r="U404" s="151">
        <f t="shared" si="106"/>
        <v>0</v>
      </c>
      <c r="V404" s="50">
        <f t="shared" si="107"/>
        <v>1</v>
      </c>
      <c r="W404" s="152">
        <f t="shared" si="120"/>
        <v>9.027777777777779E-2</v>
      </c>
      <c r="X404" s="152">
        <f t="shared" si="121"/>
        <v>9.027777777777779E-2</v>
      </c>
      <c r="Y404" s="134">
        <f t="shared" si="108"/>
        <v>1</v>
      </c>
      <c r="Z404" s="152">
        <f t="shared" si="109"/>
        <v>0</v>
      </c>
      <c r="AA404" s="152">
        <f t="shared" si="110"/>
        <v>9.027777777777779E-2</v>
      </c>
      <c r="AB404" s="91">
        <f t="shared" si="111"/>
        <v>28</v>
      </c>
      <c r="AC404" s="81">
        <f t="shared" si="112"/>
        <v>4</v>
      </c>
      <c r="AD404" s="81">
        <f t="shared" si="113"/>
        <v>17</v>
      </c>
      <c r="AE404" s="81" t="str">
        <f t="shared" si="114"/>
        <v>4-17</v>
      </c>
      <c r="AF404" s="152">
        <f t="shared" si="115"/>
        <v>6.2499999999998668E-3</v>
      </c>
      <c r="AG404" s="153">
        <f t="shared" si="116"/>
        <v>0</v>
      </c>
      <c r="AH404" s="85">
        <f t="shared" si="117"/>
        <v>1</v>
      </c>
      <c r="AI404" s="81">
        <f t="shared" si="118"/>
        <v>17</v>
      </c>
    </row>
    <row r="405" spans="2:37" s="160" customFormat="1" x14ac:dyDescent="0.25">
      <c r="B405" s="171" t="s">
        <v>194</v>
      </c>
      <c r="C405" s="85">
        <v>164</v>
      </c>
      <c r="D405" s="85">
        <f t="shared" si="122"/>
        <v>1</v>
      </c>
      <c r="E405" s="72" t="s">
        <v>871</v>
      </c>
      <c r="F405" s="50" t="s">
        <v>903</v>
      </c>
      <c r="G405" s="70">
        <v>0.58333333333333337</v>
      </c>
      <c r="H405" s="70">
        <v>0.67361111111111116</v>
      </c>
      <c r="I405" s="71">
        <v>44314</v>
      </c>
      <c r="J405" s="71">
        <v>44314</v>
      </c>
      <c r="K405" s="71">
        <v>44314</v>
      </c>
      <c r="L405" s="71">
        <v>44314</v>
      </c>
      <c r="M405" s="70">
        <v>0.58333333333333337</v>
      </c>
      <c r="N405" s="70">
        <v>0.67361111111111116</v>
      </c>
      <c r="O405" s="72" t="s">
        <v>84</v>
      </c>
      <c r="P405" s="171" t="s">
        <v>870</v>
      </c>
      <c r="Q405" s="171" t="s">
        <v>77</v>
      </c>
      <c r="R405" s="170" t="s">
        <v>670</v>
      </c>
      <c r="S405" s="171" t="s">
        <v>337</v>
      </c>
      <c r="T405" s="50" t="s">
        <v>187</v>
      </c>
      <c r="U405" s="151">
        <f t="shared" si="106"/>
        <v>0</v>
      </c>
      <c r="V405" s="50">
        <f t="shared" si="107"/>
        <v>1</v>
      </c>
      <c r="W405" s="152">
        <f t="shared" si="120"/>
        <v>9.027777777777779E-2</v>
      </c>
      <c r="X405" s="152">
        <f t="shared" si="121"/>
        <v>9.027777777777779E-2</v>
      </c>
      <c r="Y405" s="134">
        <f t="shared" si="108"/>
        <v>1</v>
      </c>
      <c r="Z405" s="152">
        <f t="shared" si="109"/>
        <v>0</v>
      </c>
      <c r="AA405" s="152">
        <f t="shared" si="110"/>
        <v>9.027777777777779E-2</v>
      </c>
      <c r="AB405" s="91">
        <f t="shared" si="111"/>
        <v>28</v>
      </c>
      <c r="AC405" s="81">
        <f t="shared" si="112"/>
        <v>4</v>
      </c>
      <c r="AD405" s="81">
        <f t="shared" si="113"/>
        <v>17</v>
      </c>
      <c r="AE405" s="81" t="str">
        <f t="shared" si="114"/>
        <v>4-17</v>
      </c>
      <c r="AF405" s="152">
        <f t="shared" si="115"/>
        <v>9.027777777777779E-2</v>
      </c>
      <c r="AG405" s="153">
        <f t="shared" si="116"/>
        <v>0</v>
      </c>
      <c r="AH405" s="85">
        <f t="shared" si="117"/>
        <v>1</v>
      </c>
      <c r="AI405" s="81">
        <f t="shared" si="118"/>
        <v>17</v>
      </c>
    </row>
    <row r="406" spans="2:37" s="160" customFormat="1" ht="30" x14ac:dyDescent="0.25">
      <c r="B406" s="171" t="s">
        <v>147</v>
      </c>
      <c r="C406" s="85">
        <v>165</v>
      </c>
      <c r="D406" s="85">
        <f t="shared" si="122"/>
        <v>0</v>
      </c>
      <c r="E406" s="170" t="s">
        <v>932</v>
      </c>
      <c r="F406" s="50" t="s">
        <v>441</v>
      </c>
      <c r="G406" s="70">
        <v>0.29166666666666669</v>
      </c>
      <c r="H406" s="70">
        <v>0.70833333333333337</v>
      </c>
      <c r="I406" s="71">
        <v>44315</v>
      </c>
      <c r="J406" s="71">
        <v>44315</v>
      </c>
      <c r="K406" s="71">
        <v>44315</v>
      </c>
      <c r="L406" s="71">
        <v>44315</v>
      </c>
      <c r="M406" s="70">
        <v>0.37152777777777773</v>
      </c>
      <c r="N406" s="70">
        <v>0.44444444444444442</v>
      </c>
      <c r="O406" s="170" t="s">
        <v>872</v>
      </c>
      <c r="P406" s="171" t="s">
        <v>148</v>
      </c>
      <c r="Q406" s="73" t="s">
        <v>47</v>
      </c>
      <c r="R406" s="170" t="s">
        <v>670</v>
      </c>
      <c r="S406" s="171" t="s">
        <v>873</v>
      </c>
      <c r="T406" s="171" t="s">
        <v>184</v>
      </c>
      <c r="U406" s="151">
        <f t="shared" si="106"/>
        <v>0</v>
      </c>
      <c r="V406" s="50">
        <f t="shared" si="107"/>
        <v>1</v>
      </c>
      <c r="W406" s="152">
        <f t="shared" si="120"/>
        <v>0.33366666666666667</v>
      </c>
      <c r="X406" s="152">
        <f t="shared" si="121"/>
        <v>0.3749966666666667</v>
      </c>
      <c r="Y406" s="134">
        <f t="shared" si="108"/>
        <v>0</v>
      </c>
      <c r="Z406" s="152">
        <f t="shared" si="109"/>
        <v>0.16666666666666663</v>
      </c>
      <c r="AA406" s="152">
        <f t="shared" si="110"/>
        <v>0.54166333333333339</v>
      </c>
      <c r="AB406" s="91">
        <f t="shared" si="111"/>
        <v>29</v>
      </c>
      <c r="AC406" s="81">
        <f t="shared" si="112"/>
        <v>4</v>
      </c>
      <c r="AD406" s="81">
        <f t="shared" si="113"/>
        <v>17</v>
      </c>
      <c r="AE406" s="81" t="str">
        <f t="shared" si="114"/>
        <v>4-17</v>
      </c>
      <c r="AF406" s="152">
        <f t="shared" si="115"/>
        <v>7.2916666666666685E-2</v>
      </c>
      <c r="AG406" s="153">
        <f t="shared" si="116"/>
        <v>0</v>
      </c>
      <c r="AH406" s="85">
        <f t="shared" si="117"/>
        <v>1</v>
      </c>
      <c r="AI406" s="81">
        <f t="shared" si="118"/>
        <v>17</v>
      </c>
    </row>
    <row r="407" spans="2:37" s="160" customFormat="1" ht="29.25" customHeight="1" x14ac:dyDescent="0.25">
      <c r="B407" s="171" t="s">
        <v>147</v>
      </c>
      <c r="C407" s="85">
        <v>165</v>
      </c>
      <c r="D407" s="85">
        <f t="shared" si="122"/>
        <v>0</v>
      </c>
      <c r="E407" s="170" t="s">
        <v>657</v>
      </c>
      <c r="F407" s="50" t="s">
        <v>777</v>
      </c>
      <c r="G407" s="70">
        <v>0.29166666666666669</v>
      </c>
      <c r="H407" s="70">
        <v>0.70833333333333337</v>
      </c>
      <c r="I407" s="71">
        <v>44315</v>
      </c>
      <c r="J407" s="71">
        <v>44315</v>
      </c>
      <c r="K407" s="71">
        <v>44315</v>
      </c>
      <c r="L407" s="71">
        <v>44315</v>
      </c>
      <c r="M407" s="70">
        <v>0.375</v>
      </c>
      <c r="N407" s="70">
        <v>0.40277777777777773</v>
      </c>
      <c r="O407" s="170" t="s">
        <v>928</v>
      </c>
      <c r="P407" s="171" t="s">
        <v>148</v>
      </c>
      <c r="Q407" s="73" t="s">
        <v>47</v>
      </c>
      <c r="R407" s="170" t="s">
        <v>670</v>
      </c>
      <c r="S407" s="171" t="s">
        <v>873</v>
      </c>
      <c r="T407" s="171" t="s">
        <v>184</v>
      </c>
      <c r="U407" s="151">
        <f t="shared" si="106"/>
        <v>0</v>
      </c>
      <c r="V407" s="50">
        <f t="shared" si="107"/>
        <v>1</v>
      </c>
      <c r="W407" s="152">
        <f t="shared" si="120"/>
        <v>0.33366666666666667</v>
      </c>
      <c r="X407" s="152">
        <f t="shared" si="121"/>
        <v>0.3749966666666667</v>
      </c>
      <c r="Y407" s="134">
        <f t="shared" si="108"/>
        <v>0</v>
      </c>
      <c r="Z407" s="152">
        <f t="shared" si="109"/>
        <v>0.16666666666666663</v>
      </c>
      <c r="AA407" s="152">
        <f t="shared" si="110"/>
        <v>0.54166333333333339</v>
      </c>
      <c r="AB407" s="91">
        <f t="shared" si="111"/>
        <v>29</v>
      </c>
      <c r="AC407" s="81">
        <f t="shared" si="112"/>
        <v>4</v>
      </c>
      <c r="AD407" s="81">
        <f t="shared" si="113"/>
        <v>17</v>
      </c>
      <c r="AE407" s="81" t="str">
        <f t="shared" si="114"/>
        <v>4-17</v>
      </c>
      <c r="AF407" s="152">
        <f t="shared" si="115"/>
        <v>2.7777777777777735E-2</v>
      </c>
      <c r="AG407" s="153">
        <f t="shared" si="116"/>
        <v>0</v>
      </c>
      <c r="AH407" s="85">
        <f t="shared" si="117"/>
        <v>1</v>
      </c>
      <c r="AI407" s="81">
        <f t="shared" si="118"/>
        <v>17</v>
      </c>
    </row>
    <row r="408" spans="2:37" s="160" customFormat="1" x14ac:dyDescent="0.25">
      <c r="B408" s="171" t="s">
        <v>147</v>
      </c>
      <c r="C408" s="85">
        <v>165</v>
      </c>
      <c r="D408" s="85">
        <f t="shared" si="122"/>
        <v>0</v>
      </c>
      <c r="E408" s="170" t="s">
        <v>936</v>
      </c>
      <c r="F408" s="50" t="s">
        <v>893</v>
      </c>
      <c r="G408" s="70">
        <v>0.29166666666666669</v>
      </c>
      <c r="H408" s="70">
        <v>0.70833333333333337</v>
      </c>
      <c r="I408" s="71">
        <v>44315</v>
      </c>
      <c r="J408" s="71">
        <v>44315</v>
      </c>
      <c r="K408" s="71">
        <v>44315</v>
      </c>
      <c r="L408" s="71">
        <v>44315</v>
      </c>
      <c r="M408" s="70">
        <v>0.58333333333333337</v>
      </c>
      <c r="N408" s="70">
        <v>0.70833333333333337</v>
      </c>
      <c r="O408" s="170" t="s">
        <v>738</v>
      </c>
      <c r="P408" s="171" t="s">
        <v>148</v>
      </c>
      <c r="Q408" s="73" t="s">
        <v>47</v>
      </c>
      <c r="R408" s="170" t="s">
        <v>344</v>
      </c>
      <c r="S408" s="171" t="s">
        <v>873</v>
      </c>
      <c r="T408" s="171" t="s">
        <v>184</v>
      </c>
      <c r="U408" s="151">
        <f t="shared" si="106"/>
        <v>0</v>
      </c>
      <c r="V408" s="50">
        <f t="shared" si="107"/>
        <v>1</v>
      </c>
      <c r="W408" s="152">
        <f t="shared" si="120"/>
        <v>0.33366666666666667</v>
      </c>
      <c r="X408" s="152">
        <f t="shared" si="121"/>
        <v>0.3749966666666667</v>
      </c>
      <c r="Y408" s="134">
        <f t="shared" si="108"/>
        <v>0</v>
      </c>
      <c r="Z408" s="152">
        <f t="shared" si="109"/>
        <v>0.16666666666666663</v>
      </c>
      <c r="AA408" s="152">
        <f t="shared" si="110"/>
        <v>0.54166333333333339</v>
      </c>
      <c r="AB408" s="91">
        <f t="shared" si="111"/>
        <v>29</v>
      </c>
      <c r="AC408" s="81">
        <f t="shared" si="112"/>
        <v>4</v>
      </c>
      <c r="AD408" s="81">
        <f t="shared" si="113"/>
        <v>17</v>
      </c>
      <c r="AE408" s="81" t="str">
        <f t="shared" si="114"/>
        <v>4-17</v>
      </c>
      <c r="AF408" s="152">
        <f t="shared" si="115"/>
        <v>0.125</v>
      </c>
      <c r="AG408" s="153">
        <f t="shared" si="116"/>
        <v>0</v>
      </c>
      <c r="AH408" s="85">
        <f t="shared" si="117"/>
        <v>1</v>
      </c>
      <c r="AI408" s="81">
        <f t="shared" si="118"/>
        <v>17</v>
      </c>
    </row>
    <row r="409" spans="2:37" s="160" customFormat="1" ht="30" x14ac:dyDescent="0.25">
      <c r="B409" s="171" t="s">
        <v>233</v>
      </c>
      <c r="C409" s="85">
        <v>165</v>
      </c>
      <c r="D409" s="85">
        <f t="shared" si="122"/>
        <v>0</v>
      </c>
      <c r="E409" s="170" t="s">
        <v>874</v>
      </c>
      <c r="F409" s="50" t="s">
        <v>903</v>
      </c>
      <c r="G409" s="70">
        <v>0.29166666666666669</v>
      </c>
      <c r="H409" s="70">
        <v>0.5</v>
      </c>
      <c r="I409" s="71">
        <v>44315</v>
      </c>
      <c r="J409" s="71">
        <v>44315</v>
      </c>
      <c r="K409" s="71">
        <v>44315</v>
      </c>
      <c r="L409" s="71">
        <v>44315</v>
      </c>
      <c r="M409" s="70">
        <v>0.35416666666666669</v>
      </c>
      <c r="N409" s="70">
        <v>0.4375</v>
      </c>
      <c r="O409" s="170" t="s">
        <v>679</v>
      </c>
      <c r="P409" s="171" t="s">
        <v>148</v>
      </c>
      <c r="Q409" s="73" t="s">
        <v>47</v>
      </c>
      <c r="R409" s="170" t="s">
        <v>670</v>
      </c>
      <c r="S409" s="171" t="s">
        <v>873</v>
      </c>
      <c r="T409" s="171" t="s">
        <v>184</v>
      </c>
      <c r="U409" s="151">
        <f t="shared" si="106"/>
        <v>0</v>
      </c>
      <c r="V409" s="50">
        <f t="shared" si="107"/>
        <v>1</v>
      </c>
      <c r="W409" s="152">
        <f t="shared" si="120"/>
        <v>0.1253333333333333</v>
      </c>
      <c r="X409" s="152">
        <f t="shared" si="121"/>
        <v>0.16666333333333333</v>
      </c>
      <c r="Y409" s="134">
        <f t="shared" si="108"/>
        <v>1</v>
      </c>
      <c r="Z409" s="152">
        <f t="shared" si="109"/>
        <v>0</v>
      </c>
      <c r="AA409" s="152">
        <f t="shared" si="110"/>
        <v>0.16666333333333333</v>
      </c>
      <c r="AB409" s="91">
        <f t="shared" si="111"/>
        <v>29</v>
      </c>
      <c r="AC409" s="81">
        <f t="shared" si="112"/>
        <v>4</v>
      </c>
      <c r="AD409" s="81">
        <f t="shared" si="113"/>
        <v>17</v>
      </c>
      <c r="AE409" s="81" t="str">
        <f t="shared" si="114"/>
        <v>4-17</v>
      </c>
      <c r="AF409" s="152">
        <f t="shared" si="115"/>
        <v>8.3333333333333315E-2</v>
      </c>
      <c r="AG409" s="153">
        <f t="shared" si="116"/>
        <v>0</v>
      </c>
      <c r="AH409" s="85">
        <f t="shared" si="117"/>
        <v>1</v>
      </c>
      <c r="AI409" s="81">
        <f t="shared" si="118"/>
        <v>17</v>
      </c>
    </row>
    <row r="410" spans="2:37" s="160" customFormat="1" ht="19.5" customHeight="1" x14ac:dyDescent="0.25">
      <c r="B410" s="171" t="s">
        <v>233</v>
      </c>
      <c r="C410" s="85">
        <v>165</v>
      </c>
      <c r="D410" s="85">
        <f t="shared" si="122"/>
        <v>1</v>
      </c>
      <c r="E410" s="170" t="s">
        <v>935</v>
      </c>
      <c r="F410" s="50" t="s">
        <v>934</v>
      </c>
      <c r="G410" s="70">
        <v>0.29166666666666669</v>
      </c>
      <c r="H410" s="70">
        <v>0.5</v>
      </c>
      <c r="I410" s="71">
        <v>44315</v>
      </c>
      <c r="J410" s="71">
        <v>44315</v>
      </c>
      <c r="K410" s="71">
        <v>44315</v>
      </c>
      <c r="L410" s="71">
        <v>44315</v>
      </c>
      <c r="M410" s="70">
        <v>0.47569444444444442</v>
      </c>
      <c r="N410" s="70">
        <v>0.5</v>
      </c>
      <c r="O410" s="170" t="s">
        <v>84</v>
      </c>
      <c r="P410" s="171" t="s">
        <v>148</v>
      </c>
      <c r="Q410" s="73" t="s">
        <v>47</v>
      </c>
      <c r="R410" s="170"/>
      <c r="S410" s="171"/>
      <c r="T410" s="171"/>
      <c r="U410" s="151">
        <f t="shared" si="106"/>
        <v>0</v>
      </c>
      <c r="V410" s="50">
        <f t="shared" si="107"/>
        <v>1</v>
      </c>
      <c r="W410" s="152">
        <f t="shared" si="120"/>
        <v>0.1253333333333333</v>
      </c>
      <c r="X410" s="152">
        <f t="shared" si="121"/>
        <v>0.16666333333333333</v>
      </c>
      <c r="Y410" s="134">
        <f t="shared" si="108"/>
        <v>1</v>
      </c>
      <c r="Z410" s="152">
        <f t="shared" si="109"/>
        <v>0</v>
      </c>
      <c r="AA410" s="152">
        <f t="shared" si="110"/>
        <v>0.16666333333333333</v>
      </c>
      <c r="AB410" s="91">
        <f t="shared" si="111"/>
        <v>29</v>
      </c>
      <c r="AC410" s="81">
        <f t="shared" si="112"/>
        <v>4</v>
      </c>
      <c r="AD410" s="81">
        <f t="shared" si="113"/>
        <v>17</v>
      </c>
      <c r="AE410" s="81" t="str">
        <f t="shared" si="114"/>
        <v>4-17</v>
      </c>
      <c r="AF410" s="152">
        <f t="shared" si="115"/>
        <v>0</v>
      </c>
      <c r="AG410" s="153">
        <f t="shared" si="116"/>
        <v>0</v>
      </c>
      <c r="AH410" s="85">
        <f t="shared" si="117"/>
        <v>0</v>
      </c>
      <c r="AI410" s="81">
        <f t="shared" si="118"/>
        <v>17</v>
      </c>
    </row>
    <row r="411" spans="2:37" s="160" customFormat="1" ht="24.75" customHeight="1" x14ac:dyDescent="0.25">
      <c r="B411" s="171" t="s">
        <v>195</v>
      </c>
      <c r="C411" s="85">
        <v>166</v>
      </c>
      <c r="D411" s="85">
        <f t="shared" si="122"/>
        <v>0</v>
      </c>
      <c r="E411" s="170" t="s">
        <v>875</v>
      </c>
      <c r="F411" s="50" t="s">
        <v>887</v>
      </c>
      <c r="G411" s="70">
        <v>0.6875</v>
      </c>
      <c r="H411" s="70">
        <v>0.5</v>
      </c>
      <c r="I411" s="71">
        <v>44315</v>
      </c>
      <c r="J411" s="71">
        <v>44316</v>
      </c>
      <c r="K411" s="71">
        <v>44315</v>
      </c>
      <c r="L411" s="71">
        <v>44316</v>
      </c>
      <c r="M411" s="70">
        <v>0.6875</v>
      </c>
      <c r="N411" s="70">
        <v>0.4375</v>
      </c>
      <c r="O411" s="170" t="s">
        <v>323</v>
      </c>
      <c r="P411" s="171" t="s">
        <v>296</v>
      </c>
      <c r="Q411" s="171" t="s">
        <v>77</v>
      </c>
      <c r="R411" s="170" t="s">
        <v>352</v>
      </c>
      <c r="S411" s="171" t="s">
        <v>861</v>
      </c>
      <c r="T411" s="50" t="s">
        <v>186</v>
      </c>
      <c r="U411" s="151">
        <f t="shared" si="106"/>
        <v>1</v>
      </c>
      <c r="V411" s="50">
        <f t="shared" si="107"/>
        <v>1</v>
      </c>
      <c r="W411" s="152">
        <f t="shared" si="120"/>
        <v>8.3999999999999936E-2</v>
      </c>
      <c r="X411" s="152">
        <f t="shared" si="121"/>
        <v>0.31316666666666659</v>
      </c>
      <c r="Y411" s="134">
        <f t="shared" si="108"/>
        <v>1</v>
      </c>
      <c r="Z411" s="152">
        <f t="shared" si="109"/>
        <v>0</v>
      </c>
      <c r="AA411" s="152">
        <f t="shared" si="110"/>
        <v>0.31316666666666659</v>
      </c>
      <c r="AB411" s="91">
        <f t="shared" si="111"/>
        <v>30</v>
      </c>
      <c r="AC411" s="81">
        <f t="shared" si="112"/>
        <v>4</v>
      </c>
      <c r="AD411" s="81">
        <f t="shared" si="113"/>
        <v>17</v>
      </c>
      <c r="AE411" s="81" t="str">
        <f t="shared" si="114"/>
        <v>4-17</v>
      </c>
      <c r="AF411" s="152">
        <f t="shared" si="115"/>
        <v>2.1499999999999936E-2</v>
      </c>
      <c r="AG411" s="153">
        <f t="shared" si="116"/>
        <v>1</v>
      </c>
      <c r="AH411" s="85">
        <f t="shared" si="117"/>
        <v>1</v>
      </c>
      <c r="AI411" s="81">
        <f t="shared" si="118"/>
        <v>17</v>
      </c>
    </row>
    <row r="412" spans="2:37" s="160" customFormat="1" ht="24.75" customHeight="1" x14ac:dyDescent="0.25">
      <c r="B412" s="171" t="s">
        <v>195</v>
      </c>
      <c r="C412" s="85">
        <v>166</v>
      </c>
      <c r="D412" s="85">
        <f t="shared" si="122"/>
        <v>1</v>
      </c>
      <c r="E412" s="170" t="s">
        <v>933</v>
      </c>
      <c r="F412" s="50" t="s">
        <v>887</v>
      </c>
      <c r="G412" s="70">
        <v>0.6875</v>
      </c>
      <c r="H412" s="70">
        <v>0.5</v>
      </c>
      <c r="I412" s="71">
        <v>44315</v>
      </c>
      <c r="J412" s="71">
        <v>44316</v>
      </c>
      <c r="K412" s="71">
        <v>44316</v>
      </c>
      <c r="L412" s="71">
        <v>44316</v>
      </c>
      <c r="M412" s="70">
        <v>0.45833333333333331</v>
      </c>
      <c r="N412" s="70">
        <v>0.5</v>
      </c>
      <c r="O412" s="170" t="s">
        <v>62</v>
      </c>
      <c r="P412" s="171" t="s">
        <v>296</v>
      </c>
      <c r="Q412" s="171" t="s">
        <v>77</v>
      </c>
      <c r="R412" s="170" t="s">
        <v>349</v>
      </c>
      <c r="S412" s="171" t="s">
        <v>337</v>
      </c>
      <c r="T412" s="50" t="s">
        <v>186</v>
      </c>
      <c r="U412" s="151">
        <f t="shared" si="106"/>
        <v>1</v>
      </c>
      <c r="V412" s="50">
        <f t="shared" si="107"/>
        <v>1</v>
      </c>
      <c r="W412" s="152">
        <f t="shared" si="120"/>
        <v>8.3999999999999936E-2</v>
      </c>
      <c r="X412" s="152">
        <f t="shared" si="121"/>
        <v>0.31316666666666659</v>
      </c>
      <c r="Y412" s="134">
        <f t="shared" si="108"/>
        <v>1</v>
      </c>
      <c r="Z412" s="152">
        <f t="shared" si="109"/>
        <v>0</v>
      </c>
      <c r="AA412" s="152">
        <f t="shared" si="110"/>
        <v>0.31316666666666659</v>
      </c>
      <c r="AB412" s="91">
        <f t="shared" si="111"/>
        <v>30</v>
      </c>
      <c r="AC412" s="81">
        <f t="shared" si="112"/>
        <v>4</v>
      </c>
      <c r="AD412" s="81">
        <f t="shared" si="113"/>
        <v>17</v>
      </c>
      <c r="AE412" s="81" t="str">
        <f t="shared" si="114"/>
        <v>4-17</v>
      </c>
      <c r="AF412" s="152">
        <f t="shared" si="115"/>
        <v>4.1666666666666685E-2</v>
      </c>
      <c r="AG412" s="153">
        <f t="shared" si="116"/>
        <v>0</v>
      </c>
      <c r="AH412" s="85">
        <f t="shared" si="117"/>
        <v>1</v>
      </c>
      <c r="AI412" s="81">
        <f t="shared" si="118"/>
        <v>17</v>
      </c>
    </row>
    <row r="413" spans="2:37" s="160" customFormat="1" ht="29.25" customHeight="1" x14ac:dyDescent="0.25">
      <c r="B413" s="171" t="s">
        <v>71</v>
      </c>
      <c r="C413" s="85">
        <v>167</v>
      </c>
      <c r="D413" s="85">
        <f t="shared" si="122"/>
        <v>0</v>
      </c>
      <c r="E413" s="170" t="s">
        <v>938</v>
      </c>
      <c r="F413" s="50" t="s">
        <v>777</v>
      </c>
      <c r="G413" s="70">
        <v>0.35416666666666669</v>
      </c>
      <c r="H413" s="70">
        <v>0.72916666666666663</v>
      </c>
      <c r="I413" s="71">
        <v>44315</v>
      </c>
      <c r="J413" s="71">
        <v>44316</v>
      </c>
      <c r="K413" s="71">
        <v>44315</v>
      </c>
      <c r="L413" s="71">
        <v>44315</v>
      </c>
      <c r="M413" s="70">
        <v>0.40277777777777773</v>
      </c>
      <c r="N413" s="70">
        <v>0.4375</v>
      </c>
      <c r="O413" s="170" t="s">
        <v>945</v>
      </c>
      <c r="P413" s="171" t="s">
        <v>73</v>
      </c>
      <c r="Q413" s="73" t="s">
        <v>47</v>
      </c>
      <c r="R413" s="170" t="s">
        <v>670</v>
      </c>
      <c r="S413" s="171" t="s">
        <v>873</v>
      </c>
      <c r="T413" s="171" t="s">
        <v>184</v>
      </c>
      <c r="U413" s="151">
        <f t="shared" si="106"/>
        <v>1</v>
      </c>
      <c r="V413" s="50">
        <f t="shared" si="107"/>
        <v>1</v>
      </c>
      <c r="W413" s="152">
        <f t="shared" si="120"/>
        <v>0.81249999999999989</v>
      </c>
      <c r="X413" s="152">
        <f t="shared" si="121"/>
        <v>1.0416666666666665</v>
      </c>
      <c r="Y413" s="134">
        <f t="shared" si="108"/>
        <v>0</v>
      </c>
      <c r="Z413" s="152">
        <f t="shared" si="109"/>
        <v>0.14583333333333337</v>
      </c>
      <c r="AA413" s="152">
        <f t="shared" si="110"/>
        <v>1.1875</v>
      </c>
      <c r="AB413" s="91">
        <f t="shared" si="111"/>
        <v>30</v>
      </c>
      <c r="AC413" s="81">
        <f t="shared" si="112"/>
        <v>4</v>
      </c>
      <c r="AD413" s="81">
        <f t="shared" si="113"/>
        <v>17</v>
      </c>
      <c r="AE413" s="81" t="str">
        <f t="shared" si="114"/>
        <v>4-17</v>
      </c>
      <c r="AF413" s="152">
        <f t="shared" si="115"/>
        <v>3.4722222222222265E-2</v>
      </c>
      <c r="AG413" s="153">
        <f t="shared" si="116"/>
        <v>0</v>
      </c>
      <c r="AH413" s="85">
        <f t="shared" si="117"/>
        <v>1</v>
      </c>
      <c r="AI413" s="81">
        <f t="shared" si="118"/>
        <v>17</v>
      </c>
    </row>
    <row r="414" spans="2:37" s="160" customFormat="1" ht="29.25" customHeight="1" x14ac:dyDescent="0.25">
      <c r="B414" s="171" t="s">
        <v>71</v>
      </c>
      <c r="C414" s="85">
        <v>167</v>
      </c>
      <c r="D414" s="85">
        <f t="shared" si="122"/>
        <v>0</v>
      </c>
      <c r="E414" s="170" t="s">
        <v>937</v>
      </c>
      <c r="F414" s="50" t="s">
        <v>777</v>
      </c>
      <c r="G414" s="70">
        <v>0.35416666666666669</v>
      </c>
      <c r="H414" s="70">
        <v>0.72916666666666663</v>
      </c>
      <c r="I414" s="71">
        <v>44315</v>
      </c>
      <c r="J414" s="71">
        <v>44316</v>
      </c>
      <c r="K414" s="71">
        <v>44315</v>
      </c>
      <c r="L414" s="71">
        <v>44316</v>
      </c>
      <c r="M414" s="70">
        <v>0.45833333333333331</v>
      </c>
      <c r="N414" s="70">
        <v>0.72916666666666663</v>
      </c>
      <c r="O414" s="170" t="s">
        <v>946</v>
      </c>
      <c r="P414" s="171" t="s">
        <v>73</v>
      </c>
      <c r="Q414" s="171" t="s">
        <v>77</v>
      </c>
      <c r="R414" s="170" t="s">
        <v>350</v>
      </c>
      <c r="S414" s="171" t="s">
        <v>337</v>
      </c>
      <c r="T414" s="171" t="s">
        <v>184</v>
      </c>
      <c r="U414" s="151">
        <f t="shared" si="106"/>
        <v>1</v>
      </c>
      <c r="V414" s="50">
        <f t="shared" si="107"/>
        <v>1</v>
      </c>
      <c r="W414" s="152">
        <f t="shared" si="120"/>
        <v>0.81249999999999989</v>
      </c>
      <c r="X414" s="152">
        <f t="shared" si="121"/>
        <v>1.0416666666666665</v>
      </c>
      <c r="Y414" s="134">
        <f t="shared" si="108"/>
        <v>0</v>
      </c>
      <c r="Z414" s="152">
        <f t="shared" si="109"/>
        <v>0.14583333333333337</v>
      </c>
      <c r="AA414" s="152">
        <f t="shared" si="110"/>
        <v>1.1875</v>
      </c>
      <c r="AB414" s="91">
        <f t="shared" si="111"/>
        <v>30</v>
      </c>
      <c r="AC414" s="81">
        <f t="shared" si="112"/>
        <v>4</v>
      </c>
      <c r="AD414" s="81">
        <f t="shared" si="113"/>
        <v>17</v>
      </c>
      <c r="AE414" s="81" t="str">
        <f t="shared" si="114"/>
        <v>4-17</v>
      </c>
      <c r="AF414" s="152">
        <f t="shared" si="115"/>
        <v>0.54233333333333322</v>
      </c>
      <c r="AG414" s="153">
        <f t="shared" si="116"/>
        <v>1</v>
      </c>
      <c r="AH414" s="85">
        <f t="shared" si="117"/>
        <v>1</v>
      </c>
      <c r="AI414" s="81">
        <f t="shared" si="118"/>
        <v>17</v>
      </c>
      <c r="AK414" s="169"/>
    </row>
    <row r="415" spans="2:37" s="160" customFormat="1" ht="29.25" customHeight="1" x14ac:dyDescent="0.25">
      <c r="B415" s="171" t="s">
        <v>71</v>
      </c>
      <c r="C415" s="85">
        <v>167</v>
      </c>
      <c r="D415" s="85">
        <f t="shared" si="122"/>
        <v>0</v>
      </c>
      <c r="E415" s="170" t="s">
        <v>939</v>
      </c>
      <c r="F415" s="50" t="s">
        <v>777</v>
      </c>
      <c r="G415" s="70">
        <v>0.35416666666666669</v>
      </c>
      <c r="H415" s="70">
        <v>0.72916666666666696</v>
      </c>
      <c r="I415" s="71">
        <v>44315</v>
      </c>
      <c r="J415" s="71">
        <v>44316</v>
      </c>
      <c r="K415" s="71">
        <v>44316</v>
      </c>
      <c r="L415" s="71">
        <v>44316</v>
      </c>
      <c r="M415" s="70">
        <v>0.33333333333333331</v>
      </c>
      <c r="N415" s="70">
        <v>0.41666666666666669</v>
      </c>
      <c r="O415" s="170" t="s">
        <v>947</v>
      </c>
      <c r="P415" s="171" t="s">
        <v>73</v>
      </c>
      <c r="Q415" s="171" t="s">
        <v>77</v>
      </c>
      <c r="R415" s="170" t="s">
        <v>443</v>
      </c>
      <c r="S415" s="171" t="s">
        <v>337</v>
      </c>
      <c r="T415" s="171" t="s">
        <v>184</v>
      </c>
      <c r="U415" s="151">
        <f t="shared" si="106"/>
        <v>1</v>
      </c>
      <c r="V415" s="50">
        <f t="shared" si="107"/>
        <v>1</v>
      </c>
      <c r="W415" s="152">
        <f t="shared" si="120"/>
        <v>0.81250000000000022</v>
      </c>
      <c r="X415" s="152">
        <f t="shared" si="121"/>
        <v>1.041666666666667</v>
      </c>
      <c r="Y415" s="134">
        <f t="shared" si="108"/>
        <v>0</v>
      </c>
      <c r="Z415" s="152">
        <f t="shared" si="109"/>
        <v>0.14583333333333304</v>
      </c>
      <c r="AA415" s="152">
        <f t="shared" si="110"/>
        <v>1.1875</v>
      </c>
      <c r="AB415" s="91">
        <f t="shared" si="111"/>
        <v>30</v>
      </c>
      <c r="AC415" s="81">
        <f t="shared" si="112"/>
        <v>4</v>
      </c>
      <c r="AD415" s="81">
        <f t="shared" si="113"/>
        <v>17</v>
      </c>
      <c r="AE415" s="81" t="str">
        <f t="shared" si="114"/>
        <v>4-17</v>
      </c>
      <c r="AF415" s="152">
        <f t="shared" si="115"/>
        <v>8.333333333333337E-2</v>
      </c>
      <c r="AG415" s="153">
        <f t="shared" si="116"/>
        <v>0</v>
      </c>
      <c r="AH415" s="85">
        <f t="shared" si="117"/>
        <v>1</v>
      </c>
      <c r="AI415" s="81">
        <f t="shared" si="118"/>
        <v>17</v>
      </c>
    </row>
    <row r="416" spans="2:37" s="160" customFormat="1" ht="29.25" customHeight="1" x14ac:dyDescent="0.25">
      <c r="B416" s="171" t="s">
        <v>71</v>
      </c>
      <c r="C416" s="85">
        <v>167</v>
      </c>
      <c r="D416" s="85">
        <f t="shared" si="122"/>
        <v>0</v>
      </c>
      <c r="E416" s="170" t="s">
        <v>940</v>
      </c>
      <c r="F416" s="50" t="s">
        <v>441</v>
      </c>
      <c r="G416" s="70">
        <v>0.35416666666666669</v>
      </c>
      <c r="H416" s="70">
        <v>0.72916666666666696</v>
      </c>
      <c r="I416" s="71">
        <v>44315</v>
      </c>
      <c r="J416" s="71">
        <v>44316</v>
      </c>
      <c r="K416" s="71">
        <v>44316</v>
      </c>
      <c r="L416" s="71">
        <v>44316</v>
      </c>
      <c r="M416" s="70">
        <v>0.41250000000000003</v>
      </c>
      <c r="N416" s="70">
        <v>0.45833333333333331</v>
      </c>
      <c r="O416" s="170" t="s">
        <v>84</v>
      </c>
      <c r="P416" s="171" t="s">
        <v>73</v>
      </c>
      <c r="Q416" s="171" t="s">
        <v>77</v>
      </c>
      <c r="R416" s="170" t="s">
        <v>351</v>
      </c>
      <c r="S416" s="171" t="s">
        <v>336</v>
      </c>
      <c r="T416" s="171" t="s">
        <v>184</v>
      </c>
      <c r="U416" s="151">
        <f t="shared" si="106"/>
        <v>1</v>
      </c>
      <c r="V416" s="50">
        <f t="shared" si="107"/>
        <v>1</v>
      </c>
      <c r="W416" s="152">
        <f t="shared" si="120"/>
        <v>0.81250000000000022</v>
      </c>
      <c r="X416" s="152">
        <f t="shared" si="121"/>
        <v>1.041666666666667</v>
      </c>
      <c r="Y416" s="134">
        <f t="shared" si="108"/>
        <v>0</v>
      </c>
      <c r="Z416" s="152">
        <f t="shared" si="109"/>
        <v>0.14583333333333304</v>
      </c>
      <c r="AA416" s="152">
        <f t="shared" si="110"/>
        <v>1.1875</v>
      </c>
      <c r="AB416" s="91">
        <f t="shared" si="111"/>
        <v>30</v>
      </c>
      <c r="AC416" s="81">
        <f t="shared" si="112"/>
        <v>4</v>
      </c>
      <c r="AD416" s="81">
        <f t="shared" si="113"/>
        <v>17</v>
      </c>
      <c r="AE416" s="81" t="str">
        <f t="shared" si="114"/>
        <v>4-17</v>
      </c>
      <c r="AF416" s="152">
        <f t="shared" si="115"/>
        <v>4.5833333333333282E-2</v>
      </c>
      <c r="AG416" s="153">
        <f t="shared" si="116"/>
        <v>0</v>
      </c>
      <c r="AH416" s="85">
        <f t="shared" si="117"/>
        <v>1</v>
      </c>
      <c r="AI416" s="81">
        <f t="shared" si="118"/>
        <v>17</v>
      </c>
    </row>
    <row r="417" spans="2:35" s="160" customFormat="1" ht="30" x14ac:dyDescent="0.25">
      <c r="B417" s="171" t="s">
        <v>71</v>
      </c>
      <c r="C417" s="85">
        <v>167</v>
      </c>
      <c r="D417" s="85">
        <f t="shared" si="122"/>
        <v>0</v>
      </c>
      <c r="E417" s="170" t="s">
        <v>941</v>
      </c>
      <c r="F417" s="50" t="s">
        <v>777</v>
      </c>
      <c r="G417" s="70">
        <v>0.35416666666666669</v>
      </c>
      <c r="H417" s="70">
        <v>0.72916666666666696</v>
      </c>
      <c r="I417" s="71">
        <v>44315</v>
      </c>
      <c r="J417" s="71">
        <v>44316</v>
      </c>
      <c r="K417" s="71">
        <v>44316</v>
      </c>
      <c r="L417" s="71">
        <v>44316</v>
      </c>
      <c r="M417" s="70">
        <v>0.3125</v>
      </c>
      <c r="N417" s="70">
        <v>0.42638888888888887</v>
      </c>
      <c r="O417" s="170" t="s">
        <v>948</v>
      </c>
      <c r="P417" s="171" t="s">
        <v>73</v>
      </c>
      <c r="Q417" s="171" t="s">
        <v>77</v>
      </c>
      <c r="R417" s="170" t="s">
        <v>350</v>
      </c>
      <c r="S417" s="171" t="s">
        <v>337</v>
      </c>
      <c r="T417" s="171" t="s">
        <v>184</v>
      </c>
      <c r="U417" s="151">
        <f t="shared" si="106"/>
        <v>1</v>
      </c>
      <c r="V417" s="50">
        <f t="shared" si="107"/>
        <v>1</v>
      </c>
      <c r="W417" s="152">
        <f t="shared" si="120"/>
        <v>0.81250000000000022</v>
      </c>
      <c r="X417" s="152">
        <f t="shared" si="121"/>
        <v>1.041666666666667</v>
      </c>
      <c r="Y417" s="134">
        <f t="shared" si="108"/>
        <v>0</v>
      </c>
      <c r="Z417" s="152">
        <f t="shared" si="109"/>
        <v>0.14583333333333304</v>
      </c>
      <c r="AA417" s="152">
        <f t="shared" si="110"/>
        <v>1.1875</v>
      </c>
      <c r="AB417" s="91">
        <f t="shared" si="111"/>
        <v>30</v>
      </c>
      <c r="AC417" s="81">
        <f t="shared" si="112"/>
        <v>4</v>
      </c>
      <c r="AD417" s="81">
        <f t="shared" si="113"/>
        <v>17</v>
      </c>
      <c r="AE417" s="81" t="str">
        <f t="shared" si="114"/>
        <v>4-17</v>
      </c>
      <c r="AF417" s="152">
        <f t="shared" si="115"/>
        <v>0.11388888888888887</v>
      </c>
      <c r="AG417" s="153">
        <f t="shared" si="116"/>
        <v>0</v>
      </c>
      <c r="AH417" s="85">
        <f t="shared" si="117"/>
        <v>1</v>
      </c>
      <c r="AI417" s="81">
        <f t="shared" si="118"/>
        <v>17</v>
      </c>
    </row>
    <row r="418" spans="2:35" s="160" customFormat="1" x14ac:dyDescent="0.25">
      <c r="B418" s="171" t="s">
        <v>71</v>
      </c>
      <c r="C418" s="85">
        <v>167</v>
      </c>
      <c r="D418" s="85">
        <f t="shared" si="122"/>
        <v>0</v>
      </c>
      <c r="E418" s="170" t="s">
        <v>942</v>
      </c>
      <c r="F418" s="50" t="s">
        <v>950</v>
      </c>
      <c r="G418" s="70">
        <v>0.35416666666666669</v>
      </c>
      <c r="H418" s="70">
        <v>0.72916666666666696</v>
      </c>
      <c r="I418" s="71">
        <v>44315</v>
      </c>
      <c r="J418" s="71">
        <v>44316</v>
      </c>
      <c r="K418" s="71">
        <v>44316</v>
      </c>
      <c r="L418" s="71">
        <v>44316</v>
      </c>
      <c r="M418" s="70">
        <v>0.69652777777777775</v>
      </c>
      <c r="N418" s="70">
        <v>0.72916666666666663</v>
      </c>
      <c r="O418" s="170" t="s">
        <v>84</v>
      </c>
      <c r="P418" s="171" t="s">
        <v>73</v>
      </c>
      <c r="Q418" s="171" t="s">
        <v>77</v>
      </c>
      <c r="R418" s="170" t="s">
        <v>351</v>
      </c>
      <c r="S418" s="171" t="s">
        <v>337</v>
      </c>
      <c r="T418" s="171" t="s">
        <v>184</v>
      </c>
      <c r="U418" s="151">
        <f t="shared" si="106"/>
        <v>1</v>
      </c>
      <c r="V418" s="50">
        <f t="shared" si="107"/>
        <v>1</v>
      </c>
      <c r="W418" s="152">
        <f t="shared" si="120"/>
        <v>0.81250000000000022</v>
      </c>
      <c r="X418" s="152">
        <f t="shared" si="121"/>
        <v>1.041666666666667</v>
      </c>
      <c r="Y418" s="134">
        <f t="shared" si="108"/>
        <v>0</v>
      </c>
      <c r="Z418" s="152">
        <f t="shared" si="109"/>
        <v>0.14583333333333304</v>
      </c>
      <c r="AA418" s="152">
        <f t="shared" si="110"/>
        <v>1.1875</v>
      </c>
      <c r="AB418" s="91">
        <f t="shared" si="111"/>
        <v>30</v>
      </c>
      <c r="AC418" s="81">
        <f t="shared" si="112"/>
        <v>4</v>
      </c>
      <c r="AD418" s="81">
        <f t="shared" si="113"/>
        <v>17</v>
      </c>
      <c r="AE418" s="81" t="str">
        <f t="shared" si="114"/>
        <v>4-17</v>
      </c>
      <c r="AF418" s="152">
        <f t="shared" si="115"/>
        <v>3.2638888888888884E-2</v>
      </c>
      <c r="AG418" s="153">
        <f t="shared" si="116"/>
        <v>0</v>
      </c>
      <c r="AH418" s="85">
        <f t="shared" si="117"/>
        <v>1</v>
      </c>
      <c r="AI418" s="81">
        <f t="shared" si="118"/>
        <v>17</v>
      </c>
    </row>
    <row r="419" spans="2:35" s="160" customFormat="1" x14ac:dyDescent="0.25">
      <c r="B419" s="171" t="s">
        <v>71</v>
      </c>
      <c r="C419" s="85">
        <v>167</v>
      </c>
      <c r="D419" s="85">
        <f t="shared" si="122"/>
        <v>0</v>
      </c>
      <c r="E419" s="170" t="s">
        <v>943</v>
      </c>
      <c r="F419" s="50" t="s">
        <v>441</v>
      </c>
      <c r="G419" s="70">
        <v>0.35416666666666669</v>
      </c>
      <c r="H419" s="70">
        <v>0.72916666666666696</v>
      </c>
      <c r="I419" s="71">
        <v>44315</v>
      </c>
      <c r="J419" s="71">
        <v>44316</v>
      </c>
      <c r="K419" s="71">
        <v>44316</v>
      </c>
      <c r="L419" s="71">
        <v>44316</v>
      </c>
      <c r="M419" s="70">
        <v>0.58333333333333337</v>
      </c>
      <c r="N419" s="70">
        <v>0.66666666666666663</v>
      </c>
      <c r="O419" s="170" t="s">
        <v>949</v>
      </c>
      <c r="P419" s="171" t="s">
        <v>73</v>
      </c>
      <c r="Q419" s="171" t="s">
        <v>77</v>
      </c>
      <c r="R419" s="170" t="s">
        <v>441</v>
      </c>
      <c r="S419" s="171" t="s">
        <v>336</v>
      </c>
      <c r="T419" s="171" t="s">
        <v>184</v>
      </c>
      <c r="U419" s="151">
        <f t="shared" si="106"/>
        <v>1</v>
      </c>
      <c r="V419" s="50">
        <f t="shared" si="107"/>
        <v>1</v>
      </c>
      <c r="W419" s="152">
        <f t="shared" si="120"/>
        <v>0.81250000000000022</v>
      </c>
      <c r="X419" s="152">
        <f t="shared" si="121"/>
        <v>1.041666666666667</v>
      </c>
      <c r="Y419" s="134">
        <f t="shared" si="108"/>
        <v>0</v>
      </c>
      <c r="Z419" s="152">
        <f t="shared" si="109"/>
        <v>0.14583333333333304</v>
      </c>
      <c r="AA419" s="152">
        <f t="shared" si="110"/>
        <v>1.1875</v>
      </c>
      <c r="AB419" s="91">
        <f t="shared" si="111"/>
        <v>30</v>
      </c>
      <c r="AC419" s="81">
        <f t="shared" si="112"/>
        <v>4</v>
      </c>
      <c r="AD419" s="81">
        <f t="shared" si="113"/>
        <v>17</v>
      </c>
      <c r="AE419" s="81" t="str">
        <f t="shared" si="114"/>
        <v>4-17</v>
      </c>
      <c r="AF419" s="152">
        <f t="shared" si="115"/>
        <v>8.3333333333333259E-2</v>
      </c>
      <c r="AG419" s="153">
        <f t="shared" si="116"/>
        <v>0</v>
      </c>
      <c r="AH419" s="85">
        <f t="shared" si="117"/>
        <v>1</v>
      </c>
      <c r="AI419" s="81">
        <f t="shared" si="118"/>
        <v>17</v>
      </c>
    </row>
    <row r="420" spans="2:35" s="160" customFormat="1" x14ac:dyDescent="0.25">
      <c r="B420" s="171" t="s">
        <v>71</v>
      </c>
      <c r="C420" s="85">
        <v>167</v>
      </c>
      <c r="D420" s="85">
        <f t="shared" si="122"/>
        <v>1</v>
      </c>
      <c r="E420" s="170" t="s">
        <v>944</v>
      </c>
      <c r="F420" s="50" t="s">
        <v>441</v>
      </c>
      <c r="G420" s="70">
        <v>0.35416666666666669</v>
      </c>
      <c r="H420" s="70">
        <v>0.72916666666666696</v>
      </c>
      <c r="I420" s="71">
        <v>44315</v>
      </c>
      <c r="J420" s="71">
        <v>44316</v>
      </c>
      <c r="K420" s="71">
        <v>44316</v>
      </c>
      <c r="L420" s="71">
        <v>44316</v>
      </c>
      <c r="M420" s="70">
        <v>0.6875</v>
      </c>
      <c r="N420" s="70">
        <v>0.72916666666666663</v>
      </c>
      <c r="O420" s="170" t="s">
        <v>684</v>
      </c>
      <c r="P420" s="171" t="s">
        <v>73</v>
      </c>
      <c r="Q420" s="171" t="s">
        <v>77</v>
      </c>
      <c r="R420" s="170" t="s">
        <v>441</v>
      </c>
      <c r="S420" s="171" t="s">
        <v>336</v>
      </c>
      <c r="T420" s="171" t="s">
        <v>184</v>
      </c>
      <c r="U420" s="151">
        <f t="shared" si="106"/>
        <v>1</v>
      </c>
      <c r="V420" s="50">
        <f t="shared" si="107"/>
        <v>1</v>
      </c>
      <c r="W420" s="152">
        <f t="shared" si="120"/>
        <v>0.81250000000000022</v>
      </c>
      <c r="X420" s="152">
        <f t="shared" si="121"/>
        <v>1.041666666666667</v>
      </c>
      <c r="Y420" s="134">
        <f t="shared" si="108"/>
        <v>0</v>
      </c>
      <c r="Z420" s="152">
        <f t="shared" si="109"/>
        <v>0.14583333333333304</v>
      </c>
      <c r="AA420" s="152">
        <f t="shared" si="110"/>
        <v>1.1875</v>
      </c>
      <c r="AB420" s="91">
        <f t="shared" si="111"/>
        <v>30</v>
      </c>
      <c r="AC420" s="81">
        <f t="shared" si="112"/>
        <v>4</v>
      </c>
      <c r="AD420" s="81">
        <f t="shared" si="113"/>
        <v>17</v>
      </c>
      <c r="AE420" s="81" t="str">
        <f t="shared" si="114"/>
        <v>4-17</v>
      </c>
      <c r="AF420" s="152">
        <f t="shared" si="115"/>
        <v>4.166666666666663E-2</v>
      </c>
      <c r="AG420" s="153">
        <f t="shared" si="116"/>
        <v>0</v>
      </c>
      <c r="AH420" s="85">
        <f t="shared" si="117"/>
        <v>1</v>
      </c>
      <c r="AI420" s="81">
        <f t="shared" si="118"/>
        <v>17</v>
      </c>
    </row>
    <row r="421" spans="2:35" ht="30" x14ac:dyDescent="0.25">
      <c r="B421" s="171" t="s">
        <v>97</v>
      </c>
      <c r="C421" s="85">
        <v>168</v>
      </c>
      <c r="D421" s="85">
        <f t="shared" si="122"/>
        <v>0</v>
      </c>
      <c r="E421" s="170" t="s">
        <v>876</v>
      </c>
      <c r="F421" s="50" t="s">
        <v>441</v>
      </c>
      <c r="G421" s="70">
        <v>0.33333333333333331</v>
      </c>
      <c r="H421" s="70">
        <v>0.49305555555555558</v>
      </c>
      <c r="I421" s="71">
        <v>44315</v>
      </c>
      <c r="J421" s="71">
        <v>44321</v>
      </c>
      <c r="K421" s="71">
        <v>44315</v>
      </c>
      <c r="L421" s="71">
        <v>44315</v>
      </c>
      <c r="M421" s="70">
        <v>0.34375</v>
      </c>
      <c r="N421" s="70">
        <v>0.38541666666666669</v>
      </c>
      <c r="O421" s="170" t="s">
        <v>877</v>
      </c>
      <c r="P421" s="171" t="s">
        <v>450</v>
      </c>
      <c r="Q421" s="73" t="s">
        <v>47</v>
      </c>
      <c r="R421" s="170" t="s">
        <v>878</v>
      </c>
      <c r="S421" s="171" t="s">
        <v>873</v>
      </c>
      <c r="T421" s="171" t="s">
        <v>184</v>
      </c>
      <c r="U421" s="151">
        <f t="shared" si="106"/>
        <v>6</v>
      </c>
      <c r="V421" s="50">
        <f t="shared" si="107"/>
        <v>1</v>
      </c>
      <c r="W421" s="152">
        <f t="shared" si="120"/>
        <v>2.2847222222222223</v>
      </c>
      <c r="X421" s="152">
        <f t="shared" si="121"/>
        <v>3.699718888888889</v>
      </c>
      <c r="Y421" s="134">
        <f t="shared" si="108"/>
        <v>1</v>
      </c>
      <c r="Z421" s="152">
        <f t="shared" si="109"/>
        <v>0</v>
      </c>
      <c r="AA421" s="152">
        <f t="shared" si="110"/>
        <v>3.699718888888889</v>
      </c>
      <c r="AB421" s="91">
        <f t="shared" si="111"/>
        <v>5</v>
      </c>
      <c r="AC421" s="81">
        <f t="shared" si="112"/>
        <v>5</v>
      </c>
      <c r="AD421" s="81">
        <f t="shared" si="113"/>
        <v>18</v>
      </c>
      <c r="AE421" s="81" t="str">
        <f t="shared" si="114"/>
        <v>5-18</v>
      </c>
      <c r="AF421" s="152">
        <f t="shared" si="115"/>
        <v>4.1666666666666685E-2</v>
      </c>
      <c r="AG421" s="153">
        <f t="shared" si="116"/>
        <v>0</v>
      </c>
      <c r="AH421" s="85">
        <f t="shared" si="117"/>
        <v>1</v>
      </c>
      <c r="AI421" s="81">
        <f t="shared" si="118"/>
        <v>17</v>
      </c>
    </row>
    <row r="422" spans="2:35" x14ac:dyDescent="0.25">
      <c r="B422" s="171" t="s">
        <v>97</v>
      </c>
      <c r="C422" s="85">
        <v>168</v>
      </c>
      <c r="D422" s="85">
        <f t="shared" si="122"/>
        <v>0</v>
      </c>
      <c r="E422" s="72" t="s">
        <v>879</v>
      </c>
      <c r="F422" s="50" t="s">
        <v>887</v>
      </c>
      <c r="G422" s="70">
        <v>0.33333333333333331</v>
      </c>
      <c r="H422" s="70">
        <v>0.49305555555555558</v>
      </c>
      <c r="I422" s="71">
        <v>44315</v>
      </c>
      <c r="J422" s="71">
        <v>44321</v>
      </c>
      <c r="K422" s="71">
        <v>44315</v>
      </c>
      <c r="L422" s="71">
        <v>44315</v>
      </c>
      <c r="M422" s="70">
        <v>0.65277777777777779</v>
      </c>
      <c r="N422" s="70">
        <v>0.66666666666666663</v>
      </c>
      <c r="O422" s="72" t="s">
        <v>794</v>
      </c>
      <c r="P422" s="171" t="s">
        <v>450</v>
      </c>
      <c r="Q422" s="73" t="s">
        <v>47</v>
      </c>
      <c r="R422" s="72" t="s">
        <v>855</v>
      </c>
      <c r="S422" s="171" t="s">
        <v>873</v>
      </c>
      <c r="T422" s="171" t="s">
        <v>184</v>
      </c>
      <c r="U422" s="151">
        <f t="shared" si="106"/>
        <v>6</v>
      </c>
      <c r="V422" s="50">
        <f t="shared" si="107"/>
        <v>1</v>
      </c>
      <c r="W422" s="152">
        <f t="shared" si="120"/>
        <v>2.2847222222222223</v>
      </c>
      <c r="X422" s="152">
        <f t="shared" si="121"/>
        <v>3.699718888888889</v>
      </c>
      <c r="Y422" s="134">
        <f t="shared" si="108"/>
        <v>1</v>
      </c>
      <c r="Z422" s="152">
        <f t="shared" si="109"/>
        <v>0</v>
      </c>
      <c r="AA422" s="152">
        <f t="shared" si="110"/>
        <v>3.699718888888889</v>
      </c>
      <c r="AB422" s="91">
        <f t="shared" si="111"/>
        <v>5</v>
      </c>
      <c r="AC422" s="81">
        <f t="shared" si="112"/>
        <v>5</v>
      </c>
      <c r="AD422" s="81">
        <f t="shared" si="113"/>
        <v>18</v>
      </c>
      <c r="AE422" s="81" t="str">
        <f t="shared" si="114"/>
        <v>5-18</v>
      </c>
      <c r="AF422" s="152">
        <f t="shared" si="115"/>
        <v>1.388888888888884E-2</v>
      </c>
      <c r="AG422" s="153">
        <f t="shared" si="116"/>
        <v>0</v>
      </c>
      <c r="AH422" s="85">
        <f t="shared" si="117"/>
        <v>1</v>
      </c>
      <c r="AI422" s="81">
        <f t="shared" si="118"/>
        <v>17</v>
      </c>
    </row>
    <row r="423" spans="2:35" x14ac:dyDescent="0.25">
      <c r="B423" s="171" t="s">
        <v>97</v>
      </c>
      <c r="C423" s="85">
        <v>168</v>
      </c>
      <c r="D423" s="85">
        <f t="shared" si="122"/>
        <v>0</v>
      </c>
      <c r="E423" s="72" t="s">
        <v>851</v>
      </c>
      <c r="F423" s="50" t="s">
        <v>777</v>
      </c>
      <c r="G423" s="70">
        <v>0.33333333333333331</v>
      </c>
      <c r="H423" s="70">
        <v>0.49305555555555558</v>
      </c>
      <c r="I423" s="71">
        <v>44315</v>
      </c>
      <c r="J423" s="71">
        <v>44321</v>
      </c>
      <c r="K423" s="71">
        <v>44315</v>
      </c>
      <c r="L423" s="71">
        <v>44315</v>
      </c>
      <c r="M423" s="70">
        <v>0.66666666666666663</v>
      </c>
      <c r="N423" s="70">
        <v>0.68055555555555547</v>
      </c>
      <c r="O423" s="72" t="s">
        <v>880</v>
      </c>
      <c r="P423" s="171" t="s">
        <v>450</v>
      </c>
      <c r="Q423" s="171" t="s">
        <v>77</v>
      </c>
      <c r="R423" s="72" t="s">
        <v>881</v>
      </c>
      <c r="S423" s="171" t="s">
        <v>873</v>
      </c>
      <c r="T423" s="171" t="s">
        <v>184</v>
      </c>
      <c r="U423" s="151">
        <f t="shared" si="106"/>
        <v>6</v>
      </c>
      <c r="V423" s="50">
        <f t="shared" si="107"/>
        <v>1</v>
      </c>
      <c r="W423" s="152">
        <f t="shared" si="120"/>
        <v>2.2847222222222223</v>
      </c>
      <c r="X423" s="152">
        <f t="shared" si="121"/>
        <v>3.699718888888889</v>
      </c>
      <c r="Y423" s="134">
        <f t="shared" si="108"/>
        <v>1</v>
      </c>
      <c r="Z423" s="152">
        <f t="shared" si="109"/>
        <v>0</v>
      </c>
      <c r="AA423" s="152">
        <f t="shared" si="110"/>
        <v>3.699718888888889</v>
      </c>
      <c r="AB423" s="91">
        <f t="shared" si="111"/>
        <v>5</v>
      </c>
      <c r="AC423" s="81">
        <f t="shared" si="112"/>
        <v>5</v>
      </c>
      <c r="AD423" s="81">
        <f t="shared" si="113"/>
        <v>18</v>
      </c>
      <c r="AE423" s="81" t="str">
        <f t="shared" si="114"/>
        <v>5-18</v>
      </c>
      <c r="AF423" s="152">
        <f t="shared" si="115"/>
        <v>1.388888888888884E-2</v>
      </c>
      <c r="AG423" s="153">
        <f t="shared" si="116"/>
        <v>0</v>
      </c>
      <c r="AH423" s="85">
        <f t="shared" si="117"/>
        <v>1</v>
      </c>
      <c r="AI423" s="81">
        <f t="shared" si="118"/>
        <v>17</v>
      </c>
    </row>
    <row r="424" spans="2:35" x14ac:dyDescent="0.25">
      <c r="B424" s="171" t="s">
        <v>97</v>
      </c>
      <c r="C424" s="85">
        <v>168</v>
      </c>
      <c r="D424" s="85">
        <f t="shared" si="122"/>
        <v>0</v>
      </c>
      <c r="E424" s="72" t="s">
        <v>882</v>
      </c>
      <c r="F424" s="50" t="s">
        <v>893</v>
      </c>
      <c r="G424" s="70">
        <v>0.33333333333333331</v>
      </c>
      <c r="H424" s="70">
        <v>0.49305555555555558</v>
      </c>
      <c r="I424" s="71">
        <v>44315</v>
      </c>
      <c r="J424" s="71">
        <v>44321</v>
      </c>
      <c r="K424" s="71">
        <v>44315</v>
      </c>
      <c r="L424" s="71">
        <v>44315</v>
      </c>
      <c r="M424" s="70">
        <v>0.69444444444444453</v>
      </c>
      <c r="N424" s="70">
        <v>0.70833333333333337</v>
      </c>
      <c r="O424" s="72" t="s">
        <v>738</v>
      </c>
      <c r="P424" s="171" t="s">
        <v>450</v>
      </c>
      <c r="Q424" s="73" t="s">
        <v>47</v>
      </c>
      <c r="R424" s="72" t="s">
        <v>722</v>
      </c>
      <c r="S424" s="171" t="s">
        <v>873</v>
      </c>
      <c r="T424" s="171" t="s">
        <v>184</v>
      </c>
      <c r="U424" s="151">
        <f t="shared" si="106"/>
        <v>6</v>
      </c>
      <c r="V424" s="50">
        <f t="shared" si="107"/>
        <v>1</v>
      </c>
      <c r="W424" s="152">
        <f t="shared" si="120"/>
        <v>2.2847222222222223</v>
      </c>
      <c r="X424" s="152">
        <f t="shared" si="121"/>
        <v>3.699718888888889</v>
      </c>
      <c r="Y424" s="134">
        <f t="shared" si="108"/>
        <v>1</v>
      </c>
      <c r="Z424" s="152">
        <f t="shared" si="109"/>
        <v>0</v>
      </c>
      <c r="AA424" s="152">
        <f t="shared" si="110"/>
        <v>3.699718888888889</v>
      </c>
      <c r="AB424" s="91">
        <f t="shared" si="111"/>
        <v>5</v>
      </c>
      <c r="AC424" s="81">
        <f t="shared" si="112"/>
        <v>5</v>
      </c>
      <c r="AD424" s="81">
        <f t="shared" si="113"/>
        <v>18</v>
      </c>
      <c r="AE424" s="81" t="str">
        <f t="shared" si="114"/>
        <v>5-18</v>
      </c>
      <c r="AF424" s="152">
        <f t="shared" si="115"/>
        <v>1.388888888888884E-2</v>
      </c>
      <c r="AG424" s="153">
        <f t="shared" si="116"/>
        <v>0</v>
      </c>
      <c r="AH424" s="85">
        <f t="shared" si="117"/>
        <v>1</v>
      </c>
      <c r="AI424" s="81">
        <f t="shared" si="118"/>
        <v>17</v>
      </c>
    </row>
    <row r="425" spans="2:35" ht="30" x14ac:dyDescent="0.25">
      <c r="B425" s="171" t="s">
        <v>97</v>
      </c>
      <c r="C425" s="85">
        <v>168</v>
      </c>
      <c r="D425" s="85">
        <f t="shared" si="122"/>
        <v>0</v>
      </c>
      <c r="E425" s="72" t="s">
        <v>972</v>
      </c>
      <c r="F425" s="72" t="s">
        <v>973</v>
      </c>
      <c r="G425" s="70">
        <v>0.33333333333333298</v>
      </c>
      <c r="H425" s="70">
        <v>0.49305555555555558</v>
      </c>
      <c r="I425" s="71">
        <v>44315</v>
      </c>
      <c r="J425" s="71">
        <v>44321</v>
      </c>
      <c r="K425" s="71">
        <v>44319</v>
      </c>
      <c r="L425" s="71">
        <v>44319</v>
      </c>
      <c r="M425" s="70">
        <v>0.3125</v>
      </c>
      <c r="N425" s="70">
        <v>0.72916666666666663</v>
      </c>
      <c r="O425" s="72" t="s">
        <v>163</v>
      </c>
      <c r="P425" s="171" t="s">
        <v>450</v>
      </c>
      <c r="Q425" s="73" t="s">
        <v>47</v>
      </c>
      <c r="R425" s="72" t="s">
        <v>443</v>
      </c>
      <c r="S425" s="171" t="s">
        <v>337</v>
      </c>
      <c r="T425" s="171" t="s">
        <v>184</v>
      </c>
      <c r="U425" s="151">
        <f t="shared" si="106"/>
        <v>6</v>
      </c>
      <c r="V425" s="50">
        <f t="shared" si="107"/>
        <v>1</v>
      </c>
      <c r="W425" s="152">
        <f t="shared" si="120"/>
        <v>2.2847222222222228</v>
      </c>
      <c r="X425" s="152">
        <f t="shared" si="121"/>
        <v>3.6997188888888894</v>
      </c>
      <c r="Y425" s="134">
        <f t="shared" si="108"/>
        <v>1</v>
      </c>
      <c r="Z425" s="152">
        <f t="shared" si="109"/>
        <v>0</v>
      </c>
      <c r="AA425" s="152">
        <f t="shared" si="110"/>
        <v>3.6997188888888894</v>
      </c>
      <c r="AB425" s="91">
        <f t="shared" si="111"/>
        <v>5</v>
      </c>
      <c r="AC425" s="81">
        <f t="shared" si="112"/>
        <v>5</v>
      </c>
      <c r="AD425" s="81">
        <f t="shared" si="113"/>
        <v>18</v>
      </c>
      <c r="AE425" s="81" t="str">
        <f t="shared" si="114"/>
        <v>5-18</v>
      </c>
      <c r="AF425" s="152">
        <f t="shared" si="115"/>
        <v>0.33366666666666661</v>
      </c>
      <c r="AG425" s="153">
        <f t="shared" si="116"/>
        <v>0</v>
      </c>
      <c r="AH425" s="85">
        <f t="shared" si="117"/>
        <v>1</v>
      </c>
      <c r="AI425" s="81">
        <f t="shared" si="118"/>
        <v>18</v>
      </c>
    </row>
    <row r="426" spans="2:35" ht="30" x14ac:dyDescent="0.25">
      <c r="B426" s="171" t="s">
        <v>97</v>
      </c>
      <c r="C426" s="85">
        <v>168</v>
      </c>
      <c r="D426" s="85">
        <f t="shared" si="122"/>
        <v>0</v>
      </c>
      <c r="E426" s="72" t="s">
        <v>974</v>
      </c>
      <c r="F426" s="72" t="s">
        <v>441</v>
      </c>
      <c r="G426" s="70">
        <v>0.33333333333333298</v>
      </c>
      <c r="H426" s="70">
        <v>0.49305555555555558</v>
      </c>
      <c r="I426" s="71">
        <v>44315</v>
      </c>
      <c r="J426" s="71">
        <v>44321</v>
      </c>
      <c r="K426" s="71">
        <v>44319</v>
      </c>
      <c r="L426" s="71">
        <v>44319</v>
      </c>
      <c r="M426" s="70">
        <v>0.58333333333333337</v>
      </c>
      <c r="N426" s="70">
        <v>0.72916666666666663</v>
      </c>
      <c r="O426" s="72" t="s">
        <v>65</v>
      </c>
      <c r="P426" s="171" t="s">
        <v>450</v>
      </c>
      <c r="Q426" s="171" t="s">
        <v>77</v>
      </c>
      <c r="R426" s="72" t="s">
        <v>441</v>
      </c>
      <c r="S426" s="171" t="s">
        <v>336</v>
      </c>
      <c r="T426" s="171" t="s">
        <v>184</v>
      </c>
      <c r="U426" s="151">
        <f t="shared" si="106"/>
        <v>6</v>
      </c>
      <c r="V426" s="50">
        <f t="shared" si="107"/>
        <v>1</v>
      </c>
      <c r="W426" s="152">
        <f t="shared" si="120"/>
        <v>2.2847222222222228</v>
      </c>
      <c r="X426" s="152">
        <f t="shared" si="121"/>
        <v>3.6997188888888894</v>
      </c>
      <c r="Y426" s="134">
        <f t="shared" si="108"/>
        <v>1</v>
      </c>
      <c r="Z426" s="152">
        <f t="shared" si="109"/>
        <v>0</v>
      </c>
      <c r="AA426" s="152">
        <f t="shared" si="110"/>
        <v>3.6997188888888894</v>
      </c>
      <c r="AB426" s="91">
        <f t="shared" si="111"/>
        <v>5</v>
      </c>
      <c r="AC426" s="81">
        <f t="shared" si="112"/>
        <v>5</v>
      </c>
      <c r="AD426" s="81">
        <f t="shared" si="113"/>
        <v>18</v>
      </c>
      <c r="AE426" s="81" t="str">
        <f t="shared" si="114"/>
        <v>5-18</v>
      </c>
      <c r="AF426" s="152">
        <f t="shared" si="115"/>
        <v>0.14583333333333326</v>
      </c>
      <c r="AG426" s="153">
        <f t="shared" si="116"/>
        <v>0</v>
      </c>
      <c r="AH426" s="85">
        <f t="shared" si="117"/>
        <v>1</v>
      </c>
      <c r="AI426" s="81">
        <f t="shared" si="118"/>
        <v>18</v>
      </c>
    </row>
    <row r="427" spans="2:35" x14ac:dyDescent="0.25">
      <c r="B427" s="171" t="s">
        <v>97</v>
      </c>
      <c r="C427" s="85">
        <v>168</v>
      </c>
      <c r="D427" s="85">
        <f t="shared" si="122"/>
        <v>0</v>
      </c>
      <c r="E427" s="72" t="s">
        <v>975</v>
      </c>
      <c r="F427" s="72" t="s">
        <v>976</v>
      </c>
      <c r="G427" s="70">
        <v>0.33333333333333298</v>
      </c>
      <c r="H427" s="70">
        <v>0.49305555555555558</v>
      </c>
      <c r="I427" s="71">
        <v>44315</v>
      </c>
      <c r="J427" s="71">
        <v>44321</v>
      </c>
      <c r="K427" s="71">
        <v>44320</v>
      </c>
      <c r="L427" s="71">
        <v>44320</v>
      </c>
      <c r="M427" s="70">
        <v>0.3125</v>
      </c>
      <c r="N427" s="70">
        <v>0.35416666666666669</v>
      </c>
      <c r="O427" s="72" t="s">
        <v>126</v>
      </c>
      <c r="P427" s="171" t="s">
        <v>450</v>
      </c>
      <c r="Q427" s="73" t="s">
        <v>47</v>
      </c>
      <c r="R427" s="72" t="s">
        <v>443</v>
      </c>
      <c r="S427" s="171" t="s">
        <v>336</v>
      </c>
      <c r="T427" s="171" t="s">
        <v>184</v>
      </c>
      <c r="U427" s="151">
        <f t="shared" si="106"/>
        <v>6</v>
      </c>
      <c r="V427" s="50">
        <f t="shared" si="107"/>
        <v>1</v>
      </c>
      <c r="W427" s="152">
        <f t="shared" si="120"/>
        <v>2.2847222222222228</v>
      </c>
      <c r="X427" s="152">
        <f t="shared" si="121"/>
        <v>3.6997188888888894</v>
      </c>
      <c r="Y427" s="134">
        <f t="shared" si="108"/>
        <v>1</v>
      </c>
      <c r="Z427" s="152">
        <f t="shared" si="109"/>
        <v>0</v>
      </c>
      <c r="AA427" s="152">
        <f t="shared" si="110"/>
        <v>3.6997188888888894</v>
      </c>
      <c r="AB427" s="91">
        <f t="shared" si="111"/>
        <v>5</v>
      </c>
      <c r="AC427" s="81">
        <f t="shared" si="112"/>
        <v>5</v>
      </c>
      <c r="AD427" s="81">
        <f t="shared" si="113"/>
        <v>18</v>
      </c>
      <c r="AE427" s="81" t="str">
        <f t="shared" si="114"/>
        <v>5-18</v>
      </c>
      <c r="AF427" s="152">
        <f t="shared" si="115"/>
        <v>4.1666666666666685E-2</v>
      </c>
      <c r="AG427" s="153">
        <f t="shared" si="116"/>
        <v>0</v>
      </c>
      <c r="AH427" s="85">
        <f t="shared" si="117"/>
        <v>1</v>
      </c>
      <c r="AI427" s="81">
        <f t="shared" si="118"/>
        <v>18</v>
      </c>
    </row>
    <row r="428" spans="2:35" ht="30" x14ac:dyDescent="0.25">
      <c r="B428" s="171" t="s">
        <v>97</v>
      </c>
      <c r="C428" s="85">
        <v>168</v>
      </c>
      <c r="D428" s="85">
        <f t="shared" si="122"/>
        <v>0</v>
      </c>
      <c r="E428" s="72" t="s">
        <v>977</v>
      </c>
      <c r="F428" s="72" t="s">
        <v>973</v>
      </c>
      <c r="G428" s="70">
        <v>0.33333333333333298</v>
      </c>
      <c r="H428" s="70">
        <v>0.49305555555555558</v>
      </c>
      <c r="I428" s="71">
        <v>44315</v>
      </c>
      <c r="J428" s="71">
        <v>44321</v>
      </c>
      <c r="K428" s="71">
        <v>44320</v>
      </c>
      <c r="L428" s="71">
        <v>44320</v>
      </c>
      <c r="M428" s="70">
        <v>0.3125</v>
      </c>
      <c r="N428" s="70">
        <v>0.5</v>
      </c>
      <c r="O428" s="72" t="s">
        <v>163</v>
      </c>
      <c r="P428" s="171" t="s">
        <v>450</v>
      </c>
      <c r="Q428" s="171" t="s">
        <v>77</v>
      </c>
      <c r="R428" s="72" t="s">
        <v>978</v>
      </c>
      <c r="S428" s="171" t="s">
        <v>337</v>
      </c>
      <c r="T428" s="171" t="s">
        <v>184</v>
      </c>
      <c r="U428" s="151">
        <f t="shared" si="106"/>
        <v>6</v>
      </c>
      <c r="V428" s="50">
        <f t="shared" si="107"/>
        <v>1</v>
      </c>
      <c r="W428" s="152">
        <f t="shared" si="120"/>
        <v>2.2847222222222228</v>
      </c>
      <c r="X428" s="152">
        <f t="shared" si="121"/>
        <v>3.6997188888888894</v>
      </c>
      <c r="Y428" s="134">
        <f t="shared" si="108"/>
        <v>1</v>
      </c>
      <c r="Z428" s="152">
        <f t="shared" si="109"/>
        <v>0</v>
      </c>
      <c r="AA428" s="152">
        <f t="shared" si="110"/>
        <v>3.6997188888888894</v>
      </c>
      <c r="AB428" s="91">
        <f t="shared" si="111"/>
        <v>5</v>
      </c>
      <c r="AC428" s="81">
        <f t="shared" si="112"/>
        <v>5</v>
      </c>
      <c r="AD428" s="81">
        <f t="shared" si="113"/>
        <v>18</v>
      </c>
      <c r="AE428" s="81" t="str">
        <f t="shared" si="114"/>
        <v>5-18</v>
      </c>
      <c r="AF428" s="152">
        <f t="shared" si="115"/>
        <v>0.1875</v>
      </c>
      <c r="AG428" s="153">
        <f t="shared" si="116"/>
        <v>0</v>
      </c>
      <c r="AH428" s="85">
        <f t="shared" si="117"/>
        <v>1</v>
      </c>
      <c r="AI428" s="81">
        <f t="shared" si="118"/>
        <v>18</v>
      </c>
    </row>
    <row r="429" spans="2:35" x14ac:dyDescent="0.25">
      <c r="B429" s="171" t="s">
        <v>97</v>
      </c>
      <c r="C429" s="85">
        <v>168</v>
      </c>
      <c r="D429" s="85">
        <f t="shared" si="122"/>
        <v>0</v>
      </c>
      <c r="E429" s="72" t="s">
        <v>979</v>
      </c>
      <c r="F429" s="50" t="s">
        <v>441</v>
      </c>
      <c r="G429" s="70">
        <v>0.33333333333333298</v>
      </c>
      <c r="H429" s="70">
        <v>0.49305555555555558</v>
      </c>
      <c r="I429" s="71">
        <v>44315</v>
      </c>
      <c r="J429" s="71">
        <v>44321</v>
      </c>
      <c r="K429" s="71">
        <v>44320</v>
      </c>
      <c r="L429" s="71">
        <v>44320</v>
      </c>
      <c r="M429" s="70">
        <v>0.45833333333333331</v>
      </c>
      <c r="N429" s="70">
        <v>0.58333333333333337</v>
      </c>
      <c r="O429" s="72" t="s">
        <v>65</v>
      </c>
      <c r="P429" s="171" t="s">
        <v>450</v>
      </c>
      <c r="Q429" s="171" t="s">
        <v>77</v>
      </c>
      <c r="R429" s="72" t="s">
        <v>441</v>
      </c>
      <c r="S429" s="171" t="s">
        <v>336</v>
      </c>
      <c r="T429" s="171" t="s">
        <v>184</v>
      </c>
      <c r="U429" s="151">
        <f t="shared" si="106"/>
        <v>6</v>
      </c>
      <c r="V429" s="50">
        <f t="shared" si="107"/>
        <v>1</v>
      </c>
      <c r="W429" s="152">
        <f t="shared" si="120"/>
        <v>2.2847222222222228</v>
      </c>
      <c r="X429" s="152">
        <f t="shared" si="121"/>
        <v>3.6997188888888894</v>
      </c>
      <c r="Y429" s="134">
        <f t="shared" si="108"/>
        <v>1</v>
      </c>
      <c r="Z429" s="152">
        <f t="shared" si="109"/>
        <v>0</v>
      </c>
      <c r="AA429" s="152">
        <f t="shared" si="110"/>
        <v>3.6997188888888894</v>
      </c>
      <c r="AB429" s="91">
        <f t="shared" si="111"/>
        <v>5</v>
      </c>
      <c r="AC429" s="81">
        <f t="shared" si="112"/>
        <v>5</v>
      </c>
      <c r="AD429" s="81">
        <f t="shared" si="113"/>
        <v>18</v>
      </c>
      <c r="AE429" s="81" t="str">
        <f t="shared" si="114"/>
        <v>5-18</v>
      </c>
      <c r="AF429" s="152">
        <f t="shared" si="115"/>
        <v>0.12500000000000006</v>
      </c>
      <c r="AG429" s="153">
        <f t="shared" si="116"/>
        <v>0</v>
      </c>
      <c r="AH429" s="85">
        <f t="shared" si="117"/>
        <v>1</v>
      </c>
      <c r="AI429" s="81">
        <f t="shared" si="118"/>
        <v>18</v>
      </c>
    </row>
    <row r="430" spans="2:35" x14ac:dyDescent="0.25">
      <c r="B430" s="171" t="s">
        <v>97</v>
      </c>
      <c r="C430" s="85">
        <v>168</v>
      </c>
      <c r="D430" s="85">
        <f t="shared" si="122"/>
        <v>0</v>
      </c>
      <c r="E430" s="72" t="s">
        <v>980</v>
      </c>
      <c r="F430" s="50" t="s">
        <v>351</v>
      </c>
      <c r="G430" s="70">
        <v>0.33333333333333298</v>
      </c>
      <c r="H430" s="70">
        <v>0.49305555555555558</v>
      </c>
      <c r="I430" s="71">
        <v>44315</v>
      </c>
      <c r="J430" s="71">
        <v>44321</v>
      </c>
      <c r="K430" s="71">
        <v>44320</v>
      </c>
      <c r="L430" s="71">
        <v>44320</v>
      </c>
      <c r="M430" s="70">
        <v>0.6875</v>
      </c>
      <c r="N430" s="70">
        <v>0.73611111111111116</v>
      </c>
      <c r="O430" s="72" t="s">
        <v>84</v>
      </c>
      <c r="P430" s="171" t="s">
        <v>450</v>
      </c>
      <c r="Q430" s="171" t="s">
        <v>77</v>
      </c>
      <c r="R430" s="72" t="s">
        <v>351</v>
      </c>
      <c r="S430" s="171" t="s">
        <v>336</v>
      </c>
      <c r="T430" s="171" t="s">
        <v>184</v>
      </c>
      <c r="U430" s="151">
        <f t="shared" si="106"/>
        <v>6</v>
      </c>
      <c r="V430" s="50">
        <f t="shared" si="107"/>
        <v>1</v>
      </c>
      <c r="W430" s="152">
        <f t="shared" si="120"/>
        <v>2.2847222222222228</v>
      </c>
      <c r="X430" s="152">
        <f t="shared" si="121"/>
        <v>3.6997188888888894</v>
      </c>
      <c r="Y430" s="134">
        <f t="shared" si="108"/>
        <v>1</v>
      </c>
      <c r="Z430" s="152">
        <f t="shared" si="109"/>
        <v>0</v>
      </c>
      <c r="AA430" s="152">
        <f t="shared" si="110"/>
        <v>3.6997188888888894</v>
      </c>
      <c r="AB430" s="91">
        <f t="shared" si="111"/>
        <v>5</v>
      </c>
      <c r="AC430" s="81">
        <f t="shared" si="112"/>
        <v>5</v>
      </c>
      <c r="AD430" s="81">
        <f t="shared" si="113"/>
        <v>18</v>
      </c>
      <c r="AE430" s="81" t="str">
        <f t="shared" si="114"/>
        <v>5-18</v>
      </c>
      <c r="AF430" s="152">
        <f t="shared" si="115"/>
        <v>4.861111111111116E-2</v>
      </c>
      <c r="AG430" s="153">
        <f t="shared" si="116"/>
        <v>0</v>
      </c>
      <c r="AH430" s="85">
        <f t="shared" si="117"/>
        <v>1</v>
      </c>
      <c r="AI430" s="81">
        <f t="shared" si="118"/>
        <v>18</v>
      </c>
    </row>
    <row r="431" spans="2:35" ht="30" x14ac:dyDescent="0.25">
      <c r="B431" s="171" t="s">
        <v>97</v>
      </c>
      <c r="C431" s="85">
        <v>168</v>
      </c>
      <c r="D431" s="85">
        <f t="shared" si="122"/>
        <v>1</v>
      </c>
      <c r="E431" s="72" t="s">
        <v>981</v>
      </c>
      <c r="F431" s="50" t="s">
        <v>887</v>
      </c>
      <c r="G431" s="70">
        <v>0.33333333333333298</v>
      </c>
      <c r="H431" s="70">
        <v>0.49305555555555558</v>
      </c>
      <c r="I431" s="71">
        <v>44315</v>
      </c>
      <c r="J431" s="71">
        <v>44321</v>
      </c>
      <c r="K431" s="71">
        <v>44321</v>
      </c>
      <c r="L431" s="71">
        <v>44321</v>
      </c>
      <c r="M431" s="70">
        <v>0.3125</v>
      </c>
      <c r="N431" s="70">
        <v>0.4236111111111111</v>
      </c>
      <c r="O431" s="72" t="s">
        <v>323</v>
      </c>
      <c r="P431" s="171" t="s">
        <v>450</v>
      </c>
      <c r="Q431" s="171" t="s">
        <v>77</v>
      </c>
      <c r="R431" s="72" t="s">
        <v>352</v>
      </c>
      <c r="S431" s="171" t="s">
        <v>337</v>
      </c>
      <c r="T431" s="171" t="s">
        <v>184</v>
      </c>
      <c r="U431" s="151">
        <f t="shared" si="106"/>
        <v>6</v>
      </c>
      <c r="V431" s="50">
        <f t="shared" si="107"/>
        <v>1</v>
      </c>
      <c r="W431" s="152">
        <f t="shared" si="120"/>
        <v>2.2847222222222228</v>
      </c>
      <c r="X431" s="152">
        <f t="shared" si="121"/>
        <v>3.6997188888888894</v>
      </c>
      <c r="Y431" s="134">
        <f t="shared" si="108"/>
        <v>1</v>
      </c>
      <c r="Z431" s="152">
        <f t="shared" si="109"/>
        <v>0</v>
      </c>
      <c r="AA431" s="152">
        <f t="shared" si="110"/>
        <v>3.6997188888888894</v>
      </c>
      <c r="AB431" s="91">
        <f t="shared" si="111"/>
        <v>5</v>
      </c>
      <c r="AC431" s="81">
        <f t="shared" si="112"/>
        <v>5</v>
      </c>
      <c r="AD431" s="81">
        <f t="shared" si="113"/>
        <v>18</v>
      </c>
      <c r="AE431" s="81" t="str">
        <f t="shared" si="114"/>
        <v>5-18</v>
      </c>
      <c r="AF431" s="152">
        <f t="shared" si="115"/>
        <v>0.1111111111111111</v>
      </c>
      <c r="AG431" s="153">
        <f t="shared" si="116"/>
        <v>0</v>
      </c>
      <c r="AH431" s="85">
        <f t="shared" si="117"/>
        <v>1</v>
      </c>
      <c r="AI431" s="81">
        <f t="shared" si="118"/>
        <v>18</v>
      </c>
    </row>
    <row r="432" spans="2:35" ht="30" x14ac:dyDescent="0.25">
      <c r="B432" s="171" t="s">
        <v>231</v>
      </c>
      <c r="C432" s="85">
        <v>169</v>
      </c>
      <c r="D432" s="85">
        <f t="shared" si="122"/>
        <v>0</v>
      </c>
      <c r="E432" s="170" t="s">
        <v>883</v>
      </c>
      <c r="F432" s="50" t="s">
        <v>954</v>
      </c>
      <c r="G432" s="70">
        <v>0.44791666666666669</v>
      </c>
      <c r="H432" s="70">
        <v>0.72916666666666663</v>
      </c>
      <c r="I432" s="71">
        <v>44315</v>
      </c>
      <c r="J432" s="71">
        <v>44315</v>
      </c>
      <c r="K432" s="71">
        <v>44316</v>
      </c>
      <c r="L432" s="71">
        <v>44315</v>
      </c>
      <c r="M432" s="70">
        <v>0.44791666666666669</v>
      </c>
      <c r="N432" s="70">
        <v>0.55555555555555558</v>
      </c>
      <c r="O432" s="170" t="s">
        <v>952</v>
      </c>
      <c r="P432" s="171" t="s">
        <v>953</v>
      </c>
      <c r="Q432" s="171" t="s">
        <v>77</v>
      </c>
      <c r="R432" s="171" t="s">
        <v>884</v>
      </c>
      <c r="S432" s="171" t="s">
        <v>336</v>
      </c>
      <c r="T432" s="50" t="s">
        <v>186</v>
      </c>
      <c r="U432" s="151">
        <f t="shared" si="106"/>
        <v>0</v>
      </c>
      <c r="V432" s="50">
        <f t="shared" si="107"/>
        <v>1</v>
      </c>
      <c r="W432" s="152">
        <f t="shared" si="120"/>
        <v>0.19824999999999993</v>
      </c>
      <c r="X432" s="152">
        <f t="shared" si="121"/>
        <v>0.23957999999999996</v>
      </c>
      <c r="Y432" s="134">
        <f t="shared" si="108"/>
        <v>0</v>
      </c>
      <c r="Z432" s="152">
        <f t="shared" si="109"/>
        <v>0.14583333333333337</v>
      </c>
      <c r="AA432" s="152">
        <f t="shared" si="110"/>
        <v>0.38541333333333333</v>
      </c>
      <c r="AB432" s="91">
        <f t="shared" si="111"/>
        <v>29</v>
      </c>
      <c r="AC432" s="81">
        <f t="shared" si="112"/>
        <v>4</v>
      </c>
      <c r="AD432" s="81">
        <f t="shared" si="113"/>
        <v>17</v>
      </c>
      <c r="AE432" s="81" t="str">
        <f t="shared" si="114"/>
        <v>4-17</v>
      </c>
      <c r="AF432" s="152">
        <f t="shared" si="115"/>
        <v>0.54513888888888884</v>
      </c>
      <c r="AG432" s="153">
        <f t="shared" si="116"/>
        <v>-1</v>
      </c>
      <c r="AH432" s="85">
        <f t="shared" si="117"/>
        <v>1</v>
      </c>
      <c r="AI432" s="81">
        <f t="shared" si="118"/>
        <v>17</v>
      </c>
    </row>
    <row r="433" spans="2:35" x14ac:dyDescent="0.25">
      <c r="B433" s="171" t="s">
        <v>231</v>
      </c>
      <c r="C433" s="85">
        <v>169</v>
      </c>
      <c r="D433" s="85">
        <f t="shared" si="122"/>
        <v>1</v>
      </c>
      <c r="E433" s="170" t="s">
        <v>951</v>
      </c>
      <c r="F433" s="50" t="s">
        <v>954</v>
      </c>
      <c r="G433" s="70">
        <v>0.44791666666666669</v>
      </c>
      <c r="H433" s="70">
        <v>0.72916666666666663</v>
      </c>
      <c r="I433" s="71">
        <v>44315</v>
      </c>
      <c r="J433" s="71">
        <v>44315</v>
      </c>
      <c r="K433" s="71">
        <v>44315</v>
      </c>
      <c r="L433" s="71">
        <v>44315</v>
      </c>
      <c r="M433" s="70">
        <v>0.58333333333333337</v>
      </c>
      <c r="N433" s="70">
        <v>0.72916666666666663</v>
      </c>
      <c r="O433" s="170" t="s">
        <v>684</v>
      </c>
      <c r="P433" s="171" t="s">
        <v>953</v>
      </c>
      <c r="Q433" s="171" t="s">
        <v>77</v>
      </c>
      <c r="R433" s="171" t="s">
        <v>441</v>
      </c>
      <c r="S433" s="171" t="s">
        <v>336</v>
      </c>
      <c r="T433" s="50" t="s">
        <v>186</v>
      </c>
      <c r="U433" s="151">
        <f t="shared" ref="U433:U496" si="123">+J433-I433</f>
        <v>0</v>
      </c>
      <c r="V433" s="50">
        <f t="shared" ref="V433:V496" si="124">IF(AND(G433&lt;&gt;"",H433&lt;&gt;""),1,0)</f>
        <v>1</v>
      </c>
      <c r="W433" s="152">
        <f t="shared" si="120"/>
        <v>0.19824999999999993</v>
      </c>
      <c r="X433" s="152">
        <f t="shared" si="121"/>
        <v>0.23957999999999996</v>
      </c>
      <c r="Y433" s="134">
        <f t="shared" ref="Y433:Y496" si="125">IFERROR(IF(H433&gt;VLOOKUP(T433,$AH$2:$AI$5,2,0),0,1),1)</f>
        <v>0</v>
      </c>
      <c r="Z433" s="152">
        <f t="shared" ref="Z433:Z496" si="126">IF(Y433=1,0,($AF$3-H433))</f>
        <v>0.14583333333333337</v>
      </c>
      <c r="AA433" s="152">
        <f t="shared" ref="AA433:AA496" si="127">X433+Z433</f>
        <v>0.38541333333333333</v>
      </c>
      <c r="AB433" s="91">
        <f t="shared" ref="AB433:AB496" si="128">DAY(J433)</f>
        <v>29</v>
      </c>
      <c r="AC433" s="81">
        <f t="shared" ref="AC433:AC496" si="129">MONTH(J433)</f>
        <v>4</v>
      </c>
      <c r="AD433" s="81">
        <f t="shared" ref="AD433:AD496" si="130">WEEKNUM(J433,21)</f>
        <v>17</v>
      </c>
      <c r="AE433" s="81" t="str">
        <f t="shared" ref="AE433:AE496" si="131">AC433&amp;"-"&amp;AD433</f>
        <v>4-17</v>
      </c>
      <c r="AF433" s="152">
        <f t="shared" ref="AF433:AF496" si="132">IFERROR(IF(OR(AH433=0,M433="",N433=""),0,IF(AND(AH433=1,AG433&lt;1,K433=L433,(N433-M433)&lt;=0.2075),N433-M433,IF(AND(AH433=1,AG433&lt;1,K433=L433,(N433-M433)&gt;0.2075),N433-M433-0.083,IF(AND(AH433=1,AG433&gt;1),((AG433-1)*0.3541)+(N433-$AE$5)+($AF$5-M433-0.083),IF(AND(AH433=1,AG433=1,K433&lt;&gt;L433,(N433-M433)&lt;=0.332),(N433-$AE$5)+($AF$5-M433)-0.166,(N433-$AE$5)+($AF$5-M433)))))),"")</f>
        <v>0.14583333333333326</v>
      </c>
      <c r="AG433" s="153">
        <f t="shared" ref="AG433:AG496" si="133">(L433-K433)</f>
        <v>0</v>
      </c>
      <c r="AH433" s="85">
        <f t="shared" ref="AH433:AH496" si="134">IF(AND(R433&lt;&gt;"",S433&lt;&gt;""),1,0)</f>
        <v>1</v>
      </c>
      <c r="AI433" s="81">
        <f t="shared" ref="AI433:AI496" si="135">WEEKNUM(L433,21)</f>
        <v>17</v>
      </c>
    </row>
    <row r="434" spans="2:35" ht="30" x14ac:dyDescent="0.25">
      <c r="B434" s="171" t="s">
        <v>127</v>
      </c>
      <c r="C434" s="85">
        <v>170</v>
      </c>
      <c r="D434" s="85">
        <f t="shared" si="122"/>
        <v>0</v>
      </c>
      <c r="E434" s="170" t="s">
        <v>982</v>
      </c>
      <c r="F434" s="50" t="s">
        <v>777</v>
      </c>
      <c r="G434" s="70">
        <v>0.46875</v>
      </c>
      <c r="H434" s="70">
        <v>0.70833333333333337</v>
      </c>
      <c r="I434" s="71">
        <v>44315</v>
      </c>
      <c r="J434" s="71">
        <v>44316</v>
      </c>
      <c r="K434" s="71">
        <v>44315</v>
      </c>
      <c r="L434" s="71">
        <v>44315</v>
      </c>
      <c r="M434" s="70">
        <v>0.61111111111111105</v>
      </c>
      <c r="N434" s="70">
        <v>0.70833333333333337</v>
      </c>
      <c r="O434" s="170" t="s">
        <v>885</v>
      </c>
      <c r="P434" s="171" t="s">
        <v>128</v>
      </c>
      <c r="Q434" s="73" t="s">
        <v>47</v>
      </c>
      <c r="R434" s="170" t="s">
        <v>670</v>
      </c>
      <c r="S434" s="171" t="s">
        <v>861</v>
      </c>
      <c r="T434" s="171" t="s">
        <v>184</v>
      </c>
      <c r="U434" s="151">
        <f t="shared" si="123"/>
        <v>1</v>
      </c>
      <c r="V434" s="50">
        <f t="shared" si="124"/>
        <v>1</v>
      </c>
      <c r="W434" s="152">
        <f t="shared" si="120"/>
        <v>0.51108333333333322</v>
      </c>
      <c r="X434" s="152">
        <f t="shared" si="121"/>
        <v>0.74024999999999996</v>
      </c>
      <c r="Y434" s="134">
        <f t="shared" si="125"/>
        <v>0</v>
      </c>
      <c r="Z434" s="152">
        <f t="shared" si="126"/>
        <v>0.16666666666666663</v>
      </c>
      <c r="AA434" s="152">
        <f t="shared" si="127"/>
        <v>0.90691666666666659</v>
      </c>
      <c r="AB434" s="91">
        <f t="shared" si="128"/>
        <v>30</v>
      </c>
      <c r="AC434" s="81">
        <f t="shared" si="129"/>
        <v>4</v>
      </c>
      <c r="AD434" s="81">
        <f t="shared" si="130"/>
        <v>17</v>
      </c>
      <c r="AE434" s="81" t="str">
        <f t="shared" si="131"/>
        <v>4-17</v>
      </c>
      <c r="AF434" s="152">
        <f t="shared" si="132"/>
        <v>9.7222222222222321E-2</v>
      </c>
      <c r="AG434" s="153">
        <f t="shared" si="133"/>
        <v>0</v>
      </c>
      <c r="AH434" s="85">
        <f t="shared" si="134"/>
        <v>1</v>
      </c>
      <c r="AI434" s="81">
        <f t="shared" si="135"/>
        <v>17</v>
      </c>
    </row>
    <row r="435" spans="2:35" x14ac:dyDescent="0.25">
      <c r="B435" s="171" t="s">
        <v>127</v>
      </c>
      <c r="C435" s="85">
        <v>170</v>
      </c>
      <c r="D435" s="85">
        <f t="shared" si="122"/>
        <v>0</v>
      </c>
      <c r="E435" s="170" t="s">
        <v>955</v>
      </c>
      <c r="F435" s="50" t="s">
        <v>887</v>
      </c>
      <c r="G435" s="70">
        <v>0.46875</v>
      </c>
      <c r="H435" s="70">
        <v>0.70833333333333337</v>
      </c>
      <c r="I435" s="71">
        <v>44315</v>
      </c>
      <c r="J435" s="71">
        <v>44316</v>
      </c>
      <c r="K435" s="71">
        <v>44316</v>
      </c>
      <c r="L435" s="71">
        <v>44316</v>
      </c>
      <c r="M435" s="70">
        <v>0.3125</v>
      </c>
      <c r="N435" s="70">
        <v>0.39930555555555558</v>
      </c>
      <c r="O435" s="72" t="s">
        <v>671</v>
      </c>
      <c r="P435" s="171" t="s">
        <v>128</v>
      </c>
      <c r="Q435" s="73" t="s">
        <v>47</v>
      </c>
      <c r="R435" s="170" t="s">
        <v>351</v>
      </c>
      <c r="S435" s="171" t="s">
        <v>336</v>
      </c>
      <c r="T435" s="171" t="s">
        <v>184</v>
      </c>
      <c r="U435" s="151">
        <f t="shared" si="123"/>
        <v>1</v>
      </c>
      <c r="V435" s="50">
        <f t="shared" si="124"/>
        <v>1</v>
      </c>
      <c r="W435" s="152">
        <f t="shared" si="120"/>
        <v>0.51108333333333322</v>
      </c>
      <c r="X435" s="152">
        <f t="shared" si="121"/>
        <v>0.74024999999999996</v>
      </c>
      <c r="Y435" s="134">
        <f t="shared" si="125"/>
        <v>0</v>
      </c>
      <c r="Z435" s="152">
        <f t="shared" si="126"/>
        <v>0.16666666666666663</v>
      </c>
      <c r="AA435" s="152">
        <f t="shared" si="127"/>
        <v>0.90691666666666659</v>
      </c>
      <c r="AB435" s="91">
        <f t="shared" si="128"/>
        <v>30</v>
      </c>
      <c r="AC435" s="81">
        <f t="shared" si="129"/>
        <v>4</v>
      </c>
      <c r="AD435" s="81">
        <f t="shared" si="130"/>
        <v>17</v>
      </c>
      <c r="AE435" s="81" t="str">
        <f t="shared" si="131"/>
        <v>4-17</v>
      </c>
      <c r="AF435" s="152">
        <f t="shared" si="132"/>
        <v>8.680555555555558E-2</v>
      </c>
      <c r="AG435" s="153">
        <f t="shared" si="133"/>
        <v>0</v>
      </c>
      <c r="AH435" s="85">
        <f t="shared" si="134"/>
        <v>1</v>
      </c>
      <c r="AI435" s="81">
        <f t="shared" si="135"/>
        <v>17</v>
      </c>
    </row>
    <row r="436" spans="2:35" x14ac:dyDescent="0.25">
      <c r="B436" s="171" t="s">
        <v>127</v>
      </c>
      <c r="C436" s="85">
        <v>170</v>
      </c>
      <c r="D436" s="85">
        <f t="shared" ref="D436:D455" si="136">IF(C436=C437,0,1)</f>
        <v>0</v>
      </c>
      <c r="E436" s="170" t="s">
        <v>956</v>
      </c>
      <c r="F436" s="50" t="s">
        <v>903</v>
      </c>
      <c r="G436" s="70">
        <v>0.46875</v>
      </c>
      <c r="H436" s="70">
        <v>0.70833333333333337</v>
      </c>
      <c r="I436" s="71">
        <v>44315</v>
      </c>
      <c r="J436" s="71">
        <v>44316</v>
      </c>
      <c r="K436" s="71">
        <v>44316</v>
      </c>
      <c r="L436" s="71">
        <v>44316</v>
      </c>
      <c r="M436" s="70">
        <v>0.66666666666666663</v>
      </c>
      <c r="N436" s="70">
        <v>0.6875</v>
      </c>
      <c r="O436" s="170" t="s">
        <v>72</v>
      </c>
      <c r="P436" s="171" t="s">
        <v>128</v>
      </c>
      <c r="Q436" s="171" t="s">
        <v>77</v>
      </c>
      <c r="R436" s="170" t="s">
        <v>443</v>
      </c>
      <c r="S436" s="171" t="s">
        <v>337</v>
      </c>
      <c r="T436" s="171" t="s">
        <v>184</v>
      </c>
      <c r="U436" s="151">
        <f t="shared" si="123"/>
        <v>1</v>
      </c>
      <c r="V436" s="50">
        <f t="shared" si="124"/>
        <v>1</v>
      </c>
      <c r="W436" s="152">
        <f t="shared" si="120"/>
        <v>0.51108333333333322</v>
      </c>
      <c r="X436" s="152">
        <f t="shared" si="121"/>
        <v>0.74024999999999996</v>
      </c>
      <c r="Y436" s="134">
        <f t="shared" si="125"/>
        <v>0</v>
      </c>
      <c r="Z436" s="152">
        <f t="shared" si="126"/>
        <v>0.16666666666666663</v>
      </c>
      <c r="AA436" s="152">
        <f t="shared" si="127"/>
        <v>0.90691666666666659</v>
      </c>
      <c r="AB436" s="91">
        <f t="shared" si="128"/>
        <v>30</v>
      </c>
      <c r="AC436" s="81">
        <f t="shared" si="129"/>
        <v>4</v>
      </c>
      <c r="AD436" s="81">
        <f t="shared" si="130"/>
        <v>17</v>
      </c>
      <c r="AE436" s="81" t="str">
        <f t="shared" si="131"/>
        <v>4-17</v>
      </c>
      <c r="AF436" s="152">
        <f t="shared" si="132"/>
        <v>2.083333333333337E-2</v>
      </c>
      <c r="AG436" s="153">
        <f t="shared" si="133"/>
        <v>0</v>
      </c>
      <c r="AH436" s="85">
        <f t="shared" si="134"/>
        <v>1</v>
      </c>
      <c r="AI436" s="81">
        <f t="shared" si="135"/>
        <v>17</v>
      </c>
    </row>
    <row r="437" spans="2:35" x14ac:dyDescent="0.25">
      <c r="B437" s="171" t="s">
        <v>127</v>
      </c>
      <c r="C437" s="85">
        <v>170</v>
      </c>
      <c r="D437" s="85">
        <f t="shared" si="136"/>
        <v>0</v>
      </c>
      <c r="E437" s="170" t="s">
        <v>943</v>
      </c>
      <c r="F437" s="50" t="s">
        <v>441</v>
      </c>
      <c r="G437" s="70">
        <v>0.46875</v>
      </c>
      <c r="H437" s="70">
        <v>0.70833333333333337</v>
      </c>
      <c r="I437" s="71">
        <v>44315</v>
      </c>
      <c r="J437" s="71">
        <v>44316</v>
      </c>
      <c r="K437" s="71">
        <v>44316</v>
      </c>
      <c r="L437" s="71">
        <v>44316</v>
      </c>
      <c r="M437" s="70">
        <v>0.66666666666666663</v>
      </c>
      <c r="N437" s="70">
        <v>0.70833333333333337</v>
      </c>
      <c r="O437" s="170" t="s">
        <v>949</v>
      </c>
      <c r="P437" s="171" t="s">
        <v>128</v>
      </c>
      <c r="Q437" s="171" t="s">
        <v>77</v>
      </c>
      <c r="R437" s="170" t="s">
        <v>441</v>
      </c>
      <c r="S437" s="171" t="s">
        <v>336</v>
      </c>
      <c r="T437" s="171" t="s">
        <v>184</v>
      </c>
      <c r="U437" s="151">
        <f t="shared" si="123"/>
        <v>1</v>
      </c>
      <c r="V437" s="50">
        <f t="shared" si="124"/>
        <v>1</v>
      </c>
      <c r="W437" s="152">
        <f t="shared" ref="W437:W500" si="137">IF(OR(V437=0,G437="",H437=""),0,IF(AND(V437=1,U437&lt;1,I437=J437,(H437-G437)&lt;=0.2075),H437-G437,IF(AND(V437=1,U437&lt;1,I437=J437,(H437-G437)&gt;0.2075),H437-G437-0.083,IF(AND(V437=1,U437&gt;1),((U437-1)*0.3541)+(H437-$AE$5)+($AF$5-G437-0.083),IF(AND(V437=1,U437=1,I437&lt;&gt;J437,(H437-G437)&lt;=0.332),(H437-$AE$5)+($AF$5-G437)-0.166,(H437-$AE$5)+($AF$5-G437))))))</f>
        <v>0.51108333333333322</v>
      </c>
      <c r="X437" s="152">
        <f t="shared" ref="X437:X500" si="138">IF(OR(V437=0,G437="",H437=""),0,IF(AND(V437=1,U437&lt;1,I437=J437,(H437-G437)&lt;=0.2075),H437-G437,IF(AND(V437=1,U437&lt;1,I437=J437,(H437-G437)&gt;0.2075),H437-G437-0.04167,IF(AND(V437=1,U437&gt;1),((U437-1)*0.583)+(H437-$AE$3)+($AF$3-G437-0.04167),IF(AND(V437=1,U437=1,I437&lt;&gt;J437,(H437-G437)&lt;=0.332),(H437-$AE$3)+($AF$3-G437)-0.166,(H437-$AE$3)+($AF$3-G437))))))</f>
        <v>0.74024999999999996</v>
      </c>
      <c r="Y437" s="134">
        <f t="shared" si="125"/>
        <v>0</v>
      </c>
      <c r="Z437" s="152">
        <f t="shared" si="126"/>
        <v>0.16666666666666663</v>
      </c>
      <c r="AA437" s="152">
        <f t="shared" si="127"/>
        <v>0.90691666666666659</v>
      </c>
      <c r="AB437" s="91">
        <f t="shared" si="128"/>
        <v>30</v>
      </c>
      <c r="AC437" s="81">
        <f t="shared" si="129"/>
        <v>4</v>
      </c>
      <c r="AD437" s="81">
        <f t="shared" si="130"/>
        <v>17</v>
      </c>
      <c r="AE437" s="81" t="str">
        <f t="shared" si="131"/>
        <v>4-17</v>
      </c>
      <c r="AF437" s="152">
        <f t="shared" si="132"/>
        <v>4.1666666666666741E-2</v>
      </c>
      <c r="AG437" s="153">
        <f t="shared" si="133"/>
        <v>0</v>
      </c>
      <c r="AH437" s="85">
        <f t="shared" si="134"/>
        <v>1</v>
      </c>
      <c r="AI437" s="81">
        <f t="shared" si="135"/>
        <v>17</v>
      </c>
    </row>
    <row r="438" spans="2:35" x14ac:dyDescent="0.25">
      <c r="B438" s="171" t="s">
        <v>127</v>
      </c>
      <c r="C438" s="85">
        <v>170</v>
      </c>
      <c r="D438" s="85">
        <f t="shared" si="136"/>
        <v>0</v>
      </c>
      <c r="E438" s="72" t="s">
        <v>886</v>
      </c>
      <c r="F438" s="50" t="s">
        <v>441</v>
      </c>
      <c r="G438" s="70">
        <v>0.46875</v>
      </c>
      <c r="H438" s="70">
        <v>0.70833333333333337</v>
      </c>
      <c r="I438" s="71">
        <v>44315</v>
      </c>
      <c r="J438" s="71">
        <v>44316</v>
      </c>
      <c r="K438" s="71">
        <v>44315</v>
      </c>
      <c r="L438" s="71">
        <v>44315</v>
      </c>
      <c r="M438" s="70">
        <v>0.63194444444444442</v>
      </c>
      <c r="N438" s="70">
        <v>0.72222222222222221</v>
      </c>
      <c r="O438" s="72" t="s">
        <v>671</v>
      </c>
      <c r="P438" s="171" t="s">
        <v>128</v>
      </c>
      <c r="Q438" s="73" t="s">
        <v>47</v>
      </c>
      <c r="R438" s="170" t="s">
        <v>670</v>
      </c>
      <c r="S438" s="171" t="s">
        <v>861</v>
      </c>
      <c r="T438" s="171" t="s">
        <v>184</v>
      </c>
      <c r="U438" s="151">
        <f t="shared" si="123"/>
        <v>1</v>
      </c>
      <c r="V438" s="50">
        <f t="shared" si="124"/>
        <v>1</v>
      </c>
      <c r="W438" s="152">
        <f t="shared" si="137"/>
        <v>0.51108333333333322</v>
      </c>
      <c r="X438" s="152">
        <f t="shared" si="138"/>
        <v>0.74024999999999996</v>
      </c>
      <c r="Y438" s="134">
        <f t="shared" si="125"/>
        <v>0</v>
      </c>
      <c r="Z438" s="152">
        <f t="shared" si="126"/>
        <v>0.16666666666666663</v>
      </c>
      <c r="AA438" s="152">
        <f t="shared" si="127"/>
        <v>0.90691666666666659</v>
      </c>
      <c r="AB438" s="91">
        <f t="shared" si="128"/>
        <v>30</v>
      </c>
      <c r="AC438" s="81">
        <f t="shared" si="129"/>
        <v>4</v>
      </c>
      <c r="AD438" s="81">
        <f t="shared" si="130"/>
        <v>17</v>
      </c>
      <c r="AE438" s="81" t="str">
        <f t="shared" si="131"/>
        <v>4-17</v>
      </c>
      <c r="AF438" s="152">
        <f t="shared" si="132"/>
        <v>9.027777777777779E-2</v>
      </c>
      <c r="AG438" s="153">
        <f t="shared" si="133"/>
        <v>0</v>
      </c>
      <c r="AH438" s="85">
        <f t="shared" si="134"/>
        <v>1</v>
      </c>
      <c r="AI438" s="81">
        <f t="shared" si="135"/>
        <v>17</v>
      </c>
    </row>
    <row r="439" spans="2:35" x14ac:dyDescent="0.25">
      <c r="B439" s="171" t="s">
        <v>216</v>
      </c>
      <c r="C439" s="85">
        <v>170</v>
      </c>
      <c r="D439" s="85">
        <f t="shared" si="136"/>
        <v>1</v>
      </c>
      <c r="E439" s="72" t="s">
        <v>983</v>
      </c>
      <c r="F439" s="50" t="s">
        <v>984</v>
      </c>
      <c r="G439" s="70">
        <v>0.46875</v>
      </c>
      <c r="H439" s="70">
        <v>0.70833333333333337</v>
      </c>
      <c r="I439" s="71">
        <v>44315</v>
      </c>
      <c r="J439" s="71">
        <v>44316</v>
      </c>
      <c r="K439" s="71">
        <v>44315</v>
      </c>
      <c r="L439" s="71">
        <v>44315</v>
      </c>
      <c r="M439" s="70">
        <v>0.58333333333333337</v>
      </c>
      <c r="N439" s="70">
        <v>0.60416666666666663</v>
      </c>
      <c r="O439" s="72" t="s">
        <v>62</v>
      </c>
      <c r="P439" s="171" t="s">
        <v>128</v>
      </c>
      <c r="Q439" s="171" t="s">
        <v>77</v>
      </c>
      <c r="R439" s="170" t="s">
        <v>349</v>
      </c>
      <c r="S439" s="171" t="s">
        <v>337</v>
      </c>
      <c r="T439" s="171" t="s">
        <v>184</v>
      </c>
      <c r="U439" s="151">
        <f t="shared" si="123"/>
        <v>1</v>
      </c>
      <c r="V439" s="50">
        <f t="shared" si="124"/>
        <v>1</v>
      </c>
      <c r="W439" s="152">
        <f t="shared" si="137"/>
        <v>0.51108333333333322</v>
      </c>
      <c r="X439" s="152">
        <f t="shared" si="138"/>
        <v>0.74024999999999996</v>
      </c>
      <c r="Y439" s="134">
        <f t="shared" si="125"/>
        <v>0</v>
      </c>
      <c r="Z439" s="152">
        <f t="shared" si="126"/>
        <v>0.16666666666666663</v>
      </c>
      <c r="AA439" s="152">
        <f t="shared" si="127"/>
        <v>0.90691666666666659</v>
      </c>
      <c r="AB439" s="91">
        <f t="shared" si="128"/>
        <v>30</v>
      </c>
      <c r="AC439" s="81">
        <f t="shared" si="129"/>
        <v>4</v>
      </c>
      <c r="AD439" s="81">
        <f t="shared" si="130"/>
        <v>17</v>
      </c>
      <c r="AE439" s="81" t="str">
        <f t="shared" si="131"/>
        <v>4-17</v>
      </c>
      <c r="AF439" s="152">
        <f t="shared" si="132"/>
        <v>2.0833333333333259E-2</v>
      </c>
      <c r="AG439" s="153">
        <f t="shared" si="133"/>
        <v>0</v>
      </c>
      <c r="AH439" s="85">
        <f t="shared" si="134"/>
        <v>1</v>
      </c>
      <c r="AI439" s="81">
        <f t="shared" si="135"/>
        <v>17</v>
      </c>
    </row>
    <row r="440" spans="2:35" x14ac:dyDescent="0.25">
      <c r="B440" s="171" t="s">
        <v>69</v>
      </c>
      <c r="C440" s="85">
        <v>171</v>
      </c>
      <c r="D440" s="85">
        <f t="shared" si="136"/>
        <v>0</v>
      </c>
      <c r="E440" s="72" t="s">
        <v>657</v>
      </c>
      <c r="F440" s="50" t="s">
        <v>777</v>
      </c>
      <c r="G440" s="70">
        <v>0.47222222222222227</v>
      </c>
      <c r="H440" s="70">
        <v>0.71111111111111114</v>
      </c>
      <c r="I440" s="71">
        <v>44315</v>
      </c>
      <c r="J440" s="71">
        <v>44316</v>
      </c>
      <c r="K440" s="71">
        <v>44315</v>
      </c>
      <c r="L440" s="71">
        <v>44315</v>
      </c>
      <c r="M440" s="70">
        <v>0.71875</v>
      </c>
      <c r="N440" s="70">
        <v>0.75</v>
      </c>
      <c r="O440" s="72" t="s">
        <v>737</v>
      </c>
      <c r="P440" s="171" t="s">
        <v>70</v>
      </c>
      <c r="Q440" s="73" t="s">
        <v>47</v>
      </c>
      <c r="R440" s="170" t="s">
        <v>777</v>
      </c>
      <c r="S440" s="171" t="s">
        <v>337</v>
      </c>
      <c r="T440" s="171" t="s">
        <v>184</v>
      </c>
      <c r="U440" s="151">
        <f t="shared" si="123"/>
        <v>1</v>
      </c>
      <c r="V440" s="50">
        <f t="shared" si="124"/>
        <v>1</v>
      </c>
      <c r="W440" s="152">
        <f t="shared" si="137"/>
        <v>0.51038888888888878</v>
      </c>
      <c r="X440" s="152">
        <f t="shared" si="138"/>
        <v>0.73955555555555541</v>
      </c>
      <c r="Y440" s="134">
        <f t="shared" si="125"/>
        <v>0</v>
      </c>
      <c r="Z440" s="152">
        <f t="shared" si="126"/>
        <v>0.16388888888888886</v>
      </c>
      <c r="AA440" s="152">
        <f t="shared" si="127"/>
        <v>0.90344444444444427</v>
      </c>
      <c r="AB440" s="91">
        <f t="shared" si="128"/>
        <v>30</v>
      </c>
      <c r="AC440" s="81">
        <f t="shared" si="129"/>
        <v>4</v>
      </c>
      <c r="AD440" s="81">
        <f t="shared" si="130"/>
        <v>17</v>
      </c>
      <c r="AE440" s="81" t="str">
        <f t="shared" si="131"/>
        <v>4-17</v>
      </c>
      <c r="AF440" s="152">
        <f t="shared" si="132"/>
        <v>3.125E-2</v>
      </c>
      <c r="AG440" s="153">
        <f t="shared" si="133"/>
        <v>0</v>
      </c>
      <c r="AH440" s="85">
        <f t="shared" si="134"/>
        <v>1</v>
      </c>
      <c r="AI440" s="81">
        <f t="shared" si="135"/>
        <v>17</v>
      </c>
    </row>
    <row r="441" spans="2:35" ht="45" x14ac:dyDescent="0.25">
      <c r="B441" s="171" t="s">
        <v>69</v>
      </c>
      <c r="C441" s="85">
        <v>171</v>
      </c>
      <c r="D441" s="85">
        <f t="shared" si="136"/>
        <v>0</v>
      </c>
      <c r="E441" s="72" t="s">
        <v>985</v>
      </c>
      <c r="F441" s="50" t="s">
        <v>903</v>
      </c>
      <c r="G441" s="70">
        <v>0.47222222222222227</v>
      </c>
      <c r="H441" s="70">
        <v>0.71111111111111114</v>
      </c>
      <c r="I441" s="71">
        <v>44315</v>
      </c>
      <c r="J441" s="71">
        <v>44316</v>
      </c>
      <c r="K441" s="71">
        <v>44315</v>
      </c>
      <c r="L441" s="71">
        <v>44315</v>
      </c>
      <c r="M441" s="70">
        <v>0.33333333333333331</v>
      </c>
      <c r="N441" s="70">
        <v>0.41666666666666669</v>
      </c>
      <c r="O441" s="72" t="s">
        <v>986</v>
      </c>
      <c r="P441" s="171" t="s">
        <v>70</v>
      </c>
      <c r="Q441" s="73" t="s">
        <v>47</v>
      </c>
      <c r="R441" s="170" t="s">
        <v>443</v>
      </c>
      <c r="S441" s="171" t="s">
        <v>336</v>
      </c>
      <c r="T441" s="171" t="s">
        <v>184</v>
      </c>
      <c r="U441" s="151">
        <f t="shared" si="123"/>
        <v>1</v>
      </c>
      <c r="V441" s="50">
        <f t="shared" si="124"/>
        <v>1</v>
      </c>
      <c r="W441" s="152">
        <f t="shared" si="137"/>
        <v>0.51038888888888878</v>
      </c>
      <c r="X441" s="152">
        <f t="shared" si="138"/>
        <v>0.73955555555555541</v>
      </c>
      <c r="Y441" s="134">
        <f t="shared" si="125"/>
        <v>0</v>
      </c>
      <c r="Z441" s="152">
        <f t="shared" si="126"/>
        <v>0.16388888888888886</v>
      </c>
      <c r="AA441" s="152">
        <f t="shared" si="127"/>
        <v>0.90344444444444427</v>
      </c>
      <c r="AB441" s="91">
        <f t="shared" si="128"/>
        <v>30</v>
      </c>
      <c r="AC441" s="81">
        <f t="shared" si="129"/>
        <v>4</v>
      </c>
      <c r="AD441" s="81">
        <f t="shared" si="130"/>
        <v>17</v>
      </c>
      <c r="AE441" s="81" t="str">
        <f t="shared" si="131"/>
        <v>4-17</v>
      </c>
      <c r="AF441" s="152">
        <f t="shared" si="132"/>
        <v>8.333333333333337E-2</v>
      </c>
      <c r="AG441" s="153">
        <f t="shared" si="133"/>
        <v>0</v>
      </c>
      <c r="AH441" s="85">
        <f t="shared" si="134"/>
        <v>1</v>
      </c>
      <c r="AI441" s="81">
        <f t="shared" si="135"/>
        <v>17</v>
      </c>
    </row>
    <row r="442" spans="2:35" x14ac:dyDescent="0.25">
      <c r="B442" s="171" t="s">
        <v>69</v>
      </c>
      <c r="C442" s="85">
        <v>171</v>
      </c>
      <c r="D442" s="85">
        <f t="shared" si="136"/>
        <v>0</v>
      </c>
      <c r="E442" s="72" t="s">
        <v>987</v>
      </c>
      <c r="F442" s="50" t="s">
        <v>777</v>
      </c>
      <c r="G442" s="70">
        <v>0.47222222222222227</v>
      </c>
      <c r="H442" s="70">
        <v>0.71111111111111114</v>
      </c>
      <c r="I442" s="71">
        <v>44315</v>
      </c>
      <c r="J442" s="71">
        <v>44316</v>
      </c>
      <c r="K442" s="71">
        <v>44315</v>
      </c>
      <c r="L442" s="71">
        <v>44315</v>
      </c>
      <c r="M442" s="70">
        <v>0.66666666666666663</v>
      </c>
      <c r="N442" s="70">
        <v>0.75</v>
      </c>
      <c r="O442" s="72" t="s">
        <v>136</v>
      </c>
      <c r="P442" s="171" t="s">
        <v>70</v>
      </c>
      <c r="Q442" s="171" t="s">
        <v>77</v>
      </c>
      <c r="R442" s="170" t="s">
        <v>350</v>
      </c>
      <c r="S442" s="171" t="s">
        <v>337</v>
      </c>
      <c r="T442" s="171" t="s">
        <v>184</v>
      </c>
      <c r="U442" s="151">
        <f t="shared" si="123"/>
        <v>1</v>
      </c>
      <c r="V442" s="50">
        <f t="shared" si="124"/>
        <v>1</v>
      </c>
      <c r="W442" s="152">
        <f t="shared" si="137"/>
        <v>0.51038888888888878</v>
      </c>
      <c r="X442" s="152">
        <f t="shared" si="138"/>
        <v>0.73955555555555541</v>
      </c>
      <c r="Y442" s="134">
        <f t="shared" si="125"/>
        <v>0</v>
      </c>
      <c r="Z442" s="152">
        <f t="shared" si="126"/>
        <v>0.16388888888888886</v>
      </c>
      <c r="AA442" s="152">
        <f t="shared" si="127"/>
        <v>0.90344444444444427</v>
      </c>
      <c r="AB442" s="91">
        <f t="shared" si="128"/>
        <v>30</v>
      </c>
      <c r="AC442" s="81">
        <f t="shared" si="129"/>
        <v>4</v>
      </c>
      <c r="AD442" s="81">
        <f t="shared" si="130"/>
        <v>17</v>
      </c>
      <c r="AE442" s="81" t="str">
        <f t="shared" si="131"/>
        <v>4-17</v>
      </c>
      <c r="AF442" s="152">
        <f t="shared" si="132"/>
        <v>8.333333333333337E-2</v>
      </c>
      <c r="AG442" s="153">
        <f t="shared" si="133"/>
        <v>0</v>
      </c>
      <c r="AH442" s="85">
        <f t="shared" si="134"/>
        <v>1</v>
      </c>
      <c r="AI442" s="81">
        <f t="shared" si="135"/>
        <v>17</v>
      </c>
    </row>
    <row r="443" spans="2:35" ht="30" x14ac:dyDescent="0.25">
      <c r="B443" s="171" t="s">
        <v>69</v>
      </c>
      <c r="C443" s="85">
        <v>171</v>
      </c>
      <c r="D443" s="85">
        <f t="shared" si="136"/>
        <v>0</v>
      </c>
      <c r="E443" s="72" t="s">
        <v>988</v>
      </c>
      <c r="F443" s="50" t="s">
        <v>903</v>
      </c>
      <c r="G443" s="70">
        <v>0.47222222222222227</v>
      </c>
      <c r="H443" s="70">
        <v>0.71111111111111114</v>
      </c>
      <c r="I443" s="71">
        <v>44315</v>
      </c>
      <c r="J443" s="71">
        <v>44316</v>
      </c>
      <c r="K443" s="71">
        <v>44316</v>
      </c>
      <c r="L443" s="71">
        <v>44316</v>
      </c>
      <c r="M443" s="70">
        <v>0.58333333333333337</v>
      </c>
      <c r="N443" s="70">
        <v>0.63194444444444442</v>
      </c>
      <c r="O443" s="72" t="s">
        <v>295</v>
      </c>
      <c r="P443" s="171" t="s">
        <v>70</v>
      </c>
      <c r="Q443" s="73" t="s">
        <v>47</v>
      </c>
      <c r="R443" s="170" t="s">
        <v>443</v>
      </c>
      <c r="S443" s="171" t="s">
        <v>337</v>
      </c>
      <c r="T443" s="171" t="s">
        <v>184</v>
      </c>
      <c r="U443" s="151">
        <f t="shared" si="123"/>
        <v>1</v>
      </c>
      <c r="V443" s="50">
        <f t="shared" si="124"/>
        <v>1</v>
      </c>
      <c r="W443" s="152">
        <f t="shared" si="137"/>
        <v>0.51038888888888878</v>
      </c>
      <c r="X443" s="152">
        <f t="shared" si="138"/>
        <v>0.73955555555555541</v>
      </c>
      <c r="Y443" s="134">
        <f t="shared" si="125"/>
        <v>0</v>
      </c>
      <c r="Z443" s="152">
        <f t="shared" si="126"/>
        <v>0.16388888888888886</v>
      </c>
      <c r="AA443" s="152">
        <f t="shared" si="127"/>
        <v>0.90344444444444427</v>
      </c>
      <c r="AB443" s="91">
        <f t="shared" si="128"/>
        <v>30</v>
      </c>
      <c r="AC443" s="81">
        <f t="shared" si="129"/>
        <v>4</v>
      </c>
      <c r="AD443" s="81">
        <f t="shared" si="130"/>
        <v>17</v>
      </c>
      <c r="AE443" s="81" t="str">
        <f t="shared" si="131"/>
        <v>4-17</v>
      </c>
      <c r="AF443" s="152">
        <f t="shared" si="132"/>
        <v>4.8611111111111049E-2</v>
      </c>
      <c r="AG443" s="153">
        <f t="shared" si="133"/>
        <v>0</v>
      </c>
      <c r="AH443" s="85">
        <f t="shared" si="134"/>
        <v>1</v>
      </c>
      <c r="AI443" s="81">
        <f t="shared" si="135"/>
        <v>17</v>
      </c>
    </row>
    <row r="444" spans="2:35" x14ac:dyDescent="0.25">
      <c r="B444" s="171" t="s">
        <v>69</v>
      </c>
      <c r="C444" s="85">
        <v>171</v>
      </c>
      <c r="D444" s="85">
        <f t="shared" si="136"/>
        <v>0</v>
      </c>
      <c r="E444" s="72" t="s">
        <v>989</v>
      </c>
      <c r="F444" s="50" t="s">
        <v>887</v>
      </c>
      <c r="G444" s="70">
        <v>0.47222222222222227</v>
      </c>
      <c r="H444" s="70">
        <v>0.71111111111111114</v>
      </c>
      <c r="I444" s="71">
        <v>44315</v>
      </c>
      <c r="J444" s="71">
        <v>44316</v>
      </c>
      <c r="K444" s="71">
        <v>44316</v>
      </c>
      <c r="L444" s="71">
        <v>44316</v>
      </c>
      <c r="M444" s="70">
        <v>0.70486111111111116</v>
      </c>
      <c r="N444" s="70">
        <v>0.8125</v>
      </c>
      <c r="O444" s="72" t="s">
        <v>62</v>
      </c>
      <c r="P444" s="171" t="s">
        <v>70</v>
      </c>
      <c r="Q444" s="171" t="s">
        <v>77</v>
      </c>
      <c r="R444" s="170" t="s">
        <v>349</v>
      </c>
      <c r="S444" s="171" t="s">
        <v>336</v>
      </c>
      <c r="T444" s="171" t="s">
        <v>184</v>
      </c>
      <c r="U444" s="151">
        <f t="shared" si="123"/>
        <v>1</v>
      </c>
      <c r="V444" s="50">
        <f t="shared" si="124"/>
        <v>1</v>
      </c>
      <c r="W444" s="152">
        <f t="shared" si="137"/>
        <v>0.51038888888888878</v>
      </c>
      <c r="X444" s="152">
        <f t="shared" si="138"/>
        <v>0.73955555555555541</v>
      </c>
      <c r="Y444" s="134">
        <f t="shared" si="125"/>
        <v>0</v>
      </c>
      <c r="Z444" s="152">
        <f t="shared" si="126"/>
        <v>0.16388888888888886</v>
      </c>
      <c r="AA444" s="152">
        <f t="shared" si="127"/>
        <v>0.90344444444444427</v>
      </c>
      <c r="AB444" s="91">
        <f t="shared" si="128"/>
        <v>30</v>
      </c>
      <c r="AC444" s="81">
        <f t="shared" si="129"/>
        <v>4</v>
      </c>
      <c r="AD444" s="81">
        <f t="shared" si="130"/>
        <v>17</v>
      </c>
      <c r="AE444" s="81" t="str">
        <f t="shared" si="131"/>
        <v>4-17</v>
      </c>
      <c r="AF444" s="152">
        <f t="shared" si="132"/>
        <v>0.10763888888888884</v>
      </c>
      <c r="AG444" s="153">
        <f t="shared" si="133"/>
        <v>0</v>
      </c>
      <c r="AH444" s="85">
        <f t="shared" si="134"/>
        <v>1</v>
      </c>
      <c r="AI444" s="81">
        <f t="shared" si="135"/>
        <v>17</v>
      </c>
    </row>
    <row r="445" spans="2:35" x14ac:dyDescent="0.25">
      <c r="B445" s="171" t="s">
        <v>69</v>
      </c>
      <c r="C445" s="85">
        <v>171</v>
      </c>
      <c r="D445" s="85">
        <f t="shared" si="136"/>
        <v>0</v>
      </c>
      <c r="E445" s="72" t="s">
        <v>990</v>
      </c>
      <c r="F445" s="50" t="s">
        <v>887</v>
      </c>
      <c r="G445" s="70">
        <v>0.47222222222222227</v>
      </c>
      <c r="H445" s="70">
        <v>0.71111111111111114</v>
      </c>
      <c r="I445" s="71">
        <v>44315</v>
      </c>
      <c r="J445" s="71">
        <v>44316</v>
      </c>
      <c r="K445" s="71">
        <v>44316</v>
      </c>
      <c r="L445" s="71">
        <v>44316</v>
      </c>
      <c r="M445" s="70">
        <v>0.64583333333333337</v>
      </c>
      <c r="N445" s="70">
        <v>0.71111111111111114</v>
      </c>
      <c r="O445" s="72" t="s">
        <v>136</v>
      </c>
      <c r="P445" s="171" t="s">
        <v>70</v>
      </c>
      <c r="Q445" s="171" t="s">
        <v>77</v>
      </c>
      <c r="R445" s="170" t="s">
        <v>350</v>
      </c>
      <c r="S445" s="171" t="s">
        <v>337</v>
      </c>
      <c r="T445" s="171" t="s">
        <v>184</v>
      </c>
      <c r="U445" s="151">
        <f t="shared" si="123"/>
        <v>1</v>
      </c>
      <c r="V445" s="50">
        <f t="shared" si="124"/>
        <v>1</v>
      </c>
      <c r="W445" s="152">
        <f t="shared" si="137"/>
        <v>0.51038888888888878</v>
      </c>
      <c r="X445" s="152">
        <f t="shared" si="138"/>
        <v>0.73955555555555541</v>
      </c>
      <c r="Y445" s="134">
        <f t="shared" si="125"/>
        <v>0</v>
      </c>
      <c r="Z445" s="152">
        <f t="shared" si="126"/>
        <v>0.16388888888888886</v>
      </c>
      <c r="AA445" s="152">
        <f t="shared" si="127"/>
        <v>0.90344444444444427</v>
      </c>
      <c r="AB445" s="91">
        <f t="shared" si="128"/>
        <v>30</v>
      </c>
      <c r="AC445" s="81">
        <f t="shared" si="129"/>
        <v>4</v>
      </c>
      <c r="AD445" s="81">
        <f t="shared" si="130"/>
        <v>17</v>
      </c>
      <c r="AE445" s="81" t="str">
        <f t="shared" si="131"/>
        <v>4-17</v>
      </c>
      <c r="AF445" s="152">
        <f t="shared" si="132"/>
        <v>6.5277777777777768E-2</v>
      </c>
      <c r="AG445" s="153">
        <f t="shared" si="133"/>
        <v>0</v>
      </c>
      <c r="AH445" s="85">
        <f t="shared" si="134"/>
        <v>1</v>
      </c>
      <c r="AI445" s="81">
        <f t="shared" si="135"/>
        <v>17</v>
      </c>
    </row>
    <row r="446" spans="2:35" x14ac:dyDescent="0.25">
      <c r="B446" s="171" t="s">
        <v>991</v>
      </c>
      <c r="C446" s="85">
        <v>171</v>
      </c>
      <c r="D446" s="85">
        <f t="shared" si="136"/>
        <v>0</v>
      </c>
      <c r="E446" s="72" t="s">
        <v>992</v>
      </c>
      <c r="F446" s="50" t="s">
        <v>903</v>
      </c>
      <c r="G446" s="70">
        <v>0.47222222222222227</v>
      </c>
      <c r="H446" s="70">
        <v>0.5</v>
      </c>
      <c r="I446" s="71">
        <v>44315</v>
      </c>
      <c r="J446" s="71">
        <v>44316</v>
      </c>
      <c r="K446" s="71">
        <v>44316</v>
      </c>
      <c r="L446" s="71">
        <v>44316</v>
      </c>
      <c r="M446" s="70">
        <v>0.4375</v>
      </c>
      <c r="N446" s="70">
        <v>0.67708333333333337</v>
      </c>
      <c r="O446" s="72" t="s">
        <v>126</v>
      </c>
      <c r="P446" s="171" t="s">
        <v>70</v>
      </c>
      <c r="Q446" s="171" t="s">
        <v>77</v>
      </c>
      <c r="R446" s="170" t="s">
        <v>443</v>
      </c>
      <c r="S446" s="171" t="s">
        <v>336</v>
      </c>
      <c r="T446" s="171" t="s">
        <v>184</v>
      </c>
      <c r="U446" s="151">
        <f t="shared" si="123"/>
        <v>1</v>
      </c>
      <c r="V446" s="50">
        <f t="shared" si="124"/>
        <v>1</v>
      </c>
      <c r="W446" s="152">
        <f t="shared" si="137"/>
        <v>0.29927777777777764</v>
      </c>
      <c r="X446" s="152">
        <f t="shared" si="138"/>
        <v>0.52844444444444438</v>
      </c>
      <c r="Y446" s="134">
        <f t="shared" si="125"/>
        <v>1</v>
      </c>
      <c r="Z446" s="152">
        <f t="shared" si="126"/>
        <v>0</v>
      </c>
      <c r="AA446" s="152">
        <f t="shared" si="127"/>
        <v>0.52844444444444438</v>
      </c>
      <c r="AB446" s="91">
        <f t="shared" si="128"/>
        <v>30</v>
      </c>
      <c r="AC446" s="81">
        <f t="shared" si="129"/>
        <v>4</v>
      </c>
      <c r="AD446" s="81">
        <f t="shared" si="130"/>
        <v>17</v>
      </c>
      <c r="AE446" s="81" t="str">
        <f t="shared" si="131"/>
        <v>4-17</v>
      </c>
      <c r="AF446" s="152">
        <f t="shared" si="132"/>
        <v>0.15658333333333335</v>
      </c>
      <c r="AG446" s="153">
        <f t="shared" si="133"/>
        <v>0</v>
      </c>
      <c r="AH446" s="85">
        <f t="shared" si="134"/>
        <v>1</v>
      </c>
      <c r="AI446" s="81">
        <f t="shared" si="135"/>
        <v>17</v>
      </c>
    </row>
    <row r="447" spans="2:35" ht="30" x14ac:dyDescent="0.25">
      <c r="B447" s="171" t="s">
        <v>991</v>
      </c>
      <c r="C447" s="85">
        <v>171</v>
      </c>
      <c r="D447" s="85">
        <f t="shared" si="136"/>
        <v>1</v>
      </c>
      <c r="E447" s="72" t="s">
        <v>993</v>
      </c>
      <c r="F447" s="50" t="s">
        <v>903</v>
      </c>
      <c r="G447" s="70">
        <v>0.47222222222222227</v>
      </c>
      <c r="H447" s="70">
        <v>0.5</v>
      </c>
      <c r="I447" s="71">
        <v>44315</v>
      </c>
      <c r="J447" s="71">
        <v>44316</v>
      </c>
      <c r="K447" s="71">
        <v>44316</v>
      </c>
      <c r="L447" s="71">
        <v>44316</v>
      </c>
      <c r="M447" s="70">
        <v>0.47222222222222227</v>
      </c>
      <c r="N447" s="70">
        <v>0.5</v>
      </c>
      <c r="O447" s="72" t="s">
        <v>994</v>
      </c>
      <c r="P447" s="171" t="s">
        <v>70</v>
      </c>
      <c r="Q447" s="171" t="s">
        <v>77</v>
      </c>
      <c r="R447" s="170" t="s">
        <v>443</v>
      </c>
      <c r="S447" s="171" t="s">
        <v>336</v>
      </c>
      <c r="T447" s="171" t="s">
        <v>184</v>
      </c>
      <c r="U447" s="151">
        <f t="shared" si="123"/>
        <v>1</v>
      </c>
      <c r="V447" s="50">
        <f t="shared" si="124"/>
        <v>1</v>
      </c>
      <c r="W447" s="152">
        <f t="shared" si="137"/>
        <v>0.29927777777777764</v>
      </c>
      <c r="X447" s="152">
        <f t="shared" si="138"/>
        <v>0.52844444444444438</v>
      </c>
      <c r="Y447" s="134">
        <f t="shared" si="125"/>
        <v>1</v>
      </c>
      <c r="Z447" s="152">
        <f t="shared" si="126"/>
        <v>0</v>
      </c>
      <c r="AA447" s="152">
        <f t="shared" si="127"/>
        <v>0.52844444444444438</v>
      </c>
      <c r="AB447" s="91">
        <f t="shared" si="128"/>
        <v>30</v>
      </c>
      <c r="AC447" s="81">
        <f t="shared" si="129"/>
        <v>4</v>
      </c>
      <c r="AD447" s="81">
        <f t="shared" si="130"/>
        <v>17</v>
      </c>
      <c r="AE447" s="81" t="str">
        <f t="shared" si="131"/>
        <v>4-17</v>
      </c>
      <c r="AF447" s="152">
        <f t="shared" si="132"/>
        <v>2.7777777777777735E-2</v>
      </c>
      <c r="AG447" s="153">
        <f t="shared" si="133"/>
        <v>0</v>
      </c>
      <c r="AH447" s="85">
        <f t="shared" si="134"/>
        <v>1</v>
      </c>
      <c r="AI447" s="81">
        <f t="shared" si="135"/>
        <v>17</v>
      </c>
    </row>
    <row r="448" spans="2:35" ht="30" x14ac:dyDescent="0.25">
      <c r="B448" s="173" t="s">
        <v>149</v>
      </c>
      <c r="C448" s="85">
        <v>172</v>
      </c>
      <c r="D448" s="85">
        <f t="shared" si="136"/>
        <v>0</v>
      </c>
      <c r="E448" s="174" t="s">
        <v>962</v>
      </c>
      <c r="F448" s="175" t="s">
        <v>777</v>
      </c>
      <c r="G448" s="176">
        <v>0.4861111111111111</v>
      </c>
      <c r="H448" s="176">
        <v>0.73263888888888884</v>
      </c>
      <c r="I448" s="177">
        <v>44315</v>
      </c>
      <c r="J448" s="177">
        <v>44315</v>
      </c>
      <c r="K448" s="177">
        <v>44315</v>
      </c>
      <c r="L448" s="177">
        <v>44315</v>
      </c>
      <c r="M448" s="176">
        <v>0.6875</v>
      </c>
      <c r="N448" s="176">
        <v>0.70138888888888884</v>
      </c>
      <c r="O448" s="174" t="s">
        <v>995</v>
      </c>
      <c r="P448" s="178" t="s">
        <v>996</v>
      </c>
      <c r="Q448" s="73" t="s">
        <v>47</v>
      </c>
      <c r="R448" s="173" t="s">
        <v>443</v>
      </c>
      <c r="S448" s="178" t="s">
        <v>337</v>
      </c>
      <c r="T448" s="178" t="s">
        <v>184</v>
      </c>
      <c r="U448" s="151">
        <f t="shared" si="123"/>
        <v>0</v>
      </c>
      <c r="V448" s="50">
        <f t="shared" si="124"/>
        <v>1</v>
      </c>
      <c r="W448" s="152">
        <f t="shared" si="137"/>
        <v>0.16352777777777772</v>
      </c>
      <c r="X448" s="152">
        <f t="shared" si="138"/>
        <v>0.20485777777777775</v>
      </c>
      <c r="Y448" s="134">
        <f t="shared" si="125"/>
        <v>0</v>
      </c>
      <c r="Z448" s="152">
        <f t="shared" si="126"/>
        <v>0.14236111111111116</v>
      </c>
      <c r="AA448" s="152">
        <f t="shared" si="127"/>
        <v>0.34721888888888891</v>
      </c>
      <c r="AB448" s="91">
        <f t="shared" si="128"/>
        <v>29</v>
      </c>
      <c r="AC448" s="81">
        <f t="shared" si="129"/>
        <v>4</v>
      </c>
      <c r="AD448" s="81">
        <f t="shared" si="130"/>
        <v>17</v>
      </c>
      <c r="AE448" s="81" t="str">
        <f t="shared" si="131"/>
        <v>4-17</v>
      </c>
      <c r="AF448" s="152">
        <f t="shared" si="132"/>
        <v>1.388888888888884E-2</v>
      </c>
      <c r="AG448" s="153">
        <f t="shared" si="133"/>
        <v>0</v>
      </c>
      <c r="AH448" s="85">
        <f t="shared" si="134"/>
        <v>1</v>
      </c>
      <c r="AI448" s="81">
        <f t="shared" si="135"/>
        <v>17</v>
      </c>
    </row>
    <row r="449" spans="2:35" ht="30" x14ac:dyDescent="0.25">
      <c r="B449" s="173" t="s">
        <v>149</v>
      </c>
      <c r="C449" s="85">
        <v>172</v>
      </c>
      <c r="D449" s="85">
        <f t="shared" si="136"/>
        <v>1</v>
      </c>
      <c r="E449" s="174" t="s">
        <v>997</v>
      </c>
      <c r="F449" s="175" t="s">
        <v>890</v>
      </c>
      <c r="G449" s="176">
        <v>0.4861111111111111</v>
      </c>
      <c r="H449" s="176">
        <v>0.73263888888888884</v>
      </c>
      <c r="I449" s="177">
        <v>44315</v>
      </c>
      <c r="J449" s="177">
        <v>44315</v>
      </c>
      <c r="K449" s="177">
        <v>44315</v>
      </c>
      <c r="L449" s="177">
        <v>44315</v>
      </c>
      <c r="M449" s="176">
        <v>0.72222222222222221</v>
      </c>
      <c r="N449" s="176">
        <v>0.73263888888888884</v>
      </c>
      <c r="O449" s="174" t="s">
        <v>271</v>
      </c>
      <c r="P449" s="173" t="s">
        <v>419</v>
      </c>
      <c r="Q449" s="73" t="s">
        <v>47</v>
      </c>
      <c r="R449" s="173" t="s">
        <v>380</v>
      </c>
      <c r="S449" s="178" t="s">
        <v>337</v>
      </c>
      <c r="T449" s="178" t="s">
        <v>184</v>
      </c>
      <c r="U449" s="151">
        <f t="shared" si="123"/>
        <v>0</v>
      </c>
      <c r="V449" s="50">
        <f t="shared" si="124"/>
        <v>1</v>
      </c>
      <c r="W449" s="152">
        <f t="shared" si="137"/>
        <v>0.16352777777777772</v>
      </c>
      <c r="X449" s="152">
        <f t="shared" si="138"/>
        <v>0.20485777777777775</v>
      </c>
      <c r="Y449" s="134">
        <f t="shared" si="125"/>
        <v>0</v>
      </c>
      <c r="Z449" s="152">
        <f t="shared" si="126"/>
        <v>0.14236111111111116</v>
      </c>
      <c r="AA449" s="152">
        <f t="shared" si="127"/>
        <v>0.34721888888888891</v>
      </c>
      <c r="AB449" s="91">
        <f t="shared" si="128"/>
        <v>29</v>
      </c>
      <c r="AC449" s="81">
        <f t="shared" si="129"/>
        <v>4</v>
      </c>
      <c r="AD449" s="81">
        <f t="shared" si="130"/>
        <v>17</v>
      </c>
      <c r="AE449" s="81" t="str">
        <f t="shared" si="131"/>
        <v>4-17</v>
      </c>
      <c r="AF449" s="152">
        <f t="shared" si="132"/>
        <v>1.041666666666663E-2</v>
      </c>
      <c r="AG449" s="153">
        <f t="shared" si="133"/>
        <v>0</v>
      </c>
      <c r="AH449" s="85">
        <f t="shared" si="134"/>
        <v>1</v>
      </c>
      <c r="AI449" s="81">
        <f t="shared" si="135"/>
        <v>17</v>
      </c>
    </row>
    <row r="450" spans="2:35" x14ac:dyDescent="0.25">
      <c r="B450" s="173" t="s">
        <v>121</v>
      </c>
      <c r="C450" s="85">
        <v>173</v>
      </c>
      <c r="D450" s="85">
        <f t="shared" si="136"/>
        <v>0</v>
      </c>
      <c r="E450" s="174" t="s">
        <v>998</v>
      </c>
      <c r="F450" s="175" t="s">
        <v>887</v>
      </c>
      <c r="G450" s="176">
        <v>0.60416666666666663</v>
      </c>
      <c r="H450" s="176">
        <v>0.63541666666666663</v>
      </c>
      <c r="I450" s="177">
        <v>44315</v>
      </c>
      <c r="J450" s="177">
        <v>44320</v>
      </c>
      <c r="K450" s="177">
        <v>44315</v>
      </c>
      <c r="L450" s="177">
        <v>44315</v>
      </c>
      <c r="M450" s="176">
        <v>0.60416666666666663</v>
      </c>
      <c r="N450" s="176">
        <v>0.625</v>
      </c>
      <c r="O450" s="174" t="s">
        <v>62</v>
      </c>
      <c r="P450" s="174" t="s">
        <v>122</v>
      </c>
      <c r="Q450" s="178" t="s">
        <v>77</v>
      </c>
      <c r="R450" s="173" t="s">
        <v>349</v>
      </c>
      <c r="S450" s="178" t="s">
        <v>336</v>
      </c>
      <c r="T450" s="178" t="s">
        <v>184</v>
      </c>
      <c r="U450" s="151">
        <f t="shared" si="123"/>
        <v>5</v>
      </c>
      <c r="V450" s="50">
        <f t="shared" si="124"/>
        <v>1</v>
      </c>
      <c r="W450" s="152">
        <f t="shared" si="137"/>
        <v>1.8021500000000001</v>
      </c>
      <c r="X450" s="152">
        <f t="shared" si="138"/>
        <v>2.9882466666666661</v>
      </c>
      <c r="Y450" s="134">
        <f t="shared" si="125"/>
        <v>1</v>
      </c>
      <c r="Z450" s="152">
        <f t="shared" si="126"/>
        <v>0</v>
      </c>
      <c r="AA450" s="152">
        <f t="shared" si="127"/>
        <v>2.9882466666666661</v>
      </c>
      <c r="AB450" s="91">
        <f t="shared" si="128"/>
        <v>4</v>
      </c>
      <c r="AC450" s="81">
        <f t="shared" si="129"/>
        <v>5</v>
      </c>
      <c r="AD450" s="81">
        <f t="shared" si="130"/>
        <v>18</v>
      </c>
      <c r="AE450" s="81" t="str">
        <f t="shared" si="131"/>
        <v>5-18</v>
      </c>
      <c r="AF450" s="152">
        <f t="shared" si="132"/>
        <v>2.083333333333337E-2</v>
      </c>
      <c r="AG450" s="153">
        <f t="shared" si="133"/>
        <v>0</v>
      </c>
      <c r="AH450" s="85">
        <f t="shared" si="134"/>
        <v>1</v>
      </c>
      <c r="AI450" s="81">
        <f t="shared" si="135"/>
        <v>17</v>
      </c>
    </row>
    <row r="451" spans="2:35" ht="30" x14ac:dyDescent="0.25">
      <c r="B451" s="173" t="s">
        <v>121</v>
      </c>
      <c r="C451" s="85">
        <v>173</v>
      </c>
      <c r="D451" s="85">
        <f t="shared" si="136"/>
        <v>0</v>
      </c>
      <c r="E451" s="174" t="s">
        <v>999</v>
      </c>
      <c r="F451" s="175" t="s">
        <v>441</v>
      </c>
      <c r="G451" s="176">
        <v>0.60416666666666663</v>
      </c>
      <c r="H451" s="176">
        <v>0.63541666666666663</v>
      </c>
      <c r="I451" s="177">
        <v>44315</v>
      </c>
      <c r="J451" s="177">
        <v>44320</v>
      </c>
      <c r="K451" s="177">
        <v>44316</v>
      </c>
      <c r="L451" s="177">
        <v>44316</v>
      </c>
      <c r="M451" s="176">
        <v>0.3125</v>
      </c>
      <c r="N451" s="176">
        <v>0.75</v>
      </c>
      <c r="O451" s="174" t="s">
        <v>271</v>
      </c>
      <c r="P451" s="174" t="s">
        <v>122</v>
      </c>
      <c r="Q451" s="174" t="s">
        <v>77</v>
      </c>
      <c r="R451" s="174" t="s">
        <v>1000</v>
      </c>
      <c r="S451" s="171" t="s">
        <v>337</v>
      </c>
      <c r="T451" s="178" t="s">
        <v>184</v>
      </c>
      <c r="U451" s="151">
        <f t="shared" si="123"/>
        <v>5</v>
      </c>
      <c r="V451" s="50">
        <f t="shared" si="124"/>
        <v>1</v>
      </c>
      <c r="W451" s="152">
        <f t="shared" si="137"/>
        <v>1.8021500000000001</v>
      </c>
      <c r="X451" s="152">
        <f t="shared" si="138"/>
        <v>2.9882466666666661</v>
      </c>
      <c r="Y451" s="134">
        <f t="shared" si="125"/>
        <v>1</v>
      </c>
      <c r="Z451" s="152">
        <f t="shared" si="126"/>
        <v>0</v>
      </c>
      <c r="AA451" s="152">
        <f t="shared" si="127"/>
        <v>2.9882466666666661</v>
      </c>
      <c r="AB451" s="91">
        <f t="shared" si="128"/>
        <v>4</v>
      </c>
      <c r="AC451" s="81">
        <f t="shared" si="129"/>
        <v>5</v>
      </c>
      <c r="AD451" s="81">
        <f t="shared" si="130"/>
        <v>18</v>
      </c>
      <c r="AE451" s="81" t="str">
        <f t="shared" si="131"/>
        <v>5-18</v>
      </c>
      <c r="AF451" s="152">
        <f t="shared" si="132"/>
        <v>0.35449999999999998</v>
      </c>
      <c r="AG451" s="153">
        <f t="shared" si="133"/>
        <v>0</v>
      </c>
      <c r="AH451" s="85">
        <f t="shared" si="134"/>
        <v>1</v>
      </c>
      <c r="AI451" s="81">
        <f t="shared" si="135"/>
        <v>17</v>
      </c>
    </row>
    <row r="452" spans="2:35" x14ac:dyDescent="0.25">
      <c r="B452" s="173" t="s">
        <v>121</v>
      </c>
      <c r="C452" s="85">
        <v>173</v>
      </c>
      <c r="D452" s="85">
        <f t="shared" si="136"/>
        <v>0</v>
      </c>
      <c r="E452" s="174" t="s">
        <v>1001</v>
      </c>
      <c r="F452" s="175" t="s">
        <v>887</v>
      </c>
      <c r="G452" s="176">
        <v>0.60416666666666663</v>
      </c>
      <c r="H452" s="176">
        <v>0.63541666666666663</v>
      </c>
      <c r="I452" s="177">
        <v>44315</v>
      </c>
      <c r="J452" s="177">
        <v>44320</v>
      </c>
      <c r="K452" s="177">
        <v>44316</v>
      </c>
      <c r="L452" s="177">
        <v>44316</v>
      </c>
      <c r="M452" s="176">
        <v>0.4861111111111111</v>
      </c>
      <c r="N452" s="176">
        <v>0.625</v>
      </c>
      <c r="O452" s="174" t="s">
        <v>400</v>
      </c>
      <c r="P452" s="174" t="s">
        <v>122</v>
      </c>
      <c r="Q452" s="178" t="s">
        <v>77</v>
      </c>
      <c r="R452" s="178" t="s">
        <v>352</v>
      </c>
      <c r="S452" s="171" t="s">
        <v>337</v>
      </c>
      <c r="T452" s="178" t="s">
        <v>184</v>
      </c>
      <c r="U452" s="151">
        <f t="shared" si="123"/>
        <v>5</v>
      </c>
      <c r="V452" s="50">
        <f t="shared" si="124"/>
        <v>1</v>
      </c>
      <c r="W452" s="152">
        <f t="shared" si="137"/>
        <v>1.8021500000000001</v>
      </c>
      <c r="X452" s="152">
        <f t="shared" si="138"/>
        <v>2.9882466666666661</v>
      </c>
      <c r="Y452" s="134">
        <f t="shared" si="125"/>
        <v>1</v>
      </c>
      <c r="Z452" s="152">
        <f t="shared" si="126"/>
        <v>0</v>
      </c>
      <c r="AA452" s="152">
        <f t="shared" si="127"/>
        <v>2.9882466666666661</v>
      </c>
      <c r="AB452" s="91">
        <f t="shared" si="128"/>
        <v>4</v>
      </c>
      <c r="AC452" s="81">
        <f t="shared" si="129"/>
        <v>5</v>
      </c>
      <c r="AD452" s="81">
        <f t="shared" si="130"/>
        <v>18</v>
      </c>
      <c r="AE452" s="81" t="str">
        <f t="shared" si="131"/>
        <v>5-18</v>
      </c>
      <c r="AF452" s="152">
        <f t="shared" si="132"/>
        <v>0.1388888888888889</v>
      </c>
      <c r="AG452" s="153">
        <f t="shared" si="133"/>
        <v>0</v>
      </c>
      <c r="AH452" s="85">
        <f t="shared" si="134"/>
        <v>1</v>
      </c>
      <c r="AI452" s="81">
        <f t="shared" si="135"/>
        <v>17</v>
      </c>
    </row>
    <row r="453" spans="2:35" x14ac:dyDescent="0.25">
      <c r="B453" s="173" t="s">
        <v>121</v>
      </c>
      <c r="C453" s="85">
        <v>173</v>
      </c>
      <c r="D453" s="85">
        <f t="shared" si="136"/>
        <v>0</v>
      </c>
      <c r="E453" s="174" t="s">
        <v>259</v>
      </c>
      <c r="F453" s="175" t="s">
        <v>891</v>
      </c>
      <c r="G453" s="176">
        <v>0.60416666666666663</v>
      </c>
      <c r="H453" s="176">
        <v>0.63541666666666663</v>
      </c>
      <c r="I453" s="177">
        <v>44315</v>
      </c>
      <c r="J453" s="177">
        <v>44320</v>
      </c>
      <c r="K453" s="177">
        <v>44316</v>
      </c>
      <c r="L453" s="177">
        <v>44316</v>
      </c>
      <c r="M453" s="176">
        <v>0.58333333333333337</v>
      </c>
      <c r="N453" s="176">
        <v>0.59722222222222221</v>
      </c>
      <c r="O453" s="174" t="s">
        <v>100</v>
      </c>
      <c r="P453" s="174" t="s">
        <v>122</v>
      </c>
      <c r="Q453" s="178" t="s">
        <v>77</v>
      </c>
      <c r="R453" s="178" t="s">
        <v>443</v>
      </c>
      <c r="S453" s="171" t="s">
        <v>337</v>
      </c>
      <c r="T453" s="178" t="s">
        <v>184</v>
      </c>
      <c r="U453" s="151">
        <f t="shared" si="123"/>
        <v>5</v>
      </c>
      <c r="V453" s="50">
        <f t="shared" si="124"/>
        <v>1</v>
      </c>
      <c r="W453" s="152">
        <f t="shared" si="137"/>
        <v>1.8021500000000001</v>
      </c>
      <c r="X453" s="152">
        <f t="shared" si="138"/>
        <v>2.9882466666666661</v>
      </c>
      <c r="Y453" s="134">
        <f t="shared" si="125"/>
        <v>1</v>
      </c>
      <c r="Z453" s="152">
        <f t="shared" si="126"/>
        <v>0</v>
      </c>
      <c r="AA453" s="152">
        <f t="shared" si="127"/>
        <v>2.9882466666666661</v>
      </c>
      <c r="AB453" s="91">
        <f t="shared" si="128"/>
        <v>4</v>
      </c>
      <c r="AC453" s="81">
        <f t="shared" si="129"/>
        <v>5</v>
      </c>
      <c r="AD453" s="81">
        <f t="shared" si="130"/>
        <v>18</v>
      </c>
      <c r="AE453" s="81" t="str">
        <f t="shared" si="131"/>
        <v>5-18</v>
      </c>
      <c r="AF453" s="152">
        <f t="shared" si="132"/>
        <v>1.388888888888884E-2</v>
      </c>
      <c r="AG453" s="153">
        <f t="shared" si="133"/>
        <v>0</v>
      </c>
      <c r="AH453" s="85">
        <f t="shared" si="134"/>
        <v>1</v>
      </c>
      <c r="AI453" s="81">
        <f t="shared" si="135"/>
        <v>17</v>
      </c>
    </row>
    <row r="454" spans="2:35" ht="30" x14ac:dyDescent="0.25">
      <c r="B454" s="173" t="s">
        <v>121</v>
      </c>
      <c r="C454" s="85">
        <v>173</v>
      </c>
      <c r="D454" s="85">
        <f t="shared" si="136"/>
        <v>0</v>
      </c>
      <c r="E454" s="174" t="s">
        <v>1002</v>
      </c>
      <c r="F454" s="175" t="s">
        <v>441</v>
      </c>
      <c r="G454" s="176">
        <v>0.60416666666666663</v>
      </c>
      <c r="H454" s="176">
        <v>0.63541666666666663</v>
      </c>
      <c r="I454" s="177">
        <v>44315</v>
      </c>
      <c r="J454" s="177">
        <v>44320</v>
      </c>
      <c r="K454" s="177">
        <v>44319</v>
      </c>
      <c r="L454" s="177">
        <v>44319</v>
      </c>
      <c r="M454" s="176">
        <v>0.3125</v>
      </c>
      <c r="N454" s="176">
        <v>0.72916666666666663</v>
      </c>
      <c r="O454" s="174" t="s">
        <v>271</v>
      </c>
      <c r="P454" s="174" t="s">
        <v>122</v>
      </c>
      <c r="Q454" s="174" t="s">
        <v>77</v>
      </c>
      <c r="R454" s="174" t="s">
        <v>1000</v>
      </c>
      <c r="S454" s="171" t="s">
        <v>337</v>
      </c>
      <c r="T454" s="178" t="s">
        <v>184</v>
      </c>
      <c r="U454" s="151">
        <f t="shared" si="123"/>
        <v>5</v>
      </c>
      <c r="V454" s="50">
        <f t="shared" si="124"/>
        <v>1</v>
      </c>
      <c r="W454" s="152">
        <f t="shared" si="137"/>
        <v>1.8021500000000001</v>
      </c>
      <c r="X454" s="152">
        <f t="shared" si="138"/>
        <v>2.9882466666666661</v>
      </c>
      <c r="Y454" s="134">
        <f t="shared" si="125"/>
        <v>1</v>
      </c>
      <c r="Z454" s="152">
        <f t="shared" si="126"/>
        <v>0</v>
      </c>
      <c r="AA454" s="152">
        <f t="shared" si="127"/>
        <v>2.9882466666666661</v>
      </c>
      <c r="AB454" s="91">
        <f t="shared" si="128"/>
        <v>4</v>
      </c>
      <c r="AC454" s="81">
        <f t="shared" si="129"/>
        <v>5</v>
      </c>
      <c r="AD454" s="81">
        <f t="shared" si="130"/>
        <v>18</v>
      </c>
      <c r="AE454" s="81" t="str">
        <f t="shared" si="131"/>
        <v>5-18</v>
      </c>
      <c r="AF454" s="152">
        <f t="shared" si="132"/>
        <v>0.33366666666666661</v>
      </c>
      <c r="AG454" s="153">
        <f t="shared" si="133"/>
        <v>0</v>
      </c>
      <c r="AH454" s="85">
        <f t="shared" si="134"/>
        <v>1</v>
      </c>
      <c r="AI454" s="81">
        <f t="shared" si="135"/>
        <v>18</v>
      </c>
    </row>
    <row r="455" spans="2:35" x14ac:dyDescent="0.25">
      <c r="B455" s="173" t="s">
        <v>1003</v>
      </c>
      <c r="C455" s="85">
        <v>173</v>
      </c>
      <c r="D455" s="85">
        <f t="shared" si="136"/>
        <v>0</v>
      </c>
      <c r="E455" s="174" t="s">
        <v>1004</v>
      </c>
      <c r="F455" s="175" t="s">
        <v>887</v>
      </c>
      <c r="G455" s="176">
        <v>0.60416666666666663</v>
      </c>
      <c r="H455" s="176">
        <v>0.63541666666666663</v>
      </c>
      <c r="I455" s="177">
        <v>44315</v>
      </c>
      <c r="J455" s="177">
        <v>44320</v>
      </c>
      <c r="K455" s="177">
        <v>44319</v>
      </c>
      <c r="L455" s="177">
        <v>44319</v>
      </c>
      <c r="M455" s="176">
        <v>0.58333333333333337</v>
      </c>
      <c r="N455" s="176">
        <v>0.60416666666666663</v>
      </c>
      <c r="O455" s="174" t="s">
        <v>62</v>
      </c>
      <c r="P455" s="174" t="s">
        <v>122</v>
      </c>
      <c r="Q455" s="178" t="s">
        <v>77</v>
      </c>
      <c r="R455" s="178" t="s">
        <v>349</v>
      </c>
      <c r="S455" s="171" t="s">
        <v>337</v>
      </c>
      <c r="T455" s="178" t="s">
        <v>184</v>
      </c>
      <c r="U455" s="151">
        <f t="shared" si="123"/>
        <v>5</v>
      </c>
      <c r="V455" s="50">
        <f t="shared" si="124"/>
        <v>1</v>
      </c>
      <c r="W455" s="152">
        <f t="shared" si="137"/>
        <v>1.8021500000000001</v>
      </c>
      <c r="X455" s="152">
        <f t="shared" si="138"/>
        <v>2.9882466666666661</v>
      </c>
      <c r="Y455" s="134">
        <f t="shared" si="125"/>
        <v>1</v>
      </c>
      <c r="Z455" s="152">
        <f t="shared" si="126"/>
        <v>0</v>
      </c>
      <c r="AA455" s="152">
        <f t="shared" si="127"/>
        <v>2.9882466666666661</v>
      </c>
      <c r="AB455" s="91">
        <f t="shared" si="128"/>
        <v>4</v>
      </c>
      <c r="AC455" s="81">
        <f t="shared" si="129"/>
        <v>5</v>
      </c>
      <c r="AD455" s="81">
        <f t="shared" si="130"/>
        <v>18</v>
      </c>
      <c r="AE455" s="81" t="str">
        <f t="shared" si="131"/>
        <v>5-18</v>
      </c>
      <c r="AF455" s="152">
        <f t="shared" si="132"/>
        <v>2.0833333333333259E-2</v>
      </c>
      <c r="AG455" s="153">
        <f t="shared" si="133"/>
        <v>0</v>
      </c>
      <c r="AH455" s="85">
        <f t="shared" si="134"/>
        <v>1</v>
      </c>
      <c r="AI455" s="81">
        <f t="shared" si="135"/>
        <v>18</v>
      </c>
    </row>
    <row r="456" spans="2:35" ht="30" x14ac:dyDescent="0.25">
      <c r="B456" s="173" t="s">
        <v>1003</v>
      </c>
      <c r="C456" s="85">
        <v>173</v>
      </c>
      <c r="D456" s="85">
        <v>0</v>
      </c>
      <c r="E456" s="174" t="s">
        <v>1005</v>
      </c>
      <c r="F456" s="175" t="s">
        <v>934</v>
      </c>
      <c r="G456" s="176">
        <v>0.60416666666666663</v>
      </c>
      <c r="H456" s="176">
        <v>0.63541666666666663</v>
      </c>
      <c r="I456" s="177">
        <v>44315</v>
      </c>
      <c r="J456" s="177">
        <v>44320</v>
      </c>
      <c r="K456" s="177">
        <v>44320</v>
      </c>
      <c r="L456" s="177">
        <v>44320</v>
      </c>
      <c r="M456" s="176">
        <v>0.45833333333333331</v>
      </c>
      <c r="N456" s="176">
        <v>0.60416666666666663</v>
      </c>
      <c r="O456" s="174" t="s">
        <v>84</v>
      </c>
      <c r="P456" s="174" t="s">
        <v>122</v>
      </c>
      <c r="Q456" s="178" t="s">
        <v>77</v>
      </c>
      <c r="R456" s="178" t="s">
        <v>351</v>
      </c>
      <c r="S456" s="171" t="s">
        <v>337</v>
      </c>
      <c r="T456" s="178" t="s">
        <v>184</v>
      </c>
      <c r="U456" s="151">
        <f t="shared" si="123"/>
        <v>5</v>
      </c>
      <c r="V456" s="50">
        <f t="shared" si="124"/>
        <v>1</v>
      </c>
      <c r="W456" s="152">
        <f t="shared" si="137"/>
        <v>1.8021500000000001</v>
      </c>
      <c r="X456" s="152">
        <f t="shared" si="138"/>
        <v>2.9882466666666661</v>
      </c>
      <c r="Y456" s="134">
        <f t="shared" si="125"/>
        <v>1</v>
      </c>
      <c r="Z456" s="152">
        <f t="shared" si="126"/>
        <v>0</v>
      </c>
      <c r="AA456" s="152">
        <f t="shared" si="127"/>
        <v>2.9882466666666661</v>
      </c>
      <c r="AB456" s="91">
        <f t="shared" si="128"/>
        <v>4</v>
      </c>
      <c r="AC456" s="81">
        <f t="shared" si="129"/>
        <v>5</v>
      </c>
      <c r="AD456" s="81">
        <f t="shared" si="130"/>
        <v>18</v>
      </c>
      <c r="AE456" s="81" t="str">
        <f t="shared" si="131"/>
        <v>5-18</v>
      </c>
      <c r="AF456" s="152">
        <f t="shared" si="132"/>
        <v>0.14583333333333331</v>
      </c>
      <c r="AG456" s="153">
        <f t="shared" si="133"/>
        <v>0</v>
      </c>
      <c r="AH456" s="85">
        <f t="shared" si="134"/>
        <v>1</v>
      </c>
      <c r="AI456" s="81">
        <f t="shared" si="135"/>
        <v>18</v>
      </c>
    </row>
    <row r="457" spans="2:35" x14ac:dyDescent="0.25">
      <c r="B457" s="173" t="s">
        <v>1006</v>
      </c>
      <c r="C457" s="85">
        <v>174</v>
      </c>
      <c r="D457" s="85">
        <f t="shared" ref="D457:D502" si="139">IF(C457=C458,0,1)</f>
        <v>0</v>
      </c>
      <c r="E457" s="174" t="s">
        <v>1007</v>
      </c>
      <c r="F457" s="175" t="s">
        <v>984</v>
      </c>
      <c r="G457" s="176">
        <v>0.3125</v>
      </c>
      <c r="H457" s="176">
        <v>0.59722222222222221</v>
      </c>
      <c r="I457" s="177">
        <v>44316</v>
      </c>
      <c r="J457" s="177">
        <v>44316</v>
      </c>
      <c r="K457" s="177">
        <v>44316</v>
      </c>
      <c r="L457" s="177">
        <v>44316</v>
      </c>
      <c r="M457" s="176">
        <v>0.3125</v>
      </c>
      <c r="N457" s="176">
        <v>0.33333333333333331</v>
      </c>
      <c r="O457" s="174" t="s">
        <v>62</v>
      </c>
      <c r="P457" s="178" t="s">
        <v>89</v>
      </c>
      <c r="Q457" s="178" t="s">
        <v>77</v>
      </c>
      <c r="R457" s="173" t="s">
        <v>349</v>
      </c>
      <c r="S457" s="178" t="s">
        <v>337</v>
      </c>
      <c r="T457" s="178" t="s">
        <v>184</v>
      </c>
      <c r="U457" s="151">
        <f t="shared" si="123"/>
        <v>0</v>
      </c>
      <c r="V457" s="50">
        <f t="shared" si="124"/>
        <v>1</v>
      </c>
      <c r="W457" s="152">
        <f t="shared" si="137"/>
        <v>0.20172222222222219</v>
      </c>
      <c r="X457" s="152">
        <f t="shared" si="138"/>
        <v>0.24305222222222223</v>
      </c>
      <c r="Y457" s="134">
        <f t="shared" si="125"/>
        <v>1</v>
      </c>
      <c r="Z457" s="152">
        <f t="shared" si="126"/>
        <v>0</v>
      </c>
      <c r="AA457" s="152">
        <f t="shared" si="127"/>
        <v>0.24305222222222223</v>
      </c>
      <c r="AB457" s="91">
        <f t="shared" si="128"/>
        <v>30</v>
      </c>
      <c r="AC457" s="81">
        <f t="shared" si="129"/>
        <v>4</v>
      </c>
      <c r="AD457" s="81">
        <f t="shared" si="130"/>
        <v>17</v>
      </c>
      <c r="AE457" s="81" t="str">
        <f t="shared" si="131"/>
        <v>4-17</v>
      </c>
      <c r="AF457" s="152">
        <f t="shared" si="132"/>
        <v>2.0833333333333315E-2</v>
      </c>
      <c r="AG457" s="153">
        <f t="shared" si="133"/>
        <v>0</v>
      </c>
      <c r="AH457" s="85">
        <f t="shared" si="134"/>
        <v>1</v>
      </c>
      <c r="AI457" s="81">
        <f t="shared" si="135"/>
        <v>17</v>
      </c>
    </row>
    <row r="458" spans="2:35" ht="30" x14ac:dyDescent="0.25">
      <c r="B458" s="173" t="s">
        <v>88</v>
      </c>
      <c r="C458" s="85">
        <v>174</v>
      </c>
      <c r="D458" s="85">
        <f t="shared" si="139"/>
        <v>0</v>
      </c>
      <c r="E458" s="174" t="s">
        <v>907</v>
      </c>
      <c r="F458" s="175" t="s">
        <v>777</v>
      </c>
      <c r="G458" s="176">
        <v>0.3125</v>
      </c>
      <c r="H458" s="176">
        <v>0.59722222222222221</v>
      </c>
      <c r="I458" s="177">
        <v>44316</v>
      </c>
      <c r="J458" s="177">
        <v>44316</v>
      </c>
      <c r="K458" s="177">
        <v>44316</v>
      </c>
      <c r="L458" s="177">
        <v>44316</v>
      </c>
      <c r="M458" s="176">
        <v>0.3611111111111111</v>
      </c>
      <c r="N458" s="176">
        <v>0.375</v>
      </c>
      <c r="O458" s="174" t="s">
        <v>1008</v>
      </c>
      <c r="P458" s="178" t="s">
        <v>89</v>
      </c>
      <c r="Q458" s="73" t="s">
        <v>47</v>
      </c>
      <c r="R458" s="173" t="s">
        <v>443</v>
      </c>
      <c r="S458" s="178" t="s">
        <v>337</v>
      </c>
      <c r="T458" s="178" t="s">
        <v>184</v>
      </c>
      <c r="U458" s="151">
        <f t="shared" si="123"/>
        <v>0</v>
      </c>
      <c r="V458" s="50">
        <f t="shared" si="124"/>
        <v>1</v>
      </c>
      <c r="W458" s="152">
        <f t="shared" si="137"/>
        <v>0.20172222222222219</v>
      </c>
      <c r="X458" s="152">
        <f t="shared" si="138"/>
        <v>0.24305222222222223</v>
      </c>
      <c r="Y458" s="134">
        <f t="shared" si="125"/>
        <v>1</v>
      </c>
      <c r="Z458" s="152">
        <f t="shared" si="126"/>
        <v>0</v>
      </c>
      <c r="AA458" s="152">
        <f t="shared" si="127"/>
        <v>0.24305222222222223</v>
      </c>
      <c r="AB458" s="91">
        <f t="shared" si="128"/>
        <v>30</v>
      </c>
      <c r="AC458" s="81">
        <f t="shared" si="129"/>
        <v>4</v>
      </c>
      <c r="AD458" s="81">
        <f t="shared" si="130"/>
        <v>17</v>
      </c>
      <c r="AE458" s="81" t="str">
        <f t="shared" si="131"/>
        <v>4-17</v>
      </c>
      <c r="AF458" s="152">
        <f t="shared" si="132"/>
        <v>1.3888888888888895E-2</v>
      </c>
      <c r="AG458" s="153">
        <f t="shared" si="133"/>
        <v>0</v>
      </c>
      <c r="AH458" s="85">
        <f t="shared" si="134"/>
        <v>1</v>
      </c>
      <c r="AI458" s="81">
        <f t="shared" si="135"/>
        <v>17</v>
      </c>
    </row>
    <row r="459" spans="2:35" x14ac:dyDescent="0.25">
      <c r="B459" s="173" t="s">
        <v>1006</v>
      </c>
      <c r="C459" s="85">
        <v>174</v>
      </c>
      <c r="D459" s="85">
        <f t="shared" si="139"/>
        <v>1</v>
      </c>
      <c r="E459" s="174" t="s">
        <v>1009</v>
      </c>
      <c r="F459" s="175" t="s">
        <v>903</v>
      </c>
      <c r="G459" s="176">
        <v>0.3125</v>
      </c>
      <c r="H459" s="176">
        <v>0.59722222222222221</v>
      </c>
      <c r="I459" s="177">
        <v>44316</v>
      </c>
      <c r="J459" s="177">
        <v>44316</v>
      </c>
      <c r="K459" s="177">
        <v>44316</v>
      </c>
      <c r="L459" s="177">
        <v>44316</v>
      </c>
      <c r="M459" s="176">
        <v>0.4861111111111111</v>
      </c>
      <c r="N459" s="176">
        <v>0.59722222222222221</v>
      </c>
      <c r="O459" s="174" t="s">
        <v>272</v>
      </c>
      <c r="P459" s="178" t="s">
        <v>89</v>
      </c>
      <c r="Q459" s="73" t="s">
        <v>47</v>
      </c>
      <c r="R459" s="173" t="s">
        <v>443</v>
      </c>
      <c r="S459" s="178" t="s">
        <v>337</v>
      </c>
      <c r="T459" s="178" t="s">
        <v>184</v>
      </c>
      <c r="U459" s="151">
        <f t="shared" si="123"/>
        <v>0</v>
      </c>
      <c r="V459" s="50">
        <f t="shared" si="124"/>
        <v>1</v>
      </c>
      <c r="W459" s="152">
        <f t="shared" si="137"/>
        <v>0.20172222222222219</v>
      </c>
      <c r="X459" s="152">
        <f t="shared" si="138"/>
        <v>0.24305222222222223</v>
      </c>
      <c r="Y459" s="134">
        <f t="shared" si="125"/>
        <v>1</v>
      </c>
      <c r="Z459" s="152">
        <f t="shared" si="126"/>
        <v>0</v>
      </c>
      <c r="AA459" s="152">
        <f t="shared" si="127"/>
        <v>0.24305222222222223</v>
      </c>
      <c r="AB459" s="91">
        <f t="shared" si="128"/>
        <v>30</v>
      </c>
      <c r="AC459" s="81">
        <f t="shared" si="129"/>
        <v>4</v>
      </c>
      <c r="AD459" s="81">
        <f t="shared" si="130"/>
        <v>17</v>
      </c>
      <c r="AE459" s="81" t="str">
        <f t="shared" si="131"/>
        <v>4-17</v>
      </c>
      <c r="AF459" s="152">
        <f t="shared" si="132"/>
        <v>0.1111111111111111</v>
      </c>
      <c r="AG459" s="153">
        <f t="shared" si="133"/>
        <v>0</v>
      </c>
      <c r="AH459" s="85">
        <f t="shared" si="134"/>
        <v>1</v>
      </c>
      <c r="AI459" s="81">
        <f t="shared" si="135"/>
        <v>17</v>
      </c>
    </row>
    <row r="460" spans="2:35" ht="30" x14ac:dyDescent="0.25">
      <c r="B460" s="173" t="s">
        <v>167</v>
      </c>
      <c r="C460" s="85">
        <v>175</v>
      </c>
      <c r="D460" s="85">
        <f t="shared" si="139"/>
        <v>0</v>
      </c>
      <c r="E460" s="174" t="s">
        <v>1010</v>
      </c>
      <c r="F460" s="175" t="s">
        <v>777</v>
      </c>
      <c r="G460" s="176">
        <v>0.33333333333333331</v>
      </c>
      <c r="H460" s="176">
        <v>0.70833333333333337</v>
      </c>
      <c r="I460" s="177">
        <v>44316</v>
      </c>
      <c r="J460" s="177">
        <v>44316</v>
      </c>
      <c r="K460" s="177">
        <v>44316</v>
      </c>
      <c r="L460" s="177">
        <v>44316</v>
      </c>
      <c r="M460" s="176">
        <v>0.41666666666666669</v>
      </c>
      <c r="N460" s="176">
        <v>0.45833333333333331</v>
      </c>
      <c r="O460" s="174" t="s">
        <v>737</v>
      </c>
      <c r="P460" s="178" t="s">
        <v>1011</v>
      </c>
      <c r="Q460" s="73" t="s">
        <v>47</v>
      </c>
      <c r="R460" s="173" t="s">
        <v>443</v>
      </c>
      <c r="S460" s="178" t="s">
        <v>337</v>
      </c>
      <c r="T460" s="178" t="s">
        <v>184</v>
      </c>
      <c r="U460" s="151">
        <f t="shared" si="123"/>
        <v>0</v>
      </c>
      <c r="V460" s="50">
        <f t="shared" si="124"/>
        <v>1</v>
      </c>
      <c r="W460" s="152">
        <f t="shared" si="137"/>
        <v>0.29200000000000004</v>
      </c>
      <c r="X460" s="152">
        <f t="shared" si="138"/>
        <v>0.33333000000000007</v>
      </c>
      <c r="Y460" s="134">
        <f t="shared" si="125"/>
        <v>0</v>
      </c>
      <c r="Z460" s="152">
        <f t="shared" si="126"/>
        <v>0.16666666666666663</v>
      </c>
      <c r="AA460" s="152">
        <f t="shared" si="127"/>
        <v>0.4999966666666667</v>
      </c>
      <c r="AB460" s="91">
        <f t="shared" si="128"/>
        <v>30</v>
      </c>
      <c r="AC460" s="81">
        <f t="shared" si="129"/>
        <v>4</v>
      </c>
      <c r="AD460" s="81">
        <f t="shared" si="130"/>
        <v>17</v>
      </c>
      <c r="AE460" s="81" t="str">
        <f t="shared" si="131"/>
        <v>4-17</v>
      </c>
      <c r="AF460" s="152">
        <f t="shared" si="132"/>
        <v>4.166666666666663E-2</v>
      </c>
      <c r="AG460" s="153">
        <f t="shared" si="133"/>
        <v>0</v>
      </c>
      <c r="AH460" s="85">
        <f t="shared" si="134"/>
        <v>1</v>
      </c>
      <c r="AI460" s="81">
        <f t="shared" si="135"/>
        <v>17</v>
      </c>
    </row>
    <row r="461" spans="2:35" ht="45" x14ac:dyDescent="0.25">
      <c r="B461" s="173" t="s">
        <v>167</v>
      </c>
      <c r="C461" s="85">
        <v>175</v>
      </c>
      <c r="D461" s="85">
        <f t="shared" si="139"/>
        <v>0</v>
      </c>
      <c r="E461" s="174" t="s">
        <v>1012</v>
      </c>
      <c r="F461" s="175" t="s">
        <v>887</v>
      </c>
      <c r="G461" s="176">
        <v>0.33333333333333331</v>
      </c>
      <c r="H461" s="176">
        <v>0.70833333333333337</v>
      </c>
      <c r="I461" s="177">
        <v>44316</v>
      </c>
      <c r="J461" s="177">
        <v>44316</v>
      </c>
      <c r="K461" s="177">
        <v>44316</v>
      </c>
      <c r="L461" s="177">
        <v>44316</v>
      </c>
      <c r="M461" s="176">
        <v>0.45833333333333331</v>
      </c>
      <c r="N461" s="176">
        <v>0.69444444444444453</v>
      </c>
      <c r="O461" s="174" t="s">
        <v>62</v>
      </c>
      <c r="P461" s="178" t="s">
        <v>1011</v>
      </c>
      <c r="Q461" s="73" t="s">
        <v>47</v>
      </c>
      <c r="R461" s="173" t="s">
        <v>349</v>
      </c>
      <c r="S461" s="178" t="s">
        <v>337</v>
      </c>
      <c r="T461" s="178" t="s">
        <v>184</v>
      </c>
      <c r="U461" s="151">
        <f t="shared" si="123"/>
        <v>0</v>
      </c>
      <c r="V461" s="50">
        <f t="shared" si="124"/>
        <v>1</v>
      </c>
      <c r="W461" s="152">
        <f t="shared" si="137"/>
        <v>0.29200000000000004</v>
      </c>
      <c r="X461" s="152">
        <f t="shared" si="138"/>
        <v>0.33333000000000007</v>
      </c>
      <c r="Y461" s="134">
        <f t="shared" si="125"/>
        <v>0</v>
      </c>
      <c r="Z461" s="152">
        <f t="shared" si="126"/>
        <v>0.16666666666666663</v>
      </c>
      <c r="AA461" s="152">
        <f t="shared" si="127"/>
        <v>0.4999966666666667</v>
      </c>
      <c r="AB461" s="91">
        <f t="shared" si="128"/>
        <v>30</v>
      </c>
      <c r="AC461" s="81">
        <f t="shared" si="129"/>
        <v>4</v>
      </c>
      <c r="AD461" s="81">
        <f t="shared" si="130"/>
        <v>17</v>
      </c>
      <c r="AE461" s="81" t="str">
        <f t="shared" si="131"/>
        <v>4-17</v>
      </c>
      <c r="AF461" s="152">
        <f t="shared" si="132"/>
        <v>0.1531111111111112</v>
      </c>
      <c r="AG461" s="153">
        <f t="shared" si="133"/>
        <v>0</v>
      </c>
      <c r="AH461" s="85">
        <f t="shared" si="134"/>
        <v>1</v>
      </c>
      <c r="AI461" s="81">
        <f t="shared" si="135"/>
        <v>17</v>
      </c>
    </row>
    <row r="462" spans="2:35" x14ac:dyDescent="0.25">
      <c r="B462" s="173" t="s">
        <v>167</v>
      </c>
      <c r="C462" s="85">
        <v>175</v>
      </c>
      <c r="D462" s="85">
        <f t="shared" si="139"/>
        <v>0</v>
      </c>
      <c r="E462" s="174" t="s">
        <v>1013</v>
      </c>
      <c r="F462" s="175" t="s">
        <v>441</v>
      </c>
      <c r="G462" s="176">
        <v>0.33333333333333331</v>
      </c>
      <c r="H462" s="176">
        <v>0.70833333333333337</v>
      </c>
      <c r="I462" s="177">
        <v>44316</v>
      </c>
      <c r="J462" s="177">
        <v>44316</v>
      </c>
      <c r="K462" s="177">
        <v>44316</v>
      </c>
      <c r="L462" s="177">
        <v>44316</v>
      </c>
      <c r="M462" s="176">
        <v>0.44444444444444442</v>
      </c>
      <c r="N462" s="176">
        <v>0.60416666666666663</v>
      </c>
      <c r="O462" s="174" t="s">
        <v>100</v>
      </c>
      <c r="P462" s="178" t="s">
        <v>1011</v>
      </c>
      <c r="Q462" s="73" t="s">
        <v>47</v>
      </c>
      <c r="R462" s="173" t="s">
        <v>443</v>
      </c>
      <c r="S462" s="178" t="s">
        <v>336</v>
      </c>
      <c r="T462" s="178" t="s">
        <v>184</v>
      </c>
      <c r="U462" s="151">
        <f t="shared" si="123"/>
        <v>0</v>
      </c>
      <c r="V462" s="50">
        <f t="shared" si="124"/>
        <v>1</v>
      </c>
      <c r="W462" s="152">
        <f t="shared" si="137"/>
        <v>0.29200000000000004</v>
      </c>
      <c r="X462" s="152">
        <f t="shared" si="138"/>
        <v>0.33333000000000007</v>
      </c>
      <c r="Y462" s="134">
        <f t="shared" si="125"/>
        <v>0</v>
      </c>
      <c r="Z462" s="152">
        <f t="shared" si="126"/>
        <v>0.16666666666666663</v>
      </c>
      <c r="AA462" s="152">
        <f t="shared" si="127"/>
        <v>0.4999966666666667</v>
      </c>
      <c r="AB462" s="91">
        <f t="shared" si="128"/>
        <v>30</v>
      </c>
      <c r="AC462" s="81">
        <f t="shared" si="129"/>
        <v>4</v>
      </c>
      <c r="AD462" s="81">
        <f t="shared" si="130"/>
        <v>17</v>
      </c>
      <c r="AE462" s="81" t="str">
        <f t="shared" si="131"/>
        <v>4-17</v>
      </c>
      <c r="AF462" s="152">
        <f t="shared" si="132"/>
        <v>0.15972222222222221</v>
      </c>
      <c r="AG462" s="153">
        <f t="shared" si="133"/>
        <v>0</v>
      </c>
      <c r="AH462" s="85">
        <f t="shared" si="134"/>
        <v>1</v>
      </c>
      <c r="AI462" s="81">
        <f t="shared" si="135"/>
        <v>17</v>
      </c>
    </row>
    <row r="463" spans="2:35" ht="30" x14ac:dyDescent="0.25">
      <c r="B463" s="173" t="s">
        <v>167</v>
      </c>
      <c r="C463" s="85">
        <v>175</v>
      </c>
      <c r="D463" s="85">
        <f t="shared" si="139"/>
        <v>0</v>
      </c>
      <c r="E463" s="174" t="s">
        <v>1014</v>
      </c>
      <c r="F463" s="175" t="s">
        <v>930</v>
      </c>
      <c r="G463" s="176">
        <v>0.33333333333333331</v>
      </c>
      <c r="H463" s="176">
        <v>0.70833333333333337</v>
      </c>
      <c r="I463" s="177">
        <v>44316</v>
      </c>
      <c r="J463" s="177">
        <v>44316</v>
      </c>
      <c r="K463" s="177">
        <v>44316</v>
      </c>
      <c r="L463" s="177">
        <v>44316</v>
      </c>
      <c r="M463" s="176">
        <v>0.47222222222222227</v>
      </c>
      <c r="N463" s="176">
        <v>0.4861111111111111</v>
      </c>
      <c r="O463" s="174" t="s">
        <v>84</v>
      </c>
      <c r="P463" s="178" t="s">
        <v>1011</v>
      </c>
      <c r="Q463" s="178" t="s">
        <v>77</v>
      </c>
      <c r="R463" s="173" t="s">
        <v>351</v>
      </c>
      <c r="S463" s="178" t="s">
        <v>337</v>
      </c>
      <c r="T463" s="178" t="s">
        <v>184</v>
      </c>
      <c r="U463" s="151">
        <f t="shared" si="123"/>
        <v>0</v>
      </c>
      <c r="V463" s="50">
        <f t="shared" si="124"/>
        <v>1</v>
      </c>
      <c r="W463" s="152">
        <f t="shared" si="137"/>
        <v>0.29200000000000004</v>
      </c>
      <c r="X463" s="152">
        <f t="shared" si="138"/>
        <v>0.33333000000000007</v>
      </c>
      <c r="Y463" s="134">
        <f t="shared" si="125"/>
        <v>0</v>
      </c>
      <c r="Z463" s="152">
        <f t="shared" si="126"/>
        <v>0.16666666666666663</v>
      </c>
      <c r="AA463" s="152">
        <f t="shared" si="127"/>
        <v>0.4999966666666667</v>
      </c>
      <c r="AB463" s="91">
        <f t="shared" si="128"/>
        <v>30</v>
      </c>
      <c r="AC463" s="81">
        <f t="shared" si="129"/>
        <v>4</v>
      </c>
      <c r="AD463" s="81">
        <f t="shared" si="130"/>
        <v>17</v>
      </c>
      <c r="AE463" s="81" t="str">
        <f t="shared" si="131"/>
        <v>4-17</v>
      </c>
      <c r="AF463" s="152">
        <f t="shared" si="132"/>
        <v>1.388888888888884E-2</v>
      </c>
      <c r="AG463" s="153">
        <f t="shared" si="133"/>
        <v>0</v>
      </c>
      <c r="AH463" s="85">
        <f t="shared" si="134"/>
        <v>1</v>
      </c>
      <c r="AI463" s="81">
        <f t="shared" si="135"/>
        <v>17</v>
      </c>
    </row>
    <row r="464" spans="2:35" x14ac:dyDescent="0.25">
      <c r="B464" s="173" t="s">
        <v>200</v>
      </c>
      <c r="C464" s="85">
        <v>175</v>
      </c>
      <c r="D464" s="85">
        <f t="shared" si="139"/>
        <v>1</v>
      </c>
      <c r="E464" s="174" t="s">
        <v>1015</v>
      </c>
      <c r="F464" s="175" t="s">
        <v>1016</v>
      </c>
      <c r="G464" s="176">
        <v>0.33333333333333331</v>
      </c>
      <c r="H464" s="176">
        <v>0.70833333333333337</v>
      </c>
      <c r="I464" s="177">
        <v>44316</v>
      </c>
      <c r="J464" s="177">
        <v>44316</v>
      </c>
      <c r="K464" s="177">
        <v>44316</v>
      </c>
      <c r="L464" s="177">
        <v>44316</v>
      </c>
      <c r="M464" s="176">
        <v>0.40625</v>
      </c>
      <c r="N464" s="176">
        <v>0.5</v>
      </c>
      <c r="O464" s="174" t="s">
        <v>350</v>
      </c>
      <c r="P464" s="178" t="s">
        <v>1011</v>
      </c>
      <c r="Q464" s="178" t="s">
        <v>77</v>
      </c>
      <c r="R464" s="173" t="s">
        <v>350</v>
      </c>
      <c r="S464" s="178" t="s">
        <v>337</v>
      </c>
      <c r="T464" s="178" t="s">
        <v>184</v>
      </c>
      <c r="U464" s="151">
        <f t="shared" si="123"/>
        <v>0</v>
      </c>
      <c r="V464" s="50">
        <f t="shared" si="124"/>
        <v>1</v>
      </c>
      <c r="W464" s="152">
        <f t="shared" si="137"/>
        <v>0.29200000000000004</v>
      </c>
      <c r="X464" s="152">
        <f t="shared" si="138"/>
        <v>0.33333000000000007</v>
      </c>
      <c r="Y464" s="134">
        <f t="shared" si="125"/>
        <v>0</v>
      </c>
      <c r="Z464" s="152">
        <f t="shared" si="126"/>
        <v>0.16666666666666663</v>
      </c>
      <c r="AA464" s="152">
        <f t="shared" si="127"/>
        <v>0.4999966666666667</v>
      </c>
      <c r="AB464" s="91">
        <f t="shared" si="128"/>
        <v>30</v>
      </c>
      <c r="AC464" s="81">
        <f t="shared" si="129"/>
        <v>4</v>
      </c>
      <c r="AD464" s="81">
        <f t="shared" si="130"/>
        <v>17</v>
      </c>
      <c r="AE464" s="81" t="str">
        <f t="shared" si="131"/>
        <v>4-17</v>
      </c>
      <c r="AF464" s="152">
        <f t="shared" si="132"/>
        <v>9.375E-2</v>
      </c>
      <c r="AG464" s="153">
        <f t="shared" si="133"/>
        <v>0</v>
      </c>
      <c r="AH464" s="85">
        <f t="shared" si="134"/>
        <v>1</v>
      </c>
      <c r="AI464" s="81">
        <f t="shared" si="135"/>
        <v>17</v>
      </c>
    </row>
    <row r="465" spans="2:35" x14ac:dyDescent="0.25">
      <c r="B465" s="173" t="s">
        <v>151</v>
      </c>
      <c r="C465" s="85">
        <v>176</v>
      </c>
      <c r="D465" s="85">
        <f t="shared" si="139"/>
        <v>0</v>
      </c>
      <c r="E465" s="174" t="s">
        <v>239</v>
      </c>
      <c r="F465" s="175" t="s">
        <v>441</v>
      </c>
      <c r="G465" s="176">
        <v>0.39374999999999999</v>
      </c>
      <c r="H465" s="176">
        <v>0.75</v>
      </c>
      <c r="I465" s="177">
        <v>44316</v>
      </c>
      <c r="J465" s="177">
        <v>44316</v>
      </c>
      <c r="K465" s="177">
        <v>44316</v>
      </c>
      <c r="L465" s="177">
        <v>44316</v>
      </c>
      <c r="M465" s="176">
        <v>0.69444444444444453</v>
      </c>
      <c r="N465" s="176">
        <v>0.75</v>
      </c>
      <c r="O465" s="174" t="s">
        <v>100</v>
      </c>
      <c r="P465" s="178" t="s">
        <v>153</v>
      </c>
      <c r="Q465" s="73" t="s">
        <v>47</v>
      </c>
      <c r="R465" s="173" t="s">
        <v>443</v>
      </c>
      <c r="S465" s="178" t="s">
        <v>336</v>
      </c>
      <c r="T465" s="178" t="s">
        <v>184</v>
      </c>
      <c r="U465" s="151">
        <f t="shared" si="123"/>
        <v>0</v>
      </c>
      <c r="V465" s="50">
        <f t="shared" si="124"/>
        <v>1</v>
      </c>
      <c r="W465" s="152">
        <f t="shared" si="137"/>
        <v>0.27324999999999999</v>
      </c>
      <c r="X465" s="152">
        <f t="shared" si="138"/>
        <v>0.31458000000000003</v>
      </c>
      <c r="Y465" s="134">
        <f t="shared" si="125"/>
        <v>0</v>
      </c>
      <c r="Z465" s="152">
        <f t="shared" si="126"/>
        <v>0.125</v>
      </c>
      <c r="AA465" s="152">
        <f t="shared" si="127"/>
        <v>0.43958000000000003</v>
      </c>
      <c r="AB465" s="91">
        <f t="shared" si="128"/>
        <v>30</v>
      </c>
      <c r="AC465" s="81">
        <f t="shared" si="129"/>
        <v>4</v>
      </c>
      <c r="AD465" s="81">
        <f t="shared" si="130"/>
        <v>17</v>
      </c>
      <c r="AE465" s="81" t="str">
        <f t="shared" si="131"/>
        <v>4-17</v>
      </c>
      <c r="AF465" s="152">
        <f t="shared" si="132"/>
        <v>5.5555555555555469E-2</v>
      </c>
      <c r="AG465" s="153">
        <f t="shared" si="133"/>
        <v>0</v>
      </c>
      <c r="AH465" s="85">
        <f t="shared" si="134"/>
        <v>1</v>
      </c>
      <c r="AI465" s="81">
        <f t="shared" si="135"/>
        <v>17</v>
      </c>
    </row>
    <row r="466" spans="2:35" x14ac:dyDescent="0.25">
      <c r="B466" s="173" t="s">
        <v>151</v>
      </c>
      <c r="C466" s="85">
        <v>176</v>
      </c>
      <c r="D466" s="85">
        <f t="shared" si="139"/>
        <v>1</v>
      </c>
      <c r="E466" s="174" t="s">
        <v>1017</v>
      </c>
      <c r="F466" s="175" t="s">
        <v>441</v>
      </c>
      <c r="G466" s="176">
        <v>0.39374999999999999</v>
      </c>
      <c r="H466" s="176">
        <v>0.75</v>
      </c>
      <c r="I466" s="177">
        <v>44316</v>
      </c>
      <c r="J466" s="177">
        <v>44316</v>
      </c>
      <c r="K466" s="177">
        <v>44316</v>
      </c>
      <c r="L466" s="177">
        <v>44316</v>
      </c>
      <c r="M466" s="176">
        <v>0.72222222222222221</v>
      </c>
      <c r="N466" s="176">
        <v>0.73611111111111116</v>
      </c>
      <c r="O466" s="174" t="s">
        <v>1018</v>
      </c>
      <c r="P466" s="178" t="s">
        <v>153</v>
      </c>
      <c r="Q466" s="178" t="s">
        <v>77</v>
      </c>
      <c r="R466" s="173" t="s">
        <v>441</v>
      </c>
      <c r="S466" s="178" t="s">
        <v>336</v>
      </c>
      <c r="T466" s="178" t="s">
        <v>184</v>
      </c>
      <c r="U466" s="151">
        <f t="shared" si="123"/>
        <v>0</v>
      </c>
      <c r="V466" s="50">
        <f t="shared" si="124"/>
        <v>1</v>
      </c>
      <c r="W466" s="152">
        <f t="shared" si="137"/>
        <v>0.27324999999999999</v>
      </c>
      <c r="X466" s="152">
        <f t="shared" si="138"/>
        <v>0.31458000000000003</v>
      </c>
      <c r="Y466" s="134">
        <f t="shared" si="125"/>
        <v>0</v>
      </c>
      <c r="Z466" s="152">
        <f t="shared" si="126"/>
        <v>0.125</v>
      </c>
      <c r="AA466" s="152">
        <f t="shared" si="127"/>
        <v>0.43958000000000003</v>
      </c>
      <c r="AB466" s="91">
        <f t="shared" si="128"/>
        <v>30</v>
      </c>
      <c r="AC466" s="81">
        <f t="shared" si="129"/>
        <v>4</v>
      </c>
      <c r="AD466" s="81">
        <f t="shared" si="130"/>
        <v>17</v>
      </c>
      <c r="AE466" s="81" t="str">
        <f t="shared" si="131"/>
        <v>4-17</v>
      </c>
      <c r="AF466" s="152">
        <f t="shared" si="132"/>
        <v>1.3888888888888951E-2</v>
      </c>
      <c r="AG466" s="153">
        <f t="shared" si="133"/>
        <v>0</v>
      </c>
      <c r="AH466" s="85">
        <f t="shared" si="134"/>
        <v>1</v>
      </c>
      <c r="AI466" s="81">
        <f t="shared" si="135"/>
        <v>17</v>
      </c>
    </row>
    <row r="467" spans="2:35" ht="30" x14ac:dyDescent="0.25">
      <c r="B467" s="173" t="s">
        <v>1019</v>
      </c>
      <c r="C467" s="85">
        <v>177</v>
      </c>
      <c r="D467" s="85">
        <f t="shared" si="139"/>
        <v>0</v>
      </c>
      <c r="E467" s="174" t="s">
        <v>1020</v>
      </c>
      <c r="F467" s="175" t="s">
        <v>777</v>
      </c>
      <c r="G467" s="176">
        <v>0.41666666666666669</v>
      </c>
      <c r="H467" s="176">
        <v>0.66666666666666663</v>
      </c>
      <c r="I467" s="177">
        <v>44316</v>
      </c>
      <c r="J467" s="177">
        <v>44316</v>
      </c>
      <c r="K467" s="177">
        <v>44316</v>
      </c>
      <c r="L467" s="177">
        <v>44316</v>
      </c>
      <c r="M467" s="176">
        <v>0.43055555555555558</v>
      </c>
      <c r="N467" s="176">
        <v>0.65972222222222221</v>
      </c>
      <c r="O467" s="174" t="s">
        <v>928</v>
      </c>
      <c r="P467" s="178" t="s">
        <v>1021</v>
      </c>
      <c r="Q467" s="73" t="s">
        <v>47</v>
      </c>
      <c r="R467" s="173" t="s">
        <v>443</v>
      </c>
      <c r="S467" s="178" t="s">
        <v>337</v>
      </c>
      <c r="T467" s="178" t="s">
        <v>185</v>
      </c>
      <c r="U467" s="151">
        <f t="shared" si="123"/>
        <v>0</v>
      </c>
      <c r="V467" s="50">
        <f t="shared" si="124"/>
        <v>1</v>
      </c>
      <c r="W467" s="152">
        <f t="shared" si="137"/>
        <v>0.16699999999999993</v>
      </c>
      <c r="X467" s="152">
        <f t="shared" si="138"/>
        <v>0.20832999999999996</v>
      </c>
      <c r="Y467" s="134">
        <f t="shared" si="125"/>
        <v>0</v>
      </c>
      <c r="Z467" s="152">
        <f t="shared" si="126"/>
        <v>0.20833333333333337</v>
      </c>
      <c r="AA467" s="152">
        <f t="shared" si="127"/>
        <v>0.41666333333333333</v>
      </c>
      <c r="AB467" s="91">
        <f t="shared" si="128"/>
        <v>30</v>
      </c>
      <c r="AC467" s="81">
        <f t="shared" si="129"/>
        <v>4</v>
      </c>
      <c r="AD467" s="81">
        <f t="shared" si="130"/>
        <v>17</v>
      </c>
      <c r="AE467" s="81" t="str">
        <f t="shared" si="131"/>
        <v>4-17</v>
      </c>
      <c r="AF467" s="152">
        <f t="shared" si="132"/>
        <v>0.14616666666666661</v>
      </c>
      <c r="AG467" s="153">
        <f t="shared" si="133"/>
        <v>0</v>
      </c>
      <c r="AH467" s="85">
        <f t="shared" si="134"/>
        <v>1</v>
      </c>
      <c r="AI467" s="81">
        <f t="shared" si="135"/>
        <v>17</v>
      </c>
    </row>
    <row r="468" spans="2:35" x14ac:dyDescent="0.25">
      <c r="B468" s="173" t="s">
        <v>1019</v>
      </c>
      <c r="C468" s="85">
        <v>177</v>
      </c>
      <c r="D468" s="85">
        <f t="shared" si="139"/>
        <v>0</v>
      </c>
      <c r="E468" s="174" t="s">
        <v>833</v>
      </c>
      <c r="F468" s="175" t="s">
        <v>887</v>
      </c>
      <c r="G468" s="176">
        <v>0.41666666666666669</v>
      </c>
      <c r="H468" s="176">
        <v>0.66666666666666663</v>
      </c>
      <c r="I468" s="177">
        <v>44316</v>
      </c>
      <c r="J468" s="177">
        <v>44316</v>
      </c>
      <c r="K468" s="177">
        <v>44316</v>
      </c>
      <c r="L468" s="177">
        <v>44316</v>
      </c>
      <c r="M468" s="176">
        <v>0.4236111111111111</v>
      </c>
      <c r="N468" s="176">
        <v>0.4375</v>
      </c>
      <c r="O468" s="174" t="s">
        <v>400</v>
      </c>
      <c r="P468" s="178" t="s">
        <v>1021</v>
      </c>
      <c r="Q468" s="178" t="s">
        <v>77</v>
      </c>
      <c r="R468" s="173" t="s">
        <v>352</v>
      </c>
      <c r="S468" s="178" t="s">
        <v>337</v>
      </c>
      <c r="T468" s="178" t="s">
        <v>185</v>
      </c>
      <c r="U468" s="151">
        <f t="shared" si="123"/>
        <v>0</v>
      </c>
      <c r="V468" s="50">
        <f t="shared" si="124"/>
        <v>1</v>
      </c>
      <c r="W468" s="152">
        <f t="shared" si="137"/>
        <v>0.16699999999999993</v>
      </c>
      <c r="X468" s="152">
        <f t="shared" si="138"/>
        <v>0.20832999999999996</v>
      </c>
      <c r="Y468" s="134">
        <f t="shared" si="125"/>
        <v>0</v>
      </c>
      <c r="Z468" s="152">
        <f t="shared" si="126"/>
        <v>0.20833333333333337</v>
      </c>
      <c r="AA468" s="152">
        <f t="shared" si="127"/>
        <v>0.41666333333333333</v>
      </c>
      <c r="AB468" s="91">
        <f t="shared" si="128"/>
        <v>30</v>
      </c>
      <c r="AC468" s="81">
        <f t="shared" si="129"/>
        <v>4</v>
      </c>
      <c r="AD468" s="81">
        <f t="shared" si="130"/>
        <v>17</v>
      </c>
      <c r="AE468" s="81" t="str">
        <f t="shared" si="131"/>
        <v>4-17</v>
      </c>
      <c r="AF468" s="152">
        <f t="shared" si="132"/>
        <v>1.3888888888888895E-2</v>
      </c>
      <c r="AG468" s="153">
        <f t="shared" si="133"/>
        <v>0</v>
      </c>
      <c r="AH468" s="85">
        <f t="shared" si="134"/>
        <v>1</v>
      </c>
      <c r="AI468" s="81">
        <f t="shared" si="135"/>
        <v>17</v>
      </c>
    </row>
    <row r="469" spans="2:35" x14ac:dyDescent="0.25">
      <c r="B469" s="173" t="s">
        <v>1019</v>
      </c>
      <c r="C469" s="85">
        <v>177</v>
      </c>
      <c r="D469" s="85">
        <f t="shared" si="139"/>
        <v>0</v>
      </c>
      <c r="E469" s="174" t="s">
        <v>1022</v>
      </c>
      <c r="F469" s="175" t="s">
        <v>777</v>
      </c>
      <c r="G469" s="176">
        <v>0.41666666666666669</v>
      </c>
      <c r="H469" s="176">
        <v>0.66666666666666663</v>
      </c>
      <c r="I469" s="177">
        <v>44316</v>
      </c>
      <c r="J469" s="177">
        <v>44316</v>
      </c>
      <c r="K469" s="177">
        <v>44316</v>
      </c>
      <c r="L469" s="177">
        <v>44316</v>
      </c>
      <c r="M469" s="176">
        <v>0.58333333333333337</v>
      </c>
      <c r="N469" s="176">
        <v>0.62916666666666665</v>
      </c>
      <c r="O469" s="174" t="s">
        <v>136</v>
      </c>
      <c r="P469" s="178" t="s">
        <v>1021</v>
      </c>
      <c r="Q469" s="178" t="s">
        <v>77</v>
      </c>
      <c r="R469" s="173" t="s">
        <v>350</v>
      </c>
      <c r="S469" s="178" t="s">
        <v>337</v>
      </c>
      <c r="T469" s="178" t="s">
        <v>185</v>
      </c>
      <c r="U469" s="151">
        <f t="shared" si="123"/>
        <v>0</v>
      </c>
      <c r="V469" s="50">
        <f t="shared" si="124"/>
        <v>1</v>
      </c>
      <c r="W469" s="152">
        <f t="shared" si="137"/>
        <v>0.16699999999999993</v>
      </c>
      <c r="X469" s="152">
        <f t="shared" si="138"/>
        <v>0.20832999999999996</v>
      </c>
      <c r="Y469" s="134">
        <f t="shared" si="125"/>
        <v>0</v>
      </c>
      <c r="Z469" s="152">
        <f t="shared" si="126"/>
        <v>0.20833333333333337</v>
      </c>
      <c r="AA469" s="152">
        <f t="shared" si="127"/>
        <v>0.41666333333333333</v>
      </c>
      <c r="AB469" s="91">
        <f t="shared" si="128"/>
        <v>30</v>
      </c>
      <c r="AC469" s="81">
        <f t="shared" si="129"/>
        <v>4</v>
      </c>
      <c r="AD469" s="81">
        <f t="shared" si="130"/>
        <v>17</v>
      </c>
      <c r="AE469" s="81" t="str">
        <f t="shared" si="131"/>
        <v>4-17</v>
      </c>
      <c r="AF469" s="152">
        <f t="shared" si="132"/>
        <v>4.5833333333333282E-2</v>
      </c>
      <c r="AG469" s="153">
        <f t="shared" si="133"/>
        <v>0</v>
      </c>
      <c r="AH469" s="85">
        <f t="shared" si="134"/>
        <v>1</v>
      </c>
      <c r="AI469" s="81">
        <f t="shared" si="135"/>
        <v>17</v>
      </c>
    </row>
    <row r="470" spans="2:35" x14ac:dyDescent="0.25">
      <c r="B470" s="173" t="s">
        <v>1019</v>
      </c>
      <c r="C470" s="85">
        <v>177</v>
      </c>
      <c r="D470" s="85">
        <f t="shared" si="139"/>
        <v>1</v>
      </c>
      <c r="E470" s="174" t="s">
        <v>259</v>
      </c>
      <c r="F470" s="175" t="s">
        <v>891</v>
      </c>
      <c r="G470" s="176">
        <v>0.41666666666666669</v>
      </c>
      <c r="H470" s="176">
        <v>0.66666666666666663</v>
      </c>
      <c r="I470" s="177">
        <v>44316</v>
      </c>
      <c r="J470" s="177">
        <v>44316</v>
      </c>
      <c r="K470" s="177">
        <v>44316</v>
      </c>
      <c r="L470" s="177">
        <v>44316</v>
      </c>
      <c r="M470" s="176">
        <v>0.60416666666666663</v>
      </c>
      <c r="N470" s="176">
        <v>0.61111111111111105</v>
      </c>
      <c r="O470" s="174" t="s">
        <v>100</v>
      </c>
      <c r="P470" s="178" t="s">
        <v>1021</v>
      </c>
      <c r="Q470" s="73" t="s">
        <v>47</v>
      </c>
      <c r="R470" s="173" t="s">
        <v>443</v>
      </c>
      <c r="S470" s="178" t="s">
        <v>337</v>
      </c>
      <c r="T470" s="178" t="s">
        <v>185</v>
      </c>
      <c r="U470" s="151">
        <f t="shared" si="123"/>
        <v>0</v>
      </c>
      <c r="V470" s="50">
        <f t="shared" si="124"/>
        <v>1</v>
      </c>
      <c r="W470" s="152">
        <f t="shared" si="137"/>
        <v>0.16699999999999993</v>
      </c>
      <c r="X470" s="152">
        <f t="shared" si="138"/>
        <v>0.20832999999999996</v>
      </c>
      <c r="Y470" s="134">
        <f t="shared" si="125"/>
        <v>0</v>
      </c>
      <c r="Z470" s="152">
        <f t="shared" si="126"/>
        <v>0.20833333333333337</v>
      </c>
      <c r="AA470" s="152">
        <f t="shared" si="127"/>
        <v>0.41666333333333333</v>
      </c>
      <c r="AB470" s="91">
        <f t="shared" si="128"/>
        <v>30</v>
      </c>
      <c r="AC470" s="81">
        <f t="shared" si="129"/>
        <v>4</v>
      </c>
      <c r="AD470" s="81">
        <f t="shared" si="130"/>
        <v>17</v>
      </c>
      <c r="AE470" s="81" t="str">
        <f t="shared" si="131"/>
        <v>4-17</v>
      </c>
      <c r="AF470" s="152">
        <f t="shared" si="132"/>
        <v>6.9444444444444198E-3</v>
      </c>
      <c r="AG470" s="153">
        <f t="shared" si="133"/>
        <v>0</v>
      </c>
      <c r="AH470" s="85">
        <f t="shared" si="134"/>
        <v>1</v>
      </c>
      <c r="AI470" s="81">
        <f t="shared" si="135"/>
        <v>17</v>
      </c>
    </row>
    <row r="471" spans="2:35" ht="30" x14ac:dyDescent="0.25">
      <c r="B471" s="173" t="s">
        <v>221</v>
      </c>
      <c r="C471" s="85">
        <v>178</v>
      </c>
      <c r="D471" s="85">
        <f t="shared" si="139"/>
        <v>0</v>
      </c>
      <c r="E471" s="174" t="s">
        <v>1023</v>
      </c>
      <c r="F471" s="175" t="s">
        <v>887</v>
      </c>
      <c r="G471" s="176">
        <v>0.375</v>
      </c>
      <c r="H471" s="176">
        <v>0.44791666666666669</v>
      </c>
      <c r="I471" s="177">
        <v>44316</v>
      </c>
      <c r="J471" s="177">
        <v>44316</v>
      </c>
      <c r="K471" s="177">
        <v>44316</v>
      </c>
      <c r="L471" s="177">
        <v>44316</v>
      </c>
      <c r="M471" s="176">
        <v>0.39583333333333331</v>
      </c>
      <c r="N471" s="176">
        <v>0.44791666666666669</v>
      </c>
      <c r="O471" s="174" t="s">
        <v>62</v>
      </c>
      <c r="P471" s="178" t="s">
        <v>1024</v>
      </c>
      <c r="Q471" s="178" t="s">
        <v>77</v>
      </c>
      <c r="R471" s="50" t="s">
        <v>349</v>
      </c>
      <c r="S471" s="178" t="s">
        <v>336</v>
      </c>
      <c r="T471" s="50" t="s">
        <v>186</v>
      </c>
      <c r="U471" s="151">
        <f t="shared" si="123"/>
        <v>0</v>
      </c>
      <c r="V471" s="50">
        <f t="shared" si="124"/>
        <v>1</v>
      </c>
      <c r="W471" s="152">
        <f t="shared" si="137"/>
        <v>7.2916666666666685E-2</v>
      </c>
      <c r="X471" s="152">
        <f t="shared" si="138"/>
        <v>7.2916666666666685E-2</v>
      </c>
      <c r="Y471" s="134">
        <f t="shared" si="125"/>
        <v>1</v>
      </c>
      <c r="Z471" s="152">
        <f t="shared" si="126"/>
        <v>0</v>
      </c>
      <c r="AA471" s="152">
        <f t="shared" si="127"/>
        <v>7.2916666666666685E-2</v>
      </c>
      <c r="AB471" s="91">
        <f t="shared" si="128"/>
        <v>30</v>
      </c>
      <c r="AC471" s="81">
        <f t="shared" si="129"/>
        <v>4</v>
      </c>
      <c r="AD471" s="81">
        <f t="shared" si="130"/>
        <v>17</v>
      </c>
      <c r="AE471" s="81" t="str">
        <f t="shared" si="131"/>
        <v>4-17</v>
      </c>
      <c r="AF471" s="152">
        <f t="shared" si="132"/>
        <v>5.208333333333337E-2</v>
      </c>
      <c r="AG471" s="153">
        <f t="shared" si="133"/>
        <v>0</v>
      </c>
      <c r="AH471" s="85">
        <f t="shared" si="134"/>
        <v>1</v>
      </c>
      <c r="AI471" s="81">
        <f t="shared" si="135"/>
        <v>17</v>
      </c>
    </row>
    <row r="472" spans="2:35" x14ac:dyDescent="0.25">
      <c r="B472" s="173" t="s">
        <v>228</v>
      </c>
      <c r="C472" s="85">
        <v>178</v>
      </c>
      <c r="D472" s="85">
        <f t="shared" si="139"/>
        <v>1</v>
      </c>
      <c r="E472" s="174" t="s">
        <v>1025</v>
      </c>
      <c r="F472" s="175" t="s">
        <v>1026</v>
      </c>
      <c r="G472" s="176">
        <v>0.375</v>
      </c>
      <c r="H472" s="176">
        <v>0.44791666666666669</v>
      </c>
      <c r="I472" s="177">
        <v>44316</v>
      </c>
      <c r="J472" s="177">
        <v>44316</v>
      </c>
      <c r="K472" s="177">
        <v>44316</v>
      </c>
      <c r="L472" s="177">
        <v>44316</v>
      </c>
      <c r="M472" s="176">
        <v>0.375</v>
      </c>
      <c r="N472" s="176">
        <v>0.39583333333333331</v>
      </c>
      <c r="O472" s="174" t="s">
        <v>62</v>
      </c>
      <c r="P472" s="178" t="s">
        <v>1024</v>
      </c>
      <c r="Q472" s="178" t="s">
        <v>77</v>
      </c>
      <c r="R472" s="50" t="s">
        <v>349</v>
      </c>
      <c r="S472" s="178" t="s">
        <v>337</v>
      </c>
      <c r="T472" s="50" t="s">
        <v>186</v>
      </c>
      <c r="U472" s="151">
        <f t="shared" si="123"/>
        <v>0</v>
      </c>
      <c r="V472" s="50">
        <f t="shared" si="124"/>
        <v>1</v>
      </c>
      <c r="W472" s="152">
        <f t="shared" si="137"/>
        <v>7.2916666666666685E-2</v>
      </c>
      <c r="X472" s="152">
        <f t="shared" si="138"/>
        <v>7.2916666666666685E-2</v>
      </c>
      <c r="Y472" s="134">
        <f t="shared" si="125"/>
        <v>1</v>
      </c>
      <c r="Z472" s="152">
        <f t="shared" si="126"/>
        <v>0</v>
      </c>
      <c r="AA472" s="152">
        <f t="shared" si="127"/>
        <v>7.2916666666666685E-2</v>
      </c>
      <c r="AB472" s="91">
        <f t="shared" si="128"/>
        <v>30</v>
      </c>
      <c r="AC472" s="81">
        <f t="shared" si="129"/>
        <v>4</v>
      </c>
      <c r="AD472" s="81">
        <f t="shared" si="130"/>
        <v>17</v>
      </c>
      <c r="AE472" s="81" t="str">
        <f t="shared" si="131"/>
        <v>4-17</v>
      </c>
      <c r="AF472" s="152">
        <f t="shared" si="132"/>
        <v>2.0833333333333315E-2</v>
      </c>
      <c r="AG472" s="153">
        <f t="shared" si="133"/>
        <v>0</v>
      </c>
      <c r="AH472" s="85">
        <f t="shared" si="134"/>
        <v>1</v>
      </c>
      <c r="AI472" s="81">
        <f t="shared" si="135"/>
        <v>17</v>
      </c>
    </row>
    <row r="473" spans="2:35" x14ac:dyDescent="0.25">
      <c r="B473" s="173" t="s">
        <v>1027</v>
      </c>
      <c r="C473" s="85">
        <v>179</v>
      </c>
      <c r="D473" s="85">
        <f t="shared" si="139"/>
        <v>1</v>
      </c>
      <c r="E473" s="174" t="s">
        <v>657</v>
      </c>
      <c r="F473" s="175" t="s">
        <v>777</v>
      </c>
      <c r="G473" s="176">
        <v>0.33333333333333331</v>
      </c>
      <c r="H473" s="176">
        <v>0.46875</v>
      </c>
      <c r="I473" s="177">
        <v>44316</v>
      </c>
      <c r="J473" s="177">
        <v>44316</v>
      </c>
      <c r="K473" s="177">
        <v>44316</v>
      </c>
      <c r="L473" s="177">
        <v>44316</v>
      </c>
      <c r="M473" s="176">
        <v>0.41666666666666669</v>
      </c>
      <c r="N473" s="176">
        <v>0.46875</v>
      </c>
      <c r="O473" s="174" t="s">
        <v>737</v>
      </c>
      <c r="P473" s="178" t="s">
        <v>1028</v>
      </c>
      <c r="Q473" s="73" t="s">
        <v>47</v>
      </c>
      <c r="R473" s="173" t="s">
        <v>443</v>
      </c>
      <c r="S473" s="178" t="s">
        <v>337</v>
      </c>
      <c r="T473" s="178" t="s">
        <v>185</v>
      </c>
      <c r="U473" s="151">
        <f t="shared" si="123"/>
        <v>0</v>
      </c>
      <c r="V473" s="50">
        <f t="shared" si="124"/>
        <v>1</v>
      </c>
      <c r="W473" s="152">
        <f t="shared" si="137"/>
        <v>0.13541666666666669</v>
      </c>
      <c r="X473" s="152">
        <f t="shared" si="138"/>
        <v>0.13541666666666669</v>
      </c>
      <c r="Y473" s="134">
        <f t="shared" si="125"/>
        <v>1</v>
      </c>
      <c r="Z473" s="152">
        <f t="shared" si="126"/>
        <v>0</v>
      </c>
      <c r="AA473" s="152">
        <f t="shared" si="127"/>
        <v>0.13541666666666669</v>
      </c>
      <c r="AB473" s="91">
        <f t="shared" si="128"/>
        <v>30</v>
      </c>
      <c r="AC473" s="81">
        <f t="shared" si="129"/>
        <v>4</v>
      </c>
      <c r="AD473" s="81">
        <f t="shared" si="130"/>
        <v>17</v>
      </c>
      <c r="AE473" s="81" t="str">
        <f t="shared" si="131"/>
        <v>4-17</v>
      </c>
      <c r="AF473" s="152">
        <f t="shared" si="132"/>
        <v>5.2083333333333315E-2</v>
      </c>
      <c r="AG473" s="153">
        <f t="shared" si="133"/>
        <v>0</v>
      </c>
      <c r="AH473" s="85">
        <f t="shared" si="134"/>
        <v>1</v>
      </c>
      <c r="AI473" s="81">
        <f t="shared" si="135"/>
        <v>17</v>
      </c>
    </row>
    <row r="474" spans="2:35" x14ac:dyDescent="0.25">
      <c r="B474" s="178" t="s">
        <v>60</v>
      </c>
      <c r="C474" s="85">
        <v>180</v>
      </c>
      <c r="D474" s="85">
        <f t="shared" si="139"/>
        <v>1</v>
      </c>
      <c r="E474" s="174" t="s">
        <v>1029</v>
      </c>
      <c r="F474" s="175" t="s">
        <v>441</v>
      </c>
      <c r="G474" s="176">
        <v>0.58333333333333337</v>
      </c>
      <c r="H474" s="176">
        <v>0.69791666666666663</v>
      </c>
      <c r="I474" s="177">
        <v>44316</v>
      </c>
      <c r="J474" s="177">
        <v>44316</v>
      </c>
      <c r="K474" s="177">
        <v>44316</v>
      </c>
      <c r="L474" s="177">
        <v>44316</v>
      </c>
      <c r="M474" s="176">
        <v>0.61805555555555558</v>
      </c>
      <c r="N474" s="176">
        <v>0.6958333333333333</v>
      </c>
      <c r="O474" s="174" t="s">
        <v>84</v>
      </c>
      <c r="P474" s="178" t="s">
        <v>63</v>
      </c>
      <c r="Q474" s="178" t="s">
        <v>77</v>
      </c>
      <c r="R474" s="173" t="s">
        <v>351</v>
      </c>
      <c r="S474" s="178" t="s">
        <v>336</v>
      </c>
      <c r="T474" s="178" t="s">
        <v>184</v>
      </c>
      <c r="U474" s="151">
        <f t="shared" si="123"/>
        <v>0</v>
      </c>
      <c r="V474" s="50">
        <f t="shared" si="124"/>
        <v>1</v>
      </c>
      <c r="W474" s="152">
        <f t="shared" si="137"/>
        <v>0.11458333333333326</v>
      </c>
      <c r="X474" s="152">
        <f t="shared" si="138"/>
        <v>0.11458333333333326</v>
      </c>
      <c r="Y474" s="134">
        <f t="shared" si="125"/>
        <v>0</v>
      </c>
      <c r="Z474" s="152">
        <f t="shared" si="126"/>
        <v>0.17708333333333337</v>
      </c>
      <c r="AA474" s="152">
        <f t="shared" si="127"/>
        <v>0.29166666666666663</v>
      </c>
      <c r="AB474" s="91">
        <f t="shared" si="128"/>
        <v>30</v>
      </c>
      <c r="AC474" s="81">
        <f t="shared" si="129"/>
        <v>4</v>
      </c>
      <c r="AD474" s="81">
        <f t="shared" si="130"/>
        <v>17</v>
      </c>
      <c r="AE474" s="81" t="str">
        <f t="shared" si="131"/>
        <v>4-17</v>
      </c>
      <c r="AF474" s="152">
        <f t="shared" si="132"/>
        <v>7.7777777777777724E-2</v>
      </c>
      <c r="AG474" s="153">
        <f t="shared" si="133"/>
        <v>0</v>
      </c>
      <c r="AH474" s="85">
        <f t="shared" si="134"/>
        <v>1</v>
      </c>
      <c r="AI474" s="81">
        <f t="shared" si="135"/>
        <v>17</v>
      </c>
    </row>
    <row r="475" spans="2:35" ht="45" x14ac:dyDescent="0.25">
      <c r="B475" s="170" t="s">
        <v>1030</v>
      </c>
      <c r="C475" s="85">
        <v>181</v>
      </c>
      <c r="D475" s="85">
        <f t="shared" si="139"/>
        <v>1</v>
      </c>
      <c r="E475" s="72" t="s">
        <v>1031</v>
      </c>
      <c r="F475" s="50" t="s">
        <v>934</v>
      </c>
      <c r="G475" s="70">
        <v>0.39583333333333331</v>
      </c>
      <c r="H475" s="70">
        <v>0.55555555555555558</v>
      </c>
      <c r="I475" s="177">
        <v>44316</v>
      </c>
      <c r="J475" s="177">
        <v>44316</v>
      </c>
      <c r="K475" s="177">
        <v>44316</v>
      </c>
      <c r="L475" s="177">
        <v>44316</v>
      </c>
      <c r="M475" s="70">
        <v>0.39583333333333331</v>
      </c>
      <c r="N475" s="70">
        <v>0.55555555555555558</v>
      </c>
      <c r="O475" s="50" t="s">
        <v>65</v>
      </c>
      <c r="P475" s="50"/>
      <c r="Q475" s="50" t="s">
        <v>77</v>
      </c>
      <c r="R475" s="50" t="s">
        <v>351</v>
      </c>
      <c r="S475" s="50" t="s">
        <v>337</v>
      </c>
      <c r="T475" s="50" t="s">
        <v>188</v>
      </c>
      <c r="U475" s="151">
        <f t="shared" si="123"/>
        <v>0</v>
      </c>
      <c r="V475" s="50">
        <f t="shared" si="124"/>
        <v>1</v>
      </c>
      <c r="W475" s="152">
        <f t="shared" si="137"/>
        <v>0.15972222222222227</v>
      </c>
      <c r="X475" s="152">
        <f t="shared" si="138"/>
        <v>0.15972222222222227</v>
      </c>
      <c r="Y475" s="134">
        <f t="shared" si="125"/>
        <v>1</v>
      </c>
      <c r="Z475" s="152">
        <f t="shared" si="126"/>
        <v>0</v>
      </c>
      <c r="AA475" s="152">
        <f t="shared" si="127"/>
        <v>0.15972222222222227</v>
      </c>
      <c r="AB475" s="91">
        <f t="shared" si="128"/>
        <v>30</v>
      </c>
      <c r="AC475" s="81">
        <f t="shared" si="129"/>
        <v>4</v>
      </c>
      <c r="AD475" s="81">
        <f t="shared" si="130"/>
        <v>17</v>
      </c>
      <c r="AE475" s="81" t="str">
        <f t="shared" si="131"/>
        <v>4-17</v>
      </c>
      <c r="AF475" s="152">
        <f t="shared" si="132"/>
        <v>0.15972222222222227</v>
      </c>
      <c r="AG475" s="153">
        <f t="shared" si="133"/>
        <v>0</v>
      </c>
      <c r="AH475" s="85">
        <f t="shared" si="134"/>
        <v>1</v>
      </c>
      <c r="AI475" s="81">
        <f t="shared" si="135"/>
        <v>17</v>
      </c>
    </row>
    <row r="476" spans="2:35" x14ac:dyDescent="0.25">
      <c r="B476" s="170" t="s">
        <v>132</v>
      </c>
      <c r="C476" s="85">
        <v>182</v>
      </c>
      <c r="D476" s="85">
        <f t="shared" si="139"/>
        <v>1</v>
      </c>
      <c r="E476" s="50" t="s">
        <v>1032</v>
      </c>
      <c r="F476" s="50" t="s">
        <v>441</v>
      </c>
      <c r="G476" s="70">
        <v>0.66875000000000007</v>
      </c>
      <c r="H476" s="70">
        <v>0.6972222222222223</v>
      </c>
      <c r="I476" s="177">
        <v>44316</v>
      </c>
      <c r="J476" s="177">
        <v>44316</v>
      </c>
      <c r="K476" s="177">
        <v>44316</v>
      </c>
      <c r="L476" s="177">
        <v>44316</v>
      </c>
      <c r="M476" s="70">
        <v>0.66875000000000007</v>
      </c>
      <c r="N476" s="70">
        <v>0.6972222222222223</v>
      </c>
      <c r="O476" s="50" t="s">
        <v>65</v>
      </c>
      <c r="P476" s="50" t="s">
        <v>133</v>
      </c>
      <c r="Q476" s="50" t="s">
        <v>77</v>
      </c>
      <c r="R476" s="50" t="s">
        <v>349</v>
      </c>
      <c r="S476" s="50" t="s">
        <v>336</v>
      </c>
      <c r="T476" s="50" t="s">
        <v>185</v>
      </c>
      <c r="U476" s="151">
        <f t="shared" si="123"/>
        <v>0</v>
      </c>
      <c r="V476" s="50">
        <f t="shared" si="124"/>
        <v>1</v>
      </c>
      <c r="W476" s="152">
        <f t="shared" si="137"/>
        <v>2.8472222222222232E-2</v>
      </c>
      <c r="X476" s="152">
        <f t="shared" si="138"/>
        <v>2.8472222222222232E-2</v>
      </c>
      <c r="Y476" s="134">
        <f t="shared" si="125"/>
        <v>0</v>
      </c>
      <c r="Z476" s="152">
        <f t="shared" si="126"/>
        <v>0.1777777777777777</v>
      </c>
      <c r="AA476" s="152">
        <f t="shared" si="127"/>
        <v>0.20624999999999993</v>
      </c>
      <c r="AB476" s="91">
        <f t="shared" si="128"/>
        <v>30</v>
      </c>
      <c r="AC476" s="81">
        <f t="shared" si="129"/>
        <v>4</v>
      </c>
      <c r="AD476" s="81">
        <f t="shared" si="130"/>
        <v>17</v>
      </c>
      <c r="AE476" s="81" t="str">
        <f t="shared" si="131"/>
        <v>4-17</v>
      </c>
      <c r="AF476" s="152">
        <f t="shared" si="132"/>
        <v>2.8472222222222232E-2</v>
      </c>
      <c r="AG476" s="153">
        <f t="shared" si="133"/>
        <v>0</v>
      </c>
      <c r="AH476" s="85">
        <f t="shared" si="134"/>
        <v>1</v>
      </c>
      <c r="AI476" s="81">
        <f t="shared" si="135"/>
        <v>17</v>
      </c>
    </row>
    <row r="477" spans="2:35" x14ac:dyDescent="0.25">
      <c r="B477" s="50" t="s">
        <v>95</v>
      </c>
      <c r="C477" s="85">
        <v>183</v>
      </c>
      <c r="D477" s="85">
        <f t="shared" si="139"/>
        <v>1</v>
      </c>
      <c r="E477" s="50" t="s">
        <v>1033</v>
      </c>
      <c r="F477" s="50" t="s">
        <v>887</v>
      </c>
      <c r="G477" s="70">
        <v>0.3125</v>
      </c>
      <c r="H477" s="70">
        <v>0.34375</v>
      </c>
      <c r="I477" s="71">
        <v>44319</v>
      </c>
      <c r="J477" s="71">
        <v>44319</v>
      </c>
      <c r="K477" s="71">
        <v>44319</v>
      </c>
      <c r="L477" s="71">
        <v>44319</v>
      </c>
      <c r="M477" s="70">
        <v>0.3263888888888889</v>
      </c>
      <c r="N477" s="70">
        <v>0.34375</v>
      </c>
      <c r="O477" s="50" t="s">
        <v>72</v>
      </c>
      <c r="P477" s="50" t="s">
        <v>96</v>
      </c>
      <c r="Q477" s="50" t="s">
        <v>77</v>
      </c>
      <c r="R477" s="50" t="s">
        <v>351</v>
      </c>
      <c r="S477" s="50" t="s">
        <v>337</v>
      </c>
      <c r="T477" s="50" t="s">
        <v>188</v>
      </c>
      <c r="U477" s="151">
        <f t="shared" si="123"/>
        <v>0</v>
      </c>
      <c r="V477" s="50">
        <f t="shared" si="124"/>
        <v>1</v>
      </c>
      <c r="W477" s="152">
        <f t="shared" si="137"/>
        <v>3.125E-2</v>
      </c>
      <c r="X477" s="152">
        <f t="shared" si="138"/>
        <v>3.125E-2</v>
      </c>
      <c r="Y477" s="134">
        <f t="shared" si="125"/>
        <v>1</v>
      </c>
      <c r="Z477" s="152">
        <f t="shared" si="126"/>
        <v>0</v>
      </c>
      <c r="AA477" s="152">
        <f t="shared" si="127"/>
        <v>3.125E-2</v>
      </c>
      <c r="AB477" s="91">
        <f t="shared" si="128"/>
        <v>3</v>
      </c>
      <c r="AC477" s="81">
        <f t="shared" si="129"/>
        <v>5</v>
      </c>
      <c r="AD477" s="81">
        <f t="shared" si="130"/>
        <v>18</v>
      </c>
      <c r="AE477" s="81" t="str">
        <f t="shared" si="131"/>
        <v>5-18</v>
      </c>
      <c r="AF477" s="152">
        <f t="shared" si="132"/>
        <v>1.7361111111111105E-2</v>
      </c>
      <c r="AG477" s="153">
        <f t="shared" si="133"/>
        <v>0</v>
      </c>
      <c r="AH477" s="85">
        <f t="shared" si="134"/>
        <v>1</v>
      </c>
      <c r="AI477" s="81">
        <f t="shared" si="135"/>
        <v>18</v>
      </c>
    </row>
    <row r="478" spans="2:35" x14ac:dyDescent="0.25">
      <c r="B478" s="50" t="s">
        <v>1034</v>
      </c>
      <c r="C478" s="85">
        <v>184</v>
      </c>
      <c r="D478" s="85">
        <f t="shared" si="139"/>
        <v>1</v>
      </c>
      <c r="E478" s="50" t="s">
        <v>1035</v>
      </c>
      <c r="F478" s="50" t="s">
        <v>1036</v>
      </c>
      <c r="G478" s="70">
        <v>0.3125</v>
      </c>
      <c r="H478" s="70">
        <v>0.33333333333333331</v>
      </c>
      <c r="I478" s="71">
        <v>44319</v>
      </c>
      <c r="J478" s="71">
        <v>44319</v>
      </c>
      <c r="K478" s="71">
        <v>44319</v>
      </c>
      <c r="L478" s="71">
        <v>44319</v>
      </c>
      <c r="M478" s="70">
        <v>0.3125</v>
      </c>
      <c r="N478" s="70">
        <v>0.33333333333333331</v>
      </c>
      <c r="O478" s="50" t="s">
        <v>100</v>
      </c>
      <c r="P478" s="50" t="s">
        <v>274</v>
      </c>
      <c r="Q478" s="73" t="s">
        <v>47</v>
      </c>
      <c r="R478" s="50" t="s">
        <v>443</v>
      </c>
      <c r="S478" s="50" t="s">
        <v>337</v>
      </c>
      <c r="T478" s="50" t="s">
        <v>185</v>
      </c>
      <c r="U478" s="151">
        <f t="shared" si="123"/>
        <v>0</v>
      </c>
      <c r="V478" s="50">
        <f t="shared" si="124"/>
        <v>1</v>
      </c>
      <c r="W478" s="152">
        <f t="shared" si="137"/>
        <v>2.0833333333333315E-2</v>
      </c>
      <c r="X478" s="152">
        <f t="shared" si="138"/>
        <v>2.0833333333333315E-2</v>
      </c>
      <c r="Y478" s="134">
        <f t="shared" si="125"/>
        <v>1</v>
      </c>
      <c r="Z478" s="152">
        <f t="shared" si="126"/>
        <v>0</v>
      </c>
      <c r="AA478" s="152">
        <f t="shared" si="127"/>
        <v>2.0833333333333315E-2</v>
      </c>
      <c r="AB478" s="91">
        <f t="shared" si="128"/>
        <v>3</v>
      </c>
      <c r="AC478" s="81">
        <f t="shared" si="129"/>
        <v>5</v>
      </c>
      <c r="AD478" s="81">
        <f t="shared" si="130"/>
        <v>18</v>
      </c>
      <c r="AE478" s="81" t="str">
        <f t="shared" si="131"/>
        <v>5-18</v>
      </c>
      <c r="AF478" s="152">
        <f t="shared" si="132"/>
        <v>2.0833333333333315E-2</v>
      </c>
      <c r="AG478" s="153">
        <f t="shared" si="133"/>
        <v>0</v>
      </c>
      <c r="AH478" s="85">
        <f t="shared" si="134"/>
        <v>1</v>
      </c>
      <c r="AI478" s="81">
        <f t="shared" si="135"/>
        <v>18</v>
      </c>
    </row>
    <row r="479" spans="2:35" x14ac:dyDescent="0.25">
      <c r="B479" s="50" t="s">
        <v>98</v>
      </c>
      <c r="C479" s="85">
        <v>185</v>
      </c>
      <c r="D479" s="85">
        <f t="shared" si="139"/>
        <v>0</v>
      </c>
      <c r="E479" s="50" t="s">
        <v>1037</v>
      </c>
      <c r="F479" s="50" t="s">
        <v>903</v>
      </c>
      <c r="G479" s="70">
        <v>0.3125</v>
      </c>
      <c r="H479" s="70">
        <v>0.5</v>
      </c>
      <c r="I479" s="71">
        <v>44319</v>
      </c>
      <c r="J479" s="71">
        <v>44319</v>
      </c>
      <c r="K479" s="71">
        <v>44319</v>
      </c>
      <c r="L479" s="71">
        <v>44319</v>
      </c>
      <c r="M479" s="70">
        <v>0.33333333333333331</v>
      </c>
      <c r="N479" s="70">
        <v>0.375</v>
      </c>
      <c r="O479" s="50" t="s">
        <v>100</v>
      </c>
      <c r="P479" s="50" t="s">
        <v>99</v>
      </c>
      <c r="Q479" s="73" t="s">
        <v>47</v>
      </c>
      <c r="R479" s="50" t="s">
        <v>443</v>
      </c>
      <c r="S479" s="50" t="s">
        <v>337</v>
      </c>
      <c r="T479" s="50" t="s">
        <v>187</v>
      </c>
      <c r="U479" s="151">
        <f t="shared" si="123"/>
        <v>0</v>
      </c>
      <c r="V479" s="50">
        <f t="shared" si="124"/>
        <v>1</v>
      </c>
      <c r="W479" s="152">
        <f t="shared" si="137"/>
        <v>0.1875</v>
      </c>
      <c r="X479" s="152">
        <f t="shared" si="138"/>
        <v>0.1875</v>
      </c>
      <c r="Y479" s="134">
        <f t="shared" si="125"/>
        <v>1</v>
      </c>
      <c r="Z479" s="152">
        <f t="shared" si="126"/>
        <v>0</v>
      </c>
      <c r="AA479" s="152">
        <f t="shared" si="127"/>
        <v>0.1875</v>
      </c>
      <c r="AB479" s="91">
        <f t="shared" si="128"/>
        <v>3</v>
      </c>
      <c r="AC479" s="81">
        <f t="shared" si="129"/>
        <v>5</v>
      </c>
      <c r="AD479" s="81">
        <f t="shared" si="130"/>
        <v>18</v>
      </c>
      <c r="AE479" s="81" t="str">
        <f t="shared" si="131"/>
        <v>5-18</v>
      </c>
      <c r="AF479" s="152">
        <f t="shared" si="132"/>
        <v>4.1666666666666685E-2</v>
      </c>
      <c r="AG479" s="153">
        <f t="shared" si="133"/>
        <v>0</v>
      </c>
      <c r="AH479" s="85">
        <f t="shared" si="134"/>
        <v>1</v>
      </c>
      <c r="AI479" s="81">
        <f t="shared" si="135"/>
        <v>18</v>
      </c>
    </row>
    <row r="480" spans="2:35" ht="30" x14ac:dyDescent="0.25">
      <c r="B480" s="50" t="s">
        <v>98</v>
      </c>
      <c r="C480" s="85">
        <v>185</v>
      </c>
      <c r="D480" s="85">
        <f t="shared" si="139"/>
        <v>0</v>
      </c>
      <c r="E480" s="72" t="s">
        <v>1038</v>
      </c>
      <c r="F480" s="50" t="s">
        <v>887</v>
      </c>
      <c r="G480" s="70">
        <v>0.3125</v>
      </c>
      <c r="H480" s="70">
        <v>0.5</v>
      </c>
      <c r="I480" s="71">
        <v>44319</v>
      </c>
      <c r="J480" s="71">
        <v>44319</v>
      </c>
      <c r="K480" s="71">
        <v>44319</v>
      </c>
      <c r="L480" s="71">
        <v>44319</v>
      </c>
      <c r="M480" s="70">
        <v>0.33333333333333331</v>
      </c>
      <c r="N480" s="70">
        <v>0.375</v>
      </c>
      <c r="O480" s="50" t="s">
        <v>62</v>
      </c>
      <c r="P480" s="50" t="s">
        <v>99</v>
      </c>
      <c r="Q480" s="50" t="s">
        <v>77</v>
      </c>
      <c r="R480" s="50" t="s">
        <v>349</v>
      </c>
      <c r="S480" s="50" t="s">
        <v>337</v>
      </c>
      <c r="T480" s="50" t="s">
        <v>187</v>
      </c>
      <c r="U480" s="151">
        <f t="shared" si="123"/>
        <v>0</v>
      </c>
      <c r="V480" s="50">
        <f t="shared" si="124"/>
        <v>1</v>
      </c>
      <c r="W480" s="152">
        <f t="shared" si="137"/>
        <v>0.1875</v>
      </c>
      <c r="X480" s="152">
        <f t="shared" si="138"/>
        <v>0.1875</v>
      </c>
      <c r="Y480" s="134">
        <f t="shared" si="125"/>
        <v>1</v>
      </c>
      <c r="Z480" s="152">
        <f t="shared" si="126"/>
        <v>0</v>
      </c>
      <c r="AA480" s="152">
        <f t="shared" si="127"/>
        <v>0.1875</v>
      </c>
      <c r="AB480" s="91">
        <f t="shared" si="128"/>
        <v>3</v>
      </c>
      <c r="AC480" s="81">
        <f t="shared" si="129"/>
        <v>5</v>
      </c>
      <c r="AD480" s="81">
        <f t="shared" si="130"/>
        <v>18</v>
      </c>
      <c r="AE480" s="81" t="str">
        <f t="shared" si="131"/>
        <v>5-18</v>
      </c>
      <c r="AF480" s="152">
        <f t="shared" si="132"/>
        <v>4.1666666666666685E-2</v>
      </c>
      <c r="AG480" s="153">
        <f t="shared" si="133"/>
        <v>0</v>
      </c>
      <c r="AH480" s="85">
        <f t="shared" si="134"/>
        <v>1</v>
      </c>
      <c r="AI480" s="81">
        <f t="shared" si="135"/>
        <v>18</v>
      </c>
    </row>
    <row r="481" spans="2:35" x14ac:dyDescent="0.25">
      <c r="B481" s="50" t="s">
        <v>98</v>
      </c>
      <c r="C481" s="85">
        <v>185</v>
      </c>
      <c r="D481" s="85">
        <f t="shared" si="139"/>
        <v>1</v>
      </c>
      <c r="E481" s="50" t="s">
        <v>1039</v>
      </c>
      <c r="F481" s="50" t="s">
        <v>441</v>
      </c>
      <c r="G481" s="70">
        <v>0.3125</v>
      </c>
      <c r="H481" s="70">
        <v>0.5</v>
      </c>
      <c r="I481" s="71">
        <v>44319</v>
      </c>
      <c r="J481" s="71">
        <v>44319</v>
      </c>
      <c r="K481" s="71">
        <v>44319</v>
      </c>
      <c r="L481" s="71">
        <v>44319</v>
      </c>
      <c r="M481" s="70">
        <v>0.43541666666666662</v>
      </c>
      <c r="N481" s="70">
        <v>0.49236111111111108</v>
      </c>
      <c r="O481" s="50" t="s">
        <v>65</v>
      </c>
      <c r="P481" s="50" t="s">
        <v>99</v>
      </c>
      <c r="Q481" s="50" t="s">
        <v>77</v>
      </c>
      <c r="R481" s="50" t="s">
        <v>441</v>
      </c>
      <c r="S481" s="50" t="s">
        <v>336</v>
      </c>
      <c r="T481" s="50" t="s">
        <v>187</v>
      </c>
      <c r="U481" s="151">
        <f t="shared" si="123"/>
        <v>0</v>
      </c>
      <c r="V481" s="50">
        <f t="shared" si="124"/>
        <v>1</v>
      </c>
      <c r="W481" s="152">
        <f t="shared" si="137"/>
        <v>0.1875</v>
      </c>
      <c r="X481" s="152">
        <f t="shared" si="138"/>
        <v>0.1875</v>
      </c>
      <c r="Y481" s="134">
        <f t="shared" si="125"/>
        <v>1</v>
      </c>
      <c r="Z481" s="152">
        <f t="shared" si="126"/>
        <v>0</v>
      </c>
      <c r="AA481" s="152">
        <f t="shared" si="127"/>
        <v>0.1875</v>
      </c>
      <c r="AB481" s="91">
        <f t="shared" si="128"/>
        <v>3</v>
      </c>
      <c r="AC481" s="81">
        <f t="shared" si="129"/>
        <v>5</v>
      </c>
      <c r="AD481" s="81">
        <f t="shared" si="130"/>
        <v>18</v>
      </c>
      <c r="AE481" s="81" t="str">
        <f t="shared" si="131"/>
        <v>5-18</v>
      </c>
      <c r="AF481" s="152">
        <f t="shared" si="132"/>
        <v>5.6944444444444464E-2</v>
      </c>
      <c r="AG481" s="153">
        <f t="shared" si="133"/>
        <v>0</v>
      </c>
      <c r="AH481" s="85">
        <f t="shared" si="134"/>
        <v>1</v>
      </c>
      <c r="AI481" s="81">
        <f t="shared" si="135"/>
        <v>18</v>
      </c>
    </row>
    <row r="482" spans="2:35" x14ac:dyDescent="0.25">
      <c r="B482" s="50" t="s">
        <v>135</v>
      </c>
      <c r="C482" s="85">
        <v>186</v>
      </c>
      <c r="D482" s="85">
        <f t="shared" si="139"/>
        <v>0</v>
      </c>
      <c r="E482" s="50" t="s">
        <v>1040</v>
      </c>
      <c r="F482" s="50" t="s">
        <v>441</v>
      </c>
      <c r="G482" s="70">
        <v>0.31944444444444448</v>
      </c>
      <c r="H482" s="70">
        <v>0.36249999999999999</v>
      </c>
      <c r="I482" s="71">
        <v>44319</v>
      </c>
      <c r="J482" s="71">
        <v>44319</v>
      </c>
      <c r="K482" s="71">
        <v>44319</v>
      </c>
      <c r="L482" s="71">
        <v>44319</v>
      </c>
      <c r="M482" s="70">
        <v>0.33333333333333331</v>
      </c>
      <c r="N482" s="70">
        <v>0.34375</v>
      </c>
      <c r="O482" s="50" t="s">
        <v>126</v>
      </c>
      <c r="P482" s="50" t="s">
        <v>137</v>
      </c>
      <c r="Q482" s="73" t="s">
        <v>47</v>
      </c>
      <c r="R482" s="50" t="s">
        <v>443</v>
      </c>
      <c r="S482" s="50" t="s">
        <v>336</v>
      </c>
      <c r="T482" s="50" t="s">
        <v>184</v>
      </c>
      <c r="U482" s="151">
        <f t="shared" si="123"/>
        <v>0</v>
      </c>
      <c r="V482" s="50">
        <f t="shared" si="124"/>
        <v>1</v>
      </c>
      <c r="W482" s="152">
        <f t="shared" si="137"/>
        <v>4.3055555555555514E-2</v>
      </c>
      <c r="X482" s="152">
        <f t="shared" si="138"/>
        <v>4.3055555555555514E-2</v>
      </c>
      <c r="Y482" s="134">
        <f t="shared" si="125"/>
        <v>1</v>
      </c>
      <c r="Z482" s="152">
        <f t="shared" si="126"/>
        <v>0</v>
      </c>
      <c r="AA482" s="152">
        <f t="shared" si="127"/>
        <v>4.3055555555555514E-2</v>
      </c>
      <c r="AB482" s="91">
        <f t="shared" si="128"/>
        <v>3</v>
      </c>
      <c r="AC482" s="81">
        <f t="shared" si="129"/>
        <v>5</v>
      </c>
      <c r="AD482" s="81">
        <f t="shared" si="130"/>
        <v>18</v>
      </c>
      <c r="AE482" s="81" t="str">
        <f t="shared" si="131"/>
        <v>5-18</v>
      </c>
      <c r="AF482" s="152">
        <f t="shared" si="132"/>
        <v>1.0416666666666685E-2</v>
      </c>
      <c r="AG482" s="153">
        <f t="shared" si="133"/>
        <v>0</v>
      </c>
      <c r="AH482" s="85">
        <f t="shared" si="134"/>
        <v>1</v>
      </c>
      <c r="AI482" s="81">
        <f t="shared" si="135"/>
        <v>18</v>
      </c>
    </row>
    <row r="483" spans="2:35" x14ac:dyDescent="0.25">
      <c r="B483" s="50" t="s">
        <v>135</v>
      </c>
      <c r="C483" s="85">
        <v>186</v>
      </c>
      <c r="D483" s="85">
        <f t="shared" si="139"/>
        <v>1</v>
      </c>
      <c r="E483" s="50" t="s">
        <v>1041</v>
      </c>
      <c r="F483" s="50" t="s">
        <v>887</v>
      </c>
      <c r="G483" s="70">
        <v>0.31944444444444448</v>
      </c>
      <c r="H483" s="70">
        <v>0.36249999999999999</v>
      </c>
      <c r="I483" s="71">
        <v>44319</v>
      </c>
      <c r="J483" s="71">
        <v>44319</v>
      </c>
      <c r="K483" s="71">
        <v>44319</v>
      </c>
      <c r="L483" s="71">
        <v>44319</v>
      </c>
      <c r="M483" s="70">
        <v>0.34375</v>
      </c>
      <c r="N483" s="70">
        <v>0.36249999999999999</v>
      </c>
      <c r="O483" s="50" t="s">
        <v>62</v>
      </c>
      <c r="P483" s="50" t="s">
        <v>137</v>
      </c>
      <c r="Q483" s="50" t="s">
        <v>77</v>
      </c>
      <c r="R483" s="50" t="s">
        <v>349</v>
      </c>
      <c r="S483" s="50" t="s">
        <v>337</v>
      </c>
      <c r="T483" s="50" t="s">
        <v>184</v>
      </c>
      <c r="U483" s="151">
        <f t="shared" si="123"/>
        <v>0</v>
      </c>
      <c r="V483" s="50">
        <f t="shared" si="124"/>
        <v>1</v>
      </c>
      <c r="W483" s="152">
        <f t="shared" si="137"/>
        <v>4.3055555555555514E-2</v>
      </c>
      <c r="X483" s="152">
        <f t="shared" si="138"/>
        <v>4.3055555555555514E-2</v>
      </c>
      <c r="Y483" s="134">
        <f t="shared" si="125"/>
        <v>1</v>
      </c>
      <c r="Z483" s="152">
        <f t="shared" si="126"/>
        <v>0</v>
      </c>
      <c r="AA483" s="152">
        <f t="shared" si="127"/>
        <v>4.3055555555555514E-2</v>
      </c>
      <c r="AB483" s="91">
        <f t="shared" si="128"/>
        <v>3</v>
      </c>
      <c r="AC483" s="81">
        <f t="shared" si="129"/>
        <v>5</v>
      </c>
      <c r="AD483" s="81">
        <f t="shared" si="130"/>
        <v>18</v>
      </c>
      <c r="AE483" s="81" t="str">
        <f t="shared" si="131"/>
        <v>5-18</v>
      </c>
      <c r="AF483" s="152">
        <f t="shared" si="132"/>
        <v>1.8749999999999989E-2</v>
      </c>
      <c r="AG483" s="153">
        <f t="shared" si="133"/>
        <v>0</v>
      </c>
      <c r="AH483" s="85">
        <f t="shared" si="134"/>
        <v>1</v>
      </c>
      <c r="AI483" s="81">
        <f t="shared" si="135"/>
        <v>18</v>
      </c>
    </row>
    <row r="484" spans="2:35" x14ac:dyDescent="0.25">
      <c r="B484" s="50" t="s">
        <v>213</v>
      </c>
      <c r="C484" s="85">
        <v>187</v>
      </c>
      <c r="D484" s="85">
        <f t="shared" si="139"/>
        <v>0</v>
      </c>
      <c r="E484" s="50" t="s">
        <v>1042</v>
      </c>
      <c r="F484" s="50" t="s">
        <v>887</v>
      </c>
      <c r="G484" s="70">
        <v>0.3125</v>
      </c>
      <c r="H484" s="70">
        <v>0.40138888888888885</v>
      </c>
      <c r="I484" s="71">
        <v>44319</v>
      </c>
      <c r="J484" s="71">
        <v>44319</v>
      </c>
      <c r="K484" s="71">
        <v>44319</v>
      </c>
      <c r="L484" s="71">
        <v>44319</v>
      </c>
      <c r="M484" s="70">
        <v>0.32916666666666666</v>
      </c>
      <c r="N484" s="70">
        <v>0.39583333333333331</v>
      </c>
      <c r="O484" s="50" t="s">
        <v>400</v>
      </c>
      <c r="P484" s="50" t="s">
        <v>279</v>
      </c>
      <c r="Q484" s="50" t="s">
        <v>77</v>
      </c>
      <c r="R484" s="50" t="s">
        <v>352</v>
      </c>
      <c r="S484" s="50" t="s">
        <v>336</v>
      </c>
      <c r="T484" s="50" t="s">
        <v>188</v>
      </c>
      <c r="U484" s="151">
        <f t="shared" si="123"/>
        <v>0</v>
      </c>
      <c r="V484" s="50">
        <f t="shared" si="124"/>
        <v>1</v>
      </c>
      <c r="W484" s="152">
        <f t="shared" si="137"/>
        <v>8.8888888888888851E-2</v>
      </c>
      <c r="X484" s="152">
        <f t="shared" si="138"/>
        <v>8.8888888888888851E-2</v>
      </c>
      <c r="Y484" s="134">
        <f t="shared" si="125"/>
        <v>1</v>
      </c>
      <c r="Z484" s="152">
        <f t="shared" si="126"/>
        <v>0</v>
      </c>
      <c r="AA484" s="152">
        <f t="shared" si="127"/>
        <v>8.8888888888888851E-2</v>
      </c>
      <c r="AB484" s="91">
        <f t="shared" si="128"/>
        <v>3</v>
      </c>
      <c r="AC484" s="81">
        <f t="shared" si="129"/>
        <v>5</v>
      </c>
      <c r="AD484" s="81">
        <f t="shared" si="130"/>
        <v>18</v>
      </c>
      <c r="AE484" s="81" t="str">
        <f t="shared" si="131"/>
        <v>5-18</v>
      </c>
      <c r="AF484" s="152">
        <f t="shared" si="132"/>
        <v>6.6666666666666652E-2</v>
      </c>
      <c r="AG484" s="153">
        <f t="shared" si="133"/>
        <v>0</v>
      </c>
      <c r="AH484" s="85">
        <f t="shared" si="134"/>
        <v>1</v>
      </c>
      <c r="AI484" s="81">
        <f t="shared" si="135"/>
        <v>18</v>
      </c>
    </row>
    <row r="485" spans="2:35" x14ac:dyDescent="0.25">
      <c r="B485" s="50" t="s">
        <v>213</v>
      </c>
      <c r="C485" s="85">
        <v>187</v>
      </c>
      <c r="D485" s="85">
        <f t="shared" si="139"/>
        <v>1</v>
      </c>
      <c r="E485" s="50" t="s">
        <v>1043</v>
      </c>
      <c r="F485" s="50" t="s">
        <v>441</v>
      </c>
      <c r="G485" s="70">
        <v>0.3125</v>
      </c>
      <c r="H485" s="70">
        <v>0.40138888888888885</v>
      </c>
      <c r="I485" s="71">
        <v>44319</v>
      </c>
      <c r="J485" s="71">
        <v>44319</v>
      </c>
      <c r="K485" s="71">
        <v>44319</v>
      </c>
      <c r="L485" s="71">
        <v>44319</v>
      </c>
      <c r="M485" s="70">
        <v>0.37083333333333335</v>
      </c>
      <c r="N485" s="70">
        <v>0.40138888888888885</v>
      </c>
      <c r="O485" s="50" t="s">
        <v>65</v>
      </c>
      <c r="P485" s="50" t="s">
        <v>279</v>
      </c>
      <c r="Q485" s="50" t="s">
        <v>77</v>
      </c>
      <c r="R485" s="50" t="s">
        <v>441</v>
      </c>
      <c r="S485" s="50" t="s">
        <v>336</v>
      </c>
      <c r="T485" s="50" t="s">
        <v>188</v>
      </c>
      <c r="U485" s="151">
        <f t="shared" si="123"/>
        <v>0</v>
      </c>
      <c r="V485" s="50">
        <f t="shared" si="124"/>
        <v>1</v>
      </c>
      <c r="W485" s="152">
        <f t="shared" si="137"/>
        <v>8.8888888888888851E-2</v>
      </c>
      <c r="X485" s="152">
        <f t="shared" si="138"/>
        <v>8.8888888888888851E-2</v>
      </c>
      <c r="Y485" s="134">
        <f t="shared" si="125"/>
        <v>1</v>
      </c>
      <c r="Z485" s="152">
        <f t="shared" si="126"/>
        <v>0</v>
      </c>
      <c r="AA485" s="152">
        <f t="shared" si="127"/>
        <v>8.8888888888888851E-2</v>
      </c>
      <c r="AB485" s="91">
        <f t="shared" si="128"/>
        <v>3</v>
      </c>
      <c r="AC485" s="81">
        <f t="shared" si="129"/>
        <v>5</v>
      </c>
      <c r="AD485" s="81">
        <f t="shared" si="130"/>
        <v>18</v>
      </c>
      <c r="AE485" s="81" t="str">
        <f t="shared" si="131"/>
        <v>5-18</v>
      </c>
      <c r="AF485" s="152">
        <f t="shared" si="132"/>
        <v>3.0555555555555503E-2</v>
      </c>
      <c r="AG485" s="153">
        <f t="shared" si="133"/>
        <v>0</v>
      </c>
      <c r="AH485" s="85">
        <f t="shared" si="134"/>
        <v>1</v>
      </c>
      <c r="AI485" s="81">
        <f t="shared" si="135"/>
        <v>18</v>
      </c>
    </row>
    <row r="486" spans="2:35" x14ac:dyDescent="0.25">
      <c r="B486" s="50" t="s">
        <v>576</v>
      </c>
      <c r="C486" s="85">
        <v>188</v>
      </c>
      <c r="D486" s="85">
        <f t="shared" si="139"/>
        <v>0</v>
      </c>
      <c r="E486" s="50" t="s">
        <v>1044</v>
      </c>
      <c r="F486" s="50" t="s">
        <v>441</v>
      </c>
      <c r="G486" s="70">
        <v>0.33333333333333331</v>
      </c>
      <c r="H486" s="70">
        <v>0.625</v>
      </c>
      <c r="I486" s="71">
        <v>44319</v>
      </c>
      <c r="J486" s="71">
        <v>44321</v>
      </c>
      <c r="K486" s="71">
        <v>44319</v>
      </c>
      <c r="L486" s="71">
        <v>44319</v>
      </c>
      <c r="M486" s="70">
        <v>0.33333333333333331</v>
      </c>
      <c r="N486" s="70">
        <v>0.5</v>
      </c>
      <c r="O486" s="50" t="s">
        <v>684</v>
      </c>
      <c r="P486" s="50" t="s">
        <v>695</v>
      </c>
      <c r="Q486" s="50" t="s">
        <v>77</v>
      </c>
      <c r="R486" s="50" t="s">
        <v>441</v>
      </c>
      <c r="S486" s="50" t="s">
        <v>336</v>
      </c>
      <c r="T486" s="50" t="s">
        <v>184</v>
      </c>
      <c r="U486" s="151">
        <f t="shared" si="123"/>
        <v>2</v>
      </c>
      <c r="V486" s="50">
        <f t="shared" si="124"/>
        <v>1</v>
      </c>
      <c r="W486" s="152">
        <f t="shared" si="137"/>
        <v>1.0002666666666666</v>
      </c>
      <c r="X486" s="152">
        <f t="shared" si="138"/>
        <v>1.4996633333333333</v>
      </c>
      <c r="Y486" s="134">
        <f t="shared" si="125"/>
        <v>1</v>
      </c>
      <c r="Z486" s="152">
        <f t="shared" si="126"/>
        <v>0</v>
      </c>
      <c r="AA486" s="152">
        <f t="shared" si="127"/>
        <v>1.4996633333333333</v>
      </c>
      <c r="AB486" s="91">
        <f t="shared" si="128"/>
        <v>5</v>
      </c>
      <c r="AC486" s="81">
        <f t="shared" si="129"/>
        <v>5</v>
      </c>
      <c r="AD486" s="81">
        <f t="shared" si="130"/>
        <v>18</v>
      </c>
      <c r="AE486" s="81" t="str">
        <f t="shared" si="131"/>
        <v>5-18</v>
      </c>
      <c r="AF486" s="152">
        <f t="shared" si="132"/>
        <v>0.16666666666666669</v>
      </c>
      <c r="AG486" s="153">
        <f t="shared" si="133"/>
        <v>0</v>
      </c>
      <c r="AH486" s="85">
        <f t="shared" si="134"/>
        <v>1</v>
      </c>
      <c r="AI486" s="81">
        <f t="shared" si="135"/>
        <v>18</v>
      </c>
    </row>
    <row r="487" spans="2:35" x14ac:dyDescent="0.25">
      <c r="B487" s="50" t="s">
        <v>576</v>
      </c>
      <c r="C487" s="85">
        <v>188</v>
      </c>
      <c r="D487" s="85">
        <f t="shared" si="139"/>
        <v>0</v>
      </c>
      <c r="E487" s="50" t="s">
        <v>1045</v>
      </c>
      <c r="F487" s="50" t="s">
        <v>887</v>
      </c>
      <c r="G487" s="70">
        <v>0.33333333333333331</v>
      </c>
      <c r="H487" s="70">
        <v>0.625</v>
      </c>
      <c r="I487" s="71">
        <v>44319</v>
      </c>
      <c r="J487" s="71">
        <v>44321</v>
      </c>
      <c r="K487" s="71">
        <v>44319</v>
      </c>
      <c r="L487" s="71">
        <v>44319</v>
      </c>
      <c r="M487" s="70">
        <v>0.4375</v>
      </c>
      <c r="N487" s="70">
        <v>0.4513888888888889</v>
      </c>
      <c r="O487" s="50" t="s">
        <v>62</v>
      </c>
      <c r="P487" s="50" t="s">
        <v>695</v>
      </c>
      <c r="Q487" s="50" t="s">
        <v>77</v>
      </c>
      <c r="R487" s="50" t="s">
        <v>349</v>
      </c>
      <c r="S487" s="50" t="s">
        <v>336</v>
      </c>
      <c r="T487" s="50" t="s">
        <v>184</v>
      </c>
      <c r="U487" s="151">
        <f t="shared" si="123"/>
        <v>2</v>
      </c>
      <c r="V487" s="50">
        <f t="shared" si="124"/>
        <v>1</v>
      </c>
      <c r="W487" s="152">
        <f t="shared" si="137"/>
        <v>1.0002666666666666</v>
      </c>
      <c r="X487" s="152">
        <f t="shared" si="138"/>
        <v>1.4996633333333333</v>
      </c>
      <c r="Y487" s="134">
        <f t="shared" si="125"/>
        <v>1</v>
      </c>
      <c r="Z487" s="152">
        <f t="shared" si="126"/>
        <v>0</v>
      </c>
      <c r="AA487" s="152">
        <f t="shared" si="127"/>
        <v>1.4996633333333333</v>
      </c>
      <c r="AB487" s="91">
        <f t="shared" si="128"/>
        <v>5</v>
      </c>
      <c r="AC487" s="81">
        <f t="shared" si="129"/>
        <v>5</v>
      </c>
      <c r="AD487" s="81">
        <f t="shared" si="130"/>
        <v>18</v>
      </c>
      <c r="AE487" s="81" t="str">
        <f t="shared" si="131"/>
        <v>5-18</v>
      </c>
      <c r="AF487" s="152">
        <f t="shared" si="132"/>
        <v>1.3888888888888895E-2</v>
      </c>
      <c r="AG487" s="153">
        <f t="shared" si="133"/>
        <v>0</v>
      </c>
      <c r="AH487" s="85">
        <f t="shared" si="134"/>
        <v>1</v>
      </c>
      <c r="AI487" s="81">
        <f t="shared" si="135"/>
        <v>18</v>
      </c>
    </row>
    <row r="488" spans="2:35" x14ac:dyDescent="0.25">
      <c r="B488" s="50" t="s">
        <v>576</v>
      </c>
      <c r="C488" s="85">
        <v>188</v>
      </c>
      <c r="D488" s="85">
        <f t="shared" si="139"/>
        <v>0</v>
      </c>
      <c r="E488" s="50" t="s">
        <v>1046</v>
      </c>
      <c r="F488" s="50" t="s">
        <v>887</v>
      </c>
      <c r="G488" s="70">
        <v>0.33333333333333331</v>
      </c>
      <c r="H488" s="70">
        <v>0.625</v>
      </c>
      <c r="I488" s="71">
        <v>44319</v>
      </c>
      <c r="J488" s="71">
        <v>44321</v>
      </c>
      <c r="K488" s="71">
        <v>44319</v>
      </c>
      <c r="L488" s="71">
        <v>44319</v>
      </c>
      <c r="M488" s="70">
        <v>0.47222222222222227</v>
      </c>
      <c r="N488" s="70">
        <v>0.47916666666666669</v>
      </c>
      <c r="O488" s="50" t="s">
        <v>400</v>
      </c>
      <c r="P488" s="50" t="s">
        <v>695</v>
      </c>
      <c r="Q488" s="50" t="s">
        <v>77</v>
      </c>
      <c r="R488" s="50" t="s">
        <v>352</v>
      </c>
      <c r="S488" s="50" t="s">
        <v>337</v>
      </c>
      <c r="T488" s="50" t="s">
        <v>184</v>
      </c>
      <c r="U488" s="151">
        <f t="shared" si="123"/>
        <v>2</v>
      </c>
      <c r="V488" s="50">
        <f t="shared" si="124"/>
        <v>1</v>
      </c>
      <c r="W488" s="152">
        <f t="shared" si="137"/>
        <v>1.0002666666666666</v>
      </c>
      <c r="X488" s="152">
        <f t="shared" si="138"/>
        <v>1.4996633333333333</v>
      </c>
      <c r="Y488" s="134">
        <f t="shared" si="125"/>
        <v>1</v>
      </c>
      <c r="Z488" s="152">
        <f t="shared" si="126"/>
        <v>0</v>
      </c>
      <c r="AA488" s="152">
        <f t="shared" si="127"/>
        <v>1.4996633333333333</v>
      </c>
      <c r="AB488" s="91">
        <f t="shared" si="128"/>
        <v>5</v>
      </c>
      <c r="AC488" s="81">
        <f t="shared" si="129"/>
        <v>5</v>
      </c>
      <c r="AD488" s="81">
        <f t="shared" si="130"/>
        <v>18</v>
      </c>
      <c r="AE488" s="81" t="str">
        <f t="shared" si="131"/>
        <v>5-18</v>
      </c>
      <c r="AF488" s="152">
        <f t="shared" si="132"/>
        <v>6.9444444444444198E-3</v>
      </c>
      <c r="AG488" s="153">
        <f t="shared" si="133"/>
        <v>0</v>
      </c>
      <c r="AH488" s="85">
        <f t="shared" si="134"/>
        <v>1</v>
      </c>
      <c r="AI488" s="81">
        <f t="shared" si="135"/>
        <v>18</v>
      </c>
    </row>
    <row r="489" spans="2:35" ht="30" x14ac:dyDescent="0.25">
      <c r="B489" s="50" t="s">
        <v>576</v>
      </c>
      <c r="C489" s="85">
        <v>188</v>
      </c>
      <c r="D489" s="85">
        <f t="shared" si="139"/>
        <v>0</v>
      </c>
      <c r="E489" s="72" t="s">
        <v>1047</v>
      </c>
      <c r="F489" s="50" t="s">
        <v>441</v>
      </c>
      <c r="G489" s="70">
        <v>0.33333333333333331</v>
      </c>
      <c r="H489" s="70">
        <v>0.625</v>
      </c>
      <c r="I489" s="71">
        <v>44319</v>
      </c>
      <c r="J489" s="71">
        <v>44321</v>
      </c>
      <c r="K489" s="71">
        <v>44319</v>
      </c>
      <c r="L489" s="71">
        <v>44319</v>
      </c>
      <c r="M489" s="70">
        <v>0.58333333333333337</v>
      </c>
      <c r="N489" s="70">
        <v>0.64583333333333337</v>
      </c>
      <c r="O489" s="50" t="s">
        <v>684</v>
      </c>
      <c r="P489" s="50" t="s">
        <v>695</v>
      </c>
      <c r="Q489" s="50" t="s">
        <v>77</v>
      </c>
      <c r="R489" s="50" t="s">
        <v>441</v>
      </c>
      <c r="S489" s="50" t="s">
        <v>336</v>
      </c>
      <c r="T489" s="50" t="s">
        <v>184</v>
      </c>
      <c r="U489" s="151">
        <f t="shared" si="123"/>
        <v>2</v>
      </c>
      <c r="V489" s="50">
        <f t="shared" si="124"/>
        <v>1</v>
      </c>
      <c r="W489" s="152">
        <f t="shared" si="137"/>
        <v>1.0002666666666666</v>
      </c>
      <c r="X489" s="152">
        <f t="shared" si="138"/>
        <v>1.4996633333333333</v>
      </c>
      <c r="Y489" s="134">
        <f t="shared" si="125"/>
        <v>1</v>
      </c>
      <c r="Z489" s="152">
        <f t="shared" si="126"/>
        <v>0</v>
      </c>
      <c r="AA489" s="152">
        <f t="shared" si="127"/>
        <v>1.4996633333333333</v>
      </c>
      <c r="AB489" s="91">
        <f t="shared" si="128"/>
        <v>5</v>
      </c>
      <c r="AC489" s="81">
        <f t="shared" si="129"/>
        <v>5</v>
      </c>
      <c r="AD489" s="81">
        <f t="shared" si="130"/>
        <v>18</v>
      </c>
      <c r="AE489" s="81" t="str">
        <f t="shared" si="131"/>
        <v>5-18</v>
      </c>
      <c r="AF489" s="152">
        <f t="shared" si="132"/>
        <v>6.25E-2</v>
      </c>
      <c r="AG489" s="153">
        <f t="shared" si="133"/>
        <v>0</v>
      </c>
      <c r="AH489" s="85">
        <f t="shared" si="134"/>
        <v>1</v>
      </c>
      <c r="AI489" s="81">
        <f t="shared" si="135"/>
        <v>18</v>
      </c>
    </row>
    <row r="490" spans="2:35" ht="30" x14ac:dyDescent="0.25">
      <c r="B490" s="50" t="s">
        <v>576</v>
      </c>
      <c r="C490" s="85">
        <v>188</v>
      </c>
      <c r="D490" s="85">
        <f t="shared" si="139"/>
        <v>0</v>
      </c>
      <c r="E490" s="72" t="s">
        <v>1048</v>
      </c>
      <c r="F490" s="50" t="s">
        <v>887</v>
      </c>
      <c r="G490" s="70">
        <v>0.33333333333333331</v>
      </c>
      <c r="H490" s="70">
        <v>0.625</v>
      </c>
      <c r="I490" s="71">
        <v>44319</v>
      </c>
      <c r="J490" s="71">
        <v>44321</v>
      </c>
      <c r="K490" s="71">
        <v>44320</v>
      </c>
      <c r="L490" s="71">
        <v>44320</v>
      </c>
      <c r="M490" s="70">
        <v>0.3125</v>
      </c>
      <c r="N490" s="70">
        <v>0.43124999999999997</v>
      </c>
      <c r="O490" s="50" t="s">
        <v>62</v>
      </c>
      <c r="P490" s="50" t="s">
        <v>695</v>
      </c>
      <c r="Q490" s="50" t="s">
        <v>77</v>
      </c>
      <c r="R490" s="50" t="s">
        <v>349</v>
      </c>
      <c r="S490" s="50" t="s">
        <v>336</v>
      </c>
      <c r="T490" s="50" t="s">
        <v>184</v>
      </c>
      <c r="U490" s="151">
        <f t="shared" si="123"/>
        <v>2</v>
      </c>
      <c r="V490" s="50">
        <f t="shared" si="124"/>
        <v>1</v>
      </c>
      <c r="W490" s="152">
        <f t="shared" si="137"/>
        <v>1.0002666666666666</v>
      </c>
      <c r="X490" s="152">
        <f t="shared" si="138"/>
        <v>1.4996633333333333</v>
      </c>
      <c r="Y490" s="134">
        <f t="shared" si="125"/>
        <v>1</v>
      </c>
      <c r="Z490" s="152">
        <f t="shared" si="126"/>
        <v>0</v>
      </c>
      <c r="AA490" s="152">
        <f t="shared" si="127"/>
        <v>1.4996633333333333</v>
      </c>
      <c r="AB490" s="91">
        <f t="shared" si="128"/>
        <v>5</v>
      </c>
      <c r="AC490" s="81">
        <f t="shared" si="129"/>
        <v>5</v>
      </c>
      <c r="AD490" s="81">
        <f t="shared" si="130"/>
        <v>18</v>
      </c>
      <c r="AE490" s="81" t="str">
        <f t="shared" si="131"/>
        <v>5-18</v>
      </c>
      <c r="AF490" s="152">
        <f t="shared" si="132"/>
        <v>0.11874999999999997</v>
      </c>
      <c r="AG490" s="153">
        <f t="shared" si="133"/>
        <v>0</v>
      </c>
      <c r="AH490" s="85">
        <f t="shared" si="134"/>
        <v>1</v>
      </c>
      <c r="AI490" s="81">
        <f t="shared" si="135"/>
        <v>18</v>
      </c>
    </row>
    <row r="491" spans="2:35" x14ac:dyDescent="0.25">
      <c r="B491" s="50" t="s">
        <v>1049</v>
      </c>
      <c r="C491" s="85">
        <v>188</v>
      </c>
      <c r="D491" s="85">
        <f t="shared" si="139"/>
        <v>0</v>
      </c>
      <c r="E491" s="50" t="s">
        <v>1050</v>
      </c>
      <c r="F491" s="50" t="s">
        <v>1051</v>
      </c>
      <c r="G491" s="70">
        <v>0.33333333333333331</v>
      </c>
      <c r="H491" s="70">
        <v>0.625</v>
      </c>
      <c r="I491" s="71">
        <v>44319</v>
      </c>
      <c r="J491" s="71">
        <v>44321</v>
      </c>
      <c r="K491" s="71">
        <v>44320</v>
      </c>
      <c r="L491" s="71">
        <v>44320</v>
      </c>
      <c r="M491" s="70">
        <v>0.40277777777777773</v>
      </c>
      <c r="N491" s="70">
        <v>0.4236111111111111</v>
      </c>
      <c r="O491" s="50" t="s">
        <v>62</v>
      </c>
      <c r="P491" s="50" t="s">
        <v>695</v>
      </c>
      <c r="Q491" s="50" t="s">
        <v>77</v>
      </c>
      <c r="R491" s="50" t="s">
        <v>349</v>
      </c>
      <c r="S491" s="50" t="s">
        <v>337</v>
      </c>
      <c r="T491" s="50" t="s">
        <v>184</v>
      </c>
      <c r="U491" s="151">
        <f t="shared" si="123"/>
        <v>2</v>
      </c>
      <c r="V491" s="50">
        <f t="shared" si="124"/>
        <v>1</v>
      </c>
      <c r="W491" s="152">
        <f t="shared" si="137"/>
        <v>1.0002666666666666</v>
      </c>
      <c r="X491" s="152">
        <f t="shared" si="138"/>
        <v>1.4996633333333333</v>
      </c>
      <c r="Y491" s="134">
        <f t="shared" si="125"/>
        <v>1</v>
      </c>
      <c r="Z491" s="152">
        <f t="shared" si="126"/>
        <v>0</v>
      </c>
      <c r="AA491" s="152">
        <f t="shared" si="127"/>
        <v>1.4996633333333333</v>
      </c>
      <c r="AB491" s="91">
        <f t="shared" si="128"/>
        <v>5</v>
      </c>
      <c r="AC491" s="81">
        <f t="shared" si="129"/>
        <v>5</v>
      </c>
      <c r="AD491" s="81">
        <f t="shared" si="130"/>
        <v>18</v>
      </c>
      <c r="AE491" s="81" t="str">
        <f t="shared" si="131"/>
        <v>5-18</v>
      </c>
      <c r="AF491" s="152">
        <f t="shared" si="132"/>
        <v>2.083333333333337E-2</v>
      </c>
      <c r="AG491" s="153">
        <f t="shared" si="133"/>
        <v>0</v>
      </c>
      <c r="AH491" s="85">
        <f t="shared" si="134"/>
        <v>1</v>
      </c>
      <c r="AI491" s="81">
        <f t="shared" si="135"/>
        <v>18</v>
      </c>
    </row>
    <row r="492" spans="2:35" x14ac:dyDescent="0.25">
      <c r="B492" s="50" t="s">
        <v>576</v>
      </c>
      <c r="C492" s="85">
        <v>188</v>
      </c>
      <c r="D492" s="85">
        <f t="shared" si="139"/>
        <v>0</v>
      </c>
      <c r="E492" s="50" t="s">
        <v>1052</v>
      </c>
      <c r="F492" s="50" t="s">
        <v>441</v>
      </c>
      <c r="G492" s="70">
        <v>0.33333333333333331</v>
      </c>
      <c r="H492" s="70">
        <v>0.625</v>
      </c>
      <c r="I492" s="71">
        <v>44319</v>
      </c>
      <c r="J492" s="71">
        <v>44321</v>
      </c>
      <c r="K492" s="71">
        <v>44320</v>
      </c>
      <c r="L492" s="71">
        <v>44320</v>
      </c>
      <c r="M492" s="70">
        <v>0.41666666666666669</v>
      </c>
      <c r="N492" s="70">
        <v>0.4375</v>
      </c>
      <c r="O492" s="50" t="s">
        <v>684</v>
      </c>
      <c r="P492" s="50" t="s">
        <v>695</v>
      </c>
      <c r="Q492" s="50" t="s">
        <v>77</v>
      </c>
      <c r="R492" s="50" t="s">
        <v>441</v>
      </c>
      <c r="S492" s="50" t="s">
        <v>336</v>
      </c>
      <c r="T492" s="50" t="s">
        <v>184</v>
      </c>
      <c r="U492" s="151">
        <f t="shared" si="123"/>
        <v>2</v>
      </c>
      <c r="V492" s="50">
        <f t="shared" si="124"/>
        <v>1</v>
      </c>
      <c r="W492" s="152">
        <f t="shared" si="137"/>
        <v>1.0002666666666666</v>
      </c>
      <c r="X492" s="152">
        <f t="shared" si="138"/>
        <v>1.4996633333333333</v>
      </c>
      <c r="Y492" s="134">
        <f t="shared" si="125"/>
        <v>1</v>
      </c>
      <c r="Z492" s="152">
        <f t="shared" si="126"/>
        <v>0</v>
      </c>
      <c r="AA492" s="152">
        <f t="shared" si="127"/>
        <v>1.4996633333333333</v>
      </c>
      <c r="AB492" s="91">
        <f t="shared" si="128"/>
        <v>5</v>
      </c>
      <c r="AC492" s="81">
        <f t="shared" si="129"/>
        <v>5</v>
      </c>
      <c r="AD492" s="81">
        <f t="shared" si="130"/>
        <v>18</v>
      </c>
      <c r="AE492" s="81" t="str">
        <f t="shared" si="131"/>
        <v>5-18</v>
      </c>
      <c r="AF492" s="152">
        <f t="shared" si="132"/>
        <v>2.0833333333333315E-2</v>
      </c>
      <c r="AG492" s="153">
        <f t="shared" si="133"/>
        <v>0</v>
      </c>
      <c r="AH492" s="85">
        <f t="shared" si="134"/>
        <v>1</v>
      </c>
      <c r="AI492" s="81">
        <f t="shared" si="135"/>
        <v>18</v>
      </c>
    </row>
    <row r="493" spans="2:35" x14ac:dyDescent="0.25">
      <c r="B493" s="50" t="s">
        <v>576</v>
      </c>
      <c r="C493" s="85">
        <v>188</v>
      </c>
      <c r="D493" s="85">
        <f t="shared" si="139"/>
        <v>0</v>
      </c>
      <c r="E493" s="50" t="s">
        <v>943</v>
      </c>
      <c r="F493" s="50" t="s">
        <v>441</v>
      </c>
      <c r="G493" s="70">
        <v>0.33333333333333331</v>
      </c>
      <c r="H493" s="70">
        <v>0.625</v>
      </c>
      <c r="I493" s="71">
        <v>44319</v>
      </c>
      <c r="J493" s="71">
        <v>44321</v>
      </c>
      <c r="K493" s="71">
        <v>44320</v>
      </c>
      <c r="L493" s="71">
        <v>44320</v>
      </c>
      <c r="M493" s="70">
        <v>0.6875</v>
      </c>
      <c r="N493" s="70">
        <v>0.75</v>
      </c>
      <c r="O493" s="50" t="s">
        <v>337</v>
      </c>
      <c r="P493" s="50" t="s">
        <v>695</v>
      </c>
      <c r="Q493" s="50" t="s">
        <v>77</v>
      </c>
      <c r="R493" s="50" t="s">
        <v>441</v>
      </c>
      <c r="S493" s="50" t="s">
        <v>336</v>
      </c>
      <c r="T493" s="50" t="s">
        <v>184</v>
      </c>
      <c r="U493" s="151">
        <f t="shared" si="123"/>
        <v>2</v>
      </c>
      <c r="V493" s="50">
        <f t="shared" si="124"/>
        <v>1</v>
      </c>
      <c r="W493" s="152">
        <f t="shared" si="137"/>
        <v>1.0002666666666666</v>
      </c>
      <c r="X493" s="152">
        <f t="shared" si="138"/>
        <v>1.4996633333333333</v>
      </c>
      <c r="Y493" s="134">
        <f t="shared" si="125"/>
        <v>1</v>
      </c>
      <c r="Z493" s="152">
        <f t="shared" si="126"/>
        <v>0</v>
      </c>
      <c r="AA493" s="152">
        <f t="shared" si="127"/>
        <v>1.4996633333333333</v>
      </c>
      <c r="AB493" s="91">
        <f t="shared" si="128"/>
        <v>5</v>
      </c>
      <c r="AC493" s="81">
        <f t="shared" si="129"/>
        <v>5</v>
      </c>
      <c r="AD493" s="81">
        <f t="shared" si="130"/>
        <v>18</v>
      </c>
      <c r="AE493" s="81" t="str">
        <f t="shared" si="131"/>
        <v>5-18</v>
      </c>
      <c r="AF493" s="152">
        <f t="shared" si="132"/>
        <v>6.25E-2</v>
      </c>
      <c r="AG493" s="153">
        <f t="shared" si="133"/>
        <v>0</v>
      </c>
      <c r="AH493" s="85">
        <f t="shared" si="134"/>
        <v>1</v>
      </c>
      <c r="AI493" s="81">
        <f t="shared" si="135"/>
        <v>18</v>
      </c>
    </row>
    <row r="494" spans="2:35" ht="30" x14ac:dyDescent="0.25">
      <c r="B494" s="50" t="s">
        <v>576</v>
      </c>
      <c r="C494" s="85">
        <v>188</v>
      </c>
      <c r="D494" s="85">
        <f t="shared" si="139"/>
        <v>0</v>
      </c>
      <c r="E494" s="72" t="s">
        <v>1053</v>
      </c>
      <c r="F494" s="50" t="s">
        <v>441</v>
      </c>
      <c r="G494" s="70">
        <v>0.33333333333333331</v>
      </c>
      <c r="H494" s="70">
        <v>0.625</v>
      </c>
      <c r="I494" s="71">
        <v>44319</v>
      </c>
      <c r="J494" s="71">
        <v>44321</v>
      </c>
      <c r="K494" s="71">
        <v>44321</v>
      </c>
      <c r="L494" s="71">
        <v>44321</v>
      </c>
      <c r="M494" s="70">
        <v>0.70833333333333337</v>
      </c>
      <c r="N494" s="70">
        <v>0.72916666666666663</v>
      </c>
      <c r="O494" s="50" t="s">
        <v>126</v>
      </c>
      <c r="P494" s="50" t="s">
        <v>695</v>
      </c>
      <c r="Q494" s="50" t="s">
        <v>77</v>
      </c>
      <c r="R494" s="50" t="s">
        <v>441</v>
      </c>
      <c r="S494" s="50" t="s">
        <v>336</v>
      </c>
      <c r="T494" s="50" t="s">
        <v>184</v>
      </c>
      <c r="U494" s="151">
        <f t="shared" si="123"/>
        <v>2</v>
      </c>
      <c r="V494" s="50">
        <f t="shared" si="124"/>
        <v>1</v>
      </c>
      <c r="W494" s="152">
        <f t="shared" si="137"/>
        <v>1.0002666666666666</v>
      </c>
      <c r="X494" s="152">
        <f t="shared" si="138"/>
        <v>1.4996633333333333</v>
      </c>
      <c r="Y494" s="134">
        <f t="shared" si="125"/>
        <v>1</v>
      </c>
      <c r="Z494" s="152">
        <f t="shared" si="126"/>
        <v>0</v>
      </c>
      <c r="AA494" s="152">
        <f t="shared" si="127"/>
        <v>1.4996633333333333</v>
      </c>
      <c r="AB494" s="91">
        <f t="shared" si="128"/>
        <v>5</v>
      </c>
      <c r="AC494" s="81">
        <f t="shared" si="129"/>
        <v>5</v>
      </c>
      <c r="AD494" s="81">
        <f t="shared" si="130"/>
        <v>18</v>
      </c>
      <c r="AE494" s="81" t="str">
        <f t="shared" si="131"/>
        <v>5-18</v>
      </c>
      <c r="AF494" s="152">
        <f t="shared" si="132"/>
        <v>2.0833333333333259E-2</v>
      </c>
      <c r="AG494" s="153">
        <f t="shared" si="133"/>
        <v>0</v>
      </c>
      <c r="AH494" s="85">
        <f t="shared" si="134"/>
        <v>1</v>
      </c>
      <c r="AI494" s="81">
        <f t="shared" si="135"/>
        <v>18</v>
      </c>
    </row>
    <row r="495" spans="2:35" ht="30" x14ac:dyDescent="0.25">
      <c r="B495" s="50" t="s">
        <v>576</v>
      </c>
      <c r="C495" s="85">
        <v>188</v>
      </c>
      <c r="D495" s="85">
        <f t="shared" si="139"/>
        <v>1</v>
      </c>
      <c r="E495" s="72" t="s">
        <v>1054</v>
      </c>
      <c r="F495" s="50" t="s">
        <v>441</v>
      </c>
      <c r="G495" s="70">
        <v>0.33333333333333331</v>
      </c>
      <c r="H495" s="70">
        <v>0.625</v>
      </c>
      <c r="I495" s="71">
        <v>44319</v>
      </c>
      <c r="J495" s="71">
        <v>44321</v>
      </c>
      <c r="K495" s="71">
        <v>44321</v>
      </c>
      <c r="L495" s="71">
        <v>44321</v>
      </c>
      <c r="M495" s="70">
        <v>0.3125</v>
      </c>
      <c r="N495" s="70">
        <v>0.61111111111111105</v>
      </c>
      <c r="O495" s="50" t="s">
        <v>684</v>
      </c>
      <c r="P495" s="50" t="s">
        <v>695</v>
      </c>
      <c r="Q495" s="50" t="s">
        <v>77</v>
      </c>
      <c r="R495" s="50" t="s">
        <v>441</v>
      </c>
      <c r="S495" s="50" t="s">
        <v>336</v>
      </c>
      <c r="T495" s="50" t="s">
        <v>184</v>
      </c>
      <c r="U495" s="151">
        <f t="shared" si="123"/>
        <v>2</v>
      </c>
      <c r="V495" s="50">
        <f t="shared" si="124"/>
        <v>1</v>
      </c>
      <c r="W495" s="152">
        <f t="shared" si="137"/>
        <v>1.0002666666666666</v>
      </c>
      <c r="X495" s="152">
        <f t="shared" si="138"/>
        <v>1.4996633333333333</v>
      </c>
      <c r="Y495" s="134">
        <f t="shared" si="125"/>
        <v>1</v>
      </c>
      <c r="Z495" s="152">
        <f t="shared" si="126"/>
        <v>0</v>
      </c>
      <c r="AA495" s="152">
        <f t="shared" si="127"/>
        <v>1.4996633333333333</v>
      </c>
      <c r="AB495" s="91">
        <f t="shared" si="128"/>
        <v>5</v>
      </c>
      <c r="AC495" s="81">
        <f t="shared" si="129"/>
        <v>5</v>
      </c>
      <c r="AD495" s="81">
        <f t="shared" si="130"/>
        <v>18</v>
      </c>
      <c r="AE495" s="81" t="str">
        <f t="shared" si="131"/>
        <v>5-18</v>
      </c>
      <c r="AF495" s="152">
        <f t="shared" si="132"/>
        <v>0.21561111111111103</v>
      </c>
      <c r="AG495" s="153">
        <f t="shared" si="133"/>
        <v>0</v>
      </c>
      <c r="AH495" s="85">
        <f t="shared" si="134"/>
        <v>1</v>
      </c>
      <c r="AI495" s="81">
        <f t="shared" si="135"/>
        <v>18</v>
      </c>
    </row>
    <row r="496" spans="2:35" x14ac:dyDescent="0.25">
      <c r="B496" s="50" t="s">
        <v>160</v>
      </c>
      <c r="C496" s="85">
        <v>189</v>
      </c>
      <c r="D496" s="85">
        <f t="shared" si="139"/>
        <v>0</v>
      </c>
      <c r="E496" s="50" t="s">
        <v>1055</v>
      </c>
      <c r="F496" s="50" t="s">
        <v>887</v>
      </c>
      <c r="G496" s="70">
        <v>0.375</v>
      </c>
      <c r="H496" s="70">
        <v>0.59027777777777779</v>
      </c>
      <c r="I496" s="71">
        <v>44319</v>
      </c>
      <c r="J496" s="71">
        <v>44320</v>
      </c>
      <c r="K496" s="71">
        <v>44319</v>
      </c>
      <c r="L496" s="71">
        <v>44319</v>
      </c>
      <c r="M496" s="70">
        <v>0.43055555555555558</v>
      </c>
      <c r="N496" s="70">
        <v>0.44444444444444442</v>
      </c>
      <c r="O496" s="50" t="s">
        <v>372</v>
      </c>
      <c r="P496" s="50" t="s">
        <v>162</v>
      </c>
      <c r="Q496" s="50" t="s">
        <v>77</v>
      </c>
      <c r="R496" s="50" t="s">
        <v>349</v>
      </c>
      <c r="S496" s="50" t="s">
        <v>337</v>
      </c>
      <c r="T496" s="50" t="s">
        <v>184</v>
      </c>
      <c r="U496" s="151">
        <f t="shared" si="123"/>
        <v>1</v>
      </c>
      <c r="V496" s="50">
        <f t="shared" si="124"/>
        <v>1</v>
      </c>
      <c r="W496" s="152">
        <f t="shared" si="137"/>
        <v>0.48677777777777764</v>
      </c>
      <c r="X496" s="152">
        <f t="shared" si="138"/>
        <v>0.71594444444444438</v>
      </c>
      <c r="Y496" s="134">
        <f t="shared" si="125"/>
        <v>1</v>
      </c>
      <c r="Z496" s="152">
        <f t="shared" si="126"/>
        <v>0</v>
      </c>
      <c r="AA496" s="152">
        <f t="shared" si="127"/>
        <v>0.71594444444444438</v>
      </c>
      <c r="AB496" s="91">
        <f t="shared" si="128"/>
        <v>4</v>
      </c>
      <c r="AC496" s="81">
        <f t="shared" si="129"/>
        <v>5</v>
      </c>
      <c r="AD496" s="81">
        <f t="shared" si="130"/>
        <v>18</v>
      </c>
      <c r="AE496" s="81" t="str">
        <f t="shared" si="131"/>
        <v>5-18</v>
      </c>
      <c r="AF496" s="152">
        <f t="shared" si="132"/>
        <v>1.388888888888884E-2</v>
      </c>
      <c r="AG496" s="153">
        <f t="shared" si="133"/>
        <v>0</v>
      </c>
      <c r="AH496" s="85">
        <f t="shared" si="134"/>
        <v>1</v>
      </c>
      <c r="AI496" s="81">
        <f t="shared" si="135"/>
        <v>18</v>
      </c>
    </row>
    <row r="497" spans="2:35" x14ac:dyDescent="0.25">
      <c r="B497" s="50" t="s">
        <v>160</v>
      </c>
      <c r="C497" s="85">
        <v>189</v>
      </c>
      <c r="D497" s="85">
        <f t="shared" si="139"/>
        <v>1</v>
      </c>
      <c r="E497" s="50" t="s">
        <v>1056</v>
      </c>
      <c r="F497" s="50" t="s">
        <v>441</v>
      </c>
      <c r="G497" s="70">
        <v>0.375</v>
      </c>
      <c r="H497" s="70">
        <v>0.59027777777777779</v>
      </c>
      <c r="I497" s="71">
        <v>44319</v>
      </c>
      <c r="J497" s="71">
        <v>44320</v>
      </c>
      <c r="K497" s="71">
        <v>44319</v>
      </c>
      <c r="L497" s="71">
        <v>44320</v>
      </c>
      <c r="M497" s="70">
        <v>0.33333333333333331</v>
      </c>
      <c r="N497" s="70">
        <v>0.48749999999999999</v>
      </c>
      <c r="O497" s="50" t="s">
        <v>738</v>
      </c>
      <c r="P497" s="50" t="s">
        <v>162</v>
      </c>
      <c r="Q497" s="50" t="s">
        <v>77</v>
      </c>
      <c r="R497" s="50" t="s">
        <v>344</v>
      </c>
      <c r="S497" s="50" t="s">
        <v>1057</v>
      </c>
      <c r="T497" s="50" t="s">
        <v>184</v>
      </c>
      <c r="U497" s="151">
        <f t="shared" ref="U497:U560" si="140">+J497-I497</f>
        <v>1</v>
      </c>
      <c r="V497" s="50">
        <f t="shared" ref="V497:V560" si="141">IF(AND(G497&lt;&gt;"",H497&lt;&gt;""),1,0)</f>
        <v>1</v>
      </c>
      <c r="W497" s="152">
        <f t="shared" si="137"/>
        <v>0.48677777777777764</v>
      </c>
      <c r="X497" s="152">
        <f t="shared" si="138"/>
        <v>0.71594444444444438</v>
      </c>
      <c r="Y497" s="134">
        <f t="shared" ref="Y497:Y560" si="142">IFERROR(IF(H497&gt;VLOOKUP(T497,$AH$2:$AI$5,2,0),0,1),1)</f>
        <v>1</v>
      </c>
      <c r="Z497" s="152">
        <f t="shared" ref="Z497:Z560" si="143">IF(Y497=1,0,($AF$3-H497))</f>
        <v>0</v>
      </c>
      <c r="AA497" s="152">
        <f t="shared" ref="AA497:AA560" si="144">X497+Z497</f>
        <v>0.71594444444444438</v>
      </c>
      <c r="AB497" s="91">
        <f t="shared" ref="AB497:AB560" si="145">DAY(J497)</f>
        <v>4</v>
      </c>
      <c r="AC497" s="81">
        <f t="shared" ref="AC497:AC560" si="146">MONTH(J497)</f>
        <v>5</v>
      </c>
      <c r="AD497" s="81">
        <f t="shared" ref="AD497:AD560" si="147">WEEKNUM(J497,21)</f>
        <v>18</v>
      </c>
      <c r="AE497" s="81" t="str">
        <f t="shared" ref="AE497:AE560" si="148">AC497&amp;"-"&amp;AD497</f>
        <v>5-18</v>
      </c>
      <c r="AF497" s="152">
        <f t="shared" ref="AF497:AF560" si="149">IFERROR(IF(OR(AH497=0,M497="",N497=""),0,IF(AND(AH497=1,AG497&lt;1,K497=L497,(N497-M497)&lt;=0.2075),N497-M497,IF(AND(AH497=1,AG497&lt;1,K497=L497,(N497-M497)&gt;0.2075),N497-M497-0.083,IF(AND(AH497=1,AG497&gt;1),((AG497-1)*0.3541)+(N497-$AE$5)+($AF$5-M497-0.083),IF(AND(AH497=1,AG497=1,K497&lt;&gt;L497,(N497-M497)&lt;=0.332),(N497-$AE$5)+($AF$5-M497)-0.166,(N497-$AE$5)+($AF$5-M497)))))),"")</f>
        <v>0.42566666666666653</v>
      </c>
      <c r="AG497" s="153">
        <f t="shared" ref="AG497:AG560" si="150">(L497-K497)</f>
        <v>1</v>
      </c>
      <c r="AH497" s="85">
        <f t="shared" ref="AH497:AH560" si="151">IF(AND(R497&lt;&gt;"",S497&lt;&gt;""),1,0)</f>
        <v>1</v>
      </c>
      <c r="AI497" s="81">
        <f t="shared" ref="AI497:AI560" si="152">WEEKNUM(L497,21)</f>
        <v>18</v>
      </c>
    </row>
    <row r="498" spans="2:35" x14ac:dyDescent="0.25">
      <c r="B498" s="50" t="s">
        <v>181</v>
      </c>
      <c r="C498" s="85">
        <v>190</v>
      </c>
      <c r="D498" s="85">
        <f t="shared" si="139"/>
        <v>0</v>
      </c>
      <c r="E498" s="50" t="s">
        <v>1058</v>
      </c>
      <c r="F498" s="50" t="s">
        <v>441</v>
      </c>
      <c r="G498" s="70">
        <v>0.375</v>
      </c>
      <c r="H498" s="161"/>
      <c r="I498" s="71">
        <v>44319</v>
      </c>
      <c r="J498" s="100"/>
      <c r="K498" s="71">
        <v>44319</v>
      </c>
      <c r="L498" s="71">
        <v>44319</v>
      </c>
      <c r="M498" s="70">
        <v>0.38194444444444442</v>
      </c>
      <c r="N498" s="70">
        <v>0.66666666666666663</v>
      </c>
      <c r="O498" s="50" t="s">
        <v>62</v>
      </c>
      <c r="P498" s="50" t="s">
        <v>182</v>
      </c>
      <c r="Q498" s="50" t="s">
        <v>77</v>
      </c>
      <c r="R498" s="50" t="s">
        <v>441</v>
      </c>
      <c r="S498" s="50" t="s">
        <v>1057</v>
      </c>
      <c r="T498" s="50" t="s">
        <v>184</v>
      </c>
      <c r="U498" s="151">
        <f t="shared" si="140"/>
        <v>-44319</v>
      </c>
      <c r="V498" s="50">
        <f t="shared" si="141"/>
        <v>0</v>
      </c>
      <c r="W498" s="152">
        <f t="shared" si="137"/>
        <v>0</v>
      </c>
      <c r="X498" s="152">
        <f t="shared" si="138"/>
        <v>0</v>
      </c>
      <c r="Y498" s="134">
        <f t="shared" si="142"/>
        <v>1</v>
      </c>
      <c r="Z498" s="152">
        <f t="shared" si="143"/>
        <v>0</v>
      </c>
      <c r="AA498" s="152">
        <f t="shared" si="144"/>
        <v>0</v>
      </c>
      <c r="AB498" s="91">
        <f t="shared" si="145"/>
        <v>0</v>
      </c>
      <c r="AC498" s="81">
        <f t="shared" si="146"/>
        <v>1</v>
      </c>
      <c r="AD498" s="81">
        <f t="shared" si="147"/>
        <v>52</v>
      </c>
      <c r="AE498" s="81" t="str">
        <f t="shared" si="148"/>
        <v>1-52</v>
      </c>
      <c r="AF498" s="152">
        <f t="shared" si="149"/>
        <v>0.20172222222222219</v>
      </c>
      <c r="AG498" s="153">
        <f t="shared" si="150"/>
        <v>0</v>
      </c>
      <c r="AH498" s="85">
        <f t="shared" si="151"/>
        <v>1</v>
      </c>
      <c r="AI498" s="81">
        <f t="shared" si="152"/>
        <v>18</v>
      </c>
    </row>
    <row r="499" spans="2:35" x14ac:dyDescent="0.25">
      <c r="B499" s="50" t="s">
        <v>181</v>
      </c>
      <c r="C499" s="85">
        <v>190</v>
      </c>
      <c r="D499" s="85">
        <f t="shared" si="139"/>
        <v>0</v>
      </c>
      <c r="E499" s="50" t="s">
        <v>1059</v>
      </c>
      <c r="F499" s="50" t="s">
        <v>441</v>
      </c>
      <c r="G499" s="70">
        <v>0.375</v>
      </c>
      <c r="H499" s="161"/>
      <c r="I499" s="71">
        <v>44319</v>
      </c>
      <c r="J499" s="100"/>
      <c r="K499" s="71">
        <v>44319</v>
      </c>
      <c r="L499" s="71">
        <v>44319</v>
      </c>
      <c r="M499" s="70">
        <v>0.70138888888888884</v>
      </c>
      <c r="N499" s="70">
        <v>0.72916666666666663</v>
      </c>
      <c r="O499" s="50" t="s">
        <v>62</v>
      </c>
      <c r="P499" s="50" t="s">
        <v>182</v>
      </c>
      <c r="Q499" s="50" t="s">
        <v>77</v>
      </c>
      <c r="R499" s="50" t="s">
        <v>441</v>
      </c>
      <c r="S499" s="50" t="s">
        <v>1057</v>
      </c>
      <c r="T499" s="50" t="s">
        <v>184</v>
      </c>
      <c r="U499" s="151">
        <f t="shared" si="140"/>
        <v>-44319</v>
      </c>
      <c r="V499" s="50">
        <f t="shared" si="141"/>
        <v>0</v>
      </c>
      <c r="W499" s="152">
        <f t="shared" si="137"/>
        <v>0</v>
      </c>
      <c r="X499" s="152">
        <f t="shared" si="138"/>
        <v>0</v>
      </c>
      <c r="Y499" s="134">
        <f t="shared" si="142"/>
        <v>1</v>
      </c>
      <c r="Z499" s="152">
        <f t="shared" si="143"/>
        <v>0</v>
      </c>
      <c r="AA499" s="152">
        <f t="shared" si="144"/>
        <v>0</v>
      </c>
      <c r="AB499" s="91">
        <f t="shared" si="145"/>
        <v>0</v>
      </c>
      <c r="AC499" s="81">
        <f t="shared" si="146"/>
        <v>1</v>
      </c>
      <c r="AD499" s="81">
        <f t="shared" si="147"/>
        <v>52</v>
      </c>
      <c r="AE499" s="81" t="str">
        <f t="shared" si="148"/>
        <v>1-52</v>
      </c>
      <c r="AF499" s="152">
        <f t="shared" si="149"/>
        <v>2.777777777777779E-2</v>
      </c>
      <c r="AG499" s="153">
        <f t="shared" si="150"/>
        <v>0</v>
      </c>
      <c r="AH499" s="85">
        <f t="shared" si="151"/>
        <v>1</v>
      </c>
      <c r="AI499" s="81">
        <f t="shared" si="152"/>
        <v>18</v>
      </c>
    </row>
    <row r="500" spans="2:35" ht="30" x14ac:dyDescent="0.25">
      <c r="B500" s="50" t="s">
        <v>181</v>
      </c>
      <c r="C500" s="85">
        <v>190</v>
      </c>
      <c r="D500" s="85">
        <f t="shared" si="139"/>
        <v>0</v>
      </c>
      <c r="E500" s="72" t="s">
        <v>1060</v>
      </c>
      <c r="F500" s="50" t="s">
        <v>441</v>
      </c>
      <c r="G500" s="70">
        <v>0.375</v>
      </c>
      <c r="H500" s="161"/>
      <c r="I500" s="71">
        <v>44319</v>
      </c>
      <c r="J500" s="100"/>
      <c r="K500" s="71">
        <v>44319</v>
      </c>
      <c r="L500" s="71">
        <v>44319</v>
      </c>
      <c r="M500" s="70">
        <v>0.65277777777777779</v>
      </c>
      <c r="N500" s="70">
        <v>0.69444444444444453</v>
      </c>
      <c r="O500" s="50" t="s">
        <v>684</v>
      </c>
      <c r="P500" s="50" t="s">
        <v>182</v>
      </c>
      <c r="Q500" s="50" t="s">
        <v>77</v>
      </c>
      <c r="R500" s="50" t="s">
        <v>441</v>
      </c>
      <c r="S500" s="50" t="s">
        <v>1057</v>
      </c>
      <c r="T500" s="50" t="s">
        <v>184</v>
      </c>
      <c r="U500" s="151">
        <f t="shared" si="140"/>
        <v>-44319</v>
      </c>
      <c r="V500" s="50">
        <f t="shared" si="141"/>
        <v>0</v>
      </c>
      <c r="W500" s="152">
        <f t="shared" si="137"/>
        <v>0</v>
      </c>
      <c r="X500" s="152">
        <f t="shared" si="138"/>
        <v>0</v>
      </c>
      <c r="Y500" s="134">
        <f t="shared" si="142"/>
        <v>1</v>
      </c>
      <c r="Z500" s="152">
        <f t="shared" si="143"/>
        <v>0</v>
      </c>
      <c r="AA500" s="152">
        <f t="shared" si="144"/>
        <v>0</v>
      </c>
      <c r="AB500" s="91">
        <f t="shared" si="145"/>
        <v>0</v>
      </c>
      <c r="AC500" s="81">
        <f t="shared" si="146"/>
        <v>1</v>
      </c>
      <c r="AD500" s="81">
        <f t="shared" si="147"/>
        <v>52</v>
      </c>
      <c r="AE500" s="81" t="str">
        <f t="shared" si="148"/>
        <v>1-52</v>
      </c>
      <c r="AF500" s="152">
        <f t="shared" si="149"/>
        <v>4.1666666666666741E-2</v>
      </c>
      <c r="AG500" s="153">
        <f t="shared" si="150"/>
        <v>0</v>
      </c>
      <c r="AH500" s="85">
        <f t="shared" si="151"/>
        <v>1</v>
      </c>
      <c r="AI500" s="81">
        <f t="shared" si="152"/>
        <v>18</v>
      </c>
    </row>
    <row r="501" spans="2:35" ht="30" x14ac:dyDescent="0.25">
      <c r="B501" s="50" t="s">
        <v>181</v>
      </c>
      <c r="C501" s="85">
        <v>190</v>
      </c>
      <c r="D501" s="85">
        <f t="shared" si="139"/>
        <v>0</v>
      </c>
      <c r="E501" s="72" t="s">
        <v>1061</v>
      </c>
      <c r="F501" s="50" t="s">
        <v>441</v>
      </c>
      <c r="G501" s="70">
        <v>0.375</v>
      </c>
      <c r="H501" s="161"/>
      <c r="I501" s="71">
        <v>44319</v>
      </c>
      <c r="J501" s="100"/>
      <c r="K501" s="71">
        <v>44320</v>
      </c>
      <c r="L501" s="71">
        <v>44320</v>
      </c>
      <c r="M501" s="70">
        <v>0.3125</v>
      </c>
      <c r="N501" s="70">
        <v>0.5</v>
      </c>
      <c r="O501" s="50" t="s">
        <v>684</v>
      </c>
      <c r="P501" s="50" t="s">
        <v>182</v>
      </c>
      <c r="Q501" s="50" t="s">
        <v>77</v>
      </c>
      <c r="R501" s="50" t="s">
        <v>441</v>
      </c>
      <c r="S501" s="50" t="s">
        <v>1057</v>
      </c>
      <c r="T501" s="50" t="s">
        <v>184</v>
      </c>
      <c r="U501" s="151">
        <f t="shared" si="140"/>
        <v>-44319</v>
      </c>
      <c r="V501" s="50">
        <f t="shared" si="141"/>
        <v>0</v>
      </c>
      <c r="W501" s="152">
        <f t="shared" ref="W501:W564" si="153">IF(OR(V501=0,G501="",H501=""),0,IF(AND(V501=1,U501&lt;1,I501=J501,(H501-G501)&lt;=0.2075),H501-G501,IF(AND(V501=1,U501&lt;1,I501=J501,(H501-G501)&gt;0.2075),H501-G501-0.083,IF(AND(V501=1,U501&gt;1),((U501-1)*0.3541)+(H501-$AE$5)+($AF$5-G501-0.083),IF(AND(V501=1,U501=1,I501&lt;&gt;J501,(H501-G501)&lt;=0.332),(H501-$AE$5)+($AF$5-G501)-0.166,(H501-$AE$5)+($AF$5-G501))))))</f>
        <v>0</v>
      </c>
      <c r="X501" s="152">
        <f t="shared" ref="X501:X564" si="154">IF(OR(V501=0,G501="",H501=""),0,IF(AND(V501=1,U501&lt;1,I501=J501,(H501-G501)&lt;=0.2075),H501-G501,IF(AND(V501=1,U501&lt;1,I501=J501,(H501-G501)&gt;0.2075),H501-G501-0.04167,IF(AND(V501=1,U501&gt;1),((U501-1)*0.583)+(H501-$AE$3)+($AF$3-G501-0.04167),IF(AND(V501=1,U501=1,I501&lt;&gt;J501,(H501-G501)&lt;=0.332),(H501-$AE$3)+($AF$3-G501)-0.166,(H501-$AE$3)+($AF$3-G501))))))</f>
        <v>0</v>
      </c>
      <c r="Y501" s="134">
        <f t="shared" si="142"/>
        <v>1</v>
      </c>
      <c r="Z501" s="152">
        <f t="shared" si="143"/>
        <v>0</v>
      </c>
      <c r="AA501" s="152">
        <f t="shared" si="144"/>
        <v>0</v>
      </c>
      <c r="AB501" s="91">
        <f t="shared" si="145"/>
        <v>0</v>
      </c>
      <c r="AC501" s="81">
        <f t="shared" si="146"/>
        <v>1</v>
      </c>
      <c r="AD501" s="81">
        <f t="shared" si="147"/>
        <v>52</v>
      </c>
      <c r="AE501" s="81" t="str">
        <f t="shared" si="148"/>
        <v>1-52</v>
      </c>
      <c r="AF501" s="152">
        <f t="shared" si="149"/>
        <v>0.1875</v>
      </c>
      <c r="AG501" s="153">
        <f t="shared" si="150"/>
        <v>0</v>
      </c>
      <c r="AH501" s="85">
        <f t="shared" si="151"/>
        <v>1</v>
      </c>
      <c r="AI501" s="81">
        <f t="shared" si="152"/>
        <v>18</v>
      </c>
    </row>
    <row r="502" spans="2:35" ht="30" x14ac:dyDescent="0.25">
      <c r="B502" s="50" t="s">
        <v>181</v>
      </c>
      <c r="C502" s="85">
        <v>190</v>
      </c>
      <c r="D502" s="85">
        <f t="shared" si="139"/>
        <v>0</v>
      </c>
      <c r="E502" s="50" t="s">
        <v>1062</v>
      </c>
      <c r="F502" s="50" t="s">
        <v>777</v>
      </c>
      <c r="G502" s="70">
        <v>0.375</v>
      </c>
      <c r="H502" s="161"/>
      <c r="I502" s="71">
        <v>44319</v>
      </c>
      <c r="J502" s="100"/>
      <c r="K502" s="71">
        <v>44321</v>
      </c>
      <c r="L502" s="71">
        <v>44321</v>
      </c>
      <c r="M502" s="70">
        <v>0.42708333333333331</v>
      </c>
      <c r="N502" s="70">
        <v>0.45833333333333331</v>
      </c>
      <c r="O502" s="72" t="s">
        <v>995</v>
      </c>
      <c r="P502" s="50" t="s">
        <v>182</v>
      </c>
      <c r="Q502" s="73" t="s">
        <v>47</v>
      </c>
      <c r="R502" s="50" t="s">
        <v>443</v>
      </c>
      <c r="S502" s="50" t="s">
        <v>337</v>
      </c>
      <c r="T502" s="50" t="s">
        <v>184</v>
      </c>
      <c r="U502" s="151">
        <f t="shared" si="140"/>
        <v>-44319</v>
      </c>
      <c r="V502" s="50">
        <f t="shared" si="141"/>
        <v>0</v>
      </c>
      <c r="W502" s="152">
        <f t="shared" si="153"/>
        <v>0</v>
      </c>
      <c r="X502" s="152">
        <f t="shared" si="154"/>
        <v>0</v>
      </c>
      <c r="Y502" s="134">
        <f t="shared" si="142"/>
        <v>1</v>
      </c>
      <c r="Z502" s="152">
        <f t="shared" si="143"/>
        <v>0</v>
      </c>
      <c r="AA502" s="152">
        <f t="shared" si="144"/>
        <v>0</v>
      </c>
      <c r="AB502" s="91">
        <f t="shared" si="145"/>
        <v>0</v>
      </c>
      <c r="AC502" s="81">
        <f t="shared" si="146"/>
        <v>1</v>
      </c>
      <c r="AD502" s="81">
        <f t="shared" si="147"/>
        <v>52</v>
      </c>
      <c r="AE502" s="81" t="str">
        <f t="shared" si="148"/>
        <v>1-52</v>
      </c>
      <c r="AF502" s="152">
        <f t="shared" si="149"/>
        <v>3.125E-2</v>
      </c>
      <c r="AG502" s="153">
        <f t="shared" si="150"/>
        <v>0</v>
      </c>
      <c r="AH502" s="85">
        <f t="shared" si="151"/>
        <v>1</v>
      </c>
      <c r="AI502" s="81">
        <f t="shared" si="152"/>
        <v>18</v>
      </c>
    </row>
    <row r="503" spans="2:35" x14ac:dyDescent="0.25">
      <c r="B503" s="50" t="s">
        <v>181</v>
      </c>
      <c r="C503" s="85">
        <v>190</v>
      </c>
      <c r="D503" s="85">
        <f>IF(C503=C507,0,1)</f>
        <v>1</v>
      </c>
      <c r="E503" s="50" t="s">
        <v>1063</v>
      </c>
      <c r="F503" s="50" t="s">
        <v>441</v>
      </c>
      <c r="G503" s="70">
        <v>0.375</v>
      </c>
      <c r="H503" s="161"/>
      <c r="I503" s="71">
        <v>44319</v>
      </c>
      <c r="J503" s="100"/>
      <c r="K503" s="71">
        <v>44321</v>
      </c>
      <c r="L503" s="71">
        <v>44321</v>
      </c>
      <c r="M503" s="70">
        <v>0.69791666666666663</v>
      </c>
      <c r="N503" s="70">
        <v>0.75</v>
      </c>
      <c r="O503" s="50" t="s">
        <v>337</v>
      </c>
      <c r="P503" s="50" t="s">
        <v>182</v>
      </c>
      <c r="Q503" s="50" t="s">
        <v>77</v>
      </c>
      <c r="R503" s="50" t="s">
        <v>441</v>
      </c>
      <c r="S503" s="50" t="s">
        <v>1057</v>
      </c>
      <c r="T503" s="50" t="s">
        <v>184</v>
      </c>
      <c r="U503" s="151">
        <f t="shared" si="140"/>
        <v>-44319</v>
      </c>
      <c r="V503" s="50">
        <f t="shared" si="141"/>
        <v>0</v>
      </c>
      <c r="W503" s="152">
        <f t="shared" si="153"/>
        <v>0</v>
      </c>
      <c r="X503" s="152">
        <f t="shared" si="154"/>
        <v>0</v>
      </c>
      <c r="Y503" s="134">
        <f t="shared" si="142"/>
        <v>1</v>
      </c>
      <c r="Z503" s="152">
        <f t="shared" si="143"/>
        <v>0</v>
      </c>
      <c r="AA503" s="152">
        <f t="shared" si="144"/>
        <v>0</v>
      </c>
      <c r="AB503" s="91">
        <f t="shared" si="145"/>
        <v>0</v>
      </c>
      <c r="AC503" s="81">
        <f t="shared" si="146"/>
        <v>1</v>
      </c>
      <c r="AD503" s="81">
        <f t="shared" si="147"/>
        <v>52</v>
      </c>
      <c r="AE503" s="81" t="str">
        <f t="shared" si="148"/>
        <v>1-52</v>
      </c>
      <c r="AF503" s="152">
        <f t="shared" si="149"/>
        <v>5.208333333333337E-2</v>
      </c>
      <c r="AG503" s="153">
        <f t="shared" si="150"/>
        <v>0</v>
      </c>
      <c r="AH503" s="85">
        <f t="shared" si="151"/>
        <v>1</v>
      </c>
      <c r="AI503" s="81">
        <f t="shared" si="152"/>
        <v>18</v>
      </c>
    </row>
    <row r="504" spans="2:35" x14ac:dyDescent="0.25">
      <c r="B504" s="50" t="s">
        <v>181</v>
      </c>
      <c r="C504" s="85">
        <v>190</v>
      </c>
      <c r="D504" s="85">
        <f>IF(C504=C505,0,1)</f>
        <v>0</v>
      </c>
      <c r="E504" s="50" t="s">
        <v>1241</v>
      </c>
      <c r="F504" s="50" t="s">
        <v>777</v>
      </c>
      <c r="G504" s="70">
        <v>0.375</v>
      </c>
      <c r="H504" s="70">
        <v>0.5</v>
      </c>
      <c r="I504" s="71">
        <v>44319</v>
      </c>
      <c r="J504" s="71">
        <v>44338</v>
      </c>
      <c r="K504" s="71">
        <v>44326</v>
      </c>
      <c r="L504" s="71">
        <v>44326</v>
      </c>
      <c r="M504" s="70">
        <v>0.4375</v>
      </c>
      <c r="N504" s="70">
        <v>0.47222222222222227</v>
      </c>
      <c r="O504" s="170" t="s">
        <v>72</v>
      </c>
      <c r="P504" s="50" t="s">
        <v>182</v>
      </c>
      <c r="Q504" s="50" t="s">
        <v>77</v>
      </c>
      <c r="R504" s="50" t="s">
        <v>441</v>
      </c>
      <c r="S504" s="50" t="s">
        <v>1057</v>
      </c>
      <c r="T504" s="50" t="s">
        <v>184</v>
      </c>
      <c r="U504" s="151">
        <f t="shared" si="140"/>
        <v>19</v>
      </c>
      <c r="V504" s="50">
        <f t="shared" si="141"/>
        <v>1</v>
      </c>
      <c r="W504" s="152">
        <f t="shared" si="153"/>
        <v>6.8532999999999999</v>
      </c>
      <c r="X504" s="152">
        <f t="shared" si="154"/>
        <v>11.243996666666666</v>
      </c>
      <c r="Y504" s="134">
        <f t="shared" si="142"/>
        <v>1</v>
      </c>
      <c r="Z504" s="152">
        <f t="shared" si="143"/>
        <v>0</v>
      </c>
      <c r="AA504" s="152">
        <f t="shared" si="144"/>
        <v>11.243996666666666</v>
      </c>
      <c r="AB504" s="91">
        <f t="shared" si="145"/>
        <v>22</v>
      </c>
      <c r="AC504" s="81">
        <f t="shared" si="146"/>
        <v>5</v>
      </c>
      <c r="AD504" s="81">
        <f t="shared" si="147"/>
        <v>20</v>
      </c>
      <c r="AE504" s="81" t="str">
        <f t="shared" si="148"/>
        <v>5-20</v>
      </c>
      <c r="AF504" s="152">
        <f t="shared" si="149"/>
        <v>3.4722222222222265E-2</v>
      </c>
      <c r="AG504" s="153">
        <f t="shared" si="150"/>
        <v>0</v>
      </c>
      <c r="AH504" s="85">
        <f t="shared" si="151"/>
        <v>1</v>
      </c>
      <c r="AI504" s="81">
        <f t="shared" si="152"/>
        <v>19</v>
      </c>
    </row>
    <row r="505" spans="2:35" x14ac:dyDescent="0.25">
      <c r="B505" s="50" t="s">
        <v>181</v>
      </c>
      <c r="C505" s="85">
        <v>190</v>
      </c>
      <c r="D505" s="85">
        <f>IF(C505=C506,0,1)</f>
        <v>0</v>
      </c>
      <c r="E505" s="50" t="s">
        <v>1242</v>
      </c>
      <c r="F505" s="50" t="s">
        <v>441</v>
      </c>
      <c r="G505" s="70">
        <v>0.375</v>
      </c>
      <c r="H505" s="70">
        <v>0.5</v>
      </c>
      <c r="I505" s="71">
        <v>44319</v>
      </c>
      <c r="J505" s="71">
        <v>44338</v>
      </c>
      <c r="K505" s="71">
        <v>44327</v>
      </c>
      <c r="L505" s="71">
        <v>44327</v>
      </c>
      <c r="M505" s="70">
        <v>0.625</v>
      </c>
      <c r="N505" s="70">
        <v>0.875</v>
      </c>
      <c r="O505" s="50" t="s">
        <v>684</v>
      </c>
      <c r="P505" s="50" t="s">
        <v>182</v>
      </c>
      <c r="Q505" s="50" t="s">
        <v>77</v>
      </c>
      <c r="R505" s="50" t="s">
        <v>441</v>
      </c>
      <c r="S505" s="50" t="s">
        <v>1057</v>
      </c>
      <c r="T505" s="50" t="s">
        <v>184</v>
      </c>
      <c r="U505" s="151">
        <f t="shared" si="140"/>
        <v>19</v>
      </c>
      <c r="V505" s="50">
        <f t="shared" si="141"/>
        <v>1</v>
      </c>
      <c r="W505" s="152">
        <f t="shared" si="153"/>
        <v>6.8532999999999999</v>
      </c>
      <c r="X505" s="152">
        <f t="shared" si="154"/>
        <v>11.243996666666666</v>
      </c>
      <c r="Y505" s="134">
        <f t="shared" si="142"/>
        <v>1</v>
      </c>
      <c r="Z505" s="152">
        <f t="shared" si="143"/>
        <v>0</v>
      </c>
      <c r="AA505" s="152">
        <f t="shared" si="144"/>
        <v>11.243996666666666</v>
      </c>
      <c r="AB505" s="91">
        <f t="shared" si="145"/>
        <v>22</v>
      </c>
      <c r="AC505" s="81">
        <f t="shared" si="146"/>
        <v>5</v>
      </c>
      <c r="AD505" s="81">
        <f t="shared" si="147"/>
        <v>20</v>
      </c>
      <c r="AE505" s="81" t="str">
        <f t="shared" si="148"/>
        <v>5-20</v>
      </c>
      <c r="AF505" s="152">
        <f t="shared" si="149"/>
        <v>0.16699999999999998</v>
      </c>
      <c r="AG505" s="153">
        <f t="shared" si="150"/>
        <v>0</v>
      </c>
      <c r="AH505" s="85">
        <f t="shared" si="151"/>
        <v>1</v>
      </c>
      <c r="AI505" s="81">
        <f t="shared" si="152"/>
        <v>19</v>
      </c>
    </row>
    <row r="506" spans="2:35" x14ac:dyDescent="0.25">
      <c r="B506" s="50" t="s">
        <v>181</v>
      </c>
      <c r="C506" s="85">
        <v>190</v>
      </c>
      <c r="D506" s="85">
        <v>0</v>
      </c>
      <c r="E506" s="50" t="s">
        <v>1243</v>
      </c>
      <c r="F506" s="50" t="s">
        <v>441</v>
      </c>
      <c r="G506" s="70">
        <v>0.375</v>
      </c>
      <c r="H506" s="70">
        <v>0.5</v>
      </c>
      <c r="I506" s="71">
        <v>44319</v>
      </c>
      <c r="J506" s="71">
        <v>44338</v>
      </c>
      <c r="K506" s="71">
        <v>44329</v>
      </c>
      <c r="L506" s="71">
        <v>44329</v>
      </c>
      <c r="M506" s="70">
        <v>0.40277777777777773</v>
      </c>
      <c r="N506" s="70">
        <v>0.4375</v>
      </c>
      <c r="O506" s="50" t="s">
        <v>684</v>
      </c>
      <c r="P506" s="50" t="s">
        <v>182</v>
      </c>
      <c r="Q506" s="50" t="s">
        <v>77</v>
      </c>
      <c r="R506" s="50" t="s">
        <v>441</v>
      </c>
      <c r="S506" s="50" t="s">
        <v>1057</v>
      </c>
      <c r="T506" s="50" t="s">
        <v>184</v>
      </c>
      <c r="U506" s="151">
        <f t="shared" si="140"/>
        <v>19</v>
      </c>
      <c r="V506" s="50">
        <f t="shared" si="141"/>
        <v>1</v>
      </c>
      <c r="W506" s="152">
        <f t="shared" si="153"/>
        <v>6.8532999999999999</v>
      </c>
      <c r="X506" s="152">
        <f t="shared" si="154"/>
        <v>11.243996666666666</v>
      </c>
      <c r="Y506" s="134">
        <f t="shared" si="142"/>
        <v>1</v>
      </c>
      <c r="Z506" s="152">
        <f t="shared" si="143"/>
        <v>0</v>
      </c>
      <c r="AA506" s="152">
        <f t="shared" si="144"/>
        <v>11.243996666666666</v>
      </c>
      <c r="AB506" s="91">
        <f t="shared" si="145"/>
        <v>22</v>
      </c>
      <c r="AC506" s="81">
        <f t="shared" si="146"/>
        <v>5</v>
      </c>
      <c r="AD506" s="81">
        <f t="shared" si="147"/>
        <v>20</v>
      </c>
      <c r="AE506" s="81" t="str">
        <f t="shared" si="148"/>
        <v>5-20</v>
      </c>
      <c r="AF506" s="152">
        <f t="shared" si="149"/>
        <v>3.4722222222222265E-2</v>
      </c>
      <c r="AG506" s="153">
        <f t="shared" si="150"/>
        <v>0</v>
      </c>
      <c r="AH506" s="85">
        <f t="shared" si="151"/>
        <v>1</v>
      </c>
      <c r="AI506" s="81">
        <f t="shared" si="152"/>
        <v>19</v>
      </c>
    </row>
    <row r="507" spans="2:35" x14ac:dyDescent="0.25">
      <c r="B507" s="50" t="s">
        <v>1064</v>
      </c>
      <c r="C507" s="85">
        <v>191</v>
      </c>
      <c r="D507" s="85">
        <f t="shared" ref="D507:D529" si="155">IF(C507=C508,0,1)</f>
        <v>1</v>
      </c>
      <c r="E507" s="50" t="s">
        <v>1065</v>
      </c>
      <c r="F507" s="50" t="s">
        <v>441</v>
      </c>
      <c r="G507" s="70">
        <v>0.35416666666666669</v>
      </c>
      <c r="H507" s="70">
        <v>0.42708333333333331</v>
      </c>
      <c r="I507" s="71">
        <v>44319</v>
      </c>
      <c r="J507" s="71">
        <v>44319</v>
      </c>
      <c r="K507" s="71">
        <v>44319</v>
      </c>
      <c r="L507" s="71">
        <v>44319</v>
      </c>
      <c r="M507" s="70">
        <v>0.36805555555555558</v>
      </c>
      <c r="N507" s="70">
        <v>0.40972222222222227</v>
      </c>
      <c r="O507" s="264" t="s">
        <v>72</v>
      </c>
      <c r="P507" s="50" t="s">
        <v>1066</v>
      </c>
      <c r="Q507" s="50" t="s">
        <v>77</v>
      </c>
      <c r="R507" s="50" t="s">
        <v>441</v>
      </c>
      <c r="S507" s="50" t="s">
        <v>336</v>
      </c>
      <c r="T507" s="50" t="s">
        <v>185</v>
      </c>
      <c r="U507" s="151">
        <f t="shared" si="140"/>
        <v>0</v>
      </c>
      <c r="V507" s="50">
        <f t="shared" si="141"/>
        <v>1</v>
      </c>
      <c r="W507" s="152">
        <f t="shared" si="153"/>
        <v>7.291666666666663E-2</v>
      </c>
      <c r="X507" s="152">
        <f t="shared" si="154"/>
        <v>7.291666666666663E-2</v>
      </c>
      <c r="Y507" s="134">
        <f t="shared" si="142"/>
        <v>1</v>
      </c>
      <c r="Z507" s="152">
        <f t="shared" si="143"/>
        <v>0</v>
      </c>
      <c r="AA507" s="152">
        <f t="shared" si="144"/>
        <v>7.291666666666663E-2</v>
      </c>
      <c r="AB507" s="91">
        <f t="shared" si="145"/>
        <v>3</v>
      </c>
      <c r="AC507" s="81">
        <f t="shared" si="146"/>
        <v>5</v>
      </c>
      <c r="AD507" s="81">
        <f t="shared" si="147"/>
        <v>18</v>
      </c>
      <c r="AE507" s="81" t="str">
        <f t="shared" si="148"/>
        <v>5-18</v>
      </c>
      <c r="AF507" s="152">
        <f t="shared" si="149"/>
        <v>4.1666666666666685E-2</v>
      </c>
      <c r="AG507" s="153">
        <f t="shared" si="150"/>
        <v>0</v>
      </c>
      <c r="AH507" s="85">
        <f t="shared" si="151"/>
        <v>1</v>
      </c>
      <c r="AI507" s="81">
        <f t="shared" si="152"/>
        <v>18</v>
      </c>
    </row>
    <row r="508" spans="2:35" ht="30" x14ac:dyDescent="0.25">
      <c r="B508" s="50" t="s">
        <v>203</v>
      </c>
      <c r="C508" s="85">
        <v>192</v>
      </c>
      <c r="D508" s="85">
        <f t="shared" si="155"/>
        <v>1</v>
      </c>
      <c r="E508" s="50" t="s">
        <v>1067</v>
      </c>
      <c r="F508" s="50" t="s">
        <v>887</v>
      </c>
      <c r="G508" s="70">
        <v>0.41666666666666669</v>
      </c>
      <c r="H508" s="70">
        <v>0.45833333333333331</v>
      </c>
      <c r="I508" s="71">
        <v>44319</v>
      </c>
      <c r="J508" s="71">
        <v>44319</v>
      </c>
      <c r="K508" s="71">
        <v>44319</v>
      </c>
      <c r="L508" s="71">
        <v>44319</v>
      </c>
      <c r="M508" s="70">
        <v>0.41666666666666669</v>
      </c>
      <c r="N508" s="70">
        <v>0.4513888888888889</v>
      </c>
      <c r="O508" s="72" t="s">
        <v>418</v>
      </c>
      <c r="P508" s="50" t="s">
        <v>264</v>
      </c>
      <c r="Q508" s="50" t="s">
        <v>77</v>
      </c>
      <c r="R508" s="50" t="s">
        <v>352</v>
      </c>
      <c r="S508" s="50" t="s">
        <v>337</v>
      </c>
      <c r="T508" s="50" t="s">
        <v>185</v>
      </c>
      <c r="U508" s="151">
        <f t="shared" si="140"/>
        <v>0</v>
      </c>
      <c r="V508" s="50">
        <f t="shared" si="141"/>
        <v>1</v>
      </c>
      <c r="W508" s="152">
        <f t="shared" si="153"/>
        <v>4.166666666666663E-2</v>
      </c>
      <c r="X508" s="152">
        <f t="shared" si="154"/>
        <v>4.166666666666663E-2</v>
      </c>
      <c r="Y508" s="134">
        <f t="shared" si="142"/>
        <v>1</v>
      </c>
      <c r="Z508" s="152">
        <f t="shared" si="143"/>
        <v>0</v>
      </c>
      <c r="AA508" s="152">
        <f t="shared" si="144"/>
        <v>4.166666666666663E-2</v>
      </c>
      <c r="AB508" s="91">
        <f t="shared" si="145"/>
        <v>3</v>
      </c>
      <c r="AC508" s="81">
        <f t="shared" si="146"/>
        <v>5</v>
      </c>
      <c r="AD508" s="81">
        <f t="shared" si="147"/>
        <v>18</v>
      </c>
      <c r="AE508" s="81" t="str">
        <f t="shared" si="148"/>
        <v>5-18</v>
      </c>
      <c r="AF508" s="152">
        <f t="shared" si="149"/>
        <v>3.472222222222221E-2</v>
      </c>
      <c r="AG508" s="153">
        <f t="shared" si="150"/>
        <v>0</v>
      </c>
      <c r="AH508" s="85">
        <f t="shared" si="151"/>
        <v>1</v>
      </c>
      <c r="AI508" s="81">
        <f t="shared" si="152"/>
        <v>18</v>
      </c>
    </row>
    <row r="509" spans="2:35" ht="30" x14ac:dyDescent="0.25">
      <c r="B509" s="50" t="s">
        <v>231</v>
      </c>
      <c r="C509" s="85">
        <v>193</v>
      </c>
      <c r="D509" s="85">
        <f t="shared" si="155"/>
        <v>0</v>
      </c>
      <c r="E509" s="72" t="s">
        <v>1068</v>
      </c>
      <c r="F509" s="50" t="s">
        <v>930</v>
      </c>
      <c r="G509" s="70">
        <v>0.43055555555555558</v>
      </c>
      <c r="H509" s="70">
        <v>0.70833333333333337</v>
      </c>
      <c r="I509" s="71">
        <v>44319</v>
      </c>
      <c r="J509" s="71">
        <v>44322</v>
      </c>
      <c r="K509" s="71">
        <v>44320</v>
      </c>
      <c r="L509" s="71">
        <v>44320</v>
      </c>
      <c r="M509" s="70">
        <v>0.59027777777777779</v>
      </c>
      <c r="N509" s="70">
        <v>0.72916666666666663</v>
      </c>
      <c r="O509" s="72" t="s">
        <v>1069</v>
      </c>
      <c r="P509" s="50" t="s">
        <v>308</v>
      </c>
      <c r="Q509" s="73" t="s">
        <v>47</v>
      </c>
      <c r="R509" s="50" t="s">
        <v>443</v>
      </c>
      <c r="S509" s="50" t="s">
        <v>336</v>
      </c>
      <c r="T509" s="50" t="s">
        <v>186</v>
      </c>
      <c r="U509" s="151">
        <f t="shared" si="140"/>
        <v>3</v>
      </c>
      <c r="V509" s="50">
        <f t="shared" si="141"/>
        <v>1</v>
      </c>
      <c r="W509" s="152">
        <f t="shared" si="153"/>
        <v>1.3404777777777777</v>
      </c>
      <c r="X509" s="152">
        <f t="shared" si="154"/>
        <v>2.0687744444444442</v>
      </c>
      <c r="Y509" s="134">
        <f t="shared" si="142"/>
        <v>0</v>
      </c>
      <c r="Z509" s="152">
        <f t="shared" si="143"/>
        <v>0.16666666666666663</v>
      </c>
      <c r="AA509" s="152">
        <f t="shared" si="144"/>
        <v>2.2354411111111108</v>
      </c>
      <c r="AB509" s="91">
        <f t="shared" si="145"/>
        <v>6</v>
      </c>
      <c r="AC509" s="81">
        <f t="shared" si="146"/>
        <v>5</v>
      </c>
      <c r="AD509" s="81">
        <f t="shared" si="147"/>
        <v>18</v>
      </c>
      <c r="AE509" s="81" t="str">
        <f t="shared" si="148"/>
        <v>5-18</v>
      </c>
      <c r="AF509" s="152">
        <f t="shared" si="149"/>
        <v>0.13888888888888884</v>
      </c>
      <c r="AG509" s="153">
        <f t="shared" si="150"/>
        <v>0</v>
      </c>
      <c r="AH509" s="85">
        <f t="shared" si="151"/>
        <v>1</v>
      </c>
      <c r="AI509" s="81">
        <f t="shared" si="152"/>
        <v>18</v>
      </c>
    </row>
    <row r="510" spans="2:35" ht="30" x14ac:dyDescent="0.25">
      <c r="B510" s="50" t="s">
        <v>231</v>
      </c>
      <c r="C510" s="85">
        <v>193</v>
      </c>
      <c r="D510" s="85">
        <f t="shared" si="155"/>
        <v>0</v>
      </c>
      <c r="E510" s="72" t="s">
        <v>1070</v>
      </c>
      <c r="F510" s="50" t="s">
        <v>976</v>
      </c>
      <c r="G510" s="70">
        <v>0.43055555555555558</v>
      </c>
      <c r="H510" s="70">
        <v>0.70833333333333337</v>
      </c>
      <c r="I510" s="71">
        <v>44319</v>
      </c>
      <c r="J510" s="71">
        <v>44322</v>
      </c>
      <c r="K510" s="71">
        <v>44321</v>
      </c>
      <c r="L510" s="71">
        <v>44321</v>
      </c>
      <c r="M510" s="70">
        <v>0.3125</v>
      </c>
      <c r="N510" s="70">
        <v>0.5</v>
      </c>
      <c r="O510" s="72" t="s">
        <v>1071</v>
      </c>
      <c r="P510" s="50" t="s">
        <v>308</v>
      </c>
      <c r="Q510" s="73" t="s">
        <v>47</v>
      </c>
      <c r="R510" s="50" t="s">
        <v>443</v>
      </c>
      <c r="S510" s="50" t="s">
        <v>337</v>
      </c>
      <c r="T510" s="50" t="s">
        <v>186</v>
      </c>
      <c r="U510" s="151">
        <f t="shared" si="140"/>
        <v>3</v>
      </c>
      <c r="V510" s="50">
        <f t="shared" si="141"/>
        <v>1</v>
      </c>
      <c r="W510" s="152">
        <f t="shared" si="153"/>
        <v>1.3404777777777777</v>
      </c>
      <c r="X510" s="152">
        <f t="shared" si="154"/>
        <v>2.0687744444444442</v>
      </c>
      <c r="Y510" s="134">
        <f t="shared" si="142"/>
        <v>0</v>
      </c>
      <c r="Z510" s="152">
        <f t="shared" si="143"/>
        <v>0.16666666666666663</v>
      </c>
      <c r="AA510" s="152">
        <f t="shared" si="144"/>
        <v>2.2354411111111108</v>
      </c>
      <c r="AB510" s="91">
        <f t="shared" si="145"/>
        <v>6</v>
      </c>
      <c r="AC510" s="81">
        <f t="shared" si="146"/>
        <v>5</v>
      </c>
      <c r="AD510" s="81">
        <f t="shared" si="147"/>
        <v>18</v>
      </c>
      <c r="AE510" s="81" t="str">
        <f t="shared" si="148"/>
        <v>5-18</v>
      </c>
      <c r="AF510" s="152">
        <f t="shared" si="149"/>
        <v>0.1875</v>
      </c>
      <c r="AG510" s="153">
        <f t="shared" si="150"/>
        <v>0</v>
      </c>
      <c r="AH510" s="85">
        <f t="shared" si="151"/>
        <v>1</v>
      </c>
      <c r="AI510" s="81">
        <f t="shared" si="152"/>
        <v>18</v>
      </c>
    </row>
    <row r="511" spans="2:35" ht="30" x14ac:dyDescent="0.25">
      <c r="B511" s="50" t="s">
        <v>231</v>
      </c>
      <c r="C511" s="85">
        <v>193</v>
      </c>
      <c r="D511" s="85">
        <f t="shared" si="155"/>
        <v>0</v>
      </c>
      <c r="E511" s="72" t="s">
        <v>1072</v>
      </c>
      <c r="F511" s="50" t="s">
        <v>976</v>
      </c>
      <c r="G511" s="70">
        <v>0.43055555555555558</v>
      </c>
      <c r="H511" s="70">
        <v>0.70833333333333337</v>
      </c>
      <c r="I511" s="71">
        <v>44319</v>
      </c>
      <c r="J511" s="71">
        <v>44322</v>
      </c>
      <c r="K511" s="71">
        <v>44322</v>
      </c>
      <c r="L511" s="71">
        <v>44322</v>
      </c>
      <c r="M511" s="70">
        <v>0.3125</v>
      </c>
      <c r="N511" s="70">
        <v>0.70833333333333337</v>
      </c>
      <c r="O511" s="72" t="s">
        <v>1071</v>
      </c>
      <c r="P511" s="50" t="s">
        <v>308</v>
      </c>
      <c r="Q511" s="73" t="s">
        <v>47</v>
      </c>
      <c r="R511" s="50" t="s">
        <v>443</v>
      </c>
      <c r="S511" s="50" t="s">
        <v>336</v>
      </c>
      <c r="T511" s="50" t="s">
        <v>186</v>
      </c>
      <c r="U511" s="151">
        <f t="shared" si="140"/>
        <v>3</v>
      </c>
      <c r="V511" s="50">
        <f t="shared" si="141"/>
        <v>1</v>
      </c>
      <c r="W511" s="152">
        <f t="shared" si="153"/>
        <v>1.3404777777777777</v>
      </c>
      <c r="X511" s="152">
        <f t="shared" si="154"/>
        <v>2.0687744444444442</v>
      </c>
      <c r="Y511" s="134">
        <f t="shared" si="142"/>
        <v>0</v>
      </c>
      <c r="Z511" s="152">
        <f t="shared" si="143"/>
        <v>0.16666666666666663</v>
      </c>
      <c r="AA511" s="152">
        <f t="shared" si="144"/>
        <v>2.2354411111111108</v>
      </c>
      <c r="AB511" s="91">
        <f t="shared" si="145"/>
        <v>6</v>
      </c>
      <c r="AC511" s="81">
        <f t="shared" si="146"/>
        <v>5</v>
      </c>
      <c r="AD511" s="81">
        <f t="shared" si="147"/>
        <v>18</v>
      </c>
      <c r="AE511" s="81" t="str">
        <f t="shared" si="148"/>
        <v>5-18</v>
      </c>
      <c r="AF511" s="152">
        <f t="shared" si="149"/>
        <v>0.31283333333333335</v>
      </c>
      <c r="AG511" s="153">
        <f t="shared" si="150"/>
        <v>0</v>
      </c>
      <c r="AH511" s="85">
        <f t="shared" si="151"/>
        <v>1</v>
      </c>
      <c r="AI511" s="81">
        <f t="shared" si="152"/>
        <v>18</v>
      </c>
    </row>
    <row r="512" spans="2:35" ht="30" x14ac:dyDescent="0.25">
      <c r="B512" s="50" t="s">
        <v>231</v>
      </c>
      <c r="C512" s="85">
        <v>193</v>
      </c>
      <c r="D512" s="85">
        <f t="shared" si="155"/>
        <v>1</v>
      </c>
      <c r="E512" s="72" t="s">
        <v>1073</v>
      </c>
      <c r="F512" s="50" t="s">
        <v>441</v>
      </c>
      <c r="G512" s="70">
        <v>0.43055555555555558</v>
      </c>
      <c r="H512" s="70">
        <v>0.70833333333333337</v>
      </c>
      <c r="I512" s="71">
        <v>44319</v>
      </c>
      <c r="J512" s="71">
        <v>44322</v>
      </c>
      <c r="K512" s="71">
        <v>44322</v>
      </c>
      <c r="L512" s="71">
        <v>44322</v>
      </c>
      <c r="M512" s="70">
        <v>0.6875</v>
      </c>
      <c r="N512" s="70">
        <v>0.70833333333333337</v>
      </c>
      <c r="O512" s="50" t="s">
        <v>84</v>
      </c>
      <c r="P512" s="50" t="s">
        <v>308</v>
      </c>
      <c r="Q512" s="50" t="s">
        <v>77</v>
      </c>
      <c r="R512" s="50" t="s">
        <v>351</v>
      </c>
      <c r="S512" s="50" t="s">
        <v>336</v>
      </c>
      <c r="T512" s="50" t="s">
        <v>186</v>
      </c>
      <c r="U512" s="151">
        <f t="shared" si="140"/>
        <v>3</v>
      </c>
      <c r="V512" s="50">
        <f t="shared" si="141"/>
        <v>1</v>
      </c>
      <c r="W512" s="152">
        <f t="shared" si="153"/>
        <v>1.3404777777777777</v>
      </c>
      <c r="X512" s="152">
        <f t="shared" si="154"/>
        <v>2.0687744444444442</v>
      </c>
      <c r="Y512" s="134">
        <f t="shared" si="142"/>
        <v>0</v>
      </c>
      <c r="Z512" s="152">
        <f t="shared" si="143"/>
        <v>0.16666666666666663</v>
      </c>
      <c r="AA512" s="152">
        <f t="shared" si="144"/>
        <v>2.2354411111111108</v>
      </c>
      <c r="AB512" s="91">
        <f t="shared" si="145"/>
        <v>6</v>
      </c>
      <c r="AC512" s="81">
        <f t="shared" si="146"/>
        <v>5</v>
      </c>
      <c r="AD512" s="81">
        <f t="shared" si="147"/>
        <v>18</v>
      </c>
      <c r="AE512" s="81" t="str">
        <f t="shared" si="148"/>
        <v>5-18</v>
      </c>
      <c r="AF512" s="152">
        <f t="shared" si="149"/>
        <v>2.083333333333337E-2</v>
      </c>
      <c r="AG512" s="153">
        <f t="shared" si="150"/>
        <v>0</v>
      </c>
      <c r="AH512" s="85">
        <f t="shared" si="151"/>
        <v>1</v>
      </c>
      <c r="AI512" s="81">
        <f t="shared" si="152"/>
        <v>18</v>
      </c>
    </row>
    <row r="513" spans="2:35" x14ac:dyDescent="0.25">
      <c r="B513" s="50" t="s">
        <v>1074</v>
      </c>
      <c r="C513" s="85">
        <v>194</v>
      </c>
      <c r="D513" s="85">
        <f t="shared" si="155"/>
        <v>0</v>
      </c>
      <c r="E513" s="72" t="s">
        <v>1075</v>
      </c>
      <c r="F513" s="50" t="s">
        <v>887</v>
      </c>
      <c r="G513" s="70">
        <v>0.66666666666666663</v>
      </c>
      <c r="H513" s="70">
        <v>0.4861111111111111</v>
      </c>
      <c r="I513" s="71">
        <v>44319</v>
      </c>
      <c r="J513" s="71">
        <v>44323</v>
      </c>
      <c r="K513" s="71">
        <v>44319</v>
      </c>
      <c r="L513" s="71">
        <v>44319</v>
      </c>
      <c r="M513" s="70">
        <v>0.66666666666666663</v>
      </c>
      <c r="N513" s="70">
        <v>0.69444444444444453</v>
      </c>
      <c r="O513" s="50" t="s">
        <v>62</v>
      </c>
      <c r="P513" s="50" t="s">
        <v>1076</v>
      </c>
      <c r="Q513" s="50" t="s">
        <v>77</v>
      </c>
      <c r="R513" s="50" t="s">
        <v>349</v>
      </c>
      <c r="S513" s="50" t="s">
        <v>336</v>
      </c>
      <c r="T513" s="50" t="s">
        <v>186</v>
      </c>
      <c r="U513" s="151">
        <f t="shared" si="140"/>
        <v>4</v>
      </c>
      <c r="V513" s="50">
        <f t="shared" si="141"/>
        <v>1</v>
      </c>
      <c r="W513" s="152">
        <f t="shared" si="153"/>
        <v>1.2362444444444445</v>
      </c>
      <c r="X513" s="152">
        <f t="shared" si="154"/>
        <v>2.1934411111111114</v>
      </c>
      <c r="Y513" s="134">
        <f t="shared" si="142"/>
        <v>1</v>
      </c>
      <c r="Z513" s="152">
        <f t="shared" si="143"/>
        <v>0</v>
      </c>
      <c r="AA513" s="152">
        <f t="shared" si="144"/>
        <v>2.1934411111111114</v>
      </c>
      <c r="AB513" s="91">
        <f t="shared" si="145"/>
        <v>7</v>
      </c>
      <c r="AC513" s="81">
        <f t="shared" si="146"/>
        <v>5</v>
      </c>
      <c r="AD513" s="81">
        <f t="shared" si="147"/>
        <v>18</v>
      </c>
      <c r="AE513" s="81" t="str">
        <f t="shared" si="148"/>
        <v>5-18</v>
      </c>
      <c r="AF513" s="152">
        <f t="shared" si="149"/>
        <v>2.7777777777777901E-2</v>
      </c>
      <c r="AG513" s="153">
        <f t="shared" si="150"/>
        <v>0</v>
      </c>
      <c r="AH513" s="85">
        <f t="shared" si="151"/>
        <v>1</v>
      </c>
      <c r="AI513" s="81">
        <f t="shared" si="152"/>
        <v>18</v>
      </c>
    </row>
    <row r="514" spans="2:35" ht="30" x14ac:dyDescent="0.25">
      <c r="B514" s="50" t="s">
        <v>1074</v>
      </c>
      <c r="C514" s="85">
        <v>194</v>
      </c>
      <c r="D514" s="85">
        <f t="shared" si="155"/>
        <v>0</v>
      </c>
      <c r="E514" s="72" t="s">
        <v>1077</v>
      </c>
      <c r="F514" s="72" t="s">
        <v>1078</v>
      </c>
      <c r="G514" s="70">
        <v>0.66666666666666663</v>
      </c>
      <c r="H514" s="70">
        <v>0.4861111111111111</v>
      </c>
      <c r="I514" s="71">
        <v>44319</v>
      </c>
      <c r="J514" s="71">
        <v>44323</v>
      </c>
      <c r="K514" s="71">
        <v>44320</v>
      </c>
      <c r="L514" s="71">
        <v>44320</v>
      </c>
      <c r="M514" s="70">
        <v>0.3125</v>
      </c>
      <c r="N514" s="70">
        <v>0.40277777777777773</v>
      </c>
      <c r="O514" s="50" t="s">
        <v>684</v>
      </c>
      <c r="P514" s="50" t="s">
        <v>1076</v>
      </c>
      <c r="Q514" s="50" t="s">
        <v>77</v>
      </c>
      <c r="R514" s="50" t="s">
        <v>352</v>
      </c>
      <c r="S514" s="50" t="s">
        <v>337</v>
      </c>
      <c r="T514" s="50" t="s">
        <v>186</v>
      </c>
      <c r="U514" s="151">
        <f t="shared" si="140"/>
        <v>4</v>
      </c>
      <c r="V514" s="50">
        <f t="shared" si="141"/>
        <v>1</v>
      </c>
      <c r="W514" s="152">
        <f t="shared" si="153"/>
        <v>1.2362444444444445</v>
      </c>
      <c r="X514" s="152">
        <f t="shared" si="154"/>
        <v>2.1934411111111114</v>
      </c>
      <c r="Y514" s="134">
        <f t="shared" si="142"/>
        <v>1</v>
      </c>
      <c r="Z514" s="152">
        <f t="shared" si="143"/>
        <v>0</v>
      </c>
      <c r="AA514" s="152">
        <f t="shared" si="144"/>
        <v>2.1934411111111114</v>
      </c>
      <c r="AB514" s="91">
        <f t="shared" si="145"/>
        <v>7</v>
      </c>
      <c r="AC514" s="81">
        <f t="shared" si="146"/>
        <v>5</v>
      </c>
      <c r="AD514" s="81">
        <f t="shared" si="147"/>
        <v>18</v>
      </c>
      <c r="AE514" s="81" t="str">
        <f t="shared" si="148"/>
        <v>5-18</v>
      </c>
      <c r="AF514" s="152">
        <f t="shared" si="149"/>
        <v>9.0277777777777735E-2</v>
      </c>
      <c r="AG514" s="153">
        <f t="shared" si="150"/>
        <v>0</v>
      </c>
      <c r="AH514" s="85">
        <f t="shared" si="151"/>
        <v>1</v>
      </c>
      <c r="AI514" s="81">
        <f t="shared" si="152"/>
        <v>18</v>
      </c>
    </row>
    <row r="515" spans="2:35" x14ac:dyDescent="0.25">
      <c r="B515" s="50" t="s">
        <v>1074</v>
      </c>
      <c r="C515" s="85">
        <v>194</v>
      </c>
      <c r="D515" s="85">
        <f t="shared" si="155"/>
        <v>0</v>
      </c>
      <c r="E515" s="72" t="s">
        <v>1079</v>
      </c>
      <c r="F515" s="50" t="s">
        <v>441</v>
      </c>
      <c r="G515" s="70">
        <v>0.66666666666666663</v>
      </c>
      <c r="H515" s="70">
        <v>0.4861111111111111</v>
      </c>
      <c r="I515" s="71">
        <v>44319</v>
      </c>
      <c r="J515" s="71">
        <v>44323</v>
      </c>
      <c r="K515" s="71">
        <v>44320</v>
      </c>
      <c r="L515" s="71">
        <v>44320</v>
      </c>
      <c r="M515" s="70">
        <v>0.4375</v>
      </c>
      <c r="N515" s="70">
        <v>0.60416666666666663</v>
      </c>
      <c r="O515" s="50" t="s">
        <v>100</v>
      </c>
      <c r="P515" s="50" t="s">
        <v>1076</v>
      </c>
      <c r="Q515" s="73" t="s">
        <v>47</v>
      </c>
      <c r="R515" s="50" t="s">
        <v>443</v>
      </c>
      <c r="S515" s="50" t="s">
        <v>336</v>
      </c>
      <c r="T515" s="50" t="s">
        <v>186</v>
      </c>
      <c r="U515" s="151">
        <f t="shared" si="140"/>
        <v>4</v>
      </c>
      <c r="V515" s="50">
        <f t="shared" si="141"/>
        <v>1</v>
      </c>
      <c r="W515" s="152">
        <f t="shared" si="153"/>
        <v>1.2362444444444445</v>
      </c>
      <c r="X515" s="152">
        <f t="shared" si="154"/>
        <v>2.1934411111111114</v>
      </c>
      <c r="Y515" s="134">
        <f t="shared" si="142"/>
        <v>1</v>
      </c>
      <c r="Z515" s="152">
        <f t="shared" si="143"/>
        <v>0</v>
      </c>
      <c r="AA515" s="152">
        <f t="shared" si="144"/>
        <v>2.1934411111111114</v>
      </c>
      <c r="AB515" s="91">
        <f t="shared" si="145"/>
        <v>7</v>
      </c>
      <c r="AC515" s="81">
        <f t="shared" si="146"/>
        <v>5</v>
      </c>
      <c r="AD515" s="81">
        <f t="shared" si="147"/>
        <v>18</v>
      </c>
      <c r="AE515" s="81" t="str">
        <f t="shared" si="148"/>
        <v>5-18</v>
      </c>
      <c r="AF515" s="152">
        <f t="shared" si="149"/>
        <v>0.16666666666666663</v>
      </c>
      <c r="AG515" s="153">
        <f t="shared" si="150"/>
        <v>0</v>
      </c>
      <c r="AH515" s="85">
        <f t="shared" si="151"/>
        <v>1</v>
      </c>
      <c r="AI515" s="81">
        <f t="shared" si="152"/>
        <v>18</v>
      </c>
    </row>
    <row r="516" spans="2:35" x14ac:dyDescent="0.25">
      <c r="B516" s="50" t="s">
        <v>1080</v>
      </c>
      <c r="C516" s="85">
        <v>194</v>
      </c>
      <c r="D516" s="85">
        <f t="shared" si="155"/>
        <v>0</v>
      </c>
      <c r="E516" s="72" t="s">
        <v>1081</v>
      </c>
      <c r="F516" s="50" t="s">
        <v>1082</v>
      </c>
      <c r="G516" s="70">
        <v>0.66666666666666663</v>
      </c>
      <c r="H516" s="70">
        <v>0.4861111111111111</v>
      </c>
      <c r="I516" s="71">
        <v>44319</v>
      </c>
      <c r="J516" s="71">
        <v>44323</v>
      </c>
      <c r="K516" s="71">
        <v>44321</v>
      </c>
      <c r="L516" s="71">
        <v>44321</v>
      </c>
      <c r="M516" s="70">
        <v>0.29166666666666669</v>
      </c>
      <c r="N516" s="70">
        <v>0.60416666666666663</v>
      </c>
      <c r="O516" s="50" t="s">
        <v>272</v>
      </c>
      <c r="P516" s="50" t="s">
        <v>1076</v>
      </c>
      <c r="Q516" s="73" t="s">
        <v>47</v>
      </c>
      <c r="R516" s="50" t="s">
        <v>443</v>
      </c>
      <c r="S516" s="50" t="s">
        <v>337</v>
      </c>
      <c r="T516" s="50" t="s">
        <v>186</v>
      </c>
      <c r="U516" s="151">
        <f t="shared" si="140"/>
        <v>4</v>
      </c>
      <c r="V516" s="50">
        <f t="shared" si="141"/>
        <v>1</v>
      </c>
      <c r="W516" s="152">
        <f t="shared" si="153"/>
        <v>1.2362444444444445</v>
      </c>
      <c r="X516" s="152">
        <f t="shared" si="154"/>
        <v>2.1934411111111114</v>
      </c>
      <c r="Y516" s="134">
        <f t="shared" si="142"/>
        <v>1</v>
      </c>
      <c r="Z516" s="152">
        <f t="shared" si="143"/>
        <v>0</v>
      </c>
      <c r="AA516" s="152">
        <f t="shared" si="144"/>
        <v>2.1934411111111114</v>
      </c>
      <c r="AB516" s="91">
        <f t="shared" si="145"/>
        <v>7</v>
      </c>
      <c r="AC516" s="81">
        <f t="shared" si="146"/>
        <v>5</v>
      </c>
      <c r="AD516" s="81">
        <f t="shared" si="147"/>
        <v>18</v>
      </c>
      <c r="AE516" s="81" t="str">
        <f t="shared" si="148"/>
        <v>5-18</v>
      </c>
      <c r="AF516" s="152">
        <f t="shared" si="149"/>
        <v>0.22949999999999993</v>
      </c>
      <c r="AG516" s="153">
        <f t="shared" si="150"/>
        <v>0</v>
      </c>
      <c r="AH516" s="85">
        <f t="shared" si="151"/>
        <v>1</v>
      </c>
      <c r="AI516" s="81">
        <f t="shared" si="152"/>
        <v>18</v>
      </c>
    </row>
    <row r="517" spans="2:35" x14ac:dyDescent="0.25">
      <c r="B517" s="50" t="s">
        <v>1074</v>
      </c>
      <c r="C517" s="85">
        <v>194</v>
      </c>
      <c r="D517" s="85">
        <f t="shared" si="155"/>
        <v>0</v>
      </c>
      <c r="E517" s="72" t="s">
        <v>599</v>
      </c>
      <c r="F517" s="50" t="s">
        <v>887</v>
      </c>
      <c r="G517" s="70">
        <v>0.66666666666666663</v>
      </c>
      <c r="H517" s="70">
        <v>0.4861111111111111</v>
      </c>
      <c r="I517" s="71">
        <v>44319</v>
      </c>
      <c r="J517" s="71">
        <v>44323</v>
      </c>
      <c r="K517" s="71">
        <v>44321</v>
      </c>
      <c r="L517" s="71">
        <v>44321</v>
      </c>
      <c r="M517" s="70">
        <v>0.3125</v>
      </c>
      <c r="N517" s="70">
        <v>0.5</v>
      </c>
      <c r="O517" s="50" t="s">
        <v>400</v>
      </c>
      <c r="P517" s="50" t="s">
        <v>1076</v>
      </c>
      <c r="Q517" s="73" t="s">
        <v>47</v>
      </c>
      <c r="R517" s="50" t="s">
        <v>352</v>
      </c>
      <c r="S517" s="50" t="s">
        <v>337</v>
      </c>
      <c r="T517" s="50" t="s">
        <v>186</v>
      </c>
      <c r="U517" s="151">
        <f t="shared" si="140"/>
        <v>4</v>
      </c>
      <c r="V517" s="50">
        <f t="shared" si="141"/>
        <v>1</v>
      </c>
      <c r="W517" s="152">
        <f t="shared" si="153"/>
        <v>1.2362444444444445</v>
      </c>
      <c r="X517" s="152">
        <f t="shared" si="154"/>
        <v>2.1934411111111114</v>
      </c>
      <c r="Y517" s="134">
        <f t="shared" si="142"/>
        <v>1</v>
      </c>
      <c r="Z517" s="152">
        <f t="shared" si="143"/>
        <v>0</v>
      </c>
      <c r="AA517" s="152">
        <f t="shared" si="144"/>
        <v>2.1934411111111114</v>
      </c>
      <c r="AB517" s="91">
        <f t="shared" si="145"/>
        <v>7</v>
      </c>
      <c r="AC517" s="81">
        <f t="shared" si="146"/>
        <v>5</v>
      </c>
      <c r="AD517" s="81">
        <f t="shared" si="147"/>
        <v>18</v>
      </c>
      <c r="AE517" s="81" t="str">
        <f t="shared" si="148"/>
        <v>5-18</v>
      </c>
      <c r="AF517" s="152">
        <f t="shared" si="149"/>
        <v>0.1875</v>
      </c>
      <c r="AG517" s="153">
        <f t="shared" si="150"/>
        <v>0</v>
      </c>
      <c r="AH517" s="85">
        <f t="shared" si="151"/>
        <v>1</v>
      </c>
      <c r="AI517" s="81">
        <f t="shared" si="152"/>
        <v>18</v>
      </c>
    </row>
    <row r="518" spans="2:35" ht="30" x14ac:dyDescent="0.25">
      <c r="B518" s="50" t="s">
        <v>1074</v>
      </c>
      <c r="C518" s="85">
        <v>194</v>
      </c>
      <c r="D518" s="85">
        <f t="shared" si="155"/>
        <v>0</v>
      </c>
      <c r="E518" s="72" t="s">
        <v>1083</v>
      </c>
      <c r="F518" s="50" t="s">
        <v>441</v>
      </c>
      <c r="G518" s="70">
        <v>0.66666666666666663</v>
      </c>
      <c r="H518" s="70">
        <v>0.4861111111111111</v>
      </c>
      <c r="I518" s="71">
        <v>44319</v>
      </c>
      <c r="J518" s="71">
        <v>44323</v>
      </c>
      <c r="K518" s="71">
        <v>44322</v>
      </c>
      <c r="L518" s="71">
        <v>44322</v>
      </c>
      <c r="M518" s="70">
        <v>0.3125</v>
      </c>
      <c r="N518" s="70">
        <v>0.5</v>
      </c>
      <c r="O518" s="50" t="s">
        <v>84</v>
      </c>
      <c r="P518" s="50" t="s">
        <v>1076</v>
      </c>
      <c r="Q518" s="50" t="s">
        <v>77</v>
      </c>
      <c r="R518" s="72" t="s">
        <v>1084</v>
      </c>
      <c r="S518" s="50" t="s">
        <v>336</v>
      </c>
      <c r="T518" s="50" t="s">
        <v>186</v>
      </c>
      <c r="U518" s="151">
        <f t="shared" si="140"/>
        <v>4</v>
      </c>
      <c r="V518" s="50">
        <f t="shared" si="141"/>
        <v>1</v>
      </c>
      <c r="W518" s="152">
        <f t="shared" si="153"/>
        <v>1.2362444444444445</v>
      </c>
      <c r="X518" s="152">
        <f t="shared" si="154"/>
        <v>2.1934411111111114</v>
      </c>
      <c r="Y518" s="134">
        <f t="shared" si="142"/>
        <v>1</v>
      </c>
      <c r="Z518" s="152">
        <f t="shared" si="143"/>
        <v>0</v>
      </c>
      <c r="AA518" s="152">
        <f t="shared" si="144"/>
        <v>2.1934411111111114</v>
      </c>
      <c r="AB518" s="91">
        <f t="shared" si="145"/>
        <v>7</v>
      </c>
      <c r="AC518" s="81">
        <f t="shared" si="146"/>
        <v>5</v>
      </c>
      <c r="AD518" s="81">
        <f t="shared" si="147"/>
        <v>18</v>
      </c>
      <c r="AE518" s="81" t="str">
        <f t="shared" si="148"/>
        <v>5-18</v>
      </c>
      <c r="AF518" s="152">
        <f t="shared" si="149"/>
        <v>0.1875</v>
      </c>
      <c r="AG518" s="153">
        <f t="shared" si="150"/>
        <v>0</v>
      </c>
      <c r="AH518" s="85">
        <f t="shared" si="151"/>
        <v>1</v>
      </c>
      <c r="AI518" s="81">
        <f t="shared" si="152"/>
        <v>18</v>
      </c>
    </row>
    <row r="519" spans="2:35" x14ac:dyDescent="0.25">
      <c r="B519" s="50" t="s">
        <v>1074</v>
      </c>
      <c r="C519" s="85">
        <v>194</v>
      </c>
      <c r="D519" s="85">
        <f t="shared" si="155"/>
        <v>0</v>
      </c>
      <c r="E519" s="72" t="s">
        <v>1085</v>
      </c>
      <c r="F519" s="50" t="s">
        <v>890</v>
      </c>
      <c r="G519" s="70">
        <v>0.66666666666666663</v>
      </c>
      <c r="H519" s="70">
        <v>0.4861111111111111</v>
      </c>
      <c r="I519" s="71">
        <v>44319</v>
      </c>
      <c r="J519" s="71">
        <v>44323</v>
      </c>
      <c r="K519" s="71">
        <v>44322</v>
      </c>
      <c r="L519" s="71">
        <v>44322</v>
      </c>
      <c r="M519" s="70">
        <v>0.3125</v>
      </c>
      <c r="N519" s="70">
        <v>0.72916666666666663</v>
      </c>
      <c r="O519" s="50" t="s">
        <v>684</v>
      </c>
      <c r="P519" s="50" t="s">
        <v>1076</v>
      </c>
      <c r="Q519" s="50" t="s">
        <v>77</v>
      </c>
      <c r="R519" s="50" t="s">
        <v>380</v>
      </c>
      <c r="S519" s="50" t="s">
        <v>336</v>
      </c>
      <c r="T519" s="50" t="s">
        <v>186</v>
      </c>
      <c r="U519" s="151">
        <f t="shared" si="140"/>
        <v>4</v>
      </c>
      <c r="V519" s="50">
        <f t="shared" si="141"/>
        <v>1</v>
      </c>
      <c r="W519" s="152">
        <f t="shared" si="153"/>
        <v>1.2362444444444445</v>
      </c>
      <c r="X519" s="152">
        <f t="shared" si="154"/>
        <v>2.1934411111111114</v>
      </c>
      <c r="Y519" s="134">
        <f t="shared" si="142"/>
        <v>1</v>
      </c>
      <c r="Z519" s="152">
        <f t="shared" si="143"/>
        <v>0</v>
      </c>
      <c r="AA519" s="152">
        <f t="shared" si="144"/>
        <v>2.1934411111111114</v>
      </c>
      <c r="AB519" s="91">
        <f t="shared" si="145"/>
        <v>7</v>
      </c>
      <c r="AC519" s="81">
        <f t="shared" si="146"/>
        <v>5</v>
      </c>
      <c r="AD519" s="81">
        <f t="shared" si="147"/>
        <v>18</v>
      </c>
      <c r="AE519" s="81" t="str">
        <f t="shared" si="148"/>
        <v>5-18</v>
      </c>
      <c r="AF519" s="152">
        <f t="shared" si="149"/>
        <v>0.33366666666666661</v>
      </c>
      <c r="AG519" s="153">
        <f t="shared" si="150"/>
        <v>0</v>
      </c>
      <c r="AH519" s="85">
        <f t="shared" si="151"/>
        <v>1</v>
      </c>
      <c r="AI519" s="81">
        <f t="shared" si="152"/>
        <v>18</v>
      </c>
    </row>
    <row r="520" spans="2:35" x14ac:dyDescent="0.25">
      <c r="B520" s="50" t="s">
        <v>1074</v>
      </c>
      <c r="C520" s="85">
        <v>194</v>
      </c>
      <c r="D520" s="85">
        <f t="shared" si="155"/>
        <v>0</v>
      </c>
      <c r="E520" s="72" t="s">
        <v>1086</v>
      </c>
      <c r="F520" s="50" t="s">
        <v>441</v>
      </c>
      <c r="G520" s="70">
        <v>0.66666666666666663</v>
      </c>
      <c r="H520" s="70">
        <v>0.4861111111111111</v>
      </c>
      <c r="I520" s="71">
        <v>44319</v>
      </c>
      <c r="J520" s="71">
        <v>44323</v>
      </c>
      <c r="K520" s="71">
        <v>44322</v>
      </c>
      <c r="L520" s="71">
        <v>44322</v>
      </c>
      <c r="M520" s="70">
        <v>0.40972222222222227</v>
      </c>
      <c r="N520" s="70">
        <v>0.61805555555555558</v>
      </c>
      <c r="O520" s="50" t="s">
        <v>114</v>
      </c>
      <c r="P520" s="50" t="s">
        <v>1076</v>
      </c>
      <c r="Q520" s="73" t="s">
        <v>47</v>
      </c>
      <c r="R520" s="50" t="s">
        <v>1087</v>
      </c>
      <c r="S520" s="50" t="s">
        <v>336</v>
      </c>
      <c r="T520" s="50" t="s">
        <v>186</v>
      </c>
      <c r="U520" s="151">
        <f t="shared" si="140"/>
        <v>4</v>
      </c>
      <c r="V520" s="50">
        <f t="shared" si="141"/>
        <v>1</v>
      </c>
      <c r="W520" s="152">
        <f t="shared" si="153"/>
        <v>1.2362444444444445</v>
      </c>
      <c r="X520" s="152">
        <f t="shared" si="154"/>
        <v>2.1934411111111114</v>
      </c>
      <c r="Y520" s="134">
        <f t="shared" si="142"/>
        <v>1</v>
      </c>
      <c r="Z520" s="152">
        <f t="shared" si="143"/>
        <v>0</v>
      </c>
      <c r="AA520" s="152">
        <f t="shared" si="144"/>
        <v>2.1934411111111114</v>
      </c>
      <c r="AB520" s="91">
        <f t="shared" si="145"/>
        <v>7</v>
      </c>
      <c r="AC520" s="81">
        <f t="shared" si="146"/>
        <v>5</v>
      </c>
      <c r="AD520" s="81">
        <f t="shared" si="147"/>
        <v>18</v>
      </c>
      <c r="AE520" s="81" t="str">
        <f t="shared" si="148"/>
        <v>5-18</v>
      </c>
      <c r="AF520" s="152">
        <f t="shared" si="149"/>
        <v>0.1253333333333333</v>
      </c>
      <c r="AG520" s="153">
        <f t="shared" si="150"/>
        <v>0</v>
      </c>
      <c r="AH520" s="85">
        <f t="shared" si="151"/>
        <v>1</v>
      </c>
      <c r="AI520" s="81">
        <f t="shared" si="152"/>
        <v>18</v>
      </c>
    </row>
    <row r="521" spans="2:35" ht="30" x14ac:dyDescent="0.25">
      <c r="B521" s="50" t="s">
        <v>1074</v>
      </c>
      <c r="C521" s="85">
        <v>194</v>
      </c>
      <c r="D521" s="85">
        <f t="shared" si="155"/>
        <v>0</v>
      </c>
      <c r="E521" s="72" t="s">
        <v>1088</v>
      </c>
      <c r="F521" s="50" t="s">
        <v>777</v>
      </c>
      <c r="G521" s="70">
        <v>0.66666666666666663</v>
      </c>
      <c r="H521" s="70">
        <v>0.4861111111111111</v>
      </c>
      <c r="I521" s="71">
        <v>44319</v>
      </c>
      <c r="J521" s="71">
        <v>44323</v>
      </c>
      <c r="K521" s="71">
        <v>44322</v>
      </c>
      <c r="L521" s="71">
        <v>44322</v>
      </c>
      <c r="M521" s="70">
        <v>0.46875</v>
      </c>
      <c r="N521" s="70">
        <v>0.61805555555555558</v>
      </c>
      <c r="O521" s="72" t="s">
        <v>928</v>
      </c>
      <c r="P521" s="50" t="s">
        <v>1076</v>
      </c>
      <c r="Q521" s="73" t="s">
        <v>47</v>
      </c>
      <c r="R521" s="50" t="s">
        <v>777</v>
      </c>
      <c r="S521" s="50" t="s">
        <v>337</v>
      </c>
      <c r="T521" s="50" t="s">
        <v>186</v>
      </c>
      <c r="U521" s="151">
        <f t="shared" si="140"/>
        <v>4</v>
      </c>
      <c r="V521" s="50">
        <f t="shared" si="141"/>
        <v>1</v>
      </c>
      <c r="W521" s="152">
        <f t="shared" si="153"/>
        <v>1.2362444444444445</v>
      </c>
      <c r="X521" s="152">
        <f t="shared" si="154"/>
        <v>2.1934411111111114</v>
      </c>
      <c r="Y521" s="134">
        <f t="shared" si="142"/>
        <v>1</v>
      </c>
      <c r="Z521" s="152">
        <f t="shared" si="143"/>
        <v>0</v>
      </c>
      <c r="AA521" s="152">
        <f t="shared" si="144"/>
        <v>2.1934411111111114</v>
      </c>
      <c r="AB521" s="91">
        <f t="shared" si="145"/>
        <v>7</v>
      </c>
      <c r="AC521" s="81">
        <f t="shared" si="146"/>
        <v>5</v>
      </c>
      <c r="AD521" s="81">
        <f t="shared" si="147"/>
        <v>18</v>
      </c>
      <c r="AE521" s="81" t="str">
        <f t="shared" si="148"/>
        <v>5-18</v>
      </c>
      <c r="AF521" s="152">
        <f t="shared" si="149"/>
        <v>0.14930555555555558</v>
      </c>
      <c r="AG521" s="153">
        <f t="shared" si="150"/>
        <v>0</v>
      </c>
      <c r="AH521" s="85">
        <f t="shared" si="151"/>
        <v>1</v>
      </c>
      <c r="AI521" s="81">
        <f t="shared" si="152"/>
        <v>18</v>
      </c>
    </row>
    <row r="522" spans="2:35" x14ac:dyDescent="0.25">
      <c r="B522" s="50" t="s">
        <v>1074</v>
      </c>
      <c r="C522" s="85">
        <v>194</v>
      </c>
      <c r="D522" s="85">
        <f t="shared" si="155"/>
        <v>0</v>
      </c>
      <c r="E522" s="72" t="s">
        <v>1089</v>
      </c>
      <c r="F522" s="50" t="s">
        <v>890</v>
      </c>
      <c r="G522" s="70">
        <v>0.66666666666666663</v>
      </c>
      <c r="H522" s="70">
        <v>0.4861111111111111</v>
      </c>
      <c r="I522" s="71">
        <v>44319</v>
      </c>
      <c r="J522" s="71">
        <v>44323</v>
      </c>
      <c r="K522" s="71">
        <v>44323</v>
      </c>
      <c r="L522" s="71">
        <v>44323</v>
      </c>
      <c r="M522" s="70">
        <v>0.3125</v>
      </c>
      <c r="N522" s="70">
        <v>0.36805555555555558</v>
      </c>
      <c r="O522" s="50" t="s">
        <v>163</v>
      </c>
      <c r="P522" s="50" t="s">
        <v>1076</v>
      </c>
      <c r="Q522" s="73" t="s">
        <v>47</v>
      </c>
      <c r="R522" s="50" t="s">
        <v>443</v>
      </c>
      <c r="S522" s="50" t="s">
        <v>337</v>
      </c>
      <c r="T522" s="50" t="s">
        <v>186</v>
      </c>
      <c r="U522" s="151">
        <f t="shared" si="140"/>
        <v>4</v>
      </c>
      <c r="V522" s="50">
        <f t="shared" si="141"/>
        <v>1</v>
      </c>
      <c r="W522" s="152">
        <f t="shared" si="153"/>
        <v>1.2362444444444445</v>
      </c>
      <c r="X522" s="152">
        <f t="shared" si="154"/>
        <v>2.1934411111111114</v>
      </c>
      <c r="Y522" s="134">
        <f t="shared" si="142"/>
        <v>1</v>
      </c>
      <c r="Z522" s="152">
        <f t="shared" si="143"/>
        <v>0</v>
      </c>
      <c r="AA522" s="152">
        <f t="shared" si="144"/>
        <v>2.1934411111111114</v>
      </c>
      <c r="AB522" s="91">
        <f t="shared" si="145"/>
        <v>7</v>
      </c>
      <c r="AC522" s="81">
        <f t="shared" si="146"/>
        <v>5</v>
      </c>
      <c r="AD522" s="81">
        <f t="shared" si="147"/>
        <v>18</v>
      </c>
      <c r="AE522" s="81" t="str">
        <f t="shared" si="148"/>
        <v>5-18</v>
      </c>
      <c r="AF522" s="152">
        <f t="shared" si="149"/>
        <v>5.555555555555558E-2</v>
      </c>
      <c r="AG522" s="153">
        <f t="shared" si="150"/>
        <v>0</v>
      </c>
      <c r="AH522" s="85">
        <f t="shared" si="151"/>
        <v>1</v>
      </c>
      <c r="AI522" s="81">
        <f t="shared" si="152"/>
        <v>18</v>
      </c>
    </row>
    <row r="523" spans="2:35" x14ac:dyDescent="0.25">
      <c r="B523" s="50" t="s">
        <v>1074</v>
      </c>
      <c r="C523" s="85">
        <v>194</v>
      </c>
      <c r="D523" s="85">
        <f t="shared" si="155"/>
        <v>1</v>
      </c>
      <c r="E523" s="50" t="s">
        <v>1090</v>
      </c>
      <c r="F523" s="50" t="s">
        <v>890</v>
      </c>
      <c r="G523" s="70">
        <v>0.66666666666666663</v>
      </c>
      <c r="H523" s="70">
        <v>0.4861111111111111</v>
      </c>
      <c r="I523" s="71">
        <v>44319</v>
      </c>
      <c r="J523" s="71">
        <v>44323</v>
      </c>
      <c r="K523" s="71">
        <v>44323</v>
      </c>
      <c r="L523" s="71">
        <v>44323</v>
      </c>
      <c r="M523" s="70">
        <v>0.41597222222222219</v>
      </c>
      <c r="N523" s="70">
        <v>0.4861111111111111</v>
      </c>
      <c r="O523" s="50" t="s">
        <v>163</v>
      </c>
      <c r="P523" s="50" t="s">
        <v>1076</v>
      </c>
      <c r="Q523" s="73" t="s">
        <v>47</v>
      </c>
      <c r="R523" s="50" t="s">
        <v>443</v>
      </c>
      <c r="S523" s="50" t="s">
        <v>337</v>
      </c>
      <c r="T523" s="50" t="s">
        <v>186</v>
      </c>
      <c r="U523" s="151">
        <f t="shared" si="140"/>
        <v>4</v>
      </c>
      <c r="V523" s="50">
        <f t="shared" si="141"/>
        <v>1</v>
      </c>
      <c r="W523" s="152">
        <f t="shared" si="153"/>
        <v>1.2362444444444445</v>
      </c>
      <c r="X523" s="152">
        <f t="shared" si="154"/>
        <v>2.1934411111111114</v>
      </c>
      <c r="Y523" s="134">
        <f t="shared" si="142"/>
        <v>1</v>
      </c>
      <c r="Z523" s="152">
        <f t="shared" si="143"/>
        <v>0</v>
      </c>
      <c r="AA523" s="152">
        <f t="shared" si="144"/>
        <v>2.1934411111111114</v>
      </c>
      <c r="AB523" s="91">
        <f t="shared" si="145"/>
        <v>7</v>
      </c>
      <c r="AC523" s="81">
        <f t="shared" si="146"/>
        <v>5</v>
      </c>
      <c r="AD523" s="81">
        <f t="shared" si="147"/>
        <v>18</v>
      </c>
      <c r="AE523" s="81" t="str">
        <f t="shared" si="148"/>
        <v>5-18</v>
      </c>
      <c r="AF523" s="152">
        <f t="shared" si="149"/>
        <v>7.0138888888888917E-2</v>
      </c>
      <c r="AG523" s="153">
        <f t="shared" si="150"/>
        <v>0</v>
      </c>
      <c r="AH523" s="85">
        <f t="shared" si="151"/>
        <v>1</v>
      </c>
      <c r="AI523" s="81">
        <f t="shared" si="152"/>
        <v>18</v>
      </c>
    </row>
    <row r="524" spans="2:35" x14ac:dyDescent="0.25">
      <c r="B524" s="50" t="s">
        <v>1091</v>
      </c>
      <c r="C524" s="85">
        <v>195</v>
      </c>
      <c r="D524" s="85">
        <f t="shared" si="155"/>
        <v>0</v>
      </c>
      <c r="E524" s="50" t="s">
        <v>239</v>
      </c>
      <c r="F524" s="50" t="s">
        <v>441</v>
      </c>
      <c r="G524" s="70">
        <v>0.58333333333333337</v>
      </c>
      <c r="H524" s="70">
        <v>0.5</v>
      </c>
      <c r="I524" s="71">
        <v>44319</v>
      </c>
      <c r="J524" s="71">
        <v>44324</v>
      </c>
      <c r="K524" s="71">
        <v>44320</v>
      </c>
      <c r="L524" s="71">
        <v>44320</v>
      </c>
      <c r="M524" s="70">
        <v>0.3125</v>
      </c>
      <c r="N524" s="70">
        <v>0.39583333333333331</v>
      </c>
      <c r="O524" s="50" t="s">
        <v>100</v>
      </c>
      <c r="P524" s="50" t="s">
        <v>1092</v>
      </c>
      <c r="Q524" s="73" t="s">
        <v>47</v>
      </c>
      <c r="R524" s="50" t="s">
        <v>443</v>
      </c>
      <c r="S524" s="50" t="s">
        <v>336</v>
      </c>
      <c r="T524" s="50" t="s">
        <v>186</v>
      </c>
      <c r="U524" s="151">
        <f t="shared" si="140"/>
        <v>5</v>
      </c>
      <c r="V524" s="50">
        <f t="shared" si="141"/>
        <v>1</v>
      </c>
      <c r="W524" s="152">
        <f t="shared" si="153"/>
        <v>1.6875666666666667</v>
      </c>
      <c r="X524" s="152">
        <f t="shared" si="154"/>
        <v>2.873663333333333</v>
      </c>
      <c r="Y524" s="134">
        <f t="shared" si="142"/>
        <v>1</v>
      </c>
      <c r="Z524" s="152">
        <f t="shared" si="143"/>
        <v>0</v>
      </c>
      <c r="AA524" s="152">
        <f t="shared" si="144"/>
        <v>2.873663333333333</v>
      </c>
      <c r="AB524" s="91">
        <f t="shared" si="145"/>
        <v>8</v>
      </c>
      <c r="AC524" s="81">
        <f t="shared" si="146"/>
        <v>5</v>
      </c>
      <c r="AD524" s="81">
        <f t="shared" si="147"/>
        <v>18</v>
      </c>
      <c r="AE524" s="81" t="str">
        <f t="shared" si="148"/>
        <v>5-18</v>
      </c>
      <c r="AF524" s="152">
        <f t="shared" si="149"/>
        <v>8.3333333333333315E-2</v>
      </c>
      <c r="AG524" s="153">
        <f t="shared" si="150"/>
        <v>0</v>
      </c>
      <c r="AH524" s="85">
        <f t="shared" si="151"/>
        <v>1</v>
      </c>
      <c r="AI524" s="81">
        <f t="shared" si="152"/>
        <v>18</v>
      </c>
    </row>
    <row r="525" spans="2:35" x14ac:dyDescent="0.25">
      <c r="B525" s="50" t="s">
        <v>1091</v>
      </c>
      <c r="C525" s="85">
        <v>195</v>
      </c>
      <c r="D525" s="85">
        <f t="shared" si="155"/>
        <v>0</v>
      </c>
      <c r="E525" s="50" t="s">
        <v>1093</v>
      </c>
      <c r="F525" s="50" t="s">
        <v>1094</v>
      </c>
      <c r="G525" s="70">
        <v>0.58333333333333337</v>
      </c>
      <c r="H525" s="70">
        <v>0.5</v>
      </c>
      <c r="I525" s="71">
        <v>44319</v>
      </c>
      <c r="J525" s="71">
        <v>44324</v>
      </c>
      <c r="K525" s="71">
        <v>44320</v>
      </c>
      <c r="L525" s="71">
        <v>44320</v>
      </c>
      <c r="M525" s="70">
        <v>0.40277777777777773</v>
      </c>
      <c r="N525" s="70">
        <v>0.69444444444444453</v>
      </c>
      <c r="O525" s="50" t="s">
        <v>400</v>
      </c>
      <c r="P525" s="50" t="s">
        <v>1092</v>
      </c>
      <c r="Q525" s="73" t="s">
        <v>47</v>
      </c>
      <c r="R525" s="50" t="s">
        <v>352</v>
      </c>
      <c r="S525" s="50" t="s">
        <v>337</v>
      </c>
      <c r="T525" s="50" t="s">
        <v>186</v>
      </c>
      <c r="U525" s="151">
        <f t="shared" si="140"/>
        <v>5</v>
      </c>
      <c r="V525" s="50">
        <f t="shared" si="141"/>
        <v>1</v>
      </c>
      <c r="W525" s="152">
        <f t="shared" si="153"/>
        <v>1.6875666666666667</v>
      </c>
      <c r="X525" s="152">
        <f t="shared" si="154"/>
        <v>2.873663333333333</v>
      </c>
      <c r="Y525" s="134">
        <f t="shared" si="142"/>
        <v>1</v>
      </c>
      <c r="Z525" s="152">
        <f t="shared" si="143"/>
        <v>0</v>
      </c>
      <c r="AA525" s="152">
        <f t="shared" si="144"/>
        <v>2.873663333333333</v>
      </c>
      <c r="AB525" s="91">
        <f t="shared" si="145"/>
        <v>8</v>
      </c>
      <c r="AC525" s="81">
        <f t="shared" si="146"/>
        <v>5</v>
      </c>
      <c r="AD525" s="81">
        <f t="shared" si="147"/>
        <v>18</v>
      </c>
      <c r="AE525" s="81" t="str">
        <f t="shared" si="148"/>
        <v>5-18</v>
      </c>
      <c r="AF525" s="152">
        <f t="shared" si="149"/>
        <v>0.20866666666666678</v>
      </c>
      <c r="AG525" s="153">
        <f t="shared" si="150"/>
        <v>0</v>
      </c>
      <c r="AH525" s="85">
        <f t="shared" si="151"/>
        <v>1</v>
      </c>
      <c r="AI525" s="81">
        <f t="shared" si="152"/>
        <v>18</v>
      </c>
    </row>
    <row r="526" spans="2:35" ht="30" x14ac:dyDescent="0.25">
      <c r="B526" s="50" t="s">
        <v>1091</v>
      </c>
      <c r="C526" s="85">
        <v>195</v>
      </c>
      <c r="D526" s="85">
        <f t="shared" si="155"/>
        <v>0</v>
      </c>
      <c r="E526" s="50" t="s">
        <v>657</v>
      </c>
      <c r="F526" s="50" t="s">
        <v>1094</v>
      </c>
      <c r="G526" s="70">
        <v>0.58333333333333337</v>
      </c>
      <c r="H526" s="70">
        <v>0.5</v>
      </c>
      <c r="I526" s="71">
        <v>44319</v>
      </c>
      <c r="J526" s="71">
        <v>44324</v>
      </c>
      <c r="K526" s="71">
        <v>44321</v>
      </c>
      <c r="L526" s="71">
        <v>44321</v>
      </c>
      <c r="M526" s="70">
        <v>0.33333333333333331</v>
      </c>
      <c r="N526" s="70">
        <v>0.41666666666666669</v>
      </c>
      <c r="O526" s="72" t="s">
        <v>928</v>
      </c>
      <c r="P526" s="50" t="s">
        <v>1092</v>
      </c>
      <c r="Q526" s="73" t="s">
        <v>47</v>
      </c>
      <c r="R526" s="50" t="s">
        <v>443</v>
      </c>
      <c r="S526" s="50" t="s">
        <v>337</v>
      </c>
      <c r="T526" s="50" t="s">
        <v>186</v>
      </c>
      <c r="U526" s="151">
        <f t="shared" si="140"/>
        <v>5</v>
      </c>
      <c r="V526" s="50">
        <f t="shared" si="141"/>
        <v>1</v>
      </c>
      <c r="W526" s="152">
        <f t="shared" si="153"/>
        <v>1.6875666666666667</v>
      </c>
      <c r="X526" s="152">
        <f t="shared" si="154"/>
        <v>2.873663333333333</v>
      </c>
      <c r="Y526" s="134">
        <f t="shared" si="142"/>
        <v>1</v>
      </c>
      <c r="Z526" s="152">
        <f t="shared" si="143"/>
        <v>0</v>
      </c>
      <c r="AA526" s="152">
        <f t="shared" si="144"/>
        <v>2.873663333333333</v>
      </c>
      <c r="AB526" s="91">
        <f t="shared" si="145"/>
        <v>8</v>
      </c>
      <c r="AC526" s="81">
        <f t="shared" si="146"/>
        <v>5</v>
      </c>
      <c r="AD526" s="81">
        <f t="shared" si="147"/>
        <v>18</v>
      </c>
      <c r="AE526" s="81" t="str">
        <f t="shared" si="148"/>
        <v>5-18</v>
      </c>
      <c r="AF526" s="152">
        <f t="shared" si="149"/>
        <v>8.333333333333337E-2</v>
      </c>
      <c r="AG526" s="153">
        <f t="shared" si="150"/>
        <v>0</v>
      </c>
      <c r="AH526" s="85">
        <f t="shared" si="151"/>
        <v>1</v>
      </c>
      <c r="AI526" s="81">
        <f t="shared" si="152"/>
        <v>18</v>
      </c>
    </row>
    <row r="527" spans="2:35" ht="30" x14ac:dyDescent="0.25">
      <c r="B527" s="50" t="s">
        <v>1091</v>
      </c>
      <c r="C527" s="85">
        <v>195</v>
      </c>
      <c r="D527" s="85">
        <f t="shared" si="155"/>
        <v>0</v>
      </c>
      <c r="E527" s="72" t="s">
        <v>1095</v>
      </c>
      <c r="F527" s="50" t="s">
        <v>887</v>
      </c>
      <c r="G527" s="70">
        <v>0.58333333333333337</v>
      </c>
      <c r="H527" s="70">
        <v>0.5</v>
      </c>
      <c r="I527" s="71">
        <v>44319</v>
      </c>
      <c r="J527" s="71">
        <v>44324</v>
      </c>
      <c r="K527" s="71">
        <v>44321</v>
      </c>
      <c r="L527" s="71">
        <v>44321</v>
      </c>
      <c r="M527" s="70">
        <v>0.3125</v>
      </c>
      <c r="N527" s="70">
        <v>0.66666666666666663</v>
      </c>
      <c r="O527" s="50" t="s">
        <v>62</v>
      </c>
      <c r="P527" s="50" t="s">
        <v>1092</v>
      </c>
      <c r="Q527" s="73" t="s">
        <v>47</v>
      </c>
      <c r="R527" s="50" t="s">
        <v>349</v>
      </c>
      <c r="S527" s="50" t="s">
        <v>337</v>
      </c>
      <c r="T527" s="50" t="s">
        <v>186</v>
      </c>
      <c r="U527" s="151">
        <f t="shared" si="140"/>
        <v>5</v>
      </c>
      <c r="V527" s="50">
        <f t="shared" si="141"/>
        <v>1</v>
      </c>
      <c r="W527" s="152">
        <f t="shared" si="153"/>
        <v>1.6875666666666667</v>
      </c>
      <c r="X527" s="152">
        <f t="shared" si="154"/>
        <v>2.873663333333333</v>
      </c>
      <c r="Y527" s="134">
        <f t="shared" si="142"/>
        <v>1</v>
      </c>
      <c r="Z527" s="152">
        <f t="shared" si="143"/>
        <v>0</v>
      </c>
      <c r="AA527" s="152">
        <f t="shared" si="144"/>
        <v>2.873663333333333</v>
      </c>
      <c r="AB527" s="91">
        <f t="shared" si="145"/>
        <v>8</v>
      </c>
      <c r="AC527" s="81">
        <f t="shared" si="146"/>
        <v>5</v>
      </c>
      <c r="AD527" s="81">
        <f t="shared" si="147"/>
        <v>18</v>
      </c>
      <c r="AE527" s="81" t="str">
        <f t="shared" si="148"/>
        <v>5-18</v>
      </c>
      <c r="AF527" s="152">
        <f t="shared" si="149"/>
        <v>0.27116666666666661</v>
      </c>
      <c r="AG527" s="153">
        <f t="shared" si="150"/>
        <v>0</v>
      </c>
      <c r="AH527" s="85">
        <f t="shared" si="151"/>
        <v>1</v>
      </c>
      <c r="AI527" s="81">
        <f t="shared" si="152"/>
        <v>18</v>
      </c>
    </row>
    <row r="528" spans="2:35" x14ac:dyDescent="0.25">
      <c r="B528" s="50" t="s">
        <v>1091</v>
      </c>
      <c r="C528" s="85">
        <v>195</v>
      </c>
      <c r="D528" s="85">
        <f t="shared" si="155"/>
        <v>0</v>
      </c>
      <c r="E528" s="50" t="s">
        <v>1096</v>
      </c>
      <c r="F528" s="50" t="s">
        <v>887</v>
      </c>
      <c r="G528" s="70">
        <v>0.58333333333333337</v>
      </c>
      <c r="H528" s="70">
        <v>0.5</v>
      </c>
      <c r="I528" s="71">
        <v>44319</v>
      </c>
      <c r="J528" s="71">
        <v>44324</v>
      </c>
      <c r="K528" s="71">
        <v>44321</v>
      </c>
      <c r="L528" s="71">
        <v>44321</v>
      </c>
      <c r="M528" s="70">
        <v>0.3125</v>
      </c>
      <c r="N528" s="70">
        <v>0.40277777777777773</v>
      </c>
      <c r="O528" s="50" t="s">
        <v>84</v>
      </c>
      <c r="P528" s="50" t="s">
        <v>1092</v>
      </c>
      <c r="Q528" s="73" t="s">
        <v>47</v>
      </c>
      <c r="R528" s="50" t="s">
        <v>351</v>
      </c>
      <c r="S528" s="50" t="s">
        <v>337</v>
      </c>
      <c r="T528" s="50" t="s">
        <v>186</v>
      </c>
      <c r="U528" s="151">
        <f t="shared" si="140"/>
        <v>5</v>
      </c>
      <c r="V528" s="50">
        <f t="shared" si="141"/>
        <v>1</v>
      </c>
      <c r="W528" s="152">
        <f t="shared" si="153"/>
        <v>1.6875666666666667</v>
      </c>
      <c r="X528" s="152">
        <f t="shared" si="154"/>
        <v>2.873663333333333</v>
      </c>
      <c r="Y528" s="134">
        <f t="shared" si="142"/>
        <v>1</v>
      </c>
      <c r="Z528" s="152">
        <f t="shared" si="143"/>
        <v>0</v>
      </c>
      <c r="AA528" s="152">
        <f t="shared" si="144"/>
        <v>2.873663333333333</v>
      </c>
      <c r="AB528" s="91">
        <f t="shared" si="145"/>
        <v>8</v>
      </c>
      <c r="AC528" s="81">
        <f t="shared" si="146"/>
        <v>5</v>
      </c>
      <c r="AD528" s="81">
        <f t="shared" si="147"/>
        <v>18</v>
      </c>
      <c r="AE528" s="81" t="str">
        <f t="shared" si="148"/>
        <v>5-18</v>
      </c>
      <c r="AF528" s="152">
        <f t="shared" si="149"/>
        <v>9.0277777777777735E-2</v>
      </c>
      <c r="AG528" s="153">
        <f t="shared" si="150"/>
        <v>0</v>
      </c>
      <c r="AH528" s="85">
        <f t="shared" si="151"/>
        <v>1</v>
      </c>
      <c r="AI528" s="81">
        <f t="shared" si="152"/>
        <v>18</v>
      </c>
    </row>
    <row r="529" spans="2:35" ht="30" x14ac:dyDescent="0.25">
      <c r="B529" s="50" t="s">
        <v>1091</v>
      </c>
      <c r="C529" s="85">
        <v>195</v>
      </c>
      <c r="D529" s="85">
        <f t="shared" si="155"/>
        <v>0</v>
      </c>
      <c r="E529" s="72" t="s">
        <v>1097</v>
      </c>
      <c r="F529" s="50" t="s">
        <v>1094</v>
      </c>
      <c r="G529" s="70">
        <v>0.58333333333333337</v>
      </c>
      <c r="H529" s="70">
        <v>0.5</v>
      </c>
      <c r="I529" s="71">
        <v>44319</v>
      </c>
      <c r="J529" s="71">
        <v>44324</v>
      </c>
      <c r="K529" s="71">
        <v>44322</v>
      </c>
      <c r="L529" s="71">
        <v>44322</v>
      </c>
      <c r="M529" s="70">
        <v>0.3125</v>
      </c>
      <c r="N529" s="70">
        <v>0.72916666666666663</v>
      </c>
      <c r="O529" s="72" t="s">
        <v>126</v>
      </c>
      <c r="P529" s="50" t="s">
        <v>1092</v>
      </c>
      <c r="Q529" s="73" t="s">
        <v>47</v>
      </c>
      <c r="R529" s="50" t="s">
        <v>443</v>
      </c>
      <c r="S529" s="50" t="s">
        <v>337</v>
      </c>
      <c r="T529" s="50" t="s">
        <v>186</v>
      </c>
      <c r="U529" s="151">
        <f t="shared" si="140"/>
        <v>5</v>
      </c>
      <c r="V529" s="50">
        <f t="shared" si="141"/>
        <v>1</v>
      </c>
      <c r="W529" s="152">
        <f t="shared" si="153"/>
        <v>1.6875666666666667</v>
      </c>
      <c r="X529" s="152">
        <f t="shared" si="154"/>
        <v>2.873663333333333</v>
      </c>
      <c r="Y529" s="134">
        <f t="shared" si="142"/>
        <v>1</v>
      </c>
      <c r="Z529" s="152">
        <f t="shared" si="143"/>
        <v>0</v>
      </c>
      <c r="AA529" s="152">
        <f t="shared" si="144"/>
        <v>2.873663333333333</v>
      </c>
      <c r="AB529" s="91">
        <f t="shared" si="145"/>
        <v>8</v>
      </c>
      <c r="AC529" s="81">
        <f t="shared" si="146"/>
        <v>5</v>
      </c>
      <c r="AD529" s="81">
        <f t="shared" si="147"/>
        <v>18</v>
      </c>
      <c r="AE529" s="81" t="str">
        <f t="shared" si="148"/>
        <v>5-18</v>
      </c>
      <c r="AF529" s="152">
        <f t="shared" si="149"/>
        <v>0.33366666666666661</v>
      </c>
      <c r="AG529" s="153">
        <f t="shared" si="150"/>
        <v>0</v>
      </c>
      <c r="AH529" s="85">
        <f t="shared" si="151"/>
        <v>1</v>
      </c>
      <c r="AI529" s="81">
        <f t="shared" si="152"/>
        <v>18</v>
      </c>
    </row>
    <row r="530" spans="2:35" ht="45" x14ac:dyDescent="0.25">
      <c r="B530" s="50" t="s">
        <v>1091</v>
      </c>
      <c r="C530" s="85">
        <v>195</v>
      </c>
      <c r="D530" s="85">
        <f>IF(C530=C533,0,1)</f>
        <v>1</v>
      </c>
      <c r="E530" s="72" t="s">
        <v>1098</v>
      </c>
      <c r="F530" s="50" t="s">
        <v>1094</v>
      </c>
      <c r="G530" s="70">
        <v>0.58333333333333337</v>
      </c>
      <c r="H530" s="70">
        <v>0.5</v>
      </c>
      <c r="I530" s="71">
        <v>44319</v>
      </c>
      <c r="J530" s="71">
        <v>44324</v>
      </c>
      <c r="K530" s="71">
        <v>44323</v>
      </c>
      <c r="L530" s="71">
        <v>44323</v>
      </c>
      <c r="M530" s="70">
        <v>0.3125</v>
      </c>
      <c r="N530" s="70">
        <v>0.67361111111111116</v>
      </c>
      <c r="O530" s="72" t="s">
        <v>126</v>
      </c>
      <c r="P530" s="50" t="s">
        <v>1092</v>
      </c>
      <c r="Q530" s="73" t="s">
        <v>47</v>
      </c>
      <c r="R530" s="50" t="s">
        <v>443</v>
      </c>
      <c r="S530" s="50" t="s">
        <v>337</v>
      </c>
      <c r="T530" s="50" t="s">
        <v>186</v>
      </c>
      <c r="U530" s="151">
        <f t="shared" si="140"/>
        <v>5</v>
      </c>
      <c r="V530" s="50">
        <f t="shared" si="141"/>
        <v>1</v>
      </c>
      <c r="W530" s="152">
        <f t="shared" si="153"/>
        <v>1.6875666666666667</v>
      </c>
      <c r="X530" s="152">
        <f t="shared" si="154"/>
        <v>2.873663333333333</v>
      </c>
      <c r="Y530" s="134">
        <f t="shared" si="142"/>
        <v>1</v>
      </c>
      <c r="Z530" s="152">
        <f t="shared" si="143"/>
        <v>0</v>
      </c>
      <c r="AA530" s="152">
        <f t="shared" si="144"/>
        <v>2.873663333333333</v>
      </c>
      <c r="AB530" s="91">
        <f t="shared" si="145"/>
        <v>8</v>
      </c>
      <c r="AC530" s="81">
        <f t="shared" si="146"/>
        <v>5</v>
      </c>
      <c r="AD530" s="81">
        <f t="shared" si="147"/>
        <v>18</v>
      </c>
      <c r="AE530" s="81" t="str">
        <f t="shared" si="148"/>
        <v>5-18</v>
      </c>
      <c r="AF530" s="152">
        <f t="shared" si="149"/>
        <v>0.27811111111111114</v>
      </c>
      <c r="AG530" s="153">
        <f t="shared" si="150"/>
        <v>0</v>
      </c>
      <c r="AH530" s="85">
        <f t="shared" si="151"/>
        <v>1</v>
      </c>
      <c r="AI530" s="81">
        <f t="shared" si="152"/>
        <v>18</v>
      </c>
    </row>
    <row r="531" spans="2:35" x14ac:dyDescent="0.25">
      <c r="B531" s="50" t="s">
        <v>1091</v>
      </c>
      <c r="C531" s="85">
        <v>195</v>
      </c>
      <c r="D531" s="85">
        <f>IF(C531=C532,0,1)</f>
        <v>0</v>
      </c>
      <c r="E531" s="72" t="s">
        <v>1244</v>
      </c>
      <c r="F531" s="50"/>
      <c r="G531" s="70">
        <v>0.58333333333333337</v>
      </c>
      <c r="H531" s="70">
        <v>0.5</v>
      </c>
      <c r="I531" s="71">
        <v>44319</v>
      </c>
      <c r="J531" s="71">
        <v>44324</v>
      </c>
      <c r="K531" s="71">
        <v>44324</v>
      </c>
      <c r="L531" s="71">
        <v>44324</v>
      </c>
      <c r="M531" s="70">
        <v>0.4375</v>
      </c>
      <c r="N531" s="70">
        <v>0.45833333333333331</v>
      </c>
      <c r="O531" s="72" t="s">
        <v>400</v>
      </c>
      <c r="P531" s="50" t="s">
        <v>1092</v>
      </c>
      <c r="Q531" s="73" t="s">
        <v>77</v>
      </c>
      <c r="R531" s="50" t="s">
        <v>443</v>
      </c>
      <c r="S531" s="50" t="s">
        <v>337</v>
      </c>
      <c r="T531" s="50" t="s">
        <v>186</v>
      </c>
      <c r="U531" s="151">
        <f t="shared" si="140"/>
        <v>5</v>
      </c>
      <c r="V531" s="50">
        <f t="shared" si="141"/>
        <v>1</v>
      </c>
      <c r="W531" s="152">
        <f t="shared" si="153"/>
        <v>1.6875666666666667</v>
      </c>
      <c r="X531" s="152">
        <f t="shared" si="154"/>
        <v>2.873663333333333</v>
      </c>
      <c r="Y531" s="134">
        <f t="shared" si="142"/>
        <v>1</v>
      </c>
      <c r="Z531" s="152">
        <f t="shared" si="143"/>
        <v>0</v>
      </c>
      <c r="AA531" s="152">
        <f t="shared" si="144"/>
        <v>2.873663333333333</v>
      </c>
      <c r="AB531" s="91">
        <f t="shared" si="145"/>
        <v>8</v>
      </c>
      <c r="AC531" s="81">
        <f t="shared" si="146"/>
        <v>5</v>
      </c>
      <c r="AD531" s="81">
        <f t="shared" si="147"/>
        <v>18</v>
      </c>
      <c r="AE531" s="81" t="str">
        <f t="shared" si="148"/>
        <v>5-18</v>
      </c>
      <c r="AF531" s="152">
        <f t="shared" si="149"/>
        <v>2.0833333333333315E-2</v>
      </c>
      <c r="AG531" s="153">
        <f t="shared" si="150"/>
        <v>0</v>
      </c>
      <c r="AH531" s="85">
        <f t="shared" si="151"/>
        <v>1</v>
      </c>
      <c r="AI531" s="81">
        <f t="shared" si="152"/>
        <v>18</v>
      </c>
    </row>
    <row r="532" spans="2:35" x14ac:dyDescent="0.25">
      <c r="B532" s="50" t="s">
        <v>1091</v>
      </c>
      <c r="C532" s="85">
        <v>195</v>
      </c>
      <c r="D532" s="85">
        <f>IF(C532=C535,0,1)</f>
        <v>1</v>
      </c>
      <c r="E532" s="72" t="s">
        <v>1245</v>
      </c>
      <c r="F532" s="50"/>
      <c r="G532" s="70">
        <v>0.58333333333333337</v>
      </c>
      <c r="H532" s="70">
        <v>0.5</v>
      </c>
      <c r="I532" s="71">
        <v>44319</v>
      </c>
      <c r="J532" s="71">
        <v>44324</v>
      </c>
      <c r="K532" s="71">
        <v>44324</v>
      </c>
      <c r="L532" s="71">
        <v>44324</v>
      </c>
      <c r="M532" s="70">
        <v>0.3125</v>
      </c>
      <c r="N532" s="70">
        <v>0.60416666666666663</v>
      </c>
      <c r="O532" s="72" t="s">
        <v>126</v>
      </c>
      <c r="P532" s="50" t="s">
        <v>1092</v>
      </c>
      <c r="Q532" s="73" t="s">
        <v>47</v>
      </c>
      <c r="R532" s="50" t="s">
        <v>443</v>
      </c>
      <c r="S532" s="50" t="s">
        <v>337</v>
      </c>
      <c r="T532" s="50" t="s">
        <v>186</v>
      </c>
      <c r="U532" s="151">
        <f t="shared" si="140"/>
        <v>5</v>
      </c>
      <c r="V532" s="50">
        <f t="shared" si="141"/>
        <v>1</v>
      </c>
      <c r="W532" s="152">
        <f t="shared" si="153"/>
        <v>1.6875666666666667</v>
      </c>
      <c r="X532" s="152">
        <f t="shared" si="154"/>
        <v>2.873663333333333</v>
      </c>
      <c r="Y532" s="134">
        <f t="shared" si="142"/>
        <v>1</v>
      </c>
      <c r="Z532" s="152">
        <f t="shared" si="143"/>
        <v>0</v>
      </c>
      <c r="AA532" s="152">
        <f t="shared" si="144"/>
        <v>2.873663333333333</v>
      </c>
      <c r="AB532" s="91">
        <f t="shared" si="145"/>
        <v>8</v>
      </c>
      <c r="AC532" s="81">
        <f t="shared" si="146"/>
        <v>5</v>
      </c>
      <c r="AD532" s="81">
        <f t="shared" si="147"/>
        <v>18</v>
      </c>
      <c r="AE532" s="81" t="str">
        <f t="shared" si="148"/>
        <v>5-18</v>
      </c>
      <c r="AF532" s="152">
        <f t="shared" si="149"/>
        <v>0.20866666666666661</v>
      </c>
      <c r="AG532" s="153">
        <f t="shared" si="150"/>
        <v>0</v>
      </c>
      <c r="AH532" s="85">
        <f t="shared" si="151"/>
        <v>1</v>
      </c>
      <c r="AI532" s="81">
        <f t="shared" si="152"/>
        <v>18</v>
      </c>
    </row>
    <row r="533" spans="2:35" x14ac:dyDescent="0.25">
      <c r="B533" s="50" t="s">
        <v>207</v>
      </c>
      <c r="C533" s="85">
        <v>196</v>
      </c>
      <c r="D533" s="85">
        <f t="shared" ref="D533:D564" si="156">IF(C533=C534,0,1)</f>
        <v>1</v>
      </c>
      <c r="E533" s="50" t="s">
        <v>1099</v>
      </c>
      <c r="F533" s="50" t="s">
        <v>887</v>
      </c>
      <c r="G533" s="70">
        <v>0.3125</v>
      </c>
      <c r="H533" s="70">
        <v>0.5</v>
      </c>
      <c r="I533" s="71">
        <v>44319</v>
      </c>
      <c r="J533" s="71">
        <v>44319</v>
      </c>
      <c r="K533" s="71">
        <v>44319</v>
      </c>
      <c r="L533" s="71">
        <v>44319</v>
      </c>
      <c r="M533" s="70">
        <v>0.45833333333333331</v>
      </c>
      <c r="N533" s="70">
        <v>0.5</v>
      </c>
      <c r="O533" s="50" t="s">
        <v>400</v>
      </c>
      <c r="P533" s="50" t="s">
        <v>275</v>
      </c>
      <c r="Q533" s="50" t="s">
        <v>77</v>
      </c>
      <c r="R533" s="50" t="s">
        <v>352</v>
      </c>
      <c r="S533" s="50" t="s">
        <v>337</v>
      </c>
      <c r="T533" s="50" t="s">
        <v>185</v>
      </c>
      <c r="U533" s="151">
        <f t="shared" si="140"/>
        <v>0</v>
      </c>
      <c r="V533" s="50">
        <f t="shared" si="141"/>
        <v>1</v>
      </c>
      <c r="W533" s="152">
        <f t="shared" si="153"/>
        <v>0.1875</v>
      </c>
      <c r="X533" s="152">
        <f t="shared" si="154"/>
        <v>0.1875</v>
      </c>
      <c r="Y533" s="134">
        <f t="shared" si="142"/>
        <v>1</v>
      </c>
      <c r="Z533" s="152">
        <f t="shared" si="143"/>
        <v>0</v>
      </c>
      <c r="AA533" s="152">
        <f t="shared" si="144"/>
        <v>0.1875</v>
      </c>
      <c r="AB533" s="91">
        <f t="shared" si="145"/>
        <v>3</v>
      </c>
      <c r="AC533" s="81">
        <f t="shared" si="146"/>
        <v>5</v>
      </c>
      <c r="AD533" s="81">
        <f t="shared" si="147"/>
        <v>18</v>
      </c>
      <c r="AE533" s="81" t="str">
        <f t="shared" si="148"/>
        <v>5-18</v>
      </c>
      <c r="AF533" s="152">
        <f t="shared" si="149"/>
        <v>4.1666666666666685E-2</v>
      </c>
      <c r="AG533" s="153">
        <f t="shared" si="150"/>
        <v>0</v>
      </c>
      <c r="AH533" s="85">
        <f t="shared" si="151"/>
        <v>1</v>
      </c>
      <c r="AI533" s="81">
        <f t="shared" si="152"/>
        <v>18</v>
      </c>
    </row>
    <row r="534" spans="2:35" x14ac:dyDescent="0.25">
      <c r="B534" s="50" t="s">
        <v>214</v>
      </c>
      <c r="C534" s="85">
        <v>197</v>
      </c>
      <c r="D534" s="85">
        <f t="shared" si="156"/>
        <v>0</v>
      </c>
      <c r="E534" s="50" t="s">
        <v>1100</v>
      </c>
      <c r="F534" s="50" t="s">
        <v>887</v>
      </c>
      <c r="G534" s="70">
        <v>0.70833333333333337</v>
      </c>
      <c r="H534" s="70">
        <v>0.72916666666666663</v>
      </c>
      <c r="I534" s="71">
        <v>44319</v>
      </c>
      <c r="J534" s="71">
        <v>44322</v>
      </c>
      <c r="K534" s="71">
        <v>44320</v>
      </c>
      <c r="L534" s="71">
        <v>44320</v>
      </c>
      <c r="M534" s="70">
        <v>0.72083333333333333</v>
      </c>
      <c r="N534" s="70">
        <v>0.77083333333333337</v>
      </c>
      <c r="O534" s="50" t="s">
        <v>65</v>
      </c>
      <c r="P534" s="50" t="s">
        <v>298</v>
      </c>
      <c r="Q534" s="50" t="s">
        <v>77</v>
      </c>
      <c r="R534" s="50" t="s">
        <v>351</v>
      </c>
      <c r="S534" s="50" t="s">
        <v>336</v>
      </c>
      <c r="T534" s="50" t="s">
        <v>186</v>
      </c>
      <c r="U534" s="151">
        <f t="shared" si="140"/>
        <v>3</v>
      </c>
      <c r="V534" s="50">
        <f t="shared" si="141"/>
        <v>1</v>
      </c>
      <c r="W534" s="152">
        <f t="shared" si="153"/>
        <v>1.0835333333333332</v>
      </c>
      <c r="X534" s="152">
        <f t="shared" si="154"/>
        <v>1.8118299999999998</v>
      </c>
      <c r="Y534" s="134">
        <f t="shared" si="142"/>
        <v>0</v>
      </c>
      <c r="Z534" s="152">
        <f t="shared" si="143"/>
        <v>0.14583333333333337</v>
      </c>
      <c r="AA534" s="152">
        <f t="shared" si="144"/>
        <v>1.9576633333333331</v>
      </c>
      <c r="AB534" s="91">
        <f t="shared" si="145"/>
        <v>6</v>
      </c>
      <c r="AC534" s="81">
        <f t="shared" si="146"/>
        <v>5</v>
      </c>
      <c r="AD534" s="81">
        <f t="shared" si="147"/>
        <v>18</v>
      </c>
      <c r="AE534" s="81" t="str">
        <f t="shared" si="148"/>
        <v>5-18</v>
      </c>
      <c r="AF534" s="152">
        <f t="shared" si="149"/>
        <v>5.0000000000000044E-2</v>
      </c>
      <c r="AG534" s="153">
        <f t="shared" si="150"/>
        <v>0</v>
      </c>
      <c r="AH534" s="85">
        <f t="shared" si="151"/>
        <v>1</v>
      </c>
      <c r="AI534" s="81">
        <f t="shared" si="152"/>
        <v>18</v>
      </c>
    </row>
    <row r="535" spans="2:35" x14ac:dyDescent="0.25">
      <c r="B535" s="50" t="s">
        <v>214</v>
      </c>
      <c r="C535" s="85">
        <v>197</v>
      </c>
      <c r="D535" s="85">
        <f t="shared" si="156"/>
        <v>0</v>
      </c>
      <c r="E535" s="50" t="s">
        <v>1101</v>
      </c>
      <c r="F535" s="50" t="s">
        <v>887</v>
      </c>
      <c r="G535" s="70">
        <v>0.70833333333333337</v>
      </c>
      <c r="H535" s="70">
        <v>0.72916666666666663</v>
      </c>
      <c r="I535" s="71">
        <v>44319</v>
      </c>
      <c r="J535" s="71">
        <v>44322</v>
      </c>
      <c r="K535" s="71">
        <v>44321</v>
      </c>
      <c r="L535" s="71">
        <v>44321</v>
      </c>
      <c r="M535" s="70">
        <v>0.35416666666666669</v>
      </c>
      <c r="N535" s="70">
        <v>0.70833333333333337</v>
      </c>
      <c r="O535" s="50" t="s">
        <v>65</v>
      </c>
      <c r="P535" s="50" t="s">
        <v>298</v>
      </c>
      <c r="Q535" s="50" t="s">
        <v>77</v>
      </c>
      <c r="R535" s="50" t="s">
        <v>351</v>
      </c>
      <c r="S535" s="50" t="s">
        <v>336</v>
      </c>
      <c r="T535" s="50" t="s">
        <v>186</v>
      </c>
      <c r="U535" s="151">
        <f t="shared" si="140"/>
        <v>3</v>
      </c>
      <c r="V535" s="50">
        <f t="shared" si="141"/>
        <v>1</v>
      </c>
      <c r="W535" s="152">
        <f t="shared" si="153"/>
        <v>1.0835333333333332</v>
      </c>
      <c r="X535" s="152">
        <f t="shared" si="154"/>
        <v>1.8118299999999998</v>
      </c>
      <c r="Y535" s="134">
        <f t="shared" si="142"/>
        <v>0</v>
      </c>
      <c r="Z535" s="152">
        <f t="shared" si="143"/>
        <v>0.14583333333333337</v>
      </c>
      <c r="AA535" s="152">
        <f t="shared" si="144"/>
        <v>1.9576633333333331</v>
      </c>
      <c r="AB535" s="91">
        <f t="shared" si="145"/>
        <v>6</v>
      </c>
      <c r="AC535" s="81">
        <f t="shared" si="146"/>
        <v>5</v>
      </c>
      <c r="AD535" s="81">
        <f t="shared" si="147"/>
        <v>18</v>
      </c>
      <c r="AE535" s="81" t="str">
        <f t="shared" si="148"/>
        <v>5-18</v>
      </c>
      <c r="AF535" s="152">
        <f t="shared" si="149"/>
        <v>0.27116666666666667</v>
      </c>
      <c r="AG535" s="153">
        <f t="shared" si="150"/>
        <v>0</v>
      </c>
      <c r="AH535" s="85">
        <f t="shared" si="151"/>
        <v>1</v>
      </c>
      <c r="AI535" s="81">
        <f t="shared" si="152"/>
        <v>18</v>
      </c>
    </row>
    <row r="536" spans="2:35" ht="30" x14ac:dyDescent="0.25">
      <c r="B536" s="50" t="s">
        <v>214</v>
      </c>
      <c r="C536" s="85">
        <v>197</v>
      </c>
      <c r="D536" s="85">
        <f t="shared" si="156"/>
        <v>1</v>
      </c>
      <c r="E536" s="72" t="s">
        <v>1102</v>
      </c>
      <c r="F536" s="50" t="s">
        <v>887</v>
      </c>
      <c r="G536" s="70">
        <v>0.70833333333333337</v>
      </c>
      <c r="H536" s="70">
        <v>0.72916666666666663</v>
      </c>
      <c r="I536" s="71">
        <v>44319</v>
      </c>
      <c r="J536" s="71">
        <v>44322</v>
      </c>
      <c r="K536" s="71">
        <v>44322</v>
      </c>
      <c r="L536" s="71">
        <v>44322</v>
      </c>
      <c r="M536" s="70">
        <v>0.58333333333333337</v>
      </c>
      <c r="N536" s="70">
        <v>0.69444444444444453</v>
      </c>
      <c r="O536" s="50" t="s">
        <v>65</v>
      </c>
      <c r="P536" s="50" t="s">
        <v>298</v>
      </c>
      <c r="Q536" s="50" t="s">
        <v>77</v>
      </c>
      <c r="R536" s="50" t="s">
        <v>351</v>
      </c>
      <c r="S536" s="50" t="s">
        <v>336</v>
      </c>
      <c r="T536" s="50" t="s">
        <v>186</v>
      </c>
      <c r="U536" s="151">
        <f t="shared" si="140"/>
        <v>3</v>
      </c>
      <c r="V536" s="50">
        <f t="shared" si="141"/>
        <v>1</v>
      </c>
      <c r="W536" s="152">
        <f t="shared" si="153"/>
        <v>1.0835333333333332</v>
      </c>
      <c r="X536" s="152">
        <f t="shared" si="154"/>
        <v>1.8118299999999998</v>
      </c>
      <c r="Y536" s="134">
        <f t="shared" si="142"/>
        <v>0</v>
      </c>
      <c r="Z536" s="152">
        <f t="shared" si="143"/>
        <v>0.14583333333333337</v>
      </c>
      <c r="AA536" s="152">
        <f t="shared" si="144"/>
        <v>1.9576633333333331</v>
      </c>
      <c r="AB536" s="91">
        <f t="shared" si="145"/>
        <v>6</v>
      </c>
      <c r="AC536" s="81">
        <f t="shared" si="146"/>
        <v>5</v>
      </c>
      <c r="AD536" s="81">
        <f t="shared" si="147"/>
        <v>18</v>
      </c>
      <c r="AE536" s="81" t="str">
        <f t="shared" si="148"/>
        <v>5-18</v>
      </c>
      <c r="AF536" s="152">
        <f t="shared" si="149"/>
        <v>0.11111111111111116</v>
      </c>
      <c r="AG536" s="153">
        <f t="shared" si="150"/>
        <v>0</v>
      </c>
      <c r="AH536" s="85">
        <f t="shared" si="151"/>
        <v>1</v>
      </c>
      <c r="AI536" s="81">
        <f t="shared" si="152"/>
        <v>18</v>
      </c>
    </row>
    <row r="537" spans="2:35" ht="30" x14ac:dyDescent="0.25">
      <c r="B537" s="50" t="s">
        <v>1103</v>
      </c>
      <c r="C537" s="85">
        <v>198</v>
      </c>
      <c r="D537" s="85">
        <f t="shared" si="156"/>
        <v>1</v>
      </c>
      <c r="E537" s="72" t="s">
        <v>1104</v>
      </c>
      <c r="F537" s="50" t="s">
        <v>887</v>
      </c>
      <c r="G537" s="70">
        <v>0.45833333333333331</v>
      </c>
      <c r="H537" s="70">
        <v>0.625</v>
      </c>
      <c r="I537" s="71">
        <v>44319</v>
      </c>
      <c r="J537" s="71">
        <v>44319</v>
      </c>
      <c r="K537" s="71">
        <v>44319</v>
      </c>
      <c r="L537" s="71">
        <v>44319</v>
      </c>
      <c r="M537" s="70">
        <v>0.58333333333333337</v>
      </c>
      <c r="N537" s="70">
        <v>0.625</v>
      </c>
      <c r="O537" s="50" t="s">
        <v>738</v>
      </c>
      <c r="P537" s="50" t="s">
        <v>278</v>
      </c>
      <c r="Q537" s="50" t="s">
        <v>77</v>
      </c>
      <c r="R537" s="50" t="s">
        <v>344</v>
      </c>
      <c r="S537" s="50" t="s">
        <v>336</v>
      </c>
      <c r="T537" s="50" t="s">
        <v>185</v>
      </c>
      <c r="U537" s="151">
        <f t="shared" si="140"/>
        <v>0</v>
      </c>
      <c r="V537" s="50">
        <f t="shared" si="141"/>
        <v>1</v>
      </c>
      <c r="W537" s="152">
        <f t="shared" si="153"/>
        <v>0.16666666666666669</v>
      </c>
      <c r="X537" s="152">
        <f t="shared" si="154"/>
        <v>0.16666666666666669</v>
      </c>
      <c r="Y537" s="134">
        <f t="shared" si="142"/>
        <v>0</v>
      </c>
      <c r="Z537" s="152">
        <f t="shared" si="143"/>
        <v>0.25</v>
      </c>
      <c r="AA537" s="152">
        <f t="shared" si="144"/>
        <v>0.41666666666666669</v>
      </c>
      <c r="AB537" s="91">
        <f t="shared" si="145"/>
        <v>3</v>
      </c>
      <c r="AC537" s="81">
        <f t="shared" si="146"/>
        <v>5</v>
      </c>
      <c r="AD537" s="81">
        <f t="shared" si="147"/>
        <v>18</v>
      </c>
      <c r="AE537" s="81" t="str">
        <f t="shared" si="148"/>
        <v>5-18</v>
      </c>
      <c r="AF537" s="152">
        <f t="shared" si="149"/>
        <v>4.166666666666663E-2</v>
      </c>
      <c r="AG537" s="153">
        <f t="shared" si="150"/>
        <v>0</v>
      </c>
      <c r="AH537" s="85">
        <f t="shared" si="151"/>
        <v>1</v>
      </c>
      <c r="AI537" s="81">
        <f t="shared" si="152"/>
        <v>18</v>
      </c>
    </row>
    <row r="538" spans="2:35" ht="30" x14ac:dyDescent="0.25">
      <c r="B538" s="50" t="s">
        <v>118</v>
      </c>
      <c r="C538" s="85">
        <v>199</v>
      </c>
      <c r="D538" s="85">
        <f t="shared" si="156"/>
        <v>1</v>
      </c>
      <c r="E538" s="50" t="s">
        <v>1105</v>
      </c>
      <c r="F538" s="50" t="s">
        <v>887</v>
      </c>
      <c r="G538" s="70">
        <v>0.45833333333333331</v>
      </c>
      <c r="H538" s="70">
        <v>0.71875</v>
      </c>
      <c r="I538" s="71">
        <v>44319</v>
      </c>
      <c r="J538" s="71">
        <v>44319</v>
      </c>
      <c r="K538" s="71">
        <v>44319</v>
      </c>
      <c r="L538" s="71">
        <v>44319</v>
      </c>
      <c r="M538" s="70">
        <v>0.66666666666666663</v>
      </c>
      <c r="N538" s="70">
        <v>0.71875</v>
      </c>
      <c r="O538" s="72" t="s">
        <v>1106</v>
      </c>
      <c r="P538" s="50" t="s">
        <v>119</v>
      </c>
      <c r="Q538" s="50" t="s">
        <v>77</v>
      </c>
      <c r="R538" s="50" t="s">
        <v>443</v>
      </c>
      <c r="S538" s="50" t="s">
        <v>337</v>
      </c>
      <c r="T538" s="50" t="s">
        <v>185</v>
      </c>
      <c r="U538" s="151">
        <f t="shared" si="140"/>
        <v>0</v>
      </c>
      <c r="V538" s="50">
        <f t="shared" si="141"/>
        <v>1</v>
      </c>
      <c r="W538" s="152">
        <f t="shared" si="153"/>
        <v>0.17741666666666667</v>
      </c>
      <c r="X538" s="152">
        <f t="shared" si="154"/>
        <v>0.2187466666666667</v>
      </c>
      <c r="Y538" s="134">
        <f t="shared" si="142"/>
        <v>0</v>
      </c>
      <c r="Z538" s="152">
        <f t="shared" si="143"/>
        <v>0.15625</v>
      </c>
      <c r="AA538" s="152">
        <f t="shared" si="144"/>
        <v>0.3749966666666667</v>
      </c>
      <c r="AB538" s="91">
        <f t="shared" si="145"/>
        <v>3</v>
      </c>
      <c r="AC538" s="81">
        <f t="shared" si="146"/>
        <v>5</v>
      </c>
      <c r="AD538" s="81">
        <f t="shared" si="147"/>
        <v>18</v>
      </c>
      <c r="AE538" s="81" t="str">
        <f t="shared" si="148"/>
        <v>5-18</v>
      </c>
      <c r="AF538" s="152">
        <f t="shared" si="149"/>
        <v>5.208333333333337E-2</v>
      </c>
      <c r="AG538" s="153">
        <f t="shared" si="150"/>
        <v>0</v>
      </c>
      <c r="AH538" s="85">
        <f t="shared" si="151"/>
        <v>1</v>
      </c>
      <c r="AI538" s="81">
        <f t="shared" si="152"/>
        <v>18</v>
      </c>
    </row>
    <row r="539" spans="2:35" x14ac:dyDescent="0.25">
      <c r="B539" s="50" t="s">
        <v>145</v>
      </c>
      <c r="C539" s="85">
        <v>200</v>
      </c>
      <c r="D539" s="85">
        <f t="shared" si="156"/>
        <v>0</v>
      </c>
      <c r="E539" s="50" t="s">
        <v>1107</v>
      </c>
      <c r="F539" s="50" t="s">
        <v>887</v>
      </c>
      <c r="G539" s="70">
        <v>0.45833333333333331</v>
      </c>
      <c r="H539" s="70">
        <v>0.72222222222222221</v>
      </c>
      <c r="I539" s="71">
        <v>44320</v>
      </c>
      <c r="J539" s="71">
        <v>44320</v>
      </c>
      <c r="K539" s="71">
        <v>44320</v>
      </c>
      <c r="L539" s="71">
        <v>44320</v>
      </c>
      <c r="M539" s="70">
        <v>0.46875</v>
      </c>
      <c r="N539" s="70">
        <v>0.5</v>
      </c>
      <c r="O539" s="50" t="s">
        <v>84</v>
      </c>
      <c r="P539" s="50" t="s">
        <v>734</v>
      </c>
      <c r="Q539" s="50" t="s">
        <v>77</v>
      </c>
      <c r="R539" s="50" t="s">
        <v>351</v>
      </c>
      <c r="S539" s="50" t="s">
        <v>337</v>
      </c>
      <c r="T539" s="50" t="s">
        <v>188</v>
      </c>
      <c r="U539" s="151">
        <f t="shared" si="140"/>
        <v>0</v>
      </c>
      <c r="V539" s="50">
        <f t="shared" si="141"/>
        <v>1</v>
      </c>
      <c r="W539" s="152">
        <f t="shared" si="153"/>
        <v>0.18088888888888888</v>
      </c>
      <c r="X539" s="152">
        <f t="shared" si="154"/>
        <v>0.22221888888888891</v>
      </c>
      <c r="Y539" s="134">
        <f t="shared" si="142"/>
        <v>0</v>
      </c>
      <c r="Z539" s="152">
        <f t="shared" si="143"/>
        <v>0.15277777777777779</v>
      </c>
      <c r="AA539" s="152">
        <f t="shared" si="144"/>
        <v>0.3749966666666667</v>
      </c>
      <c r="AB539" s="91">
        <f t="shared" si="145"/>
        <v>4</v>
      </c>
      <c r="AC539" s="81">
        <f t="shared" si="146"/>
        <v>5</v>
      </c>
      <c r="AD539" s="81">
        <f t="shared" si="147"/>
        <v>18</v>
      </c>
      <c r="AE539" s="81" t="str">
        <f t="shared" si="148"/>
        <v>5-18</v>
      </c>
      <c r="AF539" s="152">
        <f t="shared" si="149"/>
        <v>3.125E-2</v>
      </c>
      <c r="AG539" s="153">
        <f t="shared" si="150"/>
        <v>0</v>
      </c>
      <c r="AH539" s="85">
        <f t="shared" si="151"/>
        <v>1</v>
      </c>
      <c r="AI539" s="81">
        <f t="shared" si="152"/>
        <v>18</v>
      </c>
    </row>
    <row r="540" spans="2:35" x14ac:dyDescent="0.25">
      <c r="B540" s="50" t="s">
        <v>145</v>
      </c>
      <c r="C540" s="85">
        <v>200</v>
      </c>
      <c r="D540" s="85">
        <f t="shared" si="156"/>
        <v>1</v>
      </c>
      <c r="E540" s="50" t="s">
        <v>943</v>
      </c>
      <c r="F540" s="50" t="s">
        <v>887</v>
      </c>
      <c r="G540" s="70">
        <v>0.45833333333333331</v>
      </c>
      <c r="H540" s="70">
        <v>0.72222222222222221</v>
      </c>
      <c r="I540" s="71">
        <v>44320</v>
      </c>
      <c r="J540" s="71">
        <v>44320</v>
      </c>
      <c r="K540" s="71">
        <v>44320</v>
      </c>
      <c r="L540" s="71">
        <v>44320</v>
      </c>
      <c r="M540" s="70">
        <v>0.70833333333333337</v>
      </c>
      <c r="N540" s="70">
        <v>0.72222222222222221</v>
      </c>
      <c r="O540" s="50" t="s">
        <v>337</v>
      </c>
      <c r="P540" s="50" t="s">
        <v>734</v>
      </c>
      <c r="Q540" s="73" t="s">
        <v>47</v>
      </c>
      <c r="R540" s="50" t="s">
        <v>338</v>
      </c>
      <c r="S540" s="50" t="s">
        <v>336</v>
      </c>
      <c r="T540" s="50" t="s">
        <v>188</v>
      </c>
      <c r="U540" s="151">
        <f t="shared" si="140"/>
        <v>0</v>
      </c>
      <c r="V540" s="50">
        <f t="shared" si="141"/>
        <v>1</v>
      </c>
      <c r="W540" s="152">
        <f t="shared" si="153"/>
        <v>0.18088888888888888</v>
      </c>
      <c r="X540" s="152">
        <f t="shared" si="154"/>
        <v>0.22221888888888891</v>
      </c>
      <c r="Y540" s="134">
        <f t="shared" si="142"/>
        <v>0</v>
      </c>
      <c r="Z540" s="152">
        <f t="shared" si="143"/>
        <v>0.15277777777777779</v>
      </c>
      <c r="AA540" s="152">
        <f t="shared" si="144"/>
        <v>0.3749966666666667</v>
      </c>
      <c r="AB540" s="91">
        <f t="shared" si="145"/>
        <v>4</v>
      </c>
      <c r="AC540" s="81">
        <f t="shared" si="146"/>
        <v>5</v>
      </c>
      <c r="AD540" s="81">
        <f t="shared" si="147"/>
        <v>18</v>
      </c>
      <c r="AE540" s="81" t="str">
        <f t="shared" si="148"/>
        <v>5-18</v>
      </c>
      <c r="AF540" s="152">
        <f t="shared" si="149"/>
        <v>1.388888888888884E-2</v>
      </c>
      <c r="AG540" s="153">
        <f t="shared" si="150"/>
        <v>0</v>
      </c>
      <c r="AH540" s="85">
        <f t="shared" si="151"/>
        <v>1</v>
      </c>
      <c r="AI540" s="81">
        <f t="shared" si="152"/>
        <v>18</v>
      </c>
    </row>
    <row r="541" spans="2:35" ht="45" x14ac:dyDescent="0.25">
      <c r="B541" s="50" t="s">
        <v>169</v>
      </c>
      <c r="C541" s="85">
        <v>201</v>
      </c>
      <c r="D541" s="85">
        <f t="shared" si="156"/>
        <v>0</v>
      </c>
      <c r="E541" s="72" t="s">
        <v>1108</v>
      </c>
      <c r="F541" s="50" t="s">
        <v>903</v>
      </c>
      <c r="G541" s="70">
        <v>0.33333333333333331</v>
      </c>
      <c r="H541" s="70">
        <v>0.64583333333333337</v>
      </c>
      <c r="I541" s="71">
        <v>44320</v>
      </c>
      <c r="J541" s="71">
        <v>44321</v>
      </c>
      <c r="K541" s="71">
        <v>44321</v>
      </c>
      <c r="L541" s="71">
        <v>44321</v>
      </c>
      <c r="M541" s="70">
        <v>0.3125</v>
      </c>
      <c r="N541" s="70">
        <v>0.35416666666666669</v>
      </c>
      <c r="O541" s="50" t="s">
        <v>72</v>
      </c>
      <c r="P541" s="50" t="s">
        <v>171</v>
      </c>
      <c r="Q541" s="50" t="s">
        <v>77</v>
      </c>
      <c r="R541" s="50" t="s">
        <v>443</v>
      </c>
      <c r="S541" s="50" t="s">
        <v>337</v>
      </c>
      <c r="T541" s="50" t="s">
        <v>184</v>
      </c>
      <c r="U541" s="151">
        <f t="shared" si="140"/>
        <v>1</v>
      </c>
      <c r="V541" s="50">
        <f t="shared" si="141"/>
        <v>1</v>
      </c>
      <c r="W541" s="152">
        <f t="shared" si="153"/>
        <v>0.58399999999999996</v>
      </c>
      <c r="X541" s="152">
        <f t="shared" si="154"/>
        <v>0.8131666666666667</v>
      </c>
      <c r="Y541" s="134">
        <f t="shared" si="142"/>
        <v>1</v>
      </c>
      <c r="Z541" s="152">
        <f t="shared" si="143"/>
        <v>0</v>
      </c>
      <c r="AA541" s="152">
        <f t="shared" si="144"/>
        <v>0.8131666666666667</v>
      </c>
      <c r="AB541" s="91">
        <f t="shared" si="145"/>
        <v>5</v>
      </c>
      <c r="AC541" s="81">
        <f t="shared" si="146"/>
        <v>5</v>
      </c>
      <c r="AD541" s="81">
        <f t="shared" si="147"/>
        <v>18</v>
      </c>
      <c r="AE541" s="81" t="str">
        <f t="shared" si="148"/>
        <v>5-18</v>
      </c>
      <c r="AF541" s="152">
        <f t="shared" si="149"/>
        <v>4.1666666666666685E-2</v>
      </c>
      <c r="AG541" s="153">
        <f t="shared" si="150"/>
        <v>0</v>
      </c>
      <c r="AH541" s="85">
        <f t="shared" si="151"/>
        <v>1</v>
      </c>
      <c r="AI541" s="81">
        <f t="shared" si="152"/>
        <v>18</v>
      </c>
    </row>
    <row r="542" spans="2:35" x14ac:dyDescent="0.25">
      <c r="B542" s="50" t="s">
        <v>169</v>
      </c>
      <c r="C542" s="85">
        <v>201</v>
      </c>
      <c r="D542" s="85">
        <f t="shared" si="156"/>
        <v>0</v>
      </c>
      <c r="E542" s="50" t="s">
        <v>1109</v>
      </c>
      <c r="F542" s="50" t="s">
        <v>1110</v>
      </c>
      <c r="G542" s="70">
        <v>0.33333333333333331</v>
      </c>
      <c r="H542" s="70">
        <v>0.64583333333333337</v>
      </c>
      <c r="I542" s="71">
        <v>44320</v>
      </c>
      <c r="J542" s="71">
        <v>44321</v>
      </c>
      <c r="K542" s="71">
        <v>44321</v>
      </c>
      <c r="L542" s="71">
        <v>44321</v>
      </c>
      <c r="M542" s="70">
        <v>0.41666666666666669</v>
      </c>
      <c r="N542" s="70">
        <v>0.61111111111111105</v>
      </c>
      <c r="O542" s="50" t="s">
        <v>126</v>
      </c>
      <c r="P542" s="50" t="s">
        <v>171</v>
      </c>
      <c r="Q542" s="73" t="s">
        <v>47</v>
      </c>
      <c r="R542" s="50" t="s">
        <v>443</v>
      </c>
      <c r="S542" s="50" t="s">
        <v>336</v>
      </c>
      <c r="T542" s="50" t="s">
        <v>184</v>
      </c>
      <c r="U542" s="151">
        <f t="shared" si="140"/>
        <v>1</v>
      </c>
      <c r="V542" s="50">
        <f t="shared" si="141"/>
        <v>1</v>
      </c>
      <c r="W542" s="152">
        <f t="shared" si="153"/>
        <v>0.58399999999999996</v>
      </c>
      <c r="X542" s="152">
        <f t="shared" si="154"/>
        <v>0.8131666666666667</v>
      </c>
      <c r="Y542" s="134">
        <f t="shared" si="142"/>
        <v>1</v>
      </c>
      <c r="Z542" s="152">
        <f t="shared" si="143"/>
        <v>0</v>
      </c>
      <c r="AA542" s="152">
        <f t="shared" si="144"/>
        <v>0.8131666666666667</v>
      </c>
      <c r="AB542" s="91">
        <f t="shared" si="145"/>
        <v>5</v>
      </c>
      <c r="AC542" s="81">
        <f t="shared" si="146"/>
        <v>5</v>
      </c>
      <c r="AD542" s="81">
        <f t="shared" si="147"/>
        <v>18</v>
      </c>
      <c r="AE542" s="81" t="str">
        <f t="shared" si="148"/>
        <v>5-18</v>
      </c>
      <c r="AF542" s="152">
        <f t="shared" si="149"/>
        <v>0.19444444444444436</v>
      </c>
      <c r="AG542" s="153">
        <f t="shared" si="150"/>
        <v>0</v>
      </c>
      <c r="AH542" s="85">
        <f t="shared" si="151"/>
        <v>1</v>
      </c>
      <c r="AI542" s="81">
        <f t="shared" si="152"/>
        <v>18</v>
      </c>
    </row>
    <row r="543" spans="2:35" ht="30" x14ac:dyDescent="0.25">
      <c r="B543" s="50" t="s">
        <v>170</v>
      </c>
      <c r="C543" s="85">
        <v>201</v>
      </c>
      <c r="D543" s="85">
        <f t="shared" si="156"/>
        <v>0</v>
      </c>
      <c r="E543" s="50" t="s">
        <v>1111</v>
      </c>
      <c r="F543" s="50" t="s">
        <v>903</v>
      </c>
      <c r="G543" s="70">
        <v>0.33333333333333331</v>
      </c>
      <c r="H543" s="70">
        <v>0.64583333333333337</v>
      </c>
      <c r="I543" s="71">
        <v>44320</v>
      </c>
      <c r="J543" s="71">
        <v>44321</v>
      </c>
      <c r="K543" s="71">
        <v>44321</v>
      </c>
      <c r="L543" s="71">
        <v>44321</v>
      </c>
      <c r="M543" s="70">
        <v>0.58333333333333337</v>
      </c>
      <c r="N543" s="70">
        <v>0.625</v>
      </c>
      <c r="O543" s="72" t="s">
        <v>1071</v>
      </c>
      <c r="P543" s="50" t="s">
        <v>171</v>
      </c>
      <c r="Q543" s="73" t="s">
        <v>47</v>
      </c>
      <c r="R543" s="50" t="s">
        <v>443</v>
      </c>
      <c r="S543" s="50" t="s">
        <v>336</v>
      </c>
      <c r="T543" s="50" t="s">
        <v>184</v>
      </c>
      <c r="U543" s="151">
        <f t="shared" si="140"/>
        <v>1</v>
      </c>
      <c r="V543" s="50">
        <f t="shared" si="141"/>
        <v>1</v>
      </c>
      <c r="W543" s="152">
        <f t="shared" si="153"/>
        <v>0.58399999999999996</v>
      </c>
      <c r="X543" s="152">
        <f t="shared" si="154"/>
        <v>0.8131666666666667</v>
      </c>
      <c r="Y543" s="134">
        <f t="shared" si="142"/>
        <v>1</v>
      </c>
      <c r="Z543" s="152">
        <f t="shared" si="143"/>
        <v>0</v>
      </c>
      <c r="AA543" s="152">
        <f t="shared" si="144"/>
        <v>0.8131666666666667</v>
      </c>
      <c r="AB543" s="91">
        <f t="shared" si="145"/>
        <v>5</v>
      </c>
      <c r="AC543" s="81">
        <f t="shared" si="146"/>
        <v>5</v>
      </c>
      <c r="AD543" s="81">
        <f t="shared" si="147"/>
        <v>18</v>
      </c>
      <c r="AE543" s="81" t="str">
        <f t="shared" si="148"/>
        <v>5-18</v>
      </c>
      <c r="AF543" s="152">
        <f t="shared" si="149"/>
        <v>4.166666666666663E-2</v>
      </c>
      <c r="AG543" s="153">
        <f t="shared" si="150"/>
        <v>0</v>
      </c>
      <c r="AH543" s="85">
        <f t="shared" si="151"/>
        <v>1</v>
      </c>
      <c r="AI543" s="81">
        <f t="shared" si="152"/>
        <v>18</v>
      </c>
    </row>
    <row r="544" spans="2:35" x14ac:dyDescent="0.25">
      <c r="B544" s="50" t="s">
        <v>170</v>
      </c>
      <c r="C544" s="85">
        <v>201</v>
      </c>
      <c r="D544" s="85">
        <f t="shared" si="156"/>
        <v>1</v>
      </c>
      <c r="E544" s="50" t="s">
        <v>1112</v>
      </c>
      <c r="F544" s="50" t="s">
        <v>934</v>
      </c>
      <c r="G544" s="70">
        <v>0.33333333333333331</v>
      </c>
      <c r="H544" s="70">
        <v>0.64583333333333337</v>
      </c>
      <c r="I544" s="71">
        <v>44320</v>
      </c>
      <c r="J544" s="71">
        <v>44321</v>
      </c>
      <c r="K544" s="71">
        <v>44321</v>
      </c>
      <c r="L544" s="71">
        <v>44321</v>
      </c>
      <c r="M544" s="70">
        <v>0.60416666666666663</v>
      </c>
      <c r="N544" s="70">
        <v>0.64583333333333337</v>
      </c>
      <c r="O544" s="50" t="s">
        <v>84</v>
      </c>
      <c r="P544" s="50" t="s">
        <v>171</v>
      </c>
      <c r="Q544" s="50" t="s">
        <v>77</v>
      </c>
      <c r="R544" s="50" t="s">
        <v>351</v>
      </c>
      <c r="S544" s="50" t="s">
        <v>337</v>
      </c>
      <c r="T544" s="50" t="s">
        <v>184</v>
      </c>
      <c r="U544" s="151">
        <f t="shared" si="140"/>
        <v>1</v>
      </c>
      <c r="V544" s="50">
        <f t="shared" si="141"/>
        <v>1</v>
      </c>
      <c r="W544" s="152">
        <f t="shared" si="153"/>
        <v>0.58399999999999996</v>
      </c>
      <c r="X544" s="152">
        <f t="shared" si="154"/>
        <v>0.8131666666666667</v>
      </c>
      <c r="Y544" s="134">
        <f t="shared" si="142"/>
        <v>1</v>
      </c>
      <c r="Z544" s="152">
        <f t="shared" si="143"/>
        <v>0</v>
      </c>
      <c r="AA544" s="152">
        <f t="shared" si="144"/>
        <v>0.8131666666666667</v>
      </c>
      <c r="AB544" s="91">
        <f t="shared" si="145"/>
        <v>5</v>
      </c>
      <c r="AC544" s="81">
        <f t="shared" si="146"/>
        <v>5</v>
      </c>
      <c r="AD544" s="81">
        <f t="shared" si="147"/>
        <v>18</v>
      </c>
      <c r="AE544" s="81" t="str">
        <f t="shared" si="148"/>
        <v>5-18</v>
      </c>
      <c r="AF544" s="152">
        <f t="shared" si="149"/>
        <v>4.1666666666666741E-2</v>
      </c>
      <c r="AG544" s="153">
        <f t="shared" si="150"/>
        <v>0</v>
      </c>
      <c r="AH544" s="85">
        <f t="shared" si="151"/>
        <v>1</v>
      </c>
      <c r="AI544" s="81">
        <f t="shared" si="152"/>
        <v>18</v>
      </c>
    </row>
    <row r="545" spans="2:35" ht="30" x14ac:dyDescent="0.25">
      <c r="B545" s="50" t="s">
        <v>82</v>
      </c>
      <c r="C545" s="85">
        <v>202</v>
      </c>
      <c r="D545" s="85">
        <f t="shared" si="156"/>
        <v>0</v>
      </c>
      <c r="E545" s="50" t="s">
        <v>1113</v>
      </c>
      <c r="F545" s="50" t="s">
        <v>777</v>
      </c>
      <c r="G545" s="70">
        <v>0.58333333333333337</v>
      </c>
      <c r="H545" s="70">
        <v>0.58958333333333335</v>
      </c>
      <c r="I545" s="71">
        <v>44320</v>
      </c>
      <c r="J545" s="71">
        <v>44327</v>
      </c>
      <c r="K545" s="71">
        <v>44321</v>
      </c>
      <c r="L545" s="71">
        <v>44321</v>
      </c>
      <c r="M545" s="70">
        <v>0.58333333333333337</v>
      </c>
      <c r="N545" s="70">
        <v>0.625</v>
      </c>
      <c r="O545" s="72" t="s">
        <v>928</v>
      </c>
      <c r="P545" s="50" t="s">
        <v>293</v>
      </c>
      <c r="Q545" s="73" t="s">
        <v>47</v>
      </c>
      <c r="R545" s="50" t="s">
        <v>443</v>
      </c>
      <c r="S545" s="50" t="s">
        <v>337</v>
      </c>
      <c r="T545" s="50" t="s">
        <v>184</v>
      </c>
      <c r="U545" s="151">
        <f t="shared" si="140"/>
        <v>7</v>
      </c>
      <c r="V545" s="50">
        <f t="shared" si="141"/>
        <v>1</v>
      </c>
      <c r="W545" s="152">
        <f t="shared" si="153"/>
        <v>2.4853499999999999</v>
      </c>
      <c r="X545" s="152">
        <f t="shared" si="154"/>
        <v>4.129246666666667</v>
      </c>
      <c r="Y545" s="134">
        <f t="shared" si="142"/>
        <v>1</v>
      </c>
      <c r="Z545" s="152">
        <f t="shared" si="143"/>
        <v>0</v>
      </c>
      <c r="AA545" s="152">
        <f t="shared" si="144"/>
        <v>4.129246666666667</v>
      </c>
      <c r="AB545" s="91">
        <f t="shared" si="145"/>
        <v>11</v>
      </c>
      <c r="AC545" s="81">
        <f t="shared" si="146"/>
        <v>5</v>
      </c>
      <c r="AD545" s="81">
        <f t="shared" si="147"/>
        <v>19</v>
      </c>
      <c r="AE545" s="81" t="str">
        <f t="shared" si="148"/>
        <v>5-19</v>
      </c>
      <c r="AF545" s="152">
        <f t="shared" si="149"/>
        <v>4.166666666666663E-2</v>
      </c>
      <c r="AG545" s="153">
        <f t="shared" si="150"/>
        <v>0</v>
      </c>
      <c r="AH545" s="85">
        <f t="shared" si="151"/>
        <v>1</v>
      </c>
      <c r="AI545" s="81">
        <f t="shared" si="152"/>
        <v>18</v>
      </c>
    </row>
    <row r="546" spans="2:35" x14ac:dyDescent="0.25">
      <c r="B546" s="50" t="s">
        <v>82</v>
      </c>
      <c r="C546" s="85">
        <v>202</v>
      </c>
      <c r="D546" s="85">
        <f t="shared" si="156"/>
        <v>0</v>
      </c>
      <c r="E546" s="50" t="s">
        <v>1114</v>
      </c>
      <c r="F546" s="50" t="s">
        <v>441</v>
      </c>
      <c r="G546" s="70">
        <v>0.58333333333333337</v>
      </c>
      <c r="H546" s="70">
        <v>0.58958333333333335</v>
      </c>
      <c r="I546" s="71">
        <v>44320</v>
      </c>
      <c r="J546" s="71">
        <v>44327</v>
      </c>
      <c r="K546" s="71">
        <v>44321</v>
      </c>
      <c r="L546" s="71">
        <v>44321</v>
      </c>
      <c r="M546" s="70">
        <v>0.6875</v>
      </c>
      <c r="N546" s="70">
        <v>0.70833333333333337</v>
      </c>
      <c r="O546" s="50" t="s">
        <v>84</v>
      </c>
      <c r="P546" s="50" t="s">
        <v>293</v>
      </c>
      <c r="Q546" s="50" t="s">
        <v>77</v>
      </c>
      <c r="R546" s="50" t="s">
        <v>351</v>
      </c>
      <c r="S546" s="50" t="s">
        <v>336</v>
      </c>
      <c r="T546" s="50" t="s">
        <v>184</v>
      </c>
      <c r="U546" s="151">
        <f t="shared" si="140"/>
        <v>7</v>
      </c>
      <c r="V546" s="50">
        <f t="shared" si="141"/>
        <v>1</v>
      </c>
      <c r="W546" s="152">
        <f t="shared" si="153"/>
        <v>2.4853499999999999</v>
      </c>
      <c r="X546" s="152">
        <f t="shared" si="154"/>
        <v>4.129246666666667</v>
      </c>
      <c r="Y546" s="134">
        <f t="shared" si="142"/>
        <v>1</v>
      </c>
      <c r="Z546" s="152">
        <f t="shared" si="143"/>
        <v>0</v>
      </c>
      <c r="AA546" s="152">
        <f t="shared" si="144"/>
        <v>4.129246666666667</v>
      </c>
      <c r="AB546" s="91">
        <f t="shared" si="145"/>
        <v>11</v>
      </c>
      <c r="AC546" s="81">
        <f t="shared" si="146"/>
        <v>5</v>
      </c>
      <c r="AD546" s="81">
        <f t="shared" si="147"/>
        <v>19</v>
      </c>
      <c r="AE546" s="81" t="str">
        <f t="shared" si="148"/>
        <v>5-19</v>
      </c>
      <c r="AF546" s="152">
        <f t="shared" si="149"/>
        <v>2.083333333333337E-2</v>
      </c>
      <c r="AG546" s="153">
        <f t="shared" si="150"/>
        <v>0</v>
      </c>
      <c r="AH546" s="85">
        <f t="shared" si="151"/>
        <v>1</v>
      </c>
      <c r="AI546" s="81">
        <f t="shared" si="152"/>
        <v>18</v>
      </c>
    </row>
    <row r="547" spans="2:35" x14ac:dyDescent="0.25">
      <c r="B547" s="50" t="s">
        <v>82</v>
      </c>
      <c r="C547" s="85">
        <v>202</v>
      </c>
      <c r="D547" s="85">
        <f t="shared" si="156"/>
        <v>0</v>
      </c>
      <c r="E547" s="50" t="s">
        <v>1115</v>
      </c>
      <c r="F547" s="50" t="s">
        <v>1246</v>
      </c>
      <c r="G547" s="70">
        <v>0.58333333333333337</v>
      </c>
      <c r="H547" s="70">
        <v>0.58958333333333335</v>
      </c>
      <c r="I547" s="71">
        <v>44320</v>
      </c>
      <c r="J547" s="71">
        <v>44327</v>
      </c>
      <c r="K547" s="71">
        <v>44321</v>
      </c>
      <c r="L547" s="71">
        <v>44321</v>
      </c>
      <c r="M547" s="70">
        <v>0.3125</v>
      </c>
      <c r="N547" s="70">
        <v>0.72916666666666663</v>
      </c>
      <c r="O547" s="50" t="s">
        <v>271</v>
      </c>
      <c r="P547" s="50" t="s">
        <v>293</v>
      </c>
      <c r="Q547" s="50" t="s">
        <v>77</v>
      </c>
      <c r="R547" s="50" t="s">
        <v>380</v>
      </c>
      <c r="S547" s="50" t="s">
        <v>336</v>
      </c>
      <c r="T547" s="50" t="s">
        <v>184</v>
      </c>
      <c r="U547" s="151">
        <f t="shared" si="140"/>
        <v>7</v>
      </c>
      <c r="V547" s="50">
        <f t="shared" si="141"/>
        <v>1</v>
      </c>
      <c r="W547" s="152">
        <f t="shared" si="153"/>
        <v>2.4853499999999999</v>
      </c>
      <c r="X547" s="152">
        <f t="shared" si="154"/>
        <v>4.129246666666667</v>
      </c>
      <c r="Y547" s="134">
        <f t="shared" si="142"/>
        <v>1</v>
      </c>
      <c r="Z547" s="152">
        <f t="shared" si="143"/>
        <v>0</v>
      </c>
      <c r="AA547" s="152">
        <f t="shared" si="144"/>
        <v>4.129246666666667</v>
      </c>
      <c r="AB547" s="91">
        <f t="shared" si="145"/>
        <v>11</v>
      </c>
      <c r="AC547" s="81">
        <f t="shared" si="146"/>
        <v>5</v>
      </c>
      <c r="AD547" s="81">
        <f t="shared" si="147"/>
        <v>19</v>
      </c>
      <c r="AE547" s="81" t="str">
        <f t="shared" si="148"/>
        <v>5-19</v>
      </c>
      <c r="AF547" s="152">
        <f t="shared" si="149"/>
        <v>0.33366666666666661</v>
      </c>
      <c r="AG547" s="153">
        <f t="shared" si="150"/>
        <v>0</v>
      </c>
      <c r="AH547" s="85">
        <f t="shared" si="151"/>
        <v>1</v>
      </c>
      <c r="AI547" s="81">
        <f t="shared" si="152"/>
        <v>18</v>
      </c>
    </row>
    <row r="548" spans="2:35" x14ac:dyDescent="0.25">
      <c r="B548" s="50" t="s">
        <v>82</v>
      </c>
      <c r="C548" s="85">
        <v>202</v>
      </c>
      <c r="D548" s="85">
        <f t="shared" si="156"/>
        <v>0</v>
      </c>
      <c r="E548" s="50" t="s">
        <v>1116</v>
      </c>
      <c r="F548" s="50" t="s">
        <v>777</v>
      </c>
      <c r="G548" s="70">
        <v>0.58333333333333337</v>
      </c>
      <c r="H548" s="70">
        <v>0.58958333333333335</v>
      </c>
      <c r="I548" s="71">
        <v>44320</v>
      </c>
      <c r="J548" s="71">
        <v>44327</v>
      </c>
      <c r="K548" s="71">
        <v>44322</v>
      </c>
      <c r="L548" s="71">
        <v>44322</v>
      </c>
      <c r="M548" s="70">
        <v>0.33333333333333331</v>
      </c>
      <c r="N548" s="70">
        <v>0.4375</v>
      </c>
      <c r="O548" s="50" t="s">
        <v>136</v>
      </c>
      <c r="P548" s="50" t="s">
        <v>293</v>
      </c>
      <c r="Q548" s="73" t="s">
        <v>47</v>
      </c>
      <c r="R548" s="50" t="s">
        <v>443</v>
      </c>
      <c r="S548" s="50" t="s">
        <v>337</v>
      </c>
      <c r="T548" s="50" t="s">
        <v>184</v>
      </c>
      <c r="U548" s="151">
        <f t="shared" si="140"/>
        <v>7</v>
      </c>
      <c r="V548" s="50">
        <f t="shared" si="141"/>
        <v>1</v>
      </c>
      <c r="W548" s="152">
        <f t="shared" si="153"/>
        <v>2.4853499999999999</v>
      </c>
      <c r="X548" s="152">
        <f t="shared" si="154"/>
        <v>4.129246666666667</v>
      </c>
      <c r="Y548" s="134">
        <f t="shared" si="142"/>
        <v>1</v>
      </c>
      <c r="Z548" s="152">
        <f t="shared" si="143"/>
        <v>0</v>
      </c>
      <c r="AA548" s="152">
        <f t="shared" si="144"/>
        <v>4.129246666666667</v>
      </c>
      <c r="AB548" s="91">
        <f t="shared" si="145"/>
        <v>11</v>
      </c>
      <c r="AC548" s="81">
        <f t="shared" si="146"/>
        <v>5</v>
      </c>
      <c r="AD548" s="81">
        <f t="shared" si="147"/>
        <v>19</v>
      </c>
      <c r="AE548" s="81" t="str">
        <f t="shared" si="148"/>
        <v>5-19</v>
      </c>
      <c r="AF548" s="152">
        <f t="shared" si="149"/>
        <v>0.10416666666666669</v>
      </c>
      <c r="AG548" s="153">
        <f t="shared" si="150"/>
        <v>0</v>
      </c>
      <c r="AH548" s="85">
        <f t="shared" si="151"/>
        <v>1</v>
      </c>
      <c r="AI548" s="81">
        <f t="shared" si="152"/>
        <v>18</v>
      </c>
    </row>
    <row r="549" spans="2:35" x14ac:dyDescent="0.25">
      <c r="B549" s="50" t="s">
        <v>82</v>
      </c>
      <c r="C549" s="85">
        <v>202</v>
      </c>
      <c r="D549" s="85">
        <f t="shared" si="156"/>
        <v>0</v>
      </c>
      <c r="E549" s="50" t="s">
        <v>1117</v>
      </c>
      <c r="F549" s="50" t="s">
        <v>777</v>
      </c>
      <c r="G549" s="70">
        <v>0.58333333333333337</v>
      </c>
      <c r="H549" s="70">
        <v>0.58958333333333335</v>
      </c>
      <c r="I549" s="71">
        <v>44320</v>
      </c>
      <c r="J549" s="71">
        <v>44327</v>
      </c>
      <c r="K549" s="71">
        <v>44322</v>
      </c>
      <c r="L549" s="71">
        <v>44322</v>
      </c>
      <c r="M549" s="70">
        <v>0.33333333333333331</v>
      </c>
      <c r="N549" s="70">
        <v>0.4375</v>
      </c>
      <c r="O549" s="72" t="s">
        <v>737</v>
      </c>
      <c r="P549" s="50" t="s">
        <v>293</v>
      </c>
      <c r="Q549" s="73" t="s">
        <v>47</v>
      </c>
      <c r="R549" s="50" t="s">
        <v>443</v>
      </c>
      <c r="S549" s="50" t="s">
        <v>337</v>
      </c>
      <c r="T549" s="50" t="s">
        <v>184</v>
      </c>
      <c r="U549" s="151">
        <f t="shared" si="140"/>
        <v>7</v>
      </c>
      <c r="V549" s="50">
        <f t="shared" si="141"/>
        <v>1</v>
      </c>
      <c r="W549" s="152">
        <f t="shared" si="153"/>
        <v>2.4853499999999999</v>
      </c>
      <c r="X549" s="152">
        <f t="shared" si="154"/>
        <v>4.129246666666667</v>
      </c>
      <c r="Y549" s="134">
        <f t="shared" si="142"/>
        <v>1</v>
      </c>
      <c r="Z549" s="152">
        <f t="shared" si="143"/>
        <v>0</v>
      </c>
      <c r="AA549" s="152">
        <f t="shared" si="144"/>
        <v>4.129246666666667</v>
      </c>
      <c r="AB549" s="91">
        <f t="shared" si="145"/>
        <v>11</v>
      </c>
      <c r="AC549" s="81">
        <f t="shared" si="146"/>
        <v>5</v>
      </c>
      <c r="AD549" s="81">
        <f t="shared" si="147"/>
        <v>19</v>
      </c>
      <c r="AE549" s="81" t="str">
        <f t="shared" si="148"/>
        <v>5-19</v>
      </c>
      <c r="AF549" s="152">
        <f t="shared" si="149"/>
        <v>0.10416666666666669</v>
      </c>
      <c r="AG549" s="153">
        <f t="shared" si="150"/>
        <v>0</v>
      </c>
      <c r="AH549" s="85">
        <f t="shared" si="151"/>
        <v>1</v>
      </c>
      <c r="AI549" s="81">
        <f t="shared" si="152"/>
        <v>18</v>
      </c>
    </row>
    <row r="550" spans="2:35" x14ac:dyDescent="0.25">
      <c r="B550" s="50" t="s">
        <v>82</v>
      </c>
      <c r="C550" s="85">
        <v>202</v>
      </c>
      <c r="D550" s="85">
        <f t="shared" si="156"/>
        <v>0</v>
      </c>
      <c r="E550" s="50" t="s">
        <v>1118</v>
      </c>
      <c r="F550" s="50" t="s">
        <v>777</v>
      </c>
      <c r="G550" s="70">
        <v>0.58333333333333337</v>
      </c>
      <c r="H550" s="70">
        <v>0.58958333333333335</v>
      </c>
      <c r="I550" s="71">
        <v>44320</v>
      </c>
      <c r="J550" s="71">
        <v>44327</v>
      </c>
      <c r="K550" s="71">
        <v>44322</v>
      </c>
      <c r="L550" s="71">
        <v>44322</v>
      </c>
      <c r="M550" s="70">
        <v>0.58333333333333337</v>
      </c>
      <c r="N550" s="70">
        <v>0.625</v>
      </c>
      <c r="O550" s="50" t="s">
        <v>72</v>
      </c>
      <c r="P550" s="50" t="s">
        <v>293</v>
      </c>
      <c r="Q550" s="73" t="s">
        <v>47</v>
      </c>
      <c r="R550" s="50" t="s">
        <v>443</v>
      </c>
      <c r="S550" s="50" t="s">
        <v>337</v>
      </c>
      <c r="T550" s="50" t="s">
        <v>184</v>
      </c>
      <c r="U550" s="151">
        <f t="shared" si="140"/>
        <v>7</v>
      </c>
      <c r="V550" s="50">
        <f t="shared" si="141"/>
        <v>1</v>
      </c>
      <c r="W550" s="152">
        <f t="shared" si="153"/>
        <v>2.4853499999999999</v>
      </c>
      <c r="X550" s="152">
        <f t="shared" si="154"/>
        <v>4.129246666666667</v>
      </c>
      <c r="Y550" s="134">
        <f t="shared" si="142"/>
        <v>1</v>
      </c>
      <c r="Z550" s="152">
        <f t="shared" si="143"/>
        <v>0</v>
      </c>
      <c r="AA550" s="152">
        <f t="shared" si="144"/>
        <v>4.129246666666667</v>
      </c>
      <c r="AB550" s="91">
        <f t="shared" si="145"/>
        <v>11</v>
      </c>
      <c r="AC550" s="81">
        <f t="shared" si="146"/>
        <v>5</v>
      </c>
      <c r="AD550" s="81">
        <f t="shared" si="147"/>
        <v>19</v>
      </c>
      <c r="AE550" s="81" t="str">
        <f t="shared" si="148"/>
        <v>5-19</v>
      </c>
      <c r="AF550" s="152">
        <f t="shared" si="149"/>
        <v>4.166666666666663E-2</v>
      </c>
      <c r="AG550" s="153">
        <f t="shared" si="150"/>
        <v>0</v>
      </c>
      <c r="AH550" s="85">
        <f t="shared" si="151"/>
        <v>1</v>
      </c>
      <c r="AI550" s="81">
        <f t="shared" si="152"/>
        <v>18</v>
      </c>
    </row>
    <row r="551" spans="2:35" x14ac:dyDescent="0.25">
      <c r="B551" s="50" t="s">
        <v>82</v>
      </c>
      <c r="C551" s="85">
        <v>202</v>
      </c>
      <c r="D551" s="85">
        <f t="shared" si="156"/>
        <v>0</v>
      </c>
      <c r="E551" s="50" t="s">
        <v>1119</v>
      </c>
      <c r="F551" s="50" t="s">
        <v>441</v>
      </c>
      <c r="G551" s="70">
        <v>0.58333333333333337</v>
      </c>
      <c r="H551" s="70">
        <v>0.58958333333333335</v>
      </c>
      <c r="I551" s="71">
        <v>44320</v>
      </c>
      <c r="J551" s="71">
        <v>44327</v>
      </c>
      <c r="K551" s="71">
        <v>44323</v>
      </c>
      <c r="L551" s="71">
        <v>44323</v>
      </c>
      <c r="M551" s="70">
        <v>0.54166666666666663</v>
      </c>
      <c r="N551" s="70">
        <v>0.59375</v>
      </c>
      <c r="O551" s="50" t="s">
        <v>84</v>
      </c>
      <c r="P551" s="50" t="s">
        <v>293</v>
      </c>
      <c r="Q551" s="50" t="s">
        <v>77</v>
      </c>
      <c r="R551" s="50" t="s">
        <v>351</v>
      </c>
      <c r="S551" s="50" t="s">
        <v>336</v>
      </c>
      <c r="T551" s="50" t="s">
        <v>184</v>
      </c>
      <c r="U551" s="151">
        <f t="shared" si="140"/>
        <v>7</v>
      </c>
      <c r="V551" s="50">
        <f t="shared" si="141"/>
        <v>1</v>
      </c>
      <c r="W551" s="152">
        <f t="shared" si="153"/>
        <v>2.4853499999999999</v>
      </c>
      <c r="X551" s="152">
        <f t="shared" si="154"/>
        <v>4.129246666666667</v>
      </c>
      <c r="Y551" s="134">
        <f t="shared" si="142"/>
        <v>1</v>
      </c>
      <c r="Z551" s="152">
        <f t="shared" si="143"/>
        <v>0</v>
      </c>
      <c r="AA551" s="152">
        <f t="shared" si="144"/>
        <v>4.129246666666667</v>
      </c>
      <c r="AB551" s="91">
        <f t="shared" si="145"/>
        <v>11</v>
      </c>
      <c r="AC551" s="81">
        <f t="shared" si="146"/>
        <v>5</v>
      </c>
      <c r="AD551" s="81">
        <f t="shared" si="147"/>
        <v>19</v>
      </c>
      <c r="AE551" s="81" t="str">
        <f t="shared" si="148"/>
        <v>5-19</v>
      </c>
      <c r="AF551" s="152">
        <f t="shared" si="149"/>
        <v>5.208333333333337E-2</v>
      </c>
      <c r="AG551" s="153">
        <f t="shared" si="150"/>
        <v>0</v>
      </c>
      <c r="AH551" s="85">
        <f t="shared" si="151"/>
        <v>1</v>
      </c>
      <c r="AI551" s="81">
        <f t="shared" si="152"/>
        <v>18</v>
      </c>
    </row>
    <row r="552" spans="2:35" ht="30" x14ac:dyDescent="0.25">
      <c r="B552" s="50" t="s">
        <v>82</v>
      </c>
      <c r="C552" s="85">
        <v>202</v>
      </c>
      <c r="D552" s="85">
        <f t="shared" si="156"/>
        <v>0</v>
      </c>
      <c r="E552" s="72" t="s">
        <v>1247</v>
      </c>
      <c r="F552" s="50" t="s">
        <v>1246</v>
      </c>
      <c r="G552" s="70">
        <v>0.58333333333333304</v>
      </c>
      <c r="H552" s="70">
        <v>0.58958333333333335</v>
      </c>
      <c r="I552" s="71">
        <v>44320</v>
      </c>
      <c r="J552" s="71">
        <v>44327</v>
      </c>
      <c r="K552" s="71">
        <v>44322</v>
      </c>
      <c r="L552" s="71">
        <v>44322</v>
      </c>
      <c r="M552" s="70">
        <v>0.3125</v>
      </c>
      <c r="N552" s="70">
        <v>0.74305555555555547</v>
      </c>
      <c r="O552" s="50" t="s">
        <v>271</v>
      </c>
      <c r="P552" s="50" t="s">
        <v>293</v>
      </c>
      <c r="Q552" s="50" t="s">
        <v>77</v>
      </c>
      <c r="R552" s="50" t="s">
        <v>380</v>
      </c>
      <c r="S552" s="50" t="s">
        <v>336</v>
      </c>
      <c r="T552" s="50" t="s">
        <v>184</v>
      </c>
      <c r="U552" s="151">
        <f t="shared" si="140"/>
        <v>7</v>
      </c>
      <c r="V552" s="50">
        <f t="shared" si="141"/>
        <v>1</v>
      </c>
      <c r="W552" s="152">
        <f t="shared" si="153"/>
        <v>2.4853500000000004</v>
      </c>
      <c r="X552" s="152">
        <f t="shared" si="154"/>
        <v>4.129246666666667</v>
      </c>
      <c r="Y552" s="134">
        <f t="shared" si="142"/>
        <v>1</v>
      </c>
      <c r="Z552" s="152">
        <f t="shared" si="143"/>
        <v>0</v>
      </c>
      <c r="AA552" s="152">
        <f t="shared" si="144"/>
        <v>4.129246666666667</v>
      </c>
      <c r="AB552" s="91">
        <f t="shared" si="145"/>
        <v>11</v>
      </c>
      <c r="AC552" s="81">
        <f t="shared" si="146"/>
        <v>5</v>
      </c>
      <c r="AD552" s="81">
        <f t="shared" si="147"/>
        <v>19</v>
      </c>
      <c r="AE552" s="81" t="str">
        <f t="shared" si="148"/>
        <v>5-19</v>
      </c>
      <c r="AF552" s="152">
        <f t="shared" si="149"/>
        <v>0.34755555555555545</v>
      </c>
      <c r="AG552" s="153">
        <f t="shared" si="150"/>
        <v>0</v>
      </c>
      <c r="AH552" s="85">
        <f t="shared" si="151"/>
        <v>1</v>
      </c>
      <c r="AI552" s="81">
        <f t="shared" si="152"/>
        <v>18</v>
      </c>
    </row>
    <row r="553" spans="2:35" x14ac:dyDescent="0.25">
      <c r="B553" s="50" t="s">
        <v>82</v>
      </c>
      <c r="C553" s="85">
        <v>202</v>
      </c>
      <c r="D553" s="85">
        <f t="shared" si="156"/>
        <v>0</v>
      </c>
      <c r="E553" s="50" t="s">
        <v>1120</v>
      </c>
      <c r="F553" s="50" t="s">
        <v>441</v>
      </c>
      <c r="G553" s="70">
        <v>0.58333333333333304</v>
      </c>
      <c r="H553" s="70">
        <v>0.58958333333333335</v>
      </c>
      <c r="I553" s="71">
        <v>44320</v>
      </c>
      <c r="J553" s="71">
        <v>44327</v>
      </c>
      <c r="K553" s="71">
        <v>44323</v>
      </c>
      <c r="L553" s="71">
        <v>44323</v>
      </c>
      <c r="M553" s="70">
        <v>0.3125</v>
      </c>
      <c r="N553" s="70">
        <v>0.64027777777777783</v>
      </c>
      <c r="O553" s="50" t="s">
        <v>271</v>
      </c>
      <c r="P553" s="50" t="s">
        <v>293</v>
      </c>
      <c r="Q553" s="50" t="s">
        <v>77</v>
      </c>
      <c r="R553" s="50" t="s">
        <v>380</v>
      </c>
      <c r="S553" s="50" t="s">
        <v>336</v>
      </c>
      <c r="T553" s="50" t="s">
        <v>184</v>
      </c>
      <c r="U553" s="151">
        <f t="shared" si="140"/>
        <v>7</v>
      </c>
      <c r="V553" s="50">
        <f t="shared" si="141"/>
        <v>1</v>
      </c>
      <c r="W553" s="152">
        <f t="shared" si="153"/>
        <v>2.4853500000000004</v>
      </c>
      <c r="X553" s="152">
        <f t="shared" si="154"/>
        <v>4.129246666666667</v>
      </c>
      <c r="Y553" s="134">
        <f t="shared" si="142"/>
        <v>1</v>
      </c>
      <c r="Z553" s="152">
        <f t="shared" si="143"/>
        <v>0</v>
      </c>
      <c r="AA553" s="152">
        <f t="shared" si="144"/>
        <v>4.129246666666667</v>
      </c>
      <c r="AB553" s="91">
        <f t="shared" si="145"/>
        <v>11</v>
      </c>
      <c r="AC553" s="81">
        <f t="shared" si="146"/>
        <v>5</v>
      </c>
      <c r="AD553" s="81">
        <f t="shared" si="147"/>
        <v>19</v>
      </c>
      <c r="AE553" s="81" t="str">
        <f t="shared" si="148"/>
        <v>5-19</v>
      </c>
      <c r="AF553" s="152">
        <f t="shared" si="149"/>
        <v>0.24477777777777782</v>
      </c>
      <c r="AG553" s="153">
        <f t="shared" si="150"/>
        <v>0</v>
      </c>
      <c r="AH553" s="85">
        <f t="shared" si="151"/>
        <v>1</v>
      </c>
      <c r="AI553" s="81">
        <f t="shared" si="152"/>
        <v>18</v>
      </c>
    </row>
    <row r="554" spans="2:35" ht="30" x14ac:dyDescent="0.25">
      <c r="B554" s="50" t="s">
        <v>82</v>
      </c>
      <c r="C554" s="85">
        <v>202</v>
      </c>
      <c r="D554" s="85">
        <f t="shared" si="156"/>
        <v>0</v>
      </c>
      <c r="E554" s="72" t="s">
        <v>1248</v>
      </c>
      <c r="F554" s="50" t="s">
        <v>973</v>
      </c>
      <c r="G554" s="70">
        <v>0.58333333333333304</v>
      </c>
      <c r="H554" s="70">
        <v>0.58958333333333335</v>
      </c>
      <c r="I554" s="71">
        <v>44320</v>
      </c>
      <c r="J554" s="71">
        <v>44327</v>
      </c>
      <c r="K554" s="71">
        <v>44326</v>
      </c>
      <c r="L554" s="71">
        <v>44326</v>
      </c>
      <c r="M554" s="70">
        <v>0.34375</v>
      </c>
      <c r="N554" s="70">
        <v>0.65208333333333335</v>
      </c>
      <c r="O554" s="50" t="s">
        <v>126</v>
      </c>
      <c r="P554" s="50" t="s">
        <v>293</v>
      </c>
      <c r="Q554" s="73" t="s">
        <v>47</v>
      </c>
      <c r="R554" s="50" t="s">
        <v>443</v>
      </c>
      <c r="S554" s="50" t="s">
        <v>337</v>
      </c>
      <c r="T554" s="50" t="s">
        <v>184</v>
      </c>
      <c r="U554" s="151">
        <f t="shared" si="140"/>
        <v>7</v>
      </c>
      <c r="V554" s="50">
        <f t="shared" si="141"/>
        <v>1</v>
      </c>
      <c r="W554" s="152">
        <f t="shared" si="153"/>
        <v>2.4853500000000004</v>
      </c>
      <c r="X554" s="152">
        <f t="shared" si="154"/>
        <v>4.129246666666667</v>
      </c>
      <c r="Y554" s="134">
        <f t="shared" si="142"/>
        <v>1</v>
      </c>
      <c r="Z554" s="152">
        <f t="shared" si="143"/>
        <v>0</v>
      </c>
      <c r="AA554" s="152">
        <f t="shared" si="144"/>
        <v>4.129246666666667</v>
      </c>
      <c r="AB554" s="91">
        <f t="shared" si="145"/>
        <v>11</v>
      </c>
      <c r="AC554" s="81">
        <f t="shared" si="146"/>
        <v>5</v>
      </c>
      <c r="AD554" s="81">
        <f t="shared" si="147"/>
        <v>19</v>
      </c>
      <c r="AE554" s="81" t="str">
        <f t="shared" si="148"/>
        <v>5-19</v>
      </c>
      <c r="AF554" s="152">
        <f t="shared" si="149"/>
        <v>0.22533333333333333</v>
      </c>
      <c r="AG554" s="153">
        <f t="shared" si="150"/>
        <v>0</v>
      </c>
      <c r="AH554" s="85">
        <f t="shared" si="151"/>
        <v>1</v>
      </c>
      <c r="AI554" s="81">
        <f t="shared" si="152"/>
        <v>19</v>
      </c>
    </row>
    <row r="555" spans="2:35" x14ac:dyDescent="0.25">
      <c r="B555" s="50" t="s">
        <v>82</v>
      </c>
      <c r="C555" s="85">
        <v>202</v>
      </c>
      <c r="D555" s="85">
        <f t="shared" si="156"/>
        <v>0</v>
      </c>
      <c r="E555" s="50" t="s">
        <v>1249</v>
      </c>
      <c r="F555" s="50" t="s">
        <v>441</v>
      </c>
      <c r="G555" s="70">
        <v>0.58333333333333304</v>
      </c>
      <c r="H555" s="70">
        <v>0.58958333333333335</v>
      </c>
      <c r="I555" s="71">
        <v>44320</v>
      </c>
      <c r="J555" s="71">
        <v>44327</v>
      </c>
      <c r="K555" s="71">
        <v>44326</v>
      </c>
      <c r="L555" s="71">
        <v>44326</v>
      </c>
      <c r="M555" s="70">
        <v>0.3125</v>
      </c>
      <c r="N555" s="70">
        <v>0.4861111111111111</v>
      </c>
      <c r="O555" s="50" t="s">
        <v>62</v>
      </c>
      <c r="P555" s="50" t="s">
        <v>293</v>
      </c>
      <c r="Q555" s="73" t="s">
        <v>47</v>
      </c>
      <c r="R555" s="50" t="s">
        <v>349</v>
      </c>
      <c r="S555" s="50" t="s">
        <v>337</v>
      </c>
      <c r="T555" s="50" t="s">
        <v>184</v>
      </c>
      <c r="U555" s="151">
        <f t="shared" si="140"/>
        <v>7</v>
      </c>
      <c r="V555" s="50">
        <f t="shared" si="141"/>
        <v>1</v>
      </c>
      <c r="W555" s="152">
        <f t="shared" si="153"/>
        <v>2.4853500000000004</v>
      </c>
      <c r="X555" s="152">
        <f t="shared" si="154"/>
        <v>4.129246666666667</v>
      </c>
      <c r="Y555" s="134">
        <f t="shared" si="142"/>
        <v>1</v>
      </c>
      <c r="Z555" s="152">
        <f t="shared" si="143"/>
        <v>0</v>
      </c>
      <c r="AA555" s="152">
        <f t="shared" si="144"/>
        <v>4.129246666666667</v>
      </c>
      <c r="AB555" s="91">
        <f t="shared" si="145"/>
        <v>11</v>
      </c>
      <c r="AC555" s="81">
        <f t="shared" si="146"/>
        <v>5</v>
      </c>
      <c r="AD555" s="81">
        <f t="shared" si="147"/>
        <v>19</v>
      </c>
      <c r="AE555" s="81" t="str">
        <f t="shared" si="148"/>
        <v>5-19</v>
      </c>
      <c r="AF555" s="152">
        <f t="shared" si="149"/>
        <v>0.1736111111111111</v>
      </c>
      <c r="AG555" s="153">
        <f t="shared" si="150"/>
        <v>0</v>
      </c>
      <c r="AH555" s="85">
        <f t="shared" si="151"/>
        <v>1</v>
      </c>
      <c r="AI555" s="81">
        <f t="shared" si="152"/>
        <v>19</v>
      </c>
    </row>
    <row r="556" spans="2:35" x14ac:dyDescent="0.25">
      <c r="B556" s="50" t="s">
        <v>82</v>
      </c>
      <c r="C556" s="85">
        <v>202</v>
      </c>
      <c r="D556" s="85">
        <f t="shared" si="156"/>
        <v>0</v>
      </c>
      <c r="E556" s="50" t="s">
        <v>239</v>
      </c>
      <c r="F556" s="50" t="s">
        <v>441</v>
      </c>
      <c r="G556" s="70">
        <v>0.58333333333333304</v>
      </c>
      <c r="H556" s="70">
        <v>0.58958333333333335</v>
      </c>
      <c r="I556" s="71">
        <v>44320</v>
      </c>
      <c r="J556" s="71">
        <v>44327</v>
      </c>
      <c r="K556" s="71">
        <v>44327</v>
      </c>
      <c r="L556" s="71">
        <v>44327</v>
      </c>
      <c r="M556" s="70">
        <v>0.4375</v>
      </c>
      <c r="N556" s="70">
        <v>0.5</v>
      </c>
      <c r="O556" s="50" t="s">
        <v>100</v>
      </c>
      <c r="P556" s="50" t="s">
        <v>293</v>
      </c>
      <c r="Q556" s="73" t="s">
        <v>47</v>
      </c>
      <c r="R556" s="50" t="s">
        <v>443</v>
      </c>
      <c r="S556" s="50" t="s">
        <v>337</v>
      </c>
      <c r="T556" s="50" t="s">
        <v>184</v>
      </c>
      <c r="U556" s="151">
        <f t="shared" si="140"/>
        <v>7</v>
      </c>
      <c r="V556" s="50">
        <f t="shared" si="141"/>
        <v>1</v>
      </c>
      <c r="W556" s="152">
        <f t="shared" si="153"/>
        <v>2.4853500000000004</v>
      </c>
      <c r="X556" s="152">
        <f t="shared" si="154"/>
        <v>4.129246666666667</v>
      </c>
      <c r="Y556" s="134">
        <f t="shared" si="142"/>
        <v>1</v>
      </c>
      <c r="Z556" s="152">
        <f t="shared" si="143"/>
        <v>0</v>
      </c>
      <c r="AA556" s="152">
        <f t="shared" si="144"/>
        <v>4.129246666666667</v>
      </c>
      <c r="AB556" s="91">
        <f t="shared" si="145"/>
        <v>11</v>
      </c>
      <c r="AC556" s="81">
        <f t="shared" si="146"/>
        <v>5</v>
      </c>
      <c r="AD556" s="81">
        <f t="shared" si="147"/>
        <v>19</v>
      </c>
      <c r="AE556" s="81" t="str">
        <f t="shared" si="148"/>
        <v>5-19</v>
      </c>
      <c r="AF556" s="152">
        <f t="shared" si="149"/>
        <v>6.25E-2</v>
      </c>
      <c r="AG556" s="153">
        <f t="shared" si="150"/>
        <v>0</v>
      </c>
      <c r="AH556" s="85">
        <f t="shared" si="151"/>
        <v>1</v>
      </c>
      <c r="AI556" s="81">
        <f t="shared" si="152"/>
        <v>19</v>
      </c>
    </row>
    <row r="557" spans="2:35" ht="45" x14ac:dyDescent="0.25">
      <c r="B557" s="50" t="s">
        <v>82</v>
      </c>
      <c r="C557" s="85">
        <v>202</v>
      </c>
      <c r="D557" s="85">
        <f t="shared" si="156"/>
        <v>0</v>
      </c>
      <c r="E557" s="72" t="s">
        <v>1250</v>
      </c>
      <c r="F557" s="50" t="s">
        <v>441</v>
      </c>
      <c r="G557" s="70">
        <v>0.58333333333333304</v>
      </c>
      <c r="H557" s="70">
        <v>0.58958333333333335</v>
      </c>
      <c r="I557" s="71">
        <v>44320</v>
      </c>
      <c r="J557" s="71">
        <v>44327</v>
      </c>
      <c r="K557" s="71">
        <v>44327</v>
      </c>
      <c r="L557" s="71">
        <v>44327</v>
      </c>
      <c r="M557" s="70">
        <v>0.3125</v>
      </c>
      <c r="N557" s="70">
        <v>0.41666666666666669</v>
      </c>
      <c r="O557" s="50" t="s">
        <v>684</v>
      </c>
      <c r="P557" s="50" t="s">
        <v>293</v>
      </c>
      <c r="Q557" s="73" t="s">
        <v>47</v>
      </c>
      <c r="R557" s="50" t="s">
        <v>441</v>
      </c>
      <c r="S557" s="50" t="s">
        <v>337</v>
      </c>
      <c r="T557" s="50" t="s">
        <v>184</v>
      </c>
      <c r="U557" s="151">
        <f t="shared" si="140"/>
        <v>7</v>
      </c>
      <c r="V557" s="50">
        <f t="shared" si="141"/>
        <v>1</v>
      </c>
      <c r="W557" s="152">
        <f t="shared" si="153"/>
        <v>2.4853500000000004</v>
      </c>
      <c r="X557" s="152">
        <f t="shared" si="154"/>
        <v>4.129246666666667</v>
      </c>
      <c r="Y557" s="134">
        <f t="shared" si="142"/>
        <v>1</v>
      </c>
      <c r="Z557" s="152">
        <f t="shared" si="143"/>
        <v>0</v>
      </c>
      <c r="AA557" s="152">
        <f t="shared" si="144"/>
        <v>4.129246666666667</v>
      </c>
      <c r="AB557" s="91">
        <f t="shared" si="145"/>
        <v>11</v>
      </c>
      <c r="AC557" s="81">
        <f t="shared" si="146"/>
        <v>5</v>
      </c>
      <c r="AD557" s="81">
        <f t="shared" si="147"/>
        <v>19</v>
      </c>
      <c r="AE557" s="81" t="str">
        <f t="shared" si="148"/>
        <v>5-19</v>
      </c>
      <c r="AF557" s="152">
        <f t="shared" si="149"/>
        <v>0.10416666666666669</v>
      </c>
      <c r="AG557" s="153">
        <f t="shared" si="150"/>
        <v>0</v>
      </c>
      <c r="AH557" s="85">
        <f t="shared" si="151"/>
        <v>1</v>
      </c>
      <c r="AI557" s="81">
        <f t="shared" si="152"/>
        <v>19</v>
      </c>
    </row>
    <row r="558" spans="2:35" x14ac:dyDescent="0.25">
      <c r="B558" s="50" t="s">
        <v>82</v>
      </c>
      <c r="C558" s="85">
        <v>202</v>
      </c>
      <c r="D558" s="85">
        <f t="shared" si="156"/>
        <v>1</v>
      </c>
      <c r="E558" s="50" t="s">
        <v>1063</v>
      </c>
      <c r="F558" s="50" t="s">
        <v>441</v>
      </c>
      <c r="G558" s="70">
        <v>0.58333333333333304</v>
      </c>
      <c r="H558" s="70">
        <v>0.58958333333333335</v>
      </c>
      <c r="I558" s="71">
        <v>44320</v>
      </c>
      <c r="J558" s="71">
        <v>44327</v>
      </c>
      <c r="K558" s="71">
        <v>44327</v>
      </c>
      <c r="L558" s="71">
        <v>44327</v>
      </c>
      <c r="M558" s="70">
        <v>0.47916666666666669</v>
      </c>
      <c r="N558" s="70">
        <v>0.5</v>
      </c>
      <c r="O558" s="50" t="s">
        <v>372</v>
      </c>
      <c r="P558" s="50" t="s">
        <v>293</v>
      </c>
      <c r="Q558" s="73" t="s">
        <v>47</v>
      </c>
      <c r="R558" s="50" t="s">
        <v>349</v>
      </c>
      <c r="S558" s="50" t="s">
        <v>337</v>
      </c>
      <c r="T558" s="50" t="s">
        <v>184</v>
      </c>
      <c r="U558" s="151">
        <f t="shared" si="140"/>
        <v>7</v>
      </c>
      <c r="V558" s="50">
        <f t="shared" si="141"/>
        <v>1</v>
      </c>
      <c r="W558" s="152">
        <f t="shared" si="153"/>
        <v>2.4853500000000004</v>
      </c>
      <c r="X558" s="152">
        <f t="shared" si="154"/>
        <v>4.129246666666667</v>
      </c>
      <c r="Y558" s="134">
        <f t="shared" si="142"/>
        <v>1</v>
      </c>
      <c r="Z558" s="152">
        <f t="shared" si="143"/>
        <v>0</v>
      </c>
      <c r="AA558" s="152">
        <f t="shared" si="144"/>
        <v>4.129246666666667</v>
      </c>
      <c r="AB558" s="91">
        <f t="shared" si="145"/>
        <v>11</v>
      </c>
      <c r="AC558" s="81">
        <f t="shared" si="146"/>
        <v>5</v>
      </c>
      <c r="AD558" s="81">
        <f t="shared" si="147"/>
        <v>19</v>
      </c>
      <c r="AE558" s="81" t="str">
        <f t="shared" si="148"/>
        <v>5-19</v>
      </c>
      <c r="AF558" s="152">
        <f t="shared" si="149"/>
        <v>2.0833333333333315E-2</v>
      </c>
      <c r="AG558" s="153">
        <f t="shared" si="150"/>
        <v>0</v>
      </c>
      <c r="AH558" s="85">
        <f t="shared" si="151"/>
        <v>1</v>
      </c>
      <c r="AI558" s="81">
        <f t="shared" si="152"/>
        <v>19</v>
      </c>
    </row>
    <row r="559" spans="2:35" x14ac:dyDescent="0.25">
      <c r="B559" s="50" t="s">
        <v>86</v>
      </c>
      <c r="C559" s="85">
        <v>203</v>
      </c>
      <c r="D559" s="85">
        <f t="shared" si="156"/>
        <v>1</v>
      </c>
      <c r="E559" s="50" t="s">
        <v>252</v>
      </c>
      <c r="F559" s="50" t="s">
        <v>903</v>
      </c>
      <c r="G559" s="70">
        <v>0.4375</v>
      </c>
      <c r="H559" s="70">
        <v>0.47916666666666669</v>
      </c>
      <c r="I559" s="71">
        <v>44320</v>
      </c>
      <c r="J559" s="71">
        <v>44320</v>
      </c>
      <c r="K559" s="71">
        <v>44320</v>
      </c>
      <c r="L559" s="71">
        <v>44320</v>
      </c>
      <c r="M559" s="70">
        <v>0.45833333333333331</v>
      </c>
      <c r="N559" s="70">
        <v>0.46875</v>
      </c>
      <c r="O559" s="50" t="s">
        <v>126</v>
      </c>
      <c r="P559" s="50" t="s">
        <v>1121</v>
      </c>
      <c r="Q559" s="73" t="s">
        <v>47</v>
      </c>
      <c r="R559" s="50" t="s">
        <v>443</v>
      </c>
      <c r="S559" s="50" t="s">
        <v>337</v>
      </c>
      <c r="T559" s="50" t="s">
        <v>184</v>
      </c>
      <c r="U559" s="151">
        <f t="shared" si="140"/>
        <v>0</v>
      </c>
      <c r="V559" s="50">
        <f t="shared" si="141"/>
        <v>1</v>
      </c>
      <c r="W559" s="152">
        <f t="shared" si="153"/>
        <v>4.1666666666666685E-2</v>
      </c>
      <c r="X559" s="152">
        <f t="shared" si="154"/>
        <v>4.1666666666666685E-2</v>
      </c>
      <c r="Y559" s="134">
        <f t="shared" si="142"/>
        <v>1</v>
      </c>
      <c r="Z559" s="152">
        <f t="shared" si="143"/>
        <v>0</v>
      </c>
      <c r="AA559" s="152">
        <f t="shared" si="144"/>
        <v>4.1666666666666685E-2</v>
      </c>
      <c r="AB559" s="91">
        <f t="shared" si="145"/>
        <v>4</v>
      </c>
      <c r="AC559" s="81">
        <f t="shared" si="146"/>
        <v>5</v>
      </c>
      <c r="AD559" s="81">
        <f t="shared" si="147"/>
        <v>18</v>
      </c>
      <c r="AE559" s="81" t="str">
        <f t="shared" si="148"/>
        <v>5-18</v>
      </c>
      <c r="AF559" s="152">
        <f t="shared" si="149"/>
        <v>1.0416666666666685E-2</v>
      </c>
      <c r="AG559" s="153">
        <f t="shared" si="150"/>
        <v>0</v>
      </c>
      <c r="AH559" s="85">
        <f t="shared" si="151"/>
        <v>1</v>
      </c>
      <c r="AI559" s="81">
        <f t="shared" si="152"/>
        <v>18</v>
      </c>
    </row>
    <row r="560" spans="2:35" ht="30" x14ac:dyDescent="0.25">
      <c r="B560" s="50" t="s">
        <v>116</v>
      </c>
      <c r="C560" s="85">
        <v>204</v>
      </c>
      <c r="D560" s="85">
        <f t="shared" si="156"/>
        <v>0</v>
      </c>
      <c r="E560" s="72" t="s">
        <v>1122</v>
      </c>
      <c r="F560" s="50" t="s">
        <v>887</v>
      </c>
      <c r="G560" s="70">
        <v>0.41666666666666669</v>
      </c>
      <c r="H560" s="70">
        <v>0.42499999999999999</v>
      </c>
      <c r="I560" s="71">
        <v>44320</v>
      </c>
      <c r="J560" s="71">
        <v>44321</v>
      </c>
      <c r="K560" s="71">
        <v>44320</v>
      </c>
      <c r="L560" s="71">
        <v>44320</v>
      </c>
      <c r="M560" s="70">
        <v>0.41666666666666669</v>
      </c>
      <c r="N560" s="70">
        <v>0.64583333333333337</v>
      </c>
      <c r="O560" s="50" t="s">
        <v>62</v>
      </c>
      <c r="P560" s="50" t="s">
        <v>117</v>
      </c>
      <c r="Q560" s="50" t="s">
        <v>77</v>
      </c>
      <c r="R560" s="50" t="s">
        <v>349</v>
      </c>
      <c r="S560" s="50" t="s">
        <v>336</v>
      </c>
      <c r="T560" s="50" t="s">
        <v>185</v>
      </c>
      <c r="U560" s="151">
        <f t="shared" si="140"/>
        <v>1</v>
      </c>
      <c r="V560" s="50">
        <f t="shared" si="141"/>
        <v>1</v>
      </c>
      <c r="W560" s="152">
        <f t="shared" si="153"/>
        <v>0.27983333333333327</v>
      </c>
      <c r="X560" s="152">
        <f t="shared" si="154"/>
        <v>0.5089999999999999</v>
      </c>
      <c r="Y560" s="134">
        <f t="shared" si="142"/>
        <v>1</v>
      </c>
      <c r="Z560" s="152">
        <f t="shared" si="143"/>
        <v>0</v>
      </c>
      <c r="AA560" s="152">
        <f t="shared" si="144"/>
        <v>0.5089999999999999</v>
      </c>
      <c r="AB560" s="91">
        <f t="shared" si="145"/>
        <v>5</v>
      </c>
      <c r="AC560" s="81">
        <f t="shared" si="146"/>
        <v>5</v>
      </c>
      <c r="AD560" s="81">
        <f t="shared" si="147"/>
        <v>18</v>
      </c>
      <c r="AE560" s="81" t="str">
        <f t="shared" si="148"/>
        <v>5-18</v>
      </c>
      <c r="AF560" s="152">
        <f t="shared" si="149"/>
        <v>0.14616666666666667</v>
      </c>
      <c r="AG560" s="153">
        <f t="shared" si="150"/>
        <v>0</v>
      </c>
      <c r="AH560" s="85">
        <f t="shared" si="151"/>
        <v>1</v>
      </c>
      <c r="AI560" s="81">
        <f t="shared" si="152"/>
        <v>18</v>
      </c>
    </row>
    <row r="561" spans="2:35" x14ac:dyDescent="0.25">
      <c r="B561" s="50" t="s">
        <v>116</v>
      </c>
      <c r="C561" s="85">
        <v>204</v>
      </c>
      <c r="D561" s="85">
        <f t="shared" si="156"/>
        <v>0</v>
      </c>
      <c r="E561" s="50" t="s">
        <v>1123</v>
      </c>
      <c r="F561" s="50" t="s">
        <v>887</v>
      </c>
      <c r="G561" s="70">
        <v>0.41666666666666669</v>
      </c>
      <c r="H561" s="70">
        <v>0.42499999999999999</v>
      </c>
      <c r="I561" s="71">
        <v>44320</v>
      </c>
      <c r="J561" s="71">
        <v>44321</v>
      </c>
      <c r="K561" s="71">
        <v>44320</v>
      </c>
      <c r="L561" s="71">
        <v>44320</v>
      </c>
      <c r="M561" s="70">
        <v>0.70833333333333337</v>
      </c>
      <c r="N561" s="70">
        <v>0.72916666666666663</v>
      </c>
      <c r="O561" s="50" t="s">
        <v>62</v>
      </c>
      <c r="P561" s="50" t="s">
        <v>117</v>
      </c>
      <c r="Q561" s="50" t="s">
        <v>77</v>
      </c>
      <c r="R561" s="50" t="s">
        <v>349</v>
      </c>
      <c r="S561" s="50" t="s">
        <v>337</v>
      </c>
      <c r="T561" s="50" t="s">
        <v>185</v>
      </c>
      <c r="U561" s="151">
        <f t="shared" ref="U561:U624" si="157">+J561-I561</f>
        <v>1</v>
      </c>
      <c r="V561" s="50">
        <f t="shared" ref="V561:V624" si="158">IF(AND(G561&lt;&gt;"",H561&lt;&gt;""),1,0)</f>
        <v>1</v>
      </c>
      <c r="W561" s="152">
        <f t="shared" si="153"/>
        <v>0.27983333333333327</v>
      </c>
      <c r="X561" s="152">
        <f t="shared" si="154"/>
        <v>0.5089999999999999</v>
      </c>
      <c r="Y561" s="134">
        <f t="shared" ref="Y561:Y624" si="159">IFERROR(IF(H561&gt;VLOOKUP(T561,$AH$2:$AI$5,2,0),0,1),1)</f>
        <v>1</v>
      </c>
      <c r="Z561" s="152">
        <f t="shared" ref="Z561:Z624" si="160">IF(Y561=1,0,($AF$3-H561))</f>
        <v>0</v>
      </c>
      <c r="AA561" s="152">
        <f t="shared" ref="AA561:AA624" si="161">X561+Z561</f>
        <v>0.5089999999999999</v>
      </c>
      <c r="AB561" s="91">
        <f t="shared" ref="AB561:AB624" si="162">DAY(J561)</f>
        <v>5</v>
      </c>
      <c r="AC561" s="81">
        <f t="shared" ref="AC561:AC624" si="163">MONTH(J561)</f>
        <v>5</v>
      </c>
      <c r="AD561" s="81">
        <f t="shared" ref="AD561:AD624" si="164">WEEKNUM(J561,21)</f>
        <v>18</v>
      </c>
      <c r="AE561" s="81" t="str">
        <f t="shared" ref="AE561:AE624" si="165">AC561&amp;"-"&amp;AD561</f>
        <v>5-18</v>
      </c>
      <c r="AF561" s="152">
        <f t="shared" ref="AF561:AF624" si="166">IFERROR(IF(OR(AH561=0,M561="",N561=""),0,IF(AND(AH561=1,AG561&lt;1,K561=L561,(N561-M561)&lt;=0.2075),N561-M561,IF(AND(AH561=1,AG561&lt;1,K561=L561,(N561-M561)&gt;0.2075),N561-M561-0.083,IF(AND(AH561=1,AG561&gt;1),((AG561-1)*0.3541)+(N561-$AE$5)+($AF$5-M561-0.083),IF(AND(AH561=1,AG561=1,K561&lt;&gt;L561,(N561-M561)&lt;=0.332),(N561-$AE$5)+($AF$5-M561)-0.166,(N561-$AE$5)+($AF$5-M561)))))),"")</f>
        <v>2.0833333333333259E-2</v>
      </c>
      <c r="AG561" s="153">
        <f t="shared" ref="AG561:AG624" si="167">(L561-K561)</f>
        <v>0</v>
      </c>
      <c r="AH561" s="85">
        <f t="shared" ref="AH561:AH624" si="168">IF(AND(R561&lt;&gt;"",S561&lt;&gt;""),1,0)</f>
        <v>1</v>
      </c>
      <c r="AI561" s="81">
        <f t="shared" ref="AI561:AI624" si="169">WEEKNUM(L561,21)</f>
        <v>18</v>
      </c>
    </row>
    <row r="562" spans="2:35" ht="30" x14ac:dyDescent="0.25">
      <c r="B562" s="50" t="s">
        <v>116</v>
      </c>
      <c r="C562" s="85">
        <v>204</v>
      </c>
      <c r="D562" s="85">
        <f t="shared" si="156"/>
        <v>0</v>
      </c>
      <c r="E562" s="50" t="s">
        <v>657</v>
      </c>
      <c r="F562" s="50" t="s">
        <v>777</v>
      </c>
      <c r="G562" s="70">
        <v>0.41666666666666669</v>
      </c>
      <c r="H562" s="70">
        <v>0.42499999999999999</v>
      </c>
      <c r="I562" s="71">
        <v>44320</v>
      </c>
      <c r="J562" s="71">
        <v>44321</v>
      </c>
      <c r="K562" s="71">
        <v>44320</v>
      </c>
      <c r="L562" s="71">
        <v>44320</v>
      </c>
      <c r="M562" s="70">
        <v>0.59027777777777779</v>
      </c>
      <c r="N562" s="70">
        <v>0.72916666666666663</v>
      </c>
      <c r="O562" s="72" t="s">
        <v>995</v>
      </c>
      <c r="P562" s="50" t="s">
        <v>117</v>
      </c>
      <c r="Q562" s="73" t="s">
        <v>47</v>
      </c>
      <c r="R562" s="50" t="s">
        <v>443</v>
      </c>
      <c r="S562" s="50" t="s">
        <v>337</v>
      </c>
      <c r="T562" s="50" t="s">
        <v>185</v>
      </c>
      <c r="U562" s="151">
        <f t="shared" si="157"/>
        <v>1</v>
      </c>
      <c r="V562" s="50">
        <f t="shared" si="158"/>
        <v>1</v>
      </c>
      <c r="W562" s="152">
        <f t="shared" si="153"/>
        <v>0.27983333333333327</v>
      </c>
      <c r="X562" s="152">
        <f t="shared" si="154"/>
        <v>0.5089999999999999</v>
      </c>
      <c r="Y562" s="134">
        <f t="shared" si="159"/>
        <v>1</v>
      </c>
      <c r="Z562" s="152">
        <f t="shared" si="160"/>
        <v>0</v>
      </c>
      <c r="AA562" s="152">
        <f t="shared" si="161"/>
        <v>0.5089999999999999</v>
      </c>
      <c r="AB562" s="91">
        <f t="shared" si="162"/>
        <v>5</v>
      </c>
      <c r="AC562" s="81">
        <f t="shared" si="163"/>
        <v>5</v>
      </c>
      <c r="AD562" s="81">
        <f t="shared" si="164"/>
        <v>18</v>
      </c>
      <c r="AE562" s="81" t="str">
        <f t="shared" si="165"/>
        <v>5-18</v>
      </c>
      <c r="AF562" s="152">
        <f t="shared" si="166"/>
        <v>0.13888888888888884</v>
      </c>
      <c r="AG562" s="153">
        <f t="shared" si="167"/>
        <v>0</v>
      </c>
      <c r="AH562" s="85">
        <f t="shared" si="168"/>
        <v>1</v>
      </c>
      <c r="AI562" s="81">
        <f t="shared" si="169"/>
        <v>18</v>
      </c>
    </row>
    <row r="563" spans="2:35" ht="30" x14ac:dyDescent="0.25">
      <c r="B563" s="50" t="s">
        <v>116</v>
      </c>
      <c r="C563" s="85">
        <v>204</v>
      </c>
      <c r="D563" s="85">
        <f t="shared" si="156"/>
        <v>1</v>
      </c>
      <c r="E563" s="72" t="s">
        <v>1124</v>
      </c>
      <c r="F563" s="50" t="s">
        <v>777</v>
      </c>
      <c r="G563" s="70">
        <v>0.41666666666666669</v>
      </c>
      <c r="H563" s="70">
        <v>0.42499999999999999</v>
      </c>
      <c r="I563" s="71">
        <v>44320</v>
      </c>
      <c r="J563" s="71">
        <v>44321</v>
      </c>
      <c r="K563" s="71">
        <v>44321</v>
      </c>
      <c r="L563" s="71">
        <v>44321</v>
      </c>
      <c r="M563" s="70">
        <v>0.375</v>
      </c>
      <c r="N563" s="70">
        <v>0.42499999999999999</v>
      </c>
      <c r="O563" s="72" t="s">
        <v>995</v>
      </c>
      <c r="P563" s="50" t="s">
        <v>117</v>
      </c>
      <c r="Q563" s="73" t="s">
        <v>47</v>
      </c>
      <c r="R563" s="50" t="s">
        <v>443</v>
      </c>
      <c r="S563" s="50" t="s">
        <v>337</v>
      </c>
      <c r="T563" s="50" t="s">
        <v>185</v>
      </c>
      <c r="U563" s="151">
        <f t="shared" si="157"/>
        <v>1</v>
      </c>
      <c r="V563" s="50">
        <f t="shared" si="158"/>
        <v>1</v>
      </c>
      <c r="W563" s="152">
        <f t="shared" si="153"/>
        <v>0.27983333333333327</v>
      </c>
      <c r="X563" s="152">
        <f t="shared" si="154"/>
        <v>0.5089999999999999</v>
      </c>
      <c r="Y563" s="134">
        <f t="shared" si="159"/>
        <v>1</v>
      </c>
      <c r="Z563" s="152">
        <f t="shared" si="160"/>
        <v>0</v>
      </c>
      <c r="AA563" s="152">
        <f t="shared" si="161"/>
        <v>0.5089999999999999</v>
      </c>
      <c r="AB563" s="91">
        <f t="shared" si="162"/>
        <v>5</v>
      </c>
      <c r="AC563" s="81">
        <f t="shared" si="163"/>
        <v>5</v>
      </c>
      <c r="AD563" s="81">
        <f t="shared" si="164"/>
        <v>18</v>
      </c>
      <c r="AE563" s="81" t="str">
        <f t="shared" si="165"/>
        <v>5-18</v>
      </c>
      <c r="AF563" s="152">
        <f t="shared" si="166"/>
        <v>4.9999999999999989E-2</v>
      </c>
      <c r="AG563" s="153">
        <f t="shared" si="167"/>
        <v>0</v>
      </c>
      <c r="AH563" s="85">
        <f t="shared" si="168"/>
        <v>1</v>
      </c>
      <c r="AI563" s="81">
        <f t="shared" si="169"/>
        <v>18</v>
      </c>
    </row>
    <row r="564" spans="2:35" x14ac:dyDescent="0.25">
      <c r="B564" s="50" t="s">
        <v>210</v>
      </c>
      <c r="C564" s="85">
        <v>205</v>
      </c>
      <c r="D564" s="85">
        <f t="shared" si="156"/>
        <v>0</v>
      </c>
      <c r="E564" s="50" t="s">
        <v>1125</v>
      </c>
      <c r="F564" s="50" t="s">
        <v>887</v>
      </c>
      <c r="G564" s="70">
        <v>0.45833333333333331</v>
      </c>
      <c r="H564" s="70">
        <v>0.51388888888888895</v>
      </c>
      <c r="I564" s="71">
        <v>44320</v>
      </c>
      <c r="J564" s="71">
        <v>44320</v>
      </c>
      <c r="K564" s="71">
        <v>44320</v>
      </c>
      <c r="L564" s="71">
        <v>44320</v>
      </c>
      <c r="M564" s="70">
        <v>0.45833333333333331</v>
      </c>
      <c r="N564" s="70">
        <v>0.4770833333333333</v>
      </c>
      <c r="O564" s="50" t="s">
        <v>62</v>
      </c>
      <c r="P564" s="50" t="s">
        <v>1126</v>
      </c>
      <c r="Q564" s="50" t="s">
        <v>77</v>
      </c>
      <c r="R564" s="50" t="s">
        <v>349</v>
      </c>
      <c r="S564" s="50" t="s">
        <v>337</v>
      </c>
      <c r="T564" s="50" t="s">
        <v>185</v>
      </c>
      <c r="U564" s="151">
        <f t="shared" si="157"/>
        <v>0</v>
      </c>
      <c r="V564" s="50">
        <f t="shared" si="158"/>
        <v>1</v>
      </c>
      <c r="W564" s="152">
        <f t="shared" si="153"/>
        <v>5.5555555555555636E-2</v>
      </c>
      <c r="X564" s="152">
        <f t="shared" si="154"/>
        <v>5.5555555555555636E-2</v>
      </c>
      <c r="Y564" s="134">
        <f t="shared" si="159"/>
        <v>1</v>
      </c>
      <c r="Z564" s="152">
        <f t="shared" si="160"/>
        <v>0</v>
      </c>
      <c r="AA564" s="152">
        <f t="shared" si="161"/>
        <v>5.5555555555555636E-2</v>
      </c>
      <c r="AB564" s="91">
        <f t="shared" si="162"/>
        <v>4</v>
      </c>
      <c r="AC564" s="81">
        <f t="shared" si="163"/>
        <v>5</v>
      </c>
      <c r="AD564" s="81">
        <f t="shared" si="164"/>
        <v>18</v>
      </c>
      <c r="AE564" s="81" t="str">
        <f t="shared" si="165"/>
        <v>5-18</v>
      </c>
      <c r="AF564" s="152">
        <f t="shared" si="166"/>
        <v>1.8749999999999989E-2</v>
      </c>
      <c r="AG564" s="153">
        <f t="shared" si="167"/>
        <v>0</v>
      </c>
      <c r="AH564" s="85">
        <f t="shared" si="168"/>
        <v>1</v>
      </c>
      <c r="AI564" s="81">
        <f t="shared" si="169"/>
        <v>18</v>
      </c>
    </row>
    <row r="565" spans="2:35" x14ac:dyDescent="0.25">
      <c r="B565" s="50" t="s">
        <v>210</v>
      </c>
      <c r="C565" s="85">
        <v>205</v>
      </c>
      <c r="D565" s="85">
        <f t="shared" ref="D565:D596" si="170">IF(C565=C566,0,1)</f>
        <v>0</v>
      </c>
      <c r="E565" s="50" t="s">
        <v>657</v>
      </c>
      <c r="F565" s="50" t="s">
        <v>777</v>
      </c>
      <c r="G565" s="70">
        <v>0.45833333333333331</v>
      </c>
      <c r="H565" s="70">
        <v>0.51388888888888895</v>
      </c>
      <c r="I565" s="71">
        <v>44320</v>
      </c>
      <c r="J565" s="71">
        <v>44320</v>
      </c>
      <c r="K565" s="71">
        <v>44320</v>
      </c>
      <c r="L565" s="71">
        <v>44320</v>
      </c>
      <c r="M565" s="70">
        <v>0.46875</v>
      </c>
      <c r="N565" s="70">
        <v>0.51041666666666663</v>
      </c>
      <c r="O565" s="50" t="s">
        <v>1127</v>
      </c>
      <c r="P565" s="50" t="s">
        <v>1126</v>
      </c>
      <c r="Q565" s="73" t="s">
        <v>47</v>
      </c>
      <c r="R565" s="50" t="s">
        <v>443</v>
      </c>
      <c r="S565" s="50" t="s">
        <v>337</v>
      </c>
      <c r="T565" s="50" t="s">
        <v>185</v>
      </c>
      <c r="U565" s="151">
        <f t="shared" si="157"/>
        <v>0</v>
      </c>
      <c r="V565" s="50">
        <f t="shared" si="158"/>
        <v>1</v>
      </c>
      <c r="W565" s="152">
        <f t="shared" ref="W565:W569" si="171">IF(OR(V565=0,G565="",H565=""),0,IF(AND(V565=1,U565&lt;1,I565=J565,(H565-G565)&lt;=0.2075),H565-G565,IF(AND(V565=1,U565&lt;1,I565=J565,(H565-G565)&gt;0.2075),H565-G565-0.083,IF(AND(V565=1,U565&gt;1),((U565-1)*0.3541)+(H565-$AE$5)+($AF$5-G565-0.083),IF(AND(V565=1,U565=1,I565&lt;&gt;J565,(H565-G565)&lt;=0.332),(H565-$AE$5)+($AF$5-G565)-0.166,(H565-$AE$5)+($AF$5-G565))))))</f>
        <v>5.5555555555555636E-2</v>
      </c>
      <c r="X565" s="152">
        <f t="shared" ref="X565:X628" si="172">IF(OR(V565=0,G565="",H565=""),0,IF(AND(V565=1,U565&lt;1,I565=J565,(H565-G565)&lt;=0.2075),H565-G565,IF(AND(V565=1,U565&lt;1,I565=J565,(H565-G565)&gt;0.2075),H565-G565-0.04167,IF(AND(V565=1,U565&gt;1),((U565-1)*0.583)+(H565-$AE$3)+($AF$3-G565-0.04167),IF(AND(V565=1,U565=1,I565&lt;&gt;J565,(H565-G565)&lt;=0.332),(H565-$AE$3)+($AF$3-G565)-0.166,(H565-$AE$3)+($AF$3-G565))))))</f>
        <v>5.5555555555555636E-2</v>
      </c>
      <c r="Y565" s="134">
        <f t="shared" si="159"/>
        <v>1</v>
      </c>
      <c r="Z565" s="152">
        <f t="shared" si="160"/>
        <v>0</v>
      </c>
      <c r="AA565" s="152">
        <f t="shared" si="161"/>
        <v>5.5555555555555636E-2</v>
      </c>
      <c r="AB565" s="91">
        <f t="shared" si="162"/>
        <v>4</v>
      </c>
      <c r="AC565" s="81">
        <f t="shared" si="163"/>
        <v>5</v>
      </c>
      <c r="AD565" s="81">
        <f t="shared" si="164"/>
        <v>18</v>
      </c>
      <c r="AE565" s="81" t="str">
        <f t="shared" si="165"/>
        <v>5-18</v>
      </c>
      <c r="AF565" s="152">
        <f t="shared" si="166"/>
        <v>4.166666666666663E-2</v>
      </c>
      <c r="AG565" s="153">
        <f t="shared" si="167"/>
        <v>0</v>
      </c>
      <c r="AH565" s="85">
        <f t="shared" si="168"/>
        <v>1</v>
      </c>
      <c r="AI565" s="81">
        <f t="shared" si="169"/>
        <v>18</v>
      </c>
    </row>
    <row r="566" spans="2:35" x14ac:dyDescent="0.25">
      <c r="B566" s="50" t="s">
        <v>210</v>
      </c>
      <c r="C566" s="85">
        <v>205</v>
      </c>
      <c r="D566" s="85">
        <f t="shared" si="170"/>
        <v>1</v>
      </c>
      <c r="E566" s="50" t="s">
        <v>1128</v>
      </c>
      <c r="F566" s="50" t="s">
        <v>777</v>
      </c>
      <c r="G566" s="70">
        <v>0.45833333333333331</v>
      </c>
      <c r="H566" s="70">
        <v>0.51388888888888895</v>
      </c>
      <c r="I566" s="71">
        <v>44320</v>
      </c>
      <c r="J566" s="71">
        <v>44320</v>
      </c>
      <c r="K566" s="71">
        <v>44320</v>
      </c>
      <c r="L566" s="71">
        <v>44320</v>
      </c>
      <c r="M566" s="70">
        <v>0.45833333333333331</v>
      </c>
      <c r="N566" s="70">
        <v>0.50694444444444442</v>
      </c>
      <c r="O566" s="50" t="s">
        <v>136</v>
      </c>
      <c r="P566" s="50" t="s">
        <v>1126</v>
      </c>
      <c r="Q566" s="73" t="s">
        <v>47</v>
      </c>
      <c r="R566" s="50" t="s">
        <v>443</v>
      </c>
      <c r="S566" s="50" t="s">
        <v>337</v>
      </c>
      <c r="T566" s="50" t="s">
        <v>185</v>
      </c>
      <c r="U566" s="151">
        <f t="shared" si="157"/>
        <v>0</v>
      </c>
      <c r="V566" s="50">
        <f t="shared" si="158"/>
        <v>1</v>
      </c>
      <c r="W566" s="152">
        <f t="shared" si="171"/>
        <v>5.5555555555555636E-2</v>
      </c>
      <c r="X566" s="152">
        <f t="shared" si="172"/>
        <v>5.5555555555555636E-2</v>
      </c>
      <c r="Y566" s="134">
        <f t="shared" si="159"/>
        <v>1</v>
      </c>
      <c r="Z566" s="152">
        <f t="shared" si="160"/>
        <v>0</v>
      </c>
      <c r="AA566" s="152">
        <f t="shared" si="161"/>
        <v>5.5555555555555636E-2</v>
      </c>
      <c r="AB566" s="91">
        <f t="shared" si="162"/>
        <v>4</v>
      </c>
      <c r="AC566" s="81">
        <f t="shared" si="163"/>
        <v>5</v>
      </c>
      <c r="AD566" s="81">
        <f t="shared" si="164"/>
        <v>18</v>
      </c>
      <c r="AE566" s="81" t="str">
        <f t="shared" si="165"/>
        <v>5-18</v>
      </c>
      <c r="AF566" s="152">
        <f t="shared" si="166"/>
        <v>4.8611111111111105E-2</v>
      </c>
      <c r="AG566" s="153">
        <f t="shared" si="167"/>
        <v>0</v>
      </c>
      <c r="AH566" s="85">
        <f t="shared" si="168"/>
        <v>1</v>
      </c>
      <c r="AI566" s="81">
        <f t="shared" si="169"/>
        <v>18</v>
      </c>
    </row>
    <row r="567" spans="2:35" ht="30" x14ac:dyDescent="0.25">
      <c r="B567" s="50" t="s">
        <v>223</v>
      </c>
      <c r="C567" s="85">
        <v>206</v>
      </c>
      <c r="D567" s="85">
        <f t="shared" si="170"/>
        <v>1</v>
      </c>
      <c r="E567" s="50" t="s">
        <v>1129</v>
      </c>
      <c r="F567" s="50" t="s">
        <v>777</v>
      </c>
      <c r="G567" s="70">
        <v>0.4513888888888889</v>
      </c>
      <c r="H567" s="70">
        <v>0.5</v>
      </c>
      <c r="I567" s="71">
        <v>44320</v>
      </c>
      <c r="J567" s="71">
        <v>44320</v>
      </c>
      <c r="K567" s="71">
        <v>44320</v>
      </c>
      <c r="L567" s="71">
        <v>44320</v>
      </c>
      <c r="M567" s="70">
        <v>0.4513888888888889</v>
      </c>
      <c r="N567" s="70">
        <v>0.5</v>
      </c>
      <c r="O567" s="72" t="s">
        <v>928</v>
      </c>
      <c r="P567" s="50" t="s">
        <v>1130</v>
      </c>
      <c r="Q567" s="73" t="s">
        <v>47</v>
      </c>
      <c r="R567" s="50" t="s">
        <v>443</v>
      </c>
      <c r="S567" s="50" t="s">
        <v>337</v>
      </c>
      <c r="T567" s="50" t="s">
        <v>185</v>
      </c>
      <c r="U567" s="151">
        <f t="shared" si="157"/>
        <v>0</v>
      </c>
      <c r="V567" s="50">
        <f t="shared" si="158"/>
        <v>1</v>
      </c>
      <c r="W567" s="152">
        <f t="shared" si="171"/>
        <v>4.8611111111111105E-2</v>
      </c>
      <c r="X567" s="152">
        <f t="shared" si="172"/>
        <v>4.8611111111111105E-2</v>
      </c>
      <c r="Y567" s="134">
        <f t="shared" si="159"/>
        <v>1</v>
      </c>
      <c r="Z567" s="152">
        <f t="shared" si="160"/>
        <v>0</v>
      </c>
      <c r="AA567" s="152">
        <f t="shared" si="161"/>
        <v>4.8611111111111105E-2</v>
      </c>
      <c r="AB567" s="91">
        <f t="shared" si="162"/>
        <v>4</v>
      </c>
      <c r="AC567" s="81">
        <f t="shared" si="163"/>
        <v>5</v>
      </c>
      <c r="AD567" s="81">
        <f t="shared" si="164"/>
        <v>18</v>
      </c>
      <c r="AE567" s="81" t="str">
        <f t="shared" si="165"/>
        <v>5-18</v>
      </c>
      <c r="AF567" s="152">
        <f t="shared" si="166"/>
        <v>4.8611111111111105E-2</v>
      </c>
      <c r="AG567" s="153">
        <f t="shared" si="167"/>
        <v>0</v>
      </c>
      <c r="AH567" s="85">
        <f t="shared" si="168"/>
        <v>1</v>
      </c>
      <c r="AI567" s="81">
        <f t="shared" si="169"/>
        <v>18</v>
      </c>
    </row>
    <row r="568" spans="2:35" x14ac:dyDescent="0.25">
      <c r="B568" s="50" t="s">
        <v>237</v>
      </c>
      <c r="C568" s="85">
        <v>207</v>
      </c>
      <c r="D568" s="85">
        <f t="shared" si="170"/>
        <v>0</v>
      </c>
      <c r="E568" s="50" t="s">
        <v>239</v>
      </c>
      <c r="F568" s="50" t="s">
        <v>441</v>
      </c>
      <c r="G568" s="70">
        <v>0.58333333333333337</v>
      </c>
      <c r="H568" s="70">
        <v>0.75</v>
      </c>
      <c r="I568" s="71">
        <v>44320</v>
      </c>
      <c r="J568" s="71">
        <v>44323</v>
      </c>
      <c r="K568" s="71">
        <v>44320</v>
      </c>
      <c r="L568" s="71">
        <v>44320</v>
      </c>
      <c r="M568" s="70">
        <v>0.6875</v>
      </c>
      <c r="N568" s="70">
        <v>0.71875</v>
      </c>
      <c r="O568" s="50" t="s">
        <v>100</v>
      </c>
      <c r="P568" s="50" t="s">
        <v>1131</v>
      </c>
      <c r="Q568" s="73" t="s">
        <v>47</v>
      </c>
      <c r="R568" s="50" t="s">
        <v>443</v>
      </c>
      <c r="S568" s="50" t="s">
        <v>336</v>
      </c>
      <c r="T568" s="50" t="s">
        <v>187</v>
      </c>
      <c r="U568" s="151">
        <f t="shared" si="157"/>
        <v>3</v>
      </c>
      <c r="V568" s="50">
        <f t="shared" si="158"/>
        <v>1</v>
      </c>
      <c r="W568" s="152">
        <f t="shared" si="171"/>
        <v>1.2293666666666667</v>
      </c>
      <c r="X568" s="152">
        <f t="shared" si="172"/>
        <v>1.9576633333333331</v>
      </c>
      <c r="Y568" s="134">
        <f t="shared" si="159"/>
        <v>1</v>
      </c>
      <c r="Z568" s="152">
        <f t="shared" si="160"/>
        <v>0</v>
      </c>
      <c r="AA568" s="152">
        <f t="shared" si="161"/>
        <v>1.9576633333333331</v>
      </c>
      <c r="AB568" s="91">
        <f t="shared" si="162"/>
        <v>7</v>
      </c>
      <c r="AC568" s="81">
        <f t="shared" si="163"/>
        <v>5</v>
      </c>
      <c r="AD568" s="81">
        <f t="shared" si="164"/>
        <v>18</v>
      </c>
      <c r="AE568" s="81" t="str">
        <f t="shared" si="165"/>
        <v>5-18</v>
      </c>
      <c r="AF568" s="152">
        <f t="shared" si="166"/>
        <v>3.125E-2</v>
      </c>
      <c r="AG568" s="153">
        <f t="shared" si="167"/>
        <v>0</v>
      </c>
      <c r="AH568" s="85">
        <f t="shared" si="168"/>
        <v>1</v>
      </c>
      <c r="AI568" s="81">
        <f t="shared" si="169"/>
        <v>18</v>
      </c>
    </row>
    <row r="569" spans="2:35" ht="30" x14ac:dyDescent="0.25">
      <c r="B569" s="50" t="s">
        <v>237</v>
      </c>
      <c r="C569" s="85">
        <v>207</v>
      </c>
      <c r="D569" s="85">
        <f t="shared" si="170"/>
        <v>1</v>
      </c>
      <c r="E569" s="72" t="s">
        <v>1132</v>
      </c>
      <c r="F569" s="50" t="s">
        <v>441</v>
      </c>
      <c r="G569" s="70">
        <v>0.58333333333333337</v>
      </c>
      <c r="H569" s="70">
        <v>0.75</v>
      </c>
      <c r="I569" s="71">
        <v>44320</v>
      </c>
      <c r="J569" s="71">
        <v>44323</v>
      </c>
      <c r="K569" s="71">
        <v>44322</v>
      </c>
      <c r="L569" s="71">
        <v>44322</v>
      </c>
      <c r="M569" s="70">
        <v>0.72916666666666663</v>
      </c>
      <c r="N569" s="70">
        <v>0.75</v>
      </c>
      <c r="O569" s="50" t="s">
        <v>65</v>
      </c>
      <c r="P569" s="50" t="s">
        <v>1131</v>
      </c>
      <c r="Q569" s="50" t="s">
        <v>77</v>
      </c>
      <c r="R569" s="50" t="s">
        <v>351</v>
      </c>
      <c r="S569" s="50" t="s">
        <v>337</v>
      </c>
      <c r="T569" s="50" t="s">
        <v>187</v>
      </c>
      <c r="U569" s="151">
        <f t="shared" si="157"/>
        <v>3</v>
      </c>
      <c r="V569" s="50">
        <f t="shared" si="158"/>
        <v>1</v>
      </c>
      <c r="W569" s="152">
        <f t="shared" si="171"/>
        <v>1.2293666666666667</v>
      </c>
      <c r="X569" s="152">
        <f t="shared" si="172"/>
        <v>1.9576633333333331</v>
      </c>
      <c r="Y569" s="134">
        <f t="shared" si="159"/>
        <v>1</v>
      </c>
      <c r="Z569" s="152">
        <f t="shared" si="160"/>
        <v>0</v>
      </c>
      <c r="AA569" s="152">
        <f t="shared" si="161"/>
        <v>1.9576633333333331</v>
      </c>
      <c r="AB569" s="91">
        <f t="shared" si="162"/>
        <v>7</v>
      </c>
      <c r="AC569" s="81">
        <f t="shared" si="163"/>
        <v>5</v>
      </c>
      <c r="AD569" s="81">
        <f t="shared" si="164"/>
        <v>18</v>
      </c>
      <c r="AE569" s="81" t="str">
        <f t="shared" si="165"/>
        <v>5-18</v>
      </c>
      <c r="AF569" s="152">
        <f t="shared" si="166"/>
        <v>2.083333333333337E-2</v>
      </c>
      <c r="AG569" s="153">
        <f t="shared" si="167"/>
        <v>0</v>
      </c>
      <c r="AH569" s="85">
        <f t="shared" si="168"/>
        <v>1</v>
      </c>
      <c r="AI569" s="81">
        <f t="shared" si="169"/>
        <v>18</v>
      </c>
    </row>
    <row r="570" spans="2:35" ht="30" x14ac:dyDescent="0.25">
      <c r="B570" s="50" t="s">
        <v>1133</v>
      </c>
      <c r="C570" s="85">
        <v>208</v>
      </c>
      <c r="D570" s="85">
        <f t="shared" si="170"/>
        <v>0</v>
      </c>
      <c r="E570" s="50" t="s">
        <v>657</v>
      </c>
      <c r="F570" s="50" t="s">
        <v>887</v>
      </c>
      <c r="G570" s="70">
        <v>0.625</v>
      </c>
      <c r="H570" s="70">
        <v>0.33333333333333331</v>
      </c>
      <c r="I570" s="71">
        <v>44320</v>
      </c>
      <c r="J570" s="71">
        <v>44321</v>
      </c>
      <c r="K570" s="71">
        <v>44320</v>
      </c>
      <c r="L570" s="71">
        <v>44320</v>
      </c>
      <c r="M570" s="70">
        <v>0.65625</v>
      </c>
      <c r="N570" s="70">
        <v>0.6875</v>
      </c>
      <c r="O570" s="72" t="s">
        <v>1134</v>
      </c>
      <c r="P570" s="50" t="s">
        <v>281</v>
      </c>
      <c r="Q570" s="73" t="s">
        <v>47</v>
      </c>
      <c r="R570" s="50" t="s">
        <v>443</v>
      </c>
      <c r="S570" s="50" t="s">
        <v>337</v>
      </c>
      <c r="T570" s="50" t="s">
        <v>185</v>
      </c>
      <c r="U570" s="151">
        <f t="shared" si="157"/>
        <v>1</v>
      </c>
      <c r="V570" s="50">
        <f t="shared" si="158"/>
        <v>1</v>
      </c>
      <c r="W570" s="152">
        <f>IF(OR(V570=0,G570="",H570=""),0,IF(AND(V570=1,U570&lt;1,I570=J570,(H570-G570)&lt;=0.2075),H570-G570,IF(AND(V570=1,U570&lt;1,I570=J570,(H570-G570)&gt;0.2075),H570-G570-0.083,IF(AND(V570=1,U570&gt;1),((U570-1)*0.3541)+(H570-$AE$5)+($AF$5-G570-0.083),IF(AND(V570=1,U570=1,I570&lt;&gt;J570,(H570-G570)&lt;=0.332),(H570-$AE$5)+($AF$5-G570),(H570-$AE$5)+($AF$5-G570))))))</f>
        <v>0.14583333333333326</v>
      </c>
      <c r="X570" s="152">
        <f t="shared" si="172"/>
        <v>0.20899999999999999</v>
      </c>
      <c r="Y570" s="134">
        <f t="shared" si="159"/>
        <v>1</v>
      </c>
      <c r="Z570" s="152">
        <f t="shared" si="160"/>
        <v>0</v>
      </c>
      <c r="AA570" s="152">
        <f t="shared" si="161"/>
        <v>0.20899999999999999</v>
      </c>
      <c r="AB570" s="91">
        <f t="shared" si="162"/>
        <v>5</v>
      </c>
      <c r="AC570" s="81">
        <f t="shared" si="163"/>
        <v>5</v>
      </c>
      <c r="AD570" s="81">
        <f t="shared" si="164"/>
        <v>18</v>
      </c>
      <c r="AE570" s="81" t="str">
        <f t="shared" si="165"/>
        <v>5-18</v>
      </c>
      <c r="AF570" s="152">
        <f t="shared" si="166"/>
        <v>3.125E-2</v>
      </c>
      <c r="AG570" s="153">
        <f t="shared" si="167"/>
        <v>0</v>
      </c>
      <c r="AH570" s="85">
        <f t="shared" si="168"/>
        <v>1</v>
      </c>
      <c r="AI570" s="81">
        <f t="shared" si="169"/>
        <v>18</v>
      </c>
    </row>
    <row r="571" spans="2:35" ht="30" x14ac:dyDescent="0.25">
      <c r="B571" s="50" t="s">
        <v>1133</v>
      </c>
      <c r="C571" s="85">
        <v>208</v>
      </c>
      <c r="D571" s="85">
        <f t="shared" si="170"/>
        <v>1</v>
      </c>
      <c r="E571" s="50" t="s">
        <v>1135</v>
      </c>
      <c r="F571" s="50" t="s">
        <v>887</v>
      </c>
      <c r="G571" s="70">
        <v>0.625</v>
      </c>
      <c r="H571" s="70">
        <v>0.33333333333333331</v>
      </c>
      <c r="I571" s="71">
        <v>44320</v>
      </c>
      <c r="J571" s="71">
        <v>44321</v>
      </c>
      <c r="K571" s="71">
        <v>44320</v>
      </c>
      <c r="L571" s="71">
        <v>44321</v>
      </c>
      <c r="M571" s="70">
        <v>0.3125</v>
      </c>
      <c r="N571" s="70">
        <v>0.33333333333333331</v>
      </c>
      <c r="O571" s="72" t="s">
        <v>1134</v>
      </c>
      <c r="P571" s="50" t="s">
        <v>281</v>
      </c>
      <c r="Q571" s="73" t="s">
        <v>47</v>
      </c>
      <c r="R571" s="50" t="s">
        <v>443</v>
      </c>
      <c r="S571" s="50" t="s">
        <v>337</v>
      </c>
      <c r="T571" s="50" t="s">
        <v>185</v>
      </c>
      <c r="U571" s="151">
        <f t="shared" si="157"/>
        <v>1</v>
      </c>
      <c r="V571" s="50">
        <f t="shared" si="158"/>
        <v>1</v>
      </c>
      <c r="W571" s="152">
        <f>IF(OR(V571=0,G571="",H571=""),0,IF(AND(V571=1,U571&lt;1,I571=J571,(H571-G571)&lt;=0.2075),H571-G571,IF(AND(V571=1,U571&lt;1,I571=J571,(H571-G571)&gt;0.2075),H571-G571-0.083,IF(AND(V571=1,U571&gt;1),((U571-1)*0.3541)+(H571-$AE$5)+($AF$5-G571-0.083),IF(AND(V571=1,U571=1,I571&lt;&gt;J571,(H571-G571)&lt;=0.332),(H571-$AE$5)+($AF$5-G571),(H571-$AE$5)+($AF$5-G571))))))</f>
        <v>0.14583333333333326</v>
      </c>
      <c r="X571" s="152">
        <f t="shared" si="172"/>
        <v>0.20899999999999999</v>
      </c>
      <c r="Y571" s="134">
        <f t="shared" si="159"/>
        <v>1</v>
      </c>
      <c r="Z571" s="152">
        <f t="shared" si="160"/>
        <v>0</v>
      </c>
      <c r="AA571" s="152">
        <f t="shared" si="161"/>
        <v>0.20899999999999999</v>
      </c>
      <c r="AB571" s="91">
        <f t="shared" si="162"/>
        <v>5</v>
      </c>
      <c r="AC571" s="81">
        <f t="shared" si="163"/>
        <v>5</v>
      </c>
      <c r="AD571" s="81">
        <f t="shared" si="164"/>
        <v>18</v>
      </c>
      <c r="AE571" s="81" t="str">
        <f t="shared" si="165"/>
        <v>5-18</v>
      </c>
      <c r="AF571" s="152">
        <f t="shared" si="166"/>
        <v>0.29233333333333322</v>
      </c>
      <c r="AG571" s="153">
        <f t="shared" si="167"/>
        <v>1</v>
      </c>
      <c r="AH571" s="85">
        <f t="shared" si="168"/>
        <v>1</v>
      </c>
      <c r="AI571" s="81">
        <f t="shared" si="169"/>
        <v>18</v>
      </c>
    </row>
    <row r="572" spans="2:35" ht="30" x14ac:dyDescent="0.25">
      <c r="B572" s="50" t="s">
        <v>108</v>
      </c>
      <c r="C572" s="85">
        <v>209</v>
      </c>
      <c r="D572" s="85">
        <f t="shared" si="170"/>
        <v>0</v>
      </c>
      <c r="E572" s="50" t="s">
        <v>1136</v>
      </c>
      <c r="F572" s="50" t="s">
        <v>887</v>
      </c>
      <c r="G572" s="70">
        <v>0.66666666666666663</v>
      </c>
      <c r="H572" s="70">
        <v>0.71875</v>
      </c>
      <c r="I572" s="71">
        <v>44320</v>
      </c>
      <c r="J572" s="71">
        <v>44320</v>
      </c>
      <c r="K572" s="71">
        <v>44320</v>
      </c>
      <c r="L572" s="71">
        <v>44320</v>
      </c>
      <c r="M572" s="70">
        <v>0.67708333333333337</v>
      </c>
      <c r="N572" s="70">
        <v>0.70833333333333337</v>
      </c>
      <c r="O572" s="72" t="s">
        <v>1137</v>
      </c>
      <c r="P572" s="50" t="s">
        <v>182</v>
      </c>
      <c r="Q572" s="50" t="s">
        <v>77</v>
      </c>
      <c r="R572" s="50" t="s">
        <v>349</v>
      </c>
      <c r="S572" s="50" t="s">
        <v>336</v>
      </c>
      <c r="T572" s="50" t="s">
        <v>184</v>
      </c>
      <c r="U572" s="151">
        <f t="shared" si="157"/>
        <v>0</v>
      </c>
      <c r="V572" s="50">
        <f t="shared" si="158"/>
        <v>1</v>
      </c>
      <c r="W572" s="152">
        <f t="shared" ref="W572:W609" si="173">IF(OR(V572=0,G572="",H572=""),0,IF(AND(V572=1,U572&lt;1,I572=J572,(H572-G572)&lt;=0.2075),H572-G572,IF(AND(V572=1,U572&lt;1,I572=J572,(H572-G572)&gt;0.2075),H572-G572-0.083,IF(AND(V572=1,U572&gt;1),((U572-1)*0.3541)+(H572-$AE$5)+($AF$5-G572-0.083),IF(AND(V572=1,U572=1,I572&lt;&gt;J572,(H572-G572)&lt;=0.332),(H572-$AE$5)+($AF$5-G572)-0.166,(H572-$AE$5)+($AF$5-G572))))))</f>
        <v>5.208333333333337E-2</v>
      </c>
      <c r="X572" s="152">
        <f t="shared" si="172"/>
        <v>5.208333333333337E-2</v>
      </c>
      <c r="Y572" s="134">
        <f t="shared" si="159"/>
        <v>0</v>
      </c>
      <c r="Z572" s="152">
        <f t="shared" si="160"/>
        <v>0.15625</v>
      </c>
      <c r="AA572" s="152">
        <f t="shared" si="161"/>
        <v>0.20833333333333337</v>
      </c>
      <c r="AB572" s="91">
        <f t="shared" si="162"/>
        <v>4</v>
      </c>
      <c r="AC572" s="81">
        <f t="shared" si="163"/>
        <v>5</v>
      </c>
      <c r="AD572" s="81">
        <f t="shared" si="164"/>
        <v>18</v>
      </c>
      <c r="AE572" s="81" t="str">
        <f t="shared" si="165"/>
        <v>5-18</v>
      </c>
      <c r="AF572" s="152">
        <f t="shared" si="166"/>
        <v>3.125E-2</v>
      </c>
      <c r="AG572" s="153">
        <f t="shared" si="167"/>
        <v>0</v>
      </c>
      <c r="AH572" s="85">
        <f t="shared" si="168"/>
        <v>1</v>
      </c>
      <c r="AI572" s="81">
        <f t="shared" si="169"/>
        <v>18</v>
      </c>
    </row>
    <row r="573" spans="2:35" x14ac:dyDescent="0.25">
      <c r="B573" s="50" t="s">
        <v>108</v>
      </c>
      <c r="C573" s="85">
        <v>209</v>
      </c>
      <c r="D573" s="85">
        <f t="shared" si="170"/>
        <v>1</v>
      </c>
      <c r="E573" s="50" t="s">
        <v>1138</v>
      </c>
      <c r="F573" s="50" t="s">
        <v>441</v>
      </c>
      <c r="G573" s="70">
        <v>0.66666666666666663</v>
      </c>
      <c r="H573" s="70">
        <v>0.71875</v>
      </c>
      <c r="I573" s="71">
        <v>44320</v>
      </c>
      <c r="J573" s="71">
        <v>44320</v>
      </c>
      <c r="K573" s="71">
        <v>44320</v>
      </c>
      <c r="L573" s="71">
        <v>44320</v>
      </c>
      <c r="M573" s="70">
        <v>0.66666666666666663</v>
      </c>
      <c r="N573" s="70">
        <v>0.6875</v>
      </c>
      <c r="O573" s="50" t="s">
        <v>100</v>
      </c>
      <c r="P573" s="50" t="s">
        <v>182</v>
      </c>
      <c r="Q573" s="50" t="s">
        <v>77</v>
      </c>
      <c r="R573" s="50" t="s">
        <v>441</v>
      </c>
      <c r="S573" s="50" t="s">
        <v>336</v>
      </c>
      <c r="T573" s="50" t="s">
        <v>184</v>
      </c>
      <c r="U573" s="151">
        <f t="shared" si="157"/>
        <v>0</v>
      </c>
      <c r="V573" s="50">
        <f t="shared" si="158"/>
        <v>1</v>
      </c>
      <c r="W573" s="152">
        <f t="shared" si="173"/>
        <v>5.208333333333337E-2</v>
      </c>
      <c r="X573" s="152">
        <f t="shared" si="172"/>
        <v>5.208333333333337E-2</v>
      </c>
      <c r="Y573" s="134">
        <f t="shared" si="159"/>
        <v>0</v>
      </c>
      <c r="Z573" s="152">
        <f t="shared" si="160"/>
        <v>0.15625</v>
      </c>
      <c r="AA573" s="152">
        <f t="shared" si="161"/>
        <v>0.20833333333333337</v>
      </c>
      <c r="AB573" s="91">
        <f t="shared" si="162"/>
        <v>4</v>
      </c>
      <c r="AC573" s="81">
        <f t="shared" si="163"/>
        <v>5</v>
      </c>
      <c r="AD573" s="81">
        <f t="shared" si="164"/>
        <v>18</v>
      </c>
      <c r="AE573" s="81" t="str">
        <f t="shared" si="165"/>
        <v>5-18</v>
      </c>
      <c r="AF573" s="152">
        <f t="shared" si="166"/>
        <v>2.083333333333337E-2</v>
      </c>
      <c r="AG573" s="153">
        <f t="shared" si="167"/>
        <v>0</v>
      </c>
      <c r="AH573" s="85">
        <f t="shared" si="168"/>
        <v>1</v>
      </c>
      <c r="AI573" s="81">
        <f t="shared" si="169"/>
        <v>18</v>
      </c>
    </row>
    <row r="574" spans="2:35" x14ac:dyDescent="0.25">
      <c r="B574" s="50" t="s">
        <v>248</v>
      </c>
      <c r="C574" s="85">
        <v>210</v>
      </c>
      <c r="D574" s="85">
        <f t="shared" si="170"/>
        <v>1</v>
      </c>
      <c r="E574" s="50" t="s">
        <v>1139</v>
      </c>
      <c r="F574" s="50" t="s">
        <v>887</v>
      </c>
      <c r="G574" s="70">
        <v>0.33333333333333331</v>
      </c>
      <c r="H574" s="70">
        <v>0.36458333333333331</v>
      </c>
      <c r="I574" s="71">
        <v>44321</v>
      </c>
      <c r="J574" s="71">
        <v>44320</v>
      </c>
      <c r="K574" s="71">
        <v>44321</v>
      </c>
      <c r="L574" s="71">
        <v>44321</v>
      </c>
      <c r="M574" s="70">
        <v>0.33333333333333331</v>
      </c>
      <c r="N574" s="70">
        <v>0.36458333333333331</v>
      </c>
      <c r="O574" s="50" t="s">
        <v>62</v>
      </c>
      <c r="P574" s="50" t="s">
        <v>366</v>
      </c>
      <c r="Q574" s="50" t="s">
        <v>77</v>
      </c>
      <c r="R574" s="50" t="s">
        <v>349</v>
      </c>
      <c r="S574" s="50" t="s">
        <v>337</v>
      </c>
      <c r="T574" s="50" t="s">
        <v>186</v>
      </c>
      <c r="U574" s="151">
        <f t="shared" si="157"/>
        <v>-1</v>
      </c>
      <c r="V574" s="50">
        <f t="shared" si="158"/>
        <v>1</v>
      </c>
      <c r="W574" s="152">
        <f t="shared" si="173"/>
        <v>0.46874999999999994</v>
      </c>
      <c r="X574" s="152">
        <f t="shared" si="172"/>
        <v>0.69791666666666674</v>
      </c>
      <c r="Y574" s="134">
        <f t="shared" si="159"/>
        <v>1</v>
      </c>
      <c r="Z574" s="152">
        <f t="shared" si="160"/>
        <v>0</v>
      </c>
      <c r="AA574" s="152">
        <f t="shared" si="161"/>
        <v>0.69791666666666674</v>
      </c>
      <c r="AB574" s="91">
        <f t="shared" si="162"/>
        <v>4</v>
      </c>
      <c r="AC574" s="81">
        <f t="shared" si="163"/>
        <v>5</v>
      </c>
      <c r="AD574" s="81">
        <f t="shared" si="164"/>
        <v>18</v>
      </c>
      <c r="AE574" s="81" t="str">
        <f t="shared" si="165"/>
        <v>5-18</v>
      </c>
      <c r="AF574" s="152">
        <f t="shared" si="166"/>
        <v>3.125E-2</v>
      </c>
      <c r="AG574" s="153">
        <f t="shared" si="167"/>
        <v>0</v>
      </c>
      <c r="AH574" s="85">
        <f t="shared" si="168"/>
        <v>1</v>
      </c>
      <c r="AI574" s="81">
        <f t="shared" si="169"/>
        <v>18</v>
      </c>
    </row>
    <row r="575" spans="2:35" ht="30" x14ac:dyDescent="0.25">
      <c r="B575" s="50" t="s">
        <v>232</v>
      </c>
      <c r="C575" s="85">
        <v>211</v>
      </c>
      <c r="D575" s="85">
        <f t="shared" si="170"/>
        <v>1</v>
      </c>
      <c r="E575" s="50" t="s">
        <v>1140</v>
      </c>
      <c r="F575" s="50" t="s">
        <v>777</v>
      </c>
      <c r="G575" s="70">
        <v>0.3125</v>
      </c>
      <c r="H575" s="70">
        <v>0.41666666666666669</v>
      </c>
      <c r="I575" s="71">
        <v>44321</v>
      </c>
      <c r="J575" s="71">
        <v>44321</v>
      </c>
      <c r="K575" s="71">
        <v>44321</v>
      </c>
      <c r="L575" s="71">
        <v>44321</v>
      </c>
      <c r="M575" s="70">
        <v>0.33333333333333331</v>
      </c>
      <c r="N575" s="70">
        <v>0.41666666666666669</v>
      </c>
      <c r="O575" s="72" t="s">
        <v>928</v>
      </c>
      <c r="P575" s="50" t="s">
        <v>274</v>
      </c>
      <c r="Q575" s="73" t="s">
        <v>47</v>
      </c>
      <c r="R575" s="50" t="s">
        <v>443</v>
      </c>
      <c r="S575" s="50" t="s">
        <v>337</v>
      </c>
      <c r="T575" s="50" t="s">
        <v>185</v>
      </c>
      <c r="U575" s="151">
        <f t="shared" si="157"/>
        <v>0</v>
      </c>
      <c r="V575" s="50">
        <f t="shared" si="158"/>
        <v>1</v>
      </c>
      <c r="W575" s="152">
        <f t="shared" si="173"/>
        <v>0.10416666666666669</v>
      </c>
      <c r="X575" s="152">
        <f t="shared" si="172"/>
        <v>0.10416666666666669</v>
      </c>
      <c r="Y575" s="134">
        <f t="shared" si="159"/>
        <v>1</v>
      </c>
      <c r="Z575" s="152">
        <f t="shared" si="160"/>
        <v>0</v>
      </c>
      <c r="AA575" s="152">
        <f t="shared" si="161"/>
        <v>0.10416666666666669</v>
      </c>
      <c r="AB575" s="91">
        <f t="shared" si="162"/>
        <v>5</v>
      </c>
      <c r="AC575" s="81">
        <f t="shared" si="163"/>
        <v>5</v>
      </c>
      <c r="AD575" s="81">
        <f t="shared" si="164"/>
        <v>18</v>
      </c>
      <c r="AE575" s="81" t="str">
        <f t="shared" si="165"/>
        <v>5-18</v>
      </c>
      <c r="AF575" s="152">
        <f t="shared" si="166"/>
        <v>8.333333333333337E-2</v>
      </c>
      <c r="AG575" s="153">
        <f t="shared" si="167"/>
        <v>0</v>
      </c>
      <c r="AH575" s="85">
        <f t="shared" si="168"/>
        <v>1</v>
      </c>
      <c r="AI575" s="81">
        <f t="shared" si="169"/>
        <v>18</v>
      </c>
    </row>
    <row r="576" spans="2:35" ht="30" x14ac:dyDescent="0.25">
      <c r="B576" s="50" t="s">
        <v>125</v>
      </c>
      <c r="C576" s="85">
        <v>212</v>
      </c>
      <c r="D576" s="85">
        <f t="shared" si="170"/>
        <v>1</v>
      </c>
      <c r="E576" s="50" t="s">
        <v>1141</v>
      </c>
      <c r="F576" s="50" t="s">
        <v>777</v>
      </c>
      <c r="G576" s="70">
        <v>0.45833333333333331</v>
      </c>
      <c r="H576" s="70">
        <v>0.5</v>
      </c>
      <c r="I576" s="71">
        <v>44321</v>
      </c>
      <c r="J576" s="71">
        <v>44321</v>
      </c>
      <c r="K576" s="71">
        <v>44321</v>
      </c>
      <c r="L576" s="71">
        <v>44321</v>
      </c>
      <c r="M576" s="70">
        <v>0.47222222222222227</v>
      </c>
      <c r="N576" s="70">
        <v>0.5</v>
      </c>
      <c r="O576" s="72" t="s">
        <v>928</v>
      </c>
      <c r="P576" s="50" t="s">
        <v>279</v>
      </c>
      <c r="Q576" s="73" t="s">
        <v>47</v>
      </c>
      <c r="R576" s="50" t="s">
        <v>443</v>
      </c>
      <c r="S576" s="50" t="s">
        <v>337</v>
      </c>
      <c r="T576" s="50" t="s">
        <v>186</v>
      </c>
      <c r="U576" s="151">
        <f t="shared" si="157"/>
        <v>0</v>
      </c>
      <c r="V576" s="50">
        <f t="shared" si="158"/>
        <v>1</v>
      </c>
      <c r="W576" s="152">
        <f t="shared" si="173"/>
        <v>4.1666666666666685E-2</v>
      </c>
      <c r="X576" s="152">
        <f t="shared" si="172"/>
        <v>4.1666666666666685E-2</v>
      </c>
      <c r="Y576" s="134">
        <f t="shared" si="159"/>
        <v>1</v>
      </c>
      <c r="Z576" s="152">
        <f t="shared" si="160"/>
        <v>0</v>
      </c>
      <c r="AA576" s="152">
        <f t="shared" si="161"/>
        <v>4.1666666666666685E-2</v>
      </c>
      <c r="AB576" s="91">
        <f t="shared" si="162"/>
        <v>5</v>
      </c>
      <c r="AC576" s="81">
        <f t="shared" si="163"/>
        <v>5</v>
      </c>
      <c r="AD576" s="81">
        <f t="shared" si="164"/>
        <v>18</v>
      </c>
      <c r="AE576" s="81" t="str">
        <f t="shared" si="165"/>
        <v>5-18</v>
      </c>
      <c r="AF576" s="152">
        <f t="shared" si="166"/>
        <v>2.7777777777777735E-2</v>
      </c>
      <c r="AG576" s="153">
        <f t="shared" si="167"/>
        <v>0</v>
      </c>
      <c r="AH576" s="85">
        <f t="shared" si="168"/>
        <v>1</v>
      </c>
      <c r="AI576" s="81">
        <f t="shared" si="169"/>
        <v>18</v>
      </c>
    </row>
    <row r="577" spans="2:35" x14ac:dyDescent="0.25">
      <c r="B577" s="50" t="s">
        <v>121</v>
      </c>
      <c r="C577" s="85">
        <v>213</v>
      </c>
      <c r="D577" s="85">
        <f t="shared" si="170"/>
        <v>0</v>
      </c>
      <c r="E577" s="50" t="s">
        <v>1142</v>
      </c>
      <c r="F577" s="50" t="s">
        <v>1143</v>
      </c>
      <c r="G577" s="70">
        <v>0.41666666666666669</v>
      </c>
      <c r="H577" s="70">
        <v>0.625</v>
      </c>
      <c r="I577" s="71">
        <v>44321</v>
      </c>
      <c r="J577" s="71">
        <v>44321</v>
      </c>
      <c r="K577" s="71">
        <v>44321</v>
      </c>
      <c r="L577" s="71">
        <v>44321</v>
      </c>
      <c r="M577" s="70">
        <v>0.45833333333333331</v>
      </c>
      <c r="N577" s="70">
        <v>0.5</v>
      </c>
      <c r="O577" s="50" t="s">
        <v>62</v>
      </c>
      <c r="P577" s="50" t="s">
        <v>122</v>
      </c>
      <c r="Q577" s="50" t="s">
        <v>77</v>
      </c>
      <c r="R577" s="50" t="s">
        <v>349</v>
      </c>
      <c r="S577" s="50" t="s">
        <v>337</v>
      </c>
      <c r="T577" s="50" t="s">
        <v>184</v>
      </c>
      <c r="U577" s="151">
        <f t="shared" si="157"/>
        <v>0</v>
      </c>
      <c r="V577" s="50">
        <f t="shared" si="158"/>
        <v>1</v>
      </c>
      <c r="W577" s="152">
        <f t="shared" si="173"/>
        <v>0.1253333333333333</v>
      </c>
      <c r="X577" s="152">
        <f t="shared" si="172"/>
        <v>0.16666333333333333</v>
      </c>
      <c r="Y577" s="134">
        <f t="shared" si="159"/>
        <v>1</v>
      </c>
      <c r="Z577" s="152">
        <f t="shared" si="160"/>
        <v>0</v>
      </c>
      <c r="AA577" s="152">
        <f t="shared" si="161"/>
        <v>0.16666333333333333</v>
      </c>
      <c r="AB577" s="91">
        <f t="shared" si="162"/>
        <v>5</v>
      </c>
      <c r="AC577" s="81">
        <f t="shared" si="163"/>
        <v>5</v>
      </c>
      <c r="AD577" s="81">
        <f t="shared" si="164"/>
        <v>18</v>
      </c>
      <c r="AE577" s="81" t="str">
        <f t="shared" si="165"/>
        <v>5-18</v>
      </c>
      <c r="AF577" s="152">
        <f t="shared" si="166"/>
        <v>4.1666666666666685E-2</v>
      </c>
      <c r="AG577" s="153">
        <f t="shared" si="167"/>
        <v>0</v>
      </c>
      <c r="AH577" s="85">
        <f t="shared" si="168"/>
        <v>1</v>
      </c>
      <c r="AI577" s="81">
        <f t="shared" si="169"/>
        <v>18</v>
      </c>
    </row>
    <row r="578" spans="2:35" x14ac:dyDescent="0.25">
      <c r="B578" s="50" t="s">
        <v>121</v>
      </c>
      <c r="C578" s="85">
        <v>213</v>
      </c>
      <c r="D578" s="85">
        <f t="shared" si="170"/>
        <v>0</v>
      </c>
      <c r="E578" s="50" t="s">
        <v>1144</v>
      </c>
      <c r="F578" s="50"/>
      <c r="G578" s="70">
        <v>0.41666666666666669</v>
      </c>
      <c r="H578" s="70">
        <v>0.625</v>
      </c>
      <c r="I578" s="71">
        <v>44321</v>
      </c>
      <c r="J578" s="71">
        <v>44321</v>
      </c>
      <c r="K578" s="71">
        <v>44321</v>
      </c>
      <c r="L578" s="71">
        <v>44321</v>
      </c>
      <c r="M578" s="70">
        <v>0.46527777777777773</v>
      </c>
      <c r="N578" s="70">
        <v>0.47222222222222227</v>
      </c>
      <c r="O578" s="50" t="s">
        <v>684</v>
      </c>
      <c r="P578" s="50" t="s">
        <v>122</v>
      </c>
      <c r="Q578" s="50" t="s">
        <v>77</v>
      </c>
      <c r="R578" s="50" t="s">
        <v>441</v>
      </c>
      <c r="S578" s="50" t="s">
        <v>336</v>
      </c>
      <c r="T578" s="50" t="s">
        <v>184</v>
      </c>
      <c r="U578" s="151">
        <f t="shared" si="157"/>
        <v>0</v>
      </c>
      <c r="V578" s="50">
        <f t="shared" si="158"/>
        <v>1</v>
      </c>
      <c r="W578" s="152">
        <f t="shared" si="173"/>
        <v>0.1253333333333333</v>
      </c>
      <c r="X578" s="152">
        <f t="shared" si="172"/>
        <v>0.16666333333333333</v>
      </c>
      <c r="Y578" s="134">
        <f t="shared" si="159"/>
        <v>1</v>
      </c>
      <c r="Z578" s="152">
        <f t="shared" si="160"/>
        <v>0</v>
      </c>
      <c r="AA578" s="152">
        <f t="shared" si="161"/>
        <v>0.16666333333333333</v>
      </c>
      <c r="AB578" s="91">
        <f t="shared" si="162"/>
        <v>5</v>
      </c>
      <c r="AC578" s="81">
        <f t="shared" si="163"/>
        <v>5</v>
      </c>
      <c r="AD578" s="81">
        <f t="shared" si="164"/>
        <v>18</v>
      </c>
      <c r="AE578" s="81" t="str">
        <f t="shared" si="165"/>
        <v>5-18</v>
      </c>
      <c r="AF578" s="152">
        <f t="shared" si="166"/>
        <v>6.9444444444445308E-3</v>
      </c>
      <c r="AG578" s="153">
        <f t="shared" si="167"/>
        <v>0</v>
      </c>
      <c r="AH578" s="85">
        <f t="shared" si="168"/>
        <v>1</v>
      </c>
      <c r="AI578" s="81">
        <f t="shared" si="169"/>
        <v>18</v>
      </c>
    </row>
    <row r="579" spans="2:35" ht="30" x14ac:dyDescent="0.25">
      <c r="B579" s="50" t="s">
        <v>121</v>
      </c>
      <c r="C579" s="85">
        <v>213</v>
      </c>
      <c r="D579" s="85">
        <f t="shared" si="170"/>
        <v>1</v>
      </c>
      <c r="E579" s="72" t="s">
        <v>1145</v>
      </c>
      <c r="F579" s="171" t="s">
        <v>887</v>
      </c>
      <c r="G579" s="70">
        <v>0.41666666666666669</v>
      </c>
      <c r="H579" s="70">
        <v>0.625</v>
      </c>
      <c r="I579" s="71">
        <v>44321</v>
      </c>
      <c r="J579" s="71">
        <v>44321</v>
      </c>
      <c r="K579" s="71">
        <v>44321</v>
      </c>
      <c r="L579" s="71">
        <v>44321</v>
      </c>
      <c r="M579" s="70">
        <v>0.58333333333333337</v>
      </c>
      <c r="N579" s="70">
        <v>0.625</v>
      </c>
      <c r="O579" s="50" t="s">
        <v>62</v>
      </c>
      <c r="P579" s="50" t="s">
        <v>122</v>
      </c>
      <c r="Q579" s="50" t="s">
        <v>77</v>
      </c>
      <c r="R579" s="50" t="s">
        <v>349</v>
      </c>
      <c r="S579" s="50" t="s">
        <v>337</v>
      </c>
      <c r="T579" s="50" t="s">
        <v>184</v>
      </c>
      <c r="U579" s="151">
        <f t="shared" si="157"/>
        <v>0</v>
      </c>
      <c r="V579" s="50">
        <f t="shared" si="158"/>
        <v>1</v>
      </c>
      <c r="W579" s="152">
        <f t="shared" si="173"/>
        <v>0.1253333333333333</v>
      </c>
      <c r="X579" s="152">
        <f t="shared" si="172"/>
        <v>0.16666333333333333</v>
      </c>
      <c r="Y579" s="134">
        <f t="shared" si="159"/>
        <v>1</v>
      </c>
      <c r="Z579" s="152">
        <f t="shared" si="160"/>
        <v>0</v>
      </c>
      <c r="AA579" s="152">
        <f t="shared" si="161"/>
        <v>0.16666333333333333</v>
      </c>
      <c r="AB579" s="91">
        <f t="shared" si="162"/>
        <v>5</v>
      </c>
      <c r="AC579" s="81">
        <f t="shared" si="163"/>
        <v>5</v>
      </c>
      <c r="AD579" s="81">
        <f t="shared" si="164"/>
        <v>18</v>
      </c>
      <c r="AE579" s="81" t="str">
        <f t="shared" si="165"/>
        <v>5-18</v>
      </c>
      <c r="AF579" s="152">
        <f t="shared" si="166"/>
        <v>4.166666666666663E-2</v>
      </c>
      <c r="AG579" s="153">
        <f t="shared" si="167"/>
        <v>0</v>
      </c>
      <c r="AH579" s="85">
        <f t="shared" si="168"/>
        <v>1</v>
      </c>
      <c r="AI579" s="81">
        <f t="shared" si="169"/>
        <v>18</v>
      </c>
    </row>
    <row r="580" spans="2:35" ht="30" x14ac:dyDescent="0.25">
      <c r="B580" s="50" t="s">
        <v>140</v>
      </c>
      <c r="C580" s="85">
        <v>214</v>
      </c>
      <c r="D580" s="85">
        <f t="shared" si="170"/>
        <v>0</v>
      </c>
      <c r="E580" s="50" t="s">
        <v>657</v>
      </c>
      <c r="F580" s="50" t="s">
        <v>777</v>
      </c>
      <c r="G580" s="70">
        <v>0.29166666666666669</v>
      </c>
      <c r="H580" s="70">
        <v>0.3833333333333333</v>
      </c>
      <c r="I580" s="71">
        <v>44322</v>
      </c>
      <c r="J580" s="71">
        <v>44324</v>
      </c>
      <c r="K580" s="71">
        <v>44322</v>
      </c>
      <c r="L580" s="71">
        <v>44322</v>
      </c>
      <c r="M580" s="70">
        <v>0.3611111111111111</v>
      </c>
      <c r="N580" s="70">
        <v>0.39583333333333331</v>
      </c>
      <c r="O580" s="72" t="s">
        <v>1134</v>
      </c>
      <c r="P580" s="50" t="s">
        <v>142</v>
      </c>
      <c r="Q580" s="73" t="s">
        <v>47</v>
      </c>
      <c r="R580" s="50" t="s">
        <v>443</v>
      </c>
      <c r="S580" s="50" t="s">
        <v>337</v>
      </c>
      <c r="T580" s="50" t="s">
        <v>184</v>
      </c>
      <c r="U580" s="151">
        <f t="shared" si="157"/>
        <v>2</v>
      </c>
      <c r="V580" s="50">
        <f t="shared" si="158"/>
        <v>1</v>
      </c>
      <c r="W580" s="152">
        <f t="shared" si="173"/>
        <v>0.80026666666666657</v>
      </c>
      <c r="X580" s="152">
        <f t="shared" si="172"/>
        <v>1.2996633333333332</v>
      </c>
      <c r="Y580" s="134">
        <f t="shared" si="159"/>
        <v>1</v>
      </c>
      <c r="Z580" s="152">
        <f t="shared" si="160"/>
        <v>0</v>
      </c>
      <c r="AA580" s="152">
        <f t="shared" si="161"/>
        <v>1.2996633333333332</v>
      </c>
      <c r="AB580" s="91">
        <f t="shared" si="162"/>
        <v>8</v>
      </c>
      <c r="AC580" s="81">
        <f t="shared" si="163"/>
        <v>5</v>
      </c>
      <c r="AD580" s="81">
        <f t="shared" si="164"/>
        <v>18</v>
      </c>
      <c r="AE580" s="81" t="str">
        <f t="shared" si="165"/>
        <v>5-18</v>
      </c>
      <c r="AF580" s="152">
        <f t="shared" si="166"/>
        <v>3.472222222222221E-2</v>
      </c>
      <c r="AG580" s="153">
        <f t="shared" si="167"/>
        <v>0</v>
      </c>
      <c r="AH580" s="85">
        <f t="shared" si="168"/>
        <v>1</v>
      </c>
      <c r="AI580" s="81">
        <f t="shared" si="169"/>
        <v>18</v>
      </c>
    </row>
    <row r="581" spans="2:35" x14ac:dyDescent="0.25">
      <c r="B581" s="50" t="s">
        <v>140</v>
      </c>
      <c r="C581" s="85">
        <v>214</v>
      </c>
      <c r="D581" s="85">
        <f t="shared" si="170"/>
        <v>0</v>
      </c>
      <c r="E581" s="50" t="s">
        <v>1146</v>
      </c>
      <c r="F581" s="50" t="s">
        <v>887</v>
      </c>
      <c r="G581" s="70">
        <v>0.29166666666666669</v>
      </c>
      <c r="H581" s="70">
        <v>0.3833333333333333</v>
      </c>
      <c r="I581" s="71">
        <v>44322</v>
      </c>
      <c r="J581" s="71">
        <v>44324</v>
      </c>
      <c r="K581" s="71">
        <v>44322</v>
      </c>
      <c r="L581" s="71">
        <v>44322</v>
      </c>
      <c r="M581" s="70">
        <v>0.45833333333333331</v>
      </c>
      <c r="N581" s="70">
        <v>0.625</v>
      </c>
      <c r="O581" s="50" t="s">
        <v>323</v>
      </c>
      <c r="P581" s="50" t="s">
        <v>142</v>
      </c>
      <c r="Q581" s="73" t="s">
        <v>47</v>
      </c>
      <c r="R581" s="50" t="s">
        <v>352</v>
      </c>
      <c r="S581" s="50" t="s">
        <v>337</v>
      </c>
      <c r="T581" s="50" t="s">
        <v>184</v>
      </c>
      <c r="U581" s="151">
        <f t="shared" si="157"/>
        <v>2</v>
      </c>
      <c r="V581" s="50">
        <f t="shared" si="158"/>
        <v>1</v>
      </c>
      <c r="W581" s="152">
        <f t="shared" si="173"/>
        <v>0.80026666666666657</v>
      </c>
      <c r="X581" s="152">
        <f t="shared" si="172"/>
        <v>1.2996633333333332</v>
      </c>
      <c r="Y581" s="134">
        <f t="shared" si="159"/>
        <v>1</v>
      </c>
      <c r="Z581" s="152">
        <f t="shared" si="160"/>
        <v>0</v>
      </c>
      <c r="AA581" s="152">
        <f t="shared" si="161"/>
        <v>1.2996633333333332</v>
      </c>
      <c r="AB581" s="91">
        <f t="shared" si="162"/>
        <v>8</v>
      </c>
      <c r="AC581" s="81">
        <f t="shared" si="163"/>
        <v>5</v>
      </c>
      <c r="AD581" s="81">
        <f t="shared" si="164"/>
        <v>18</v>
      </c>
      <c r="AE581" s="81" t="str">
        <f t="shared" si="165"/>
        <v>5-18</v>
      </c>
      <c r="AF581" s="152">
        <f t="shared" si="166"/>
        <v>0.16666666666666669</v>
      </c>
      <c r="AG581" s="153">
        <f t="shared" si="167"/>
        <v>0</v>
      </c>
      <c r="AH581" s="85">
        <f t="shared" si="168"/>
        <v>1</v>
      </c>
      <c r="AI581" s="81">
        <f t="shared" si="169"/>
        <v>18</v>
      </c>
    </row>
    <row r="582" spans="2:35" ht="30" x14ac:dyDescent="0.25">
      <c r="B582" s="50" t="s">
        <v>140</v>
      </c>
      <c r="C582" s="85">
        <v>214</v>
      </c>
      <c r="D582" s="85">
        <f t="shared" si="170"/>
        <v>0</v>
      </c>
      <c r="E582" s="72" t="s">
        <v>1147</v>
      </c>
      <c r="F582" s="50" t="s">
        <v>441</v>
      </c>
      <c r="G582" s="70">
        <v>0.29166666666666669</v>
      </c>
      <c r="H582" s="70">
        <v>0.3833333333333333</v>
      </c>
      <c r="I582" s="71">
        <v>44322</v>
      </c>
      <c r="J582" s="71">
        <v>44324</v>
      </c>
      <c r="K582" s="71">
        <v>44322</v>
      </c>
      <c r="L582" s="71">
        <v>44322</v>
      </c>
      <c r="M582" s="70">
        <v>0.60416666666666663</v>
      </c>
      <c r="N582" s="70">
        <v>0.6875</v>
      </c>
      <c r="O582" s="50" t="s">
        <v>684</v>
      </c>
      <c r="P582" s="50" t="s">
        <v>142</v>
      </c>
      <c r="Q582" s="50" t="s">
        <v>77</v>
      </c>
      <c r="R582" s="50" t="s">
        <v>441</v>
      </c>
      <c r="S582" s="50" t="s">
        <v>336</v>
      </c>
      <c r="T582" s="50" t="s">
        <v>184</v>
      </c>
      <c r="U582" s="151">
        <f t="shared" si="157"/>
        <v>2</v>
      </c>
      <c r="V582" s="50">
        <f t="shared" si="158"/>
        <v>1</v>
      </c>
      <c r="W582" s="152">
        <f t="shared" si="173"/>
        <v>0.80026666666666657</v>
      </c>
      <c r="X582" s="152">
        <f t="shared" si="172"/>
        <v>1.2996633333333332</v>
      </c>
      <c r="Y582" s="134">
        <f t="shared" si="159"/>
        <v>1</v>
      </c>
      <c r="Z582" s="152">
        <f t="shared" si="160"/>
        <v>0</v>
      </c>
      <c r="AA582" s="152">
        <f t="shared" si="161"/>
        <v>1.2996633333333332</v>
      </c>
      <c r="AB582" s="91">
        <f t="shared" si="162"/>
        <v>8</v>
      </c>
      <c r="AC582" s="81">
        <f t="shared" si="163"/>
        <v>5</v>
      </c>
      <c r="AD582" s="81">
        <f t="shared" si="164"/>
        <v>18</v>
      </c>
      <c r="AE582" s="81" t="str">
        <f t="shared" si="165"/>
        <v>5-18</v>
      </c>
      <c r="AF582" s="152">
        <f t="shared" si="166"/>
        <v>8.333333333333337E-2</v>
      </c>
      <c r="AG582" s="153">
        <f t="shared" si="167"/>
        <v>0</v>
      </c>
      <c r="AH582" s="85">
        <f t="shared" si="168"/>
        <v>1</v>
      </c>
      <c r="AI582" s="81">
        <f t="shared" si="169"/>
        <v>18</v>
      </c>
    </row>
    <row r="583" spans="2:35" x14ac:dyDescent="0.25">
      <c r="B583" s="50" t="s">
        <v>140</v>
      </c>
      <c r="C583" s="85">
        <v>214</v>
      </c>
      <c r="D583" s="85">
        <f t="shared" si="170"/>
        <v>0</v>
      </c>
      <c r="E583" s="50" t="s">
        <v>1148</v>
      </c>
      <c r="F583" s="50" t="s">
        <v>441</v>
      </c>
      <c r="G583" s="70">
        <v>0.29166666666666669</v>
      </c>
      <c r="H583" s="70">
        <v>0.3833333333333333</v>
      </c>
      <c r="I583" s="71">
        <v>44322</v>
      </c>
      <c r="J583" s="71">
        <v>44324</v>
      </c>
      <c r="K583" s="71">
        <v>44322</v>
      </c>
      <c r="L583" s="71">
        <v>44322</v>
      </c>
      <c r="M583" s="70">
        <v>0.58333333333333337</v>
      </c>
      <c r="N583" s="70">
        <v>0.66597222222222219</v>
      </c>
      <c r="O583" s="50" t="s">
        <v>62</v>
      </c>
      <c r="P583" s="50" t="s">
        <v>142</v>
      </c>
      <c r="Q583" s="50" t="s">
        <v>77</v>
      </c>
      <c r="R583" s="50" t="s">
        <v>349</v>
      </c>
      <c r="S583" s="50" t="s">
        <v>336</v>
      </c>
      <c r="T583" s="50" t="s">
        <v>184</v>
      </c>
      <c r="U583" s="151">
        <f t="shared" si="157"/>
        <v>2</v>
      </c>
      <c r="V583" s="50">
        <f t="shared" si="158"/>
        <v>1</v>
      </c>
      <c r="W583" s="152">
        <f t="shared" si="173"/>
        <v>0.80026666666666657</v>
      </c>
      <c r="X583" s="152">
        <f t="shared" si="172"/>
        <v>1.2996633333333332</v>
      </c>
      <c r="Y583" s="134">
        <f t="shared" si="159"/>
        <v>1</v>
      </c>
      <c r="Z583" s="152">
        <f t="shared" si="160"/>
        <v>0</v>
      </c>
      <c r="AA583" s="152">
        <f t="shared" si="161"/>
        <v>1.2996633333333332</v>
      </c>
      <c r="AB583" s="91">
        <f t="shared" si="162"/>
        <v>8</v>
      </c>
      <c r="AC583" s="81">
        <f t="shared" si="163"/>
        <v>5</v>
      </c>
      <c r="AD583" s="81">
        <f t="shared" si="164"/>
        <v>18</v>
      </c>
      <c r="AE583" s="81" t="str">
        <f t="shared" si="165"/>
        <v>5-18</v>
      </c>
      <c r="AF583" s="152">
        <f t="shared" si="166"/>
        <v>8.2638888888888817E-2</v>
      </c>
      <c r="AG583" s="153">
        <f t="shared" si="167"/>
        <v>0</v>
      </c>
      <c r="AH583" s="85">
        <f t="shared" si="168"/>
        <v>1</v>
      </c>
      <c r="AI583" s="81">
        <f t="shared" si="169"/>
        <v>18</v>
      </c>
    </row>
    <row r="584" spans="2:35" x14ac:dyDescent="0.25">
      <c r="B584" s="50" t="s">
        <v>140</v>
      </c>
      <c r="C584" s="85">
        <v>214</v>
      </c>
      <c r="D584" s="85">
        <f t="shared" si="170"/>
        <v>0</v>
      </c>
      <c r="E584" s="50" t="s">
        <v>1149</v>
      </c>
      <c r="F584" s="50" t="s">
        <v>441</v>
      </c>
      <c r="G584" s="70">
        <v>0.29166666666666669</v>
      </c>
      <c r="H584" s="70">
        <v>0.3833333333333333</v>
      </c>
      <c r="I584" s="71">
        <v>44322</v>
      </c>
      <c r="J584" s="71">
        <v>44324</v>
      </c>
      <c r="K584" s="71">
        <v>44323</v>
      </c>
      <c r="L584" s="71">
        <v>44323</v>
      </c>
      <c r="M584" s="70">
        <v>0.29166666666666669</v>
      </c>
      <c r="N584" s="70">
        <v>0.70138888888888884</v>
      </c>
      <c r="O584" s="50" t="s">
        <v>684</v>
      </c>
      <c r="P584" s="50" t="s">
        <v>142</v>
      </c>
      <c r="Q584" s="50" t="s">
        <v>77</v>
      </c>
      <c r="R584" s="50" t="s">
        <v>441</v>
      </c>
      <c r="S584" s="50" t="s">
        <v>336</v>
      </c>
      <c r="T584" s="50" t="s">
        <v>184</v>
      </c>
      <c r="U584" s="151">
        <f t="shared" si="157"/>
        <v>2</v>
      </c>
      <c r="V584" s="50">
        <f t="shared" si="158"/>
        <v>1</v>
      </c>
      <c r="W584" s="152">
        <f t="shared" si="173"/>
        <v>0.80026666666666657</v>
      </c>
      <c r="X584" s="152">
        <f t="shared" si="172"/>
        <v>1.2996633333333332</v>
      </c>
      <c r="Y584" s="134">
        <f t="shared" si="159"/>
        <v>1</v>
      </c>
      <c r="Z584" s="152">
        <f t="shared" si="160"/>
        <v>0</v>
      </c>
      <c r="AA584" s="152">
        <f t="shared" si="161"/>
        <v>1.2996633333333332</v>
      </c>
      <c r="AB584" s="91">
        <f t="shared" si="162"/>
        <v>8</v>
      </c>
      <c r="AC584" s="81">
        <f t="shared" si="163"/>
        <v>5</v>
      </c>
      <c r="AD584" s="81">
        <f t="shared" si="164"/>
        <v>18</v>
      </c>
      <c r="AE584" s="81" t="str">
        <f t="shared" si="165"/>
        <v>5-18</v>
      </c>
      <c r="AF584" s="152">
        <f t="shared" si="166"/>
        <v>0.32672222222222214</v>
      </c>
      <c r="AG584" s="153">
        <f t="shared" si="167"/>
        <v>0</v>
      </c>
      <c r="AH584" s="85">
        <f t="shared" si="168"/>
        <v>1</v>
      </c>
      <c r="AI584" s="81">
        <f t="shared" si="169"/>
        <v>18</v>
      </c>
    </row>
    <row r="585" spans="2:35" x14ac:dyDescent="0.25">
      <c r="B585" s="50" t="s">
        <v>140</v>
      </c>
      <c r="C585" s="85">
        <v>214</v>
      </c>
      <c r="D585" s="85">
        <f t="shared" si="170"/>
        <v>1</v>
      </c>
      <c r="E585" s="50" t="s">
        <v>252</v>
      </c>
      <c r="F585" s="50" t="s">
        <v>976</v>
      </c>
      <c r="G585" s="70">
        <v>0.29166666666666669</v>
      </c>
      <c r="H585" s="70">
        <v>0.3833333333333333</v>
      </c>
      <c r="I585" s="71">
        <v>44322</v>
      </c>
      <c r="J585" s="71">
        <v>44324</v>
      </c>
      <c r="K585" s="71">
        <v>44324</v>
      </c>
      <c r="L585" s="71">
        <v>44324</v>
      </c>
      <c r="M585" s="70">
        <v>0.36458333333333331</v>
      </c>
      <c r="N585" s="70">
        <v>0.3833333333333333</v>
      </c>
      <c r="O585" s="50" t="s">
        <v>72</v>
      </c>
      <c r="P585" s="50" t="s">
        <v>142</v>
      </c>
      <c r="Q585" s="50" t="s">
        <v>77</v>
      </c>
      <c r="R585" s="50" t="s">
        <v>443</v>
      </c>
      <c r="S585" s="50" t="s">
        <v>336</v>
      </c>
      <c r="T585" s="50" t="s">
        <v>184</v>
      </c>
      <c r="U585" s="151">
        <f t="shared" si="157"/>
        <v>2</v>
      </c>
      <c r="V585" s="50">
        <f t="shared" si="158"/>
        <v>1</v>
      </c>
      <c r="W585" s="152">
        <f t="shared" si="173"/>
        <v>0.80026666666666657</v>
      </c>
      <c r="X585" s="152">
        <f t="shared" si="172"/>
        <v>1.2996633333333332</v>
      </c>
      <c r="Y585" s="134">
        <f t="shared" si="159"/>
        <v>1</v>
      </c>
      <c r="Z585" s="152">
        <f t="shared" si="160"/>
        <v>0</v>
      </c>
      <c r="AA585" s="152">
        <f t="shared" si="161"/>
        <v>1.2996633333333332</v>
      </c>
      <c r="AB585" s="91">
        <f t="shared" si="162"/>
        <v>8</v>
      </c>
      <c r="AC585" s="81">
        <f t="shared" si="163"/>
        <v>5</v>
      </c>
      <c r="AD585" s="81">
        <f t="shared" si="164"/>
        <v>18</v>
      </c>
      <c r="AE585" s="81" t="str">
        <f t="shared" si="165"/>
        <v>5-18</v>
      </c>
      <c r="AF585" s="152">
        <f t="shared" si="166"/>
        <v>1.8749999999999989E-2</v>
      </c>
      <c r="AG585" s="153">
        <f t="shared" si="167"/>
        <v>0</v>
      </c>
      <c r="AH585" s="85">
        <f t="shared" si="168"/>
        <v>1</v>
      </c>
      <c r="AI585" s="81">
        <f t="shared" si="169"/>
        <v>18</v>
      </c>
    </row>
    <row r="586" spans="2:35" ht="30" x14ac:dyDescent="0.25">
      <c r="B586" s="50" t="s">
        <v>93</v>
      </c>
      <c r="C586" s="85">
        <v>215</v>
      </c>
      <c r="D586" s="85">
        <f t="shared" si="170"/>
        <v>0</v>
      </c>
      <c r="E586" s="50" t="s">
        <v>657</v>
      </c>
      <c r="F586" s="50" t="s">
        <v>777</v>
      </c>
      <c r="G586" s="70">
        <v>0.33333333333333331</v>
      </c>
      <c r="H586" s="70">
        <v>0.6972222222222223</v>
      </c>
      <c r="I586" s="71">
        <v>44322</v>
      </c>
      <c r="J586" s="71">
        <v>44322</v>
      </c>
      <c r="K586" s="71">
        <v>44322</v>
      </c>
      <c r="L586" s="71">
        <v>44322</v>
      </c>
      <c r="M586" s="70">
        <v>0.375</v>
      </c>
      <c r="N586" s="70">
        <v>0.40972222222222227</v>
      </c>
      <c r="O586" s="72" t="s">
        <v>928</v>
      </c>
      <c r="P586" s="50" t="s">
        <v>75</v>
      </c>
      <c r="Q586" s="73" t="s">
        <v>47</v>
      </c>
      <c r="R586" s="50" t="s">
        <v>777</v>
      </c>
      <c r="S586" s="50" t="s">
        <v>337</v>
      </c>
      <c r="T586" s="50" t="s">
        <v>184</v>
      </c>
      <c r="U586" s="151">
        <f t="shared" si="157"/>
        <v>0</v>
      </c>
      <c r="V586" s="50">
        <f t="shared" si="158"/>
        <v>1</v>
      </c>
      <c r="W586" s="152">
        <f t="shared" si="173"/>
        <v>0.28088888888888897</v>
      </c>
      <c r="X586" s="152">
        <f t="shared" si="172"/>
        <v>0.322218888888889</v>
      </c>
      <c r="Y586" s="134">
        <f t="shared" si="159"/>
        <v>0</v>
      </c>
      <c r="Z586" s="152">
        <f t="shared" si="160"/>
        <v>0.1777777777777777</v>
      </c>
      <c r="AA586" s="152">
        <f t="shared" si="161"/>
        <v>0.4999966666666667</v>
      </c>
      <c r="AB586" s="91">
        <f t="shared" si="162"/>
        <v>6</v>
      </c>
      <c r="AC586" s="81">
        <f t="shared" si="163"/>
        <v>5</v>
      </c>
      <c r="AD586" s="81">
        <f t="shared" si="164"/>
        <v>18</v>
      </c>
      <c r="AE586" s="81" t="str">
        <f t="shared" si="165"/>
        <v>5-18</v>
      </c>
      <c r="AF586" s="152">
        <f t="shared" si="166"/>
        <v>3.4722222222222265E-2</v>
      </c>
      <c r="AG586" s="153">
        <f t="shared" si="167"/>
        <v>0</v>
      </c>
      <c r="AH586" s="85">
        <f t="shared" si="168"/>
        <v>1</v>
      </c>
      <c r="AI586" s="81">
        <f t="shared" si="169"/>
        <v>18</v>
      </c>
    </row>
    <row r="587" spans="2:35" x14ac:dyDescent="0.25">
      <c r="B587" s="50" t="s">
        <v>93</v>
      </c>
      <c r="C587" s="85">
        <v>215</v>
      </c>
      <c r="D587" s="85">
        <f t="shared" si="170"/>
        <v>0</v>
      </c>
      <c r="E587" s="50" t="s">
        <v>1150</v>
      </c>
      <c r="F587" s="50" t="s">
        <v>887</v>
      </c>
      <c r="G587" s="70">
        <v>0.33333333333333331</v>
      </c>
      <c r="H587" s="70">
        <v>0.6972222222222223</v>
      </c>
      <c r="I587" s="71">
        <v>44322</v>
      </c>
      <c r="J587" s="71">
        <v>44322</v>
      </c>
      <c r="K587" s="71">
        <v>44322</v>
      </c>
      <c r="L587" s="71">
        <v>44322</v>
      </c>
      <c r="M587" s="70">
        <v>0.375</v>
      </c>
      <c r="N587" s="70">
        <v>0.38194444444444442</v>
      </c>
      <c r="O587" s="50" t="s">
        <v>372</v>
      </c>
      <c r="P587" s="50" t="s">
        <v>75</v>
      </c>
      <c r="Q587" s="73" t="s">
        <v>47</v>
      </c>
      <c r="R587" s="50" t="s">
        <v>349</v>
      </c>
      <c r="S587" s="50" t="s">
        <v>337</v>
      </c>
      <c r="T587" s="50" t="s">
        <v>184</v>
      </c>
      <c r="U587" s="151">
        <f t="shared" si="157"/>
        <v>0</v>
      </c>
      <c r="V587" s="50">
        <f t="shared" si="158"/>
        <v>1</v>
      </c>
      <c r="W587" s="152">
        <f t="shared" si="173"/>
        <v>0.28088888888888897</v>
      </c>
      <c r="X587" s="152">
        <f t="shared" si="172"/>
        <v>0.322218888888889</v>
      </c>
      <c r="Y587" s="134">
        <f t="shared" si="159"/>
        <v>0</v>
      </c>
      <c r="Z587" s="152">
        <f t="shared" si="160"/>
        <v>0.1777777777777777</v>
      </c>
      <c r="AA587" s="152">
        <f t="shared" si="161"/>
        <v>0.4999966666666667</v>
      </c>
      <c r="AB587" s="91">
        <f t="shared" si="162"/>
        <v>6</v>
      </c>
      <c r="AC587" s="81">
        <f t="shared" si="163"/>
        <v>5</v>
      </c>
      <c r="AD587" s="81">
        <f t="shared" si="164"/>
        <v>18</v>
      </c>
      <c r="AE587" s="81" t="str">
        <f t="shared" si="165"/>
        <v>5-18</v>
      </c>
      <c r="AF587" s="152">
        <f t="shared" si="166"/>
        <v>6.9444444444444198E-3</v>
      </c>
      <c r="AG587" s="153">
        <f t="shared" si="167"/>
        <v>0</v>
      </c>
      <c r="AH587" s="85">
        <f t="shared" si="168"/>
        <v>1</v>
      </c>
      <c r="AI587" s="81">
        <f t="shared" si="169"/>
        <v>18</v>
      </c>
    </row>
    <row r="588" spans="2:35" x14ac:dyDescent="0.25">
      <c r="B588" s="50" t="s">
        <v>93</v>
      </c>
      <c r="C588" s="85">
        <v>215</v>
      </c>
      <c r="D588" s="85">
        <f t="shared" si="170"/>
        <v>0</v>
      </c>
      <c r="E588" s="50" t="s">
        <v>1151</v>
      </c>
      <c r="F588" s="50" t="s">
        <v>887</v>
      </c>
      <c r="G588" s="70">
        <v>0.33333333333333331</v>
      </c>
      <c r="H588" s="70">
        <v>0.6972222222222223</v>
      </c>
      <c r="I588" s="71">
        <v>44322</v>
      </c>
      <c r="J588" s="71">
        <v>44322</v>
      </c>
      <c r="K588" s="71">
        <v>44322</v>
      </c>
      <c r="L588" s="71">
        <v>44322</v>
      </c>
      <c r="M588" s="70">
        <v>0.39583333333333331</v>
      </c>
      <c r="N588" s="70">
        <v>0.5</v>
      </c>
      <c r="O588" s="50" t="s">
        <v>62</v>
      </c>
      <c r="P588" s="50" t="s">
        <v>75</v>
      </c>
      <c r="Q588" s="50" t="s">
        <v>77</v>
      </c>
      <c r="R588" s="50" t="s">
        <v>349</v>
      </c>
      <c r="S588" s="50" t="s">
        <v>337</v>
      </c>
      <c r="T588" s="50" t="s">
        <v>184</v>
      </c>
      <c r="U588" s="151">
        <f t="shared" si="157"/>
        <v>0</v>
      </c>
      <c r="V588" s="50">
        <f t="shared" si="158"/>
        <v>1</v>
      </c>
      <c r="W588" s="152">
        <f t="shared" si="173"/>
        <v>0.28088888888888897</v>
      </c>
      <c r="X588" s="152">
        <f t="shared" si="172"/>
        <v>0.322218888888889</v>
      </c>
      <c r="Y588" s="134">
        <f t="shared" si="159"/>
        <v>0</v>
      </c>
      <c r="Z588" s="152">
        <f t="shared" si="160"/>
        <v>0.1777777777777777</v>
      </c>
      <c r="AA588" s="152">
        <f t="shared" si="161"/>
        <v>0.4999966666666667</v>
      </c>
      <c r="AB588" s="91">
        <f t="shared" si="162"/>
        <v>6</v>
      </c>
      <c r="AC588" s="81">
        <f t="shared" si="163"/>
        <v>5</v>
      </c>
      <c r="AD588" s="81">
        <f t="shared" si="164"/>
        <v>18</v>
      </c>
      <c r="AE588" s="81" t="str">
        <f t="shared" si="165"/>
        <v>5-18</v>
      </c>
      <c r="AF588" s="152">
        <f t="shared" si="166"/>
        <v>0.10416666666666669</v>
      </c>
      <c r="AG588" s="153">
        <f t="shared" si="167"/>
        <v>0</v>
      </c>
      <c r="AH588" s="85">
        <f t="shared" si="168"/>
        <v>1</v>
      </c>
      <c r="AI588" s="81">
        <f t="shared" si="169"/>
        <v>18</v>
      </c>
    </row>
    <row r="589" spans="2:35" x14ac:dyDescent="0.25">
      <c r="B589" s="50" t="s">
        <v>93</v>
      </c>
      <c r="C589" s="85">
        <v>215</v>
      </c>
      <c r="D589" s="85">
        <f t="shared" si="170"/>
        <v>0</v>
      </c>
      <c r="E589" s="50" t="s">
        <v>1152</v>
      </c>
      <c r="F589" s="50" t="s">
        <v>441</v>
      </c>
      <c r="G589" s="70">
        <v>0.33333333333333331</v>
      </c>
      <c r="H589" s="70">
        <v>0.6972222222222223</v>
      </c>
      <c r="I589" s="71">
        <v>44322</v>
      </c>
      <c r="J589" s="71">
        <v>44322</v>
      </c>
      <c r="K589" s="71">
        <v>44322</v>
      </c>
      <c r="L589" s="71">
        <v>44322</v>
      </c>
      <c r="M589" s="70">
        <v>0.4861111111111111</v>
      </c>
      <c r="N589" s="70">
        <v>0.5</v>
      </c>
      <c r="O589" s="50" t="s">
        <v>72</v>
      </c>
      <c r="P589" s="50" t="s">
        <v>75</v>
      </c>
      <c r="Q589" s="73" t="s">
        <v>47</v>
      </c>
      <c r="R589" s="50" t="s">
        <v>443</v>
      </c>
      <c r="S589" s="50" t="s">
        <v>337</v>
      </c>
      <c r="T589" s="50" t="s">
        <v>184</v>
      </c>
      <c r="U589" s="151">
        <f t="shared" si="157"/>
        <v>0</v>
      </c>
      <c r="V589" s="50">
        <f t="shared" si="158"/>
        <v>1</v>
      </c>
      <c r="W589" s="152">
        <f t="shared" si="173"/>
        <v>0.28088888888888897</v>
      </c>
      <c r="X589" s="152">
        <f t="shared" si="172"/>
        <v>0.322218888888889</v>
      </c>
      <c r="Y589" s="134">
        <f t="shared" si="159"/>
        <v>0</v>
      </c>
      <c r="Z589" s="152">
        <f t="shared" si="160"/>
        <v>0.1777777777777777</v>
      </c>
      <c r="AA589" s="152">
        <f t="shared" si="161"/>
        <v>0.4999966666666667</v>
      </c>
      <c r="AB589" s="91">
        <f t="shared" si="162"/>
        <v>6</v>
      </c>
      <c r="AC589" s="81">
        <f t="shared" si="163"/>
        <v>5</v>
      </c>
      <c r="AD589" s="81">
        <f t="shared" si="164"/>
        <v>18</v>
      </c>
      <c r="AE589" s="81" t="str">
        <f t="shared" si="165"/>
        <v>5-18</v>
      </c>
      <c r="AF589" s="152">
        <f t="shared" si="166"/>
        <v>1.3888888888888895E-2</v>
      </c>
      <c r="AG589" s="153">
        <f t="shared" si="167"/>
        <v>0</v>
      </c>
      <c r="AH589" s="85">
        <f t="shared" si="168"/>
        <v>1</v>
      </c>
      <c r="AI589" s="81">
        <f t="shared" si="169"/>
        <v>18</v>
      </c>
    </row>
    <row r="590" spans="2:35" x14ac:dyDescent="0.25">
      <c r="B590" s="50" t="s">
        <v>93</v>
      </c>
      <c r="C590" s="85">
        <v>215</v>
      </c>
      <c r="D590" s="85">
        <f t="shared" si="170"/>
        <v>0</v>
      </c>
      <c r="E590" s="50" t="s">
        <v>1153</v>
      </c>
      <c r="F590" s="50" t="s">
        <v>887</v>
      </c>
      <c r="G590" s="70">
        <v>0.33333333333333331</v>
      </c>
      <c r="H590" s="70">
        <v>0.6972222222222223</v>
      </c>
      <c r="I590" s="71">
        <v>44322</v>
      </c>
      <c r="J590" s="71">
        <v>44322</v>
      </c>
      <c r="K590" s="71">
        <v>44322</v>
      </c>
      <c r="L590" s="71">
        <v>44322</v>
      </c>
      <c r="M590" s="70">
        <v>0.625</v>
      </c>
      <c r="N590" s="70">
        <v>0.65833333333333333</v>
      </c>
      <c r="O590" s="50" t="s">
        <v>84</v>
      </c>
      <c r="P590" s="50" t="s">
        <v>75</v>
      </c>
      <c r="Q590" s="50" t="s">
        <v>77</v>
      </c>
      <c r="R590" s="50" t="s">
        <v>443</v>
      </c>
      <c r="S590" s="50" t="s">
        <v>337</v>
      </c>
      <c r="T590" s="50" t="s">
        <v>184</v>
      </c>
      <c r="U590" s="151">
        <f t="shared" si="157"/>
        <v>0</v>
      </c>
      <c r="V590" s="50">
        <f t="shared" si="158"/>
        <v>1</v>
      </c>
      <c r="W590" s="152">
        <f t="shared" si="173"/>
        <v>0.28088888888888897</v>
      </c>
      <c r="X590" s="152">
        <f t="shared" si="172"/>
        <v>0.322218888888889</v>
      </c>
      <c r="Y590" s="134">
        <f t="shared" si="159"/>
        <v>0</v>
      </c>
      <c r="Z590" s="152">
        <f t="shared" si="160"/>
        <v>0.1777777777777777</v>
      </c>
      <c r="AA590" s="152">
        <f t="shared" si="161"/>
        <v>0.4999966666666667</v>
      </c>
      <c r="AB590" s="91">
        <f t="shared" si="162"/>
        <v>6</v>
      </c>
      <c r="AC590" s="81">
        <f t="shared" si="163"/>
        <v>5</v>
      </c>
      <c r="AD590" s="81">
        <f t="shared" si="164"/>
        <v>18</v>
      </c>
      <c r="AE590" s="81" t="str">
        <f t="shared" si="165"/>
        <v>5-18</v>
      </c>
      <c r="AF590" s="152">
        <f t="shared" si="166"/>
        <v>3.3333333333333326E-2</v>
      </c>
      <c r="AG590" s="153">
        <f t="shared" si="167"/>
        <v>0</v>
      </c>
      <c r="AH590" s="85">
        <f t="shared" si="168"/>
        <v>1</v>
      </c>
      <c r="AI590" s="81">
        <f t="shared" si="169"/>
        <v>18</v>
      </c>
    </row>
    <row r="591" spans="2:35" x14ac:dyDescent="0.25">
      <c r="B591" s="50" t="s">
        <v>93</v>
      </c>
      <c r="C591" s="85">
        <v>215</v>
      </c>
      <c r="D591" s="85">
        <f t="shared" si="170"/>
        <v>1</v>
      </c>
      <c r="E591" s="50" t="s">
        <v>1154</v>
      </c>
      <c r="F591" s="50" t="s">
        <v>887</v>
      </c>
      <c r="G591" s="70">
        <v>0.33333333333333331</v>
      </c>
      <c r="H591" s="70">
        <v>0.6972222222222223</v>
      </c>
      <c r="I591" s="71">
        <v>44322</v>
      </c>
      <c r="J591" s="71">
        <v>44322</v>
      </c>
      <c r="K591" s="71">
        <v>44322</v>
      </c>
      <c r="L591" s="71">
        <v>44322</v>
      </c>
      <c r="M591" s="70">
        <v>0.67013888888888884</v>
      </c>
      <c r="N591" s="70">
        <v>0.6972222222222223</v>
      </c>
      <c r="O591" s="50" t="s">
        <v>62</v>
      </c>
      <c r="P591" s="50" t="s">
        <v>75</v>
      </c>
      <c r="Q591" s="50" t="s">
        <v>77</v>
      </c>
      <c r="R591" s="50" t="s">
        <v>349</v>
      </c>
      <c r="S591" s="50" t="s">
        <v>337</v>
      </c>
      <c r="T591" s="50" t="s">
        <v>184</v>
      </c>
      <c r="U591" s="151">
        <f t="shared" si="157"/>
        <v>0</v>
      </c>
      <c r="V591" s="50">
        <f t="shared" si="158"/>
        <v>1</v>
      </c>
      <c r="W591" s="152">
        <f t="shared" si="173"/>
        <v>0.28088888888888897</v>
      </c>
      <c r="X591" s="152">
        <f t="shared" si="172"/>
        <v>0.322218888888889</v>
      </c>
      <c r="Y591" s="134">
        <f t="shared" si="159"/>
        <v>0</v>
      </c>
      <c r="Z591" s="152">
        <f t="shared" si="160"/>
        <v>0.1777777777777777</v>
      </c>
      <c r="AA591" s="152">
        <f t="shared" si="161"/>
        <v>0.4999966666666667</v>
      </c>
      <c r="AB591" s="91">
        <f t="shared" si="162"/>
        <v>6</v>
      </c>
      <c r="AC591" s="81">
        <f t="shared" si="163"/>
        <v>5</v>
      </c>
      <c r="AD591" s="81">
        <f t="shared" si="164"/>
        <v>18</v>
      </c>
      <c r="AE591" s="81" t="str">
        <f t="shared" si="165"/>
        <v>5-18</v>
      </c>
      <c r="AF591" s="152">
        <f t="shared" si="166"/>
        <v>2.7083333333333459E-2</v>
      </c>
      <c r="AG591" s="153">
        <f t="shared" si="167"/>
        <v>0</v>
      </c>
      <c r="AH591" s="85">
        <f t="shared" si="168"/>
        <v>1</v>
      </c>
      <c r="AI591" s="81">
        <f t="shared" si="169"/>
        <v>18</v>
      </c>
    </row>
    <row r="592" spans="2:35" x14ac:dyDescent="0.25">
      <c r="B592" s="50" t="s">
        <v>95</v>
      </c>
      <c r="C592" s="85">
        <v>216</v>
      </c>
      <c r="D592" s="85">
        <f t="shared" si="170"/>
        <v>1</v>
      </c>
      <c r="E592" s="50" t="s">
        <v>258</v>
      </c>
      <c r="F592" s="50" t="s">
        <v>441</v>
      </c>
      <c r="G592" s="70">
        <v>0.37083333333333335</v>
      </c>
      <c r="H592" s="70">
        <v>0.41666666666666669</v>
      </c>
      <c r="I592" s="71">
        <v>44322</v>
      </c>
      <c r="J592" s="71">
        <v>44322</v>
      </c>
      <c r="K592" s="71">
        <v>44322</v>
      </c>
      <c r="L592" s="71">
        <v>44322</v>
      </c>
      <c r="M592" s="70">
        <v>0.375</v>
      </c>
      <c r="N592" s="70">
        <v>0.41666666666666669</v>
      </c>
      <c r="O592" s="50" t="s">
        <v>738</v>
      </c>
      <c r="P592" s="50" t="s">
        <v>96</v>
      </c>
      <c r="Q592" s="73" t="s">
        <v>47</v>
      </c>
      <c r="R592" s="50" t="s">
        <v>344</v>
      </c>
      <c r="S592" s="50" t="s">
        <v>336</v>
      </c>
      <c r="T592" s="50" t="s">
        <v>188</v>
      </c>
      <c r="U592" s="151">
        <f t="shared" si="157"/>
        <v>0</v>
      </c>
      <c r="V592" s="50">
        <f t="shared" si="158"/>
        <v>1</v>
      </c>
      <c r="W592" s="152">
        <f t="shared" si="173"/>
        <v>4.5833333333333337E-2</v>
      </c>
      <c r="X592" s="152">
        <f t="shared" si="172"/>
        <v>4.5833333333333337E-2</v>
      </c>
      <c r="Y592" s="134">
        <f t="shared" si="159"/>
        <v>1</v>
      </c>
      <c r="Z592" s="152">
        <f t="shared" si="160"/>
        <v>0</v>
      </c>
      <c r="AA592" s="152">
        <f t="shared" si="161"/>
        <v>4.5833333333333337E-2</v>
      </c>
      <c r="AB592" s="91">
        <f t="shared" si="162"/>
        <v>6</v>
      </c>
      <c r="AC592" s="81">
        <f t="shared" si="163"/>
        <v>5</v>
      </c>
      <c r="AD592" s="81">
        <f t="shared" si="164"/>
        <v>18</v>
      </c>
      <c r="AE592" s="81" t="str">
        <f t="shared" si="165"/>
        <v>5-18</v>
      </c>
      <c r="AF592" s="152">
        <f t="shared" si="166"/>
        <v>4.1666666666666685E-2</v>
      </c>
      <c r="AG592" s="153">
        <f t="shared" si="167"/>
        <v>0</v>
      </c>
      <c r="AH592" s="85">
        <f t="shared" si="168"/>
        <v>1</v>
      </c>
      <c r="AI592" s="81">
        <f t="shared" si="169"/>
        <v>18</v>
      </c>
    </row>
    <row r="593" spans="2:35" x14ac:dyDescent="0.25">
      <c r="B593" s="50" t="s">
        <v>79</v>
      </c>
      <c r="C593" s="85">
        <v>217</v>
      </c>
      <c r="D593" s="85">
        <f t="shared" si="170"/>
        <v>0</v>
      </c>
      <c r="E593" s="50" t="s">
        <v>1155</v>
      </c>
      <c r="F593" s="50" t="s">
        <v>950</v>
      </c>
      <c r="G593" s="70">
        <v>0.58333333333333337</v>
      </c>
      <c r="H593" s="70">
        <v>0.41666666666666669</v>
      </c>
      <c r="I593" s="71">
        <v>44322</v>
      </c>
      <c r="J593" s="71">
        <v>44324</v>
      </c>
      <c r="K593" s="71">
        <v>44322</v>
      </c>
      <c r="L593" s="71">
        <v>44322</v>
      </c>
      <c r="M593" s="70">
        <v>0.61388888888888882</v>
      </c>
      <c r="N593" s="70">
        <v>0.70833333333333337</v>
      </c>
      <c r="O593" s="50" t="s">
        <v>84</v>
      </c>
      <c r="P593" s="50" t="s">
        <v>80</v>
      </c>
      <c r="Q593" s="73" t="s">
        <v>47</v>
      </c>
      <c r="R593" s="50" t="s">
        <v>351</v>
      </c>
      <c r="S593" s="50" t="s">
        <v>337</v>
      </c>
      <c r="T593" s="50" t="s">
        <v>184</v>
      </c>
      <c r="U593" s="151">
        <f t="shared" si="157"/>
        <v>2</v>
      </c>
      <c r="V593" s="50">
        <f t="shared" si="158"/>
        <v>1</v>
      </c>
      <c r="W593" s="152">
        <f t="shared" si="173"/>
        <v>0.54193333333333327</v>
      </c>
      <c r="X593" s="152">
        <f t="shared" si="172"/>
        <v>1.0413299999999999</v>
      </c>
      <c r="Y593" s="134">
        <f t="shared" si="159"/>
        <v>1</v>
      </c>
      <c r="Z593" s="152">
        <f t="shared" si="160"/>
        <v>0</v>
      </c>
      <c r="AA593" s="152">
        <f t="shared" si="161"/>
        <v>1.0413299999999999</v>
      </c>
      <c r="AB593" s="91">
        <f t="shared" si="162"/>
        <v>8</v>
      </c>
      <c r="AC593" s="81">
        <f t="shared" si="163"/>
        <v>5</v>
      </c>
      <c r="AD593" s="81">
        <f t="shared" si="164"/>
        <v>18</v>
      </c>
      <c r="AE593" s="81" t="str">
        <f t="shared" si="165"/>
        <v>5-18</v>
      </c>
      <c r="AF593" s="152">
        <f t="shared" si="166"/>
        <v>9.4444444444444553E-2</v>
      </c>
      <c r="AG593" s="153">
        <f t="shared" si="167"/>
        <v>0</v>
      </c>
      <c r="AH593" s="85">
        <f t="shared" si="168"/>
        <v>1</v>
      </c>
      <c r="AI593" s="81">
        <f t="shared" si="169"/>
        <v>18</v>
      </c>
    </row>
    <row r="594" spans="2:35" x14ac:dyDescent="0.25">
      <c r="B594" s="50" t="s">
        <v>79</v>
      </c>
      <c r="C594" s="85">
        <v>217</v>
      </c>
      <c r="D594" s="85">
        <f t="shared" si="170"/>
        <v>0</v>
      </c>
      <c r="E594" s="50" t="s">
        <v>258</v>
      </c>
      <c r="F594" s="50" t="s">
        <v>441</v>
      </c>
      <c r="G594" s="70">
        <v>0.58333333333333337</v>
      </c>
      <c r="H594" s="70">
        <v>0.41666666666666669</v>
      </c>
      <c r="I594" s="71">
        <v>44322</v>
      </c>
      <c r="J594" s="71">
        <v>44324</v>
      </c>
      <c r="K594" s="71">
        <v>44322</v>
      </c>
      <c r="L594" s="71">
        <v>44322</v>
      </c>
      <c r="M594" s="70">
        <v>0.66666666666666663</v>
      </c>
      <c r="N594" s="70">
        <v>0.70833333333333337</v>
      </c>
      <c r="O594" s="50" t="s">
        <v>738</v>
      </c>
      <c r="P594" s="50" t="s">
        <v>80</v>
      </c>
      <c r="Q594" s="50" t="s">
        <v>77</v>
      </c>
      <c r="R594" s="50" t="s">
        <v>344</v>
      </c>
      <c r="S594" s="50" t="s">
        <v>336</v>
      </c>
      <c r="T594" s="50" t="s">
        <v>184</v>
      </c>
      <c r="U594" s="151">
        <f t="shared" si="157"/>
        <v>2</v>
      </c>
      <c r="V594" s="50">
        <f t="shared" si="158"/>
        <v>1</v>
      </c>
      <c r="W594" s="152">
        <f t="shared" si="173"/>
        <v>0.54193333333333327</v>
      </c>
      <c r="X594" s="152">
        <f t="shared" si="172"/>
        <v>1.0413299999999999</v>
      </c>
      <c r="Y594" s="134">
        <f t="shared" si="159"/>
        <v>1</v>
      </c>
      <c r="Z594" s="152">
        <f t="shared" si="160"/>
        <v>0</v>
      </c>
      <c r="AA594" s="152">
        <f t="shared" si="161"/>
        <v>1.0413299999999999</v>
      </c>
      <c r="AB594" s="91">
        <f t="shared" si="162"/>
        <v>8</v>
      </c>
      <c r="AC594" s="81">
        <f t="shared" si="163"/>
        <v>5</v>
      </c>
      <c r="AD594" s="81">
        <f t="shared" si="164"/>
        <v>18</v>
      </c>
      <c r="AE594" s="81" t="str">
        <f t="shared" si="165"/>
        <v>5-18</v>
      </c>
      <c r="AF594" s="152">
        <f t="shared" si="166"/>
        <v>4.1666666666666741E-2</v>
      </c>
      <c r="AG594" s="153">
        <f t="shared" si="167"/>
        <v>0</v>
      </c>
      <c r="AH594" s="85">
        <f t="shared" si="168"/>
        <v>1</v>
      </c>
      <c r="AI594" s="81">
        <f t="shared" si="169"/>
        <v>18</v>
      </c>
    </row>
    <row r="595" spans="2:35" ht="45" x14ac:dyDescent="0.25">
      <c r="B595" s="50" t="s">
        <v>79</v>
      </c>
      <c r="C595" s="85">
        <v>217</v>
      </c>
      <c r="D595" s="85">
        <f t="shared" si="170"/>
        <v>0</v>
      </c>
      <c r="E595" s="72" t="s">
        <v>1156</v>
      </c>
      <c r="F595" s="50" t="s">
        <v>1157</v>
      </c>
      <c r="G595" s="70">
        <v>0.58333333333333304</v>
      </c>
      <c r="H595" s="70">
        <v>0.41666666666666669</v>
      </c>
      <c r="I595" s="71">
        <v>44322</v>
      </c>
      <c r="J595" s="71">
        <v>44324</v>
      </c>
      <c r="K595" s="71">
        <v>44323</v>
      </c>
      <c r="L595" s="71">
        <v>44323</v>
      </c>
      <c r="M595" s="70">
        <v>0.55208333333333337</v>
      </c>
      <c r="N595" s="70">
        <v>0.63541666666666663</v>
      </c>
      <c r="O595" s="50" t="s">
        <v>163</v>
      </c>
      <c r="P595" s="50" t="s">
        <v>80</v>
      </c>
      <c r="Q595" s="50" t="s">
        <v>77</v>
      </c>
      <c r="R595" s="50" t="s">
        <v>443</v>
      </c>
      <c r="S595" s="50" t="s">
        <v>337</v>
      </c>
      <c r="T595" s="50" t="s">
        <v>184</v>
      </c>
      <c r="U595" s="151">
        <f t="shared" si="157"/>
        <v>2</v>
      </c>
      <c r="V595" s="50">
        <f t="shared" si="158"/>
        <v>1</v>
      </c>
      <c r="W595" s="152">
        <f t="shared" si="173"/>
        <v>0.5419333333333336</v>
      </c>
      <c r="X595" s="152">
        <f t="shared" si="172"/>
        <v>1.0413300000000003</v>
      </c>
      <c r="Y595" s="134">
        <f t="shared" si="159"/>
        <v>1</v>
      </c>
      <c r="Z595" s="152">
        <f t="shared" si="160"/>
        <v>0</v>
      </c>
      <c r="AA595" s="152">
        <f t="shared" si="161"/>
        <v>1.0413300000000003</v>
      </c>
      <c r="AB595" s="91">
        <f t="shared" si="162"/>
        <v>8</v>
      </c>
      <c r="AC595" s="81">
        <f t="shared" si="163"/>
        <v>5</v>
      </c>
      <c r="AD595" s="81">
        <f t="shared" si="164"/>
        <v>18</v>
      </c>
      <c r="AE595" s="81" t="str">
        <f t="shared" si="165"/>
        <v>5-18</v>
      </c>
      <c r="AF595" s="152">
        <f t="shared" si="166"/>
        <v>8.3333333333333259E-2</v>
      </c>
      <c r="AG595" s="153">
        <f t="shared" si="167"/>
        <v>0</v>
      </c>
      <c r="AH595" s="85">
        <f t="shared" si="168"/>
        <v>1</v>
      </c>
      <c r="AI595" s="81">
        <f t="shared" si="169"/>
        <v>18</v>
      </c>
    </row>
    <row r="596" spans="2:35" x14ac:dyDescent="0.25">
      <c r="B596" s="50" t="s">
        <v>79</v>
      </c>
      <c r="C596" s="85">
        <v>217</v>
      </c>
      <c r="D596" s="85">
        <f t="shared" si="170"/>
        <v>0</v>
      </c>
      <c r="E596" s="50" t="s">
        <v>1158</v>
      </c>
      <c r="F596" s="50" t="s">
        <v>903</v>
      </c>
      <c r="G596" s="70">
        <v>0.58333333333333304</v>
      </c>
      <c r="H596" s="70">
        <v>0.41666666666666669</v>
      </c>
      <c r="I596" s="71">
        <v>44322</v>
      </c>
      <c r="J596" s="71">
        <v>44324</v>
      </c>
      <c r="K596" s="71">
        <v>44323</v>
      </c>
      <c r="L596" s="71">
        <v>44323</v>
      </c>
      <c r="M596" s="70">
        <v>0.58333333333333337</v>
      </c>
      <c r="N596" s="70">
        <v>0.64583333333333337</v>
      </c>
      <c r="O596" s="50" t="s">
        <v>323</v>
      </c>
      <c r="P596" s="50" t="s">
        <v>80</v>
      </c>
      <c r="Q596" s="73" t="s">
        <v>47</v>
      </c>
      <c r="R596" s="50" t="s">
        <v>352</v>
      </c>
      <c r="S596" s="50" t="s">
        <v>337</v>
      </c>
      <c r="T596" s="50" t="s">
        <v>184</v>
      </c>
      <c r="U596" s="151">
        <f t="shared" si="157"/>
        <v>2</v>
      </c>
      <c r="V596" s="50">
        <f t="shared" si="158"/>
        <v>1</v>
      </c>
      <c r="W596" s="152">
        <f t="shared" si="173"/>
        <v>0.5419333333333336</v>
      </c>
      <c r="X596" s="152">
        <f t="shared" si="172"/>
        <v>1.0413300000000003</v>
      </c>
      <c r="Y596" s="134">
        <f t="shared" si="159"/>
        <v>1</v>
      </c>
      <c r="Z596" s="152">
        <f t="shared" si="160"/>
        <v>0</v>
      </c>
      <c r="AA596" s="152">
        <f t="shared" si="161"/>
        <v>1.0413300000000003</v>
      </c>
      <c r="AB596" s="91">
        <f t="shared" si="162"/>
        <v>8</v>
      </c>
      <c r="AC596" s="81">
        <f t="shared" si="163"/>
        <v>5</v>
      </c>
      <c r="AD596" s="81">
        <f t="shared" si="164"/>
        <v>18</v>
      </c>
      <c r="AE596" s="81" t="str">
        <f t="shared" si="165"/>
        <v>5-18</v>
      </c>
      <c r="AF596" s="152">
        <f t="shared" si="166"/>
        <v>6.25E-2</v>
      </c>
      <c r="AG596" s="153">
        <f t="shared" si="167"/>
        <v>0</v>
      </c>
      <c r="AH596" s="85">
        <f t="shared" si="168"/>
        <v>1</v>
      </c>
      <c r="AI596" s="81">
        <f t="shared" si="169"/>
        <v>18</v>
      </c>
    </row>
    <row r="597" spans="2:35" x14ac:dyDescent="0.25">
      <c r="B597" s="50" t="s">
        <v>79</v>
      </c>
      <c r="C597" s="85">
        <v>217</v>
      </c>
      <c r="D597" s="85">
        <f t="shared" ref="D597:D613" si="174">IF(C597=C598,0,1)</f>
        <v>0</v>
      </c>
      <c r="E597" s="50" t="s">
        <v>1159</v>
      </c>
      <c r="F597" s="50" t="s">
        <v>890</v>
      </c>
      <c r="G597" s="70">
        <v>0.58333333333333304</v>
      </c>
      <c r="H597" s="70">
        <v>0.41666666666666669</v>
      </c>
      <c r="I597" s="71">
        <v>44322</v>
      </c>
      <c r="J597" s="71">
        <v>44324</v>
      </c>
      <c r="K597" s="71">
        <v>44324</v>
      </c>
      <c r="L597" s="71">
        <v>44324</v>
      </c>
      <c r="M597" s="70">
        <v>0.3125</v>
      </c>
      <c r="N597" s="70">
        <v>0.41666666666666669</v>
      </c>
      <c r="O597" s="50" t="s">
        <v>271</v>
      </c>
      <c r="P597" s="50" t="s">
        <v>80</v>
      </c>
      <c r="Q597" s="73" t="s">
        <v>47</v>
      </c>
      <c r="R597" s="50" t="s">
        <v>380</v>
      </c>
      <c r="S597" s="50" t="s">
        <v>337</v>
      </c>
      <c r="T597" s="50" t="s">
        <v>184</v>
      </c>
      <c r="U597" s="151">
        <f t="shared" si="157"/>
        <v>2</v>
      </c>
      <c r="V597" s="50">
        <f t="shared" si="158"/>
        <v>1</v>
      </c>
      <c r="W597" s="152">
        <f t="shared" si="173"/>
        <v>0.5419333333333336</v>
      </c>
      <c r="X597" s="152">
        <f t="shared" si="172"/>
        <v>1.0413300000000003</v>
      </c>
      <c r="Y597" s="134">
        <f t="shared" si="159"/>
        <v>1</v>
      </c>
      <c r="Z597" s="152">
        <f t="shared" si="160"/>
        <v>0</v>
      </c>
      <c r="AA597" s="152">
        <f t="shared" si="161"/>
        <v>1.0413300000000003</v>
      </c>
      <c r="AB597" s="91">
        <f t="shared" si="162"/>
        <v>8</v>
      </c>
      <c r="AC597" s="81">
        <f t="shared" si="163"/>
        <v>5</v>
      </c>
      <c r="AD597" s="81">
        <f t="shared" si="164"/>
        <v>18</v>
      </c>
      <c r="AE597" s="81" t="str">
        <f t="shared" si="165"/>
        <v>5-18</v>
      </c>
      <c r="AF597" s="152">
        <f t="shared" si="166"/>
        <v>0.10416666666666669</v>
      </c>
      <c r="AG597" s="153">
        <f t="shared" si="167"/>
        <v>0</v>
      </c>
      <c r="AH597" s="85">
        <f t="shared" si="168"/>
        <v>1</v>
      </c>
      <c r="AI597" s="81">
        <f t="shared" si="169"/>
        <v>18</v>
      </c>
    </row>
    <row r="598" spans="2:35" x14ac:dyDescent="0.25">
      <c r="B598" s="50" t="s">
        <v>79</v>
      </c>
      <c r="C598" s="85">
        <v>217</v>
      </c>
      <c r="D598" s="85">
        <f t="shared" si="174"/>
        <v>1</v>
      </c>
      <c r="E598" s="50" t="s">
        <v>1160</v>
      </c>
      <c r="F598" s="50" t="s">
        <v>887</v>
      </c>
      <c r="G598" s="70">
        <v>0.58333333333333304</v>
      </c>
      <c r="H598" s="70">
        <v>0.41666666666666669</v>
      </c>
      <c r="I598" s="71">
        <v>44322</v>
      </c>
      <c r="J598" s="71">
        <v>44324</v>
      </c>
      <c r="K598" s="71">
        <v>44324</v>
      </c>
      <c r="L598" s="71">
        <v>44324</v>
      </c>
      <c r="M598" s="70">
        <v>0.3125</v>
      </c>
      <c r="N598" s="70">
        <v>0.41666666666666669</v>
      </c>
      <c r="O598" s="50" t="s">
        <v>400</v>
      </c>
      <c r="P598" s="50" t="s">
        <v>80</v>
      </c>
      <c r="Q598" s="73" t="s">
        <v>47</v>
      </c>
      <c r="R598" s="50" t="s">
        <v>352</v>
      </c>
      <c r="S598" s="50" t="s">
        <v>337</v>
      </c>
      <c r="T598" s="50" t="s">
        <v>184</v>
      </c>
      <c r="U598" s="151">
        <f t="shared" si="157"/>
        <v>2</v>
      </c>
      <c r="V598" s="50">
        <f t="shared" si="158"/>
        <v>1</v>
      </c>
      <c r="W598" s="152">
        <f t="shared" si="173"/>
        <v>0.5419333333333336</v>
      </c>
      <c r="X598" s="152">
        <f t="shared" si="172"/>
        <v>1.0413300000000003</v>
      </c>
      <c r="Y598" s="134">
        <f t="shared" si="159"/>
        <v>1</v>
      </c>
      <c r="Z598" s="152">
        <f t="shared" si="160"/>
        <v>0</v>
      </c>
      <c r="AA598" s="152">
        <f t="shared" si="161"/>
        <v>1.0413300000000003</v>
      </c>
      <c r="AB598" s="91">
        <f t="shared" si="162"/>
        <v>8</v>
      </c>
      <c r="AC598" s="81">
        <f t="shared" si="163"/>
        <v>5</v>
      </c>
      <c r="AD598" s="81">
        <f t="shared" si="164"/>
        <v>18</v>
      </c>
      <c r="AE598" s="81" t="str">
        <f t="shared" si="165"/>
        <v>5-18</v>
      </c>
      <c r="AF598" s="152">
        <f t="shared" si="166"/>
        <v>0.10416666666666669</v>
      </c>
      <c r="AG598" s="153">
        <f t="shared" si="167"/>
        <v>0</v>
      </c>
      <c r="AH598" s="85">
        <f t="shared" si="168"/>
        <v>1</v>
      </c>
      <c r="AI598" s="81">
        <f t="shared" si="169"/>
        <v>18</v>
      </c>
    </row>
    <row r="599" spans="2:35" x14ac:dyDescent="0.25">
      <c r="B599" s="50" t="s">
        <v>134</v>
      </c>
      <c r="C599" s="85">
        <v>218</v>
      </c>
      <c r="D599" s="85">
        <f t="shared" si="174"/>
        <v>0</v>
      </c>
      <c r="E599" s="50" t="s">
        <v>1161</v>
      </c>
      <c r="F599" s="50" t="s">
        <v>903</v>
      </c>
      <c r="G599" s="70">
        <v>0.625</v>
      </c>
      <c r="H599" s="83"/>
      <c r="I599" s="71">
        <v>44322</v>
      </c>
      <c r="J599" s="100"/>
      <c r="K599" s="71">
        <v>44322</v>
      </c>
      <c r="L599" s="71">
        <v>44322</v>
      </c>
      <c r="M599" s="70">
        <v>0.66666666666666663</v>
      </c>
      <c r="N599" s="70">
        <v>0.68055555555555547</v>
      </c>
      <c r="O599" s="50" t="s">
        <v>126</v>
      </c>
      <c r="P599" s="50" t="s">
        <v>107</v>
      </c>
      <c r="Q599" s="73" t="s">
        <v>47</v>
      </c>
      <c r="R599" s="50" t="s">
        <v>443</v>
      </c>
      <c r="S599" s="50" t="s">
        <v>337</v>
      </c>
      <c r="T599" s="50" t="s">
        <v>185</v>
      </c>
      <c r="U599" s="151">
        <f t="shared" si="157"/>
        <v>-44322</v>
      </c>
      <c r="V599" s="50">
        <f t="shared" si="158"/>
        <v>0</v>
      </c>
      <c r="W599" s="152">
        <f t="shared" si="173"/>
        <v>0</v>
      </c>
      <c r="X599" s="152">
        <f t="shared" si="172"/>
        <v>0</v>
      </c>
      <c r="Y599" s="134">
        <f t="shared" si="159"/>
        <v>1</v>
      </c>
      <c r="Z599" s="152">
        <f t="shared" si="160"/>
        <v>0</v>
      </c>
      <c r="AA599" s="152">
        <f t="shared" si="161"/>
        <v>0</v>
      </c>
      <c r="AB599" s="91">
        <f t="shared" si="162"/>
        <v>0</v>
      </c>
      <c r="AC599" s="81">
        <f t="shared" si="163"/>
        <v>1</v>
      </c>
      <c r="AD599" s="81">
        <f t="shared" si="164"/>
        <v>52</v>
      </c>
      <c r="AE599" s="81" t="str">
        <f t="shared" si="165"/>
        <v>1-52</v>
      </c>
      <c r="AF599" s="152">
        <f t="shared" si="166"/>
        <v>1.388888888888884E-2</v>
      </c>
      <c r="AG599" s="153">
        <f t="shared" si="167"/>
        <v>0</v>
      </c>
      <c r="AH599" s="85">
        <f t="shared" si="168"/>
        <v>1</v>
      </c>
      <c r="AI599" s="81">
        <f t="shared" si="169"/>
        <v>18</v>
      </c>
    </row>
    <row r="600" spans="2:35" ht="30" x14ac:dyDescent="0.25">
      <c r="B600" s="50" t="s">
        <v>134</v>
      </c>
      <c r="C600" s="85">
        <v>218</v>
      </c>
      <c r="D600" s="85">
        <f t="shared" si="174"/>
        <v>0</v>
      </c>
      <c r="E600" s="72" t="s">
        <v>1162</v>
      </c>
      <c r="F600" s="50" t="s">
        <v>887</v>
      </c>
      <c r="G600" s="70">
        <v>0.625</v>
      </c>
      <c r="H600" s="83"/>
      <c r="I600" s="71">
        <v>44322</v>
      </c>
      <c r="J600" s="83"/>
      <c r="K600" s="71">
        <v>44322</v>
      </c>
      <c r="L600" s="71">
        <v>44322</v>
      </c>
      <c r="M600" s="70">
        <v>0.66666666666666663</v>
      </c>
      <c r="N600" s="70">
        <v>0.6875</v>
      </c>
      <c r="O600" s="50" t="s">
        <v>372</v>
      </c>
      <c r="P600" s="50" t="s">
        <v>107</v>
      </c>
      <c r="Q600" s="50" t="s">
        <v>77</v>
      </c>
      <c r="R600" s="50" t="s">
        <v>349</v>
      </c>
      <c r="S600" s="50" t="s">
        <v>337</v>
      </c>
      <c r="T600" s="50" t="s">
        <v>185</v>
      </c>
      <c r="U600" s="151">
        <f t="shared" si="157"/>
        <v>-44322</v>
      </c>
      <c r="V600" s="50">
        <f t="shared" si="158"/>
        <v>0</v>
      </c>
      <c r="W600" s="152">
        <f t="shared" si="173"/>
        <v>0</v>
      </c>
      <c r="X600" s="152">
        <f t="shared" si="172"/>
        <v>0</v>
      </c>
      <c r="Y600" s="134">
        <f t="shared" si="159"/>
        <v>1</v>
      </c>
      <c r="Z600" s="152">
        <f t="shared" si="160"/>
        <v>0</v>
      </c>
      <c r="AA600" s="152">
        <f t="shared" si="161"/>
        <v>0</v>
      </c>
      <c r="AB600" s="91">
        <f t="shared" si="162"/>
        <v>0</v>
      </c>
      <c r="AC600" s="81">
        <f t="shared" si="163"/>
        <v>1</v>
      </c>
      <c r="AD600" s="81">
        <f t="shared" si="164"/>
        <v>52</v>
      </c>
      <c r="AE600" s="81" t="str">
        <f t="shared" si="165"/>
        <v>1-52</v>
      </c>
      <c r="AF600" s="152">
        <f t="shared" si="166"/>
        <v>2.083333333333337E-2</v>
      </c>
      <c r="AG600" s="153">
        <f t="shared" si="167"/>
        <v>0</v>
      </c>
      <c r="AH600" s="85">
        <f t="shared" si="168"/>
        <v>1</v>
      </c>
      <c r="AI600" s="81">
        <f t="shared" si="169"/>
        <v>18</v>
      </c>
    </row>
    <row r="601" spans="2:35" x14ac:dyDescent="0.25">
      <c r="B601" s="50" t="s">
        <v>134</v>
      </c>
      <c r="C601" s="85">
        <v>218</v>
      </c>
      <c r="D601" s="85">
        <f t="shared" si="174"/>
        <v>0</v>
      </c>
      <c r="E601" s="72" t="s">
        <v>657</v>
      </c>
      <c r="F601" s="50"/>
      <c r="G601" s="70">
        <v>0.625</v>
      </c>
      <c r="H601" s="83"/>
      <c r="I601" s="71">
        <v>44322</v>
      </c>
      <c r="J601" s="83"/>
      <c r="K601" s="71">
        <v>44328</v>
      </c>
      <c r="L601" s="71">
        <v>44328</v>
      </c>
      <c r="M601" s="70">
        <v>0.50694444444444442</v>
      </c>
      <c r="N601" s="70">
        <v>0.625</v>
      </c>
      <c r="O601" s="50" t="s">
        <v>72</v>
      </c>
      <c r="P601" s="50" t="s">
        <v>107</v>
      </c>
      <c r="Q601" s="50" t="s">
        <v>47</v>
      </c>
      <c r="R601" s="50" t="s">
        <v>443</v>
      </c>
      <c r="S601" s="50" t="s">
        <v>337</v>
      </c>
      <c r="T601" s="50" t="s">
        <v>185</v>
      </c>
      <c r="U601" s="151">
        <f t="shared" si="157"/>
        <v>-44322</v>
      </c>
      <c r="V601" s="50">
        <f t="shared" si="158"/>
        <v>0</v>
      </c>
      <c r="W601" s="152">
        <f t="shared" si="173"/>
        <v>0</v>
      </c>
      <c r="X601" s="152">
        <f t="shared" si="172"/>
        <v>0</v>
      </c>
      <c r="Y601" s="134">
        <f t="shared" si="159"/>
        <v>1</v>
      </c>
      <c r="Z601" s="152">
        <f t="shared" si="160"/>
        <v>0</v>
      </c>
      <c r="AA601" s="152">
        <f t="shared" si="161"/>
        <v>0</v>
      </c>
      <c r="AB601" s="91">
        <f t="shared" si="162"/>
        <v>0</v>
      </c>
      <c r="AC601" s="81">
        <f t="shared" si="163"/>
        <v>1</v>
      </c>
      <c r="AD601" s="81">
        <f t="shared" si="164"/>
        <v>52</v>
      </c>
      <c r="AE601" s="81" t="str">
        <f t="shared" si="165"/>
        <v>1-52</v>
      </c>
      <c r="AF601" s="152">
        <f t="shared" si="166"/>
        <v>0.11805555555555558</v>
      </c>
      <c r="AG601" s="153">
        <f t="shared" si="167"/>
        <v>0</v>
      </c>
      <c r="AH601" s="85">
        <f t="shared" si="168"/>
        <v>1</v>
      </c>
      <c r="AI601" s="81">
        <f t="shared" si="169"/>
        <v>19</v>
      </c>
    </row>
    <row r="602" spans="2:35" ht="45" x14ac:dyDescent="0.25">
      <c r="B602" s="50" t="s">
        <v>134</v>
      </c>
      <c r="C602" s="85">
        <v>218</v>
      </c>
      <c r="D602" s="85">
        <f t="shared" si="174"/>
        <v>0</v>
      </c>
      <c r="E602" s="72" t="s">
        <v>1251</v>
      </c>
      <c r="F602" s="50"/>
      <c r="G602" s="70">
        <v>0.625</v>
      </c>
      <c r="H602" s="83"/>
      <c r="I602" s="71">
        <v>44322</v>
      </c>
      <c r="J602" s="83"/>
      <c r="K602" s="71">
        <v>44329</v>
      </c>
      <c r="L602" s="71">
        <v>44329</v>
      </c>
      <c r="M602" s="70">
        <v>0.33333333333333331</v>
      </c>
      <c r="N602" s="70">
        <v>0.375</v>
      </c>
      <c r="O602" s="50" t="s">
        <v>72</v>
      </c>
      <c r="P602" s="50" t="s">
        <v>107</v>
      </c>
      <c r="Q602" s="50" t="s">
        <v>47</v>
      </c>
      <c r="R602" s="50" t="s">
        <v>443</v>
      </c>
      <c r="S602" s="50" t="s">
        <v>337</v>
      </c>
      <c r="T602" s="50" t="s">
        <v>185</v>
      </c>
      <c r="U602" s="151">
        <f t="shared" si="157"/>
        <v>-44322</v>
      </c>
      <c r="V602" s="50">
        <f t="shared" si="158"/>
        <v>0</v>
      </c>
      <c r="W602" s="152">
        <f t="shared" si="173"/>
        <v>0</v>
      </c>
      <c r="X602" s="152">
        <f t="shared" si="172"/>
        <v>0</v>
      </c>
      <c r="Y602" s="134">
        <f t="shared" si="159"/>
        <v>1</v>
      </c>
      <c r="Z602" s="152">
        <f t="shared" si="160"/>
        <v>0</v>
      </c>
      <c r="AA602" s="152">
        <f t="shared" si="161"/>
        <v>0</v>
      </c>
      <c r="AB602" s="91">
        <f t="shared" si="162"/>
        <v>0</v>
      </c>
      <c r="AC602" s="81">
        <f t="shared" si="163"/>
        <v>1</v>
      </c>
      <c r="AD602" s="81">
        <f t="shared" si="164"/>
        <v>52</v>
      </c>
      <c r="AE602" s="81" t="str">
        <f t="shared" si="165"/>
        <v>1-52</v>
      </c>
      <c r="AF602" s="152">
        <f t="shared" si="166"/>
        <v>4.1666666666666685E-2</v>
      </c>
      <c r="AG602" s="153">
        <f t="shared" si="167"/>
        <v>0</v>
      </c>
      <c r="AH602" s="85">
        <f t="shared" si="168"/>
        <v>1</v>
      </c>
      <c r="AI602" s="81">
        <f t="shared" si="169"/>
        <v>19</v>
      </c>
    </row>
    <row r="603" spans="2:35" x14ac:dyDescent="0.25">
      <c r="B603" s="50" t="s">
        <v>134</v>
      </c>
      <c r="C603" s="85">
        <v>218</v>
      </c>
      <c r="D603" s="85">
        <f t="shared" si="174"/>
        <v>1</v>
      </c>
      <c r="E603" s="72" t="s">
        <v>599</v>
      </c>
      <c r="F603" s="50"/>
      <c r="G603" s="70">
        <v>0.625</v>
      </c>
      <c r="H603" s="83"/>
      <c r="I603" s="71">
        <v>44322</v>
      </c>
      <c r="J603" s="83"/>
      <c r="K603" s="71">
        <v>44329</v>
      </c>
      <c r="L603" s="71">
        <v>44329</v>
      </c>
      <c r="M603" s="70">
        <v>0.3125</v>
      </c>
      <c r="N603" s="70">
        <v>0.625</v>
      </c>
      <c r="O603" s="50" t="s">
        <v>323</v>
      </c>
      <c r="P603" s="50" t="s">
        <v>107</v>
      </c>
      <c r="Q603" s="50" t="s">
        <v>47</v>
      </c>
      <c r="R603" s="50" t="s">
        <v>352</v>
      </c>
      <c r="S603" s="50" t="s">
        <v>337</v>
      </c>
      <c r="T603" s="50" t="s">
        <v>185</v>
      </c>
      <c r="U603" s="151">
        <f t="shared" si="157"/>
        <v>-44322</v>
      </c>
      <c r="V603" s="50">
        <f t="shared" si="158"/>
        <v>0</v>
      </c>
      <c r="W603" s="152">
        <f t="shared" si="173"/>
        <v>0</v>
      </c>
      <c r="X603" s="152">
        <f t="shared" si="172"/>
        <v>0</v>
      </c>
      <c r="Y603" s="134">
        <f t="shared" si="159"/>
        <v>1</v>
      </c>
      <c r="Z603" s="152">
        <f t="shared" si="160"/>
        <v>0</v>
      </c>
      <c r="AA603" s="152">
        <f t="shared" si="161"/>
        <v>0</v>
      </c>
      <c r="AB603" s="91">
        <f t="shared" si="162"/>
        <v>0</v>
      </c>
      <c r="AC603" s="81">
        <f t="shared" si="163"/>
        <v>1</v>
      </c>
      <c r="AD603" s="81">
        <f t="shared" si="164"/>
        <v>52</v>
      </c>
      <c r="AE603" s="81" t="str">
        <f t="shared" si="165"/>
        <v>1-52</v>
      </c>
      <c r="AF603" s="152">
        <f t="shared" si="166"/>
        <v>0.22949999999999998</v>
      </c>
      <c r="AG603" s="153">
        <f t="shared" si="167"/>
        <v>0</v>
      </c>
      <c r="AH603" s="85">
        <f t="shared" si="168"/>
        <v>1</v>
      </c>
      <c r="AI603" s="81">
        <f t="shared" si="169"/>
        <v>19</v>
      </c>
    </row>
    <row r="604" spans="2:35" x14ac:dyDescent="0.25">
      <c r="B604" s="50" t="s">
        <v>1064</v>
      </c>
      <c r="C604" s="85">
        <v>219</v>
      </c>
      <c r="D604" s="85">
        <f t="shared" si="174"/>
        <v>1</v>
      </c>
      <c r="E604" s="50" t="s">
        <v>1163</v>
      </c>
      <c r="F604" s="50" t="s">
        <v>441</v>
      </c>
      <c r="G604" s="70">
        <v>0.45347222222222222</v>
      </c>
      <c r="H604" s="70">
        <v>0.46875</v>
      </c>
      <c r="I604" s="71">
        <v>44322</v>
      </c>
      <c r="J604" s="71">
        <v>44322</v>
      </c>
      <c r="K604" s="71">
        <v>44322</v>
      </c>
      <c r="L604" s="71">
        <v>44322</v>
      </c>
      <c r="M604" s="70">
        <v>0.45347222222222222</v>
      </c>
      <c r="N604" s="70">
        <v>0.46875</v>
      </c>
      <c r="O604" s="50" t="s">
        <v>684</v>
      </c>
      <c r="P604" s="50" t="s">
        <v>1066</v>
      </c>
      <c r="Q604" s="73" t="s">
        <v>47</v>
      </c>
      <c r="R604" s="50" t="s">
        <v>380</v>
      </c>
      <c r="S604" s="50" t="s">
        <v>336</v>
      </c>
      <c r="T604" s="50" t="s">
        <v>185</v>
      </c>
      <c r="U604" s="151">
        <f t="shared" si="157"/>
        <v>0</v>
      </c>
      <c r="V604" s="50">
        <f t="shared" si="158"/>
        <v>1</v>
      </c>
      <c r="W604" s="152">
        <f t="shared" si="173"/>
        <v>1.5277777777777779E-2</v>
      </c>
      <c r="X604" s="152">
        <f t="shared" si="172"/>
        <v>1.5277777777777779E-2</v>
      </c>
      <c r="Y604" s="134">
        <f t="shared" si="159"/>
        <v>1</v>
      </c>
      <c r="Z604" s="152">
        <f t="shared" si="160"/>
        <v>0</v>
      </c>
      <c r="AA604" s="152">
        <f t="shared" si="161"/>
        <v>1.5277777777777779E-2</v>
      </c>
      <c r="AB604" s="91">
        <f t="shared" si="162"/>
        <v>6</v>
      </c>
      <c r="AC604" s="81">
        <f t="shared" si="163"/>
        <v>5</v>
      </c>
      <c r="AD604" s="81">
        <f t="shared" si="164"/>
        <v>18</v>
      </c>
      <c r="AE604" s="81" t="str">
        <f t="shared" si="165"/>
        <v>5-18</v>
      </c>
      <c r="AF604" s="152">
        <f t="shared" si="166"/>
        <v>1.5277777777777779E-2</v>
      </c>
      <c r="AG604" s="153">
        <f t="shared" si="167"/>
        <v>0</v>
      </c>
      <c r="AH604" s="85">
        <f t="shared" si="168"/>
        <v>1</v>
      </c>
      <c r="AI604" s="81">
        <f t="shared" si="169"/>
        <v>18</v>
      </c>
    </row>
    <row r="605" spans="2:35" ht="30" x14ac:dyDescent="0.25">
      <c r="B605" s="50" t="s">
        <v>233</v>
      </c>
      <c r="C605" s="85">
        <v>220</v>
      </c>
      <c r="D605" s="85">
        <f t="shared" si="174"/>
        <v>0</v>
      </c>
      <c r="E605" s="72" t="s">
        <v>1164</v>
      </c>
      <c r="F605" s="50" t="s">
        <v>934</v>
      </c>
      <c r="G605" s="70">
        <v>0.64583333333333337</v>
      </c>
      <c r="H605" s="83"/>
      <c r="I605" s="71">
        <v>44322</v>
      </c>
      <c r="J605" s="100"/>
      <c r="K605" s="71">
        <v>44323</v>
      </c>
      <c r="L605" s="71">
        <v>44323</v>
      </c>
      <c r="M605" s="70">
        <v>0.3125</v>
      </c>
      <c r="N605" s="70">
        <v>0.4236111111111111</v>
      </c>
      <c r="O605" s="50" t="s">
        <v>84</v>
      </c>
      <c r="P605" s="50" t="s">
        <v>148</v>
      </c>
      <c r="Q605" s="50" t="s">
        <v>77</v>
      </c>
      <c r="R605" s="50" t="s">
        <v>351</v>
      </c>
      <c r="S605" s="50" t="s">
        <v>336</v>
      </c>
      <c r="T605" s="50" t="s">
        <v>184</v>
      </c>
      <c r="U605" s="151">
        <f t="shared" si="157"/>
        <v>-44322</v>
      </c>
      <c r="V605" s="50">
        <f t="shared" si="158"/>
        <v>0</v>
      </c>
      <c r="W605" s="152">
        <f t="shared" si="173"/>
        <v>0</v>
      </c>
      <c r="X605" s="152">
        <f t="shared" si="172"/>
        <v>0</v>
      </c>
      <c r="Y605" s="134">
        <f t="shared" si="159"/>
        <v>1</v>
      </c>
      <c r="Z605" s="152">
        <f t="shared" si="160"/>
        <v>0</v>
      </c>
      <c r="AA605" s="152">
        <f t="shared" si="161"/>
        <v>0</v>
      </c>
      <c r="AB605" s="91">
        <f t="shared" si="162"/>
        <v>0</v>
      </c>
      <c r="AC605" s="81">
        <f t="shared" si="163"/>
        <v>1</v>
      </c>
      <c r="AD605" s="81">
        <f t="shared" si="164"/>
        <v>52</v>
      </c>
      <c r="AE605" s="81" t="str">
        <f t="shared" si="165"/>
        <v>1-52</v>
      </c>
      <c r="AF605" s="152">
        <f t="shared" si="166"/>
        <v>0.1111111111111111</v>
      </c>
      <c r="AG605" s="153">
        <f t="shared" si="167"/>
        <v>0</v>
      </c>
      <c r="AH605" s="85">
        <f t="shared" si="168"/>
        <v>1</v>
      </c>
      <c r="AI605" s="81">
        <f t="shared" si="169"/>
        <v>18</v>
      </c>
    </row>
    <row r="606" spans="2:35" ht="30" x14ac:dyDescent="0.25">
      <c r="B606" s="50" t="s">
        <v>147</v>
      </c>
      <c r="C606" s="85">
        <v>220</v>
      </c>
      <c r="D606" s="85">
        <f t="shared" si="174"/>
        <v>0</v>
      </c>
      <c r="E606" s="72" t="s">
        <v>1165</v>
      </c>
      <c r="F606" s="50" t="s">
        <v>903</v>
      </c>
      <c r="G606" s="70">
        <v>0.64583333333333337</v>
      </c>
      <c r="H606" s="83"/>
      <c r="I606" s="71">
        <v>44322</v>
      </c>
      <c r="J606" s="83"/>
      <c r="K606" s="71">
        <v>44323</v>
      </c>
      <c r="L606" s="71">
        <v>44323</v>
      </c>
      <c r="M606" s="70">
        <v>0.36805555555555558</v>
      </c>
      <c r="N606" s="70">
        <v>0.39583333333333331</v>
      </c>
      <c r="O606" s="50" t="s">
        <v>163</v>
      </c>
      <c r="P606" s="50" t="s">
        <v>148</v>
      </c>
      <c r="Q606" s="50" t="s">
        <v>77</v>
      </c>
      <c r="R606" s="50" t="s">
        <v>443</v>
      </c>
      <c r="S606" s="50" t="s">
        <v>337</v>
      </c>
      <c r="T606" s="50" t="s">
        <v>184</v>
      </c>
      <c r="U606" s="151">
        <f t="shared" si="157"/>
        <v>-44322</v>
      </c>
      <c r="V606" s="50">
        <f t="shared" si="158"/>
        <v>0</v>
      </c>
      <c r="W606" s="152">
        <f t="shared" si="173"/>
        <v>0</v>
      </c>
      <c r="X606" s="152">
        <f t="shared" si="172"/>
        <v>0</v>
      </c>
      <c r="Y606" s="134">
        <f t="shared" si="159"/>
        <v>1</v>
      </c>
      <c r="Z606" s="152">
        <f t="shared" si="160"/>
        <v>0</v>
      </c>
      <c r="AA606" s="152">
        <f t="shared" si="161"/>
        <v>0</v>
      </c>
      <c r="AB606" s="91">
        <f t="shared" si="162"/>
        <v>0</v>
      </c>
      <c r="AC606" s="81">
        <f t="shared" si="163"/>
        <v>1</v>
      </c>
      <c r="AD606" s="81">
        <f t="shared" si="164"/>
        <v>52</v>
      </c>
      <c r="AE606" s="81" t="str">
        <f t="shared" si="165"/>
        <v>1-52</v>
      </c>
      <c r="AF606" s="152">
        <f t="shared" si="166"/>
        <v>2.7777777777777735E-2</v>
      </c>
      <c r="AG606" s="153">
        <f t="shared" si="167"/>
        <v>0</v>
      </c>
      <c r="AH606" s="85">
        <f t="shared" si="168"/>
        <v>1</v>
      </c>
      <c r="AI606" s="81">
        <f t="shared" si="169"/>
        <v>18</v>
      </c>
    </row>
    <row r="607" spans="2:35" ht="30" x14ac:dyDescent="0.25">
      <c r="B607" s="50" t="s">
        <v>147</v>
      </c>
      <c r="C607" s="85">
        <v>220</v>
      </c>
      <c r="D607" s="85">
        <f t="shared" si="174"/>
        <v>0</v>
      </c>
      <c r="E607" s="72" t="s">
        <v>1166</v>
      </c>
      <c r="F607" s="50" t="s">
        <v>441</v>
      </c>
      <c r="G607" s="70">
        <v>0.64583333333333337</v>
      </c>
      <c r="H607" s="83"/>
      <c r="I607" s="71">
        <v>44322</v>
      </c>
      <c r="J607" s="83"/>
      <c r="K607" s="71">
        <v>44323</v>
      </c>
      <c r="L607" s="71">
        <v>44323</v>
      </c>
      <c r="M607" s="70">
        <v>0.3125</v>
      </c>
      <c r="N607" s="70">
        <v>0.64583333333333337</v>
      </c>
      <c r="O607" s="50" t="s">
        <v>62</v>
      </c>
      <c r="P607" s="50" t="s">
        <v>148</v>
      </c>
      <c r="Q607" s="50" t="s">
        <v>77</v>
      </c>
      <c r="R607" s="50" t="s">
        <v>441</v>
      </c>
      <c r="S607" s="50" t="s">
        <v>336</v>
      </c>
      <c r="T607" s="50" t="s">
        <v>184</v>
      </c>
      <c r="U607" s="151">
        <f t="shared" si="157"/>
        <v>-44322</v>
      </c>
      <c r="V607" s="50">
        <f t="shared" si="158"/>
        <v>0</v>
      </c>
      <c r="W607" s="152">
        <f t="shared" si="173"/>
        <v>0</v>
      </c>
      <c r="X607" s="152">
        <f t="shared" si="172"/>
        <v>0</v>
      </c>
      <c r="Y607" s="134">
        <f t="shared" si="159"/>
        <v>1</v>
      </c>
      <c r="Z607" s="152">
        <f t="shared" si="160"/>
        <v>0</v>
      </c>
      <c r="AA607" s="152">
        <f t="shared" si="161"/>
        <v>0</v>
      </c>
      <c r="AB607" s="91">
        <f t="shared" si="162"/>
        <v>0</v>
      </c>
      <c r="AC607" s="81">
        <f t="shared" si="163"/>
        <v>1</v>
      </c>
      <c r="AD607" s="81">
        <f t="shared" si="164"/>
        <v>52</v>
      </c>
      <c r="AE607" s="81" t="str">
        <f t="shared" si="165"/>
        <v>1-52</v>
      </c>
      <c r="AF607" s="152">
        <f t="shared" si="166"/>
        <v>0.25033333333333335</v>
      </c>
      <c r="AG607" s="153">
        <f t="shared" si="167"/>
        <v>0</v>
      </c>
      <c r="AH607" s="85">
        <f t="shared" si="168"/>
        <v>1</v>
      </c>
      <c r="AI607" s="81">
        <f t="shared" si="169"/>
        <v>18</v>
      </c>
    </row>
    <row r="608" spans="2:35" x14ac:dyDescent="0.25">
      <c r="B608" s="50" t="s">
        <v>147</v>
      </c>
      <c r="C608" s="85">
        <v>220</v>
      </c>
      <c r="D608" s="85">
        <f t="shared" si="174"/>
        <v>0</v>
      </c>
      <c r="E608" s="50" t="s">
        <v>1167</v>
      </c>
      <c r="F608" s="50" t="s">
        <v>887</v>
      </c>
      <c r="G608" s="70">
        <v>0.64583333333333337</v>
      </c>
      <c r="H608" s="83"/>
      <c r="I608" s="71">
        <v>44322</v>
      </c>
      <c r="J608" s="83"/>
      <c r="K608" s="71">
        <v>44323</v>
      </c>
      <c r="L608" s="71">
        <v>44323</v>
      </c>
      <c r="M608" s="70">
        <v>0.4236111111111111</v>
      </c>
      <c r="N608" s="70">
        <v>0.4513888888888889</v>
      </c>
      <c r="O608" s="50" t="s">
        <v>84</v>
      </c>
      <c r="P608" s="50" t="s">
        <v>148</v>
      </c>
      <c r="Q608" s="50" t="s">
        <v>77</v>
      </c>
      <c r="R608" s="50" t="s">
        <v>351</v>
      </c>
      <c r="S608" s="50" t="s">
        <v>336</v>
      </c>
      <c r="T608" s="50" t="s">
        <v>184</v>
      </c>
      <c r="U608" s="151">
        <f t="shared" si="157"/>
        <v>-44322</v>
      </c>
      <c r="V608" s="50">
        <f t="shared" si="158"/>
        <v>0</v>
      </c>
      <c r="W608" s="152">
        <f t="shared" si="173"/>
        <v>0</v>
      </c>
      <c r="X608" s="152">
        <f t="shared" si="172"/>
        <v>0</v>
      </c>
      <c r="Y608" s="134">
        <f t="shared" si="159"/>
        <v>1</v>
      </c>
      <c r="Z608" s="152">
        <f t="shared" si="160"/>
        <v>0</v>
      </c>
      <c r="AA608" s="152">
        <f t="shared" si="161"/>
        <v>0</v>
      </c>
      <c r="AB608" s="91">
        <f t="shared" si="162"/>
        <v>0</v>
      </c>
      <c r="AC608" s="81">
        <f t="shared" si="163"/>
        <v>1</v>
      </c>
      <c r="AD608" s="81">
        <f t="shared" si="164"/>
        <v>52</v>
      </c>
      <c r="AE608" s="81" t="str">
        <f t="shared" si="165"/>
        <v>1-52</v>
      </c>
      <c r="AF608" s="152">
        <f t="shared" si="166"/>
        <v>2.777777777777779E-2</v>
      </c>
      <c r="AG608" s="153">
        <f t="shared" si="167"/>
        <v>0</v>
      </c>
      <c r="AH608" s="85">
        <f t="shared" si="168"/>
        <v>1</v>
      </c>
      <c r="AI608" s="81">
        <f t="shared" si="169"/>
        <v>18</v>
      </c>
    </row>
    <row r="609" spans="2:35" x14ac:dyDescent="0.25">
      <c r="B609" s="50" t="s">
        <v>147</v>
      </c>
      <c r="C609" s="85">
        <v>220</v>
      </c>
      <c r="D609" s="85">
        <f t="shared" si="174"/>
        <v>0</v>
      </c>
      <c r="E609" s="50" t="s">
        <v>1168</v>
      </c>
      <c r="F609" s="50" t="s">
        <v>441</v>
      </c>
      <c r="G609" s="70">
        <v>0.64583333333333337</v>
      </c>
      <c r="H609" s="83"/>
      <c r="I609" s="71">
        <v>44322</v>
      </c>
      <c r="J609" s="83"/>
      <c r="K609" s="71">
        <v>44323</v>
      </c>
      <c r="L609" s="71">
        <v>44323</v>
      </c>
      <c r="M609" s="70">
        <v>0.3125</v>
      </c>
      <c r="N609" s="70">
        <v>0.375</v>
      </c>
      <c r="O609" s="50" t="s">
        <v>684</v>
      </c>
      <c r="P609" s="50" t="s">
        <v>148</v>
      </c>
      <c r="Q609" s="50" t="s">
        <v>77</v>
      </c>
      <c r="R609" s="50" t="s">
        <v>441</v>
      </c>
      <c r="S609" s="50" t="s">
        <v>336</v>
      </c>
      <c r="T609" s="50" t="s">
        <v>184</v>
      </c>
      <c r="U609" s="151">
        <f t="shared" si="157"/>
        <v>-44322</v>
      </c>
      <c r="V609" s="50">
        <f t="shared" si="158"/>
        <v>0</v>
      </c>
      <c r="W609" s="152">
        <f t="shared" si="173"/>
        <v>0</v>
      </c>
      <c r="X609" s="152">
        <f t="shared" si="172"/>
        <v>0</v>
      </c>
      <c r="Y609" s="134">
        <f t="shared" si="159"/>
        <v>1</v>
      </c>
      <c r="Z609" s="152">
        <f t="shared" si="160"/>
        <v>0</v>
      </c>
      <c r="AA609" s="152">
        <f t="shared" si="161"/>
        <v>0</v>
      </c>
      <c r="AB609" s="91">
        <f t="shared" si="162"/>
        <v>0</v>
      </c>
      <c r="AC609" s="81">
        <f t="shared" si="163"/>
        <v>1</v>
      </c>
      <c r="AD609" s="81">
        <f t="shared" si="164"/>
        <v>52</v>
      </c>
      <c r="AE609" s="81" t="str">
        <f t="shared" si="165"/>
        <v>1-52</v>
      </c>
      <c r="AF609" s="152">
        <f t="shared" si="166"/>
        <v>6.25E-2</v>
      </c>
      <c r="AG609" s="153">
        <f t="shared" si="167"/>
        <v>0</v>
      </c>
      <c r="AH609" s="85">
        <f t="shared" si="168"/>
        <v>1</v>
      </c>
      <c r="AI609" s="81">
        <f t="shared" si="169"/>
        <v>18</v>
      </c>
    </row>
    <row r="610" spans="2:35" ht="30" x14ac:dyDescent="0.25">
      <c r="B610" s="50" t="s">
        <v>147</v>
      </c>
      <c r="C610" s="85">
        <v>220</v>
      </c>
      <c r="D610" s="85">
        <f t="shared" si="174"/>
        <v>0</v>
      </c>
      <c r="E610" s="72" t="s">
        <v>1169</v>
      </c>
      <c r="F610" s="50" t="s">
        <v>887</v>
      </c>
      <c r="G610" s="70">
        <v>0.64583333333333337</v>
      </c>
      <c r="H610" s="83"/>
      <c r="I610" s="71">
        <v>44322</v>
      </c>
      <c r="J610" s="83"/>
      <c r="K610" s="71">
        <v>44324</v>
      </c>
      <c r="L610" s="71">
        <v>44324</v>
      </c>
      <c r="M610" s="70">
        <v>0.3125</v>
      </c>
      <c r="N610" s="70">
        <v>0.5</v>
      </c>
      <c r="O610" s="50" t="s">
        <v>684</v>
      </c>
      <c r="P610" s="50" t="s">
        <v>148</v>
      </c>
      <c r="Q610" s="50" t="s">
        <v>77</v>
      </c>
      <c r="R610" s="50" t="s">
        <v>441</v>
      </c>
      <c r="S610" s="50" t="s">
        <v>336</v>
      </c>
      <c r="T610" s="50" t="s">
        <v>184</v>
      </c>
      <c r="U610" s="151">
        <f t="shared" si="157"/>
        <v>-44322</v>
      </c>
      <c r="V610" s="50">
        <f t="shared" si="158"/>
        <v>0</v>
      </c>
      <c r="W610" s="152">
        <f>IF(OR(V610=0,G610="",H610=""),0,IF(AND(V610=1,U610&lt;1,I610=J610,(H610-G610)&lt;=0.2075),H610-G610,IF(AND(V610=1,U610&lt;1,I610=J610,(H610-G610)&gt;0.2075),H610-G610-0.083,IF(AND(V610=1,U610&gt;1),((U610-1)*0.3541)+(H610-$AE$5)+($AF$5-G610-0.083),IF(AND(V610=1,U610=1,I610&lt;&gt;J610,(H610-G610)&lt;=0.332),(H610-$AE$5)+($AF$5-G610),(H610-$AE$5)+($AF$5-G610))))))</f>
        <v>0</v>
      </c>
      <c r="X610" s="152">
        <f t="shared" si="172"/>
        <v>0</v>
      </c>
      <c r="Y610" s="134">
        <f t="shared" si="159"/>
        <v>1</v>
      </c>
      <c r="Z610" s="152">
        <f t="shared" si="160"/>
        <v>0</v>
      </c>
      <c r="AA610" s="152">
        <f t="shared" si="161"/>
        <v>0</v>
      </c>
      <c r="AB610" s="91">
        <f t="shared" si="162"/>
        <v>0</v>
      </c>
      <c r="AC610" s="81">
        <f t="shared" si="163"/>
        <v>1</v>
      </c>
      <c r="AD610" s="81">
        <f t="shared" si="164"/>
        <v>52</v>
      </c>
      <c r="AE610" s="81" t="str">
        <f t="shared" si="165"/>
        <v>1-52</v>
      </c>
      <c r="AF610" s="152">
        <f t="shared" si="166"/>
        <v>0.1875</v>
      </c>
      <c r="AG610" s="153">
        <f t="shared" si="167"/>
        <v>0</v>
      </c>
      <c r="AH610" s="85">
        <f t="shared" si="168"/>
        <v>1</v>
      </c>
      <c r="AI610" s="81">
        <f t="shared" si="169"/>
        <v>18</v>
      </c>
    </row>
    <row r="611" spans="2:35" x14ac:dyDescent="0.25">
      <c r="B611" s="50" t="s">
        <v>147</v>
      </c>
      <c r="C611" s="85">
        <v>220</v>
      </c>
      <c r="D611" s="85">
        <f t="shared" si="174"/>
        <v>0</v>
      </c>
      <c r="E611" s="50" t="s">
        <v>1170</v>
      </c>
      <c r="F611" s="50" t="s">
        <v>887</v>
      </c>
      <c r="G611" s="70">
        <v>0.64583333333333337</v>
      </c>
      <c r="H611" s="83"/>
      <c r="I611" s="71">
        <v>44322</v>
      </c>
      <c r="J611" s="83"/>
      <c r="K611" s="71">
        <v>44324</v>
      </c>
      <c r="L611" s="71">
        <v>44324</v>
      </c>
      <c r="M611" s="70">
        <v>0.3125</v>
      </c>
      <c r="N611" s="70">
        <v>0.5</v>
      </c>
      <c r="O611" s="50" t="s">
        <v>323</v>
      </c>
      <c r="P611" s="50" t="s">
        <v>148</v>
      </c>
      <c r="Q611" s="50" t="s">
        <v>77</v>
      </c>
      <c r="R611" s="50" t="s">
        <v>352</v>
      </c>
      <c r="S611" s="50" t="s">
        <v>337</v>
      </c>
      <c r="T611" s="50" t="s">
        <v>184</v>
      </c>
      <c r="U611" s="151">
        <f t="shared" si="157"/>
        <v>-44322</v>
      </c>
      <c r="V611" s="50">
        <f t="shared" si="158"/>
        <v>0</v>
      </c>
      <c r="W611" s="152">
        <f>IF(OR(V611=0,G611="",H611=""),0,IF(AND(V611=1,U611&lt;1,I611=J611,(H611-G611)&lt;=0.2075),H611-G611,IF(AND(V611=1,U611&lt;1,I611=J611,(H611-G611)&gt;0.2075),H611-G611-0.083,IF(AND(V611=1,U611&gt;1),((U611-1)*0.3541)+(H611-$AE$5)+($AF$5-G611-0.083),IF(AND(V611=1,U611=1,I611&lt;&gt;J611,(H611-G611)&lt;=0.332),(H611-$AE$5)+($AF$5-G611)-0.166,(H611-$AE$5)+($AF$5-G611))))))</f>
        <v>0</v>
      </c>
      <c r="X611" s="152">
        <f t="shared" si="172"/>
        <v>0</v>
      </c>
      <c r="Y611" s="134">
        <f t="shared" si="159"/>
        <v>1</v>
      </c>
      <c r="Z611" s="152">
        <f t="shared" si="160"/>
        <v>0</v>
      </c>
      <c r="AA611" s="152">
        <f t="shared" si="161"/>
        <v>0</v>
      </c>
      <c r="AB611" s="91">
        <f t="shared" si="162"/>
        <v>0</v>
      </c>
      <c r="AC611" s="81">
        <f t="shared" si="163"/>
        <v>1</v>
      </c>
      <c r="AD611" s="81">
        <f t="shared" si="164"/>
        <v>52</v>
      </c>
      <c r="AE611" s="81" t="str">
        <f t="shared" si="165"/>
        <v>1-52</v>
      </c>
      <c r="AF611" s="152">
        <f t="shared" si="166"/>
        <v>0.1875</v>
      </c>
      <c r="AG611" s="153">
        <f t="shared" si="167"/>
        <v>0</v>
      </c>
      <c r="AH611" s="85">
        <f t="shared" si="168"/>
        <v>1</v>
      </c>
      <c r="AI611" s="81">
        <f t="shared" si="169"/>
        <v>18</v>
      </c>
    </row>
    <row r="612" spans="2:35" x14ac:dyDescent="0.25">
      <c r="B612" s="50" t="s">
        <v>147</v>
      </c>
      <c r="C612" s="85">
        <v>220</v>
      </c>
      <c r="D612" s="85">
        <f t="shared" si="174"/>
        <v>0</v>
      </c>
      <c r="E612" s="50" t="s">
        <v>1252</v>
      </c>
      <c r="F612" s="50"/>
      <c r="G612" s="70">
        <v>0.64583333333333304</v>
      </c>
      <c r="H612" s="70">
        <v>0.5</v>
      </c>
      <c r="I612" s="71">
        <v>44322</v>
      </c>
      <c r="J612" s="71">
        <v>44338</v>
      </c>
      <c r="K612" s="71">
        <v>44326</v>
      </c>
      <c r="L612" s="71">
        <v>44326</v>
      </c>
      <c r="M612" s="70">
        <v>0.4375</v>
      </c>
      <c r="N612" s="70">
        <v>0.45902777777777781</v>
      </c>
      <c r="O612" s="50" t="s">
        <v>323</v>
      </c>
      <c r="P612" s="50" t="s">
        <v>148</v>
      </c>
      <c r="Q612" s="50" t="s">
        <v>77</v>
      </c>
      <c r="R612" s="50" t="s">
        <v>352</v>
      </c>
      <c r="S612" s="50" t="s">
        <v>337</v>
      </c>
      <c r="T612" s="50" t="s">
        <v>184</v>
      </c>
      <c r="U612" s="151">
        <f t="shared" si="157"/>
        <v>16</v>
      </c>
      <c r="V612" s="50">
        <f t="shared" si="158"/>
        <v>1</v>
      </c>
      <c r="W612" s="152">
        <f>IF(OR(V612=0,G612="",H612=""),0,IF(AND(V612=1,U612&lt;1,I612=J612,(H612-G612)&lt;=0.2075),H612-G612,IF(AND(V612=1,U612&lt;1,I612=J612,(H612-G612)&gt;0.2075),H612-G612-0.083,IF(AND(V612=1,U612&gt;1),((U612-1)*0.3541)+(H612-$AE$5)+($AF$5-G612-0.083),IF(AND(V612=1,U612=1,I612&lt;&gt;J612,(H612-G612)&lt;=0.332),(H612-$AE$5)+($AF$5-G612)-0.166,(H612-$AE$5)+($AF$5-G612))))))</f>
        <v>5.5201666666666673</v>
      </c>
      <c r="X612" s="152">
        <f t="shared" si="172"/>
        <v>9.2241633333333315</v>
      </c>
      <c r="Y612" s="134">
        <f t="shared" si="159"/>
        <v>1</v>
      </c>
      <c r="Z612" s="152">
        <f t="shared" si="160"/>
        <v>0</v>
      </c>
      <c r="AA612" s="152">
        <f t="shared" si="161"/>
        <v>9.2241633333333315</v>
      </c>
      <c r="AB612" s="91">
        <f t="shared" si="162"/>
        <v>22</v>
      </c>
      <c r="AC612" s="81">
        <f t="shared" si="163"/>
        <v>5</v>
      </c>
      <c r="AD612" s="81">
        <f t="shared" si="164"/>
        <v>20</v>
      </c>
      <c r="AE612" s="81" t="str">
        <f t="shared" si="165"/>
        <v>5-20</v>
      </c>
      <c r="AF612" s="152">
        <f t="shared" si="166"/>
        <v>2.1527777777777812E-2</v>
      </c>
      <c r="AG612" s="153">
        <f t="shared" si="167"/>
        <v>0</v>
      </c>
      <c r="AH612" s="85">
        <f t="shared" si="168"/>
        <v>1</v>
      </c>
      <c r="AI612" s="81">
        <f t="shared" si="169"/>
        <v>19</v>
      </c>
    </row>
    <row r="613" spans="2:35" x14ac:dyDescent="0.25">
      <c r="B613" s="50" t="s">
        <v>147</v>
      </c>
      <c r="C613" s="85">
        <v>220</v>
      </c>
      <c r="D613" s="85">
        <f t="shared" si="174"/>
        <v>0</v>
      </c>
      <c r="E613" s="50" t="s">
        <v>1063</v>
      </c>
      <c r="F613" s="50"/>
      <c r="G613" s="70">
        <v>0.64583333333333304</v>
      </c>
      <c r="H613" s="70">
        <v>0.5</v>
      </c>
      <c r="I613" s="71">
        <v>44322</v>
      </c>
      <c r="J613" s="71">
        <v>44338</v>
      </c>
      <c r="K613" s="71">
        <v>44326</v>
      </c>
      <c r="L613" s="71">
        <v>44326</v>
      </c>
      <c r="M613" s="70">
        <v>0.45833333333333331</v>
      </c>
      <c r="N613" s="70">
        <v>0.47916666666666669</v>
      </c>
      <c r="O613" s="50" t="s">
        <v>372</v>
      </c>
      <c r="P613" s="50" t="s">
        <v>148</v>
      </c>
      <c r="Q613" s="50" t="s">
        <v>77</v>
      </c>
      <c r="R613" s="50" t="s">
        <v>441</v>
      </c>
      <c r="S613" s="50" t="s">
        <v>337</v>
      </c>
      <c r="T613" s="50" t="s">
        <v>184</v>
      </c>
      <c r="U613" s="151">
        <f t="shared" si="157"/>
        <v>16</v>
      </c>
      <c r="V613" s="50">
        <f t="shared" si="158"/>
        <v>1</v>
      </c>
      <c r="W613" s="152">
        <f>IF(OR(V613=0,G613="",H613=""),0,IF(AND(V613=1,U613&lt;1,I613=J613,(H613-G613)&lt;=0.2075),H613-G613,IF(AND(V613=1,U613&lt;1,I613=J613,(H613-G613)&gt;0.2075),H613-G613-0.083,IF(AND(V613=1,U613&gt;1),((U613-1)*0.3541)+(H613-$AE$5)+($AF$5-G613-0.083),IF(AND(V613=1,U613=1,I613&lt;&gt;J613,(H613-G613)&lt;=0.332),(H613-$AE$5)+($AF$5-G613)-0.166,(H613-$AE$5)+($AF$5-G613))))))</f>
        <v>5.5201666666666673</v>
      </c>
      <c r="X613" s="152">
        <f t="shared" si="172"/>
        <v>9.2241633333333315</v>
      </c>
      <c r="Y613" s="134">
        <f t="shared" si="159"/>
        <v>1</v>
      </c>
      <c r="Z613" s="152">
        <f t="shared" si="160"/>
        <v>0</v>
      </c>
      <c r="AA613" s="152">
        <f t="shared" si="161"/>
        <v>9.2241633333333315</v>
      </c>
      <c r="AB613" s="91">
        <f t="shared" si="162"/>
        <v>22</v>
      </c>
      <c r="AC613" s="81">
        <f t="shared" si="163"/>
        <v>5</v>
      </c>
      <c r="AD613" s="81">
        <f t="shared" si="164"/>
        <v>20</v>
      </c>
      <c r="AE613" s="81" t="str">
        <f t="shared" si="165"/>
        <v>5-20</v>
      </c>
      <c r="AF613" s="152">
        <f t="shared" si="166"/>
        <v>2.083333333333337E-2</v>
      </c>
      <c r="AG613" s="153">
        <f t="shared" si="167"/>
        <v>0</v>
      </c>
      <c r="AH613" s="85">
        <f t="shared" si="168"/>
        <v>1</v>
      </c>
      <c r="AI613" s="81">
        <f t="shared" si="169"/>
        <v>19</v>
      </c>
    </row>
    <row r="614" spans="2:35" ht="30" x14ac:dyDescent="0.25">
      <c r="B614" s="50" t="s">
        <v>147</v>
      </c>
      <c r="C614" s="85">
        <v>220</v>
      </c>
      <c r="D614" s="85">
        <v>0</v>
      </c>
      <c r="E614" s="50" t="s">
        <v>1253</v>
      </c>
      <c r="F614" s="50"/>
      <c r="G614" s="70">
        <v>0.64583333333333304</v>
      </c>
      <c r="H614" s="70">
        <v>0.5</v>
      </c>
      <c r="I614" s="71">
        <v>44322</v>
      </c>
      <c r="J614" s="71">
        <v>44338</v>
      </c>
      <c r="K614" s="71">
        <v>44327</v>
      </c>
      <c r="L614" s="71">
        <v>44327</v>
      </c>
      <c r="M614" s="70">
        <v>0.54166666666666663</v>
      </c>
      <c r="N614" s="70">
        <v>0.56944444444444442</v>
      </c>
      <c r="O614" s="72" t="s">
        <v>1254</v>
      </c>
      <c r="P614" s="50" t="s">
        <v>148</v>
      </c>
      <c r="Q614" s="50" t="s">
        <v>77</v>
      </c>
      <c r="R614" s="50" t="s">
        <v>441</v>
      </c>
      <c r="S614" s="50" t="s">
        <v>337</v>
      </c>
      <c r="T614" s="50" t="s">
        <v>184</v>
      </c>
      <c r="U614" s="151">
        <f t="shared" si="157"/>
        <v>16</v>
      </c>
      <c r="V614" s="50">
        <f t="shared" si="158"/>
        <v>1</v>
      </c>
      <c r="W614" s="152">
        <f>IF(OR(V614=0,G614="",H614=""),0,IF(AND(V614=1,U614&lt;1,I614=J614,(H614-G614)&lt;=0.2075),H614-G614,IF(AND(V614=1,U614&lt;1,I614=J614,(H614-G614)&gt;0.2075),H614-G614-0.083,IF(AND(V614=1,U614&gt;1),((U614-1)*0.3541)+(H614-$AE$5)+($AF$5-G614-0.083),IF(AND(V614=1,U614=1,I614&lt;&gt;J614,(H614-G614)&lt;=0.332),(H614-$AE$5)+($AF$5-G614)-0.166,(H614-$AE$5)+($AF$5-G614))))))</f>
        <v>5.5201666666666673</v>
      </c>
      <c r="X614" s="152">
        <f t="shared" si="172"/>
        <v>9.2241633333333315</v>
      </c>
      <c r="Y614" s="134">
        <f t="shared" si="159"/>
        <v>1</v>
      </c>
      <c r="Z614" s="152">
        <f t="shared" si="160"/>
        <v>0</v>
      </c>
      <c r="AA614" s="152">
        <f t="shared" si="161"/>
        <v>9.2241633333333315</v>
      </c>
      <c r="AB614" s="91">
        <f t="shared" si="162"/>
        <v>22</v>
      </c>
      <c r="AC614" s="81">
        <f t="shared" si="163"/>
        <v>5</v>
      </c>
      <c r="AD614" s="81">
        <f t="shared" si="164"/>
        <v>20</v>
      </c>
      <c r="AE614" s="81" t="str">
        <f t="shared" si="165"/>
        <v>5-20</v>
      </c>
      <c r="AF614" s="152">
        <f t="shared" si="166"/>
        <v>2.777777777777779E-2</v>
      </c>
      <c r="AG614" s="153">
        <f t="shared" si="167"/>
        <v>0</v>
      </c>
      <c r="AH614" s="85">
        <f t="shared" si="168"/>
        <v>1</v>
      </c>
      <c r="AI614" s="81">
        <f t="shared" si="169"/>
        <v>19</v>
      </c>
    </row>
    <row r="615" spans="2:35" ht="30" x14ac:dyDescent="0.25">
      <c r="B615" s="50" t="s">
        <v>194</v>
      </c>
      <c r="C615" s="85">
        <v>221</v>
      </c>
      <c r="D615" s="85">
        <f t="shared" ref="D615:D644" si="175">IF(C615=C616,0,1)</f>
        <v>0</v>
      </c>
      <c r="E615" s="72" t="s">
        <v>1171</v>
      </c>
      <c r="F615" s="50" t="s">
        <v>887</v>
      </c>
      <c r="G615" s="70">
        <v>0.70833333333333337</v>
      </c>
      <c r="H615" s="70">
        <v>0.3263888888888889</v>
      </c>
      <c r="I615" s="71">
        <v>44322</v>
      </c>
      <c r="J615" s="71">
        <v>44323</v>
      </c>
      <c r="K615" s="71">
        <v>44322</v>
      </c>
      <c r="L615" s="71">
        <v>44322</v>
      </c>
      <c r="M615" s="70">
        <v>0.72916666666666663</v>
      </c>
      <c r="N615" s="70">
        <v>0.77083333333333337</v>
      </c>
      <c r="O615" s="50" t="s">
        <v>65</v>
      </c>
      <c r="P615" s="50" t="s">
        <v>1172</v>
      </c>
      <c r="Q615" s="50" t="s">
        <v>77</v>
      </c>
      <c r="R615" s="50" t="s">
        <v>351</v>
      </c>
      <c r="S615" s="50" t="s">
        <v>337</v>
      </c>
      <c r="T615" s="50" t="s">
        <v>187</v>
      </c>
      <c r="U615" s="151">
        <f t="shared" si="157"/>
        <v>1</v>
      </c>
      <c r="V615" s="50">
        <f t="shared" si="158"/>
        <v>1</v>
      </c>
      <c r="W615" s="152">
        <f>IF(OR(V615=0,G615="",H615=""),0,IF(AND(V615=1,U615&lt;1,I615=J615,(H615-G615)&lt;=0.2075),H615-G615,IF(AND(V615=1,U615&lt;1,I615=J615,(H615-G615)&gt;0.2075),H615-G615-0.083,IF(AND(V615=1,U615&gt;1),((U615-1)*0.3541)+(H615-$AE$5)+($AF$5-G615-0.083),IF(AND(V615=1,U615=1,I615&lt;&gt;J615,(H615-G615)&lt;=0.332),(H615-$AE$5)+($AF$5-G615),(H615-$AE$5)+($AF$5-G615))))))</f>
        <v>5.5555555555555469E-2</v>
      </c>
      <c r="X615" s="152">
        <f t="shared" si="172"/>
        <v>0.1187222222222222</v>
      </c>
      <c r="Y615" s="134">
        <f t="shared" si="159"/>
        <v>1</v>
      </c>
      <c r="Z615" s="152">
        <f t="shared" si="160"/>
        <v>0</v>
      </c>
      <c r="AA615" s="152">
        <f t="shared" si="161"/>
        <v>0.1187222222222222</v>
      </c>
      <c r="AB615" s="91">
        <f t="shared" si="162"/>
        <v>7</v>
      </c>
      <c r="AC615" s="81">
        <f t="shared" si="163"/>
        <v>5</v>
      </c>
      <c r="AD615" s="81">
        <f t="shared" si="164"/>
        <v>18</v>
      </c>
      <c r="AE615" s="81" t="str">
        <f t="shared" si="165"/>
        <v>5-18</v>
      </c>
      <c r="AF615" s="152">
        <f t="shared" si="166"/>
        <v>4.1666666666666741E-2</v>
      </c>
      <c r="AG615" s="153">
        <f t="shared" si="167"/>
        <v>0</v>
      </c>
      <c r="AH615" s="85">
        <f t="shared" si="168"/>
        <v>1</v>
      </c>
      <c r="AI615" s="81">
        <f t="shared" si="169"/>
        <v>18</v>
      </c>
    </row>
    <row r="616" spans="2:35" x14ac:dyDescent="0.25">
      <c r="B616" s="50" t="s">
        <v>194</v>
      </c>
      <c r="C616" s="85">
        <v>221</v>
      </c>
      <c r="D616" s="85">
        <f t="shared" si="175"/>
        <v>1</v>
      </c>
      <c r="E616" s="50" t="s">
        <v>1173</v>
      </c>
      <c r="F616" s="50" t="s">
        <v>887</v>
      </c>
      <c r="G616" s="70">
        <v>0.70833333333333337</v>
      </c>
      <c r="H616" s="70">
        <v>0.3263888888888889</v>
      </c>
      <c r="I616" s="71">
        <v>44322</v>
      </c>
      <c r="J616" s="71">
        <v>44323</v>
      </c>
      <c r="K616" s="71">
        <v>44323</v>
      </c>
      <c r="L616" s="71">
        <v>44323</v>
      </c>
      <c r="M616" s="70">
        <v>0.3125</v>
      </c>
      <c r="N616" s="70">
        <v>0.3263888888888889</v>
      </c>
      <c r="O616" s="50" t="s">
        <v>72</v>
      </c>
      <c r="P616" s="50" t="s">
        <v>1172</v>
      </c>
      <c r="Q616" s="50" t="s">
        <v>77</v>
      </c>
      <c r="R616" s="50" t="s">
        <v>351</v>
      </c>
      <c r="S616" s="50" t="s">
        <v>337</v>
      </c>
      <c r="T616" s="50" t="s">
        <v>187</v>
      </c>
      <c r="U616" s="151">
        <f t="shared" si="157"/>
        <v>1</v>
      </c>
      <c r="V616" s="50">
        <f t="shared" si="158"/>
        <v>1</v>
      </c>
      <c r="W616" s="152">
        <f>IF(OR(V616=0,G616="",H616=""),0,IF(AND(V616=1,U616&lt;1,I616=J616,(H616-G616)&lt;=0.2075),H616-G616,IF(AND(V616=1,U616&lt;1,I616=J616,(H616-G616)&gt;0.2075),H616-G616-0.083,IF(AND(V616=1,U616&gt;1),((U616-1)*0.3541)+(H616-$AE$5)+($AF$5-G616-0.083),IF(AND(V616=1,U616=1,I616&lt;&gt;J616,(H616-G616)&lt;=0.332),(H616-$AE$5)+($AF$5-G616),(H616-$AE$5)+($AF$5-G616))))))</f>
        <v>5.5555555555555469E-2</v>
      </c>
      <c r="X616" s="152">
        <f t="shared" si="172"/>
        <v>0.1187222222222222</v>
      </c>
      <c r="Y616" s="134">
        <f t="shared" si="159"/>
        <v>1</v>
      </c>
      <c r="Z616" s="152">
        <f t="shared" si="160"/>
        <v>0</v>
      </c>
      <c r="AA616" s="152">
        <f t="shared" si="161"/>
        <v>0.1187222222222222</v>
      </c>
      <c r="AB616" s="91">
        <f t="shared" si="162"/>
        <v>7</v>
      </c>
      <c r="AC616" s="81">
        <f t="shared" si="163"/>
        <v>5</v>
      </c>
      <c r="AD616" s="81">
        <f t="shared" si="164"/>
        <v>18</v>
      </c>
      <c r="AE616" s="81" t="str">
        <f t="shared" si="165"/>
        <v>5-18</v>
      </c>
      <c r="AF616" s="152">
        <f t="shared" si="166"/>
        <v>1.3888888888888895E-2</v>
      </c>
      <c r="AG616" s="153">
        <f t="shared" si="167"/>
        <v>0</v>
      </c>
      <c r="AH616" s="85">
        <f t="shared" si="168"/>
        <v>1</v>
      </c>
      <c r="AI616" s="81">
        <f t="shared" si="169"/>
        <v>18</v>
      </c>
    </row>
    <row r="617" spans="2:35" ht="30" x14ac:dyDescent="0.25">
      <c r="B617" s="50" t="s">
        <v>67</v>
      </c>
      <c r="C617" s="85">
        <v>222</v>
      </c>
      <c r="D617" s="85">
        <f t="shared" si="175"/>
        <v>0</v>
      </c>
      <c r="E617" s="72" t="s">
        <v>1174</v>
      </c>
      <c r="F617" s="50" t="s">
        <v>441</v>
      </c>
      <c r="G617" s="70">
        <v>0.35416666666666669</v>
      </c>
      <c r="H617" s="70">
        <v>0.44444444444444442</v>
      </c>
      <c r="I617" s="71">
        <v>44323</v>
      </c>
      <c r="J617" s="71">
        <v>44323</v>
      </c>
      <c r="K617" s="71">
        <v>44323</v>
      </c>
      <c r="L617" s="71">
        <v>44323</v>
      </c>
      <c r="M617" s="70">
        <v>0.4236111111111111</v>
      </c>
      <c r="N617" s="70">
        <v>0.44444444444444442</v>
      </c>
      <c r="O617" s="50" t="s">
        <v>684</v>
      </c>
      <c r="P617" s="50" t="s">
        <v>1175</v>
      </c>
      <c r="Q617" s="50" t="s">
        <v>77</v>
      </c>
      <c r="R617" s="50" t="s">
        <v>441</v>
      </c>
      <c r="S617" s="50" t="s">
        <v>336</v>
      </c>
      <c r="T617" s="50" t="s">
        <v>184</v>
      </c>
      <c r="U617" s="151">
        <f t="shared" si="157"/>
        <v>0</v>
      </c>
      <c r="V617" s="50">
        <f t="shared" si="158"/>
        <v>1</v>
      </c>
      <c r="W617" s="152">
        <f t="shared" ref="W617:W648" si="176">IF(OR(V617=0,G617="",H617=""),0,IF(AND(V617=1,U617&lt;1,I617=J617,(H617-G617)&lt;=0.2075),H617-G617,IF(AND(V617=1,U617&lt;1,I617=J617,(H617-G617)&gt;0.2075),H617-G617-0.083,IF(AND(V617=1,U617&gt;1),((U617-1)*0.3541)+(H617-$AE$5)+($AF$5-G617-0.083),IF(AND(V617=1,U617=1,I617&lt;&gt;J617,(H617-G617)&lt;=0.332),(H617-$AE$5)+($AF$5-G617)-0.166,(H617-$AE$5)+($AF$5-G617))))))</f>
        <v>9.0277777777777735E-2</v>
      </c>
      <c r="X617" s="152">
        <f t="shared" si="172"/>
        <v>9.0277777777777735E-2</v>
      </c>
      <c r="Y617" s="134">
        <f t="shared" si="159"/>
        <v>1</v>
      </c>
      <c r="Z617" s="152">
        <f t="shared" si="160"/>
        <v>0</v>
      </c>
      <c r="AA617" s="152">
        <f t="shared" si="161"/>
        <v>9.0277777777777735E-2</v>
      </c>
      <c r="AB617" s="91">
        <f t="shared" si="162"/>
        <v>7</v>
      </c>
      <c r="AC617" s="81">
        <f t="shared" si="163"/>
        <v>5</v>
      </c>
      <c r="AD617" s="81">
        <f t="shared" si="164"/>
        <v>18</v>
      </c>
      <c r="AE617" s="81" t="str">
        <f t="shared" si="165"/>
        <v>5-18</v>
      </c>
      <c r="AF617" s="152">
        <f t="shared" si="166"/>
        <v>2.0833333333333315E-2</v>
      </c>
      <c r="AG617" s="153">
        <f t="shared" si="167"/>
        <v>0</v>
      </c>
      <c r="AH617" s="85">
        <f t="shared" si="168"/>
        <v>1</v>
      </c>
      <c r="AI617" s="81">
        <f t="shared" si="169"/>
        <v>18</v>
      </c>
    </row>
    <row r="618" spans="2:35" x14ac:dyDescent="0.25">
      <c r="B618" s="50" t="s">
        <v>67</v>
      </c>
      <c r="C618" s="85">
        <v>222</v>
      </c>
      <c r="D618" s="85">
        <f t="shared" si="175"/>
        <v>1</v>
      </c>
      <c r="E618" s="72" t="s">
        <v>258</v>
      </c>
      <c r="F618" s="50" t="s">
        <v>441</v>
      </c>
      <c r="G618" s="70">
        <v>0.65972222222222221</v>
      </c>
      <c r="H618" s="70">
        <v>0.6875</v>
      </c>
      <c r="I618" s="71">
        <v>44323</v>
      </c>
      <c r="J618" s="71">
        <v>44323</v>
      </c>
      <c r="K618" s="71">
        <v>44323</v>
      </c>
      <c r="L618" s="71">
        <v>44323</v>
      </c>
      <c r="M618" s="70">
        <v>0.65972222222222221</v>
      </c>
      <c r="N618" s="70">
        <v>0.6875</v>
      </c>
      <c r="O618" s="50" t="s">
        <v>738</v>
      </c>
      <c r="P618" s="50" t="s">
        <v>1175</v>
      </c>
      <c r="Q618" s="50" t="s">
        <v>77</v>
      </c>
      <c r="R618" s="50" t="s">
        <v>441</v>
      </c>
      <c r="S618" s="50" t="s">
        <v>336</v>
      </c>
      <c r="T618" s="50" t="s">
        <v>184</v>
      </c>
      <c r="U618" s="151">
        <f t="shared" si="157"/>
        <v>0</v>
      </c>
      <c r="V618" s="50">
        <f t="shared" si="158"/>
        <v>1</v>
      </c>
      <c r="W618" s="152">
        <f t="shared" si="176"/>
        <v>2.777777777777779E-2</v>
      </c>
      <c r="X618" s="152">
        <f t="shared" si="172"/>
        <v>2.777777777777779E-2</v>
      </c>
      <c r="Y618" s="134">
        <f t="shared" si="159"/>
        <v>0</v>
      </c>
      <c r="Z618" s="152">
        <f t="shared" si="160"/>
        <v>0.1875</v>
      </c>
      <c r="AA618" s="152">
        <f t="shared" si="161"/>
        <v>0.21527777777777779</v>
      </c>
      <c r="AB618" s="91">
        <f t="shared" si="162"/>
        <v>7</v>
      </c>
      <c r="AC618" s="81">
        <f t="shared" si="163"/>
        <v>5</v>
      </c>
      <c r="AD618" s="81">
        <f t="shared" si="164"/>
        <v>18</v>
      </c>
      <c r="AE618" s="81" t="str">
        <f t="shared" si="165"/>
        <v>5-18</v>
      </c>
      <c r="AF618" s="152">
        <f t="shared" si="166"/>
        <v>2.777777777777779E-2</v>
      </c>
      <c r="AG618" s="153">
        <f t="shared" si="167"/>
        <v>0</v>
      </c>
      <c r="AH618" s="85">
        <f t="shared" si="168"/>
        <v>1</v>
      </c>
      <c r="AI618" s="81">
        <f t="shared" si="169"/>
        <v>18</v>
      </c>
    </row>
    <row r="619" spans="2:35" ht="30" x14ac:dyDescent="0.25">
      <c r="B619" s="50" t="s">
        <v>1176</v>
      </c>
      <c r="C619" s="85">
        <v>223</v>
      </c>
      <c r="D619" s="85">
        <f t="shared" si="175"/>
        <v>1</v>
      </c>
      <c r="E619" s="72" t="s">
        <v>1177</v>
      </c>
      <c r="F619" s="50" t="s">
        <v>1178</v>
      </c>
      <c r="G619" s="70">
        <v>0.41666666666666669</v>
      </c>
      <c r="H619" s="70">
        <v>0.47916666666666669</v>
      </c>
      <c r="I619" s="71">
        <v>44323</v>
      </c>
      <c r="J619" s="71">
        <v>44323</v>
      </c>
      <c r="K619" s="71">
        <v>44323</v>
      </c>
      <c r="L619" s="71">
        <v>44323</v>
      </c>
      <c r="M619" s="70">
        <v>0.45347222222222222</v>
      </c>
      <c r="N619" s="70">
        <v>0.47916666666666669</v>
      </c>
      <c r="O619" s="50" t="s">
        <v>84</v>
      </c>
      <c r="P619" s="50" t="s">
        <v>84</v>
      </c>
      <c r="Q619" s="50" t="s">
        <v>77</v>
      </c>
      <c r="R619" s="50" t="s">
        <v>351</v>
      </c>
      <c r="S619" s="50" t="s">
        <v>337</v>
      </c>
      <c r="T619" s="50" t="s">
        <v>185</v>
      </c>
      <c r="U619" s="151">
        <f t="shared" si="157"/>
        <v>0</v>
      </c>
      <c r="V619" s="50">
        <f t="shared" si="158"/>
        <v>1</v>
      </c>
      <c r="W619" s="152">
        <f t="shared" si="176"/>
        <v>6.25E-2</v>
      </c>
      <c r="X619" s="152">
        <f t="shared" si="172"/>
        <v>6.25E-2</v>
      </c>
      <c r="Y619" s="134">
        <f t="shared" si="159"/>
        <v>1</v>
      </c>
      <c r="Z619" s="152">
        <f t="shared" si="160"/>
        <v>0</v>
      </c>
      <c r="AA619" s="152">
        <f t="shared" si="161"/>
        <v>6.25E-2</v>
      </c>
      <c r="AB619" s="91">
        <f t="shared" si="162"/>
        <v>7</v>
      </c>
      <c r="AC619" s="81">
        <f t="shared" si="163"/>
        <v>5</v>
      </c>
      <c r="AD619" s="81">
        <f t="shared" si="164"/>
        <v>18</v>
      </c>
      <c r="AE619" s="81" t="str">
        <f t="shared" si="165"/>
        <v>5-18</v>
      </c>
      <c r="AF619" s="152">
        <f t="shared" si="166"/>
        <v>2.5694444444444464E-2</v>
      </c>
      <c r="AG619" s="153">
        <f t="shared" si="167"/>
        <v>0</v>
      </c>
      <c r="AH619" s="85">
        <f t="shared" si="168"/>
        <v>1</v>
      </c>
      <c r="AI619" s="81">
        <f t="shared" si="169"/>
        <v>18</v>
      </c>
    </row>
    <row r="620" spans="2:35" ht="30" x14ac:dyDescent="0.25">
      <c r="B620" s="50" t="s">
        <v>165</v>
      </c>
      <c r="C620" s="85">
        <v>224</v>
      </c>
      <c r="D620" s="85">
        <f t="shared" si="175"/>
        <v>0</v>
      </c>
      <c r="E620" s="72" t="s">
        <v>1179</v>
      </c>
      <c r="F620" s="50" t="s">
        <v>441</v>
      </c>
      <c r="G620" s="70">
        <v>0.41666666666666669</v>
      </c>
      <c r="H620" s="70">
        <v>0.6875</v>
      </c>
      <c r="I620" s="71">
        <v>44323</v>
      </c>
      <c r="J620" s="71">
        <v>44323</v>
      </c>
      <c r="K620" s="71">
        <v>44323</v>
      </c>
      <c r="L620" s="71">
        <v>44323</v>
      </c>
      <c r="M620" s="70">
        <v>0.44513888888888892</v>
      </c>
      <c r="N620" s="70">
        <v>0.5</v>
      </c>
      <c r="O620" s="50" t="s">
        <v>684</v>
      </c>
      <c r="P620" s="50" t="s">
        <v>1180</v>
      </c>
      <c r="Q620" s="50" t="s">
        <v>77</v>
      </c>
      <c r="R620" s="50" t="s">
        <v>441</v>
      </c>
      <c r="S620" s="50" t="s">
        <v>336</v>
      </c>
      <c r="T620" s="50" t="s">
        <v>184</v>
      </c>
      <c r="U620" s="151">
        <f t="shared" si="157"/>
        <v>0</v>
      </c>
      <c r="V620" s="50">
        <f t="shared" si="158"/>
        <v>1</v>
      </c>
      <c r="W620" s="152">
        <f t="shared" si="176"/>
        <v>0.1878333333333333</v>
      </c>
      <c r="X620" s="152">
        <f t="shared" si="172"/>
        <v>0.22916333333333333</v>
      </c>
      <c r="Y620" s="134">
        <f t="shared" si="159"/>
        <v>0</v>
      </c>
      <c r="Z620" s="152">
        <f t="shared" si="160"/>
        <v>0.1875</v>
      </c>
      <c r="AA620" s="152">
        <f t="shared" si="161"/>
        <v>0.41666333333333333</v>
      </c>
      <c r="AB620" s="91">
        <f t="shared" si="162"/>
        <v>7</v>
      </c>
      <c r="AC620" s="81">
        <f t="shared" si="163"/>
        <v>5</v>
      </c>
      <c r="AD620" s="81">
        <f t="shared" si="164"/>
        <v>18</v>
      </c>
      <c r="AE620" s="81" t="str">
        <f t="shared" si="165"/>
        <v>5-18</v>
      </c>
      <c r="AF620" s="152">
        <f t="shared" si="166"/>
        <v>5.4861111111111083E-2</v>
      </c>
      <c r="AG620" s="153">
        <f t="shared" si="167"/>
        <v>0</v>
      </c>
      <c r="AH620" s="85">
        <f t="shared" si="168"/>
        <v>1</v>
      </c>
      <c r="AI620" s="81">
        <f t="shared" si="169"/>
        <v>18</v>
      </c>
    </row>
    <row r="621" spans="2:35" x14ac:dyDescent="0.25">
      <c r="B621" s="50" t="s">
        <v>165</v>
      </c>
      <c r="C621" s="85">
        <v>224</v>
      </c>
      <c r="D621" s="85">
        <f t="shared" si="175"/>
        <v>0</v>
      </c>
      <c r="E621" s="50" t="s">
        <v>1181</v>
      </c>
      <c r="F621" s="50" t="s">
        <v>887</v>
      </c>
      <c r="G621" s="70">
        <v>0.41666666666666669</v>
      </c>
      <c r="H621" s="70">
        <v>0.6875</v>
      </c>
      <c r="I621" s="71">
        <v>44323</v>
      </c>
      <c r="J621" s="71">
        <v>44323</v>
      </c>
      <c r="K621" s="71">
        <v>44323</v>
      </c>
      <c r="L621" s="71">
        <v>44323</v>
      </c>
      <c r="M621" s="70">
        <v>0.59375</v>
      </c>
      <c r="N621" s="70">
        <v>0.66666666666666663</v>
      </c>
      <c r="O621" s="50" t="s">
        <v>84</v>
      </c>
      <c r="P621" s="50" t="s">
        <v>1180</v>
      </c>
      <c r="Q621" s="50" t="s">
        <v>77</v>
      </c>
      <c r="R621" s="50" t="s">
        <v>351</v>
      </c>
      <c r="S621" s="50" t="s">
        <v>337</v>
      </c>
      <c r="T621" s="50" t="s">
        <v>184</v>
      </c>
      <c r="U621" s="151">
        <f t="shared" si="157"/>
        <v>0</v>
      </c>
      <c r="V621" s="50">
        <f t="shared" si="158"/>
        <v>1</v>
      </c>
      <c r="W621" s="152">
        <f t="shared" si="176"/>
        <v>0.1878333333333333</v>
      </c>
      <c r="X621" s="152">
        <f t="shared" si="172"/>
        <v>0.22916333333333333</v>
      </c>
      <c r="Y621" s="134">
        <f t="shared" si="159"/>
        <v>0</v>
      </c>
      <c r="Z621" s="152">
        <f t="shared" si="160"/>
        <v>0.1875</v>
      </c>
      <c r="AA621" s="152">
        <f t="shared" si="161"/>
        <v>0.41666333333333333</v>
      </c>
      <c r="AB621" s="91">
        <f t="shared" si="162"/>
        <v>7</v>
      </c>
      <c r="AC621" s="81">
        <f t="shared" si="163"/>
        <v>5</v>
      </c>
      <c r="AD621" s="81">
        <f t="shared" si="164"/>
        <v>18</v>
      </c>
      <c r="AE621" s="81" t="str">
        <f t="shared" si="165"/>
        <v>5-18</v>
      </c>
      <c r="AF621" s="152">
        <f t="shared" si="166"/>
        <v>7.291666666666663E-2</v>
      </c>
      <c r="AG621" s="153">
        <f t="shared" si="167"/>
        <v>0</v>
      </c>
      <c r="AH621" s="85">
        <f t="shared" si="168"/>
        <v>1</v>
      </c>
      <c r="AI621" s="81">
        <f t="shared" si="169"/>
        <v>18</v>
      </c>
    </row>
    <row r="622" spans="2:35" ht="30" x14ac:dyDescent="0.25">
      <c r="B622" s="50" t="s">
        <v>165</v>
      </c>
      <c r="C622" s="85">
        <v>224</v>
      </c>
      <c r="D622" s="85">
        <f t="shared" si="175"/>
        <v>1</v>
      </c>
      <c r="E622" s="72" t="s">
        <v>1182</v>
      </c>
      <c r="F622" s="50" t="s">
        <v>887</v>
      </c>
      <c r="G622" s="70">
        <v>0.41666666666666669</v>
      </c>
      <c r="H622" s="70">
        <v>0.6875</v>
      </c>
      <c r="I622" s="71">
        <v>44323</v>
      </c>
      <c r="J622" s="71">
        <v>44323</v>
      </c>
      <c r="K622" s="71">
        <v>44323</v>
      </c>
      <c r="L622" s="71">
        <v>44323</v>
      </c>
      <c r="M622" s="70">
        <v>0.65972222222222221</v>
      </c>
      <c r="N622" s="70">
        <v>0.6875</v>
      </c>
      <c r="O622" s="50" t="s">
        <v>62</v>
      </c>
      <c r="P622" s="50" t="s">
        <v>1180</v>
      </c>
      <c r="Q622" s="50" t="s">
        <v>77</v>
      </c>
      <c r="R622" s="50" t="s">
        <v>349</v>
      </c>
      <c r="S622" s="50" t="s">
        <v>337</v>
      </c>
      <c r="T622" s="50" t="s">
        <v>184</v>
      </c>
      <c r="U622" s="151">
        <f t="shared" si="157"/>
        <v>0</v>
      </c>
      <c r="V622" s="50">
        <f t="shared" si="158"/>
        <v>1</v>
      </c>
      <c r="W622" s="152">
        <f t="shared" si="176"/>
        <v>0.1878333333333333</v>
      </c>
      <c r="X622" s="152">
        <f t="shared" si="172"/>
        <v>0.22916333333333333</v>
      </c>
      <c r="Y622" s="134">
        <f t="shared" si="159"/>
        <v>0</v>
      </c>
      <c r="Z622" s="152">
        <f t="shared" si="160"/>
        <v>0.1875</v>
      </c>
      <c r="AA622" s="152">
        <f t="shared" si="161"/>
        <v>0.41666333333333333</v>
      </c>
      <c r="AB622" s="91">
        <f t="shared" si="162"/>
        <v>7</v>
      </c>
      <c r="AC622" s="81">
        <f t="shared" si="163"/>
        <v>5</v>
      </c>
      <c r="AD622" s="81">
        <f t="shared" si="164"/>
        <v>18</v>
      </c>
      <c r="AE622" s="81" t="str">
        <f t="shared" si="165"/>
        <v>5-18</v>
      </c>
      <c r="AF622" s="152">
        <f t="shared" si="166"/>
        <v>2.777777777777779E-2</v>
      </c>
      <c r="AG622" s="153">
        <f t="shared" si="167"/>
        <v>0</v>
      </c>
      <c r="AH622" s="85">
        <f t="shared" si="168"/>
        <v>1</v>
      </c>
      <c r="AI622" s="81">
        <f t="shared" si="169"/>
        <v>18</v>
      </c>
    </row>
    <row r="623" spans="2:35" x14ac:dyDescent="0.25">
      <c r="B623" s="50" t="s">
        <v>101</v>
      </c>
      <c r="C623" s="85">
        <v>225</v>
      </c>
      <c r="D623" s="85">
        <f t="shared" si="175"/>
        <v>0</v>
      </c>
      <c r="E623" s="50" t="s">
        <v>1040</v>
      </c>
      <c r="F623" s="50" t="s">
        <v>441</v>
      </c>
      <c r="G623" s="70">
        <v>0.58333333333333337</v>
      </c>
      <c r="H623" s="70">
        <v>0.64236111111111105</v>
      </c>
      <c r="I623" s="71">
        <v>44323</v>
      </c>
      <c r="J623" s="71">
        <v>44323</v>
      </c>
      <c r="K623" s="71">
        <v>44323</v>
      </c>
      <c r="L623" s="71">
        <v>44323</v>
      </c>
      <c r="M623" s="70">
        <v>0.625</v>
      </c>
      <c r="N623" s="70">
        <v>0.64236111111111105</v>
      </c>
      <c r="O623" s="50" t="s">
        <v>126</v>
      </c>
      <c r="P623" s="50" t="s">
        <v>365</v>
      </c>
      <c r="Q623" s="73" t="s">
        <v>47</v>
      </c>
      <c r="R623" s="50" t="s">
        <v>441</v>
      </c>
      <c r="S623" s="50" t="s">
        <v>336</v>
      </c>
      <c r="T623" s="50" t="s">
        <v>185</v>
      </c>
      <c r="U623" s="151">
        <f t="shared" si="157"/>
        <v>0</v>
      </c>
      <c r="V623" s="50">
        <f t="shared" si="158"/>
        <v>1</v>
      </c>
      <c r="W623" s="152">
        <f t="shared" si="176"/>
        <v>5.9027777777777679E-2</v>
      </c>
      <c r="X623" s="152">
        <f t="shared" si="172"/>
        <v>5.9027777777777679E-2</v>
      </c>
      <c r="Y623" s="134">
        <f t="shared" si="159"/>
        <v>0</v>
      </c>
      <c r="Z623" s="152">
        <f t="shared" si="160"/>
        <v>0.23263888888888895</v>
      </c>
      <c r="AA623" s="152">
        <f t="shared" si="161"/>
        <v>0.29166666666666663</v>
      </c>
      <c r="AB623" s="91">
        <f t="shared" si="162"/>
        <v>7</v>
      </c>
      <c r="AC623" s="81">
        <f t="shared" si="163"/>
        <v>5</v>
      </c>
      <c r="AD623" s="81">
        <f t="shared" si="164"/>
        <v>18</v>
      </c>
      <c r="AE623" s="81" t="str">
        <f t="shared" si="165"/>
        <v>5-18</v>
      </c>
      <c r="AF623" s="152">
        <f t="shared" si="166"/>
        <v>1.7361111111111049E-2</v>
      </c>
      <c r="AG623" s="153">
        <f t="shared" si="167"/>
        <v>0</v>
      </c>
      <c r="AH623" s="85">
        <f t="shared" si="168"/>
        <v>1</v>
      </c>
      <c r="AI623" s="81">
        <f t="shared" si="169"/>
        <v>18</v>
      </c>
    </row>
    <row r="624" spans="2:35" ht="30" x14ac:dyDescent="0.25">
      <c r="B624" s="50" t="s">
        <v>102</v>
      </c>
      <c r="C624" s="85">
        <v>225</v>
      </c>
      <c r="D624" s="85">
        <f t="shared" si="175"/>
        <v>0</v>
      </c>
      <c r="E624" s="72" t="s">
        <v>1183</v>
      </c>
      <c r="F624" s="50" t="s">
        <v>894</v>
      </c>
      <c r="G624" s="70">
        <v>0.58333333333333337</v>
      </c>
      <c r="H624" s="70">
        <v>0.64236111111111105</v>
      </c>
      <c r="I624" s="71">
        <v>44323</v>
      </c>
      <c r="J624" s="71">
        <v>44323</v>
      </c>
      <c r="K624" s="71">
        <v>44323</v>
      </c>
      <c r="L624" s="71">
        <v>44323</v>
      </c>
      <c r="M624" s="70">
        <v>0.625</v>
      </c>
      <c r="N624" s="70">
        <v>0.64236111111111105</v>
      </c>
      <c r="O624" s="50" t="s">
        <v>84</v>
      </c>
      <c r="P624" s="50" t="s">
        <v>365</v>
      </c>
      <c r="Q624" s="50" t="s">
        <v>77</v>
      </c>
      <c r="R624" s="50" t="s">
        <v>351</v>
      </c>
      <c r="S624" s="50" t="s">
        <v>337</v>
      </c>
      <c r="T624" s="50" t="s">
        <v>185</v>
      </c>
      <c r="U624" s="151">
        <f t="shared" si="157"/>
        <v>0</v>
      </c>
      <c r="V624" s="50">
        <f t="shared" si="158"/>
        <v>1</v>
      </c>
      <c r="W624" s="152">
        <f t="shared" si="176"/>
        <v>5.9027777777777679E-2</v>
      </c>
      <c r="X624" s="152">
        <f t="shared" si="172"/>
        <v>5.9027777777777679E-2</v>
      </c>
      <c r="Y624" s="134">
        <f t="shared" si="159"/>
        <v>0</v>
      </c>
      <c r="Z624" s="152">
        <f t="shared" si="160"/>
        <v>0.23263888888888895</v>
      </c>
      <c r="AA624" s="152">
        <f t="shared" si="161"/>
        <v>0.29166666666666663</v>
      </c>
      <c r="AB624" s="91">
        <f t="shared" si="162"/>
        <v>7</v>
      </c>
      <c r="AC624" s="81">
        <f t="shared" si="163"/>
        <v>5</v>
      </c>
      <c r="AD624" s="81">
        <f t="shared" si="164"/>
        <v>18</v>
      </c>
      <c r="AE624" s="81" t="str">
        <f t="shared" si="165"/>
        <v>5-18</v>
      </c>
      <c r="AF624" s="152">
        <f t="shared" si="166"/>
        <v>1.7361111111111049E-2</v>
      </c>
      <c r="AG624" s="153">
        <f t="shared" si="167"/>
        <v>0</v>
      </c>
      <c r="AH624" s="85">
        <f t="shared" si="168"/>
        <v>1</v>
      </c>
      <c r="AI624" s="81">
        <f t="shared" si="169"/>
        <v>18</v>
      </c>
    </row>
    <row r="625" spans="2:35" x14ac:dyDescent="0.25">
      <c r="B625" s="50" t="s">
        <v>101</v>
      </c>
      <c r="C625" s="85">
        <v>225</v>
      </c>
      <c r="D625" s="85">
        <f t="shared" si="175"/>
        <v>1</v>
      </c>
      <c r="E625" s="50" t="s">
        <v>1184</v>
      </c>
      <c r="F625" s="50" t="s">
        <v>887</v>
      </c>
      <c r="G625" s="70">
        <v>0.58333333333333337</v>
      </c>
      <c r="H625" s="70">
        <v>0.64236111111111105</v>
      </c>
      <c r="I625" s="71">
        <v>44323</v>
      </c>
      <c r="J625" s="71">
        <v>44323</v>
      </c>
      <c r="K625" s="71">
        <v>44323</v>
      </c>
      <c r="L625" s="71">
        <v>44323</v>
      </c>
      <c r="M625" s="70">
        <v>0.60416666666666663</v>
      </c>
      <c r="N625" s="70">
        <v>0.61458333333333337</v>
      </c>
      <c r="O625" s="50" t="s">
        <v>62</v>
      </c>
      <c r="P625" s="50" t="s">
        <v>365</v>
      </c>
      <c r="Q625" s="50" t="s">
        <v>77</v>
      </c>
      <c r="R625" s="50" t="s">
        <v>349</v>
      </c>
      <c r="S625" s="50" t="s">
        <v>337</v>
      </c>
      <c r="T625" s="50" t="s">
        <v>185</v>
      </c>
      <c r="U625" s="151">
        <f t="shared" ref="U625:U688" si="177">+J625-I625</f>
        <v>0</v>
      </c>
      <c r="V625" s="50">
        <f t="shared" ref="V625:V688" si="178">IF(AND(G625&lt;&gt;"",H625&lt;&gt;""),1,0)</f>
        <v>1</v>
      </c>
      <c r="W625" s="152">
        <f t="shared" si="176"/>
        <v>5.9027777777777679E-2</v>
      </c>
      <c r="X625" s="152">
        <f t="shared" si="172"/>
        <v>5.9027777777777679E-2</v>
      </c>
      <c r="Y625" s="134">
        <f t="shared" ref="Y625:Y688" si="179">IFERROR(IF(H625&gt;VLOOKUP(T625,$AH$2:$AI$5,2,0),0,1),1)</f>
        <v>0</v>
      </c>
      <c r="Z625" s="152">
        <f t="shared" ref="Z625:Z688" si="180">IF(Y625=1,0,($AF$3-H625))</f>
        <v>0.23263888888888895</v>
      </c>
      <c r="AA625" s="152">
        <f t="shared" ref="AA625:AA688" si="181">X625+Z625</f>
        <v>0.29166666666666663</v>
      </c>
      <c r="AB625" s="91">
        <f t="shared" ref="AB625:AB688" si="182">DAY(J625)</f>
        <v>7</v>
      </c>
      <c r="AC625" s="81">
        <f t="shared" ref="AC625:AC688" si="183">MONTH(J625)</f>
        <v>5</v>
      </c>
      <c r="AD625" s="81">
        <f t="shared" ref="AD625:AD688" si="184">WEEKNUM(J625,21)</f>
        <v>18</v>
      </c>
      <c r="AE625" s="81" t="str">
        <f t="shared" ref="AE625:AE688" si="185">AC625&amp;"-"&amp;AD625</f>
        <v>5-18</v>
      </c>
      <c r="AF625" s="152">
        <f t="shared" ref="AF625:AF688" si="186">IFERROR(IF(OR(AH625=0,M625="",N625=""),0,IF(AND(AH625=1,AG625&lt;1,K625=L625,(N625-M625)&lt;=0.2075),N625-M625,IF(AND(AH625=1,AG625&lt;1,K625=L625,(N625-M625)&gt;0.2075),N625-M625-0.083,IF(AND(AH625=1,AG625&gt;1),((AG625-1)*0.3541)+(N625-$AE$5)+($AF$5-M625-0.083),IF(AND(AH625=1,AG625=1,K625&lt;&gt;L625,(N625-M625)&lt;=0.332),(N625-$AE$5)+($AF$5-M625)-0.166,(N625-$AE$5)+($AF$5-M625)))))),"")</f>
        <v>1.0416666666666741E-2</v>
      </c>
      <c r="AG625" s="153">
        <f t="shared" ref="AG625:AG688" si="187">(L625-K625)</f>
        <v>0</v>
      </c>
      <c r="AH625" s="85">
        <f t="shared" ref="AH625:AH688" si="188">IF(AND(R625&lt;&gt;"",S625&lt;&gt;""),1,0)</f>
        <v>1</v>
      </c>
      <c r="AI625" s="81">
        <f t="shared" ref="AI625:AI688" si="189">WEEKNUM(L625,21)</f>
        <v>18</v>
      </c>
    </row>
    <row r="626" spans="2:35" ht="30" x14ac:dyDescent="0.25">
      <c r="B626" s="170" t="s">
        <v>1185</v>
      </c>
      <c r="C626" s="85">
        <v>226</v>
      </c>
      <c r="D626" s="85">
        <f t="shared" si="175"/>
        <v>1</v>
      </c>
      <c r="E626" s="72" t="s">
        <v>1186</v>
      </c>
      <c r="F626" s="50" t="s">
        <v>1036</v>
      </c>
      <c r="G626" s="70">
        <v>0.5</v>
      </c>
      <c r="H626" s="70">
        <v>0.75</v>
      </c>
      <c r="I626" s="71">
        <v>44315</v>
      </c>
      <c r="J626" s="71">
        <v>44315</v>
      </c>
      <c r="K626" s="71">
        <v>44315</v>
      </c>
      <c r="L626" s="71">
        <v>44315</v>
      </c>
      <c r="M626" s="70">
        <v>0.5</v>
      </c>
      <c r="N626" s="70">
        <v>0.75</v>
      </c>
      <c r="O626" s="72" t="s">
        <v>1187</v>
      </c>
      <c r="P626" s="171" t="s">
        <v>1188</v>
      </c>
      <c r="Q626" s="171" t="s">
        <v>77</v>
      </c>
      <c r="R626" s="170" t="s">
        <v>350</v>
      </c>
      <c r="S626" s="50"/>
      <c r="T626" s="171" t="s">
        <v>189</v>
      </c>
      <c r="U626" s="151">
        <f t="shared" si="177"/>
        <v>0</v>
      </c>
      <c r="V626" s="50">
        <f t="shared" si="178"/>
        <v>1</v>
      </c>
      <c r="W626" s="152">
        <f t="shared" si="176"/>
        <v>0.16699999999999998</v>
      </c>
      <c r="X626" s="152">
        <f t="shared" si="172"/>
        <v>0.20833000000000002</v>
      </c>
      <c r="Y626" s="134">
        <f t="shared" si="179"/>
        <v>1</v>
      </c>
      <c r="Z626" s="152">
        <f t="shared" si="180"/>
        <v>0</v>
      </c>
      <c r="AA626" s="152">
        <f t="shared" si="181"/>
        <v>0.20833000000000002</v>
      </c>
      <c r="AB626" s="91">
        <f t="shared" si="182"/>
        <v>29</v>
      </c>
      <c r="AC626" s="81">
        <f t="shared" si="183"/>
        <v>4</v>
      </c>
      <c r="AD626" s="81">
        <f t="shared" si="184"/>
        <v>17</v>
      </c>
      <c r="AE626" s="81" t="str">
        <f t="shared" si="185"/>
        <v>4-17</v>
      </c>
      <c r="AF626" s="152">
        <f t="shared" si="186"/>
        <v>0</v>
      </c>
      <c r="AG626" s="153">
        <f t="shared" si="187"/>
        <v>0</v>
      </c>
      <c r="AH626" s="85">
        <f t="shared" si="188"/>
        <v>0</v>
      </c>
      <c r="AI626" s="81">
        <f t="shared" si="189"/>
        <v>17</v>
      </c>
    </row>
    <row r="627" spans="2:35" ht="45" x14ac:dyDescent="0.25">
      <c r="B627" s="170" t="s">
        <v>1189</v>
      </c>
      <c r="C627" s="85">
        <v>227</v>
      </c>
      <c r="D627" s="85">
        <f t="shared" si="175"/>
        <v>0</v>
      </c>
      <c r="E627" s="72" t="s">
        <v>1190</v>
      </c>
      <c r="F627" s="50" t="s">
        <v>894</v>
      </c>
      <c r="G627" s="70">
        <v>0.33333333333575865</v>
      </c>
      <c r="H627" s="70">
        <v>0.75</v>
      </c>
      <c r="I627" s="71">
        <v>44315</v>
      </c>
      <c r="J627" s="71">
        <v>44315</v>
      </c>
      <c r="K627" s="71">
        <v>44315</v>
      </c>
      <c r="L627" s="71">
        <v>44315</v>
      </c>
      <c r="M627" s="70">
        <v>0.33333333333575865</v>
      </c>
      <c r="N627" s="70">
        <v>0.75</v>
      </c>
      <c r="O627" s="72" t="s">
        <v>1187</v>
      </c>
      <c r="P627" s="171" t="s">
        <v>1191</v>
      </c>
      <c r="Q627" s="171" t="s">
        <v>77</v>
      </c>
      <c r="R627" s="170" t="s">
        <v>1192</v>
      </c>
      <c r="S627" s="171" t="s">
        <v>337</v>
      </c>
      <c r="T627" s="171" t="s">
        <v>189</v>
      </c>
      <c r="U627" s="151">
        <f t="shared" si="177"/>
        <v>0</v>
      </c>
      <c r="V627" s="50">
        <f t="shared" si="178"/>
        <v>1</v>
      </c>
      <c r="W627" s="152">
        <f t="shared" si="176"/>
        <v>0.33366666666424133</v>
      </c>
      <c r="X627" s="152">
        <f t="shared" si="172"/>
        <v>0.37499666666424136</v>
      </c>
      <c r="Y627" s="134">
        <f t="shared" si="179"/>
        <v>1</v>
      </c>
      <c r="Z627" s="152">
        <f t="shared" si="180"/>
        <v>0</v>
      </c>
      <c r="AA627" s="152">
        <f t="shared" si="181"/>
        <v>0.37499666666424136</v>
      </c>
      <c r="AB627" s="91">
        <f t="shared" si="182"/>
        <v>29</v>
      </c>
      <c r="AC627" s="81">
        <f t="shared" si="183"/>
        <v>4</v>
      </c>
      <c r="AD627" s="81">
        <f t="shared" si="184"/>
        <v>17</v>
      </c>
      <c r="AE627" s="81" t="str">
        <f t="shared" si="185"/>
        <v>4-17</v>
      </c>
      <c r="AF627" s="152">
        <f t="shared" si="186"/>
        <v>0.33366666666424133</v>
      </c>
      <c r="AG627" s="153">
        <f t="shared" si="187"/>
        <v>0</v>
      </c>
      <c r="AH627" s="85">
        <f t="shared" si="188"/>
        <v>1</v>
      </c>
      <c r="AI627" s="81">
        <f t="shared" si="189"/>
        <v>17</v>
      </c>
    </row>
    <row r="628" spans="2:35" ht="60" x14ac:dyDescent="0.25">
      <c r="B628" s="170" t="s">
        <v>1189</v>
      </c>
      <c r="C628" s="85">
        <v>227</v>
      </c>
      <c r="D628" s="85">
        <f t="shared" si="175"/>
        <v>1</v>
      </c>
      <c r="E628" s="72" t="s">
        <v>1193</v>
      </c>
      <c r="F628" s="50" t="s">
        <v>887</v>
      </c>
      <c r="G628" s="70">
        <v>0.33333333333575865</v>
      </c>
      <c r="H628" s="70">
        <v>0.75</v>
      </c>
      <c r="I628" s="71">
        <v>44314</v>
      </c>
      <c r="J628" s="71">
        <v>44315</v>
      </c>
      <c r="K628" s="71">
        <v>44314</v>
      </c>
      <c r="L628" s="71">
        <v>44315</v>
      </c>
      <c r="M628" s="70">
        <v>0.33333333333575865</v>
      </c>
      <c r="N628" s="70">
        <v>0.75</v>
      </c>
      <c r="O628" s="72" t="s">
        <v>1187</v>
      </c>
      <c r="P628" s="171" t="s">
        <v>1191</v>
      </c>
      <c r="Q628" s="73" t="s">
        <v>47</v>
      </c>
      <c r="R628" s="170" t="s">
        <v>443</v>
      </c>
      <c r="S628" s="171" t="s">
        <v>337</v>
      </c>
      <c r="T628" s="171" t="s">
        <v>189</v>
      </c>
      <c r="U628" s="151">
        <f t="shared" si="177"/>
        <v>1</v>
      </c>
      <c r="V628" s="50">
        <f t="shared" si="178"/>
        <v>1</v>
      </c>
      <c r="W628" s="152">
        <f t="shared" si="176"/>
        <v>0.85416666666424135</v>
      </c>
      <c r="X628" s="152">
        <f t="shared" si="172"/>
        <v>1.0833333333309079</v>
      </c>
      <c r="Y628" s="134">
        <f t="shared" si="179"/>
        <v>1</v>
      </c>
      <c r="Z628" s="152">
        <f t="shared" si="180"/>
        <v>0</v>
      </c>
      <c r="AA628" s="152">
        <f t="shared" si="181"/>
        <v>1.0833333333309079</v>
      </c>
      <c r="AB628" s="91">
        <f t="shared" si="182"/>
        <v>29</v>
      </c>
      <c r="AC628" s="81">
        <f t="shared" si="183"/>
        <v>4</v>
      </c>
      <c r="AD628" s="81">
        <f t="shared" si="184"/>
        <v>17</v>
      </c>
      <c r="AE628" s="81" t="str">
        <f t="shared" si="185"/>
        <v>4-17</v>
      </c>
      <c r="AF628" s="152">
        <f t="shared" si="186"/>
        <v>0.85416666666424135</v>
      </c>
      <c r="AG628" s="153">
        <f t="shared" si="187"/>
        <v>1</v>
      </c>
      <c r="AH628" s="85">
        <f t="shared" si="188"/>
        <v>1</v>
      </c>
      <c r="AI628" s="81">
        <f t="shared" si="189"/>
        <v>17</v>
      </c>
    </row>
    <row r="629" spans="2:35" ht="120" x14ac:dyDescent="0.25">
      <c r="B629" s="170" t="s">
        <v>1194</v>
      </c>
      <c r="C629" s="85">
        <v>228</v>
      </c>
      <c r="D629" s="85">
        <f t="shared" si="175"/>
        <v>0</v>
      </c>
      <c r="E629" s="72" t="s">
        <v>1195</v>
      </c>
      <c r="F629" s="50" t="s">
        <v>887</v>
      </c>
      <c r="G629" s="70">
        <v>0.41666666666424135</v>
      </c>
      <c r="H629" s="70">
        <v>0.83333333333575865</v>
      </c>
      <c r="I629" s="71">
        <v>44315</v>
      </c>
      <c r="J629" s="71">
        <v>44315</v>
      </c>
      <c r="K629" s="71">
        <v>44315</v>
      </c>
      <c r="L629" s="71">
        <v>44315</v>
      </c>
      <c r="M629" s="70">
        <v>0.41666666666424135</v>
      </c>
      <c r="N629" s="70">
        <v>0.83333333333575865</v>
      </c>
      <c r="O629" s="72" t="s">
        <v>1196</v>
      </c>
      <c r="P629" s="171" t="s">
        <v>1197</v>
      </c>
      <c r="Q629" s="171" t="s">
        <v>77</v>
      </c>
      <c r="R629" s="170" t="s">
        <v>349</v>
      </c>
      <c r="S629" s="171" t="s">
        <v>337</v>
      </c>
      <c r="T629" s="171" t="s">
        <v>189</v>
      </c>
      <c r="U629" s="151">
        <f t="shared" si="177"/>
        <v>0</v>
      </c>
      <c r="V629" s="50">
        <f t="shared" si="178"/>
        <v>1</v>
      </c>
      <c r="W629" s="152">
        <f t="shared" si="176"/>
        <v>0.33366666667151729</v>
      </c>
      <c r="X629" s="152">
        <f t="shared" ref="X629:X692" si="190">IF(OR(V629=0,G629="",H629=""),0,IF(AND(V629=1,U629&lt;1,I629=J629,(H629-G629)&lt;=0.2075),H629-G629,IF(AND(V629=1,U629&lt;1,I629=J629,(H629-G629)&gt;0.2075),H629-G629-0.04167,IF(AND(V629=1,U629&gt;1),((U629-1)*0.583)+(H629-$AE$3)+($AF$3-G629-0.04167),IF(AND(V629=1,U629=1,I629&lt;&gt;J629,(H629-G629)&lt;=0.332),(H629-$AE$3)+($AF$3-G629)-0.166,(H629-$AE$3)+($AF$3-G629))))))</f>
        <v>0.37499666667151732</v>
      </c>
      <c r="Y629" s="134">
        <f t="shared" si="179"/>
        <v>1</v>
      </c>
      <c r="Z629" s="152">
        <f t="shared" si="180"/>
        <v>0</v>
      </c>
      <c r="AA629" s="152">
        <f t="shared" si="181"/>
        <v>0.37499666667151732</v>
      </c>
      <c r="AB629" s="91">
        <f t="shared" si="182"/>
        <v>29</v>
      </c>
      <c r="AC629" s="81">
        <f t="shared" si="183"/>
        <v>4</v>
      </c>
      <c r="AD629" s="81">
        <f t="shared" si="184"/>
        <v>17</v>
      </c>
      <c r="AE629" s="81" t="str">
        <f t="shared" si="185"/>
        <v>4-17</v>
      </c>
      <c r="AF629" s="152">
        <f t="shared" si="186"/>
        <v>0.33366666667151729</v>
      </c>
      <c r="AG629" s="153">
        <f t="shared" si="187"/>
        <v>0</v>
      </c>
      <c r="AH629" s="85">
        <f t="shared" si="188"/>
        <v>1</v>
      </c>
      <c r="AI629" s="81">
        <f t="shared" si="189"/>
        <v>17</v>
      </c>
    </row>
    <row r="630" spans="2:35" ht="60" x14ac:dyDescent="0.25">
      <c r="B630" s="170" t="s">
        <v>1194</v>
      </c>
      <c r="C630" s="85">
        <v>228</v>
      </c>
      <c r="D630" s="85">
        <f t="shared" si="175"/>
        <v>1</v>
      </c>
      <c r="E630" s="72" t="s">
        <v>1198</v>
      </c>
      <c r="F630" s="50" t="s">
        <v>1036</v>
      </c>
      <c r="G630" s="70">
        <v>0.41666666666424135</v>
      </c>
      <c r="H630" s="70">
        <v>0.83333333333575865</v>
      </c>
      <c r="I630" s="71">
        <v>44315</v>
      </c>
      <c r="J630" s="71">
        <v>44315</v>
      </c>
      <c r="K630" s="71">
        <v>44315</v>
      </c>
      <c r="L630" s="71">
        <v>44315</v>
      </c>
      <c r="M630" s="70">
        <v>0.41666666666424135</v>
      </c>
      <c r="N630" s="70">
        <v>0.83333333333575865</v>
      </c>
      <c r="O630" s="72" t="s">
        <v>1196</v>
      </c>
      <c r="P630" s="171" t="s">
        <v>1197</v>
      </c>
      <c r="Q630" s="73" t="s">
        <v>47</v>
      </c>
      <c r="R630" s="170" t="s">
        <v>349</v>
      </c>
      <c r="S630" s="171" t="s">
        <v>337</v>
      </c>
      <c r="T630" s="171" t="s">
        <v>189</v>
      </c>
      <c r="U630" s="151">
        <f t="shared" si="177"/>
        <v>0</v>
      </c>
      <c r="V630" s="50">
        <f t="shared" si="178"/>
        <v>1</v>
      </c>
      <c r="W630" s="152">
        <f t="shared" si="176"/>
        <v>0.33366666667151729</v>
      </c>
      <c r="X630" s="152">
        <f t="shared" si="190"/>
        <v>0.37499666667151732</v>
      </c>
      <c r="Y630" s="134">
        <f t="shared" si="179"/>
        <v>1</v>
      </c>
      <c r="Z630" s="152">
        <f t="shared" si="180"/>
        <v>0</v>
      </c>
      <c r="AA630" s="152">
        <f t="shared" si="181"/>
        <v>0.37499666667151732</v>
      </c>
      <c r="AB630" s="91">
        <f t="shared" si="182"/>
        <v>29</v>
      </c>
      <c r="AC630" s="81">
        <f t="shared" si="183"/>
        <v>4</v>
      </c>
      <c r="AD630" s="81">
        <f t="shared" si="184"/>
        <v>17</v>
      </c>
      <c r="AE630" s="81" t="str">
        <f t="shared" si="185"/>
        <v>4-17</v>
      </c>
      <c r="AF630" s="152">
        <f t="shared" si="186"/>
        <v>0.33366666667151729</v>
      </c>
      <c r="AG630" s="153">
        <f t="shared" si="187"/>
        <v>0</v>
      </c>
      <c r="AH630" s="85">
        <f t="shared" si="188"/>
        <v>1</v>
      </c>
      <c r="AI630" s="81">
        <f t="shared" si="189"/>
        <v>17</v>
      </c>
    </row>
    <row r="631" spans="2:35" ht="90" x14ac:dyDescent="0.25">
      <c r="B631" s="170" t="s">
        <v>1199</v>
      </c>
      <c r="C631" s="85">
        <v>229</v>
      </c>
      <c r="D631" s="85">
        <f t="shared" si="175"/>
        <v>0</v>
      </c>
      <c r="E631" s="72" t="s">
        <v>1200</v>
      </c>
      <c r="F631" s="50" t="s">
        <v>1036</v>
      </c>
      <c r="G631" s="70">
        <v>0.33333333333575865</v>
      </c>
      <c r="H631" s="70">
        <v>0.75</v>
      </c>
      <c r="I631" s="71">
        <v>44316</v>
      </c>
      <c r="J631" s="71">
        <v>44316</v>
      </c>
      <c r="K631" s="71">
        <v>44316</v>
      </c>
      <c r="L631" s="71">
        <v>44316</v>
      </c>
      <c r="M631" s="70">
        <v>0.33333333333575865</v>
      </c>
      <c r="N631" s="70">
        <v>0.75</v>
      </c>
      <c r="O631" s="72" t="s">
        <v>1187</v>
      </c>
      <c r="P631" s="171" t="s">
        <v>1201</v>
      </c>
      <c r="Q631" s="171" t="s">
        <v>77</v>
      </c>
      <c r="R631" s="170" t="s">
        <v>1202</v>
      </c>
      <c r="S631" s="171" t="s">
        <v>337</v>
      </c>
      <c r="T631" s="171" t="s">
        <v>189</v>
      </c>
      <c r="U631" s="151">
        <f t="shared" si="177"/>
        <v>0</v>
      </c>
      <c r="V631" s="50">
        <f t="shared" si="178"/>
        <v>1</v>
      </c>
      <c r="W631" s="152">
        <f t="shared" si="176"/>
        <v>0.33366666666424133</v>
      </c>
      <c r="X631" s="152">
        <f t="shared" si="190"/>
        <v>0.37499666666424136</v>
      </c>
      <c r="Y631" s="134">
        <f t="shared" si="179"/>
        <v>1</v>
      </c>
      <c r="Z631" s="152">
        <f t="shared" si="180"/>
        <v>0</v>
      </c>
      <c r="AA631" s="152">
        <f t="shared" si="181"/>
        <v>0.37499666666424136</v>
      </c>
      <c r="AB631" s="91">
        <f t="shared" si="182"/>
        <v>30</v>
      </c>
      <c r="AC631" s="81">
        <f t="shared" si="183"/>
        <v>4</v>
      </c>
      <c r="AD631" s="81">
        <f t="shared" si="184"/>
        <v>17</v>
      </c>
      <c r="AE631" s="81" t="str">
        <f t="shared" si="185"/>
        <v>4-17</v>
      </c>
      <c r="AF631" s="152">
        <f t="shared" si="186"/>
        <v>0.33366666666424133</v>
      </c>
      <c r="AG631" s="153">
        <f t="shared" si="187"/>
        <v>0</v>
      </c>
      <c r="AH631" s="85">
        <f t="shared" si="188"/>
        <v>1</v>
      </c>
      <c r="AI631" s="81">
        <f t="shared" si="189"/>
        <v>17</v>
      </c>
    </row>
    <row r="632" spans="2:35" ht="45" x14ac:dyDescent="0.25">
      <c r="B632" s="170" t="s">
        <v>1199</v>
      </c>
      <c r="C632" s="85">
        <v>229</v>
      </c>
      <c r="D632" s="85">
        <f t="shared" si="175"/>
        <v>1</v>
      </c>
      <c r="E632" s="72" t="s">
        <v>1203</v>
      </c>
      <c r="F632" s="50" t="s">
        <v>887</v>
      </c>
      <c r="G632" s="70">
        <v>0.33333333333575865</v>
      </c>
      <c r="H632" s="70">
        <v>0.75</v>
      </c>
      <c r="I632" s="71">
        <v>44316</v>
      </c>
      <c r="J632" s="71">
        <v>44316</v>
      </c>
      <c r="K632" s="71">
        <v>44316</v>
      </c>
      <c r="L632" s="71">
        <v>44316</v>
      </c>
      <c r="M632" s="70">
        <v>0.33333333333575865</v>
      </c>
      <c r="N632" s="70">
        <v>0.75</v>
      </c>
      <c r="O632" s="72" t="s">
        <v>1187</v>
      </c>
      <c r="P632" s="171" t="s">
        <v>1201</v>
      </c>
      <c r="Q632" s="171" t="s">
        <v>77</v>
      </c>
      <c r="R632" s="170" t="s">
        <v>1204</v>
      </c>
      <c r="S632" s="171" t="s">
        <v>337</v>
      </c>
      <c r="T632" s="171" t="s">
        <v>189</v>
      </c>
      <c r="U632" s="151">
        <f t="shared" si="177"/>
        <v>0</v>
      </c>
      <c r="V632" s="50">
        <f t="shared" si="178"/>
        <v>1</v>
      </c>
      <c r="W632" s="152">
        <f t="shared" si="176"/>
        <v>0.33366666666424133</v>
      </c>
      <c r="X632" s="152">
        <f t="shared" si="190"/>
        <v>0.37499666666424136</v>
      </c>
      <c r="Y632" s="134">
        <f t="shared" si="179"/>
        <v>1</v>
      </c>
      <c r="Z632" s="152">
        <f t="shared" si="180"/>
        <v>0</v>
      </c>
      <c r="AA632" s="152">
        <f t="shared" si="181"/>
        <v>0.37499666666424136</v>
      </c>
      <c r="AB632" s="91">
        <f t="shared" si="182"/>
        <v>30</v>
      </c>
      <c r="AC632" s="81">
        <f t="shared" si="183"/>
        <v>4</v>
      </c>
      <c r="AD632" s="81">
        <f t="shared" si="184"/>
        <v>17</v>
      </c>
      <c r="AE632" s="81" t="str">
        <f t="shared" si="185"/>
        <v>4-17</v>
      </c>
      <c r="AF632" s="152">
        <f t="shared" si="186"/>
        <v>0.33366666666424133</v>
      </c>
      <c r="AG632" s="153">
        <f t="shared" si="187"/>
        <v>0</v>
      </c>
      <c r="AH632" s="85">
        <f t="shared" si="188"/>
        <v>1</v>
      </c>
      <c r="AI632" s="81">
        <f t="shared" si="189"/>
        <v>17</v>
      </c>
    </row>
    <row r="633" spans="2:35" ht="38.25" x14ac:dyDescent="0.25">
      <c r="B633" s="180" t="s">
        <v>1205</v>
      </c>
      <c r="C633" s="85">
        <v>230</v>
      </c>
      <c r="D633" s="85">
        <f t="shared" si="175"/>
        <v>1</v>
      </c>
      <c r="E633" s="180" t="s">
        <v>1206</v>
      </c>
      <c r="F633" s="180" t="s">
        <v>1036</v>
      </c>
      <c r="G633" s="70">
        <v>0.33333333333333331</v>
      </c>
      <c r="H633" s="70">
        <v>0.375</v>
      </c>
      <c r="I633" s="71">
        <v>44317</v>
      </c>
      <c r="J633" s="71">
        <v>44317</v>
      </c>
      <c r="K633" s="71">
        <v>44317</v>
      </c>
      <c r="L633" s="71">
        <v>44317</v>
      </c>
      <c r="M633" s="70">
        <v>0.33333333333333331</v>
      </c>
      <c r="N633" s="70">
        <v>0.375</v>
      </c>
      <c r="O633" s="180" t="s">
        <v>1207</v>
      </c>
      <c r="P633" s="181" t="s">
        <v>1188</v>
      </c>
      <c r="Q633" s="73" t="s">
        <v>47</v>
      </c>
      <c r="R633" s="180" t="s">
        <v>443</v>
      </c>
      <c r="S633" s="180" t="s">
        <v>337</v>
      </c>
      <c r="T633" s="171" t="s">
        <v>189</v>
      </c>
      <c r="U633" s="151">
        <f t="shared" si="177"/>
        <v>0</v>
      </c>
      <c r="V633" s="50">
        <f t="shared" si="178"/>
        <v>1</v>
      </c>
      <c r="W633" s="152">
        <f t="shared" si="176"/>
        <v>4.1666666666666685E-2</v>
      </c>
      <c r="X633" s="152">
        <f t="shared" si="190"/>
        <v>4.1666666666666685E-2</v>
      </c>
      <c r="Y633" s="134">
        <f t="shared" si="179"/>
        <v>1</v>
      </c>
      <c r="Z633" s="152">
        <f t="shared" si="180"/>
        <v>0</v>
      </c>
      <c r="AA633" s="152">
        <f t="shared" si="181"/>
        <v>4.1666666666666685E-2</v>
      </c>
      <c r="AB633" s="91">
        <f t="shared" si="182"/>
        <v>1</v>
      </c>
      <c r="AC633" s="81">
        <f t="shared" si="183"/>
        <v>5</v>
      </c>
      <c r="AD633" s="81">
        <f t="shared" si="184"/>
        <v>17</v>
      </c>
      <c r="AE633" s="81" t="str">
        <f t="shared" si="185"/>
        <v>5-17</v>
      </c>
      <c r="AF633" s="152">
        <f t="shared" si="186"/>
        <v>4.1666666666666685E-2</v>
      </c>
      <c r="AG633" s="153">
        <f t="shared" si="187"/>
        <v>0</v>
      </c>
      <c r="AH633" s="85">
        <f t="shared" si="188"/>
        <v>1</v>
      </c>
      <c r="AI633" s="81">
        <f t="shared" si="189"/>
        <v>17</v>
      </c>
    </row>
    <row r="634" spans="2:35" ht="38.25" x14ac:dyDescent="0.25">
      <c r="B634" s="180" t="s">
        <v>1208</v>
      </c>
      <c r="C634" s="85">
        <v>231</v>
      </c>
      <c r="D634" s="85">
        <f t="shared" si="175"/>
        <v>1</v>
      </c>
      <c r="E634" s="180" t="s">
        <v>1206</v>
      </c>
      <c r="F634" s="180" t="s">
        <v>1036</v>
      </c>
      <c r="G634" s="70">
        <v>0.375</v>
      </c>
      <c r="H634" s="70">
        <v>0.41666666666666669</v>
      </c>
      <c r="I634" s="71">
        <v>44317</v>
      </c>
      <c r="J634" s="71">
        <v>44317</v>
      </c>
      <c r="K634" s="71">
        <v>44317</v>
      </c>
      <c r="L634" s="71">
        <v>44317</v>
      </c>
      <c r="M634" s="70">
        <v>0.375</v>
      </c>
      <c r="N634" s="70">
        <v>0.41666666666666669</v>
      </c>
      <c r="O634" s="180" t="s">
        <v>1207</v>
      </c>
      <c r="P634" s="181" t="s">
        <v>1188</v>
      </c>
      <c r="Q634" s="73" t="s">
        <v>47</v>
      </c>
      <c r="R634" s="180" t="s">
        <v>443</v>
      </c>
      <c r="S634" s="180" t="s">
        <v>337</v>
      </c>
      <c r="T634" s="171" t="s">
        <v>189</v>
      </c>
      <c r="U634" s="151">
        <f t="shared" si="177"/>
        <v>0</v>
      </c>
      <c r="V634" s="50">
        <f t="shared" si="178"/>
        <v>1</v>
      </c>
      <c r="W634" s="152">
        <f t="shared" si="176"/>
        <v>4.1666666666666685E-2</v>
      </c>
      <c r="X634" s="152">
        <f t="shared" si="190"/>
        <v>4.1666666666666685E-2</v>
      </c>
      <c r="Y634" s="134">
        <f t="shared" si="179"/>
        <v>1</v>
      </c>
      <c r="Z634" s="152">
        <f t="shared" si="180"/>
        <v>0</v>
      </c>
      <c r="AA634" s="152">
        <f t="shared" si="181"/>
        <v>4.1666666666666685E-2</v>
      </c>
      <c r="AB634" s="91">
        <f t="shared" si="182"/>
        <v>1</v>
      </c>
      <c r="AC634" s="81">
        <f t="shared" si="183"/>
        <v>5</v>
      </c>
      <c r="AD634" s="81">
        <f t="shared" si="184"/>
        <v>17</v>
      </c>
      <c r="AE634" s="81" t="str">
        <f t="shared" si="185"/>
        <v>5-17</v>
      </c>
      <c r="AF634" s="152">
        <f t="shared" si="186"/>
        <v>4.1666666666666685E-2</v>
      </c>
      <c r="AG634" s="153">
        <f t="shared" si="187"/>
        <v>0</v>
      </c>
      <c r="AH634" s="85">
        <f t="shared" si="188"/>
        <v>1</v>
      </c>
      <c r="AI634" s="81">
        <f t="shared" si="189"/>
        <v>17</v>
      </c>
    </row>
    <row r="635" spans="2:35" ht="38.25" x14ac:dyDescent="0.25">
      <c r="B635" s="180" t="s">
        <v>1209</v>
      </c>
      <c r="C635" s="85">
        <v>232</v>
      </c>
      <c r="D635" s="85">
        <f t="shared" si="175"/>
        <v>1</v>
      </c>
      <c r="E635" s="180" t="s">
        <v>1206</v>
      </c>
      <c r="F635" s="180" t="s">
        <v>1036</v>
      </c>
      <c r="G635" s="70">
        <v>0.41666666666666669</v>
      </c>
      <c r="H635" s="70">
        <v>0.45833333333333331</v>
      </c>
      <c r="I635" s="71">
        <v>44317</v>
      </c>
      <c r="J635" s="71">
        <v>44317</v>
      </c>
      <c r="K635" s="71">
        <v>44317</v>
      </c>
      <c r="L635" s="71">
        <v>44317</v>
      </c>
      <c r="M635" s="70">
        <v>0.41666666666666669</v>
      </c>
      <c r="N635" s="70">
        <v>0.45833333333333331</v>
      </c>
      <c r="O635" s="180" t="s">
        <v>1207</v>
      </c>
      <c r="P635" s="181" t="s">
        <v>1188</v>
      </c>
      <c r="Q635" s="73" t="s">
        <v>47</v>
      </c>
      <c r="R635" s="180" t="s">
        <v>443</v>
      </c>
      <c r="S635" s="180" t="s">
        <v>337</v>
      </c>
      <c r="T635" s="171" t="s">
        <v>189</v>
      </c>
      <c r="U635" s="151">
        <f t="shared" si="177"/>
        <v>0</v>
      </c>
      <c r="V635" s="50">
        <f t="shared" si="178"/>
        <v>1</v>
      </c>
      <c r="W635" s="152">
        <f t="shared" si="176"/>
        <v>4.166666666666663E-2</v>
      </c>
      <c r="X635" s="152">
        <f t="shared" si="190"/>
        <v>4.166666666666663E-2</v>
      </c>
      <c r="Y635" s="134">
        <f t="shared" si="179"/>
        <v>1</v>
      </c>
      <c r="Z635" s="152">
        <f t="shared" si="180"/>
        <v>0</v>
      </c>
      <c r="AA635" s="152">
        <f t="shared" si="181"/>
        <v>4.166666666666663E-2</v>
      </c>
      <c r="AB635" s="91">
        <f t="shared" si="182"/>
        <v>1</v>
      </c>
      <c r="AC635" s="81">
        <f t="shared" si="183"/>
        <v>5</v>
      </c>
      <c r="AD635" s="81">
        <f t="shared" si="184"/>
        <v>17</v>
      </c>
      <c r="AE635" s="81" t="str">
        <f t="shared" si="185"/>
        <v>5-17</v>
      </c>
      <c r="AF635" s="152">
        <f t="shared" si="186"/>
        <v>4.166666666666663E-2</v>
      </c>
      <c r="AG635" s="153">
        <f t="shared" si="187"/>
        <v>0</v>
      </c>
      <c r="AH635" s="85">
        <f t="shared" si="188"/>
        <v>1</v>
      </c>
      <c r="AI635" s="81">
        <f t="shared" si="189"/>
        <v>17</v>
      </c>
    </row>
    <row r="636" spans="2:35" ht="51" x14ac:dyDescent="0.25">
      <c r="B636" s="180" t="s">
        <v>1208</v>
      </c>
      <c r="C636" s="85">
        <v>233</v>
      </c>
      <c r="D636" s="85">
        <f t="shared" si="175"/>
        <v>0</v>
      </c>
      <c r="E636" s="182" t="s">
        <v>1210</v>
      </c>
      <c r="F636" s="180" t="s">
        <v>887</v>
      </c>
      <c r="G636" s="70">
        <v>0.33333333333333331</v>
      </c>
      <c r="H636" s="70">
        <v>0.45833333333333331</v>
      </c>
      <c r="I636" s="71">
        <v>44320</v>
      </c>
      <c r="J636" s="71">
        <v>44320</v>
      </c>
      <c r="K636" s="71">
        <v>44320</v>
      </c>
      <c r="L636" s="71">
        <v>44320</v>
      </c>
      <c r="M636" s="70">
        <v>0.33333333333333331</v>
      </c>
      <c r="N636" s="70">
        <v>0.45833333333333331</v>
      </c>
      <c r="O636" s="180" t="s">
        <v>1187</v>
      </c>
      <c r="P636" s="180" t="s">
        <v>1211</v>
      </c>
      <c r="Q636" s="171" t="s">
        <v>77</v>
      </c>
      <c r="R636" s="180" t="s">
        <v>443</v>
      </c>
      <c r="S636" s="180" t="s">
        <v>337</v>
      </c>
      <c r="T636" s="171" t="s">
        <v>189</v>
      </c>
      <c r="U636" s="151">
        <f t="shared" si="177"/>
        <v>0</v>
      </c>
      <c r="V636" s="50">
        <f t="shared" si="178"/>
        <v>1</v>
      </c>
      <c r="W636" s="152">
        <f t="shared" si="176"/>
        <v>0.125</v>
      </c>
      <c r="X636" s="152">
        <f t="shared" si="190"/>
        <v>0.125</v>
      </c>
      <c r="Y636" s="134">
        <f t="shared" si="179"/>
        <v>1</v>
      </c>
      <c r="Z636" s="152">
        <f t="shared" si="180"/>
        <v>0</v>
      </c>
      <c r="AA636" s="152">
        <f t="shared" si="181"/>
        <v>0.125</v>
      </c>
      <c r="AB636" s="91">
        <f t="shared" si="182"/>
        <v>4</v>
      </c>
      <c r="AC636" s="81">
        <f t="shared" si="183"/>
        <v>5</v>
      </c>
      <c r="AD636" s="81">
        <f t="shared" si="184"/>
        <v>18</v>
      </c>
      <c r="AE636" s="81" t="str">
        <f t="shared" si="185"/>
        <v>5-18</v>
      </c>
      <c r="AF636" s="152">
        <f t="shared" si="186"/>
        <v>0.125</v>
      </c>
      <c r="AG636" s="153">
        <f t="shared" si="187"/>
        <v>0</v>
      </c>
      <c r="AH636" s="85">
        <f t="shared" si="188"/>
        <v>1</v>
      </c>
      <c r="AI636" s="81">
        <f t="shared" si="189"/>
        <v>18</v>
      </c>
    </row>
    <row r="637" spans="2:35" ht="38.25" x14ac:dyDescent="0.25">
      <c r="B637" s="180" t="s">
        <v>1208</v>
      </c>
      <c r="C637" s="85">
        <v>233</v>
      </c>
      <c r="D637" s="85">
        <f t="shared" si="175"/>
        <v>1</v>
      </c>
      <c r="E637" s="182" t="s">
        <v>1212</v>
      </c>
      <c r="F637" s="180" t="s">
        <v>894</v>
      </c>
      <c r="G637" s="70">
        <v>0.33333333333333331</v>
      </c>
      <c r="H637" s="70">
        <v>0.5</v>
      </c>
      <c r="I637" s="71">
        <v>44320</v>
      </c>
      <c r="J637" s="71">
        <v>44326</v>
      </c>
      <c r="K637" s="71">
        <v>44320</v>
      </c>
      <c r="L637" s="71">
        <v>44326</v>
      </c>
      <c r="M637" s="70">
        <v>0.33333333333333331</v>
      </c>
      <c r="N637" s="70">
        <v>0.5</v>
      </c>
      <c r="O637" s="180" t="s">
        <v>1187</v>
      </c>
      <c r="P637" s="180" t="s">
        <v>1211</v>
      </c>
      <c r="Q637" s="180" t="s">
        <v>77</v>
      </c>
      <c r="R637" s="180" t="s">
        <v>443</v>
      </c>
      <c r="S637" s="180" t="s">
        <v>337</v>
      </c>
      <c r="T637" s="171" t="s">
        <v>189</v>
      </c>
      <c r="U637" s="151">
        <f t="shared" si="177"/>
        <v>6</v>
      </c>
      <c r="V637" s="50">
        <f t="shared" si="178"/>
        <v>1</v>
      </c>
      <c r="W637" s="152">
        <f t="shared" si="176"/>
        <v>2.291666666666667</v>
      </c>
      <c r="X637" s="152">
        <f t="shared" si="190"/>
        <v>3.7066633333333332</v>
      </c>
      <c r="Y637" s="134">
        <f t="shared" si="179"/>
        <v>1</v>
      </c>
      <c r="Z637" s="152">
        <f t="shared" si="180"/>
        <v>0</v>
      </c>
      <c r="AA637" s="152">
        <f t="shared" si="181"/>
        <v>3.7066633333333332</v>
      </c>
      <c r="AB637" s="91">
        <f t="shared" si="182"/>
        <v>10</v>
      </c>
      <c r="AC637" s="81">
        <f t="shared" si="183"/>
        <v>5</v>
      </c>
      <c r="AD637" s="81">
        <f t="shared" si="184"/>
        <v>19</v>
      </c>
      <c r="AE637" s="81" t="str">
        <f t="shared" si="185"/>
        <v>5-19</v>
      </c>
      <c r="AF637" s="152">
        <f t="shared" si="186"/>
        <v>2.291666666666667</v>
      </c>
      <c r="AG637" s="153">
        <f t="shared" si="187"/>
        <v>6</v>
      </c>
      <c r="AH637" s="85">
        <f t="shared" si="188"/>
        <v>1</v>
      </c>
      <c r="AI637" s="81">
        <f t="shared" si="189"/>
        <v>19</v>
      </c>
    </row>
    <row r="638" spans="2:35" ht="38.25" x14ac:dyDescent="0.25">
      <c r="B638" s="180" t="s">
        <v>1209</v>
      </c>
      <c r="C638" s="85">
        <v>234</v>
      </c>
      <c r="D638" s="85">
        <f t="shared" si="175"/>
        <v>1</v>
      </c>
      <c r="E638" s="182" t="s">
        <v>1213</v>
      </c>
      <c r="F638" s="180" t="s">
        <v>887</v>
      </c>
      <c r="G638" s="70">
        <v>0.625</v>
      </c>
      <c r="H638" s="70">
        <v>0.79166666666666663</v>
      </c>
      <c r="I638" s="71">
        <v>44320</v>
      </c>
      <c r="J638" s="71">
        <v>44320</v>
      </c>
      <c r="K638" s="71">
        <v>44320</v>
      </c>
      <c r="L638" s="71">
        <v>44320</v>
      </c>
      <c r="M638" s="70">
        <v>0.625</v>
      </c>
      <c r="N638" s="70">
        <v>0.79166666666666663</v>
      </c>
      <c r="O638" s="180" t="s">
        <v>1196</v>
      </c>
      <c r="P638" s="180" t="s">
        <v>1214</v>
      </c>
      <c r="Q638" s="171" t="s">
        <v>77</v>
      </c>
      <c r="R638" s="180" t="s">
        <v>349</v>
      </c>
      <c r="S638" s="180" t="s">
        <v>337</v>
      </c>
      <c r="T638" s="171" t="s">
        <v>189</v>
      </c>
      <c r="U638" s="151">
        <f t="shared" si="177"/>
        <v>0</v>
      </c>
      <c r="V638" s="50">
        <f t="shared" si="178"/>
        <v>1</v>
      </c>
      <c r="W638" s="152">
        <f t="shared" si="176"/>
        <v>0.16666666666666663</v>
      </c>
      <c r="X638" s="152">
        <f t="shared" si="190"/>
        <v>0.16666666666666663</v>
      </c>
      <c r="Y638" s="134">
        <f t="shared" si="179"/>
        <v>1</v>
      </c>
      <c r="Z638" s="152">
        <f t="shared" si="180"/>
        <v>0</v>
      </c>
      <c r="AA638" s="152">
        <f t="shared" si="181"/>
        <v>0.16666666666666663</v>
      </c>
      <c r="AB638" s="91">
        <f t="shared" si="182"/>
        <v>4</v>
      </c>
      <c r="AC638" s="81">
        <f t="shared" si="183"/>
        <v>5</v>
      </c>
      <c r="AD638" s="81">
        <f t="shared" si="184"/>
        <v>18</v>
      </c>
      <c r="AE638" s="81" t="str">
        <f t="shared" si="185"/>
        <v>5-18</v>
      </c>
      <c r="AF638" s="152">
        <f t="shared" si="186"/>
        <v>0.16666666666666663</v>
      </c>
      <c r="AG638" s="153">
        <f t="shared" si="187"/>
        <v>0</v>
      </c>
      <c r="AH638" s="85">
        <f t="shared" si="188"/>
        <v>1</v>
      </c>
      <c r="AI638" s="81">
        <f t="shared" si="189"/>
        <v>18</v>
      </c>
    </row>
    <row r="639" spans="2:35" ht="76.5" x14ac:dyDescent="0.25">
      <c r="B639" s="180" t="s">
        <v>1215</v>
      </c>
      <c r="C639" s="85">
        <v>235</v>
      </c>
      <c r="D639" s="85">
        <f t="shared" si="175"/>
        <v>1</v>
      </c>
      <c r="E639" s="182" t="s">
        <v>1216</v>
      </c>
      <c r="F639" s="180" t="s">
        <v>441</v>
      </c>
      <c r="G639" s="70">
        <v>0.45833333333333331</v>
      </c>
      <c r="H639" s="70">
        <v>0.70833333333333337</v>
      </c>
      <c r="I639" s="71">
        <v>44291</v>
      </c>
      <c r="J639" s="71">
        <v>44291</v>
      </c>
      <c r="K639" s="71">
        <v>44291</v>
      </c>
      <c r="L639" s="71">
        <v>44291</v>
      </c>
      <c r="M639" s="70">
        <v>0.45833333333333331</v>
      </c>
      <c r="N639" s="70">
        <v>0.70833333333333337</v>
      </c>
      <c r="O639" s="180" t="s">
        <v>1196</v>
      </c>
      <c r="P639" s="180" t="s">
        <v>1217</v>
      </c>
      <c r="Q639" s="180" t="s">
        <v>77</v>
      </c>
      <c r="R639" s="180" t="s">
        <v>1218</v>
      </c>
      <c r="S639" s="180" t="s">
        <v>337</v>
      </c>
      <c r="T639" s="171" t="s">
        <v>189</v>
      </c>
      <c r="U639" s="151">
        <f t="shared" si="177"/>
        <v>0</v>
      </c>
      <c r="V639" s="50">
        <f t="shared" si="178"/>
        <v>1</v>
      </c>
      <c r="W639" s="152">
        <f t="shared" si="176"/>
        <v>0.16700000000000004</v>
      </c>
      <c r="X639" s="152">
        <f t="shared" si="190"/>
        <v>0.20833000000000007</v>
      </c>
      <c r="Y639" s="134">
        <f t="shared" si="179"/>
        <v>1</v>
      </c>
      <c r="Z639" s="152">
        <f t="shared" si="180"/>
        <v>0</v>
      </c>
      <c r="AA639" s="152">
        <f t="shared" si="181"/>
        <v>0.20833000000000007</v>
      </c>
      <c r="AB639" s="91">
        <f t="shared" si="182"/>
        <v>5</v>
      </c>
      <c r="AC639" s="81">
        <f t="shared" si="183"/>
        <v>4</v>
      </c>
      <c r="AD639" s="81">
        <f t="shared" si="184"/>
        <v>14</v>
      </c>
      <c r="AE639" s="81" t="str">
        <f t="shared" si="185"/>
        <v>4-14</v>
      </c>
      <c r="AF639" s="152">
        <f t="shared" si="186"/>
        <v>0.16700000000000004</v>
      </c>
      <c r="AG639" s="153">
        <f t="shared" si="187"/>
        <v>0</v>
      </c>
      <c r="AH639" s="85">
        <f t="shared" si="188"/>
        <v>1</v>
      </c>
      <c r="AI639" s="81">
        <f t="shared" si="189"/>
        <v>14</v>
      </c>
    </row>
    <row r="640" spans="2:35" ht="30" x14ac:dyDescent="0.25">
      <c r="B640" s="50" t="s">
        <v>1219</v>
      </c>
      <c r="C640" s="85">
        <v>236</v>
      </c>
      <c r="D640" s="85">
        <f t="shared" si="175"/>
        <v>0</v>
      </c>
      <c r="E640" s="72" t="s">
        <v>1220</v>
      </c>
      <c r="F640" s="72" t="s">
        <v>894</v>
      </c>
      <c r="G640" s="70">
        <v>0.3125</v>
      </c>
      <c r="H640" s="70">
        <v>0.67708333333333337</v>
      </c>
      <c r="I640" s="71">
        <v>44323</v>
      </c>
      <c r="J640" s="71">
        <v>44326</v>
      </c>
      <c r="K640" s="71">
        <v>44323</v>
      </c>
      <c r="L640" s="71">
        <v>44323</v>
      </c>
      <c r="M640" s="70">
        <v>0.3125</v>
      </c>
      <c r="N640" s="70">
        <v>0.66666666666666663</v>
      </c>
      <c r="O640" s="50" t="s">
        <v>309</v>
      </c>
      <c r="P640" s="50" t="s">
        <v>283</v>
      </c>
      <c r="Q640" s="73" t="s">
        <v>47</v>
      </c>
      <c r="R640" s="50" t="s">
        <v>443</v>
      </c>
      <c r="S640" s="50" t="s">
        <v>337</v>
      </c>
      <c r="T640" s="50" t="s">
        <v>185</v>
      </c>
      <c r="U640" s="151">
        <f t="shared" si="177"/>
        <v>3</v>
      </c>
      <c r="V640" s="50">
        <f t="shared" si="178"/>
        <v>1</v>
      </c>
      <c r="W640" s="152">
        <f t="shared" si="176"/>
        <v>1.4272833333333332</v>
      </c>
      <c r="X640" s="152">
        <f t="shared" si="190"/>
        <v>2.1555800000000001</v>
      </c>
      <c r="Y640" s="134">
        <f t="shared" si="179"/>
        <v>0</v>
      </c>
      <c r="Z640" s="152">
        <f t="shared" si="180"/>
        <v>0.19791666666666663</v>
      </c>
      <c r="AA640" s="152">
        <f t="shared" si="181"/>
        <v>2.3534966666666666</v>
      </c>
      <c r="AB640" s="91">
        <f t="shared" si="182"/>
        <v>10</v>
      </c>
      <c r="AC640" s="81">
        <f t="shared" si="183"/>
        <v>5</v>
      </c>
      <c r="AD640" s="81">
        <f t="shared" si="184"/>
        <v>19</v>
      </c>
      <c r="AE640" s="81" t="str">
        <f t="shared" si="185"/>
        <v>5-19</v>
      </c>
      <c r="AF640" s="152">
        <f t="shared" si="186"/>
        <v>0.27116666666666661</v>
      </c>
      <c r="AG640" s="153">
        <f t="shared" si="187"/>
        <v>0</v>
      </c>
      <c r="AH640" s="85">
        <f t="shared" si="188"/>
        <v>1</v>
      </c>
      <c r="AI640" s="81">
        <f t="shared" si="189"/>
        <v>18</v>
      </c>
    </row>
    <row r="641" spans="2:35" ht="45" x14ac:dyDescent="0.25">
      <c r="B641" s="50" t="s">
        <v>1219</v>
      </c>
      <c r="C641" s="85">
        <v>236</v>
      </c>
      <c r="D641" s="85">
        <f t="shared" si="175"/>
        <v>0</v>
      </c>
      <c r="E641" s="72" t="s">
        <v>1255</v>
      </c>
      <c r="F641" s="72" t="s">
        <v>894</v>
      </c>
      <c r="G641" s="70">
        <v>0.3125</v>
      </c>
      <c r="H641" s="70">
        <v>0.67708333333333337</v>
      </c>
      <c r="I641" s="71">
        <v>44323</v>
      </c>
      <c r="J641" s="71">
        <v>44326</v>
      </c>
      <c r="K641" s="71">
        <v>44324</v>
      </c>
      <c r="L641" s="71">
        <v>44324</v>
      </c>
      <c r="M641" s="70">
        <v>0.3125</v>
      </c>
      <c r="N641" s="70">
        <v>0.5</v>
      </c>
      <c r="O641" s="72" t="s">
        <v>309</v>
      </c>
      <c r="P641" s="50" t="s">
        <v>283</v>
      </c>
      <c r="Q641" s="73" t="s">
        <v>47</v>
      </c>
      <c r="R641" s="50" t="s">
        <v>443</v>
      </c>
      <c r="S641" s="50" t="s">
        <v>337</v>
      </c>
      <c r="T641" s="50" t="s">
        <v>185</v>
      </c>
      <c r="U641" s="151">
        <f t="shared" si="177"/>
        <v>3</v>
      </c>
      <c r="V641" s="50">
        <f t="shared" si="178"/>
        <v>1</v>
      </c>
      <c r="W641" s="152">
        <f t="shared" si="176"/>
        <v>1.4272833333333332</v>
      </c>
      <c r="X641" s="152">
        <f t="shared" si="190"/>
        <v>2.1555800000000001</v>
      </c>
      <c r="Y641" s="134">
        <f t="shared" si="179"/>
        <v>0</v>
      </c>
      <c r="Z641" s="152">
        <f t="shared" si="180"/>
        <v>0.19791666666666663</v>
      </c>
      <c r="AA641" s="152">
        <f t="shared" si="181"/>
        <v>2.3534966666666666</v>
      </c>
      <c r="AB641" s="91">
        <f t="shared" si="182"/>
        <v>10</v>
      </c>
      <c r="AC641" s="81">
        <f t="shared" si="183"/>
        <v>5</v>
      </c>
      <c r="AD641" s="81">
        <f t="shared" si="184"/>
        <v>19</v>
      </c>
      <c r="AE641" s="81" t="str">
        <f t="shared" si="185"/>
        <v>5-19</v>
      </c>
      <c r="AF641" s="152">
        <f t="shared" si="186"/>
        <v>0.1875</v>
      </c>
      <c r="AG641" s="153">
        <f t="shared" si="187"/>
        <v>0</v>
      </c>
      <c r="AH641" s="85">
        <f t="shared" si="188"/>
        <v>1</v>
      </c>
      <c r="AI641" s="81">
        <f t="shared" si="189"/>
        <v>18</v>
      </c>
    </row>
    <row r="642" spans="2:35" ht="105" x14ac:dyDescent="0.25">
      <c r="B642" s="50" t="s">
        <v>1219</v>
      </c>
      <c r="C642" s="85">
        <v>236</v>
      </c>
      <c r="D642" s="85">
        <f t="shared" si="175"/>
        <v>0</v>
      </c>
      <c r="E642" s="72" t="s">
        <v>1256</v>
      </c>
      <c r="F642" s="72" t="s">
        <v>1257</v>
      </c>
      <c r="G642" s="70">
        <v>0.3125</v>
      </c>
      <c r="H642" s="70">
        <v>0.67708333333333337</v>
      </c>
      <c r="I642" s="71">
        <v>44323</v>
      </c>
      <c r="J642" s="71">
        <v>44326</v>
      </c>
      <c r="K642" s="71">
        <v>44324</v>
      </c>
      <c r="L642" s="71">
        <v>44324</v>
      </c>
      <c r="M642" s="70">
        <v>0.3125</v>
      </c>
      <c r="N642" s="70">
        <v>0.67708333333333337</v>
      </c>
      <c r="O642" s="72" t="s">
        <v>309</v>
      </c>
      <c r="P642" s="50" t="s">
        <v>283</v>
      </c>
      <c r="Q642" s="73" t="s">
        <v>47</v>
      </c>
      <c r="R642" s="50" t="s">
        <v>443</v>
      </c>
      <c r="S642" s="50" t="s">
        <v>337</v>
      </c>
      <c r="T642" s="50" t="s">
        <v>185</v>
      </c>
      <c r="U642" s="151">
        <f t="shared" si="177"/>
        <v>3</v>
      </c>
      <c r="V642" s="50">
        <f t="shared" si="178"/>
        <v>1</v>
      </c>
      <c r="W642" s="152">
        <f t="shared" si="176"/>
        <v>1.4272833333333332</v>
      </c>
      <c r="X642" s="152">
        <f t="shared" si="190"/>
        <v>2.1555800000000001</v>
      </c>
      <c r="Y642" s="134">
        <f t="shared" si="179"/>
        <v>0</v>
      </c>
      <c r="Z642" s="152">
        <f t="shared" si="180"/>
        <v>0.19791666666666663</v>
      </c>
      <c r="AA642" s="152">
        <f t="shared" si="181"/>
        <v>2.3534966666666666</v>
      </c>
      <c r="AB642" s="91">
        <f t="shared" si="182"/>
        <v>10</v>
      </c>
      <c r="AC642" s="81">
        <f t="shared" si="183"/>
        <v>5</v>
      </c>
      <c r="AD642" s="81">
        <f t="shared" si="184"/>
        <v>19</v>
      </c>
      <c r="AE642" s="81" t="str">
        <f t="shared" si="185"/>
        <v>5-19</v>
      </c>
      <c r="AF642" s="152">
        <f t="shared" si="186"/>
        <v>0.28158333333333335</v>
      </c>
      <c r="AG642" s="153">
        <f t="shared" si="187"/>
        <v>0</v>
      </c>
      <c r="AH642" s="85">
        <f t="shared" si="188"/>
        <v>1</v>
      </c>
      <c r="AI642" s="81">
        <f t="shared" si="189"/>
        <v>18</v>
      </c>
    </row>
    <row r="643" spans="2:35" x14ac:dyDescent="0.25">
      <c r="B643" s="50" t="s">
        <v>1219</v>
      </c>
      <c r="C643" s="85">
        <v>236</v>
      </c>
      <c r="D643" s="85">
        <f t="shared" si="175"/>
        <v>0</v>
      </c>
      <c r="E643" s="50" t="s">
        <v>1258</v>
      </c>
      <c r="F643" s="72" t="s">
        <v>1016</v>
      </c>
      <c r="G643" s="70">
        <v>0.3125</v>
      </c>
      <c r="H643" s="70">
        <v>0.67708333333333337</v>
      </c>
      <c r="I643" s="71">
        <v>44323</v>
      </c>
      <c r="J643" s="71">
        <v>44326</v>
      </c>
      <c r="K643" s="71">
        <v>44326</v>
      </c>
      <c r="L643" s="71">
        <v>44326</v>
      </c>
      <c r="M643" s="70">
        <v>0.45833333333333331</v>
      </c>
      <c r="N643" s="70">
        <v>0.5</v>
      </c>
      <c r="O643" s="72" t="s">
        <v>270</v>
      </c>
      <c r="P643" s="50" t="s">
        <v>283</v>
      </c>
      <c r="Q643" s="73" t="s">
        <v>47</v>
      </c>
      <c r="R643" s="50" t="s">
        <v>1259</v>
      </c>
      <c r="S643" s="50" t="s">
        <v>337</v>
      </c>
      <c r="T643" s="50" t="s">
        <v>185</v>
      </c>
      <c r="U643" s="151">
        <f t="shared" si="177"/>
        <v>3</v>
      </c>
      <c r="V643" s="50">
        <f t="shared" si="178"/>
        <v>1</v>
      </c>
      <c r="W643" s="152">
        <f t="shared" si="176"/>
        <v>1.4272833333333332</v>
      </c>
      <c r="X643" s="152">
        <f t="shared" si="190"/>
        <v>2.1555800000000001</v>
      </c>
      <c r="Y643" s="134">
        <f t="shared" si="179"/>
        <v>0</v>
      </c>
      <c r="Z643" s="152">
        <f t="shared" si="180"/>
        <v>0.19791666666666663</v>
      </c>
      <c r="AA643" s="152">
        <f t="shared" si="181"/>
        <v>2.3534966666666666</v>
      </c>
      <c r="AB643" s="91">
        <f t="shared" si="182"/>
        <v>10</v>
      </c>
      <c r="AC643" s="81">
        <f t="shared" si="183"/>
        <v>5</v>
      </c>
      <c r="AD643" s="81">
        <f t="shared" si="184"/>
        <v>19</v>
      </c>
      <c r="AE643" s="81" t="str">
        <f t="shared" si="185"/>
        <v>5-19</v>
      </c>
      <c r="AF643" s="152">
        <f t="shared" si="186"/>
        <v>4.1666666666666685E-2</v>
      </c>
      <c r="AG643" s="153">
        <f t="shared" si="187"/>
        <v>0</v>
      </c>
      <c r="AH643" s="85">
        <f t="shared" si="188"/>
        <v>1</v>
      </c>
      <c r="AI643" s="81">
        <f t="shared" si="189"/>
        <v>19</v>
      </c>
    </row>
    <row r="644" spans="2:35" x14ac:dyDescent="0.25">
      <c r="B644" s="50" t="s">
        <v>1219</v>
      </c>
      <c r="C644" s="85">
        <v>236</v>
      </c>
      <c r="D644" s="85">
        <f t="shared" si="175"/>
        <v>0</v>
      </c>
      <c r="E644" s="50" t="s">
        <v>1260</v>
      </c>
      <c r="F644" s="72" t="s">
        <v>1016</v>
      </c>
      <c r="G644" s="70">
        <v>0.3125</v>
      </c>
      <c r="H644" s="70">
        <v>0.67708333333333337</v>
      </c>
      <c r="I644" s="71">
        <v>44323</v>
      </c>
      <c r="J644" s="71">
        <v>44326</v>
      </c>
      <c r="K644" s="71">
        <v>44326</v>
      </c>
      <c r="L644" s="71">
        <v>44326</v>
      </c>
      <c r="M644" s="70">
        <v>0.41666666666666669</v>
      </c>
      <c r="N644" s="70">
        <v>0.54166666666666663</v>
      </c>
      <c r="O644" s="72" t="s">
        <v>136</v>
      </c>
      <c r="P644" s="50" t="s">
        <v>283</v>
      </c>
      <c r="Q644" s="73" t="s">
        <v>47</v>
      </c>
      <c r="R644" s="50" t="s">
        <v>350</v>
      </c>
      <c r="S644" s="50" t="s">
        <v>337</v>
      </c>
      <c r="T644" s="50" t="s">
        <v>185</v>
      </c>
      <c r="U644" s="151">
        <f t="shared" si="177"/>
        <v>3</v>
      </c>
      <c r="V644" s="50">
        <f t="shared" si="178"/>
        <v>1</v>
      </c>
      <c r="W644" s="152">
        <f t="shared" si="176"/>
        <v>1.4272833333333332</v>
      </c>
      <c r="X644" s="152">
        <f t="shared" si="190"/>
        <v>2.1555800000000001</v>
      </c>
      <c r="Y644" s="134">
        <f t="shared" si="179"/>
        <v>0</v>
      </c>
      <c r="Z644" s="152">
        <f t="shared" si="180"/>
        <v>0.19791666666666663</v>
      </c>
      <c r="AA644" s="152">
        <f t="shared" si="181"/>
        <v>2.3534966666666666</v>
      </c>
      <c r="AB644" s="91">
        <f t="shared" si="182"/>
        <v>10</v>
      </c>
      <c r="AC644" s="81">
        <f t="shared" si="183"/>
        <v>5</v>
      </c>
      <c r="AD644" s="81">
        <f t="shared" si="184"/>
        <v>19</v>
      </c>
      <c r="AE644" s="81" t="str">
        <f t="shared" si="185"/>
        <v>5-19</v>
      </c>
      <c r="AF644" s="152">
        <f t="shared" si="186"/>
        <v>0.12499999999999994</v>
      </c>
      <c r="AG644" s="153">
        <f t="shared" si="187"/>
        <v>0</v>
      </c>
      <c r="AH644" s="85">
        <f t="shared" si="188"/>
        <v>1</v>
      </c>
      <c r="AI644" s="81">
        <f t="shared" si="189"/>
        <v>19</v>
      </c>
    </row>
    <row r="645" spans="2:35" x14ac:dyDescent="0.25">
      <c r="B645" s="50" t="s">
        <v>1219</v>
      </c>
      <c r="C645" s="85">
        <v>236</v>
      </c>
      <c r="D645" s="85">
        <v>0</v>
      </c>
      <c r="E645" s="50" t="s">
        <v>1261</v>
      </c>
      <c r="F645" s="72" t="s">
        <v>441</v>
      </c>
      <c r="G645" s="70">
        <v>0.3125</v>
      </c>
      <c r="H645" s="70">
        <v>0.67708333333333337</v>
      </c>
      <c r="I645" s="71">
        <v>44323</v>
      </c>
      <c r="J645" s="71">
        <v>44326</v>
      </c>
      <c r="K645" s="71">
        <v>44326</v>
      </c>
      <c r="L645" s="71">
        <v>44326</v>
      </c>
      <c r="M645" s="70">
        <v>0.65972222222222221</v>
      </c>
      <c r="N645" s="70">
        <v>0.67708333333333337</v>
      </c>
      <c r="O645" s="72" t="s">
        <v>84</v>
      </c>
      <c r="P645" s="50" t="s">
        <v>283</v>
      </c>
      <c r="Q645" s="73" t="s">
        <v>47</v>
      </c>
      <c r="R645" s="50" t="s">
        <v>351</v>
      </c>
      <c r="S645" s="50" t="s">
        <v>337</v>
      </c>
      <c r="T645" s="50" t="s">
        <v>185</v>
      </c>
      <c r="U645" s="151">
        <f t="shared" si="177"/>
        <v>3</v>
      </c>
      <c r="V645" s="50">
        <f t="shared" si="178"/>
        <v>1</v>
      </c>
      <c r="W645" s="152">
        <f t="shared" si="176"/>
        <v>1.4272833333333332</v>
      </c>
      <c r="X645" s="152">
        <f t="shared" si="190"/>
        <v>2.1555800000000001</v>
      </c>
      <c r="Y645" s="134">
        <f t="shared" si="179"/>
        <v>0</v>
      </c>
      <c r="Z645" s="152">
        <f t="shared" si="180"/>
        <v>0.19791666666666663</v>
      </c>
      <c r="AA645" s="152">
        <f t="shared" si="181"/>
        <v>2.3534966666666666</v>
      </c>
      <c r="AB645" s="91">
        <f t="shared" si="182"/>
        <v>10</v>
      </c>
      <c r="AC645" s="81">
        <f t="shared" si="183"/>
        <v>5</v>
      </c>
      <c r="AD645" s="81">
        <f t="shared" si="184"/>
        <v>19</v>
      </c>
      <c r="AE645" s="81" t="str">
        <f t="shared" si="185"/>
        <v>5-19</v>
      </c>
      <c r="AF645" s="152">
        <f t="shared" si="186"/>
        <v>1.736111111111116E-2</v>
      </c>
      <c r="AG645" s="153">
        <f t="shared" si="187"/>
        <v>0</v>
      </c>
      <c r="AH645" s="85">
        <f t="shared" si="188"/>
        <v>1</v>
      </c>
      <c r="AI645" s="81">
        <f t="shared" si="189"/>
        <v>19</v>
      </c>
    </row>
    <row r="646" spans="2:35" ht="45" x14ac:dyDescent="0.25">
      <c r="B646" s="50" t="s">
        <v>1221</v>
      </c>
      <c r="C646" s="85">
        <v>237</v>
      </c>
      <c r="D646" s="85">
        <f t="shared" ref="D646:D687" si="191">IF(C646=C647,0,1)</f>
        <v>0</v>
      </c>
      <c r="E646" s="72" t="s">
        <v>1222</v>
      </c>
      <c r="F646" s="50" t="s">
        <v>887</v>
      </c>
      <c r="G646" s="70">
        <v>0.29166666666666669</v>
      </c>
      <c r="H646" s="70">
        <v>0.36458333333333331</v>
      </c>
      <c r="I646" s="71">
        <v>44324</v>
      </c>
      <c r="J646" s="71">
        <v>44324</v>
      </c>
      <c r="K646" s="71">
        <v>44324</v>
      </c>
      <c r="L646" s="71">
        <v>44324</v>
      </c>
      <c r="M646" s="70">
        <v>0.3125</v>
      </c>
      <c r="N646" s="70">
        <v>0.36458333333333331</v>
      </c>
      <c r="O646" s="50" t="s">
        <v>62</v>
      </c>
      <c r="P646" s="50" t="s">
        <v>1223</v>
      </c>
      <c r="Q646" s="50" t="s">
        <v>77</v>
      </c>
      <c r="R646" s="50" t="s">
        <v>349</v>
      </c>
      <c r="S646" s="50" t="s">
        <v>336</v>
      </c>
      <c r="T646" s="50" t="s">
        <v>186</v>
      </c>
      <c r="U646" s="151">
        <f t="shared" si="177"/>
        <v>0</v>
      </c>
      <c r="V646" s="50">
        <f t="shared" si="178"/>
        <v>1</v>
      </c>
      <c r="W646" s="152">
        <f t="shared" si="176"/>
        <v>7.291666666666663E-2</v>
      </c>
      <c r="X646" s="152">
        <f t="shared" si="190"/>
        <v>7.291666666666663E-2</v>
      </c>
      <c r="Y646" s="134">
        <f t="shared" si="179"/>
        <v>1</v>
      </c>
      <c r="Z646" s="152">
        <f t="shared" si="180"/>
        <v>0</v>
      </c>
      <c r="AA646" s="152">
        <f t="shared" si="181"/>
        <v>7.291666666666663E-2</v>
      </c>
      <c r="AB646" s="91">
        <f t="shared" si="182"/>
        <v>8</v>
      </c>
      <c r="AC646" s="81">
        <f t="shared" si="183"/>
        <v>5</v>
      </c>
      <c r="AD646" s="81">
        <f t="shared" si="184"/>
        <v>18</v>
      </c>
      <c r="AE646" s="81" t="str">
        <f t="shared" si="185"/>
        <v>5-18</v>
      </c>
      <c r="AF646" s="152">
        <f t="shared" si="186"/>
        <v>5.2083333333333315E-2</v>
      </c>
      <c r="AG646" s="153">
        <f t="shared" si="187"/>
        <v>0</v>
      </c>
      <c r="AH646" s="85">
        <f t="shared" si="188"/>
        <v>1</v>
      </c>
      <c r="AI646" s="81">
        <f t="shared" si="189"/>
        <v>18</v>
      </c>
    </row>
    <row r="647" spans="2:35" ht="30" x14ac:dyDescent="0.25">
      <c r="B647" s="50" t="s">
        <v>1221</v>
      </c>
      <c r="C647" s="85">
        <v>237</v>
      </c>
      <c r="D647" s="85">
        <f t="shared" si="191"/>
        <v>1</v>
      </c>
      <c r="E647" s="72" t="s">
        <v>1224</v>
      </c>
      <c r="F647" s="50" t="s">
        <v>887</v>
      </c>
      <c r="G647" s="70">
        <v>0.29166666666666669</v>
      </c>
      <c r="H647" s="70">
        <v>0.36458333333333331</v>
      </c>
      <c r="I647" s="71">
        <v>44324</v>
      </c>
      <c r="J647" s="71">
        <v>44324</v>
      </c>
      <c r="K647" s="71">
        <v>44324</v>
      </c>
      <c r="L647" s="71">
        <v>44324</v>
      </c>
      <c r="M647" s="70">
        <v>0.3125</v>
      </c>
      <c r="N647" s="70">
        <v>0.36458333333333331</v>
      </c>
      <c r="O647" s="50" t="s">
        <v>84</v>
      </c>
      <c r="P647" s="50" t="s">
        <v>1223</v>
      </c>
      <c r="Q647" s="50" t="s">
        <v>77</v>
      </c>
      <c r="R647" s="50" t="s">
        <v>351</v>
      </c>
      <c r="S647" s="50"/>
      <c r="T647" s="50" t="s">
        <v>186</v>
      </c>
      <c r="U647" s="151">
        <f t="shared" si="177"/>
        <v>0</v>
      </c>
      <c r="V647" s="50">
        <f t="shared" si="178"/>
        <v>1</v>
      </c>
      <c r="W647" s="152">
        <f t="shared" si="176"/>
        <v>7.291666666666663E-2</v>
      </c>
      <c r="X647" s="152">
        <f t="shared" si="190"/>
        <v>7.291666666666663E-2</v>
      </c>
      <c r="Y647" s="134">
        <f t="shared" si="179"/>
        <v>1</v>
      </c>
      <c r="Z647" s="152">
        <f t="shared" si="180"/>
        <v>0</v>
      </c>
      <c r="AA647" s="152">
        <f t="shared" si="181"/>
        <v>7.291666666666663E-2</v>
      </c>
      <c r="AB647" s="91">
        <f t="shared" si="182"/>
        <v>8</v>
      </c>
      <c r="AC647" s="81">
        <f t="shared" si="183"/>
        <v>5</v>
      </c>
      <c r="AD647" s="81">
        <f t="shared" si="184"/>
        <v>18</v>
      </c>
      <c r="AE647" s="81" t="str">
        <f t="shared" si="185"/>
        <v>5-18</v>
      </c>
      <c r="AF647" s="152">
        <f t="shared" si="186"/>
        <v>0</v>
      </c>
      <c r="AG647" s="153">
        <f t="shared" si="187"/>
        <v>0</v>
      </c>
      <c r="AH647" s="85">
        <f t="shared" si="188"/>
        <v>0</v>
      </c>
      <c r="AI647" s="81">
        <f t="shared" si="189"/>
        <v>18</v>
      </c>
    </row>
    <row r="648" spans="2:35" x14ac:dyDescent="0.25">
      <c r="B648" s="50" t="s">
        <v>83</v>
      </c>
      <c r="C648" s="85">
        <v>238</v>
      </c>
      <c r="D648" s="85">
        <f t="shared" si="191"/>
        <v>1</v>
      </c>
      <c r="E648" s="50" t="s">
        <v>1225</v>
      </c>
      <c r="F648" s="50" t="s">
        <v>887</v>
      </c>
      <c r="G648" s="70">
        <v>0.33333333333333331</v>
      </c>
      <c r="H648" s="70">
        <v>0.41666666666666669</v>
      </c>
      <c r="I648" s="71">
        <v>44324</v>
      </c>
      <c r="J648" s="71">
        <v>44324</v>
      </c>
      <c r="K648" s="71">
        <v>44324</v>
      </c>
      <c r="L648" s="71">
        <v>44324</v>
      </c>
      <c r="M648" s="70">
        <v>0.36805555555555558</v>
      </c>
      <c r="N648" s="70">
        <v>0.41666666666666669</v>
      </c>
      <c r="O648" s="50" t="s">
        <v>62</v>
      </c>
      <c r="P648" s="50" t="s">
        <v>68</v>
      </c>
      <c r="Q648" s="50" t="s">
        <v>77</v>
      </c>
      <c r="R648" s="50" t="s">
        <v>349</v>
      </c>
      <c r="S648" s="50" t="s">
        <v>337</v>
      </c>
      <c r="T648" s="50" t="s">
        <v>188</v>
      </c>
      <c r="U648" s="151">
        <f t="shared" si="177"/>
        <v>0</v>
      </c>
      <c r="V648" s="50">
        <f t="shared" si="178"/>
        <v>1</v>
      </c>
      <c r="W648" s="152">
        <f t="shared" si="176"/>
        <v>8.333333333333337E-2</v>
      </c>
      <c r="X648" s="152">
        <f t="shared" si="190"/>
        <v>8.333333333333337E-2</v>
      </c>
      <c r="Y648" s="134">
        <f t="shared" si="179"/>
        <v>1</v>
      </c>
      <c r="Z648" s="152">
        <f t="shared" si="180"/>
        <v>0</v>
      </c>
      <c r="AA648" s="152">
        <f t="shared" si="181"/>
        <v>8.333333333333337E-2</v>
      </c>
      <c r="AB648" s="91">
        <f t="shared" si="182"/>
        <v>8</v>
      </c>
      <c r="AC648" s="81">
        <f t="shared" si="183"/>
        <v>5</v>
      </c>
      <c r="AD648" s="81">
        <f t="shared" si="184"/>
        <v>18</v>
      </c>
      <c r="AE648" s="81" t="str">
        <f t="shared" si="185"/>
        <v>5-18</v>
      </c>
      <c r="AF648" s="152">
        <f t="shared" si="186"/>
        <v>4.8611111111111105E-2</v>
      </c>
      <c r="AG648" s="153">
        <f t="shared" si="187"/>
        <v>0</v>
      </c>
      <c r="AH648" s="85">
        <f t="shared" si="188"/>
        <v>1</v>
      </c>
      <c r="AI648" s="81">
        <f t="shared" si="189"/>
        <v>18</v>
      </c>
    </row>
    <row r="649" spans="2:35" x14ac:dyDescent="0.25">
      <c r="B649" s="50" t="s">
        <v>1019</v>
      </c>
      <c r="C649" s="85">
        <v>239</v>
      </c>
      <c r="D649" s="85">
        <f t="shared" si="191"/>
        <v>1</v>
      </c>
      <c r="E649" s="50" t="s">
        <v>1226</v>
      </c>
      <c r="F649" s="50" t="s">
        <v>441</v>
      </c>
      <c r="G649" s="70">
        <v>0.3611111111111111</v>
      </c>
      <c r="H649" s="70">
        <v>0.3888888888888889</v>
      </c>
      <c r="I649" s="71">
        <v>44324</v>
      </c>
      <c r="J649" s="71">
        <v>44324</v>
      </c>
      <c r="K649" s="71">
        <v>44324</v>
      </c>
      <c r="L649" s="71">
        <v>44324</v>
      </c>
      <c r="M649" s="70">
        <v>0.3611111111111111</v>
      </c>
      <c r="N649" s="70">
        <v>0.3888888888888889</v>
      </c>
      <c r="O649" s="50" t="s">
        <v>72</v>
      </c>
      <c r="P649" s="50" t="s">
        <v>1021</v>
      </c>
      <c r="Q649" s="50" t="s">
        <v>77</v>
      </c>
      <c r="R649" s="50" t="s">
        <v>441</v>
      </c>
      <c r="S649" s="50" t="s">
        <v>337</v>
      </c>
      <c r="T649" s="50" t="s">
        <v>185</v>
      </c>
      <c r="U649" s="151">
        <f t="shared" si="177"/>
        <v>0</v>
      </c>
      <c r="V649" s="50">
        <f t="shared" si="178"/>
        <v>1</v>
      </c>
      <c r="W649" s="152">
        <f t="shared" ref="W649:W680" si="192">IF(OR(V649=0,G649="",H649=""),0,IF(AND(V649=1,U649&lt;1,I649=J649,(H649-G649)&lt;=0.2075),H649-G649,IF(AND(V649=1,U649&lt;1,I649=J649,(H649-G649)&gt;0.2075),H649-G649-0.083,IF(AND(V649=1,U649&gt;1),((U649-1)*0.3541)+(H649-$AE$5)+($AF$5-G649-0.083),IF(AND(V649=1,U649=1,I649&lt;&gt;J649,(H649-G649)&lt;=0.332),(H649-$AE$5)+($AF$5-G649)-0.166,(H649-$AE$5)+($AF$5-G649))))))</f>
        <v>2.777777777777779E-2</v>
      </c>
      <c r="X649" s="152">
        <f t="shared" si="190"/>
        <v>2.777777777777779E-2</v>
      </c>
      <c r="Y649" s="134">
        <f t="shared" si="179"/>
        <v>1</v>
      </c>
      <c r="Z649" s="152">
        <f t="shared" si="180"/>
        <v>0</v>
      </c>
      <c r="AA649" s="152">
        <f t="shared" si="181"/>
        <v>2.777777777777779E-2</v>
      </c>
      <c r="AB649" s="91">
        <f t="shared" si="182"/>
        <v>8</v>
      </c>
      <c r="AC649" s="81">
        <f t="shared" si="183"/>
        <v>5</v>
      </c>
      <c r="AD649" s="81">
        <f t="shared" si="184"/>
        <v>18</v>
      </c>
      <c r="AE649" s="81" t="str">
        <f t="shared" si="185"/>
        <v>5-18</v>
      </c>
      <c r="AF649" s="152">
        <f t="shared" si="186"/>
        <v>2.777777777777779E-2</v>
      </c>
      <c r="AG649" s="153">
        <f t="shared" si="187"/>
        <v>0</v>
      </c>
      <c r="AH649" s="85">
        <f t="shared" si="188"/>
        <v>1</v>
      </c>
      <c r="AI649" s="81">
        <f t="shared" si="189"/>
        <v>18</v>
      </c>
    </row>
    <row r="650" spans="2:35" x14ac:dyDescent="0.25">
      <c r="B650" s="50" t="s">
        <v>145</v>
      </c>
      <c r="C650" s="85">
        <v>240</v>
      </c>
      <c r="D650" s="85">
        <f t="shared" si="191"/>
        <v>1</v>
      </c>
      <c r="E650" s="50" t="s">
        <v>1227</v>
      </c>
      <c r="F650" s="50" t="s">
        <v>887</v>
      </c>
      <c r="G650" s="70">
        <v>0.36458333333333331</v>
      </c>
      <c r="H650" s="70">
        <v>0.42777777777777781</v>
      </c>
      <c r="I650" s="71">
        <v>44324</v>
      </c>
      <c r="J650" s="71">
        <v>44324</v>
      </c>
      <c r="K650" s="71">
        <v>44324</v>
      </c>
      <c r="L650" s="71">
        <v>44324</v>
      </c>
      <c r="M650" s="70">
        <v>0.41666666666666669</v>
      </c>
      <c r="N650" s="70">
        <v>0.42777777777777781</v>
      </c>
      <c r="O650" s="50" t="s">
        <v>62</v>
      </c>
      <c r="P650" s="50" t="s">
        <v>734</v>
      </c>
      <c r="Q650" s="50" t="s">
        <v>77</v>
      </c>
      <c r="R650" s="50" t="s">
        <v>349</v>
      </c>
      <c r="S650" s="50" t="s">
        <v>336</v>
      </c>
      <c r="T650" s="50" t="s">
        <v>188</v>
      </c>
      <c r="U650" s="151">
        <f t="shared" si="177"/>
        <v>0</v>
      </c>
      <c r="V650" s="50">
        <f t="shared" si="178"/>
        <v>1</v>
      </c>
      <c r="W650" s="152">
        <f t="shared" si="192"/>
        <v>6.3194444444444497E-2</v>
      </c>
      <c r="X650" s="152">
        <f t="shared" si="190"/>
        <v>6.3194444444444497E-2</v>
      </c>
      <c r="Y650" s="134">
        <f t="shared" si="179"/>
        <v>1</v>
      </c>
      <c r="Z650" s="152">
        <f t="shared" si="180"/>
        <v>0</v>
      </c>
      <c r="AA650" s="152">
        <f t="shared" si="181"/>
        <v>6.3194444444444497E-2</v>
      </c>
      <c r="AB650" s="91">
        <f t="shared" si="182"/>
        <v>8</v>
      </c>
      <c r="AC650" s="81">
        <f t="shared" si="183"/>
        <v>5</v>
      </c>
      <c r="AD650" s="81">
        <f t="shared" si="184"/>
        <v>18</v>
      </c>
      <c r="AE650" s="81" t="str">
        <f t="shared" si="185"/>
        <v>5-18</v>
      </c>
      <c r="AF650" s="152">
        <f t="shared" si="186"/>
        <v>1.1111111111111127E-2</v>
      </c>
      <c r="AG650" s="153">
        <f t="shared" si="187"/>
        <v>0</v>
      </c>
      <c r="AH650" s="85">
        <f t="shared" si="188"/>
        <v>1</v>
      </c>
      <c r="AI650" s="81">
        <f t="shared" si="189"/>
        <v>18</v>
      </c>
    </row>
    <row r="651" spans="2:35" ht="30" x14ac:dyDescent="0.25">
      <c r="B651" s="50" t="s">
        <v>587</v>
      </c>
      <c r="C651" s="85">
        <v>241</v>
      </c>
      <c r="D651" s="85">
        <f t="shared" si="191"/>
        <v>0</v>
      </c>
      <c r="E651" s="72" t="s">
        <v>1228</v>
      </c>
      <c r="F651" s="50" t="s">
        <v>971</v>
      </c>
      <c r="G651" s="70">
        <v>0.38263888888888892</v>
      </c>
      <c r="H651" s="70">
        <v>0.4375</v>
      </c>
      <c r="I651" s="71">
        <v>44324</v>
      </c>
      <c r="J651" s="71">
        <v>44324</v>
      </c>
      <c r="K651" s="71">
        <v>44324</v>
      </c>
      <c r="L651" s="71">
        <v>44324</v>
      </c>
      <c r="M651" s="70">
        <v>0.40277777777777773</v>
      </c>
      <c r="N651" s="70">
        <v>0.4375</v>
      </c>
      <c r="O651" s="50" t="s">
        <v>84</v>
      </c>
      <c r="P651" s="50" t="s">
        <v>91</v>
      </c>
      <c r="Q651" s="73" t="s">
        <v>47</v>
      </c>
      <c r="R651" s="50" t="s">
        <v>351</v>
      </c>
      <c r="S651" s="50" t="s">
        <v>336</v>
      </c>
      <c r="T651" s="50" t="s">
        <v>186</v>
      </c>
      <c r="U651" s="151">
        <f t="shared" si="177"/>
        <v>0</v>
      </c>
      <c r="V651" s="50">
        <f t="shared" si="178"/>
        <v>1</v>
      </c>
      <c r="W651" s="152">
        <f t="shared" si="192"/>
        <v>5.4861111111111083E-2</v>
      </c>
      <c r="X651" s="152">
        <f t="shared" si="190"/>
        <v>5.4861111111111083E-2</v>
      </c>
      <c r="Y651" s="134">
        <f t="shared" si="179"/>
        <v>1</v>
      </c>
      <c r="Z651" s="152">
        <f t="shared" si="180"/>
        <v>0</v>
      </c>
      <c r="AA651" s="152">
        <f t="shared" si="181"/>
        <v>5.4861111111111083E-2</v>
      </c>
      <c r="AB651" s="91">
        <f t="shared" si="182"/>
        <v>8</v>
      </c>
      <c r="AC651" s="81">
        <f t="shared" si="183"/>
        <v>5</v>
      </c>
      <c r="AD651" s="81">
        <f t="shared" si="184"/>
        <v>18</v>
      </c>
      <c r="AE651" s="81" t="str">
        <f t="shared" si="185"/>
        <v>5-18</v>
      </c>
      <c r="AF651" s="152">
        <f t="shared" si="186"/>
        <v>3.4722222222222265E-2</v>
      </c>
      <c r="AG651" s="153">
        <f t="shared" si="187"/>
        <v>0</v>
      </c>
      <c r="AH651" s="85">
        <f t="shared" si="188"/>
        <v>1</v>
      </c>
      <c r="AI651" s="81">
        <f t="shared" si="189"/>
        <v>18</v>
      </c>
    </row>
    <row r="652" spans="2:35" x14ac:dyDescent="0.25">
      <c r="B652" s="50" t="s">
        <v>90</v>
      </c>
      <c r="C652" s="85">
        <v>241</v>
      </c>
      <c r="D652" s="85">
        <f t="shared" si="191"/>
        <v>1</v>
      </c>
      <c r="E652" s="72" t="s">
        <v>1229</v>
      </c>
      <c r="F652" s="50" t="s">
        <v>887</v>
      </c>
      <c r="G652" s="70">
        <v>0.38263888888888892</v>
      </c>
      <c r="H652" s="70">
        <v>0.4375</v>
      </c>
      <c r="I652" s="71">
        <v>44324</v>
      </c>
      <c r="J652" s="71">
        <v>44324</v>
      </c>
      <c r="K652" s="71">
        <v>44324</v>
      </c>
      <c r="L652" s="71">
        <v>44324</v>
      </c>
      <c r="M652" s="70">
        <v>0.40277777777777773</v>
      </c>
      <c r="N652" s="70">
        <v>0.4375</v>
      </c>
      <c r="O652" s="50" t="s">
        <v>84</v>
      </c>
      <c r="P652" s="50" t="s">
        <v>91</v>
      </c>
      <c r="Q652" s="50" t="s">
        <v>77</v>
      </c>
      <c r="R652" s="50" t="s">
        <v>351</v>
      </c>
      <c r="S652" s="50" t="s">
        <v>336</v>
      </c>
      <c r="T652" s="50" t="s">
        <v>186</v>
      </c>
      <c r="U652" s="151">
        <f t="shared" si="177"/>
        <v>0</v>
      </c>
      <c r="V652" s="50">
        <f t="shared" si="178"/>
        <v>1</v>
      </c>
      <c r="W652" s="152">
        <f t="shared" si="192"/>
        <v>5.4861111111111083E-2</v>
      </c>
      <c r="X652" s="152">
        <f t="shared" si="190"/>
        <v>5.4861111111111083E-2</v>
      </c>
      <c r="Y652" s="134">
        <f t="shared" si="179"/>
        <v>1</v>
      </c>
      <c r="Z652" s="152">
        <f t="shared" si="180"/>
        <v>0</v>
      </c>
      <c r="AA652" s="152">
        <f t="shared" si="181"/>
        <v>5.4861111111111083E-2</v>
      </c>
      <c r="AB652" s="91">
        <f t="shared" si="182"/>
        <v>8</v>
      </c>
      <c r="AC652" s="81">
        <f t="shared" si="183"/>
        <v>5</v>
      </c>
      <c r="AD652" s="81">
        <f t="shared" si="184"/>
        <v>18</v>
      </c>
      <c r="AE652" s="81" t="str">
        <f t="shared" si="185"/>
        <v>5-18</v>
      </c>
      <c r="AF652" s="152">
        <f t="shared" si="186"/>
        <v>3.4722222222222265E-2</v>
      </c>
      <c r="AG652" s="153">
        <f t="shared" si="187"/>
        <v>0</v>
      </c>
      <c r="AH652" s="85">
        <f t="shared" si="188"/>
        <v>1</v>
      </c>
      <c r="AI652" s="81">
        <f t="shared" si="189"/>
        <v>18</v>
      </c>
    </row>
    <row r="653" spans="2:35" ht="30" x14ac:dyDescent="0.25">
      <c r="B653" s="50" t="s">
        <v>1230</v>
      </c>
      <c r="C653" s="85">
        <v>242</v>
      </c>
      <c r="D653" s="85">
        <f t="shared" si="191"/>
        <v>1</v>
      </c>
      <c r="E653" s="72" t="s">
        <v>1231</v>
      </c>
      <c r="F653" s="50" t="s">
        <v>441</v>
      </c>
      <c r="G653" s="70">
        <v>0.3125</v>
      </c>
      <c r="H653" s="70"/>
      <c r="I653" s="71">
        <v>44324</v>
      </c>
      <c r="J653" s="71">
        <v>44324</v>
      </c>
      <c r="K653" s="71">
        <v>44324</v>
      </c>
      <c r="L653" s="71">
        <v>44324</v>
      </c>
      <c r="M653" s="70">
        <v>0.36805555555555558</v>
      </c>
      <c r="N653" s="70">
        <v>0.40972222222222227</v>
      </c>
      <c r="O653" s="50" t="s">
        <v>65</v>
      </c>
      <c r="P653" s="50"/>
      <c r="Q653" s="73" t="s">
        <v>47</v>
      </c>
      <c r="R653" s="50" t="s">
        <v>380</v>
      </c>
      <c r="S653" s="50" t="s">
        <v>336</v>
      </c>
      <c r="T653" s="50" t="s">
        <v>1232</v>
      </c>
      <c r="U653" s="151">
        <f t="shared" si="177"/>
        <v>0</v>
      </c>
      <c r="V653" s="50">
        <f t="shared" si="178"/>
        <v>0</v>
      </c>
      <c r="W653" s="152">
        <f t="shared" si="192"/>
        <v>0</v>
      </c>
      <c r="X653" s="152">
        <f t="shared" si="190"/>
        <v>0</v>
      </c>
      <c r="Y653" s="134">
        <f t="shared" si="179"/>
        <v>1</v>
      </c>
      <c r="Z653" s="152">
        <f t="shared" si="180"/>
        <v>0</v>
      </c>
      <c r="AA653" s="152">
        <f t="shared" si="181"/>
        <v>0</v>
      </c>
      <c r="AB653" s="91">
        <f t="shared" si="182"/>
        <v>8</v>
      </c>
      <c r="AC653" s="81">
        <f t="shared" si="183"/>
        <v>5</v>
      </c>
      <c r="AD653" s="81">
        <f t="shared" si="184"/>
        <v>18</v>
      </c>
      <c r="AE653" s="81" t="str">
        <f t="shared" si="185"/>
        <v>5-18</v>
      </c>
      <c r="AF653" s="152">
        <f t="shared" si="186"/>
        <v>4.1666666666666685E-2</v>
      </c>
      <c r="AG653" s="153">
        <f t="shared" si="187"/>
        <v>0</v>
      </c>
      <c r="AH653" s="85">
        <f t="shared" si="188"/>
        <v>1</v>
      </c>
      <c r="AI653" s="81">
        <f t="shared" si="189"/>
        <v>18</v>
      </c>
    </row>
    <row r="654" spans="2:35" x14ac:dyDescent="0.25">
      <c r="B654" s="50" t="s">
        <v>1262</v>
      </c>
      <c r="C654" s="179">
        <v>243</v>
      </c>
      <c r="D654" s="85">
        <f t="shared" si="191"/>
        <v>1</v>
      </c>
      <c r="E654" s="50" t="s">
        <v>1263</v>
      </c>
      <c r="F654" s="50" t="s">
        <v>1051</v>
      </c>
      <c r="G654" s="70">
        <v>0.3125</v>
      </c>
      <c r="H654" s="192">
        <v>0.3263888888888889</v>
      </c>
      <c r="I654" s="71">
        <v>44326</v>
      </c>
      <c r="J654" s="71">
        <v>44326</v>
      </c>
      <c r="K654" s="71">
        <v>44326</v>
      </c>
      <c r="L654" s="71">
        <v>44326</v>
      </c>
      <c r="M654" s="70">
        <v>0.3125</v>
      </c>
      <c r="N654" s="192">
        <v>0.3263888888888889</v>
      </c>
      <c r="O654" s="50" t="s">
        <v>62</v>
      </c>
      <c r="P654" s="50" t="s">
        <v>337</v>
      </c>
      <c r="Q654" s="50" t="s">
        <v>77</v>
      </c>
      <c r="R654" s="50" t="s">
        <v>349</v>
      </c>
      <c r="S654" s="50" t="s">
        <v>337</v>
      </c>
      <c r="T654" s="50" t="s">
        <v>188</v>
      </c>
      <c r="U654" s="151">
        <f t="shared" si="177"/>
        <v>0</v>
      </c>
      <c r="V654" s="50">
        <f t="shared" si="178"/>
        <v>1</v>
      </c>
      <c r="W654" s="152">
        <f t="shared" si="192"/>
        <v>1.3888888888888895E-2</v>
      </c>
      <c r="X654" s="152">
        <f t="shared" si="190"/>
        <v>1.3888888888888895E-2</v>
      </c>
      <c r="Y654" s="134">
        <f t="shared" si="179"/>
        <v>1</v>
      </c>
      <c r="Z654" s="152">
        <f t="shared" si="180"/>
        <v>0</v>
      </c>
      <c r="AA654" s="152">
        <f t="shared" si="181"/>
        <v>1.3888888888888895E-2</v>
      </c>
      <c r="AB654" s="91">
        <f t="shared" si="182"/>
        <v>10</v>
      </c>
      <c r="AC654" s="81">
        <f t="shared" si="183"/>
        <v>5</v>
      </c>
      <c r="AD654" s="81">
        <f t="shared" si="184"/>
        <v>19</v>
      </c>
      <c r="AE654" s="81" t="str">
        <f t="shared" si="185"/>
        <v>5-19</v>
      </c>
      <c r="AF654" s="152">
        <f t="shared" si="186"/>
        <v>1.3888888888888895E-2</v>
      </c>
      <c r="AG654" s="153">
        <f t="shared" si="187"/>
        <v>0</v>
      </c>
      <c r="AH654" s="85">
        <f t="shared" si="188"/>
        <v>1</v>
      </c>
      <c r="AI654" s="81">
        <f t="shared" si="189"/>
        <v>19</v>
      </c>
    </row>
    <row r="655" spans="2:35" ht="30" x14ac:dyDescent="0.25">
      <c r="B655" s="50" t="s">
        <v>98</v>
      </c>
      <c r="C655" s="179">
        <v>244</v>
      </c>
      <c r="D655" s="85">
        <f t="shared" si="191"/>
        <v>0</v>
      </c>
      <c r="E655" s="72" t="s">
        <v>1264</v>
      </c>
      <c r="F655" s="50" t="s">
        <v>441</v>
      </c>
      <c r="G655" s="70">
        <v>0.34375</v>
      </c>
      <c r="H655" s="70">
        <v>0.61805555555555558</v>
      </c>
      <c r="I655" s="71">
        <v>44326</v>
      </c>
      <c r="J655" s="71">
        <v>44327</v>
      </c>
      <c r="K655" s="71">
        <v>44326</v>
      </c>
      <c r="L655" s="71">
        <v>44326</v>
      </c>
      <c r="M655" s="70">
        <v>0.3298611111111111</v>
      </c>
      <c r="N655" s="70">
        <v>0.5</v>
      </c>
      <c r="O655" s="50" t="s">
        <v>684</v>
      </c>
      <c r="P655" s="72" t="s">
        <v>99</v>
      </c>
      <c r="Q655" s="50" t="s">
        <v>77</v>
      </c>
      <c r="R655" s="50" t="s">
        <v>338</v>
      </c>
      <c r="S655" s="50" t="s">
        <v>336</v>
      </c>
      <c r="T655" s="50" t="s">
        <v>187</v>
      </c>
      <c r="U655" s="151">
        <f t="shared" si="177"/>
        <v>1</v>
      </c>
      <c r="V655" s="50">
        <f t="shared" si="178"/>
        <v>1</v>
      </c>
      <c r="W655" s="152">
        <f t="shared" si="192"/>
        <v>0.54580555555555554</v>
      </c>
      <c r="X655" s="152">
        <f t="shared" si="190"/>
        <v>0.77497222222222217</v>
      </c>
      <c r="Y655" s="134">
        <f t="shared" si="179"/>
        <v>1</v>
      </c>
      <c r="Z655" s="152">
        <f t="shared" si="180"/>
        <v>0</v>
      </c>
      <c r="AA655" s="152">
        <f t="shared" si="181"/>
        <v>0.77497222222222217</v>
      </c>
      <c r="AB655" s="91">
        <f t="shared" si="182"/>
        <v>11</v>
      </c>
      <c r="AC655" s="81">
        <f t="shared" si="183"/>
        <v>5</v>
      </c>
      <c r="AD655" s="81">
        <f t="shared" si="184"/>
        <v>19</v>
      </c>
      <c r="AE655" s="81" t="str">
        <f t="shared" si="185"/>
        <v>5-19</v>
      </c>
      <c r="AF655" s="152">
        <f t="shared" si="186"/>
        <v>0.1701388888888889</v>
      </c>
      <c r="AG655" s="153">
        <f t="shared" si="187"/>
        <v>0</v>
      </c>
      <c r="AH655" s="85">
        <f t="shared" si="188"/>
        <v>1</v>
      </c>
      <c r="AI655" s="81">
        <f t="shared" si="189"/>
        <v>19</v>
      </c>
    </row>
    <row r="656" spans="2:35" x14ac:dyDescent="0.25">
      <c r="B656" s="50" t="s">
        <v>98</v>
      </c>
      <c r="C656" s="179">
        <v>244</v>
      </c>
      <c r="D656" s="85">
        <f t="shared" si="191"/>
        <v>0</v>
      </c>
      <c r="E656" s="50" t="s">
        <v>1265</v>
      </c>
      <c r="F656" s="50" t="s">
        <v>890</v>
      </c>
      <c r="G656" s="70">
        <v>0.34375</v>
      </c>
      <c r="H656" s="70">
        <v>0.61805555555555558</v>
      </c>
      <c r="I656" s="71">
        <v>44326</v>
      </c>
      <c r="J656" s="71">
        <v>44327</v>
      </c>
      <c r="K656" s="71">
        <v>44326</v>
      </c>
      <c r="L656" s="71">
        <v>44326</v>
      </c>
      <c r="M656" s="70">
        <v>0.3298611111111111</v>
      </c>
      <c r="N656" s="70">
        <v>0.39166666666666666</v>
      </c>
      <c r="O656" s="50" t="s">
        <v>271</v>
      </c>
      <c r="P656" s="72" t="s">
        <v>99</v>
      </c>
      <c r="Q656" s="73" t="s">
        <v>47</v>
      </c>
      <c r="R656" s="50" t="s">
        <v>380</v>
      </c>
      <c r="S656" s="50" t="s">
        <v>336</v>
      </c>
      <c r="T656" s="50" t="s">
        <v>187</v>
      </c>
      <c r="U656" s="151">
        <f t="shared" si="177"/>
        <v>1</v>
      </c>
      <c r="V656" s="50">
        <f t="shared" si="178"/>
        <v>1</v>
      </c>
      <c r="W656" s="152">
        <f t="shared" si="192"/>
        <v>0.54580555555555554</v>
      </c>
      <c r="X656" s="152">
        <f t="shared" si="190"/>
        <v>0.77497222222222217</v>
      </c>
      <c r="Y656" s="134">
        <f t="shared" si="179"/>
        <v>1</v>
      </c>
      <c r="Z656" s="152">
        <f t="shared" si="180"/>
        <v>0</v>
      </c>
      <c r="AA656" s="152">
        <f t="shared" si="181"/>
        <v>0.77497222222222217</v>
      </c>
      <c r="AB656" s="91">
        <f t="shared" si="182"/>
        <v>11</v>
      </c>
      <c r="AC656" s="81">
        <f t="shared" si="183"/>
        <v>5</v>
      </c>
      <c r="AD656" s="81">
        <f t="shared" si="184"/>
        <v>19</v>
      </c>
      <c r="AE656" s="81" t="str">
        <f t="shared" si="185"/>
        <v>5-19</v>
      </c>
      <c r="AF656" s="152">
        <f t="shared" si="186"/>
        <v>6.1805555555555558E-2</v>
      </c>
      <c r="AG656" s="153">
        <f t="shared" si="187"/>
        <v>0</v>
      </c>
      <c r="AH656" s="85">
        <f t="shared" si="188"/>
        <v>1</v>
      </c>
      <c r="AI656" s="81">
        <f t="shared" si="189"/>
        <v>19</v>
      </c>
    </row>
    <row r="657" spans="2:35" ht="30" x14ac:dyDescent="0.25">
      <c r="B657" s="50" t="s">
        <v>98</v>
      </c>
      <c r="C657" s="179">
        <v>244</v>
      </c>
      <c r="D657" s="85">
        <f t="shared" si="191"/>
        <v>1</v>
      </c>
      <c r="E657" s="72" t="s">
        <v>1266</v>
      </c>
      <c r="F657" s="50" t="s">
        <v>441</v>
      </c>
      <c r="G657" s="70">
        <v>0.34375</v>
      </c>
      <c r="H657" s="70">
        <v>0.61805555555555602</v>
      </c>
      <c r="I657" s="71">
        <v>44326</v>
      </c>
      <c r="J657" s="71">
        <v>44327</v>
      </c>
      <c r="K657" s="71">
        <v>44327</v>
      </c>
      <c r="L657" s="71">
        <v>44327</v>
      </c>
      <c r="M657" s="70">
        <v>0.33333333333333331</v>
      </c>
      <c r="N657" s="70">
        <v>0.58333333333333337</v>
      </c>
      <c r="O657" s="50" t="s">
        <v>65</v>
      </c>
      <c r="P657" s="72" t="s">
        <v>99</v>
      </c>
      <c r="Q657" s="50" t="s">
        <v>77</v>
      </c>
      <c r="R657" s="50" t="s">
        <v>441</v>
      </c>
      <c r="S657" s="50" t="s">
        <v>336</v>
      </c>
      <c r="T657" s="50" t="s">
        <v>187</v>
      </c>
      <c r="U657" s="151">
        <f t="shared" si="177"/>
        <v>1</v>
      </c>
      <c r="V657" s="50">
        <f t="shared" si="178"/>
        <v>1</v>
      </c>
      <c r="W657" s="152">
        <f t="shared" si="192"/>
        <v>0.54580555555555599</v>
      </c>
      <c r="X657" s="152">
        <f t="shared" si="190"/>
        <v>0.77497222222222262</v>
      </c>
      <c r="Y657" s="134">
        <f t="shared" si="179"/>
        <v>1</v>
      </c>
      <c r="Z657" s="152">
        <f t="shared" si="180"/>
        <v>0</v>
      </c>
      <c r="AA657" s="152">
        <f t="shared" si="181"/>
        <v>0.77497222222222262</v>
      </c>
      <c r="AB657" s="91">
        <f t="shared" si="182"/>
        <v>11</v>
      </c>
      <c r="AC657" s="81">
        <f t="shared" si="183"/>
        <v>5</v>
      </c>
      <c r="AD657" s="81">
        <f t="shared" si="184"/>
        <v>19</v>
      </c>
      <c r="AE657" s="81" t="str">
        <f t="shared" si="185"/>
        <v>5-19</v>
      </c>
      <c r="AF657" s="152">
        <f t="shared" si="186"/>
        <v>0.16700000000000004</v>
      </c>
      <c r="AG657" s="153">
        <f t="shared" si="187"/>
        <v>0</v>
      </c>
      <c r="AH657" s="85">
        <f t="shared" si="188"/>
        <v>1</v>
      </c>
      <c r="AI657" s="81">
        <f t="shared" si="189"/>
        <v>19</v>
      </c>
    </row>
    <row r="658" spans="2:35" x14ac:dyDescent="0.25">
      <c r="B658" s="50" t="s">
        <v>206</v>
      </c>
      <c r="C658" s="179">
        <v>245</v>
      </c>
      <c r="D658" s="85">
        <f t="shared" si="191"/>
        <v>0</v>
      </c>
      <c r="E658" s="50" t="s">
        <v>1267</v>
      </c>
      <c r="F658" s="50" t="s">
        <v>441</v>
      </c>
      <c r="G658" s="70">
        <v>0.34375</v>
      </c>
      <c r="H658" s="70">
        <v>0.66666666666666663</v>
      </c>
      <c r="I658" s="71">
        <v>44326</v>
      </c>
      <c r="J658" s="71">
        <v>44326</v>
      </c>
      <c r="K658" s="71">
        <v>44326</v>
      </c>
      <c r="L658" s="71">
        <v>44326</v>
      </c>
      <c r="M658" s="70">
        <v>0.34375</v>
      </c>
      <c r="N658" s="70">
        <v>0.65972222222222221</v>
      </c>
      <c r="O658" s="50" t="s">
        <v>84</v>
      </c>
      <c r="P658" s="50" t="s">
        <v>819</v>
      </c>
      <c r="Q658" s="50" t="s">
        <v>77</v>
      </c>
      <c r="R658" s="50" t="s">
        <v>351</v>
      </c>
      <c r="S658" s="50" t="s">
        <v>336</v>
      </c>
      <c r="T658" s="50" t="s">
        <v>185</v>
      </c>
      <c r="U658" s="151">
        <f t="shared" si="177"/>
        <v>0</v>
      </c>
      <c r="V658" s="50">
        <f t="shared" si="178"/>
        <v>1</v>
      </c>
      <c r="W658" s="152">
        <f t="shared" si="192"/>
        <v>0.23991666666666661</v>
      </c>
      <c r="X658" s="152">
        <f t="shared" si="190"/>
        <v>0.28124666666666664</v>
      </c>
      <c r="Y658" s="134">
        <f t="shared" si="179"/>
        <v>0</v>
      </c>
      <c r="Z658" s="152">
        <f t="shared" si="180"/>
        <v>0.20833333333333337</v>
      </c>
      <c r="AA658" s="152">
        <f t="shared" si="181"/>
        <v>0.48958000000000002</v>
      </c>
      <c r="AB658" s="91">
        <f t="shared" si="182"/>
        <v>10</v>
      </c>
      <c r="AC658" s="81">
        <f t="shared" si="183"/>
        <v>5</v>
      </c>
      <c r="AD658" s="81">
        <f t="shared" si="184"/>
        <v>19</v>
      </c>
      <c r="AE658" s="81" t="str">
        <f t="shared" si="185"/>
        <v>5-19</v>
      </c>
      <c r="AF658" s="152">
        <f t="shared" si="186"/>
        <v>0.23297222222222219</v>
      </c>
      <c r="AG658" s="153">
        <f t="shared" si="187"/>
        <v>0</v>
      </c>
      <c r="AH658" s="85">
        <f t="shared" si="188"/>
        <v>1</v>
      </c>
      <c r="AI658" s="81">
        <f t="shared" si="189"/>
        <v>19</v>
      </c>
    </row>
    <row r="659" spans="2:35" ht="30" x14ac:dyDescent="0.25">
      <c r="B659" s="50" t="s">
        <v>206</v>
      </c>
      <c r="C659" s="179">
        <v>245</v>
      </c>
      <c r="D659" s="85">
        <f t="shared" si="191"/>
        <v>0</v>
      </c>
      <c r="E659" s="50" t="s">
        <v>1268</v>
      </c>
      <c r="F659" s="50" t="s">
        <v>777</v>
      </c>
      <c r="G659" s="70">
        <v>0.34375</v>
      </c>
      <c r="H659" s="70">
        <v>0.66666666666666663</v>
      </c>
      <c r="I659" s="71">
        <v>44326</v>
      </c>
      <c r="J659" s="71">
        <v>44326</v>
      </c>
      <c r="K659" s="71">
        <v>44326</v>
      </c>
      <c r="L659" s="71">
        <v>44326</v>
      </c>
      <c r="M659" s="70">
        <v>0.3888888888888889</v>
      </c>
      <c r="N659" s="70">
        <v>0.41666666666666669</v>
      </c>
      <c r="O659" s="72" t="s">
        <v>1269</v>
      </c>
      <c r="P659" s="50" t="s">
        <v>819</v>
      </c>
      <c r="Q659" s="73" t="s">
        <v>47</v>
      </c>
      <c r="R659" s="50" t="s">
        <v>443</v>
      </c>
      <c r="S659" s="50" t="s">
        <v>337</v>
      </c>
      <c r="T659" s="50" t="s">
        <v>185</v>
      </c>
      <c r="U659" s="151">
        <f t="shared" si="177"/>
        <v>0</v>
      </c>
      <c r="V659" s="50">
        <f t="shared" si="178"/>
        <v>1</v>
      </c>
      <c r="W659" s="152">
        <f t="shared" si="192"/>
        <v>0.23991666666666661</v>
      </c>
      <c r="X659" s="152">
        <f t="shared" si="190"/>
        <v>0.28124666666666664</v>
      </c>
      <c r="Y659" s="134">
        <f t="shared" si="179"/>
        <v>0</v>
      </c>
      <c r="Z659" s="152">
        <f t="shared" si="180"/>
        <v>0.20833333333333337</v>
      </c>
      <c r="AA659" s="152">
        <f t="shared" si="181"/>
        <v>0.48958000000000002</v>
      </c>
      <c r="AB659" s="91">
        <f t="shared" si="182"/>
        <v>10</v>
      </c>
      <c r="AC659" s="81">
        <f t="shared" si="183"/>
        <v>5</v>
      </c>
      <c r="AD659" s="81">
        <f t="shared" si="184"/>
        <v>19</v>
      </c>
      <c r="AE659" s="81" t="str">
        <f t="shared" si="185"/>
        <v>5-19</v>
      </c>
      <c r="AF659" s="152">
        <f t="shared" si="186"/>
        <v>2.777777777777779E-2</v>
      </c>
      <c r="AG659" s="153">
        <f t="shared" si="187"/>
        <v>0</v>
      </c>
      <c r="AH659" s="85">
        <f t="shared" si="188"/>
        <v>1</v>
      </c>
      <c r="AI659" s="81">
        <f t="shared" si="189"/>
        <v>19</v>
      </c>
    </row>
    <row r="660" spans="2:35" x14ac:dyDescent="0.25">
      <c r="B660" s="50" t="s">
        <v>206</v>
      </c>
      <c r="C660" s="179">
        <v>245</v>
      </c>
      <c r="D660" s="85">
        <f t="shared" si="191"/>
        <v>0</v>
      </c>
      <c r="E660" s="50" t="s">
        <v>1270</v>
      </c>
      <c r="F660" s="50" t="s">
        <v>887</v>
      </c>
      <c r="G660" s="70">
        <v>0.34375</v>
      </c>
      <c r="H660" s="70">
        <v>0.66666666666666663</v>
      </c>
      <c r="I660" s="71">
        <v>44326</v>
      </c>
      <c r="J660" s="71">
        <v>44326</v>
      </c>
      <c r="K660" s="71">
        <v>44326</v>
      </c>
      <c r="L660" s="71">
        <v>44326</v>
      </c>
      <c r="M660" s="70">
        <v>0.40625</v>
      </c>
      <c r="N660" s="70">
        <v>0.4375</v>
      </c>
      <c r="O660" s="50" t="s">
        <v>372</v>
      </c>
      <c r="P660" s="50" t="s">
        <v>819</v>
      </c>
      <c r="Q660" s="50" t="s">
        <v>77</v>
      </c>
      <c r="R660" s="50" t="s">
        <v>349</v>
      </c>
      <c r="S660" s="50" t="s">
        <v>337</v>
      </c>
      <c r="T660" s="50" t="s">
        <v>185</v>
      </c>
      <c r="U660" s="151">
        <f t="shared" si="177"/>
        <v>0</v>
      </c>
      <c r="V660" s="50">
        <f t="shared" si="178"/>
        <v>1</v>
      </c>
      <c r="W660" s="152">
        <f t="shared" si="192"/>
        <v>0.23991666666666661</v>
      </c>
      <c r="X660" s="152">
        <f t="shared" si="190"/>
        <v>0.28124666666666664</v>
      </c>
      <c r="Y660" s="134">
        <f t="shared" si="179"/>
        <v>0</v>
      </c>
      <c r="Z660" s="152">
        <f t="shared" si="180"/>
        <v>0.20833333333333337</v>
      </c>
      <c r="AA660" s="152">
        <f t="shared" si="181"/>
        <v>0.48958000000000002</v>
      </c>
      <c r="AB660" s="91">
        <f t="shared" si="182"/>
        <v>10</v>
      </c>
      <c r="AC660" s="81">
        <f t="shared" si="183"/>
        <v>5</v>
      </c>
      <c r="AD660" s="81">
        <f t="shared" si="184"/>
        <v>19</v>
      </c>
      <c r="AE660" s="81" t="str">
        <f t="shared" si="185"/>
        <v>5-19</v>
      </c>
      <c r="AF660" s="152">
        <f t="shared" si="186"/>
        <v>3.125E-2</v>
      </c>
      <c r="AG660" s="153">
        <f t="shared" si="187"/>
        <v>0</v>
      </c>
      <c r="AH660" s="85">
        <f t="shared" si="188"/>
        <v>1</v>
      </c>
      <c r="AI660" s="81">
        <f t="shared" si="189"/>
        <v>19</v>
      </c>
    </row>
    <row r="661" spans="2:35" x14ac:dyDescent="0.25">
      <c r="B661" s="50" t="s">
        <v>206</v>
      </c>
      <c r="C661" s="179">
        <v>245</v>
      </c>
      <c r="D661" s="85">
        <f t="shared" si="191"/>
        <v>1</v>
      </c>
      <c r="E661" s="50" t="s">
        <v>1271</v>
      </c>
      <c r="F661" s="50" t="s">
        <v>441</v>
      </c>
      <c r="G661" s="70">
        <v>0.34375</v>
      </c>
      <c r="H661" s="70">
        <v>0.66666666666666663</v>
      </c>
      <c r="I661" s="71">
        <v>44326</v>
      </c>
      <c r="J661" s="71">
        <v>44326</v>
      </c>
      <c r="K661" s="71">
        <v>44326</v>
      </c>
      <c r="L661" s="71">
        <v>44326</v>
      </c>
      <c r="M661" s="70">
        <v>0.54166666666666663</v>
      </c>
      <c r="N661" s="70">
        <v>0.5625</v>
      </c>
      <c r="O661" s="50" t="s">
        <v>136</v>
      </c>
      <c r="P661" s="50" t="s">
        <v>819</v>
      </c>
      <c r="Q661" s="50" t="s">
        <v>77</v>
      </c>
      <c r="R661" s="50" t="s">
        <v>350</v>
      </c>
      <c r="S661" s="50" t="s">
        <v>336</v>
      </c>
      <c r="T661" s="50" t="s">
        <v>185</v>
      </c>
      <c r="U661" s="151">
        <f t="shared" si="177"/>
        <v>0</v>
      </c>
      <c r="V661" s="50">
        <f t="shared" si="178"/>
        <v>1</v>
      </c>
      <c r="W661" s="152">
        <f t="shared" si="192"/>
        <v>0.23991666666666661</v>
      </c>
      <c r="X661" s="152">
        <f t="shared" si="190"/>
        <v>0.28124666666666664</v>
      </c>
      <c r="Y661" s="134">
        <f t="shared" si="179"/>
        <v>0</v>
      </c>
      <c r="Z661" s="152">
        <f t="shared" si="180"/>
        <v>0.20833333333333337</v>
      </c>
      <c r="AA661" s="152">
        <f t="shared" si="181"/>
        <v>0.48958000000000002</v>
      </c>
      <c r="AB661" s="91">
        <f t="shared" si="182"/>
        <v>10</v>
      </c>
      <c r="AC661" s="81">
        <f t="shared" si="183"/>
        <v>5</v>
      </c>
      <c r="AD661" s="81">
        <f t="shared" si="184"/>
        <v>19</v>
      </c>
      <c r="AE661" s="81" t="str">
        <f t="shared" si="185"/>
        <v>5-19</v>
      </c>
      <c r="AF661" s="152">
        <f t="shared" si="186"/>
        <v>2.083333333333337E-2</v>
      </c>
      <c r="AG661" s="153">
        <f t="shared" si="187"/>
        <v>0</v>
      </c>
      <c r="AH661" s="85">
        <f t="shared" si="188"/>
        <v>1</v>
      </c>
      <c r="AI661" s="81">
        <f t="shared" si="189"/>
        <v>19</v>
      </c>
    </row>
    <row r="662" spans="2:35" x14ac:dyDescent="0.25">
      <c r="B662" s="50" t="s">
        <v>158</v>
      </c>
      <c r="C662" s="179">
        <v>246</v>
      </c>
      <c r="D662" s="85">
        <f t="shared" si="191"/>
        <v>0</v>
      </c>
      <c r="E662" s="50" t="s">
        <v>1272</v>
      </c>
      <c r="F662" s="50" t="s">
        <v>441</v>
      </c>
      <c r="G662" s="70">
        <v>0.39583333333333331</v>
      </c>
      <c r="H662" s="70">
        <v>0.58333333333333337</v>
      </c>
      <c r="I662" s="71">
        <v>44326</v>
      </c>
      <c r="J662" s="71">
        <v>44328</v>
      </c>
      <c r="K662" s="71">
        <v>44326</v>
      </c>
      <c r="L662" s="71">
        <v>44326</v>
      </c>
      <c r="M662" s="70">
        <v>0.54166666666666663</v>
      </c>
      <c r="N662" s="70">
        <v>0.6875</v>
      </c>
      <c r="O662" s="50" t="s">
        <v>684</v>
      </c>
      <c r="P662" s="50" t="s">
        <v>159</v>
      </c>
      <c r="Q662" s="50" t="s">
        <v>77</v>
      </c>
      <c r="R662" s="50" t="s">
        <v>338</v>
      </c>
      <c r="S662" s="50" t="s">
        <v>336</v>
      </c>
      <c r="T662" s="50" t="s">
        <v>184</v>
      </c>
      <c r="U662" s="151">
        <f t="shared" si="177"/>
        <v>2</v>
      </c>
      <c r="V662" s="50">
        <f t="shared" si="178"/>
        <v>1</v>
      </c>
      <c r="W662" s="152">
        <f t="shared" si="192"/>
        <v>0.89610000000000001</v>
      </c>
      <c r="X662" s="152">
        <f t="shared" si="190"/>
        <v>1.3954966666666666</v>
      </c>
      <c r="Y662" s="134">
        <f t="shared" si="179"/>
        <v>1</v>
      </c>
      <c r="Z662" s="152">
        <f t="shared" si="180"/>
        <v>0</v>
      </c>
      <c r="AA662" s="152">
        <f t="shared" si="181"/>
        <v>1.3954966666666666</v>
      </c>
      <c r="AB662" s="91">
        <f t="shared" si="182"/>
        <v>12</v>
      </c>
      <c r="AC662" s="81">
        <f t="shared" si="183"/>
        <v>5</v>
      </c>
      <c r="AD662" s="81">
        <f t="shared" si="184"/>
        <v>19</v>
      </c>
      <c r="AE662" s="81" t="str">
        <f t="shared" si="185"/>
        <v>5-19</v>
      </c>
      <c r="AF662" s="152">
        <f t="shared" si="186"/>
        <v>0.14583333333333337</v>
      </c>
      <c r="AG662" s="153">
        <f t="shared" si="187"/>
        <v>0</v>
      </c>
      <c r="AH662" s="85">
        <f t="shared" si="188"/>
        <v>1</v>
      </c>
      <c r="AI662" s="81">
        <f t="shared" si="189"/>
        <v>19</v>
      </c>
    </row>
    <row r="663" spans="2:35" ht="30" x14ac:dyDescent="0.25">
      <c r="B663" s="50" t="s">
        <v>1273</v>
      </c>
      <c r="C663" s="179">
        <v>246</v>
      </c>
      <c r="D663" s="85">
        <f t="shared" si="191"/>
        <v>0</v>
      </c>
      <c r="E663" s="72" t="s">
        <v>1274</v>
      </c>
      <c r="F663" s="50" t="s">
        <v>1026</v>
      </c>
      <c r="G663" s="70">
        <v>0.39583333333333331</v>
      </c>
      <c r="H663" s="70">
        <v>0.58333333333333337</v>
      </c>
      <c r="I663" s="71">
        <v>44326</v>
      </c>
      <c r="J663" s="71">
        <v>44328</v>
      </c>
      <c r="K663" s="71">
        <v>44326</v>
      </c>
      <c r="L663" s="71">
        <v>44326</v>
      </c>
      <c r="M663" s="70">
        <v>0.41666666666666669</v>
      </c>
      <c r="N663" s="70">
        <v>0.60416666666666663</v>
      </c>
      <c r="O663" s="72" t="s">
        <v>1275</v>
      </c>
      <c r="P663" s="50" t="s">
        <v>159</v>
      </c>
      <c r="Q663" s="50" t="s">
        <v>77</v>
      </c>
      <c r="R663" s="50" t="s">
        <v>352</v>
      </c>
      <c r="S663" s="50" t="s">
        <v>337</v>
      </c>
      <c r="T663" s="50" t="s">
        <v>184</v>
      </c>
      <c r="U663" s="151">
        <f t="shared" si="177"/>
        <v>2</v>
      </c>
      <c r="V663" s="50">
        <f t="shared" si="178"/>
        <v>1</v>
      </c>
      <c r="W663" s="152">
        <f t="shared" si="192"/>
        <v>0.89610000000000001</v>
      </c>
      <c r="X663" s="152">
        <f t="shared" si="190"/>
        <v>1.3954966666666666</v>
      </c>
      <c r="Y663" s="134">
        <f t="shared" si="179"/>
        <v>1</v>
      </c>
      <c r="Z663" s="152">
        <f t="shared" si="180"/>
        <v>0</v>
      </c>
      <c r="AA663" s="152">
        <f t="shared" si="181"/>
        <v>1.3954966666666666</v>
      </c>
      <c r="AB663" s="91">
        <f t="shared" si="182"/>
        <v>12</v>
      </c>
      <c r="AC663" s="81">
        <f t="shared" si="183"/>
        <v>5</v>
      </c>
      <c r="AD663" s="81">
        <f t="shared" si="184"/>
        <v>19</v>
      </c>
      <c r="AE663" s="81" t="str">
        <f t="shared" si="185"/>
        <v>5-19</v>
      </c>
      <c r="AF663" s="152">
        <f t="shared" si="186"/>
        <v>0.18749999999999994</v>
      </c>
      <c r="AG663" s="153">
        <f t="shared" si="187"/>
        <v>0</v>
      </c>
      <c r="AH663" s="85">
        <f t="shared" si="188"/>
        <v>1</v>
      </c>
      <c r="AI663" s="81">
        <f t="shared" si="189"/>
        <v>19</v>
      </c>
    </row>
    <row r="664" spans="2:35" x14ac:dyDescent="0.25">
      <c r="B664" s="50" t="s">
        <v>1273</v>
      </c>
      <c r="C664" s="179">
        <v>246</v>
      </c>
      <c r="D664" s="85">
        <f t="shared" si="191"/>
        <v>0</v>
      </c>
      <c r="E664" s="72" t="s">
        <v>1276</v>
      </c>
      <c r="F664" s="50" t="s">
        <v>1026</v>
      </c>
      <c r="G664" s="70">
        <v>0.39583333333333331</v>
      </c>
      <c r="H664" s="70">
        <v>0.58333333333333337</v>
      </c>
      <c r="I664" s="71">
        <v>44326</v>
      </c>
      <c r="J664" s="71">
        <v>44328</v>
      </c>
      <c r="K664" s="71">
        <v>44326</v>
      </c>
      <c r="L664" s="71">
        <v>44326</v>
      </c>
      <c r="M664" s="70">
        <v>0.49305555555555558</v>
      </c>
      <c r="N664" s="70">
        <v>0.6875</v>
      </c>
      <c r="O664" s="50" t="s">
        <v>62</v>
      </c>
      <c r="P664" s="50" t="s">
        <v>159</v>
      </c>
      <c r="Q664" s="73" t="s">
        <v>47</v>
      </c>
      <c r="R664" s="50" t="s">
        <v>349</v>
      </c>
      <c r="S664" s="50" t="s">
        <v>337</v>
      </c>
      <c r="T664" s="50" t="s">
        <v>184</v>
      </c>
      <c r="U664" s="151">
        <f t="shared" si="177"/>
        <v>2</v>
      </c>
      <c r="V664" s="50">
        <f t="shared" si="178"/>
        <v>1</v>
      </c>
      <c r="W664" s="152">
        <f t="shared" si="192"/>
        <v>0.89610000000000001</v>
      </c>
      <c r="X664" s="152">
        <f t="shared" si="190"/>
        <v>1.3954966666666666</v>
      </c>
      <c r="Y664" s="134">
        <f t="shared" si="179"/>
        <v>1</v>
      </c>
      <c r="Z664" s="152">
        <f t="shared" si="180"/>
        <v>0</v>
      </c>
      <c r="AA664" s="152">
        <f t="shared" si="181"/>
        <v>1.3954966666666666</v>
      </c>
      <c r="AB664" s="91">
        <f t="shared" si="182"/>
        <v>12</v>
      </c>
      <c r="AC664" s="81">
        <f t="shared" si="183"/>
        <v>5</v>
      </c>
      <c r="AD664" s="81">
        <f t="shared" si="184"/>
        <v>19</v>
      </c>
      <c r="AE664" s="81" t="str">
        <f t="shared" si="185"/>
        <v>5-19</v>
      </c>
      <c r="AF664" s="152">
        <f t="shared" si="186"/>
        <v>0.19444444444444442</v>
      </c>
      <c r="AG664" s="153">
        <f t="shared" si="187"/>
        <v>0</v>
      </c>
      <c r="AH664" s="85">
        <f t="shared" si="188"/>
        <v>1</v>
      </c>
      <c r="AI664" s="81">
        <f t="shared" si="189"/>
        <v>19</v>
      </c>
    </row>
    <row r="665" spans="2:35" x14ac:dyDescent="0.25">
      <c r="B665" s="50" t="s">
        <v>1273</v>
      </c>
      <c r="C665" s="179">
        <v>246</v>
      </c>
      <c r="D665" s="85">
        <f t="shared" si="191"/>
        <v>0</v>
      </c>
      <c r="E665" s="72" t="s">
        <v>1277</v>
      </c>
      <c r="F665" s="50" t="s">
        <v>1026</v>
      </c>
      <c r="G665" s="70">
        <v>0.39583333333333331</v>
      </c>
      <c r="H665" s="70">
        <v>0.58333333333333337</v>
      </c>
      <c r="I665" s="71">
        <v>44326</v>
      </c>
      <c r="J665" s="71">
        <v>44328</v>
      </c>
      <c r="K665" s="71">
        <v>44326</v>
      </c>
      <c r="L665" s="71">
        <v>44326</v>
      </c>
      <c r="M665" s="70">
        <v>0.59513888888888888</v>
      </c>
      <c r="N665" s="70">
        <v>0.6875</v>
      </c>
      <c r="O665" s="72" t="s">
        <v>323</v>
      </c>
      <c r="P665" s="50" t="s">
        <v>159</v>
      </c>
      <c r="Q665" s="73" t="s">
        <v>47</v>
      </c>
      <c r="R665" s="50" t="s">
        <v>352</v>
      </c>
      <c r="S665" s="50" t="s">
        <v>337</v>
      </c>
      <c r="T665" s="50" t="s">
        <v>184</v>
      </c>
      <c r="U665" s="151">
        <f t="shared" si="177"/>
        <v>2</v>
      </c>
      <c r="V665" s="50">
        <f t="shared" si="178"/>
        <v>1</v>
      </c>
      <c r="W665" s="152">
        <f t="shared" si="192"/>
        <v>0.89610000000000001</v>
      </c>
      <c r="X665" s="152">
        <f t="shared" si="190"/>
        <v>1.3954966666666666</v>
      </c>
      <c r="Y665" s="134">
        <f t="shared" si="179"/>
        <v>1</v>
      </c>
      <c r="Z665" s="152">
        <f t="shared" si="180"/>
        <v>0</v>
      </c>
      <c r="AA665" s="152">
        <f t="shared" si="181"/>
        <v>1.3954966666666666</v>
      </c>
      <c r="AB665" s="91">
        <f t="shared" si="182"/>
        <v>12</v>
      </c>
      <c r="AC665" s="81">
        <f t="shared" si="183"/>
        <v>5</v>
      </c>
      <c r="AD665" s="81">
        <f t="shared" si="184"/>
        <v>19</v>
      </c>
      <c r="AE665" s="81" t="str">
        <f t="shared" si="185"/>
        <v>5-19</v>
      </c>
      <c r="AF665" s="152">
        <f t="shared" si="186"/>
        <v>9.2361111111111116E-2</v>
      </c>
      <c r="AG665" s="153">
        <f t="shared" si="187"/>
        <v>0</v>
      </c>
      <c r="AH665" s="85">
        <f t="shared" si="188"/>
        <v>1</v>
      </c>
      <c r="AI665" s="81">
        <f t="shared" si="189"/>
        <v>19</v>
      </c>
    </row>
    <row r="666" spans="2:35" ht="30" x14ac:dyDescent="0.25">
      <c r="B666" s="50" t="s">
        <v>1273</v>
      </c>
      <c r="C666" s="179">
        <v>246</v>
      </c>
      <c r="D666" s="85">
        <f t="shared" si="191"/>
        <v>0</v>
      </c>
      <c r="E666" s="72" t="s">
        <v>1278</v>
      </c>
      <c r="F666" s="50" t="s">
        <v>903</v>
      </c>
      <c r="G666" s="70">
        <v>0.39583333333333331</v>
      </c>
      <c r="H666" s="70">
        <v>0.58333333333333337</v>
      </c>
      <c r="I666" s="71">
        <v>44326</v>
      </c>
      <c r="J666" s="71">
        <v>44328</v>
      </c>
      <c r="K666" s="71">
        <v>44327</v>
      </c>
      <c r="L666" s="71">
        <v>44327</v>
      </c>
      <c r="M666" s="70">
        <v>0.3125</v>
      </c>
      <c r="N666" s="70">
        <v>0.62847222222222221</v>
      </c>
      <c r="O666" s="72" t="s">
        <v>1069</v>
      </c>
      <c r="P666" s="50" t="s">
        <v>159</v>
      </c>
      <c r="Q666" s="73" t="s">
        <v>47</v>
      </c>
      <c r="R666" s="50" t="s">
        <v>443</v>
      </c>
      <c r="S666" s="50" t="s">
        <v>336</v>
      </c>
      <c r="T666" s="50" t="s">
        <v>184</v>
      </c>
      <c r="U666" s="151">
        <f t="shared" si="177"/>
        <v>2</v>
      </c>
      <c r="V666" s="50">
        <f t="shared" si="178"/>
        <v>1</v>
      </c>
      <c r="W666" s="152">
        <f t="shared" si="192"/>
        <v>0.89610000000000001</v>
      </c>
      <c r="X666" s="152">
        <f t="shared" si="190"/>
        <v>1.3954966666666666</v>
      </c>
      <c r="Y666" s="134">
        <f t="shared" si="179"/>
        <v>1</v>
      </c>
      <c r="Z666" s="152">
        <f t="shared" si="180"/>
        <v>0</v>
      </c>
      <c r="AA666" s="152">
        <f t="shared" si="181"/>
        <v>1.3954966666666666</v>
      </c>
      <c r="AB666" s="91">
        <f t="shared" si="182"/>
        <v>12</v>
      </c>
      <c r="AC666" s="81">
        <f t="shared" si="183"/>
        <v>5</v>
      </c>
      <c r="AD666" s="81">
        <f t="shared" si="184"/>
        <v>19</v>
      </c>
      <c r="AE666" s="81" t="str">
        <f t="shared" si="185"/>
        <v>5-19</v>
      </c>
      <c r="AF666" s="152">
        <f t="shared" si="186"/>
        <v>0.23297222222222219</v>
      </c>
      <c r="AG666" s="153">
        <f t="shared" si="187"/>
        <v>0</v>
      </c>
      <c r="AH666" s="85">
        <f t="shared" si="188"/>
        <v>1</v>
      </c>
      <c r="AI666" s="81">
        <f t="shared" si="189"/>
        <v>19</v>
      </c>
    </row>
    <row r="667" spans="2:35" x14ac:dyDescent="0.25">
      <c r="B667" s="50" t="s">
        <v>1273</v>
      </c>
      <c r="C667" s="179">
        <v>246</v>
      </c>
      <c r="D667" s="85">
        <f t="shared" si="191"/>
        <v>0</v>
      </c>
      <c r="E667" s="72" t="s">
        <v>252</v>
      </c>
      <c r="F667" s="50" t="s">
        <v>903</v>
      </c>
      <c r="G667" s="70">
        <v>0.39583333333333331</v>
      </c>
      <c r="H667" s="70">
        <v>0.58333333333333337</v>
      </c>
      <c r="I667" s="71">
        <v>44326</v>
      </c>
      <c r="J667" s="71">
        <v>44328</v>
      </c>
      <c r="K667" s="71">
        <v>44328</v>
      </c>
      <c r="L667" s="71">
        <v>44328</v>
      </c>
      <c r="M667" s="70">
        <v>0.3125</v>
      </c>
      <c r="N667" s="70">
        <v>0.33333333333333331</v>
      </c>
      <c r="O667" s="72" t="s">
        <v>163</v>
      </c>
      <c r="P667" s="50" t="s">
        <v>159</v>
      </c>
      <c r="Q667" s="73" t="s">
        <v>47</v>
      </c>
      <c r="R667" s="50" t="s">
        <v>443</v>
      </c>
      <c r="S667" s="50" t="s">
        <v>337</v>
      </c>
      <c r="T667" s="50" t="s">
        <v>184</v>
      </c>
      <c r="U667" s="151">
        <f t="shared" si="177"/>
        <v>2</v>
      </c>
      <c r="V667" s="50">
        <f t="shared" si="178"/>
        <v>1</v>
      </c>
      <c r="W667" s="152">
        <f t="shared" si="192"/>
        <v>0.89610000000000001</v>
      </c>
      <c r="X667" s="152">
        <f t="shared" si="190"/>
        <v>1.3954966666666666</v>
      </c>
      <c r="Y667" s="134">
        <f t="shared" si="179"/>
        <v>1</v>
      </c>
      <c r="Z667" s="152">
        <f t="shared" si="180"/>
        <v>0</v>
      </c>
      <c r="AA667" s="152">
        <f t="shared" si="181"/>
        <v>1.3954966666666666</v>
      </c>
      <c r="AB667" s="91">
        <f t="shared" si="182"/>
        <v>12</v>
      </c>
      <c r="AC667" s="81">
        <f t="shared" si="183"/>
        <v>5</v>
      </c>
      <c r="AD667" s="81">
        <f t="shared" si="184"/>
        <v>19</v>
      </c>
      <c r="AE667" s="81" t="str">
        <f t="shared" si="185"/>
        <v>5-19</v>
      </c>
      <c r="AF667" s="152">
        <f t="shared" si="186"/>
        <v>2.0833333333333315E-2</v>
      </c>
      <c r="AG667" s="153">
        <f t="shared" si="187"/>
        <v>0</v>
      </c>
      <c r="AH667" s="85">
        <f t="shared" si="188"/>
        <v>1</v>
      </c>
      <c r="AI667" s="81">
        <f t="shared" si="189"/>
        <v>19</v>
      </c>
    </row>
    <row r="668" spans="2:35" x14ac:dyDescent="0.25">
      <c r="B668" s="50" t="s">
        <v>158</v>
      </c>
      <c r="C668" s="179">
        <v>246</v>
      </c>
      <c r="D668" s="85">
        <f t="shared" si="191"/>
        <v>0</v>
      </c>
      <c r="E668" s="72" t="s">
        <v>1279</v>
      </c>
      <c r="F668" s="50" t="s">
        <v>441</v>
      </c>
      <c r="G668" s="70">
        <v>0.39583333333333331</v>
      </c>
      <c r="H668" s="70">
        <v>0.58333333333333337</v>
      </c>
      <c r="I668" s="71">
        <v>44326</v>
      </c>
      <c r="J668" s="71">
        <v>44328</v>
      </c>
      <c r="K668" s="71">
        <v>44328</v>
      </c>
      <c r="L668" s="71">
        <v>44328</v>
      </c>
      <c r="M668" s="70">
        <v>0.55555555555555558</v>
      </c>
      <c r="N668" s="70">
        <v>0.625</v>
      </c>
      <c r="O668" s="50" t="s">
        <v>62</v>
      </c>
      <c r="P668" s="50" t="s">
        <v>159</v>
      </c>
      <c r="Q668" s="50" t="s">
        <v>77</v>
      </c>
      <c r="R668" s="50" t="s">
        <v>349</v>
      </c>
      <c r="S668" s="50" t="s">
        <v>337</v>
      </c>
      <c r="T668" s="50" t="s">
        <v>184</v>
      </c>
      <c r="U668" s="151">
        <f t="shared" si="177"/>
        <v>2</v>
      </c>
      <c r="V668" s="50">
        <f t="shared" si="178"/>
        <v>1</v>
      </c>
      <c r="W668" s="152">
        <f t="shared" si="192"/>
        <v>0.89610000000000001</v>
      </c>
      <c r="X668" s="152">
        <f t="shared" si="190"/>
        <v>1.3954966666666666</v>
      </c>
      <c r="Y668" s="134">
        <f t="shared" si="179"/>
        <v>1</v>
      </c>
      <c r="Z668" s="152">
        <f t="shared" si="180"/>
        <v>0</v>
      </c>
      <c r="AA668" s="152">
        <f t="shared" si="181"/>
        <v>1.3954966666666666</v>
      </c>
      <c r="AB668" s="91">
        <f t="shared" si="182"/>
        <v>12</v>
      </c>
      <c r="AC668" s="81">
        <f t="shared" si="183"/>
        <v>5</v>
      </c>
      <c r="AD668" s="81">
        <f t="shared" si="184"/>
        <v>19</v>
      </c>
      <c r="AE668" s="81" t="str">
        <f t="shared" si="185"/>
        <v>5-19</v>
      </c>
      <c r="AF668" s="152">
        <f t="shared" si="186"/>
        <v>6.944444444444442E-2</v>
      </c>
      <c r="AG668" s="153">
        <f t="shared" si="187"/>
        <v>0</v>
      </c>
      <c r="AH668" s="85">
        <f t="shared" si="188"/>
        <v>1</v>
      </c>
      <c r="AI668" s="81">
        <f t="shared" si="189"/>
        <v>19</v>
      </c>
    </row>
    <row r="669" spans="2:35" ht="30" x14ac:dyDescent="0.25">
      <c r="B669" s="50" t="s">
        <v>158</v>
      </c>
      <c r="C669" s="179">
        <v>246</v>
      </c>
      <c r="D669" s="85">
        <f t="shared" si="191"/>
        <v>1</v>
      </c>
      <c r="E669" s="72" t="s">
        <v>1280</v>
      </c>
      <c r="F669" s="50" t="s">
        <v>441</v>
      </c>
      <c r="G669" s="70">
        <v>0.39583333333333331</v>
      </c>
      <c r="H669" s="70">
        <v>0.58333333333333337</v>
      </c>
      <c r="I669" s="71">
        <v>44326</v>
      </c>
      <c r="J669" s="71">
        <v>44328</v>
      </c>
      <c r="K669" s="71">
        <v>44328</v>
      </c>
      <c r="L669" s="71">
        <v>44328</v>
      </c>
      <c r="M669" s="70">
        <v>0.55555555555555558</v>
      </c>
      <c r="N669" s="70">
        <v>0.58333333333333337</v>
      </c>
      <c r="O669" s="72" t="s">
        <v>684</v>
      </c>
      <c r="P669" s="50" t="s">
        <v>159</v>
      </c>
      <c r="Q669" s="50" t="s">
        <v>77</v>
      </c>
      <c r="R669" s="50" t="s">
        <v>338</v>
      </c>
      <c r="S669" s="50" t="s">
        <v>336</v>
      </c>
      <c r="T669" s="50" t="s">
        <v>184</v>
      </c>
      <c r="U669" s="151">
        <f t="shared" si="177"/>
        <v>2</v>
      </c>
      <c r="V669" s="50">
        <f t="shared" si="178"/>
        <v>1</v>
      </c>
      <c r="W669" s="152">
        <f t="shared" si="192"/>
        <v>0.89610000000000001</v>
      </c>
      <c r="X669" s="152">
        <f t="shared" si="190"/>
        <v>1.3954966666666666</v>
      </c>
      <c r="Y669" s="134">
        <f t="shared" si="179"/>
        <v>1</v>
      </c>
      <c r="Z669" s="152">
        <f t="shared" si="180"/>
        <v>0</v>
      </c>
      <c r="AA669" s="152">
        <f t="shared" si="181"/>
        <v>1.3954966666666666</v>
      </c>
      <c r="AB669" s="91">
        <f t="shared" si="182"/>
        <v>12</v>
      </c>
      <c r="AC669" s="81">
        <f t="shared" si="183"/>
        <v>5</v>
      </c>
      <c r="AD669" s="81">
        <f t="shared" si="184"/>
        <v>19</v>
      </c>
      <c r="AE669" s="81" t="str">
        <f t="shared" si="185"/>
        <v>5-19</v>
      </c>
      <c r="AF669" s="152">
        <f t="shared" si="186"/>
        <v>2.777777777777779E-2</v>
      </c>
      <c r="AG669" s="153">
        <f t="shared" si="187"/>
        <v>0</v>
      </c>
      <c r="AH669" s="85">
        <f t="shared" si="188"/>
        <v>1</v>
      </c>
      <c r="AI669" s="81">
        <f t="shared" si="189"/>
        <v>19</v>
      </c>
    </row>
    <row r="670" spans="2:35" ht="30" x14ac:dyDescent="0.25">
      <c r="B670" s="50" t="s">
        <v>221</v>
      </c>
      <c r="C670" s="179">
        <v>247</v>
      </c>
      <c r="D670" s="85">
        <f t="shared" si="191"/>
        <v>1</v>
      </c>
      <c r="E670" s="72" t="s">
        <v>1281</v>
      </c>
      <c r="F670" s="50" t="s">
        <v>441</v>
      </c>
      <c r="G670" s="70">
        <v>0.39583333333333331</v>
      </c>
      <c r="H670" s="70">
        <v>0.43055555555555558</v>
      </c>
      <c r="I670" s="71">
        <v>44326</v>
      </c>
      <c r="J670" s="71">
        <v>44326</v>
      </c>
      <c r="K670" s="71">
        <v>44326</v>
      </c>
      <c r="L670" s="71">
        <v>44326</v>
      </c>
      <c r="M670" s="70">
        <v>0.39583333333333331</v>
      </c>
      <c r="N670" s="70">
        <v>0.43055555555555558</v>
      </c>
      <c r="O670" s="50" t="s">
        <v>271</v>
      </c>
      <c r="P670" s="50" t="s">
        <v>1024</v>
      </c>
      <c r="Q670" s="50" t="s">
        <v>77</v>
      </c>
      <c r="R670" s="50" t="s">
        <v>443</v>
      </c>
      <c r="S670" s="50" t="s">
        <v>336</v>
      </c>
      <c r="T670" s="50" t="s">
        <v>186</v>
      </c>
      <c r="U670" s="151">
        <f t="shared" si="177"/>
        <v>0</v>
      </c>
      <c r="V670" s="50">
        <f t="shared" si="178"/>
        <v>1</v>
      </c>
      <c r="W670" s="152">
        <f t="shared" si="192"/>
        <v>3.4722222222222265E-2</v>
      </c>
      <c r="X670" s="152">
        <f t="shared" si="190"/>
        <v>3.4722222222222265E-2</v>
      </c>
      <c r="Y670" s="134">
        <f t="shared" si="179"/>
        <v>1</v>
      </c>
      <c r="Z670" s="152">
        <f t="shared" si="180"/>
        <v>0</v>
      </c>
      <c r="AA670" s="152">
        <f t="shared" si="181"/>
        <v>3.4722222222222265E-2</v>
      </c>
      <c r="AB670" s="91">
        <f t="shared" si="182"/>
        <v>10</v>
      </c>
      <c r="AC670" s="81">
        <f t="shared" si="183"/>
        <v>5</v>
      </c>
      <c r="AD670" s="81">
        <f t="shared" si="184"/>
        <v>19</v>
      </c>
      <c r="AE670" s="81" t="str">
        <f t="shared" si="185"/>
        <v>5-19</v>
      </c>
      <c r="AF670" s="152">
        <f t="shared" si="186"/>
        <v>3.4722222222222265E-2</v>
      </c>
      <c r="AG670" s="153">
        <f t="shared" si="187"/>
        <v>0</v>
      </c>
      <c r="AH670" s="85">
        <f t="shared" si="188"/>
        <v>1</v>
      </c>
      <c r="AI670" s="81">
        <f t="shared" si="189"/>
        <v>19</v>
      </c>
    </row>
    <row r="671" spans="2:35" x14ac:dyDescent="0.25">
      <c r="B671" s="50" t="s">
        <v>1064</v>
      </c>
      <c r="C671" s="179">
        <v>248</v>
      </c>
      <c r="D671" s="85">
        <f t="shared" si="191"/>
        <v>0</v>
      </c>
      <c r="E671" s="50" t="s">
        <v>1282</v>
      </c>
      <c r="F671" s="50" t="s">
        <v>1246</v>
      </c>
      <c r="G671" s="70">
        <v>0.625</v>
      </c>
      <c r="H671" s="70">
        <v>0.65625</v>
      </c>
      <c r="I671" s="71">
        <v>44326</v>
      </c>
      <c r="J671" s="71">
        <v>44326</v>
      </c>
      <c r="K671" s="71">
        <v>44326</v>
      </c>
      <c r="L671" s="71">
        <v>44326</v>
      </c>
      <c r="M671" s="70">
        <v>0.625</v>
      </c>
      <c r="N671" s="70">
        <v>0.65625</v>
      </c>
      <c r="O671" s="50" t="s">
        <v>271</v>
      </c>
      <c r="P671" s="50" t="s">
        <v>1066</v>
      </c>
      <c r="Q671" s="50" t="s">
        <v>77</v>
      </c>
      <c r="R671" s="50" t="s">
        <v>380</v>
      </c>
      <c r="S671" s="50" t="s">
        <v>336</v>
      </c>
      <c r="T671" s="50" t="s">
        <v>185</v>
      </c>
      <c r="U671" s="151">
        <f t="shared" si="177"/>
        <v>0</v>
      </c>
      <c r="V671" s="50">
        <f t="shared" si="178"/>
        <v>1</v>
      </c>
      <c r="W671" s="152">
        <f t="shared" si="192"/>
        <v>3.125E-2</v>
      </c>
      <c r="X671" s="152">
        <f t="shared" si="190"/>
        <v>3.125E-2</v>
      </c>
      <c r="Y671" s="134">
        <f t="shared" si="179"/>
        <v>0</v>
      </c>
      <c r="Z671" s="152">
        <f t="shared" si="180"/>
        <v>0.21875</v>
      </c>
      <c r="AA671" s="152">
        <f t="shared" si="181"/>
        <v>0.25</v>
      </c>
      <c r="AB671" s="91">
        <f t="shared" si="182"/>
        <v>10</v>
      </c>
      <c r="AC671" s="81">
        <f t="shared" si="183"/>
        <v>5</v>
      </c>
      <c r="AD671" s="81">
        <f t="shared" si="184"/>
        <v>19</v>
      </c>
      <c r="AE671" s="81" t="str">
        <f t="shared" si="185"/>
        <v>5-19</v>
      </c>
      <c r="AF671" s="152">
        <f t="shared" si="186"/>
        <v>3.125E-2</v>
      </c>
      <c r="AG671" s="153">
        <f t="shared" si="187"/>
        <v>0</v>
      </c>
      <c r="AH671" s="85">
        <f t="shared" si="188"/>
        <v>1</v>
      </c>
      <c r="AI671" s="81">
        <f t="shared" si="189"/>
        <v>19</v>
      </c>
    </row>
    <row r="672" spans="2:35" x14ac:dyDescent="0.25">
      <c r="B672" s="50" t="s">
        <v>1064</v>
      </c>
      <c r="C672" s="179">
        <v>248</v>
      </c>
      <c r="D672" s="85">
        <f t="shared" si="191"/>
        <v>1</v>
      </c>
      <c r="E672" s="50" t="s">
        <v>1283</v>
      </c>
      <c r="F672" s="50" t="s">
        <v>1246</v>
      </c>
      <c r="G672" s="70">
        <v>0.625</v>
      </c>
      <c r="H672" s="70">
        <v>0.65625</v>
      </c>
      <c r="I672" s="71">
        <v>44326</v>
      </c>
      <c r="J672" s="71">
        <v>44326</v>
      </c>
      <c r="K672" s="71">
        <v>44326</v>
      </c>
      <c r="L672" s="71">
        <v>44326</v>
      </c>
      <c r="M672" s="70">
        <v>0.625</v>
      </c>
      <c r="N672" s="70">
        <v>0.65625</v>
      </c>
      <c r="O672" s="50" t="s">
        <v>270</v>
      </c>
      <c r="P672" s="50" t="s">
        <v>1066</v>
      </c>
      <c r="Q672" s="50" t="s">
        <v>77</v>
      </c>
      <c r="R672" s="50" t="s">
        <v>350</v>
      </c>
      <c r="S672" s="50" t="s">
        <v>337</v>
      </c>
      <c r="T672" s="50" t="s">
        <v>185</v>
      </c>
      <c r="U672" s="151">
        <f t="shared" si="177"/>
        <v>0</v>
      </c>
      <c r="V672" s="50">
        <f t="shared" si="178"/>
        <v>1</v>
      </c>
      <c r="W672" s="152">
        <f t="shared" si="192"/>
        <v>3.125E-2</v>
      </c>
      <c r="X672" s="152">
        <f t="shared" si="190"/>
        <v>3.125E-2</v>
      </c>
      <c r="Y672" s="134">
        <f t="shared" si="179"/>
        <v>0</v>
      </c>
      <c r="Z672" s="152">
        <f t="shared" si="180"/>
        <v>0.21875</v>
      </c>
      <c r="AA672" s="152">
        <f t="shared" si="181"/>
        <v>0.25</v>
      </c>
      <c r="AB672" s="91">
        <f t="shared" si="182"/>
        <v>10</v>
      </c>
      <c r="AC672" s="81">
        <f t="shared" si="183"/>
        <v>5</v>
      </c>
      <c r="AD672" s="81">
        <f t="shared" si="184"/>
        <v>19</v>
      </c>
      <c r="AE672" s="81" t="str">
        <f t="shared" si="185"/>
        <v>5-19</v>
      </c>
      <c r="AF672" s="152">
        <f t="shared" si="186"/>
        <v>3.125E-2</v>
      </c>
      <c r="AG672" s="153">
        <f t="shared" si="187"/>
        <v>0</v>
      </c>
      <c r="AH672" s="85">
        <f t="shared" si="188"/>
        <v>1</v>
      </c>
      <c r="AI672" s="81">
        <f t="shared" si="189"/>
        <v>19</v>
      </c>
    </row>
    <row r="673" spans="2:35" x14ac:dyDescent="0.25">
      <c r="B673" s="50" t="s">
        <v>237</v>
      </c>
      <c r="C673" s="179">
        <v>249</v>
      </c>
      <c r="D673" s="85">
        <f t="shared" si="191"/>
        <v>0</v>
      </c>
      <c r="E673" s="50" t="s">
        <v>1284</v>
      </c>
      <c r="F673" s="50" t="s">
        <v>441</v>
      </c>
      <c r="G673" s="70">
        <v>0.3125</v>
      </c>
      <c r="H673" s="70">
        <v>0.42638888888888887</v>
      </c>
      <c r="I673" s="71">
        <v>44327</v>
      </c>
      <c r="J673" s="71">
        <v>44327</v>
      </c>
      <c r="K673" s="71">
        <v>44327</v>
      </c>
      <c r="L673" s="71">
        <v>44327</v>
      </c>
      <c r="M673" s="70">
        <v>0.31944444444444448</v>
      </c>
      <c r="N673" s="70">
        <v>0.3263888888888889</v>
      </c>
      <c r="O673" s="50" t="s">
        <v>72</v>
      </c>
      <c r="P673" s="50" t="s">
        <v>1285</v>
      </c>
      <c r="Q673" s="73" t="s">
        <v>47</v>
      </c>
      <c r="R673" s="50" t="s">
        <v>441</v>
      </c>
      <c r="S673" s="50" t="s">
        <v>337</v>
      </c>
      <c r="T673" s="50" t="s">
        <v>187</v>
      </c>
      <c r="U673" s="151">
        <f t="shared" si="177"/>
        <v>0</v>
      </c>
      <c r="V673" s="50">
        <f t="shared" si="178"/>
        <v>1</v>
      </c>
      <c r="W673" s="152">
        <f t="shared" si="192"/>
        <v>0.11388888888888887</v>
      </c>
      <c r="X673" s="152">
        <f t="shared" si="190"/>
        <v>0.11388888888888887</v>
      </c>
      <c r="Y673" s="134">
        <f t="shared" si="179"/>
        <v>1</v>
      </c>
      <c r="Z673" s="152">
        <f t="shared" si="180"/>
        <v>0</v>
      </c>
      <c r="AA673" s="152">
        <f t="shared" si="181"/>
        <v>0.11388888888888887</v>
      </c>
      <c r="AB673" s="91">
        <f t="shared" si="182"/>
        <v>11</v>
      </c>
      <c r="AC673" s="81">
        <f t="shared" si="183"/>
        <v>5</v>
      </c>
      <c r="AD673" s="81">
        <f t="shared" si="184"/>
        <v>19</v>
      </c>
      <c r="AE673" s="81" t="str">
        <f t="shared" si="185"/>
        <v>5-19</v>
      </c>
      <c r="AF673" s="152">
        <f t="shared" si="186"/>
        <v>6.9444444444444198E-3</v>
      </c>
      <c r="AG673" s="153">
        <f t="shared" si="187"/>
        <v>0</v>
      </c>
      <c r="AH673" s="85">
        <f t="shared" si="188"/>
        <v>1</v>
      </c>
      <c r="AI673" s="81">
        <f t="shared" si="189"/>
        <v>19</v>
      </c>
    </row>
    <row r="674" spans="2:35" x14ac:dyDescent="0.25">
      <c r="B674" s="50" t="s">
        <v>237</v>
      </c>
      <c r="C674" s="179">
        <v>249</v>
      </c>
      <c r="D674" s="85">
        <f t="shared" si="191"/>
        <v>0</v>
      </c>
      <c r="E674" s="50" t="s">
        <v>1286</v>
      </c>
      <c r="F674" s="50" t="s">
        <v>1287</v>
      </c>
      <c r="G674" s="70">
        <v>0.3125</v>
      </c>
      <c r="H674" s="70">
        <v>0.42638888888888887</v>
      </c>
      <c r="I674" s="71">
        <v>44327</v>
      </c>
      <c r="J674" s="71">
        <v>44327</v>
      </c>
      <c r="K674" s="71">
        <v>44327</v>
      </c>
      <c r="L674" s="71">
        <v>44327</v>
      </c>
      <c r="M674" s="70">
        <v>0.31944444444444448</v>
      </c>
      <c r="N674" s="70">
        <v>0.35416666666666669</v>
      </c>
      <c r="O674" s="50" t="s">
        <v>84</v>
      </c>
      <c r="P674" s="50" t="s">
        <v>1285</v>
      </c>
      <c r="Q674" s="50" t="s">
        <v>77</v>
      </c>
      <c r="R674" s="50" t="s">
        <v>351</v>
      </c>
      <c r="S674" s="50" t="s">
        <v>336</v>
      </c>
      <c r="T674" s="50" t="s">
        <v>187</v>
      </c>
      <c r="U674" s="151">
        <f t="shared" si="177"/>
        <v>0</v>
      </c>
      <c r="V674" s="50">
        <f t="shared" si="178"/>
        <v>1</v>
      </c>
      <c r="W674" s="152">
        <f t="shared" si="192"/>
        <v>0.11388888888888887</v>
      </c>
      <c r="X674" s="152">
        <f t="shared" si="190"/>
        <v>0.11388888888888887</v>
      </c>
      <c r="Y674" s="134">
        <f t="shared" si="179"/>
        <v>1</v>
      </c>
      <c r="Z674" s="152">
        <f t="shared" si="180"/>
        <v>0</v>
      </c>
      <c r="AA674" s="152">
        <f t="shared" si="181"/>
        <v>0.11388888888888887</v>
      </c>
      <c r="AB674" s="91">
        <f t="shared" si="182"/>
        <v>11</v>
      </c>
      <c r="AC674" s="81">
        <f t="shared" si="183"/>
        <v>5</v>
      </c>
      <c r="AD674" s="81">
        <f t="shared" si="184"/>
        <v>19</v>
      </c>
      <c r="AE674" s="81" t="str">
        <f t="shared" si="185"/>
        <v>5-19</v>
      </c>
      <c r="AF674" s="152">
        <f t="shared" si="186"/>
        <v>3.472222222222221E-2</v>
      </c>
      <c r="AG674" s="153">
        <f t="shared" si="187"/>
        <v>0</v>
      </c>
      <c r="AH674" s="85">
        <f t="shared" si="188"/>
        <v>1</v>
      </c>
      <c r="AI674" s="81">
        <f t="shared" si="189"/>
        <v>19</v>
      </c>
    </row>
    <row r="675" spans="2:35" x14ac:dyDescent="0.25">
      <c r="B675" s="50" t="s">
        <v>237</v>
      </c>
      <c r="C675" s="179">
        <v>249</v>
      </c>
      <c r="D675" s="85">
        <f t="shared" si="191"/>
        <v>1</v>
      </c>
      <c r="E675" s="50" t="s">
        <v>259</v>
      </c>
      <c r="F675" s="50" t="s">
        <v>891</v>
      </c>
      <c r="G675" s="70">
        <v>0.3125</v>
      </c>
      <c r="H675" s="70">
        <v>0.42638888888888887</v>
      </c>
      <c r="I675" s="71">
        <v>44327</v>
      </c>
      <c r="J675" s="71">
        <v>44327</v>
      </c>
      <c r="K675" s="71">
        <v>44327</v>
      </c>
      <c r="L675" s="71">
        <v>44327</v>
      </c>
      <c r="M675" s="70">
        <v>0.39583333333333331</v>
      </c>
      <c r="N675" s="70">
        <v>0.42638888888888887</v>
      </c>
      <c r="O675" s="50" t="s">
        <v>100</v>
      </c>
      <c r="P675" s="50" t="s">
        <v>1285</v>
      </c>
      <c r="Q675" s="73" t="s">
        <v>47</v>
      </c>
      <c r="R675" s="50" t="s">
        <v>443</v>
      </c>
      <c r="S675" s="50" t="s">
        <v>337</v>
      </c>
      <c r="T675" s="50" t="s">
        <v>187</v>
      </c>
      <c r="U675" s="151">
        <f t="shared" si="177"/>
        <v>0</v>
      </c>
      <c r="V675" s="50">
        <f t="shared" si="178"/>
        <v>1</v>
      </c>
      <c r="W675" s="152">
        <f t="shared" si="192"/>
        <v>0.11388888888888887</v>
      </c>
      <c r="X675" s="152">
        <f t="shared" si="190"/>
        <v>0.11388888888888887</v>
      </c>
      <c r="Y675" s="134">
        <f t="shared" si="179"/>
        <v>1</v>
      </c>
      <c r="Z675" s="152">
        <f t="shared" si="180"/>
        <v>0</v>
      </c>
      <c r="AA675" s="152">
        <f t="shared" si="181"/>
        <v>0.11388888888888887</v>
      </c>
      <c r="AB675" s="91">
        <f t="shared" si="182"/>
        <v>11</v>
      </c>
      <c r="AC675" s="81">
        <f t="shared" si="183"/>
        <v>5</v>
      </c>
      <c r="AD675" s="81">
        <f t="shared" si="184"/>
        <v>19</v>
      </c>
      <c r="AE675" s="81" t="str">
        <f t="shared" si="185"/>
        <v>5-19</v>
      </c>
      <c r="AF675" s="152">
        <f t="shared" si="186"/>
        <v>3.0555555555555558E-2</v>
      </c>
      <c r="AG675" s="153">
        <f t="shared" si="187"/>
        <v>0</v>
      </c>
      <c r="AH675" s="85">
        <f t="shared" si="188"/>
        <v>1</v>
      </c>
      <c r="AI675" s="81">
        <f t="shared" si="189"/>
        <v>19</v>
      </c>
    </row>
    <row r="676" spans="2:35" ht="30" x14ac:dyDescent="0.25">
      <c r="B676" s="50" t="s">
        <v>83</v>
      </c>
      <c r="C676" s="179">
        <v>250</v>
      </c>
      <c r="D676" s="85">
        <f t="shared" si="191"/>
        <v>0</v>
      </c>
      <c r="E676" s="72" t="s">
        <v>1288</v>
      </c>
      <c r="F676" s="50" t="s">
        <v>887</v>
      </c>
      <c r="G676" s="70">
        <v>0.3354166666666667</v>
      </c>
      <c r="H676" s="70">
        <v>0.4694444444444445</v>
      </c>
      <c r="I676" s="71">
        <v>44327</v>
      </c>
      <c r="J676" s="71">
        <v>44327</v>
      </c>
      <c r="K676" s="71">
        <v>44327</v>
      </c>
      <c r="L676" s="71">
        <v>44327</v>
      </c>
      <c r="M676" s="70">
        <v>0.33680555555555558</v>
      </c>
      <c r="N676" s="70">
        <v>0.3833333333333333</v>
      </c>
      <c r="O676" s="50" t="s">
        <v>100</v>
      </c>
      <c r="P676" s="50" t="s">
        <v>68</v>
      </c>
      <c r="Q676" s="73" t="s">
        <v>47</v>
      </c>
      <c r="R676" s="50" t="s">
        <v>443</v>
      </c>
      <c r="S676" s="50" t="s">
        <v>337</v>
      </c>
      <c r="T676" s="50" t="s">
        <v>188</v>
      </c>
      <c r="U676" s="151">
        <f t="shared" si="177"/>
        <v>0</v>
      </c>
      <c r="V676" s="50">
        <f t="shared" si="178"/>
        <v>1</v>
      </c>
      <c r="W676" s="152">
        <f t="shared" si="192"/>
        <v>0.1340277777777778</v>
      </c>
      <c r="X676" s="152">
        <f t="shared" si="190"/>
        <v>0.1340277777777778</v>
      </c>
      <c r="Y676" s="134">
        <f t="shared" si="179"/>
        <v>1</v>
      </c>
      <c r="Z676" s="152">
        <f t="shared" si="180"/>
        <v>0</v>
      </c>
      <c r="AA676" s="152">
        <f t="shared" si="181"/>
        <v>0.1340277777777778</v>
      </c>
      <c r="AB676" s="91">
        <f t="shared" si="182"/>
        <v>11</v>
      </c>
      <c r="AC676" s="81">
        <f t="shared" si="183"/>
        <v>5</v>
      </c>
      <c r="AD676" s="81">
        <f t="shared" si="184"/>
        <v>19</v>
      </c>
      <c r="AE676" s="81" t="str">
        <f t="shared" si="185"/>
        <v>5-19</v>
      </c>
      <c r="AF676" s="152">
        <f t="shared" si="186"/>
        <v>4.6527777777777724E-2</v>
      </c>
      <c r="AG676" s="153">
        <f t="shared" si="187"/>
        <v>0</v>
      </c>
      <c r="AH676" s="85">
        <f t="shared" si="188"/>
        <v>1</v>
      </c>
      <c r="AI676" s="81">
        <f t="shared" si="189"/>
        <v>19</v>
      </c>
    </row>
    <row r="677" spans="2:35" x14ac:dyDescent="0.25">
      <c r="B677" s="50" t="s">
        <v>83</v>
      </c>
      <c r="C677" s="179">
        <v>250</v>
      </c>
      <c r="D677" s="85">
        <f t="shared" si="191"/>
        <v>1</v>
      </c>
      <c r="E677" s="50" t="s">
        <v>1289</v>
      </c>
      <c r="F677" s="50" t="s">
        <v>903</v>
      </c>
      <c r="G677" s="70">
        <v>0.3354166666666667</v>
      </c>
      <c r="H677" s="70">
        <v>0.4694444444444445</v>
      </c>
      <c r="I677" s="71">
        <v>44327</v>
      </c>
      <c r="J677" s="71">
        <v>44327</v>
      </c>
      <c r="K677" s="71">
        <v>44327</v>
      </c>
      <c r="L677" s="71">
        <v>44327</v>
      </c>
      <c r="M677" s="70">
        <v>0.39583333333333331</v>
      </c>
      <c r="N677" s="70">
        <v>0.46875</v>
      </c>
      <c r="O677" s="50" t="s">
        <v>272</v>
      </c>
      <c r="P677" s="50" t="s">
        <v>68</v>
      </c>
      <c r="Q677" s="50" t="s">
        <v>77</v>
      </c>
      <c r="R677" s="50" t="s">
        <v>443</v>
      </c>
      <c r="S677" s="50" t="s">
        <v>336</v>
      </c>
      <c r="T677" s="50" t="s">
        <v>188</v>
      </c>
      <c r="U677" s="151">
        <f t="shared" si="177"/>
        <v>0</v>
      </c>
      <c r="V677" s="50">
        <f t="shared" si="178"/>
        <v>1</v>
      </c>
      <c r="W677" s="152">
        <f t="shared" si="192"/>
        <v>0.1340277777777778</v>
      </c>
      <c r="X677" s="152">
        <f t="shared" si="190"/>
        <v>0.1340277777777778</v>
      </c>
      <c r="Y677" s="134">
        <f t="shared" si="179"/>
        <v>1</v>
      </c>
      <c r="Z677" s="152">
        <f t="shared" si="180"/>
        <v>0</v>
      </c>
      <c r="AA677" s="152">
        <f t="shared" si="181"/>
        <v>0.1340277777777778</v>
      </c>
      <c r="AB677" s="91">
        <f t="shared" si="182"/>
        <v>11</v>
      </c>
      <c r="AC677" s="81">
        <f t="shared" si="183"/>
        <v>5</v>
      </c>
      <c r="AD677" s="81">
        <f t="shared" si="184"/>
        <v>19</v>
      </c>
      <c r="AE677" s="81" t="str">
        <f t="shared" si="185"/>
        <v>5-19</v>
      </c>
      <c r="AF677" s="152">
        <f t="shared" si="186"/>
        <v>7.2916666666666685E-2</v>
      </c>
      <c r="AG677" s="153">
        <f t="shared" si="187"/>
        <v>0</v>
      </c>
      <c r="AH677" s="85">
        <f t="shared" si="188"/>
        <v>1</v>
      </c>
      <c r="AI677" s="81">
        <f t="shared" si="189"/>
        <v>19</v>
      </c>
    </row>
    <row r="678" spans="2:35" ht="30" x14ac:dyDescent="0.25">
      <c r="B678" s="50" t="s">
        <v>213</v>
      </c>
      <c r="C678" s="179">
        <v>251</v>
      </c>
      <c r="D678" s="85">
        <f t="shared" si="191"/>
        <v>1</v>
      </c>
      <c r="E678" s="72" t="s">
        <v>1290</v>
      </c>
      <c r="F678" s="50" t="s">
        <v>887</v>
      </c>
      <c r="G678" s="70">
        <v>0.34791666666666665</v>
      </c>
      <c r="H678" s="70">
        <v>0.60486111111111118</v>
      </c>
      <c r="I678" s="71">
        <v>44327</v>
      </c>
      <c r="J678" s="71">
        <v>44327</v>
      </c>
      <c r="K678" s="71">
        <v>44327</v>
      </c>
      <c r="L678" s="71">
        <v>44327</v>
      </c>
      <c r="M678" s="70">
        <v>0.34791666666666665</v>
      </c>
      <c r="N678" s="70">
        <v>0.60486111111111118</v>
      </c>
      <c r="O678" s="50" t="s">
        <v>62</v>
      </c>
      <c r="P678" s="50" t="s">
        <v>1291</v>
      </c>
      <c r="Q678" s="50" t="s">
        <v>77</v>
      </c>
      <c r="R678" s="50" t="s">
        <v>349</v>
      </c>
      <c r="S678" s="50" t="s">
        <v>337</v>
      </c>
      <c r="T678" s="50" t="s">
        <v>188</v>
      </c>
      <c r="U678" s="151">
        <f t="shared" si="177"/>
        <v>0</v>
      </c>
      <c r="V678" s="50">
        <f t="shared" si="178"/>
        <v>1</v>
      </c>
      <c r="W678" s="152">
        <f t="shared" si="192"/>
        <v>0.17394444444444451</v>
      </c>
      <c r="X678" s="152">
        <f t="shared" si="190"/>
        <v>0.21527444444444455</v>
      </c>
      <c r="Y678" s="134">
        <f t="shared" si="179"/>
        <v>1</v>
      </c>
      <c r="Z678" s="152">
        <f t="shared" si="180"/>
        <v>0</v>
      </c>
      <c r="AA678" s="152">
        <f t="shared" si="181"/>
        <v>0.21527444444444455</v>
      </c>
      <c r="AB678" s="91">
        <f t="shared" si="182"/>
        <v>11</v>
      </c>
      <c r="AC678" s="81">
        <f t="shared" si="183"/>
        <v>5</v>
      </c>
      <c r="AD678" s="81">
        <f t="shared" si="184"/>
        <v>19</v>
      </c>
      <c r="AE678" s="81" t="str">
        <f t="shared" si="185"/>
        <v>5-19</v>
      </c>
      <c r="AF678" s="152">
        <f t="shared" si="186"/>
        <v>0.17394444444444451</v>
      </c>
      <c r="AG678" s="153">
        <f t="shared" si="187"/>
        <v>0</v>
      </c>
      <c r="AH678" s="85">
        <f t="shared" si="188"/>
        <v>1</v>
      </c>
      <c r="AI678" s="81">
        <f t="shared" si="189"/>
        <v>19</v>
      </c>
    </row>
    <row r="679" spans="2:35" x14ac:dyDescent="0.25">
      <c r="B679" s="50" t="s">
        <v>254</v>
      </c>
      <c r="C679" s="179">
        <v>252</v>
      </c>
      <c r="D679" s="85">
        <f t="shared" si="191"/>
        <v>0</v>
      </c>
      <c r="E679" s="50" t="s">
        <v>1292</v>
      </c>
      <c r="F679" s="50" t="s">
        <v>971</v>
      </c>
      <c r="G679" s="70">
        <v>0.3611111111111111</v>
      </c>
      <c r="H679" s="70">
        <v>0.4375</v>
      </c>
      <c r="I679" s="71">
        <v>44327</v>
      </c>
      <c r="J679" s="71">
        <v>44327</v>
      </c>
      <c r="K679" s="71">
        <v>44327</v>
      </c>
      <c r="L679" s="71">
        <v>44327</v>
      </c>
      <c r="M679" s="70">
        <v>0.3611111111111111</v>
      </c>
      <c r="N679" s="70">
        <v>0.41666666666666669</v>
      </c>
      <c r="O679" s="50" t="s">
        <v>84</v>
      </c>
      <c r="P679" s="50" t="s">
        <v>278</v>
      </c>
      <c r="Q679" s="50" t="s">
        <v>77</v>
      </c>
      <c r="R679" s="50" t="s">
        <v>351</v>
      </c>
      <c r="S679" s="50" t="s">
        <v>1293</v>
      </c>
      <c r="T679" s="50" t="s">
        <v>185</v>
      </c>
      <c r="U679" s="151">
        <f t="shared" si="177"/>
        <v>0</v>
      </c>
      <c r="V679" s="50">
        <f t="shared" si="178"/>
        <v>1</v>
      </c>
      <c r="W679" s="152">
        <f t="shared" si="192"/>
        <v>7.6388888888888895E-2</v>
      </c>
      <c r="X679" s="152">
        <f t="shared" si="190"/>
        <v>7.6388888888888895E-2</v>
      </c>
      <c r="Y679" s="134">
        <f t="shared" si="179"/>
        <v>1</v>
      </c>
      <c r="Z679" s="152">
        <f t="shared" si="180"/>
        <v>0</v>
      </c>
      <c r="AA679" s="152">
        <f t="shared" si="181"/>
        <v>7.6388888888888895E-2</v>
      </c>
      <c r="AB679" s="91">
        <f t="shared" si="182"/>
        <v>11</v>
      </c>
      <c r="AC679" s="81">
        <f t="shared" si="183"/>
        <v>5</v>
      </c>
      <c r="AD679" s="81">
        <f t="shared" si="184"/>
        <v>19</v>
      </c>
      <c r="AE679" s="81" t="str">
        <f t="shared" si="185"/>
        <v>5-19</v>
      </c>
      <c r="AF679" s="152">
        <f t="shared" si="186"/>
        <v>5.555555555555558E-2</v>
      </c>
      <c r="AG679" s="153">
        <f t="shared" si="187"/>
        <v>0</v>
      </c>
      <c r="AH679" s="85">
        <f t="shared" si="188"/>
        <v>1</v>
      </c>
      <c r="AI679" s="81">
        <f t="shared" si="189"/>
        <v>19</v>
      </c>
    </row>
    <row r="680" spans="2:35" x14ac:dyDescent="0.25">
      <c r="B680" s="50" t="s">
        <v>254</v>
      </c>
      <c r="C680" s="179">
        <v>252</v>
      </c>
      <c r="D680" s="85">
        <f t="shared" si="191"/>
        <v>1</v>
      </c>
      <c r="E680" s="50" t="s">
        <v>1294</v>
      </c>
      <c r="F680" s="50" t="s">
        <v>1295</v>
      </c>
      <c r="G680" s="70">
        <v>0.3611111111111111</v>
      </c>
      <c r="H680" s="70">
        <v>0.4375</v>
      </c>
      <c r="I680" s="71">
        <v>44327</v>
      </c>
      <c r="J680" s="71">
        <v>44327</v>
      </c>
      <c r="K680" s="71">
        <v>44327</v>
      </c>
      <c r="L680" s="71">
        <v>44327</v>
      </c>
      <c r="M680" s="70">
        <v>0.39583333333333331</v>
      </c>
      <c r="N680" s="70">
        <v>0.43055555555555558</v>
      </c>
      <c r="O680" s="50" t="s">
        <v>72</v>
      </c>
      <c r="P680" s="50" t="s">
        <v>278</v>
      </c>
      <c r="Q680" s="50" t="s">
        <v>77</v>
      </c>
      <c r="R680" s="50" t="s">
        <v>351</v>
      </c>
      <c r="S680" s="50" t="s">
        <v>337</v>
      </c>
      <c r="T680" s="50" t="s">
        <v>185</v>
      </c>
      <c r="U680" s="151">
        <f t="shared" si="177"/>
        <v>0</v>
      </c>
      <c r="V680" s="50">
        <f t="shared" si="178"/>
        <v>1</v>
      </c>
      <c r="W680" s="152">
        <f t="shared" si="192"/>
        <v>7.6388888888888895E-2</v>
      </c>
      <c r="X680" s="152">
        <f t="shared" si="190"/>
        <v>7.6388888888888895E-2</v>
      </c>
      <c r="Y680" s="134">
        <f t="shared" si="179"/>
        <v>1</v>
      </c>
      <c r="Z680" s="152">
        <f t="shared" si="180"/>
        <v>0</v>
      </c>
      <c r="AA680" s="152">
        <f t="shared" si="181"/>
        <v>7.6388888888888895E-2</v>
      </c>
      <c r="AB680" s="91">
        <f t="shared" si="182"/>
        <v>11</v>
      </c>
      <c r="AC680" s="81">
        <f t="shared" si="183"/>
        <v>5</v>
      </c>
      <c r="AD680" s="81">
        <f t="shared" si="184"/>
        <v>19</v>
      </c>
      <c r="AE680" s="81" t="str">
        <f t="shared" si="185"/>
        <v>5-19</v>
      </c>
      <c r="AF680" s="152">
        <f t="shared" si="186"/>
        <v>3.4722222222222265E-2</v>
      </c>
      <c r="AG680" s="153">
        <f t="shared" si="187"/>
        <v>0</v>
      </c>
      <c r="AH680" s="85">
        <f t="shared" si="188"/>
        <v>1</v>
      </c>
      <c r="AI680" s="81">
        <f t="shared" si="189"/>
        <v>19</v>
      </c>
    </row>
    <row r="681" spans="2:35" x14ac:dyDescent="0.25">
      <c r="B681" s="50" t="s">
        <v>129</v>
      </c>
      <c r="C681" s="179">
        <v>253</v>
      </c>
      <c r="D681" s="85">
        <f t="shared" si="191"/>
        <v>0</v>
      </c>
      <c r="E681" s="50" t="s">
        <v>1296</v>
      </c>
      <c r="F681" s="50" t="s">
        <v>441</v>
      </c>
      <c r="G681" s="70">
        <v>0.36458333333333331</v>
      </c>
      <c r="H681" s="70">
        <v>0.57638888888888895</v>
      </c>
      <c r="I681" s="71">
        <v>44327</v>
      </c>
      <c r="J681" s="71">
        <v>44329</v>
      </c>
      <c r="K681" s="71">
        <v>44327</v>
      </c>
      <c r="L681" s="71">
        <v>44327</v>
      </c>
      <c r="M681" s="70">
        <v>0.36458333333333331</v>
      </c>
      <c r="N681" s="70">
        <v>0.43055555555555558</v>
      </c>
      <c r="O681" s="50" t="s">
        <v>271</v>
      </c>
      <c r="P681" s="50" t="s">
        <v>94</v>
      </c>
      <c r="Q681" s="73" t="s">
        <v>47</v>
      </c>
      <c r="R681" s="50" t="s">
        <v>443</v>
      </c>
      <c r="S681" s="50" t="s">
        <v>336</v>
      </c>
      <c r="T681" s="50" t="s">
        <v>184</v>
      </c>
      <c r="U681" s="151">
        <f t="shared" si="177"/>
        <v>2</v>
      </c>
      <c r="V681" s="50">
        <f t="shared" si="178"/>
        <v>1</v>
      </c>
      <c r="W681" s="152">
        <f t="shared" ref="W681:W712" si="193">IF(OR(V681=0,G681="",H681=""),0,IF(AND(V681=1,U681&lt;1,I681=J681,(H681-G681)&lt;=0.2075),H681-G681,IF(AND(V681=1,U681&lt;1,I681=J681,(H681-G681)&gt;0.2075),H681-G681-0.083,IF(AND(V681=1,U681&gt;1),((U681-1)*0.3541)+(H681-$AE$5)+($AF$5-G681-0.083),IF(AND(V681=1,U681=1,I681&lt;&gt;J681,(H681-G681)&lt;=0.332),(H681-$AE$5)+($AF$5-G681)-0.166,(H681-$AE$5)+($AF$5-G681))))))</f>
        <v>0.92040555555555559</v>
      </c>
      <c r="X681" s="152">
        <f t="shared" si="190"/>
        <v>1.4198022222222222</v>
      </c>
      <c r="Y681" s="134">
        <f t="shared" si="179"/>
        <v>1</v>
      </c>
      <c r="Z681" s="152">
        <f t="shared" si="180"/>
        <v>0</v>
      </c>
      <c r="AA681" s="152">
        <f t="shared" si="181"/>
        <v>1.4198022222222222</v>
      </c>
      <c r="AB681" s="91">
        <f t="shared" si="182"/>
        <v>13</v>
      </c>
      <c r="AC681" s="81">
        <f t="shared" si="183"/>
        <v>5</v>
      </c>
      <c r="AD681" s="81">
        <f t="shared" si="184"/>
        <v>19</v>
      </c>
      <c r="AE681" s="81" t="str">
        <f t="shared" si="185"/>
        <v>5-19</v>
      </c>
      <c r="AF681" s="152">
        <f t="shared" si="186"/>
        <v>6.5972222222222265E-2</v>
      </c>
      <c r="AG681" s="153">
        <f t="shared" si="187"/>
        <v>0</v>
      </c>
      <c r="AH681" s="85">
        <f t="shared" si="188"/>
        <v>1</v>
      </c>
      <c r="AI681" s="81">
        <f t="shared" si="189"/>
        <v>19</v>
      </c>
    </row>
    <row r="682" spans="2:35" x14ac:dyDescent="0.25">
      <c r="B682" s="50" t="s">
        <v>129</v>
      </c>
      <c r="C682" s="179">
        <v>253</v>
      </c>
      <c r="D682" s="85">
        <f t="shared" si="191"/>
        <v>0</v>
      </c>
      <c r="E682" s="50" t="s">
        <v>239</v>
      </c>
      <c r="F682" s="50" t="s">
        <v>441</v>
      </c>
      <c r="G682" s="70">
        <v>0.36458333333333331</v>
      </c>
      <c r="H682" s="70">
        <v>0.57638888888888895</v>
      </c>
      <c r="I682" s="71">
        <v>44327</v>
      </c>
      <c r="J682" s="71">
        <v>44329</v>
      </c>
      <c r="K682" s="71">
        <v>44327</v>
      </c>
      <c r="L682" s="71">
        <v>44327</v>
      </c>
      <c r="M682" s="70">
        <v>0.53472222222222221</v>
      </c>
      <c r="N682" s="70">
        <v>0.57986111111111105</v>
      </c>
      <c r="O682" s="50" t="s">
        <v>100</v>
      </c>
      <c r="P682" s="50" t="s">
        <v>94</v>
      </c>
      <c r="Q682" s="73" t="s">
        <v>47</v>
      </c>
      <c r="R682" s="50" t="s">
        <v>443</v>
      </c>
      <c r="S682" s="50" t="s">
        <v>336</v>
      </c>
      <c r="T682" s="50" t="s">
        <v>184</v>
      </c>
      <c r="U682" s="151">
        <f t="shared" si="177"/>
        <v>2</v>
      </c>
      <c r="V682" s="50">
        <f t="shared" si="178"/>
        <v>1</v>
      </c>
      <c r="W682" s="152">
        <f t="shared" si="193"/>
        <v>0.92040555555555559</v>
      </c>
      <c r="X682" s="152">
        <f t="shared" si="190"/>
        <v>1.4198022222222222</v>
      </c>
      <c r="Y682" s="134">
        <f t="shared" si="179"/>
        <v>1</v>
      </c>
      <c r="Z682" s="152">
        <f t="shared" si="180"/>
        <v>0</v>
      </c>
      <c r="AA682" s="152">
        <f t="shared" si="181"/>
        <v>1.4198022222222222</v>
      </c>
      <c r="AB682" s="91">
        <f t="shared" si="182"/>
        <v>13</v>
      </c>
      <c r="AC682" s="81">
        <f t="shared" si="183"/>
        <v>5</v>
      </c>
      <c r="AD682" s="81">
        <f t="shared" si="184"/>
        <v>19</v>
      </c>
      <c r="AE682" s="81" t="str">
        <f t="shared" si="185"/>
        <v>5-19</v>
      </c>
      <c r="AF682" s="152">
        <f t="shared" si="186"/>
        <v>4.513888888888884E-2</v>
      </c>
      <c r="AG682" s="153">
        <f t="shared" si="187"/>
        <v>0</v>
      </c>
      <c r="AH682" s="85">
        <f t="shared" si="188"/>
        <v>1</v>
      </c>
      <c r="AI682" s="81">
        <f t="shared" si="189"/>
        <v>19</v>
      </c>
    </row>
    <row r="683" spans="2:35" x14ac:dyDescent="0.25">
      <c r="B683" s="50" t="s">
        <v>129</v>
      </c>
      <c r="C683" s="179">
        <v>253</v>
      </c>
      <c r="D683" s="85">
        <f t="shared" si="191"/>
        <v>0</v>
      </c>
      <c r="E683" s="50" t="s">
        <v>1297</v>
      </c>
      <c r="F683" s="50" t="s">
        <v>890</v>
      </c>
      <c r="G683" s="70">
        <v>0.36458333333333331</v>
      </c>
      <c r="H683" s="70">
        <v>0.57638888888888895</v>
      </c>
      <c r="I683" s="71">
        <v>44327</v>
      </c>
      <c r="J683" s="71">
        <v>44329</v>
      </c>
      <c r="K683" s="71">
        <v>44327</v>
      </c>
      <c r="L683" s="71">
        <v>44327</v>
      </c>
      <c r="M683" s="70">
        <v>0.5625</v>
      </c>
      <c r="N683" s="70">
        <v>0.58333333333333337</v>
      </c>
      <c r="O683" s="50" t="s">
        <v>271</v>
      </c>
      <c r="P683" s="50" t="s">
        <v>94</v>
      </c>
      <c r="Q683" s="73" t="s">
        <v>47</v>
      </c>
      <c r="R683" s="50" t="s">
        <v>380</v>
      </c>
      <c r="S683" s="50" t="s">
        <v>336</v>
      </c>
      <c r="T683" s="50" t="s">
        <v>184</v>
      </c>
      <c r="U683" s="151">
        <f t="shared" si="177"/>
        <v>2</v>
      </c>
      <c r="V683" s="50">
        <f t="shared" si="178"/>
        <v>1</v>
      </c>
      <c r="W683" s="152">
        <f t="shared" si="193"/>
        <v>0.92040555555555559</v>
      </c>
      <c r="X683" s="152">
        <f t="shared" si="190"/>
        <v>1.4198022222222222</v>
      </c>
      <c r="Y683" s="134">
        <f t="shared" si="179"/>
        <v>1</v>
      </c>
      <c r="Z683" s="152">
        <f t="shared" si="180"/>
        <v>0</v>
      </c>
      <c r="AA683" s="152">
        <f t="shared" si="181"/>
        <v>1.4198022222222222</v>
      </c>
      <c r="AB683" s="91">
        <f t="shared" si="182"/>
        <v>13</v>
      </c>
      <c r="AC683" s="81">
        <f t="shared" si="183"/>
        <v>5</v>
      </c>
      <c r="AD683" s="81">
        <f t="shared" si="184"/>
        <v>19</v>
      </c>
      <c r="AE683" s="81" t="str">
        <f t="shared" si="185"/>
        <v>5-19</v>
      </c>
      <c r="AF683" s="152">
        <f t="shared" si="186"/>
        <v>2.083333333333337E-2</v>
      </c>
      <c r="AG683" s="153">
        <f t="shared" si="187"/>
        <v>0</v>
      </c>
      <c r="AH683" s="85">
        <f t="shared" si="188"/>
        <v>1</v>
      </c>
      <c r="AI683" s="81">
        <f t="shared" si="189"/>
        <v>19</v>
      </c>
    </row>
    <row r="684" spans="2:35" ht="30" x14ac:dyDescent="0.25">
      <c r="B684" s="50" t="s">
        <v>129</v>
      </c>
      <c r="C684" s="179">
        <v>253</v>
      </c>
      <c r="D684" s="85">
        <f t="shared" si="191"/>
        <v>0</v>
      </c>
      <c r="E684" s="50" t="s">
        <v>1298</v>
      </c>
      <c r="F684" s="50" t="s">
        <v>903</v>
      </c>
      <c r="G684" s="70">
        <v>0.36458333333333331</v>
      </c>
      <c r="H684" s="70">
        <v>0.57638888888888895</v>
      </c>
      <c r="I684" s="71">
        <v>44327</v>
      </c>
      <c r="J684" s="71">
        <v>44329</v>
      </c>
      <c r="K684" s="71">
        <v>44328</v>
      </c>
      <c r="L684" s="71">
        <v>44328</v>
      </c>
      <c r="M684" s="70">
        <v>0.3125</v>
      </c>
      <c r="N684" s="70">
        <v>0.56041666666666667</v>
      </c>
      <c r="O684" s="72" t="s">
        <v>1299</v>
      </c>
      <c r="P684" s="50" t="s">
        <v>94</v>
      </c>
      <c r="Q684" s="73" t="s">
        <v>47</v>
      </c>
      <c r="R684" s="50" t="s">
        <v>443</v>
      </c>
      <c r="S684" s="50" t="s">
        <v>337</v>
      </c>
      <c r="T684" s="50" t="s">
        <v>184</v>
      </c>
      <c r="U684" s="151">
        <f t="shared" si="177"/>
        <v>2</v>
      </c>
      <c r="V684" s="50">
        <f t="shared" si="178"/>
        <v>1</v>
      </c>
      <c r="W684" s="152">
        <f t="shared" si="193"/>
        <v>0.92040555555555559</v>
      </c>
      <c r="X684" s="152">
        <f t="shared" si="190"/>
        <v>1.4198022222222222</v>
      </c>
      <c r="Y684" s="134">
        <f t="shared" si="179"/>
        <v>1</v>
      </c>
      <c r="Z684" s="152">
        <f t="shared" si="180"/>
        <v>0</v>
      </c>
      <c r="AA684" s="152">
        <f t="shared" si="181"/>
        <v>1.4198022222222222</v>
      </c>
      <c r="AB684" s="91">
        <f t="shared" si="182"/>
        <v>13</v>
      </c>
      <c r="AC684" s="81">
        <f t="shared" si="183"/>
        <v>5</v>
      </c>
      <c r="AD684" s="81">
        <f t="shared" si="184"/>
        <v>19</v>
      </c>
      <c r="AE684" s="81" t="str">
        <f t="shared" si="185"/>
        <v>5-19</v>
      </c>
      <c r="AF684" s="152">
        <f t="shared" si="186"/>
        <v>0.16491666666666666</v>
      </c>
      <c r="AG684" s="153">
        <f t="shared" si="187"/>
        <v>0</v>
      </c>
      <c r="AH684" s="85">
        <f t="shared" si="188"/>
        <v>1</v>
      </c>
      <c r="AI684" s="81">
        <f t="shared" si="189"/>
        <v>19</v>
      </c>
    </row>
    <row r="685" spans="2:35" ht="30" x14ac:dyDescent="0.25">
      <c r="B685" s="50" t="s">
        <v>129</v>
      </c>
      <c r="C685" s="179">
        <v>253</v>
      </c>
      <c r="D685" s="85">
        <f t="shared" si="191"/>
        <v>0</v>
      </c>
      <c r="E685" s="72" t="s">
        <v>1300</v>
      </c>
      <c r="F685" s="50" t="s">
        <v>1301</v>
      </c>
      <c r="G685" s="70">
        <v>0.36458333333333331</v>
      </c>
      <c r="H685" s="70">
        <v>0.57638888888888895</v>
      </c>
      <c r="I685" s="71">
        <v>44327</v>
      </c>
      <c r="J685" s="71">
        <v>44329</v>
      </c>
      <c r="K685" s="71">
        <v>44328</v>
      </c>
      <c r="L685" s="71">
        <v>44328</v>
      </c>
      <c r="M685" s="70">
        <v>0.5625</v>
      </c>
      <c r="N685" s="70">
        <v>0.64583333333333337</v>
      </c>
      <c r="O685" s="72" t="s">
        <v>1302</v>
      </c>
      <c r="P685" s="50" t="s">
        <v>94</v>
      </c>
      <c r="Q685" s="73" t="s">
        <v>47</v>
      </c>
      <c r="R685" s="50" t="s">
        <v>443</v>
      </c>
      <c r="S685" s="50" t="s">
        <v>337</v>
      </c>
      <c r="T685" s="50" t="s">
        <v>184</v>
      </c>
      <c r="U685" s="151">
        <f t="shared" si="177"/>
        <v>2</v>
      </c>
      <c r="V685" s="50">
        <f t="shared" si="178"/>
        <v>1</v>
      </c>
      <c r="W685" s="152">
        <f t="shared" si="193"/>
        <v>0.92040555555555559</v>
      </c>
      <c r="X685" s="152">
        <f t="shared" si="190"/>
        <v>1.4198022222222222</v>
      </c>
      <c r="Y685" s="134">
        <f t="shared" si="179"/>
        <v>1</v>
      </c>
      <c r="Z685" s="152">
        <f t="shared" si="180"/>
        <v>0</v>
      </c>
      <c r="AA685" s="152">
        <f t="shared" si="181"/>
        <v>1.4198022222222222</v>
      </c>
      <c r="AB685" s="91">
        <f t="shared" si="182"/>
        <v>13</v>
      </c>
      <c r="AC685" s="81">
        <f t="shared" si="183"/>
        <v>5</v>
      </c>
      <c r="AD685" s="81">
        <f t="shared" si="184"/>
        <v>19</v>
      </c>
      <c r="AE685" s="81" t="str">
        <f t="shared" si="185"/>
        <v>5-19</v>
      </c>
      <c r="AF685" s="152">
        <f t="shared" si="186"/>
        <v>8.333333333333337E-2</v>
      </c>
      <c r="AG685" s="153">
        <f t="shared" si="187"/>
        <v>0</v>
      </c>
      <c r="AH685" s="85">
        <f t="shared" si="188"/>
        <v>1</v>
      </c>
      <c r="AI685" s="81">
        <f t="shared" si="189"/>
        <v>19</v>
      </c>
    </row>
    <row r="686" spans="2:35" x14ac:dyDescent="0.25">
      <c r="B686" s="50" t="s">
        <v>129</v>
      </c>
      <c r="C686" s="179">
        <v>253</v>
      </c>
      <c r="D686" s="85">
        <f t="shared" si="191"/>
        <v>0</v>
      </c>
      <c r="E686" s="50" t="s">
        <v>1303</v>
      </c>
      <c r="F686" s="50" t="s">
        <v>1301</v>
      </c>
      <c r="G686" s="70">
        <v>0.36458333333333331</v>
      </c>
      <c r="H686" s="70">
        <v>0.57638888888888895</v>
      </c>
      <c r="I686" s="71">
        <v>44327</v>
      </c>
      <c r="J686" s="71">
        <v>44329</v>
      </c>
      <c r="K686" s="71">
        <v>44329</v>
      </c>
      <c r="L686" s="71">
        <v>44329</v>
      </c>
      <c r="M686" s="70">
        <v>0.33333333333333331</v>
      </c>
      <c r="N686" s="70">
        <v>0.4236111111111111</v>
      </c>
      <c r="O686" s="72" t="s">
        <v>100</v>
      </c>
      <c r="P686" s="50" t="s">
        <v>94</v>
      </c>
      <c r="Q686" s="73" t="s">
        <v>47</v>
      </c>
      <c r="R686" s="50" t="s">
        <v>443</v>
      </c>
      <c r="S686" s="50" t="s">
        <v>337</v>
      </c>
      <c r="T686" s="50" t="s">
        <v>184</v>
      </c>
      <c r="U686" s="151">
        <f t="shared" si="177"/>
        <v>2</v>
      </c>
      <c r="V686" s="50">
        <f t="shared" si="178"/>
        <v>1</v>
      </c>
      <c r="W686" s="152">
        <f t="shared" si="193"/>
        <v>0.92040555555555559</v>
      </c>
      <c r="X686" s="152">
        <f t="shared" si="190"/>
        <v>1.4198022222222222</v>
      </c>
      <c r="Y686" s="134">
        <f t="shared" si="179"/>
        <v>1</v>
      </c>
      <c r="Z686" s="152">
        <f t="shared" si="180"/>
        <v>0</v>
      </c>
      <c r="AA686" s="152">
        <f t="shared" si="181"/>
        <v>1.4198022222222222</v>
      </c>
      <c r="AB686" s="91">
        <f t="shared" si="182"/>
        <v>13</v>
      </c>
      <c r="AC686" s="81">
        <f t="shared" si="183"/>
        <v>5</v>
      </c>
      <c r="AD686" s="81">
        <f t="shared" si="184"/>
        <v>19</v>
      </c>
      <c r="AE686" s="81" t="str">
        <f t="shared" si="185"/>
        <v>5-19</v>
      </c>
      <c r="AF686" s="152">
        <f t="shared" si="186"/>
        <v>9.027777777777779E-2</v>
      </c>
      <c r="AG686" s="153">
        <f t="shared" si="187"/>
        <v>0</v>
      </c>
      <c r="AH686" s="85">
        <f t="shared" si="188"/>
        <v>1</v>
      </c>
      <c r="AI686" s="81">
        <f t="shared" si="189"/>
        <v>19</v>
      </c>
    </row>
    <row r="687" spans="2:35" x14ac:dyDescent="0.25">
      <c r="B687" s="50" t="s">
        <v>130</v>
      </c>
      <c r="C687" s="179">
        <v>253</v>
      </c>
      <c r="D687" s="85">
        <f t="shared" si="191"/>
        <v>0</v>
      </c>
      <c r="E687" s="50" t="s">
        <v>1304</v>
      </c>
      <c r="F687" s="50" t="s">
        <v>1305</v>
      </c>
      <c r="G687" s="70">
        <v>0.36458333333333331</v>
      </c>
      <c r="H687" s="70">
        <v>0.57638888888888895</v>
      </c>
      <c r="I687" s="71">
        <v>44327</v>
      </c>
      <c r="J687" s="71">
        <v>44329</v>
      </c>
      <c r="K687" s="71">
        <v>44329</v>
      </c>
      <c r="L687" s="71">
        <v>44329</v>
      </c>
      <c r="M687" s="70">
        <v>0.35416666666666669</v>
      </c>
      <c r="N687" s="70">
        <v>0.46111111111111108</v>
      </c>
      <c r="O687" s="50" t="s">
        <v>270</v>
      </c>
      <c r="P687" s="50" t="s">
        <v>94</v>
      </c>
      <c r="Q687" s="73" t="s">
        <v>47</v>
      </c>
      <c r="R687" s="50" t="s">
        <v>350</v>
      </c>
      <c r="S687" s="50" t="s">
        <v>337</v>
      </c>
      <c r="T687" s="50" t="s">
        <v>184</v>
      </c>
      <c r="U687" s="151">
        <f t="shared" si="177"/>
        <v>2</v>
      </c>
      <c r="V687" s="50">
        <f t="shared" si="178"/>
        <v>1</v>
      </c>
      <c r="W687" s="152">
        <f t="shared" si="193"/>
        <v>0.92040555555555559</v>
      </c>
      <c r="X687" s="152">
        <f t="shared" si="190"/>
        <v>1.4198022222222222</v>
      </c>
      <c r="Y687" s="134">
        <f t="shared" si="179"/>
        <v>1</v>
      </c>
      <c r="Z687" s="152">
        <f t="shared" si="180"/>
        <v>0</v>
      </c>
      <c r="AA687" s="152">
        <f t="shared" si="181"/>
        <v>1.4198022222222222</v>
      </c>
      <c r="AB687" s="91">
        <f t="shared" si="182"/>
        <v>13</v>
      </c>
      <c r="AC687" s="81">
        <f t="shared" si="183"/>
        <v>5</v>
      </c>
      <c r="AD687" s="81">
        <f t="shared" si="184"/>
        <v>19</v>
      </c>
      <c r="AE687" s="81" t="str">
        <f t="shared" si="185"/>
        <v>5-19</v>
      </c>
      <c r="AF687" s="152">
        <f t="shared" si="186"/>
        <v>0.1069444444444444</v>
      </c>
      <c r="AG687" s="153">
        <f t="shared" si="187"/>
        <v>0</v>
      </c>
      <c r="AH687" s="85">
        <f t="shared" si="188"/>
        <v>1</v>
      </c>
      <c r="AI687" s="81">
        <f t="shared" si="189"/>
        <v>19</v>
      </c>
    </row>
    <row r="688" spans="2:35" x14ac:dyDescent="0.25">
      <c r="B688" s="50" t="s">
        <v>130</v>
      </c>
      <c r="C688" s="179">
        <v>253</v>
      </c>
      <c r="D688" s="85">
        <v>0</v>
      </c>
      <c r="E688" s="50" t="s">
        <v>1306</v>
      </c>
      <c r="F688" s="50" t="s">
        <v>934</v>
      </c>
      <c r="G688" s="70">
        <v>0.36458333333333331</v>
      </c>
      <c r="H688" s="70">
        <v>0.57638888888888895</v>
      </c>
      <c r="I688" s="71">
        <v>44327</v>
      </c>
      <c r="J688" s="71">
        <v>44329</v>
      </c>
      <c r="K688" s="71">
        <v>44329</v>
      </c>
      <c r="L688" s="71">
        <v>44329</v>
      </c>
      <c r="M688" s="70">
        <v>0.52083333333333337</v>
      </c>
      <c r="N688" s="70">
        <v>0.57638888888888895</v>
      </c>
      <c r="O688" s="50" t="s">
        <v>84</v>
      </c>
      <c r="P688" s="50" t="s">
        <v>94</v>
      </c>
      <c r="Q688" s="73" t="s">
        <v>47</v>
      </c>
      <c r="R688" s="50" t="s">
        <v>351</v>
      </c>
      <c r="S688" s="50" t="s">
        <v>337</v>
      </c>
      <c r="T688" s="50" t="s">
        <v>184</v>
      </c>
      <c r="U688" s="151">
        <f t="shared" si="177"/>
        <v>2</v>
      </c>
      <c r="V688" s="50">
        <f t="shared" si="178"/>
        <v>1</v>
      </c>
      <c r="W688" s="152">
        <f t="shared" si="193"/>
        <v>0.92040555555555559</v>
      </c>
      <c r="X688" s="152">
        <f t="shared" si="190"/>
        <v>1.4198022222222222</v>
      </c>
      <c r="Y688" s="134">
        <f t="shared" si="179"/>
        <v>1</v>
      </c>
      <c r="Z688" s="152">
        <f t="shared" si="180"/>
        <v>0</v>
      </c>
      <c r="AA688" s="152">
        <f t="shared" si="181"/>
        <v>1.4198022222222222</v>
      </c>
      <c r="AB688" s="91">
        <f t="shared" si="182"/>
        <v>13</v>
      </c>
      <c r="AC688" s="81">
        <f t="shared" si="183"/>
        <v>5</v>
      </c>
      <c r="AD688" s="81">
        <f t="shared" si="184"/>
        <v>19</v>
      </c>
      <c r="AE688" s="81" t="str">
        <f t="shared" si="185"/>
        <v>5-19</v>
      </c>
      <c r="AF688" s="152">
        <f t="shared" si="186"/>
        <v>5.555555555555558E-2</v>
      </c>
      <c r="AG688" s="153">
        <f t="shared" si="187"/>
        <v>0</v>
      </c>
      <c r="AH688" s="85">
        <f t="shared" si="188"/>
        <v>1</v>
      </c>
      <c r="AI688" s="81">
        <f t="shared" si="189"/>
        <v>19</v>
      </c>
    </row>
    <row r="689" spans="2:35" x14ac:dyDescent="0.25">
      <c r="B689" s="50" t="s">
        <v>154</v>
      </c>
      <c r="C689" s="179">
        <v>254</v>
      </c>
      <c r="D689" s="85">
        <f t="shared" ref="D689:D699" si="194">IF(C689=C690,0,1)</f>
        <v>1</v>
      </c>
      <c r="E689" s="50" t="s">
        <v>197</v>
      </c>
      <c r="F689" s="50" t="s">
        <v>891</v>
      </c>
      <c r="G689" s="70">
        <v>0.41666666666666669</v>
      </c>
      <c r="H689" s="70">
        <v>0.44444444444444442</v>
      </c>
      <c r="I689" s="71">
        <v>44327</v>
      </c>
      <c r="J689" s="71">
        <v>44327</v>
      </c>
      <c r="K689" s="71">
        <v>44327</v>
      </c>
      <c r="L689" s="71">
        <v>44327</v>
      </c>
      <c r="M689" s="70">
        <v>0.42708333333333331</v>
      </c>
      <c r="N689" s="70">
        <v>0.44444444444444442</v>
      </c>
      <c r="O689" s="50" t="s">
        <v>100</v>
      </c>
      <c r="P689" s="50" t="s">
        <v>155</v>
      </c>
      <c r="Q689" s="73" t="s">
        <v>47</v>
      </c>
      <c r="R689" s="50" t="s">
        <v>443</v>
      </c>
      <c r="S689" s="50" t="s">
        <v>337</v>
      </c>
      <c r="T689" s="50" t="s">
        <v>186</v>
      </c>
      <c r="U689" s="151">
        <f t="shared" ref="U689:U752" si="195">+J689-I689</f>
        <v>0</v>
      </c>
      <c r="V689" s="50">
        <f t="shared" ref="V689:V752" si="196">IF(AND(G689&lt;&gt;"",H689&lt;&gt;""),1,0)</f>
        <v>1</v>
      </c>
      <c r="W689" s="152">
        <f t="shared" si="193"/>
        <v>2.7777777777777735E-2</v>
      </c>
      <c r="X689" s="152">
        <f t="shared" si="190"/>
        <v>2.7777777777777735E-2</v>
      </c>
      <c r="Y689" s="134">
        <f t="shared" ref="Y689:Y752" si="197">IFERROR(IF(H689&gt;VLOOKUP(T689,$AH$2:$AI$5,2,0),0,1),1)</f>
        <v>1</v>
      </c>
      <c r="Z689" s="152">
        <f t="shared" ref="Z689:Z752" si="198">IF(Y689=1,0,($AF$3-H689))</f>
        <v>0</v>
      </c>
      <c r="AA689" s="152">
        <f t="shared" ref="AA689:AA752" si="199">X689+Z689</f>
        <v>2.7777777777777735E-2</v>
      </c>
      <c r="AB689" s="91">
        <f t="shared" ref="AB689:AB752" si="200">DAY(J689)</f>
        <v>11</v>
      </c>
      <c r="AC689" s="81">
        <f t="shared" ref="AC689:AC752" si="201">MONTH(J689)</f>
        <v>5</v>
      </c>
      <c r="AD689" s="81">
        <f t="shared" ref="AD689:AD752" si="202">WEEKNUM(J689,21)</f>
        <v>19</v>
      </c>
      <c r="AE689" s="81" t="str">
        <f t="shared" ref="AE689:AE752" si="203">AC689&amp;"-"&amp;AD689</f>
        <v>5-19</v>
      </c>
      <c r="AF689" s="152">
        <f t="shared" ref="AF689:AF752" si="204">IFERROR(IF(OR(AH689=0,M689="",N689=""),0,IF(AND(AH689=1,AG689&lt;1,K689=L689,(N689-M689)&lt;=0.2075),N689-M689,IF(AND(AH689=1,AG689&lt;1,K689=L689,(N689-M689)&gt;0.2075),N689-M689-0.083,IF(AND(AH689=1,AG689&gt;1),((AG689-1)*0.3541)+(N689-$AE$5)+($AF$5-M689-0.083),IF(AND(AH689=1,AG689=1,K689&lt;&gt;L689,(N689-M689)&lt;=0.332),(N689-$AE$5)+($AF$5-M689)-0.166,(N689-$AE$5)+($AF$5-M689)))))),"")</f>
        <v>1.7361111111111105E-2</v>
      </c>
      <c r="AG689" s="153">
        <f t="shared" ref="AG689:AG752" si="205">(L689-K689)</f>
        <v>0</v>
      </c>
      <c r="AH689" s="85">
        <f t="shared" ref="AH689:AH752" si="206">IF(AND(R689&lt;&gt;"",S689&lt;&gt;""),1,0)</f>
        <v>1</v>
      </c>
      <c r="AI689" s="81">
        <f t="shared" ref="AI689:AI752" si="207">WEEKNUM(L689,21)</f>
        <v>19</v>
      </c>
    </row>
    <row r="690" spans="2:35" x14ac:dyDescent="0.25">
      <c r="B690" s="50" t="s">
        <v>76</v>
      </c>
      <c r="C690" s="179">
        <v>255</v>
      </c>
      <c r="D690" s="85">
        <f t="shared" si="194"/>
        <v>0</v>
      </c>
      <c r="E690" s="50" t="s">
        <v>1307</v>
      </c>
      <c r="F690" s="50" t="s">
        <v>890</v>
      </c>
      <c r="G690" s="70">
        <v>0.33333333333333331</v>
      </c>
      <c r="H690" s="70">
        <v>0.7270833333333333</v>
      </c>
      <c r="I690" s="71">
        <v>44327</v>
      </c>
      <c r="J690" s="71">
        <v>44330</v>
      </c>
      <c r="K690" s="71">
        <v>44327</v>
      </c>
      <c r="L690" s="71">
        <v>44327</v>
      </c>
      <c r="M690" s="70">
        <v>0.33333333333333331</v>
      </c>
      <c r="N690" s="70">
        <v>0.60416666666666663</v>
      </c>
      <c r="O690" s="50" t="s">
        <v>136</v>
      </c>
      <c r="P690" s="50" t="s">
        <v>164</v>
      </c>
      <c r="Q690" s="50" t="s">
        <v>77</v>
      </c>
      <c r="R690" s="50" t="s">
        <v>350</v>
      </c>
      <c r="S690" s="50" t="s">
        <v>337</v>
      </c>
      <c r="T690" s="50" t="s">
        <v>184</v>
      </c>
      <c r="U690" s="151">
        <f t="shared" si="195"/>
        <v>3</v>
      </c>
      <c r="V690" s="50">
        <f t="shared" si="196"/>
        <v>1</v>
      </c>
      <c r="W690" s="152">
        <f t="shared" si="193"/>
        <v>1.45645</v>
      </c>
      <c r="X690" s="152">
        <f t="shared" si="190"/>
        <v>2.1847466666666664</v>
      </c>
      <c r="Y690" s="134">
        <f t="shared" si="197"/>
        <v>0</v>
      </c>
      <c r="Z690" s="152">
        <f t="shared" si="198"/>
        <v>0.1479166666666667</v>
      </c>
      <c r="AA690" s="152">
        <f t="shared" si="199"/>
        <v>2.3326633333333331</v>
      </c>
      <c r="AB690" s="91">
        <f t="shared" si="200"/>
        <v>14</v>
      </c>
      <c r="AC690" s="81">
        <f t="shared" si="201"/>
        <v>5</v>
      </c>
      <c r="AD690" s="81">
        <f t="shared" si="202"/>
        <v>19</v>
      </c>
      <c r="AE690" s="81" t="str">
        <f t="shared" si="203"/>
        <v>5-19</v>
      </c>
      <c r="AF690" s="152">
        <f t="shared" si="204"/>
        <v>0.1878333333333333</v>
      </c>
      <c r="AG690" s="153">
        <f t="shared" si="205"/>
        <v>0</v>
      </c>
      <c r="AH690" s="85">
        <f t="shared" si="206"/>
        <v>1</v>
      </c>
      <c r="AI690" s="81">
        <f t="shared" si="207"/>
        <v>19</v>
      </c>
    </row>
    <row r="691" spans="2:35" x14ac:dyDescent="0.25">
      <c r="B691" s="50" t="s">
        <v>76</v>
      </c>
      <c r="C691" s="179">
        <v>255</v>
      </c>
      <c r="D691" s="85">
        <f t="shared" si="194"/>
        <v>0</v>
      </c>
      <c r="E691" s="50" t="s">
        <v>1308</v>
      </c>
      <c r="F691" s="50" t="s">
        <v>887</v>
      </c>
      <c r="G691" s="70">
        <v>0.33333333333333331</v>
      </c>
      <c r="H691" s="70">
        <v>0.7270833333333333</v>
      </c>
      <c r="I691" s="71">
        <v>44327</v>
      </c>
      <c r="J691" s="71">
        <v>44330</v>
      </c>
      <c r="K691" s="71">
        <v>44327</v>
      </c>
      <c r="L691" s="71">
        <v>44327</v>
      </c>
      <c r="M691" s="70">
        <v>0.60416666666666663</v>
      </c>
      <c r="N691" s="70">
        <v>0.61805555555555558</v>
      </c>
      <c r="O691" s="50" t="s">
        <v>84</v>
      </c>
      <c r="P691" s="50" t="s">
        <v>164</v>
      </c>
      <c r="Q691" s="50" t="s">
        <v>77</v>
      </c>
      <c r="R691" s="50" t="s">
        <v>351</v>
      </c>
      <c r="S691" s="50" t="s">
        <v>337</v>
      </c>
      <c r="T691" s="50" t="s">
        <v>184</v>
      </c>
      <c r="U691" s="151">
        <f t="shared" si="195"/>
        <v>3</v>
      </c>
      <c r="V691" s="50">
        <f t="shared" si="196"/>
        <v>1</v>
      </c>
      <c r="W691" s="152">
        <f t="shared" si="193"/>
        <v>1.45645</v>
      </c>
      <c r="X691" s="152">
        <f t="shared" si="190"/>
        <v>2.1847466666666664</v>
      </c>
      <c r="Y691" s="134">
        <f t="shared" si="197"/>
        <v>0</v>
      </c>
      <c r="Z691" s="152">
        <f t="shared" si="198"/>
        <v>0.1479166666666667</v>
      </c>
      <c r="AA691" s="152">
        <f t="shared" si="199"/>
        <v>2.3326633333333331</v>
      </c>
      <c r="AB691" s="91">
        <f t="shared" si="200"/>
        <v>14</v>
      </c>
      <c r="AC691" s="81">
        <f t="shared" si="201"/>
        <v>5</v>
      </c>
      <c r="AD691" s="81">
        <f t="shared" si="202"/>
        <v>19</v>
      </c>
      <c r="AE691" s="81" t="str">
        <f t="shared" si="203"/>
        <v>5-19</v>
      </c>
      <c r="AF691" s="152">
        <f t="shared" si="204"/>
        <v>1.3888888888888951E-2</v>
      </c>
      <c r="AG691" s="153">
        <f t="shared" si="205"/>
        <v>0</v>
      </c>
      <c r="AH691" s="85">
        <f t="shared" si="206"/>
        <v>1</v>
      </c>
      <c r="AI691" s="81">
        <f t="shared" si="207"/>
        <v>19</v>
      </c>
    </row>
    <row r="692" spans="2:35" x14ac:dyDescent="0.25">
      <c r="B692" s="50" t="s">
        <v>76</v>
      </c>
      <c r="C692" s="179">
        <v>255</v>
      </c>
      <c r="D692" s="85">
        <f t="shared" si="194"/>
        <v>0</v>
      </c>
      <c r="E692" s="50" t="s">
        <v>599</v>
      </c>
      <c r="F692" s="50" t="s">
        <v>887</v>
      </c>
      <c r="G692" s="70">
        <v>0.33333333333333331</v>
      </c>
      <c r="H692" s="70">
        <v>0.7270833333333333</v>
      </c>
      <c r="I692" s="71">
        <v>44327</v>
      </c>
      <c r="J692" s="71">
        <v>44330</v>
      </c>
      <c r="K692" s="71">
        <v>44328</v>
      </c>
      <c r="L692" s="71">
        <v>44328</v>
      </c>
      <c r="M692" s="70">
        <v>0.3125</v>
      </c>
      <c r="N692" s="70">
        <v>0.64583333333333337</v>
      </c>
      <c r="O692" s="50" t="s">
        <v>323</v>
      </c>
      <c r="P692" s="50" t="s">
        <v>164</v>
      </c>
      <c r="Q692" s="50" t="s">
        <v>77</v>
      </c>
      <c r="R692" s="50" t="s">
        <v>352</v>
      </c>
      <c r="S692" s="50" t="s">
        <v>337</v>
      </c>
      <c r="T692" s="50" t="s">
        <v>184</v>
      </c>
      <c r="U692" s="151">
        <f t="shared" si="195"/>
        <v>3</v>
      </c>
      <c r="V692" s="50">
        <f t="shared" si="196"/>
        <v>1</v>
      </c>
      <c r="W692" s="152">
        <f t="shared" si="193"/>
        <v>1.45645</v>
      </c>
      <c r="X692" s="152">
        <f t="shared" si="190"/>
        <v>2.1847466666666664</v>
      </c>
      <c r="Y692" s="134">
        <f t="shared" si="197"/>
        <v>0</v>
      </c>
      <c r="Z692" s="152">
        <f t="shared" si="198"/>
        <v>0.1479166666666667</v>
      </c>
      <c r="AA692" s="152">
        <f t="shared" si="199"/>
        <v>2.3326633333333331</v>
      </c>
      <c r="AB692" s="91">
        <f t="shared" si="200"/>
        <v>14</v>
      </c>
      <c r="AC692" s="81">
        <f t="shared" si="201"/>
        <v>5</v>
      </c>
      <c r="AD692" s="81">
        <f t="shared" si="202"/>
        <v>19</v>
      </c>
      <c r="AE692" s="81" t="str">
        <f t="shared" si="203"/>
        <v>5-19</v>
      </c>
      <c r="AF692" s="152">
        <f t="shared" si="204"/>
        <v>0.25033333333333335</v>
      </c>
      <c r="AG692" s="153">
        <f t="shared" si="205"/>
        <v>0</v>
      </c>
      <c r="AH692" s="85">
        <f t="shared" si="206"/>
        <v>1</v>
      </c>
      <c r="AI692" s="81">
        <f t="shared" si="207"/>
        <v>19</v>
      </c>
    </row>
    <row r="693" spans="2:35" ht="30" x14ac:dyDescent="0.25">
      <c r="B693" s="50" t="s">
        <v>76</v>
      </c>
      <c r="C693" s="179">
        <v>255</v>
      </c>
      <c r="D693" s="85">
        <f t="shared" si="194"/>
        <v>0</v>
      </c>
      <c r="E693" s="50" t="s">
        <v>1309</v>
      </c>
      <c r="F693" s="50" t="s">
        <v>890</v>
      </c>
      <c r="G693" s="70">
        <v>0.33333333333333331</v>
      </c>
      <c r="H693" s="70">
        <v>0.7270833333333333</v>
      </c>
      <c r="I693" s="71">
        <v>44327</v>
      </c>
      <c r="J693" s="71">
        <v>44330</v>
      </c>
      <c r="K693" s="71">
        <v>44328</v>
      </c>
      <c r="L693" s="71">
        <v>44328</v>
      </c>
      <c r="M693" s="70">
        <v>0.3125</v>
      </c>
      <c r="N693" s="70">
        <v>0.64583333333333337</v>
      </c>
      <c r="O693" s="72" t="s">
        <v>1275</v>
      </c>
      <c r="P693" s="50" t="s">
        <v>164</v>
      </c>
      <c r="Q693" s="50" t="s">
        <v>77</v>
      </c>
      <c r="R693" s="50" t="s">
        <v>350</v>
      </c>
      <c r="S693" s="50" t="s">
        <v>337</v>
      </c>
      <c r="T693" s="50" t="s">
        <v>184</v>
      </c>
      <c r="U693" s="151">
        <f t="shared" si="195"/>
        <v>3</v>
      </c>
      <c r="V693" s="50">
        <f t="shared" si="196"/>
        <v>1</v>
      </c>
      <c r="W693" s="152">
        <f t="shared" si="193"/>
        <v>1.45645</v>
      </c>
      <c r="X693" s="152">
        <f t="shared" ref="X693:X756" si="208">IF(OR(V693=0,G693="",H693=""),0,IF(AND(V693=1,U693&lt;1,I693=J693,(H693-G693)&lt;=0.2075),H693-G693,IF(AND(V693=1,U693&lt;1,I693=J693,(H693-G693)&gt;0.2075),H693-G693-0.04167,IF(AND(V693=1,U693&gt;1),((U693-1)*0.583)+(H693-$AE$3)+($AF$3-G693-0.04167),IF(AND(V693=1,U693=1,I693&lt;&gt;J693,(H693-G693)&lt;=0.332),(H693-$AE$3)+($AF$3-G693)-0.166,(H693-$AE$3)+($AF$3-G693))))))</f>
        <v>2.1847466666666664</v>
      </c>
      <c r="Y693" s="134">
        <f t="shared" si="197"/>
        <v>0</v>
      </c>
      <c r="Z693" s="152">
        <f t="shared" si="198"/>
        <v>0.1479166666666667</v>
      </c>
      <c r="AA693" s="152">
        <f t="shared" si="199"/>
        <v>2.3326633333333331</v>
      </c>
      <c r="AB693" s="91">
        <f t="shared" si="200"/>
        <v>14</v>
      </c>
      <c r="AC693" s="81">
        <f t="shared" si="201"/>
        <v>5</v>
      </c>
      <c r="AD693" s="81">
        <f t="shared" si="202"/>
        <v>19</v>
      </c>
      <c r="AE693" s="81" t="str">
        <f t="shared" si="203"/>
        <v>5-19</v>
      </c>
      <c r="AF693" s="152">
        <f t="shared" si="204"/>
        <v>0.25033333333333335</v>
      </c>
      <c r="AG693" s="153">
        <f t="shared" si="205"/>
        <v>0</v>
      </c>
      <c r="AH693" s="85">
        <f t="shared" si="206"/>
        <v>1</v>
      </c>
      <c r="AI693" s="81">
        <f t="shared" si="207"/>
        <v>19</v>
      </c>
    </row>
    <row r="694" spans="2:35" ht="30" x14ac:dyDescent="0.25">
      <c r="B694" s="50" t="s">
        <v>76</v>
      </c>
      <c r="C694" s="179">
        <v>255</v>
      </c>
      <c r="D694" s="85">
        <f t="shared" si="194"/>
        <v>0</v>
      </c>
      <c r="E694" s="50" t="s">
        <v>1310</v>
      </c>
      <c r="F694" s="50" t="s">
        <v>890</v>
      </c>
      <c r="G694" s="70">
        <v>0.33333333333333331</v>
      </c>
      <c r="H694" s="70">
        <v>0.7270833333333333</v>
      </c>
      <c r="I694" s="71">
        <v>44327</v>
      </c>
      <c r="J694" s="71">
        <v>44330</v>
      </c>
      <c r="K694" s="71">
        <v>44329</v>
      </c>
      <c r="L694" s="71">
        <v>44329</v>
      </c>
      <c r="M694" s="70">
        <v>0.3263888888888889</v>
      </c>
      <c r="N694" s="70">
        <v>0.39583333333333331</v>
      </c>
      <c r="O694" s="72" t="s">
        <v>1275</v>
      </c>
      <c r="P694" s="50" t="s">
        <v>164</v>
      </c>
      <c r="Q694" s="50" t="s">
        <v>77</v>
      </c>
      <c r="R694" s="50" t="s">
        <v>350</v>
      </c>
      <c r="S694" s="50" t="s">
        <v>337</v>
      </c>
      <c r="T694" s="50" t="s">
        <v>184</v>
      </c>
      <c r="U694" s="151">
        <f t="shared" si="195"/>
        <v>3</v>
      </c>
      <c r="V694" s="50">
        <f t="shared" si="196"/>
        <v>1</v>
      </c>
      <c r="W694" s="152">
        <f t="shared" si="193"/>
        <v>1.45645</v>
      </c>
      <c r="X694" s="152">
        <f t="shared" si="208"/>
        <v>2.1847466666666664</v>
      </c>
      <c r="Y694" s="134">
        <f t="shared" si="197"/>
        <v>0</v>
      </c>
      <c r="Z694" s="152">
        <f t="shared" si="198"/>
        <v>0.1479166666666667</v>
      </c>
      <c r="AA694" s="152">
        <f t="shared" si="199"/>
        <v>2.3326633333333331</v>
      </c>
      <c r="AB694" s="91">
        <f t="shared" si="200"/>
        <v>14</v>
      </c>
      <c r="AC694" s="81">
        <f t="shared" si="201"/>
        <v>5</v>
      </c>
      <c r="AD694" s="81">
        <f t="shared" si="202"/>
        <v>19</v>
      </c>
      <c r="AE694" s="81" t="str">
        <f t="shared" si="203"/>
        <v>5-19</v>
      </c>
      <c r="AF694" s="152">
        <f t="shared" si="204"/>
        <v>6.944444444444442E-2</v>
      </c>
      <c r="AG694" s="153">
        <f t="shared" si="205"/>
        <v>0</v>
      </c>
      <c r="AH694" s="85">
        <f t="shared" si="206"/>
        <v>1</v>
      </c>
      <c r="AI694" s="81">
        <f t="shared" si="207"/>
        <v>19</v>
      </c>
    </row>
    <row r="695" spans="2:35" ht="30" x14ac:dyDescent="0.25">
      <c r="B695" s="50" t="s">
        <v>76</v>
      </c>
      <c r="C695" s="179">
        <v>255</v>
      </c>
      <c r="D695" s="85">
        <f t="shared" si="194"/>
        <v>0</v>
      </c>
      <c r="E695" s="50" t="s">
        <v>1311</v>
      </c>
      <c r="F695" s="50" t="s">
        <v>890</v>
      </c>
      <c r="G695" s="70">
        <v>0.33333333333333331</v>
      </c>
      <c r="H695" s="70">
        <v>0.7270833333333333</v>
      </c>
      <c r="I695" s="71">
        <v>44327</v>
      </c>
      <c r="J695" s="71">
        <v>44330</v>
      </c>
      <c r="K695" s="71">
        <v>44329</v>
      </c>
      <c r="L695" s="71">
        <v>44329</v>
      </c>
      <c r="M695" s="70">
        <v>0.4375</v>
      </c>
      <c r="N695" s="70">
        <v>0.47916666666666669</v>
      </c>
      <c r="O695" s="72" t="s">
        <v>1269</v>
      </c>
      <c r="P695" s="50" t="s">
        <v>164</v>
      </c>
      <c r="Q695" s="50" t="s">
        <v>77</v>
      </c>
      <c r="R695" s="50" t="s">
        <v>350</v>
      </c>
      <c r="S695" s="50" t="s">
        <v>337</v>
      </c>
      <c r="T695" s="50" t="s">
        <v>184</v>
      </c>
      <c r="U695" s="151">
        <f t="shared" si="195"/>
        <v>3</v>
      </c>
      <c r="V695" s="50">
        <f t="shared" si="196"/>
        <v>1</v>
      </c>
      <c r="W695" s="152">
        <f t="shared" si="193"/>
        <v>1.45645</v>
      </c>
      <c r="X695" s="152">
        <f t="shared" si="208"/>
        <v>2.1847466666666664</v>
      </c>
      <c r="Y695" s="134">
        <f t="shared" si="197"/>
        <v>0</v>
      </c>
      <c r="Z695" s="152">
        <f t="shared" si="198"/>
        <v>0.1479166666666667</v>
      </c>
      <c r="AA695" s="152">
        <f t="shared" si="199"/>
        <v>2.3326633333333331</v>
      </c>
      <c r="AB695" s="91">
        <f t="shared" si="200"/>
        <v>14</v>
      </c>
      <c r="AC695" s="81">
        <f t="shared" si="201"/>
        <v>5</v>
      </c>
      <c r="AD695" s="81">
        <f t="shared" si="202"/>
        <v>19</v>
      </c>
      <c r="AE695" s="81" t="str">
        <f t="shared" si="203"/>
        <v>5-19</v>
      </c>
      <c r="AF695" s="152">
        <f t="shared" si="204"/>
        <v>4.1666666666666685E-2</v>
      </c>
      <c r="AG695" s="153">
        <f t="shared" si="205"/>
        <v>0</v>
      </c>
      <c r="AH695" s="85">
        <f t="shared" si="206"/>
        <v>1</v>
      </c>
      <c r="AI695" s="81">
        <f t="shared" si="207"/>
        <v>19</v>
      </c>
    </row>
    <row r="696" spans="2:35" x14ac:dyDescent="0.25">
      <c r="B696" s="50" t="s">
        <v>1312</v>
      </c>
      <c r="C696" s="179">
        <v>255</v>
      </c>
      <c r="D696" s="85">
        <f t="shared" si="194"/>
        <v>0</v>
      </c>
      <c r="E696" s="50" t="s">
        <v>1313</v>
      </c>
      <c r="F696" s="50" t="s">
        <v>1314</v>
      </c>
      <c r="G696" s="70">
        <v>0.33333333333333331</v>
      </c>
      <c r="H696" s="70">
        <v>0.7270833333333333</v>
      </c>
      <c r="I696" s="71">
        <v>44327</v>
      </c>
      <c r="J696" s="71">
        <v>44330</v>
      </c>
      <c r="K696" s="71">
        <v>44330</v>
      </c>
      <c r="L696" s="71">
        <v>44330</v>
      </c>
      <c r="M696" s="70">
        <v>0.3125</v>
      </c>
      <c r="N696" s="70">
        <v>0.4513888888888889</v>
      </c>
      <c r="O696" s="50" t="s">
        <v>270</v>
      </c>
      <c r="P696" s="50" t="s">
        <v>164</v>
      </c>
      <c r="Q696" s="50" t="s">
        <v>77</v>
      </c>
      <c r="R696" s="50" t="s">
        <v>350</v>
      </c>
      <c r="S696" s="50" t="s">
        <v>337</v>
      </c>
      <c r="T696" s="50" t="s">
        <v>184</v>
      </c>
      <c r="U696" s="151">
        <f t="shared" si="195"/>
        <v>3</v>
      </c>
      <c r="V696" s="50">
        <f t="shared" si="196"/>
        <v>1</v>
      </c>
      <c r="W696" s="152">
        <f t="shared" si="193"/>
        <v>1.45645</v>
      </c>
      <c r="X696" s="152">
        <f t="shared" si="208"/>
        <v>2.1847466666666664</v>
      </c>
      <c r="Y696" s="134">
        <f t="shared" si="197"/>
        <v>0</v>
      </c>
      <c r="Z696" s="152">
        <f t="shared" si="198"/>
        <v>0.1479166666666667</v>
      </c>
      <c r="AA696" s="152">
        <f t="shared" si="199"/>
        <v>2.3326633333333331</v>
      </c>
      <c r="AB696" s="91">
        <f t="shared" si="200"/>
        <v>14</v>
      </c>
      <c r="AC696" s="81">
        <f t="shared" si="201"/>
        <v>5</v>
      </c>
      <c r="AD696" s="81">
        <f t="shared" si="202"/>
        <v>19</v>
      </c>
      <c r="AE696" s="81" t="str">
        <f t="shared" si="203"/>
        <v>5-19</v>
      </c>
      <c r="AF696" s="152">
        <f t="shared" si="204"/>
        <v>0.1388888888888889</v>
      </c>
      <c r="AG696" s="153">
        <f t="shared" si="205"/>
        <v>0</v>
      </c>
      <c r="AH696" s="85">
        <f t="shared" si="206"/>
        <v>1</v>
      </c>
      <c r="AI696" s="81">
        <f t="shared" si="207"/>
        <v>19</v>
      </c>
    </row>
    <row r="697" spans="2:35" x14ac:dyDescent="0.25">
      <c r="B697" s="50" t="s">
        <v>76</v>
      </c>
      <c r="C697" s="179">
        <v>255</v>
      </c>
      <c r="D697" s="85">
        <f t="shared" si="194"/>
        <v>0</v>
      </c>
      <c r="E697" s="50" t="s">
        <v>1315</v>
      </c>
      <c r="F697" s="50" t="s">
        <v>887</v>
      </c>
      <c r="G697" s="70">
        <v>0.33333333333333331</v>
      </c>
      <c r="H697" s="70">
        <v>0.7270833333333333</v>
      </c>
      <c r="I697" s="71">
        <v>44327</v>
      </c>
      <c r="J697" s="71">
        <v>44330</v>
      </c>
      <c r="K697" s="71">
        <v>44330</v>
      </c>
      <c r="L697" s="71">
        <v>44330</v>
      </c>
      <c r="M697" s="70">
        <v>0.40625</v>
      </c>
      <c r="N697" s="70">
        <v>0.47222222222222227</v>
      </c>
      <c r="O697" s="50" t="s">
        <v>62</v>
      </c>
      <c r="P697" s="50" t="s">
        <v>164</v>
      </c>
      <c r="Q697" s="50" t="s">
        <v>77</v>
      </c>
      <c r="R697" s="50" t="s">
        <v>349</v>
      </c>
      <c r="S697" s="50" t="s">
        <v>337</v>
      </c>
      <c r="T697" s="50" t="s">
        <v>184</v>
      </c>
      <c r="U697" s="151">
        <f t="shared" si="195"/>
        <v>3</v>
      </c>
      <c r="V697" s="50">
        <f t="shared" si="196"/>
        <v>1</v>
      </c>
      <c r="W697" s="152">
        <f t="shared" si="193"/>
        <v>1.45645</v>
      </c>
      <c r="X697" s="152">
        <f t="shared" si="208"/>
        <v>2.1847466666666664</v>
      </c>
      <c r="Y697" s="134">
        <f t="shared" si="197"/>
        <v>0</v>
      </c>
      <c r="Z697" s="152">
        <f t="shared" si="198"/>
        <v>0.1479166666666667</v>
      </c>
      <c r="AA697" s="152">
        <f t="shared" si="199"/>
        <v>2.3326633333333331</v>
      </c>
      <c r="AB697" s="91">
        <f t="shared" si="200"/>
        <v>14</v>
      </c>
      <c r="AC697" s="81">
        <f t="shared" si="201"/>
        <v>5</v>
      </c>
      <c r="AD697" s="81">
        <f t="shared" si="202"/>
        <v>19</v>
      </c>
      <c r="AE697" s="81" t="str">
        <f t="shared" si="203"/>
        <v>5-19</v>
      </c>
      <c r="AF697" s="152">
        <f t="shared" si="204"/>
        <v>6.5972222222222265E-2</v>
      </c>
      <c r="AG697" s="153">
        <f t="shared" si="205"/>
        <v>0</v>
      </c>
      <c r="AH697" s="85">
        <f t="shared" si="206"/>
        <v>1</v>
      </c>
      <c r="AI697" s="81">
        <f t="shared" si="207"/>
        <v>19</v>
      </c>
    </row>
    <row r="698" spans="2:35" x14ac:dyDescent="0.25">
      <c r="B698" s="50" t="s">
        <v>76</v>
      </c>
      <c r="C698" s="179">
        <v>255</v>
      </c>
      <c r="D698" s="85">
        <f t="shared" si="194"/>
        <v>0</v>
      </c>
      <c r="E698" s="50" t="s">
        <v>1316</v>
      </c>
      <c r="F698" s="50" t="s">
        <v>897</v>
      </c>
      <c r="G698" s="70">
        <v>0.33333333333333331</v>
      </c>
      <c r="H698" s="70">
        <v>0.7270833333333333</v>
      </c>
      <c r="I698" s="71">
        <v>44327</v>
      </c>
      <c r="J698" s="71">
        <v>44330</v>
      </c>
      <c r="K698" s="71">
        <v>44330</v>
      </c>
      <c r="L698" s="71">
        <v>44330</v>
      </c>
      <c r="M698" s="70">
        <v>0.40972222222222227</v>
      </c>
      <c r="N698" s="70">
        <v>0.42222222222222222</v>
      </c>
      <c r="O698" s="50" t="s">
        <v>84</v>
      </c>
      <c r="P698" s="50" t="s">
        <v>164</v>
      </c>
      <c r="Q698" s="50" t="s">
        <v>77</v>
      </c>
      <c r="R698" s="50" t="s">
        <v>351</v>
      </c>
      <c r="S698" s="50" t="s">
        <v>337</v>
      </c>
      <c r="T698" s="50" t="s">
        <v>184</v>
      </c>
      <c r="U698" s="151">
        <f t="shared" si="195"/>
        <v>3</v>
      </c>
      <c r="V698" s="50">
        <f t="shared" si="196"/>
        <v>1</v>
      </c>
      <c r="W698" s="152">
        <f t="shared" si="193"/>
        <v>1.45645</v>
      </c>
      <c r="X698" s="152">
        <f t="shared" si="208"/>
        <v>2.1847466666666664</v>
      </c>
      <c r="Y698" s="134">
        <f t="shared" si="197"/>
        <v>0</v>
      </c>
      <c r="Z698" s="152">
        <f t="shared" si="198"/>
        <v>0.1479166666666667</v>
      </c>
      <c r="AA698" s="152">
        <f t="shared" si="199"/>
        <v>2.3326633333333331</v>
      </c>
      <c r="AB698" s="91">
        <f t="shared" si="200"/>
        <v>14</v>
      </c>
      <c r="AC698" s="81">
        <f t="shared" si="201"/>
        <v>5</v>
      </c>
      <c r="AD698" s="81">
        <f t="shared" si="202"/>
        <v>19</v>
      </c>
      <c r="AE698" s="81" t="str">
        <f t="shared" si="203"/>
        <v>5-19</v>
      </c>
      <c r="AF698" s="152">
        <f t="shared" si="204"/>
        <v>1.2499999999999956E-2</v>
      </c>
      <c r="AG698" s="153">
        <f t="shared" si="205"/>
        <v>0</v>
      </c>
      <c r="AH698" s="85">
        <f t="shared" si="206"/>
        <v>1</v>
      </c>
      <c r="AI698" s="81">
        <f t="shared" si="207"/>
        <v>19</v>
      </c>
    </row>
    <row r="699" spans="2:35" x14ac:dyDescent="0.25">
      <c r="B699" s="50" t="s">
        <v>76</v>
      </c>
      <c r="C699" s="179">
        <v>255</v>
      </c>
      <c r="D699" s="85">
        <f t="shared" si="194"/>
        <v>0</v>
      </c>
      <c r="E699" s="50" t="s">
        <v>197</v>
      </c>
      <c r="F699" s="50" t="s">
        <v>891</v>
      </c>
      <c r="G699" s="70">
        <v>0.33333333333333331</v>
      </c>
      <c r="H699" s="70">
        <v>0.7270833333333333</v>
      </c>
      <c r="I699" s="71">
        <v>44327</v>
      </c>
      <c r="J699" s="71">
        <v>44330</v>
      </c>
      <c r="K699" s="71">
        <v>44330</v>
      </c>
      <c r="L699" s="71">
        <v>44330</v>
      </c>
      <c r="M699" s="70">
        <v>0.61111111111111105</v>
      </c>
      <c r="N699" s="70">
        <v>0.625</v>
      </c>
      <c r="O699" s="50" t="s">
        <v>84</v>
      </c>
      <c r="P699" s="50" t="s">
        <v>164</v>
      </c>
      <c r="Q699" s="73" t="s">
        <v>47</v>
      </c>
      <c r="R699" s="50" t="s">
        <v>443</v>
      </c>
      <c r="S699" s="50" t="s">
        <v>337</v>
      </c>
      <c r="T699" s="50" t="s">
        <v>184</v>
      </c>
      <c r="U699" s="151">
        <f t="shared" si="195"/>
        <v>3</v>
      </c>
      <c r="V699" s="50">
        <f t="shared" si="196"/>
        <v>1</v>
      </c>
      <c r="W699" s="152">
        <f t="shared" si="193"/>
        <v>1.45645</v>
      </c>
      <c r="X699" s="152">
        <f t="shared" si="208"/>
        <v>2.1847466666666664</v>
      </c>
      <c r="Y699" s="134">
        <f t="shared" si="197"/>
        <v>0</v>
      </c>
      <c r="Z699" s="152">
        <f t="shared" si="198"/>
        <v>0.1479166666666667</v>
      </c>
      <c r="AA699" s="152">
        <f t="shared" si="199"/>
        <v>2.3326633333333331</v>
      </c>
      <c r="AB699" s="91">
        <f t="shared" si="200"/>
        <v>14</v>
      </c>
      <c r="AC699" s="81">
        <f t="shared" si="201"/>
        <v>5</v>
      </c>
      <c r="AD699" s="81">
        <f t="shared" si="202"/>
        <v>19</v>
      </c>
      <c r="AE699" s="81" t="str">
        <f t="shared" si="203"/>
        <v>5-19</v>
      </c>
      <c r="AF699" s="152">
        <f t="shared" si="204"/>
        <v>1.3888888888888951E-2</v>
      </c>
      <c r="AG699" s="153">
        <f t="shared" si="205"/>
        <v>0</v>
      </c>
      <c r="AH699" s="85">
        <f t="shared" si="206"/>
        <v>1</v>
      </c>
      <c r="AI699" s="81">
        <f t="shared" si="207"/>
        <v>19</v>
      </c>
    </row>
    <row r="700" spans="2:35" x14ac:dyDescent="0.25">
      <c r="B700" s="50" t="s">
        <v>1312</v>
      </c>
      <c r="C700" s="179">
        <v>255</v>
      </c>
      <c r="D700" s="85">
        <v>0</v>
      </c>
      <c r="E700" s="50" t="s">
        <v>1317</v>
      </c>
      <c r="F700" s="50" t="s">
        <v>934</v>
      </c>
      <c r="G700" s="70">
        <v>0.33333333333333331</v>
      </c>
      <c r="H700" s="70">
        <v>0.7270833333333333</v>
      </c>
      <c r="I700" s="71">
        <v>44327</v>
      </c>
      <c r="J700" s="71">
        <v>44330</v>
      </c>
      <c r="K700" s="71">
        <v>44330</v>
      </c>
      <c r="L700" s="71">
        <v>44330</v>
      </c>
      <c r="M700" s="70">
        <v>0.65277777777777779</v>
      </c>
      <c r="N700" s="70">
        <v>0.7270833333333333</v>
      </c>
      <c r="O700" s="50" t="s">
        <v>84</v>
      </c>
      <c r="P700" s="50" t="s">
        <v>164</v>
      </c>
      <c r="Q700" s="50" t="s">
        <v>77</v>
      </c>
      <c r="R700" s="50" t="s">
        <v>351</v>
      </c>
      <c r="S700" s="50" t="s">
        <v>337</v>
      </c>
      <c r="T700" s="50" t="s">
        <v>184</v>
      </c>
      <c r="U700" s="151">
        <f t="shared" si="195"/>
        <v>3</v>
      </c>
      <c r="V700" s="50">
        <f t="shared" si="196"/>
        <v>1</v>
      </c>
      <c r="W700" s="152">
        <f t="shared" si="193"/>
        <v>1.45645</v>
      </c>
      <c r="X700" s="152">
        <f t="shared" si="208"/>
        <v>2.1847466666666664</v>
      </c>
      <c r="Y700" s="134">
        <f t="shared" si="197"/>
        <v>0</v>
      </c>
      <c r="Z700" s="152">
        <f t="shared" si="198"/>
        <v>0.1479166666666667</v>
      </c>
      <c r="AA700" s="152">
        <f t="shared" si="199"/>
        <v>2.3326633333333331</v>
      </c>
      <c r="AB700" s="91">
        <f t="shared" si="200"/>
        <v>14</v>
      </c>
      <c r="AC700" s="81">
        <f t="shared" si="201"/>
        <v>5</v>
      </c>
      <c r="AD700" s="81">
        <f t="shared" si="202"/>
        <v>19</v>
      </c>
      <c r="AE700" s="81" t="str">
        <f t="shared" si="203"/>
        <v>5-19</v>
      </c>
      <c r="AF700" s="152">
        <f t="shared" si="204"/>
        <v>7.4305555555555514E-2</v>
      </c>
      <c r="AG700" s="153">
        <f t="shared" si="205"/>
        <v>0</v>
      </c>
      <c r="AH700" s="85">
        <f t="shared" si="206"/>
        <v>1</v>
      </c>
      <c r="AI700" s="81">
        <f t="shared" si="207"/>
        <v>19</v>
      </c>
    </row>
    <row r="701" spans="2:35" x14ac:dyDescent="0.25">
      <c r="B701" s="50" t="s">
        <v>123</v>
      </c>
      <c r="C701" s="179">
        <v>256</v>
      </c>
      <c r="D701" s="85">
        <f t="shared" ref="D701:D724" si="209">IF(C701=C702,0,1)</f>
        <v>0</v>
      </c>
      <c r="E701" s="72" t="s">
        <v>1318</v>
      </c>
      <c r="F701" s="70" t="s">
        <v>887</v>
      </c>
      <c r="G701" s="70">
        <v>0.33333333333333331</v>
      </c>
      <c r="H701" s="70">
        <v>0.5</v>
      </c>
      <c r="I701" s="71">
        <v>44327</v>
      </c>
      <c r="J701" s="71">
        <v>44328</v>
      </c>
      <c r="K701" s="71">
        <v>44327</v>
      </c>
      <c r="L701" s="71">
        <v>44327</v>
      </c>
      <c r="M701" s="70">
        <v>0.4375</v>
      </c>
      <c r="N701" s="70">
        <v>0.47916666666666669</v>
      </c>
      <c r="O701" s="50" t="s">
        <v>72</v>
      </c>
      <c r="P701" s="50" t="s">
        <v>124</v>
      </c>
      <c r="Q701" s="50" t="s">
        <v>77</v>
      </c>
      <c r="R701" s="50" t="s">
        <v>443</v>
      </c>
      <c r="S701" s="50" t="s">
        <v>337</v>
      </c>
      <c r="T701" s="50" t="s">
        <v>184</v>
      </c>
      <c r="U701" s="151">
        <f t="shared" si="195"/>
        <v>1</v>
      </c>
      <c r="V701" s="50">
        <f t="shared" si="196"/>
        <v>1</v>
      </c>
      <c r="W701" s="152">
        <f t="shared" si="193"/>
        <v>0.43816666666666659</v>
      </c>
      <c r="X701" s="152">
        <f t="shared" si="208"/>
        <v>0.66733333333333333</v>
      </c>
      <c r="Y701" s="134">
        <f t="shared" si="197"/>
        <v>1</v>
      </c>
      <c r="Z701" s="152">
        <f t="shared" si="198"/>
        <v>0</v>
      </c>
      <c r="AA701" s="152">
        <f t="shared" si="199"/>
        <v>0.66733333333333333</v>
      </c>
      <c r="AB701" s="91">
        <f t="shared" si="200"/>
        <v>12</v>
      </c>
      <c r="AC701" s="81">
        <f t="shared" si="201"/>
        <v>5</v>
      </c>
      <c r="AD701" s="81">
        <f t="shared" si="202"/>
        <v>19</v>
      </c>
      <c r="AE701" s="81" t="str">
        <f t="shared" si="203"/>
        <v>5-19</v>
      </c>
      <c r="AF701" s="152">
        <f t="shared" si="204"/>
        <v>4.1666666666666685E-2</v>
      </c>
      <c r="AG701" s="153">
        <f t="shared" si="205"/>
        <v>0</v>
      </c>
      <c r="AH701" s="85">
        <f t="shared" si="206"/>
        <v>1</v>
      </c>
      <c r="AI701" s="81">
        <f t="shared" si="207"/>
        <v>19</v>
      </c>
    </row>
    <row r="702" spans="2:35" x14ac:dyDescent="0.25">
      <c r="B702" s="50" t="s">
        <v>123</v>
      </c>
      <c r="C702" s="179">
        <v>256</v>
      </c>
      <c r="D702" s="85">
        <f t="shared" si="209"/>
        <v>0</v>
      </c>
      <c r="E702" s="72" t="s">
        <v>1319</v>
      </c>
      <c r="F702" s="50" t="s">
        <v>890</v>
      </c>
      <c r="G702" s="70">
        <v>0.33333333333333331</v>
      </c>
      <c r="H702" s="70">
        <v>0.5</v>
      </c>
      <c r="I702" s="71">
        <v>44327</v>
      </c>
      <c r="J702" s="71">
        <v>44328</v>
      </c>
      <c r="K702" s="71">
        <v>44327</v>
      </c>
      <c r="L702" s="71">
        <v>44327</v>
      </c>
      <c r="M702" s="70">
        <v>0.43055555555555558</v>
      </c>
      <c r="N702" s="70">
        <v>0.54791666666666672</v>
      </c>
      <c r="O702" s="50" t="s">
        <v>271</v>
      </c>
      <c r="P702" s="50" t="s">
        <v>124</v>
      </c>
      <c r="Q702" s="73" t="s">
        <v>47</v>
      </c>
      <c r="R702" s="50" t="s">
        <v>380</v>
      </c>
      <c r="S702" s="50" t="s">
        <v>337</v>
      </c>
      <c r="T702" s="50" t="s">
        <v>184</v>
      </c>
      <c r="U702" s="151">
        <f t="shared" si="195"/>
        <v>1</v>
      </c>
      <c r="V702" s="50">
        <f t="shared" si="196"/>
        <v>1</v>
      </c>
      <c r="W702" s="152">
        <f t="shared" si="193"/>
        <v>0.43816666666666659</v>
      </c>
      <c r="X702" s="152">
        <f t="shared" si="208"/>
        <v>0.66733333333333333</v>
      </c>
      <c r="Y702" s="134">
        <f t="shared" si="197"/>
        <v>1</v>
      </c>
      <c r="Z702" s="152">
        <f t="shared" si="198"/>
        <v>0</v>
      </c>
      <c r="AA702" s="152">
        <f t="shared" si="199"/>
        <v>0.66733333333333333</v>
      </c>
      <c r="AB702" s="91">
        <f t="shared" si="200"/>
        <v>12</v>
      </c>
      <c r="AC702" s="81">
        <f t="shared" si="201"/>
        <v>5</v>
      </c>
      <c r="AD702" s="81">
        <f t="shared" si="202"/>
        <v>19</v>
      </c>
      <c r="AE702" s="81" t="str">
        <f t="shared" si="203"/>
        <v>5-19</v>
      </c>
      <c r="AF702" s="152">
        <f t="shared" si="204"/>
        <v>0.11736111111111114</v>
      </c>
      <c r="AG702" s="153">
        <f t="shared" si="205"/>
        <v>0</v>
      </c>
      <c r="AH702" s="85">
        <f t="shared" si="206"/>
        <v>1</v>
      </c>
      <c r="AI702" s="81">
        <f t="shared" si="207"/>
        <v>19</v>
      </c>
    </row>
    <row r="703" spans="2:35" ht="30" x14ac:dyDescent="0.25">
      <c r="B703" s="50" t="s">
        <v>123</v>
      </c>
      <c r="C703" s="179">
        <v>256</v>
      </c>
      <c r="D703" s="85">
        <f t="shared" si="209"/>
        <v>0</v>
      </c>
      <c r="E703" s="72" t="s">
        <v>1320</v>
      </c>
      <c r="F703" s="50" t="s">
        <v>441</v>
      </c>
      <c r="G703" s="70">
        <v>0.33333333333333331</v>
      </c>
      <c r="H703" s="70">
        <v>0.5</v>
      </c>
      <c r="I703" s="71">
        <v>44327</v>
      </c>
      <c r="J703" s="71">
        <v>44328</v>
      </c>
      <c r="K703" s="71">
        <v>44327</v>
      </c>
      <c r="L703" s="71">
        <v>44327</v>
      </c>
      <c r="M703" s="70">
        <v>0.49305555555555558</v>
      </c>
      <c r="N703" s="70">
        <v>0.60416666666666663</v>
      </c>
      <c r="O703" s="50" t="s">
        <v>84</v>
      </c>
      <c r="P703" s="50" t="s">
        <v>124</v>
      </c>
      <c r="Q703" s="50" t="s">
        <v>77</v>
      </c>
      <c r="R703" s="50" t="s">
        <v>338</v>
      </c>
      <c r="S703" s="50" t="s">
        <v>337</v>
      </c>
      <c r="T703" s="50" t="s">
        <v>184</v>
      </c>
      <c r="U703" s="151">
        <f t="shared" si="195"/>
        <v>1</v>
      </c>
      <c r="V703" s="50">
        <f t="shared" si="196"/>
        <v>1</v>
      </c>
      <c r="W703" s="152">
        <f t="shared" si="193"/>
        <v>0.43816666666666659</v>
      </c>
      <c r="X703" s="152">
        <f t="shared" si="208"/>
        <v>0.66733333333333333</v>
      </c>
      <c r="Y703" s="134">
        <f t="shared" si="197"/>
        <v>1</v>
      </c>
      <c r="Z703" s="152">
        <f t="shared" si="198"/>
        <v>0</v>
      </c>
      <c r="AA703" s="152">
        <f t="shared" si="199"/>
        <v>0.66733333333333333</v>
      </c>
      <c r="AB703" s="91">
        <f t="shared" si="200"/>
        <v>12</v>
      </c>
      <c r="AC703" s="81">
        <f t="shared" si="201"/>
        <v>5</v>
      </c>
      <c r="AD703" s="81">
        <f t="shared" si="202"/>
        <v>19</v>
      </c>
      <c r="AE703" s="81" t="str">
        <f t="shared" si="203"/>
        <v>5-19</v>
      </c>
      <c r="AF703" s="152">
        <f t="shared" si="204"/>
        <v>0.11111111111111105</v>
      </c>
      <c r="AG703" s="153">
        <f t="shared" si="205"/>
        <v>0</v>
      </c>
      <c r="AH703" s="85">
        <f t="shared" si="206"/>
        <v>1</v>
      </c>
      <c r="AI703" s="81">
        <f t="shared" si="207"/>
        <v>19</v>
      </c>
    </row>
    <row r="704" spans="2:35" x14ac:dyDescent="0.25">
      <c r="B704" s="50" t="s">
        <v>123</v>
      </c>
      <c r="C704" s="179">
        <v>256</v>
      </c>
      <c r="D704" s="85">
        <f t="shared" si="209"/>
        <v>0</v>
      </c>
      <c r="E704" s="72" t="s">
        <v>1321</v>
      </c>
      <c r="F704" s="50" t="s">
        <v>887</v>
      </c>
      <c r="G704" s="70">
        <v>0.33333333333333331</v>
      </c>
      <c r="H704" s="70">
        <v>0.5</v>
      </c>
      <c r="I704" s="71">
        <v>44327</v>
      </c>
      <c r="J704" s="71">
        <v>44328</v>
      </c>
      <c r="K704" s="71">
        <v>44328</v>
      </c>
      <c r="L704" s="71">
        <v>44328</v>
      </c>
      <c r="M704" s="70">
        <v>0.3125</v>
      </c>
      <c r="N704" s="70">
        <v>0.3611111111111111</v>
      </c>
      <c r="O704" s="50" t="s">
        <v>684</v>
      </c>
      <c r="P704" s="50" t="s">
        <v>124</v>
      </c>
      <c r="Q704" s="50" t="s">
        <v>77</v>
      </c>
      <c r="R704" s="50" t="s">
        <v>338</v>
      </c>
      <c r="S704" s="50" t="s">
        <v>337</v>
      </c>
      <c r="T704" s="50" t="s">
        <v>184</v>
      </c>
      <c r="U704" s="151">
        <f t="shared" si="195"/>
        <v>1</v>
      </c>
      <c r="V704" s="50">
        <f t="shared" si="196"/>
        <v>1</v>
      </c>
      <c r="W704" s="152">
        <f t="shared" si="193"/>
        <v>0.43816666666666659</v>
      </c>
      <c r="X704" s="152">
        <f t="shared" si="208"/>
        <v>0.66733333333333333</v>
      </c>
      <c r="Y704" s="134">
        <f t="shared" si="197"/>
        <v>1</v>
      </c>
      <c r="Z704" s="152">
        <f t="shared" si="198"/>
        <v>0</v>
      </c>
      <c r="AA704" s="152">
        <f t="shared" si="199"/>
        <v>0.66733333333333333</v>
      </c>
      <c r="AB704" s="91">
        <f t="shared" si="200"/>
        <v>12</v>
      </c>
      <c r="AC704" s="81">
        <f t="shared" si="201"/>
        <v>5</v>
      </c>
      <c r="AD704" s="81">
        <f t="shared" si="202"/>
        <v>19</v>
      </c>
      <c r="AE704" s="81" t="str">
        <f t="shared" si="203"/>
        <v>5-19</v>
      </c>
      <c r="AF704" s="152">
        <f t="shared" si="204"/>
        <v>4.8611111111111105E-2</v>
      </c>
      <c r="AG704" s="153">
        <f t="shared" si="205"/>
        <v>0</v>
      </c>
      <c r="AH704" s="85">
        <f t="shared" si="206"/>
        <v>1</v>
      </c>
      <c r="AI704" s="81">
        <f t="shared" si="207"/>
        <v>19</v>
      </c>
    </row>
    <row r="705" spans="2:35" ht="30" x14ac:dyDescent="0.25">
      <c r="B705" s="50" t="s">
        <v>123</v>
      </c>
      <c r="C705" s="179">
        <v>256</v>
      </c>
      <c r="D705" s="85">
        <f t="shared" si="209"/>
        <v>0</v>
      </c>
      <c r="E705" s="72" t="s">
        <v>657</v>
      </c>
      <c r="F705" s="50" t="s">
        <v>777</v>
      </c>
      <c r="G705" s="70">
        <v>0.33333333333333331</v>
      </c>
      <c r="H705" s="70">
        <v>0.5</v>
      </c>
      <c r="I705" s="71">
        <v>44327</v>
      </c>
      <c r="J705" s="71">
        <v>44328</v>
      </c>
      <c r="K705" s="71">
        <v>44328</v>
      </c>
      <c r="L705" s="71">
        <v>44328</v>
      </c>
      <c r="M705" s="70">
        <v>0.3125</v>
      </c>
      <c r="N705" s="70">
        <v>0.39583333333333331</v>
      </c>
      <c r="O705" s="72" t="s">
        <v>928</v>
      </c>
      <c r="P705" s="50" t="s">
        <v>124</v>
      </c>
      <c r="Q705" s="73" t="s">
        <v>47</v>
      </c>
      <c r="R705" s="50" t="s">
        <v>443</v>
      </c>
      <c r="S705" s="50" t="s">
        <v>337</v>
      </c>
      <c r="T705" s="50" t="s">
        <v>184</v>
      </c>
      <c r="U705" s="151">
        <f t="shared" si="195"/>
        <v>1</v>
      </c>
      <c r="V705" s="50">
        <f t="shared" si="196"/>
        <v>1</v>
      </c>
      <c r="W705" s="152">
        <f t="shared" si="193"/>
        <v>0.43816666666666659</v>
      </c>
      <c r="X705" s="152">
        <f t="shared" si="208"/>
        <v>0.66733333333333333</v>
      </c>
      <c r="Y705" s="134">
        <f t="shared" si="197"/>
        <v>1</v>
      </c>
      <c r="Z705" s="152">
        <f t="shared" si="198"/>
        <v>0</v>
      </c>
      <c r="AA705" s="152">
        <f t="shared" si="199"/>
        <v>0.66733333333333333</v>
      </c>
      <c r="AB705" s="91">
        <f t="shared" si="200"/>
        <v>12</v>
      </c>
      <c r="AC705" s="81">
        <f t="shared" si="201"/>
        <v>5</v>
      </c>
      <c r="AD705" s="81">
        <f t="shared" si="202"/>
        <v>19</v>
      </c>
      <c r="AE705" s="81" t="str">
        <f t="shared" si="203"/>
        <v>5-19</v>
      </c>
      <c r="AF705" s="152">
        <f t="shared" si="204"/>
        <v>8.3333333333333315E-2</v>
      </c>
      <c r="AG705" s="153">
        <f t="shared" si="205"/>
        <v>0</v>
      </c>
      <c r="AH705" s="85">
        <f t="shared" si="206"/>
        <v>1</v>
      </c>
      <c r="AI705" s="81">
        <f t="shared" si="207"/>
        <v>19</v>
      </c>
    </row>
    <row r="706" spans="2:35" x14ac:dyDescent="0.25">
      <c r="B706" s="50" t="s">
        <v>123</v>
      </c>
      <c r="C706" s="179">
        <v>256</v>
      </c>
      <c r="D706" s="85">
        <f t="shared" si="209"/>
        <v>0</v>
      </c>
      <c r="E706" s="72" t="s">
        <v>1322</v>
      </c>
      <c r="F706" s="50" t="s">
        <v>887</v>
      </c>
      <c r="G706" s="70">
        <v>0.33333333333333331</v>
      </c>
      <c r="H706" s="70">
        <v>0.5</v>
      </c>
      <c r="I706" s="71">
        <v>44327</v>
      </c>
      <c r="J706" s="71">
        <v>44328</v>
      </c>
      <c r="K706" s="71">
        <v>44328</v>
      </c>
      <c r="L706" s="71">
        <v>44328</v>
      </c>
      <c r="M706" s="70">
        <v>0.3125</v>
      </c>
      <c r="N706" s="70">
        <v>0.35416666666666669</v>
      </c>
      <c r="O706" s="50" t="s">
        <v>270</v>
      </c>
      <c r="P706" s="50" t="s">
        <v>124</v>
      </c>
      <c r="Q706" s="50" t="s">
        <v>77</v>
      </c>
      <c r="R706" s="50" t="s">
        <v>350</v>
      </c>
      <c r="S706" s="50" t="s">
        <v>337</v>
      </c>
      <c r="T706" s="50" t="s">
        <v>184</v>
      </c>
      <c r="U706" s="151">
        <f t="shared" si="195"/>
        <v>1</v>
      </c>
      <c r="V706" s="50">
        <f t="shared" si="196"/>
        <v>1</v>
      </c>
      <c r="W706" s="152">
        <f t="shared" si="193"/>
        <v>0.43816666666666659</v>
      </c>
      <c r="X706" s="152">
        <f t="shared" si="208"/>
        <v>0.66733333333333333</v>
      </c>
      <c r="Y706" s="134">
        <f t="shared" si="197"/>
        <v>1</v>
      </c>
      <c r="Z706" s="152">
        <f t="shared" si="198"/>
        <v>0</v>
      </c>
      <c r="AA706" s="152">
        <f t="shared" si="199"/>
        <v>0.66733333333333333</v>
      </c>
      <c r="AB706" s="91">
        <f t="shared" si="200"/>
        <v>12</v>
      </c>
      <c r="AC706" s="81">
        <f t="shared" si="201"/>
        <v>5</v>
      </c>
      <c r="AD706" s="81">
        <f t="shared" si="202"/>
        <v>19</v>
      </c>
      <c r="AE706" s="81" t="str">
        <f t="shared" si="203"/>
        <v>5-19</v>
      </c>
      <c r="AF706" s="152">
        <f t="shared" si="204"/>
        <v>4.1666666666666685E-2</v>
      </c>
      <c r="AG706" s="153">
        <f t="shared" si="205"/>
        <v>0</v>
      </c>
      <c r="AH706" s="85">
        <f t="shared" si="206"/>
        <v>1</v>
      </c>
      <c r="AI706" s="81">
        <f t="shared" si="207"/>
        <v>19</v>
      </c>
    </row>
    <row r="707" spans="2:35" ht="45" x14ac:dyDescent="0.25">
      <c r="B707" s="50" t="s">
        <v>1323</v>
      </c>
      <c r="C707" s="179">
        <v>256</v>
      </c>
      <c r="D707" s="85">
        <f t="shared" si="209"/>
        <v>1</v>
      </c>
      <c r="E707" s="72" t="s">
        <v>1324</v>
      </c>
      <c r="F707" s="50" t="s">
        <v>976</v>
      </c>
      <c r="G707" s="70">
        <v>0.33333333333333331</v>
      </c>
      <c r="H707" s="70">
        <v>0.5</v>
      </c>
      <c r="I707" s="71">
        <v>44327</v>
      </c>
      <c r="J707" s="71">
        <v>44328</v>
      </c>
      <c r="K707" s="71">
        <v>44328</v>
      </c>
      <c r="L707" s="71">
        <v>44328</v>
      </c>
      <c r="M707" s="70">
        <v>0.3125</v>
      </c>
      <c r="N707" s="70">
        <v>0.63194444444444442</v>
      </c>
      <c r="O707" s="72" t="s">
        <v>1069</v>
      </c>
      <c r="P707" s="50" t="s">
        <v>124</v>
      </c>
      <c r="Q707" s="73" t="s">
        <v>47</v>
      </c>
      <c r="R707" s="50" t="s">
        <v>443</v>
      </c>
      <c r="S707" s="50" t="s">
        <v>337</v>
      </c>
      <c r="T707" s="50" t="s">
        <v>184</v>
      </c>
      <c r="U707" s="151">
        <f t="shared" si="195"/>
        <v>1</v>
      </c>
      <c r="V707" s="50">
        <f t="shared" si="196"/>
        <v>1</v>
      </c>
      <c r="W707" s="152">
        <f t="shared" si="193"/>
        <v>0.43816666666666659</v>
      </c>
      <c r="X707" s="152">
        <f t="shared" si="208"/>
        <v>0.66733333333333333</v>
      </c>
      <c r="Y707" s="134">
        <f t="shared" si="197"/>
        <v>1</v>
      </c>
      <c r="Z707" s="152">
        <f t="shared" si="198"/>
        <v>0</v>
      </c>
      <c r="AA707" s="152">
        <f t="shared" si="199"/>
        <v>0.66733333333333333</v>
      </c>
      <c r="AB707" s="91">
        <f t="shared" si="200"/>
        <v>12</v>
      </c>
      <c r="AC707" s="81">
        <f t="shared" si="201"/>
        <v>5</v>
      </c>
      <c r="AD707" s="81">
        <f t="shared" si="202"/>
        <v>19</v>
      </c>
      <c r="AE707" s="81" t="str">
        <f t="shared" si="203"/>
        <v>5-19</v>
      </c>
      <c r="AF707" s="152">
        <f t="shared" si="204"/>
        <v>0.2364444444444444</v>
      </c>
      <c r="AG707" s="153">
        <f t="shared" si="205"/>
        <v>0</v>
      </c>
      <c r="AH707" s="85">
        <f t="shared" si="206"/>
        <v>1</v>
      </c>
      <c r="AI707" s="81">
        <f t="shared" si="207"/>
        <v>19</v>
      </c>
    </row>
    <row r="708" spans="2:35" x14ac:dyDescent="0.25">
      <c r="B708" s="50" t="s">
        <v>64</v>
      </c>
      <c r="C708" s="179">
        <v>257</v>
      </c>
      <c r="D708" s="85">
        <f t="shared" si="209"/>
        <v>0</v>
      </c>
      <c r="E708" s="50" t="s">
        <v>1325</v>
      </c>
      <c r="F708" s="50" t="s">
        <v>441</v>
      </c>
      <c r="G708" s="70">
        <v>0.41666666666666669</v>
      </c>
      <c r="H708" s="70">
        <v>0.375</v>
      </c>
      <c r="I708" s="71">
        <v>44327</v>
      </c>
      <c r="J708" s="71">
        <v>44329</v>
      </c>
      <c r="K708" s="71">
        <v>44327</v>
      </c>
      <c r="L708" s="71">
        <v>44327</v>
      </c>
      <c r="M708" s="70">
        <v>0.43055555555555558</v>
      </c>
      <c r="N708" s="70">
        <v>0.44444444444444442</v>
      </c>
      <c r="O708" s="50" t="s">
        <v>372</v>
      </c>
      <c r="P708" s="50" t="s">
        <v>66</v>
      </c>
      <c r="Q708" s="73" t="s">
        <v>47</v>
      </c>
      <c r="R708" s="50" t="s">
        <v>349</v>
      </c>
      <c r="S708" s="50" t="s">
        <v>337</v>
      </c>
      <c r="T708" s="50" t="s">
        <v>184</v>
      </c>
      <c r="U708" s="151">
        <f t="shared" si="195"/>
        <v>2</v>
      </c>
      <c r="V708" s="50">
        <f t="shared" si="196"/>
        <v>1</v>
      </c>
      <c r="W708" s="152">
        <f t="shared" si="193"/>
        <v>0.66693333333333327</v>
      </c>
      <c r="X708" s="152">
        <f t="shared" si="208"/>
        <v>1.1663299999999999</v>
      </c>
      <c r="Y708" s="134">
        <f t="shared" si="197"/>
        <v>1</v>
      </c>
      <c r="Z708" s="152">
        <f t="shared" si="198"/>
        <v>0</v>
      </c>
      <c r="AA708" s="152">
        <f t="shared" si="199"/>
        <v>1.1663299999999999</v>
      </c>
      <c r="AB708" s="91">
        <f t="shared" si="200"/>
        <v>13</v>
      </c>
      <c r="AC708" s="81">
        <f t="shared" si="201"/>
        <v>5</v>
      </c>
      <c r="AD708" s="81">
        <f t="shared" si="202"/>
        <v>19</v>
      </c>
      <c r="AE708" s="81" t="str">
        <f t="shared" si="203"/>
        <v>5-19</v>
      </c>
      <c r="AF708" s="152">
        <f t="shared" si="204"/>
        <v>1.388888888888884E-2</v>
      </c>
      <c r="AG708" s="153">
        <f t="shared" si="205"/>
        <v>0</v>
      </c>
      <c r="AH708" s="85">
        <f t="shared" si="206"/>
        <v>1</v>
      </c>
      <c r="AI708" s="81">
        <f t="shared" si="207"/>
        <v>19</v>
      </c>
    </row>
    <row r="709" spans="2:35" x14ac:dyDescent="0.25">
      <c r="B709" s="50" t="s">
        <v>64</v>
      </c>
      <c r="C709" s="179">
        <v>257</v>
      </c>
      <c r="D709" s="85">
        <f t="shared" si="209"/>
        <v>0</v>
      </c>
      <c r="E709" s="50" t="s">
        <v>1326</v>
      </c>
      <c r="F709" s="50" t="s">
        <v>887</v>
      </c>
      <c r="G709" s="70">
        <v>0.41666666666666669</v>
      </c>
      <c r="H709" s="70">
        <v>0.375</v>
      </c>
      <c r="I709" s="71">
        <v>44327</v>
      </c>
      <c r="J709" s="71">
        <v>44329</v>
      </c>
      <c r="K709" s="71">
        <v>44327</v>
      </c>
      <c r="L709" s="71">
        <v>44327</v>
      </c>
      <c r="M709" s="70">
        <v>0.60486111111111118</v>
      </c>
      <c r="N709" s="70">
        <v>0.625</v>
      </c>
      <c r="O709" s="50" t="s">
        <v>62</v>
      </c>
      <c r="P709" s="50" t="s">
        <v>66</v>
      </c>
      <c r="Q709" s="73" t="s">
        <v>47</v>
      </c>
      <c r="R709" s="50" t="s">
        <v>349</v>
      </c>
      <c r="S709" s="50" t="s">
        <v>337</v>
      </c>
      <c r="T709" s="50" t="s">
        <v>184</v>
      </c>
      <c r="U709" s="151">
        <f t="shared" si="195"/>
        <v>2</v>
      </c>
      <c r="V709" s="50">
        <f t="shared" si="196"/>
        <v>1</v>
      </c>
      <c r="W709" s="152">
        <f t="shared" si="193"/>
        <v>0.66693333333333327</v>
      </c>
      <c r="X709" s="152">
        <f t="shared" si="208"/>
        <v>1.1663299999999999</v>
      </c>
      <c r="Y709" s="134">
        <f t="shared" si="197"/>
        <v>1</v>
      </c>
      <c r="Z709" s="152">
        <f t="shared" si="198"/>
        <v>0</v>
      </c>
      <c r="AA709" s="152">
        <f t="shared" si="199"/>
        <v>1.1663299999999999</v>
      </c>
      <c r="AB709" s="91">
        <f t="shared" si="200"/>
        <v>13</v>
      </c>
      <c r="AC709" s="81">
        <f t="shared" si="201"/>
        <v>5</v>
      </c>
      <c r="AD709" s="81">
        <f t="shared" si="202"/>
        <v>19</v>
      </c>
      <c r="AE709" s="81" t="str">
        <f t="shared" si="203"/>
        <v>5-19</v>
      </c>
      <c r="AF709" s="152">
        <f t="shared" si="204"/>
        <v>2.0138888888888817E-2</v>
      </c>
      <c r="AG709" s="153">
        <f t="shared" si="205"/>
        <v>0</v>
      </c>
      <c r="AH709" s="85">
        <f t="shared" si="206"/>
        <v>1</v>
      </c>
      <c r="AI709" s="81">
        <f t="shared" si="207"/>
        <v>19</v>
      </c>
    </row>
    <row r="710" spans="2:35" x14ac:dyDescent="0.25">
      <c r="B710" s="50" t="s">
        <v>64</v>
      </c>
      <c r="C710" s="179">
        <v>257</v>
      </c>
      <c r="D710" s="85">
        <f t="shared" si="209"/>
        <v>0</v>
      </c>
      <c r="E710" s="50" t="s">
        <v>1327</v>
      </c>
      <c r="F710" s="50" t="s">
        <v>887</v>
      </c>
      <c r="G710" s="70">
        <v>0.41666666666666669</v>
      </c>
      <c r="H710" s="70">
        <v>0.375</v>
      </c>
      <c r="I710" s="71">
        <v>44327</v>
      </c>
      <c r="J710" s="71">
        <v>44329</v>
      </c>
      <c r="K710" s="71">
        <v>44328</v>
      </c>
      <c r="L710" s="71">
        <v>44328</v>
      </c>
      <c r="M710" s="70">
        <v>0.375</v>
      </c>
      <c r="N710" s="70">
        <v>0.63402777777777775</v>
      </c>
      <c r="O710" s="50" t="s">
        <v>400</v>
      </c>
      <c r="P710" s="50" t="s">
        <v>66</v>
      </c>
      <c r="Q710" s="73" t="s">
        <v>47</v>
      </c>
      <c r="R710" s="50" t="s">
        <v>352</v>
      </c>
      <c r="S710" s="50" t="s">
        <v>337</v>
      </c>
      <c r="T710" s="50" t="s">
        <v>184</v>
      </c>
      <c r="U710" s="151">
        <f t="shared" si="195"/>
        <v>2</v>
      </c>
      <c r="V710" s="50">
        <f t="shared" si="196"/>
        <v>1</v>
      </c>
      <c r="W710" s="152">
        <f t="shared" si="193"/>
        <v>0.66693333333333327</v>
      </c>
      <c r="X710" s="152">
        <f t="shared" si="208"/>
        <v>1.1663299999999999</v>
      </c>
      <c r="Y710" s="134">
        <f t="shared" si="197"/>
        <v>1</v>
      </c>
      <c r="Z710" s="152">
        <f t="shared" si="198"/>
        <v>0</v>
      </c>
      <c r="AA710" s="152">
        <f t="shared" si="199"/>
        <v>1.1663299999999999</v>
      </c>
      <c r="AB710" s="91">
        <f t="shared" si="200"/>
        <v>13</v>
      </c>
      <c r="AC710" s="81">
        <f t="shared" si="201"/>
        <v>5</v>
      </c>
      <c r="AD710" s="81">
        <f t="shared" si="202"/>
        <v>19</v>
      </c>
      <c r="AE710" s="81" t="str">
        <f t="shared" si="203"/>
        <v>5-19</v>
      </c>
      <c r="AF710" s="152">
        <f t="shared" si="204"/>
        <v>0.17602777777777773</v>
      </c>
      <c r="AG710" s="153">
        <f t="shared" si="205"/>
        <v>0</v>
      </c>
      <c r="AH710" s="85">
        <f t="shared" si="206"/>
        <v>1</v>
      </c>
      <c r="AI710" s="81">
        <f t="shared" si="207"/>
        <v>19</v>
      </c>
    </row>
    <row r="711" spans="2:35" x14ac:dyDescent="0.25">
      <c r="B711" s="50" t="s">
        <v>64</v>
      </c>
      <c r="C711" s="179">
        <v>257</v>
      </c>
      <c r="D711" s="85">
        <f t="shared" si="209"/>
        <v>0</v>
      </c>
      <c r="E711" s="50" t="s">
        <v>1328</v>
      </c>
      <c r="F711" s="50" t="s">
        <v>889</v>
      </c>
      <c r="G711" s="70">
        <v>0.41666666666666669</v>
      </c>
      <c r="H711" s="70">
        <v>0.375</v>
      </c>
      <c r="I711" s="71">
        <v>44327</v>
      </c>
      <c r="J711" s="71">
        <v>44329</v>
      </c>
      <c r="K711" s="71">
        <v>44328</v>
      </c>
      <c r="L711" s="71">
        <v>44328</v>
      </c>
      <c r="M711" s="70">
        <v>0.60416666666666663</v>
      </c>
      <c r="N711" s="70">
        <v>0.64583333333333337</v>
      </c>
      <c r="O711" s="50" t="s">
        <v>72</v>
      </c>
      <c r="P711" s="50" t="s">
        <v>66</v>
      </c>
      <c r="Q711" s="50" t="s">
        <v>77</v>
      </c>
      <c r="R711" s="50" t="s">
        <v>443</v>
      </c>
      <c r="S711" s="50" t="s">
        <v>337</v>
      </c>
      <c r="T711" s="50" t="s">
        <v>184</v>
      </c>
      <c r="U711" s="151">
        <f t="shared" si="195"/>
        <v>2</v>
      </c>
      <c r="V711" s="50">
        <f t="shared" si="196"/>
        <v>1</v>
      </c>
      <c r="W711" s="152">
        <f t="shared" si="193"/>
        <v>0.66693333333333327</v>
      </c>
      <c r="X711" s="152">
        <f t="shared" si="208"/>
        <v>1.1663299999999999</v>
      </c>
      <c r="Y711" s="134">
        <f t="shared" si="197"/>
        <v>1</v>
      </c>
      <c r="Z711" s="152">
        <f t="shared" si="198"/>
        <v>0</v>
      </c>
      <c r="AA711" s="152">
        <f t="shared" si="199"/>
        <v>1.1663299999999999</v>
      </c>
      <c r="AB711" s="91">
        <f t="shared" si="200"/>
        <v>13</v>
      </c>
      <c r="AC711" s="81">
        <f t="shared" si="201"/>
        <v>5</v>
      </c>
      <c r="AD711" s="81">
        <f t="shared" si="202"/>
        <v>19</v>
      </c>
      <c r="AE711" s="81" t="str">
        <f t="shared" si="203"/>
        <v>5-19</v>
      </c>
      <c r="AF711" s="152">
        <f t="shared" si="204"/>
        <v>4.1666666666666741E-2</v>
      </c>
      <c r="AG711" s="153">
        <f t="shared" si="205"/>
        <v>0</v>
      </c>
      <c r="AH711" s="85">
        <f t="shared" si="206"/>
        <v>1</v>
      </c>
      <c r="AI711" s="81">
        <f t="shared" si="207"/>
        <v>19</v>
      </c>
    </row>
    <row r="712" spans="2:35" ht="30" x14ac:dyDescent="0.25">
      <c r="B712" s="50" t="s">
        <v>64</v>
      </c>
      <c r="C712" s="179">
        <v>257</v>
      </c>
      <c r="D712" s="85">
        <f t="shared" si="209"/>
        <v>0</v>
      </c>
      <c r="E712" s="72" t="s">
        <v>1329</v>
      </c>
      <c r="F712" s="50" t="s">
        <v>887</v>
      </c>
      <c r="G712" s="70">
        <v>0.41666666666666669</v>
      </c>
      <c r="H712" s="70">
        <v>0.375</v>
      </c>
      <c r="I712" s="71">
        <v>44327</v>
      </c>
      <c r="J712" s="71">
        <v>44329</v>
      </c>
      <c r="K712" s="71">
        <v>44328</v>
      </c>
      <c r="L712" s="71">
        <v>44328</v>
      </c>
      <c r="M712" s="70">
        <v>0.60416666666666663</v>
      </c>
      <c r="N712" s="70">
        <v>0.61111111111111105</v>
      </c>
      <c r="O712" s="50" t="s">
        <v>65</v>
      </c>
      <c r="P712" s="50" t="s">
        <v>66</v>
      </c>
      <c r="Q712" s="50" t="s">
        <v>77</v>
      </c>
      <c r="R712" s="50" t="s">
        <v>351</v>
      </c>
      <c r="S712" s="50" t="s">
        <v>337</v>
      </c>
      <c r="T712" s="50" t="s">
        <v>184</v>
      </c>
      <c r="U712" s="151">
        <f t="shared" si="195"/>
        <v>2</v>
      </c>
      <c r="V712" s="50">
        <f t="shared" si="196"/>
        <v>1</v>
      </c>
      <c r="W712" s="152">
        <f t="shared" si="193"/>
        <v>0.66693333333333327</v>
      </c>
      <c r="X712" s="152">
        <f t="shared" si="208"/>
        <v>1.1663299999999999</v>
      </c>
      <c r="Y712" s="134">
        <f t="shared" si="197"/>
        <v>1</v>
      </c>
      <c r="Z712" s="152">
        <f t="shared" si="198"/>
        <v>0</v>
      </c>
      <c r="AA712" s="152">
        <f t="shared" si="199"/>
        <v>1.1663299999999999</v>
      </c>
      <c r="AB712" s="91">
        <f t="shared" si="200"/>
        <v>13</v>
      </c>
      <c r="AC712" s="81">
        <f t="shared" si="201"/>
        <v>5</v>
      </c>
      <c r="AD712" s="81">
        <f t="shared" si="202"/>
        <v>19</v>
      </c>
      <c r="AE712" s="81" t="str">
        <f t="shared" si="203"/>
        <v>5-19</v>
      </c>
      <c r="AF712" s="152">
        <f t="shared" si="204"/>
        <v>6.9444444444444198E-3</v>
      </c>
      <c r="AG712" s="153">
        <f t="shared" si="205"/>
        <v>0</v>
      </c>
      <c r="AH712" s="85">
        <f t="shared" si="206"/>
        <v>1</v>
      </c>
      <c r="AI712" s="81">
        <f t="shared" si="207"/>
        <v>19</v>
      </c>
    </row>
    <row r="713" spans="2:35" ht="30" x14ac:dyDescent="0.25">
      <c r="B713" s="50" t="s">
        <v>64</v>
      </c>
      <c r="C713" s="179">
        <v>257</v>
      </c>
      <c r="D713" s="85">
        <f t="shared" si="209"/>
        <v>1</v>
      </c>
      <c r="E713" s="72" t="s">
        <v>1330</v>
      </c>
      <c r="F713" s="50" t="s">
        <v>973</v>
      </c>
      <c r="G713" s="70">
        <v>0.41666666666666669</v>
      </c>
      <c r="H713" s="70">
        <v>0.375</v>
      </c>
      <c r="I713" s="71">
        <v>44327</v>
      </c>
      <c r="J713" s="71">
        <v>44329</v>
      </c>
      <c r="K713" s="71">
        <v>44329</v>
      </c>
      <c r="L713" s="71">
        <v>44329</v>
      </c>
      <c r="M713" s="70">
        <v>0.3125</v>
      </c>
      <c r="N713" s="70">
        <v>0.36805555555555558</v>
      </c>
      <c r="O713" s="72" t="s">
        <v>295</v>
      </c>
      <c r="P713" s="50" t="s">
        <v>66</v>
      </c>
      <c r="Q713" s="73" t="s">
        <v>47</v>
      </c>
      <c r="R713" s="50" t="s">
        <v>443</v>
      </c>
      <c r="S713" s="50" t="s">
        <v>337</v>
      </c>
      <c r="T713" s="50" t="s">
        <v>184</v>
      </c>
      <c r="U713" s="151">
        <f t="shared" si="195"/>
        <v>2</v>
      </c>
      <c r="V713" s="50">
        <f t="shared" si="196"/>
        <v>1</v>
      </c>
      <c r="W713" s="152">
        <f t="shared" ref="W713:W744" si="210">IF(OR(V713=0,G713="",H713=""),0,IF(AND(V713=1,U713&lt;1,I713=J713,(H713-G713)&lt;=0.2075),H713-G713,IF(AND(V713=1,U713&lt;1,I713=J713,(H713-G713)&gt;0.2075),H713-G713-0.083,IF(AND(V713=1,U713&gt;1),((U713-1)*0.3541)+(H713-$AE$5)+($AF$5-G713-0.083),IF(AND(V713=1,U713=1,I713&lt;&gt;J713,(H713-G713)&lt;=0.332),(H713-$AE$5)+($AF$5-G713)-0.166,(H713-$AE$5)+($AF$5-G713))))))</f>
        <v>0.66693333333333327</v>
      </c>
      <c r="X713" s="152">
        <f t="shared" si="208"/>
        <v>1.1663299999999999</v>
      </c>
      <c r="Y713" s="134">
        <f t="shared" si="197"/>
        <v>1</v>
      </c>
      <c r="Z713" s="152">
        <f t="shared" si="198"/>
        <v>0</v>
      </c>
      <c r="AA713" s="152">
        <f t="shared" si="199"/>
        <v>1.1663299999999999</v>
      </c>
      <c r="AB713" s="91">
        <f t="shared" si="200"/>
        <v>13</v>
      </c>
      <c r="AC713" s="81">
        <f t="shared" si="201"/>
        <v>5</v>
      </c>
      <c r="AD713" s="81">
        <f t="shared" si="202"/>
        <v>19</v>
      </c>
      <c r="AE713" s="81" t="str">
        <f t="shared" si="203"/>
        <v>5-19</v>
      </c>
      <c r="AF713" s="152">
        <f t="shared" si="204"/>
        <v>5.555555555555558E-2</v>
      </c>
      <c r="AG713" s="153">
        <f t="shared" si="205"/>
        <v>0</v>
      </c>
      <c r="AH713" s="85">
        <f t="shared" si="206"/>
        <v>1</v>
      </c>
      <c r="AI713" s="81">
        <f t="shared" si="207"/>
        <v>19</v>
      </c>
    </row>
    <row r="714" spans="2:35" x14ac:dyDescent="0.25">
      <c r="B714" s="50" t="s">
        <v>233</v>
      </c>
      <c r="C714" s="179">
        <v>258</v>
      </c>
      <c r="D714" s="85">
        <f t="shared" si="209"/>
        <v>0</v>
      </c>
      <c r="E714" s="72" t="s">
        <v>943</v>
      </c>
      <c r="F714" s="50" t="s">
        <v>338</v>
      </c>
      <c r="G714" s="70">
        <v>0.33333333333333331</v>
      </c>
      <c r="H714" s="246">
        <v>0.58333333333333337</v>
      </c>
      <c r="I714" s="71">
        <v>44327</v>
      </c>
      <c r="J714" s="71">
        <v>44336</v>
      </c>
      <c r="K714" s="71">
        <v>44328</v>
      </c>
      <c r="L714" s="71">
        <v>44328</v>
      </c>
      <c r="M714" s="70">
        <v>0.33333333333333331</v>
      </c>
      <c r="N714" s="70">
        <v>0.35416666666666669</v>
      </c>
      <c r="O714" s="50" t="s">
        <v>372</v>
      </c>
      <c r="P714" s="50" t="s">
        <v>128</v>
      </c>
      <c r="Q714" s="50" t="s">
        <v>77</v>
      </c>
      <c r="R714" s="50" t="s">
        <v>338</v>
      </c>
      <c r="S714" s="50" t="s">
        <v>336</v>
      </c>
      <c r="T714" s="50" t="s">
        <v>184</v>
      </c>
      <c r="U714" s="151">
        <f t="shared" si="195"/>
        <v>9</v>
      </c>
      <c r="V714" s="50">
        <f t="shared" si="196"/>
        <v>1</v>
      </c>
      <c r="W714" s="152">
        <f t="shared" si="210"/>
        <v>3.4373</v>
      </c>
      <c r="X714" s="152">
        <f t="shared" si="208"/>
        <v>5.5389966666666668</v>
      </c>
      <c r="Y714" s="134">
        <f t="shared" si="197"/>
        <v>1</v>
      </c>
      <c r="Z714" s="152">
        <f t="shared" si="198"/>
        <v>0</v>
      </c>
      <c r="AA714" s="152">
        <f t="shared" si="199"/>
        <v>5.5389966666666668</v>
      </c>
      <c r="AB714" s="91">
        <f t="shared" si="200"/>
        <v>20</v>
      </c>
      <c r="AC714" s="81">
        <f t="shared" si="201"/>
        <v>5</v>
      </c>
      <c r="AD714" s="81">
        <f t="shared" si="202"/>
        <v>20</v>
      </c>
      <c r="AE714" s="81" t="str">
        <f t="shared" si="203"/>
        <v>5-20</v>
      </c>
      <c r="AF714" s="152">
        <f t="shared" si="204"/>
        <v>2.083333333333337E-2</v>
      </c>
      <c r="AG714" s="153">
        <f t="shared" si="205"/>
        <v>0</v>
      </c>
      <c r="AH714" s="85">
        <f t="shared" si="206"/>
        <v>1</v>
      </c>
      <c r="AI714" s="81">
        <f t="shared" si="207"/>
        <v>19</v>
      </c>
    </row>
    <row r="715" spans="2:35" ht="30" x14ac:dyDescent="0.25">
      <c r="B715" s="50" t="s">
        <v>127</v>
      </c>
      <c r="C715" s="179">
        <v>258</v>
      </c>
      <c r="D715" s="85">
        <f t="shared" si="209"/>
        <v>0</v>
      </c>
      <c r="E715" s="72" t="s">
        <v>1331</v>
      </c>
      <c r="F715" s="72" t="s">
        <v>887</v>
      </c>
      <c r="G715" s="70">
        <v>0.33333333333333331</v>
      </c>
      <c r="H715" s="246">
        <v>0.58333333333333337</v>
      </c>
      <c r="I715" s="71">
        <v>44327</v>
      </c>
      <c r="J715" s="71">
        <v>44336</v>
      </c>
      <c r="K715" s="71">
        <v>44328</v>
      </c>
      <c r="L715" s="71">
        <v>44328</v>
      </c>
      <c r="M715" s="70">
        <v>0.3125</v>
      </c>
      <c r="N715" s="70">
        <v>0.4375</v>
      </c>
      <c r="O715" s="50" t="s">
        <v>84</v>
      </c>
      <c r="P715" s="50" t="s">
        <v>128</v>
      </c>
      <c r="Q715" s="50" t="s">
        <v>77</v>
      </c>
      <c r="R715" s="50" t="s">
        <v>351</v>
      </c>
      <c r="S715" s="50" t="s">
        <v>336</v>
      </c>
      <c r="T715" s="50" t="s">
        <v>184</v>
      </c>
      <c r="U715" s="151">
        <f t="shared" si="195"/>
        <v>9</v>
      </c>
      <c r="V715" s="50">
        <f t="shared" si="196"/>
        <v>1</v>
      </c>
      <c r="W715" s="152">
        <f t="shared" si="210"/>
        <v>3.4373</v>
      </c>
      <c r="X715" s="152">
        <f t="shared" si="208"/>
        <v>5.5389966666666668</v>
      </c>
      <c r="Y715" s="134">
        <f t="shared" si="197"/>
        <v>1</v>
      </c>
      <c r="Z715" s="152">
        <f t="shared" si="198"/>
        <v>0</v>
      </c>
      <c r="AA715" s="152">
        <f t="shared" si="199"/>
        <v>5.5389966666666668</v>
      </c>
      <c r="AB715" s="91">
        <f t="shared" si="200"/>
        <v>20</v>
      </c>
      <c r="AC715" s="81">
        <f t="shared" si="201"/>
        <v>5</v>
      </c>
      <c r="AD715" s="81">
        <f t="shared" si="202"/>
        <v>20</v>
      </c>
      <c r="AE715" s="81" t="str">
        <f t="shared" si="203"/>
        <v>5-20</v>
      </c>
      <c r="AF715" s="152">
        <f t="shared" si="204"/>
        <v>0.125</v>
      </c>
      <c r="AG715" s="153">
        <f t="shared" si="205"/>
        <v>0</v>
      </c>
      <c r="AH715" s="85">
        <f t="shared" si="206"/>
        <v>1</v>
      </c>
      <c r="AI715" s="81">
        <f t="shared" si="207"/>
        <v>19</v>
      </c>
    </row>
    <row r="716" spans="2:35" x14ac:dyDescent="0.25">
      <c r="B716" s="50" t="s">
        <v>127</v>
      </c>
      <c r="C716" s="179">
        <v>258</v>
      </c>
      <c r="D716" s="85">
        <f t="shared" si="209"/>
        <v>0</v>
      </c>
      <c r="E716" s="50" t="s">
        <v>1332</v>
      </c>
      <c r="F716" s="50" t="s">
        <v>441</v>
      </c>
      <c r="G716" s="70">
        <v>0.33333333333333298</v>
      </c>
      <c r="H716" s="246">
        <v>0.58333333333333337</v>
      </c>
      <c r="I716" s="71">
        <v>44327</v>
      </c>
      <c r="J716" s="71">
        <v>44336</v>
      </c>
      <c r="K716" s="71">
        <v>44328</v>
      </c>
      <c r="L716" s="71">
        <v>44328</v>
      </c>
      <c r="M716" s="70">
        <v>0.42152777777777778</v>
      </c>
      <c r="N716" s="70">
        <v>0.47222222222222227</v>
      </c>
      <c r="O716" s="50" t="s">
        <v>62</v>
      </c>
      <c r="P716" s="50" t="s">
        <v>128</v>
      </c>
      <c r="Q716" s="73" t="s">
        <v>47</v>
      </c>
      <c r="R716" s="50" t="s">
        <v>349</v>
      </c>
      <c r="S716" s="50" t="s">
        <v>337</v>
      </c>
      <c r="T716" s="50" t="s">
        <v>184</v>
      </c>
      <c r="U716" s="151">
        <f t="shared" si="195"/>
        <v>9</v>
      </c>
      <c r="V716" s="50">
        <f t="shared" si="196"/>
        <v>1</v>
      </c>
      <c r="W716" s="152">
        <f t="shared" si="210"/>
        <v>3.4373000000000005</v>
      </c>
      <c r="X716" s="152">
        <f t="shared" si="208"/>
        <v>5.5389966666666668</v>
      </c>
      <c r="Y716" s="134">
        <f t="shared" si="197"/>
        <v>1</v>
      </c>
      <c r="Z716" s="152">
        <f t="shared" si="198"/>
        <v>0</v>
      </c>
      <c r="AA716" s="152">
        <f t="shared" si="199"/>
        <v>5.5389966666666668</v>
      </c>
      <c r="AB716" s="91">
        <f t="shared" si="200"/>
        <v>20</v>
      </c>
      <c r="AC716" s="81">
        <f t="shared" si="201"/>
        <v>5</v>
      </c>
      <c r="AD716" s="81">
        <f t="shared" si="202"/>
        <v>20</v>
      </c>
      <c r="AE716" s="81" t="str">
        <f t="shared" si="203"/>
        <v>5-20</v>
      </c>
      <c r="AF716" s="152">
        <f t="shared" si="204"/>
        <v>5.0694444444444486E-2</v>
      </c>
      <c r="AG716" s="153">
        <f t="shared" si="205"/>
        <v>0</v>
      </c>
      <c r="AH716" s="85">
        <f t="shared" si="206"/>
        <v>1</v>
      </c>
      <c r="AI716" s="81">
        <f t="shared" si="207"/>
        <v>19</v>
      </c>
    </row>
    <row r="717" spans="2:35" x14ac:dyDescent="0.25">
      <c r="B717" s="50" t="s">
        <v>127</v>
      </c>
      <c r="C717" s="179">
        <v>258</v>
      </c>
      <c r="D717" s="85">
        <f t="shared" si="209"/>
        <v>0</v>
      </c>
      <c r="E717" s="72" t="s">
        <v>1333</v>
      </c>
      <c r="F717" s="50" t="s">
        <v>1334</v>
      </c>
      <c r="G717" s="70">
        <v>0.33333333333333298</v>
      </c>
      <c r="H717" s="246">
        <v>0.58333333333333337</v>
      </c>
      <c r="I717" s="71">
        <v>44327</v>
      </c>
      <c r="J717" s="71">
        <v>44336</v>
      </c>
      <c r="K717" s="71">
        <v>44328</v>
      </c>
      <c r="L717" s="71">
        <v>44328</v>
      </c>
      <c r="M717" s="70">
        <v>0.4861111111111111</v>
      </c>
      <c r="N717" s="70">
        <v>0.625</v>
      </c>
      <c r="O717" s="50" t="s">
        <v>126</v>
      </c>
      <c r="P717" s="50" t="s">
        <v>128</v>
      </c>
      <c r="Q717" s="73" t="s">
        <v>47</v>
      </c>
      <c r="R717" s="50" t="s">
        <v>443</v>
      </c>
      <c r="S717" s="50" t="s">
        <v>337</v>
      </c>
      <c r="T717" s="50" t="s">
        <v>184</v>
      </c>
      <c r="U717" s="151">
        <f t="shared" si="195"/>
        <v>9</v>
      </c>
      <c r="V717" s="50">
        <f t="shared" si="196"/>
        <v>1</v>
      </c>
      <c r="W717" s="152">
        <f t="shared" si="210"/>
        <v>3.4373000000000005</v>
      </c>
      <c r="X717" s="152">
        <f t="shared" si="208"/>
        <v>5.5389966666666668</v>
      </c>
      <c r="Y717" s="134">
        <f t="shared" si="197"/>
        <v>1</v>
      </c>
      <c r="Z717" s="152">
        <f t="shared" si="198"/>
        <v>0</v>
      </c>
      <c r="AA717" s="152">
        <f t="shared" si="199"/>
        <v>5.5389966666666668</v>
      </c>
      <c r="AB717" s="91">
        <f t="shared" si="200"/>
        <v>20</v>
      </c>
      <c r="AC717" s="81">
        <f t="shared" si="201"/>
        <v>5</v>
      </c>
      <c r="AD717" s="81">
        <f t="shared" si="202"/>
        <v>20</v>
      </c>
      <c r="AE717" s="81" t="str">
        <f t="shared" si="203"/>
        <v>5-20</v>
      </c>
      <c r="AF717" s="152">
        <f t="shared" si="204"/>
        <v>0.1388888888888889</v>
      </c>
      <c r="AG717" s="153">
        <f t="shared" si="205"/>
        <v>0</v>
      </c>
      <c r="AH717" s="85">
        <f t="shared" si="206"/>
        <v>1</v>
      </c>
      <c r="AI717" s="81">
        <f t="shared" si="207"/>
        <v>19</v>
      </c>
    </row>
    <row r="718" spans="2:35" x14ac:dyDescent="0.25">
      <c r="B718" s="50" t="s">
        <v>127</v>
      </c>
      <c r="C718" s="179">
        <v>258</v>
      </c>
      <c r="D718" s="85">
        <f t="shared" si="209"/>
        <v>0</v>
      </c>
      <c r="E718" s="72" t="s">
        <v>1335</v>
      </c>
      <c r="F718" s="50" t="s">
        <v>441</v>
      </c>
      <c r="G718" s="70">
        <v>0.33333333333333298</v>
      </c>
      <c r="H718" s="246">
        <v>0.58333333333333337</v>
      </c>
      <c r="I718" s="71">
        <v>44327</v>
      </c>
      <c r="J718" s="71">
        <v>44336</v>
      </c>
      <c r="K718" s="71">
        <v>44328</v>
      </c>
      <c r="L718" s="71">
        <v>44328</v>
      </c>
      <c r="M718" s="70">
        <v>0.58333333333333337</v>
      </c>
      <c r="N718" s="70">
        <v>0.64583333333333337</v>
      </c>
      <c r="O718" s="50" t="s">
        <v>62</v>
      </c>
      <c r="P718" s="50" t="s">
        <v>128</v>
      </c>
      <c r="Q718" s="73" t="s">
        <v>47</v>
      </c>
      <c r="R718" s="50" t="s">
        <v>349</v>
      </c>
      <c r="S718" s="50" t="s">
        <v>337</v>
      </c>
      <c r="T718" s="50" t="s">
        <v>184</v>
      </c>
      <c r="U718" s="151">
        <f t="shared" si="195"/>
        <v>9</v>
      </c>
      <c r="V718" s="50">
        <f t="shared" si="196"/>
        <v>1</v>
      </c>
      <c r="W718" s="152">
        <f t="shared" si="210"/>
        <v>3.4373000000000005</v>
      </c>
      <c r="X718" s="152">
        <f t="shared" si="208"/>
        <v>5.5389966666666668</v>
      </c>
      <c r="Y718" s="134">
        <f t="shared" si="197"/>
        <v>1</v>
      </c>
      <c r="Z718" s="152">
        <f t="shared" si="198"/>
        <v>0</v>
      </c>
      <c r="AA718" s="152">
        <f t="shared" si="199"/>
        <v>5.5389966666666668</v>
      </c>
      <c r="AB718" s="91">
        <f t="shared" si="200"/>
        <v>20</v>
      </c>
      <c r="AC718" s="81">
        <f t="shared" si="201"/>
        <v>5</v>
      </c>
      <c r="AD718" s="81">
        <f t="shared" si="202"/>
        <v>20</v>
      </c>
      <c r="AE718" s="81" t="str">
        <f t="shared" si="203"/>
        <v>5-20</v>
      </c>
      <c r="AF718" s="152">
        <f t="shared" si="204"/>
        <v>6.25E-2</v>
      </c>
      <c r="AG718" s="153">
        <f t="shared" si="205"/>
        <v>0</v>
      </c>
      <c r="AH718" s="85">
        <f t="shared" si="206"/>
        <v>1</v>
      </c>
      <c r="AI718" s="81">
        <f t="shared" si="207"/>
        <v>19</v>
      </c>
    </row>
    <row r="719" spans="2:35" x14ac:dyDescent="0.25">
      <c r="B719" s="50" t="s">
        <v>127</v>
      </c>
      <c r="C719" s="179">
        <v>258</v>
      </c>
      <c r="D719" s="85">
        <f t="shared" si="209"/>
        <v>0</v>
      </c>
      <c r="E719" s="72" t="s">
        <v>1335</v>
      </c>
      <c r="F719" s="50" t="s">
        <v>441</v>
      </c>
      <c r="G719" s="70">
        <v>0.33333333333333298</v>
      </c>
      <c r="H719" s="246">
        <v>0.58333333333333337</v>
      </c>
      <c r="I719" s="71">
        <v>44327</v>
      </c>
      <c r="J719" s="71">
        <v>44336</v>
      </c>
      <c r="K719" s="71">
        <v>44329</v>
      </c>
      <c r="L719" s="71">
        <v>44329</v>
      </c>
      <c r="M719" s="70">
        <v>0.3125</v>
      </c>
      <c r="N719" s="70">
        <v>0.6875</v>
      </c>
      <c r="O719" s="50" t="s">
        <v>62</v>
      </c>
      <c r="P719" s="50" t="s">
        <v>128</v>
      </c>
      <c r="Q719" s="73" t="s">
        <v>47</v>
      </c>
      <c r="R719" s="50" t="s">
        <v>349</v>
      </c>
      <c r="S719" s="50" t="s">
        <v>337</v>
      </c>
      <c r="T719" s="50" t="s">
        <v>184</v>
      </c>
      <c r="U719" s="151">
        <f t="shared" si="195"/>
        <v>9</v>
      </c>
      <c r="V719" s="50">
        <f t="shared" si="196"/>
        <v>1</v>
      </c>
      <c r="W719" s="152">
        <f t="shared" si="210"/>
        <v>3.4373000000000005</v>
      </c>
      <c r="X719" s="152">
        <f t="shared" si="208"/>
        <v>5.5389966666666668</v>
      </c>
      <c r="Y719" s="134">
        <f t="shared" si="197"/>
        <v>1</v>
      </c>
      <c r="Z719" s="152">
        <f t="shared" si="198"/>
        <v>0</v>
      </c>
      <c r="AA719" s="152">
        <f t="shared" si="199"/>
        <v>5.5389966666666668</v>
      </c>
      <c r="AB719" s="91">
        <f t="shared" si="200"/>
        <v>20</v>
      </c>
      <c r="AC719" s="81">
        <f t="shared" si="201"/>
        <v>5</v>
      </c>
      <c r="AD719" s="81">
        <f t="shared" si="202"/>
        <v>20</v>
      </c>
      <c r="AE719" s="81" t="str">
        <f t="shared" si="203"/>
        <v>5-20</v>
      </c>
      <c r="AF719" s="152">
        <f t="shared" si="204"/>
        <v>0.29199999999999998</v>
      </c>
      <c r="AG719" s="153">
        <f t="shared" si="205"/>
        <v>0</v>
      </c>
      <c r="AH719" s="85">
        <f t="shared" si="206"/>
        <v>1</v>
      </c>
      <c r="AI719" s="81">
        <f t="shared" si="207"/>
        <v>19</v>
      </c>
    </row>
    <row r="720" spans="2:35" x14ac:dyDescent="0.25">
      <c r="B720" s="50" t="s">
        <v>127</v>
      </c>
      <c r="C720" s="179">
        <v>258</v>
      </c>
      <c r="D720" s="85">
        <f t="shared" si="209"/>
        <v>0</v>
      </c>
      <c r="E720" s="72" t="s">
        <v>1336</v>
      </c>
      <c r="F720" s="50" t="s">
        <v>887</v>
      </c>
      <c r="G720" s="70">
        <v>0.33333333333333298</v>
      </c>
      <c r="H720" s="246">
        <v>0.58333333333333337</v>
      </c>
      <c r="I720" s="71">
        <v>44327</v>
      </c>
      <c r="J720" s="71">
        <v>44336</v>
      </c>
      <c r="K720" s="71">
        <v>44329</v>
      </c>
      <c r="L720" s="71">
        <v>44329</v>
      </c>
      <c r="M720" s="70">
        <v>0.375</v>
      </c>
      <c r="N720" s="70">
        <v>0.46527777777777773</v>
      </c>
      <c r="O720" s="50" t="s">
        <v>400</v>
      </c>
      <c r="P720" s="50" t="s">
        <v>128</v>
      </c>
      <c r="Q720" s="73" t="s">
        <v>47</v>
      </c>
      <c r="R720" s="50" t="s">
        <v>443</v>
      </c>
      <c r="S720" s="50" t="s">
        <v>337</v>
      </c>
      <c r="T720" s="50" t="s">
        <v>184</v>
      </c>
      <c r="U720" s="151">
        <f t="shared" si="195"/>
        <v>9</v>
      </c>
      <c r="V720" s="50">
        <f t="shared" si="196"/>
        <v>1</v>
      </c>
      <c r="W720" s="152">
        <f t="shared" si="210"/>
        <v>3.4373000000000005</v>
      </c>
      <c r="X720" s="152">
        <f t="shared" si="208"/>
        <v>5.5389966666666668</v>
      </c>
      <c r="Y720" s="134">
        <f t="shared" si="197"/>
        <v>1</v>
      </c>
      <c r="Z720" s="152">
        <f t="shared" si="198"/>
        <v>0</v>
      </c>
      <c r="AA720" s="152">
        <f t="shared" si="199"/>
        <v>5.5389966666666668</v>
      </c>
      <c r="AB720" s="91">
        <f t="shared" si="200"/>
        <v>20</v>
      </c>
      <c r="AC720" s="81">
        <f t="shared" si="201"/>
        <v>5</v>
      </c>
      <c r="AD720" s="81">
        <f t="shared" si="202"/>
        <v>20</v>
      </c>
      <c r="AE720" s="81" t="str">
        <f t="shared" si="203"/>
        <v>5-20</v>
      </c>
      <c r="AF720" s="152">
        <f t="shared" si="204"/>
        <v>9.0277777777777735E-2</v>
      </c>
      <c r="AG720" s="153">
        <f t="shared" si="205"/>
        <v>0</v>
      </c>
      <c r="AH720" s="85">
        <f t="shared" si="206"/>
        <v>1</v>
      </c>
      <c r="AI720" s="81">
        <f t="shared" si="207"/>
        <v>19</v>
      </c>
    </row>
    <row r="721" spans="2:35" x14ac:dyDescent="0.25">
      <c r="B721" s="50" t="s">
        <v>127</v>
      </c>
      <c r="C721" s="179">
        <v>258</v>
      </c>
      <c r="D721" s="85">
        <f t="shared" si="209"/>
        <v>0</v>
      </c>
      <c r="E721" s="50" t="s">
        <v>1337</v>
      </c>
      <c r="F721" s="50" t="s">
        <v>1338</v>
      </c>
      <c r="G721" s="70">
        <v>0.33333333333333298</v>
      </c>
      <c r="H721" s="246">
        <v>0.58333333333333337</v>
      </c>
      <c r="I721" s="71">
        <v>44327</v>
      </c>
      <c r="J721" s="71">
        <v>44336</v>
      </c>
      <c r="K721" s="71">
        <v>44329</v>
      </c>
      <c r="L721" s="71">
        <v>44329</v>
      </c>
      <c r="M721" s="70">
        <v>0.60416666666666663</v>
      </c>
      <c r="N721" s="70">
        <v>0.6875</v>
      </c>
      <c r="O721" s="50" t="s">
        <v>270</v>
      </c>
      <c r="P721" s="50" t="s">
        <v>128</v>
      </c>
      <c r="Q721" s="73" t="s">
        <v>47</v>
      </c>
      <c r="R721" s="50" t="s">
        <v>350</v>
      </c>
      <c r="S721" s="50" t="s">
        <v>337</v>
      </c>
      <c r="T721" s="50" t="s">
        <v>184</v>
      </c>
      <c r="U721" s="151">
        <f t="shared" si="195"/>
        <v>9</v>
      </c>
      <c r="V721" s="50">
        <f t="shared" si="196"/>
        <v>1</v>
      </c>
      <c r="W721" s="152">
        <f t="shared" si="210"/>
        <v>3.4373000000000005</v>
      </c>
      <c r="X721" s="152">
        <f t="shared" si="208"/>
        <v>5.5389966666666668</v>
      </c>
      <c r="Y721" s="134">
        <f t="shared" si="197"/>
        <v>1</v>
      </c>
      <c r="Z721" s="152">
        <f t="shared" si="198"/>
        <v>0</v>
      </c>
      <c r="AA721" s="152">
        <f t="shared" si="199"/>
        <v>5.5389966666666668</v>
      </c>
      <c r="AB721" s="91">
        <f t="shared" si="200"/>
        <v>20</v>
      </c>
      <c r="AC721" s="81">
        <f t="shared" si="201"/>
        <v>5</v>
      </c>
      <c r="AD721" s="81">
        <f t="shared" si="202"/>
        <v>20</v>
      </c>
      <c r="AE721" s="81" t="str">
        <f t="shared" si="203"/>
        <v>5-20</v>
      </c>
      <c r="AF721" s="152">
        <f t="shared" si="204"/>
        <v>8.333333333333337E-2</v>
      </c>
      <c r="AG721" s="153">
        <f t="shared" si="205"/>
        <v>0</v>
      </c>
      <c r="AH721" s="85">
        <f t="shared" si="206"/>
        <v>1</v>
      </c>
      <c r="AI721" s="81">
        <f t="shared" si="207"/>
        <v>19</v>
      </c>
    </row>
    <row r="722" spans="2:35" ht="30" x14ac:dyDescent="0.25">
      <c r="B722" s="50" t="s">
        <v>127</v>
      </c>
      <c r="C722" s="179">
        <v>258</v>
      </c>
      <c r="D722" s="85">
        <f t="shared" si="209"/>
        <v>0</v>
      </c>
      <c r="E722" s="72" t="s">
        <v>1339</v>
      </c>
      <c r="F722" s="50" t="s">
        <v>1338</v>
      </c>
      <c r="G722" s="70">
        <v>0.33333333333333298</v>
      </c>
      <c r="H722" s="246">
        <v>0.58333333333333337</v>
      </c>
      <c r="I722" s="71">
        <v>44327</v>
      </c>
      <c r="J722" s="71">
        <v>44336</v>
      </c>
      <c r="K722" s="71">
        <v>44329</v>
      </c>
      <c r="L722" s="71">
        <v>44329</v>
      </c>
      <c r="M722" s="70">
        <v>0.3125</v>
      </c>
      <c r="N722" s="70">
        <v>0.72916666666666663</v>
      </c>
      <c r="O722" s="50" t="s">
        <v>163</v>
      </c>
      <c r="P722" s="50" t="s">
        <v>128</v>
      </c>
      <c r="Q722" s="73" t="s">
        <v>47</v>
      </c>
      <c r="R722" s="50" t="s">
        <v>443</v>
      </c>
      <c r="S722" s="50" t="s">
        <v>337</v>
      </c>
      <c r="T722" s="50" t="s">
        <v>184</v>
      </c>
      <c r="U722" s="151">
        <f t="shared" si="195"/>
        <v>9</v>
      </c>
      <c r="V722" s="50">
        <f t="shared" si="196"/>
        <v>1</v>
      </c>
      <c r="W722" s="152">
        <f t="shared" si="210"/>
        <v>3.4373000000000005</v>
      </c>
      <c r="X722" s="152">
        <f t="shared" si="208"/>
        <v>5.5389966666666668</v>
      </c>
      <c r="Y722" s="134">
        <f t="shared" si="197"/>
        <v>1</v>
      </c>
      <c r="Z722" s="152">
        <f t="shared" si="198"/>
        <v>0</v>
      </c>
      <c r="AA722" s="152">
        <f t="shared" si="199"/>
        <v>5.5389966666666668</v>
      </c>
      <c r="AB722" s="91">
        <f t="shared" si="200"/>
        <v>20</v>
      </c>
      <c r="AC722" s="81">
        <f t="shared" si="201"/>
        <v>5</v>
      </c>
      <c r="AD722" s="81">
        <f t="shared" si="202"/>
        <v>20</v>
      </c>
      <c r="AE722" s="81" t="str">
        <f t="shared" si="203"/>
        <v>5-20</v>
      </c>
      <c r="AF722" s="152">
        <f t="shared" si="204"/>
        <v>0.33366666666666661</v>
      </c>
      <c r="AG722" s="153">
        <f t="shared" si="205"/>
        <v>0</v>
      </c>
      <c r="AH722" s="85">
        <f t="shared" si="206"/>
        <v>1</v>
      </c>
      <c r="AI722" s="81">
        <f t="shared" si="207"/>
        <v>19</v>
      </c>
    </row>
    <row r="723" spans="2:35" x14ac:dyDescent="0.25">
      <c r="B723" s="50" t="s">
        <v>127</v>
      </c>
      <c r="C723" s="179">
        <v>258</v>
      </c>
      <c r="D723" s="85">
        <f t="shared" si="209"/>
        <v>0</v>
      </c>
      <c r="E723" s="50" t="s">
        <v>1340</v>
      </c>
      <c r="F723" s="50" t="s">
        <v>1338</v>
      </c>
      <c r="G723" s="70">
        <v>0.33333333333333298</v>
      </c>
      <c r="H723" s="246">
        <v>0.58333333333333337</v>
      </c>
      <c r="I723" s="71">
        <v>44327</v>
      </c>
      <c r="J723" s="71">
        <v>44336</v>
      </c>
      <c r="K723" s="71">
        <v>44329</v>
      </c>
      <c r="L723" s="71">
        <v>44329</v>
      </c>
      <c r="M723" s="70">
        <v>0.4513888888888889</v>
      </c>
      <c r="N723" s="70">
        <v>0.5</v>
      </c>
      <c r="O723" s="50" t="s">
        <v>270</v>
      </c>
      <c r="P723" s="50" t="s">
        <v>128</v>
      </c>
      <c r="Q723" s="73" t="s">
        <v>47</v>
      </c>
      <c r="R723" s="50" t="s">
        <v>350</v>
      </c>
      <c r="S723" s="50" t="s">
        <v>337</v>
      </c>
      <c r="T723" s="50" t="s">
        <v>184</v>
      </c>
      <c r="U723" s="151">
        <f t="shared" si="195"/>
        <v>9</v>
      </c>
      <c r="V723" s="50">
        <f t="shared" si="196"/>
        <v>1</v>
      </c>
      <c r="W723" s="152">
        <f t="shared" si="210"/>
        <v>3.4373000000000005</v>
      </c>
      <c r="X723" s="152">
        <f t="shared" si="208"/>
        <v>5.5389966666666668</v>
      </c>
      <c r="Y723" s="134">
        <f t="shared" si="197"/>
        <v>1</v>
      </c>
      <c r="Z723" s="152">
        <f t="shared" si="198"/>
        <v>0</v>
      </c>
      <c r="AA723" s="152">
        <f t="shared" si="199"/>
        <v>5.5389966666666668</v>
      </c>
      <c r="AB723" s="91">
        <f t="shared" si="200"/>
        <v>20</v>
      </c>
      <c r="AC723" s="81">
        <f t="shared" si="201"/>
        <v>5</v>
      </c>
      <c r="AD723" s="81">
        <f t="shared" si="202"/>
        <v>20</v>
      </c>
      <c r="AE723" s="81" t="str">
        <f t="shared" si="203"/>
        <v>5-20</v>
      </c>
      <c r="AF723" s="152">
        <f t="shared" si="204"/>
        <v>4.8611111111111105E-2</v>
      </c>
      <c r="AG723" s="153">
        <f t="shared" si="205"/>
        <v>0</v>
      </c>
      <c r="AH723" s="85">
        <f t="shared" si="206"/>
        <v>1</v>
      </c>
      <c r="AI723" s="81">
        <f t="shared" si="207"/>
        <v>19</v>
      </c>
    </row>
    <row r="724" spans="2:35" x14ac:dyDescent="0.25">
      <c r="B724" s="50" t="s">
        <v>127</v>
      </c>
      <c r="C724" s="179">
        <v>258</v>
      </c>
      <c r="D724" s="85">
        <f t="shared" si="209"/>
        <v>0</v>
      </c>
      <c r="E724" s="50" t="s">
        <v>1341</v>
      </c>
      <c r="F724" s="50" t="s">
        <v>1338</v>
      </c>
      <c r="G724" s="70">
        <v>0.33333333333333298</v>
      </c>
      <c r="H724" s="246">
        <v>0.58333333333333337</v>
      </c>
      <c r="I724" s="71">
        <v>44327</v>
      </c>
      <c r="J724" s="71">
        <v>44336</v>
      </c>
      <c r="K724" s="71">
        <v>44330</v>
      </c>
      <c r="L724" s="71">
        <v>44330</v>
      </c>
      <c r="M724" s="70">
        <v>0.3125</v>
      </c>
      <c r="N724" s="70">
        <v>0.72916666666666663</v>
      </c>
      <c r="O724" s="50" t="s">
        <v>163</v>
      </c>
      <c r="P724" s="50" t="s">
        <v>128</v>
      </c>
      <c r="Q724" s="73" t="s">
        <v>47</v>
      </c>
      <c r="R724" s="50" t="s">
        <v>443</v>
      </c>
      <c r="S724" s="50" t="s">
        <v>337</v>
      </c>
      <c r="T724" s="50" t="s">
        <v>184</v>
      </c>
      <c r="U724" s="151">
        <f t="shared" si="195"/>
        <v>9</v>
      </c>
      <c r="V724" s="50">
        <f t="shared" si="196"/>
        <v>1</v>
      </c>
      <c r="W724" s="152">
        <f t="shared" si="210"/>
        <v>3.4373000000000005</v>
      </c>
      <c r="X724" s="152">
        <f t="shared" si="208"/>
        <v>5.5389966666666668</v>
      </c>
      <c r="Y724" s="134">
        <f t="shared" si="197"/>
        <v>1</v>
      </c>
      <c r="Z724" s="152">
        <f t="shared" si="198"/>
        <v>0</v>
      </c>
      <c r="AA724" s="152">
        <f t="shared" si="199"/>
        <v>5.5389966666666668</v>
      </c>
      <c r="AB724" s="91">
        <f t="shared" si="200"/>
        <v>20</v>
      </c>
      <c r="AC724" s="81">
        <f t="shared" si="201"/>
        <v>5</v>
      </c>
      <c r="AD724" s="81">
        <f t="shared" si="202"/>
        <v>20</v>
      </c>
      <c r="AE724" s="81" t="str">
        <f t="shared" si="203"/>
        <v>5-20</v>
      </c>
      <c r="AF724" s="152">
        <f t="shared" si="204"/>
        <v>0.33366666666666661</v>
      </c>
      <c r="AG724" s="153">
        <f t="shared" si="205"/>
        <v>0</v>
      </c>
      <c r="AH724" s="85">
        <f t="shared" si="206"/>
        <v>1</v>
      </c>
      <c r="AI724" s="81">
        <f t="shared" si="207"/>
        <v>19</v>
      </c>
    </row>
    <row r="725" spans="2:35" ht="30" x14ac:dyDescent="0.25">
      <c r="B725" s="50" t="s">
        <v>127</v>
      </c>
      <c r="C725" s="179">
        <v>258</v>
      </c>
      <c r="D725" s="85">
        <v>0</v>
      </c>
      <c r="E725" s="72" t="s">
        <v>1342</v>
      </c>
      <c r="F725" s="50" t="s">
        <v>1338</v>
      </c>
      <c r="G725" s="70">
        <v>0.33333333333333298</v>
      </c>
      <c r="H725" s="246">
        <v>0.58333333333333337</v>
      </c>
      <c r="I725" s="71">
        <v>44327</v>
      </c>
      <c r="J725" s="71">
        <v>44336</v>
      </c>
      <c r="K725" s="71">
        <v>44330</v>
      </c>
      <c r="L725" s="71">
        <v>44330</v>
      </c>
      <c r="M725" s="70">
        <v>0.64583333333333337</v>
      </c>
      <c r="N725" s="70">
        <v>0.72916666666666663</v>
      </c>
      <c r="O725" s="72" t="s">
        <v>2076</v>
      </c>
      <c r="P725" s="50" t="s">
        <v>128</v>
      </c>
      <c r="Q725" s="73" t="s">
        <v>47</v>
      </c>
      <c r="R725" s="50" t="s">
        <v>351</v>
      </c>
      <c r="S725" s="50" t="s">
        <v>337</v>
      </c>
      <c r="T725" s="50" t="s">
        <v>184</v>
      </c>
      <c r="U725" s="151">
        <f t="shared" si="195"/>
        <v>9</v>
      </c>
      <c r="V725" s="50">
        <f t="shared" si="196"/>
        <v>1</v>
      </c>
      <c r="W725" s="152">
        <f t="shared" si="210"/>
        <v>3.4373000000000005</v>
      </c>
      <c r="X725" s="152">
        <f t="shared" si="208"/>
        <v>5.5389966666666668</v>
      </c>
      <c r="Y725" s="134">
        <f t="shared" si="197"/>
        <v>1</v>
      </c>
      <c r="Z725" s="152">
        <f t="shared" si="198"/>
        <v>0</v>
      </c>
      <c r="AA725" s="152">
        <f t="shared" si="199"/>
        <v>5.5389966666666668</v>
      </c>
      <c r="AB725" s="91">
        <f t="shared" si="200"/>
        <v>20</v>
      </c>
      <c r="AC725" s="81">
        <f t="shared" si="201"/>
        <v>5</v>
      </c>
      <c r="AD725" s="81">
        <f t="shared" si="202"/>
        <v>20</v>
      </c>
      <c r="AE725" s="81" t="str">
        <f t="shared" si="203"/>
        <v>5-20</v>
      </c>
      <c r="AF725" s="152">
        <f t="shared" si="204"/>
        <v>8.3333333333333259E-2</v>
      </c>
      <c r="AG725" s="153">
        <f t="shared" si="205"/>
        <v>0</v>
      </c>
      <c r="AH725" s="85">
        <f t="shared" si="206"/>
        <v>1</v>
      </c>
      <c r="AI725" s="81">
        <f t="shared" si="207"/>
        <v>19</v>
      </c>
    </row>
    <row r="726" spans="2:35" x14ac:dyDescent="0.25">
      <c r="B726" s="50" t="s">
        <v>151</v>
      </c>
      <c r="C726" s="179">
        <v>259</v>
      </c>
      <c r="D726" s="85">
        <f t="shared" ref="D726:D757" si="211">IF(C726=C727,0,1)</f>
        <v>0</v>
      </c>
      <c r="E726" s="50" t="s">
        <v>1343</v>
      </c>
      <c r="F726" s="50" t="s">
        <v>1314</v>
      </c>
      <c r="G726" s="70">
        <v>0.375</v>
      </c>
      <c r="H726" s="70">
        <v>0.5</v>
      </c>
      <c r="I726" s="71">
        <v>44327</v>
      </c>
      <c r="J726" s="71">
        <v>44329</v>
      </c>
      <c r="K726" s="71">
        <v>44327</v>
      </c>
      <c r="L726" s="71">
        <v>44327</v>
      </c>
      <c r="M726" s="70">
        <v>0.41666666666666669</v>
      </c>
      <c r="N726" s="70">
        <v>0.63194444444444442</v>
      </c>
      <c r="O726" s="50" t="s">
        <v>323</v>
      </c>
      <c r="P726" s="50" t="s">
        <v>153</v>
      </c>
      <c r="Q726" s="50" t="s">
        <v>77</v>
      </c>
      <c r="R726" s="50" t="s">
        <v>352</v>
      </c>
      <c r="S726" s="50" t="s">
        <v>337</v>
      </c>
      <c r="T726" s="50" t="s">
        <v>184</v>
      </c>
      <c r="U726" s="151">
        <f t="shared" si="195"/>
        <v>2</v>
      </c>
      <c r="V726" s="50">
        <f t="shared" si="196"/>
        <v>1</v>
      </c>
      <c r="W726" s="152">
        <f t="shared" si="210"/>
        <v>0.8335999999999999</v>
      </c>
      <c r="X726" s="152">
        <f t="shared" si="208"/>
        <v>1.3329966666666666</v>
      </c>
      <c r="Y726" s="134">
        <f t="shared" si="197"/>
        <v>1</v>
      </c>
      <c r="Z726" s="152">
        <f t="shared" si="198"/>
        <v>0</v>
      </c>
      <c r="AA726" s="152">
        <f t="shared" si="199"/>
        <v>1.3329966666666666</v>
      </c>
      <c r="AB726" s="91">
        <f t="shared" si="200"/>
        <v>13</v>
      </c>
      <c r="AC726" s="81">
        <f t="shared" si="201"/>
        <v>5</v>
      </c>
      <c r="AD726" s="81">
        <f t="shared" si="202"/>
        <v>19</v>
      </c>
      <c r="AE726" s="81" t="str">
        <f t="shared" si="203"/>
        <v>5-19</v>
      </c>
      <c r="AF726" s="152">
        <f t="shared" si="204"/>
        <v>0.13227777777777772</v>
      </c>
      <c r="AG726" s="153">
        <f t="shared" si="205"/>
        <v>0</v>
      </c>
      <c r="AH726" s="85">
        <f t="shared" si="206"/>
        <v>1</v>
      </c>
      <c r="AI726" s="81">
        <f t="shared" si="207"/>
        <v>19</v>
      </c>
    </row>
    <row r="727" spans="2:35" x14ac:dyDescent="0.25">
      <c r="B727" s="50" t="s">
        <v>151</v>
      </c>
      <c r="C727" s="179">
        <v>259</v>
      </c>
      <c r="D727" s="85">
        <f t="shared" si="211"/>
        <v>0</v>
      </c>
      <c r="E727" s="50" t="s">
        <v>1344</v>
      </c>
      <c r="F727" s="50" t="s">
        <v>887</v>
      </c>
      <c r="G727" s="70">
        <v>0.375</v>
      </c>
      <c r="H727" s="70">
        <v>0.5</v>
      </c>
      <c r="I727" s="71">
        <v>44327</v>
      </c>
      <c r="J727" s="71">
        <v>44329</v>
      </c>
      <c r="K727" s="71">
        <v>44327</v>
      </c>
      <c r="L727" s="71">
        <v>44327</v>
      </c>
      <c r="M727" s="70">
        <v>0.46249999999999997</v>
      </c>
      <c r="N727" s="70">
        <v>0.59861111111111109</v>
      </c>
      <c r="O727" s="50" t="s">
        <v>270</v>
      </c>
      <c r="P727" s="50" t="s">
        <v>153</v>
      </c>
      <c r="Q727" s="50" t="s">
        <v>77</v>
      </c>
      <c r="R727" s="50" t="s">
        <v>350</v>
      </c>
      <c r="S727" s="50" t="s">
        <v>337</v>
      </c>
      <c r="T727" s="50" t="s">
        <v>184</v>
      </c>
      <c r="U727" s="151">
        <f t="shared" si="195"/>
        <v>2</v>
      </c>
      <c r="V727" s="50">
        <f t="shared" si="196"/>
        <v>1</v>
      </c>
      <c r="W727" s="152">
        <f t="shared" si="210"/>
        <v>0.8335999999999999</v>
      </c>
      <c r="X727" s="152">
        <f t="shared" si="208"/>
        <v>1.3329966666666666</v>
      </c>
      <c r="Y727" s="134">
        <f t="shared" si="197"/>
        <v>1</v>
      </c>
      <c r="Z727" s="152">
        <f t="shared" si="198"/>
        <v>0</v>
      </c>
      <c r="AA727" s="152">
        <f t="shared" si="199"/>
        <v>1.3329966666666666</v>
      </c>
      <c r="AB727" s="91">
        <f t="shared" si="200"/>
        <v>13</v>
      </c>
      <c r="AC727" s="81">
        <f t="shared" si="201"/>
        <v>5</v>
      </c>
      <c r="AD727" s="81">
        <f t="shared" si="202"/>
        <v>19</v>
      </c>
      <c r="AE727" s="81" t="str">
        <f t="shared" si="203"/>
        <v>5-19</v>
      </c>
      <c r="AF727" s="152">
        <f t="shared" si="204"/>
        <v>0.13611111111111113</v>
      </c>
      <c r="AG727" s="153">
        <f t="shared" si="205"/>
        <v>0</v>
      </c>
      <c r="AH727" s="85">
        <f t="shared" si="206"/>
        <v>1</v>
      </c>
      <c r="AI727" s="81">
        <f t="shared" si="207"/>
        <v>19</v>
      </c>
    </row>
    <row r="728" spans="2:35" x14ac:dyDescent="0.25">
      <c r="B728" s="50" t="s">
        <v>151</v>
      </c>
      <c r="C728" s="179">
        <v>259</v>
      </c>
      <c r="D728" s="85">
        <f t="shared" si="211"/>
        <v>0</v>
      </c>
      <c r="E728" s="50" t="s">
        <v>943</v>
      </c>
      <c r="F728" s="50" t="s">
        <v>441</v>
      </c>
      <c r="G728" s="70">
        <v>0.375</v>
      </c>
      <c r="H728" s="70">
        <v>0.5</v>
      </c>
      <c r="I728" s="71">
        <v>44327</v>
      </c>
      <c r="J728" s="71">
        <v>44329</v>
      </c>
      <c r="K728" s="71">
        <v>44327</v>
      </c>
      <c r="L728" s="71">
        <v>44327</v>
      </c>
      <c r="M728" s="70">
        <v>0.46527777777777773</v>
      </c>
      <c r="N728" s="70">
        <v>0.47916666666666669</v>
      </c>
      <c r="O728" s="50" t="s">
        <v>372</v>
      </c>
      <c r="P728" s="50" t="s">
        <v>153</v>
      </c>
      <c r="Q728" s="50" t="s">
        <v>77</v>
      </c>
      <c r="R728" s="50" t="s">
        <v>338</v>
      </c>
      <c r="S728" s="50" t="s">
        <v>336</v>
      </c>
      <c r="T728" s="50" t="s">
        <v>184</v>
      </c>
      <c r="U728" s="151">
        <f t="shared" si="195"/>
        <v>2</v>
      </c>
      <c r="V728" s="50">
        <f t="shared" si="196"/>
        <v>1</v>
      </c>
      <c r="W728" s="152">
        <f t="shared" si="210"/>
        <v>0.8335999999999999</v>
      </c>
      <c r="X728" s="152">
        <f t="shared" si="208"/>
        <v>1.3329966666666666</v>
      </c>
      <c r="Y728" s="134">
        <f t="shared" si="197"/>
        <v>1</v>
      </c>
      <c r="Z728" s="152">
        <f t="shared" si="198"/>
        <v>0</v>
      </c>
      <c r="AA728" s="152">
        <f t="shared" si="199"/>
        <v>1.3329966666666666</v>
      </c>
      <c r="AB728" s="91">
        <f t="shared" si="200"/>
        <v>13</v>
      </c>
      <c r="AC728" s="81">
        <f t="shared" si="201"/>
        <v>5</v>
      </c>
      <c r="AD728" s="81">
        <f t="shared" si="202"/>
        <v>19</v>
      </c>
      <c r="AE728" s="81" t="str">
        <f t="shared" si="203"/>
        <v>5-19</v>
      </c>
      <c r="AF728" s="152">
        <f t="shared" si="204"/>
        <v>1.3888888888888951E-2</v>
      </c>
      <c r="AG728" s="153">
        <f t="shared" si="205"/>
        <v>0</v>
      </c>
      <c r="AH728" s="85">
        <f t="shared" si="206"/>
        <v>1</v>
      </c>
      <c r="AI728" s="81">
        <f t="shared" si="207"/>
        <v>19</v>
      </c>
    </row>
    <row r="729" spans="2:35" x14ac:dyDescent="0.25">
      <c r="B729" s="50" t="s">
        <v>151</v>
      </c>
      <c r="C729" s="179">
        <v>259</v>
      </c>
      <c r="D729" s="85">
        <f t="shared" si="211"/>
        <v>0</v>
      </c>
      <c r="E729" s="50" t="s">
        <v>1345</v>
      </c>
      <c r="F729" s="50" t="s">
        <v>441</v>
      </c>
      <c r="G729" s="70">
        <v>0.375</v>
      </c>
      <c r="H729" s="70">
        <v>0.5</v>
      </c>
      <c r="I729" s="71">
        <v>44327</v>
      </c>
      <c r="J729" s="71">
        <v>44329</v>
      </c>
      <c r="K729" s="71">
        <v>44328</v>
      </c>
      <c r="L729" s="71">
        <v>44328</v>
      </c>
      <c r="M729" s="70">
        <v>0.3125</v>
      </c>
      <c r="N729" s="70">
        <v>0.54166666666666663</v>
      </c>
      <c r="O729" s="50" t="s">
        <v>684</v>
      </c>
      <c r="P729" s="50" t="s">
        <v>153</v>
      </c>
      <c r="Q729" s="50" t="s">
        <v>77</v>
      </c>
      <c r="R729" s="50" t="s">
        <v>338</v>
      </c>
      <c r="S729" s="50" t="s">
        <v>336</v>
      </c>
      <c r="T729" s="50" t="s">
        <v>184</v>
      </c>
      <c r="U729" s="151">
        <f t="shared" si="195"/>
        <v>2</v>
      </c>
      <c r="V729" s="50">
        <f t="shared" si="196"/>
        <v>1</v>
      </c>
      <c r="W729" s="152">
        <f t="shared" si="210"/>
        <v>0.8335999999999999</v>
      </c>
      <c r="X729" s="152">
        <f t="shared" si="208"/>
        <v>1.3329966666666666</v>
      </c>
      <c r="Y729" s="134">
        <f t="shared" si="197"/>
        <v>1</v>
      </c>
      <c r="Z729" s="152">
        <f t="shared" si="198"/>
        <v>0</v>
      </c>
      <c r="AA729" s="152">
        <f t="shared" si="199"/>
        <v>1.3329966666666666</v>
      </c>
      <c r="AB729" s="91">
        <f t="shared" si="200"/>
        <v>13</v>
      </c>
      <c r="AC729" s="81">
        <f t="shared" si="201"/>
        <v>5</v>
      </c>
      <c r="AD729" s="81">
        <f t="shared" si="202"/>
        <v>19</v>
      </c>
      <c r="AE729" s="81" t="str">
        <f t="shared" si="203"/>
        <v>5-19</v>
      </c>
      <c r="AF729" s="152">
        <f t="shared" si="204"/>
        <v>0.14616666666666661</v>
      </c>
      <c r="AG729" s="153">
        <f t="shared" si="205"/>
        <v>0</v>
      </c>
      <c r="AH729" s="85">
        <f t="shared" si="206"/>
        <v>1</v>
      </c>
      <c r="AI729" s="81">
        <f t="shared" si="207"/>
        <v>19</v>
      </c>
    </row>
    <row r="730" spans="2:35" ht="30" x14ac:dyDescent="0.25">
      <c r="B730" s="50" t="s">
        <v>151</v>
      </c>
      <c r="C730" s="179">
        <v>259</v>
      </c>
      <c r="D730" s="85">
        <f t="shared" si="211"/>
        <v>0</v>
      </c>
      <c r="E730" s="50" t="s">
        <v>1346</v>
      </c>
      <c r="F730" s="50" t="s">
        <v>777</v>
      </c>
      <c r="G730" s="70">
        <v>0.375</v>
      </c>
      <c r="H730" s="70">
        <v>0.5</v>
      </c>
      <c r="I730" s="71">
        <v>44327</v>
      </c>
      <c r="J730" s="71">
        <v>44329</v>
      </c>
      <c r="K730" s="71">
        <v>44328</v>
      </c>
      <c r="L730" s="71">
        <v>44328</v>
      </c>
      <c r="M730" s="70">
        <v>0.39583333333333331</v>
      </c>
      <c r="N730" s="70">
        <v>0.43055555555555558</v>
      </c>
      <c r="O730" s="72" t="s">
        <v>928</v>
      </c>
      <c r="P730" s="50" t="s">
        <v>153</v>
      </c>
      <c r="Q730" s="73" t="s">
        <v>47</v>
      </c>
      <c r="R730" s="50" t="s">
        <v>443</v>
      </c>
      <c r="S730" s="50" t="s">
        <v>337</v>
      </c>
      <c r="T730" s="50" t="s">
        <v>184</v>
      </c>
      <c r="U730" s="151">
        <f t="shared" si="195"/>
        <v>2</v>
      </c>
      <c r="V730" s="50">
        <f t="shared" si="196"/>
        <v>1</v>
      </c>
      <c r="W730" s="152">
        <f t="shared" si="210"/>
        <v>0.8335999999999999</v>
      </c>
      <c r="X730" s="152">
        <f t="shared" si="208"/>
        <v>1.3329966666666666</v>
      </c>
      <c r="Y730" s="134">
        <f t="shared" si="197"/>
        <v>1</v>
      </c>
      <c r="Z730" s="152">
        <f t="shared" si="198"/>
        <v>0</v>
      </c>
      <c r="AA730" s="152">
        <f t="shared" si="199"/>
        <v>1.3329966666666666</v>
      </c>
      <c r="AB730" s="91">
        <f t="shared" si="200"/>
        <v>13</v>
      </c>
      <c r="AC730" s="81">
        <f t="shared" si="201"/>
        <v>5</v>
      </c>
      <c r="AD730" s="81">
        <f t="shared" si="202"/>
        <v>19</v>
      </c>
      <c r="AE730" s="81" t="str">
        <f t="shared" si="203"/>
        <v>5-19</v>
      </c>
      <c r="AF730" s="152">
        <f t="shared" si="204"/>
        <v>3.4722222222222265E-2</v>
      </c>
      <c r="AG730" s="153">
        <f t="shared" si="205"/>
        <v>0</v>
      </c>
      <c r="AH730" s="85">
        <f t="shared" si="206"/>
        <v>1</v>
      </c>
      <c r="AI730" s="81">
        <f t="shared" si="207"/>
        <v>19</v>
      </c>
    </row>
    <row r="731" spans="2:35" x14ac:dyDescent="0.25">
      <c r="B731" s="50" t="s">
        <v>151</v>
      </c>
      <c r="C731" s="179">
        <v>259</v>
      </c>
      <c r="D731" s="85">
        <f t="shared" si="211"/>
        <v>0</v>
      </c>
      <c r="E731" s="50" t="s">
        <v>1347</v>
      </c>
      <c r="F731" s="50" t="s">
        <v>777</v>
      </c>
      <c r="G731" s="70">
        <v>0.375</v>
      </c>
      <c r="H731" s="70">
        <v>0.5</v>
      </c>
      <c r="I731" s="71">
        <v>44327</v>
      </c>
      <c r="J731" s="71">
        <v>44329</v>
      </c>
      <c r="K731" s="71">
        <v>44329</v>
      </c>
      <c r="L731" s="71">
        <v>44329</v>
      </c>
      <c r="M731" s="70">
        <v>0.29166666666666669</v>
      </c>
      <c r="N731" s="70">
        <v>0.4548611111111111</v>
      </c>
      <c r="O731" s="50" t="s">
        <v>270</v>
      </c>
      <c r="P731" s="50" t="s">
        <v>153</v>
      </c>
      <c r="Q731" s="50" t="s">
        <v>77</v>
      </c>
      <c r="R731" s="50" t="s">
        <v>443</v>
      </c>
      <c r="S731" s="50" t="s">
        <v>337</v>
      </c>
      <c r="T731" s="50" t="s">
        <v>184</v>
      </c>
      <c r="U731" s="151">
        <f t="shared" si="195"/>
        <v>2</v>
      </c>
      <c r="V731" s="50">
        <f t="shared" si="196"/>
        <v>1</v>
      </c>
      <c r="W731" s="152">
        <f t="shared" si="210"/>
        <v>0.8335999999999999</v>
      </c>
      <c r="X731" s="152">
        <f t="shared" si="208"/>
        <v>1.3329966666666666</v>
      </c>
      <c r="Y731" s="134">
        <f t="shared" si="197"/>
        <v>1</v>
      </c>
      <c r="Z731" s="152">
        <f t="shared" si="198"/>
        <v>0</v>
      </c>
      <c r="AA731" s="152">
        <f t="shared" si="199"/>
        <v>1.3329966666666666</v>
      </c>
      <c r="AB731" s="91">
        <f t="shared" si="200"/>
        <v>13</v>
      </c>
      <c r="AC731" s="81">
        <f t="shared" si="201"/>
        <v>5</v>
      </c>
      <c r="AD731" s="81">
        <f t="shared" si="202"/>
        <v>19</v>
      </c>
      <c r="AE731" s="81" t="str">
        <f t="shared" si="203"/>
        <v>5-19</v>
      </c>
      <c r="AF731" s="152">
        <f t="shared" si="204"/>
        <v>0.16319444444444442</v>
      </c>
      <c r="AG731" s="153">
        <f t="shared" si="205"/>
        <v>0</v>
      </c>
      <c r="AH731" s="85">
        <f t="shared" si="206"/>
        <v>1</v>
      </c>
      <c r="AI731" s="81">
        <f t="shared" si="207"/>
        <v>19</v>
      </c>
    </row>
    <row r="732" spans="2:35" ht="30" x14ac:dyDescent="0.25">
      <c r="B732" s="50" t="s">
        <v>151</v>
      </c>
      <c r="C732" s="179">
        <v>259</v>
      </c>
      <c r="D732" s="85">
        <f t="shared" si="211"/>
        <v>0</v>
      </c>
      <c r="E732" s="50" t="s">
        <v>1348</v>
      </c>
      <c r="F732" s="50" t="s">
        <v>930</v>
      </c>
      <c r="G732" s="70">
        <v>0.375</v>
      </c>
      <c r="H732" s="70">
        <v>0.5</v>
      </c>
      <c r="I732" s="71">
        <v>44327</v>
      </c>
      <c r="J732" s="71">
        <v>44329</v>
      </c>
      <c r="K732" s="71">
        <v>44329</v>
      </c>
      <c r="L732" s="71">
        <v>44329</v>
      </c>
      <c r="M732" s="70">
        <v>0.33333333333333331</v>
      </c>
      <c r="N732" s="70">
        <v>0.40277777777777773</v>
      </c>
      <c r="O732" s="72" t="s">
        <v>1349</v>
      </c>
      <c r="P732" s="50" t="s">
        <v>153</v>
      </c>
      <c r="Q732" s="50" t="s">
        <v>77</v>
      </c>
      <c r="R732" s="50" t="s">
        <v>443</v>
      </c>
      <c r="S732" s="50" t="s">
        <v>337</v>
      </c>
      <c r="T732" s="50" t="s">
        <v>184</v>
      </c>
      <c r="U732" s="151">
        <f t="shared" si="195"/>
        <v>2</v>
      </c>
      <c r="V732" s="50">
        <f t="shared" si="196"/>
        <v>1</v>
      </c>
      <c r="W732" s="152">
        <f t="shared" si="210"/>
        <v>0.8335999999999999</v>
      </c>
      <c r="X732" s="152">
        <f t="shared" si="208"/>
        <v>1.3329966666666666</v>
      </c>
      <c r="Y732" s="134">
        <f t="shared" si="197"/>
        <v>1</v>
      </c>
      <c r="Z732" s="152">
        <f t="shared" si="198"/>
        <v>0</v>
      </c>
      <c r="AA732" s="152">
        <f t="shared" si="199"/>
        <v>1.3329966666666666</v>
      </c>
      <c r="AB732" s="91">
        <f t="shared" si="200"/>
        <v>13</v>
      </c>
      <c r="AC732" s="81">
        <f t="shared" si="201"/>
        <v>5</v>
      </c>
      <c r="AD732" s="81">
        <f t="shared" si="202"/>
        <v>19</v>
      </c>
      <c r="AE732" s="81" t="str">
        <f t="shared" si="203"/>
        <v>5-19</v>
      </c>
      <c r="AF732" s="152">
        <f t="shared" si="204"/>
        <v>6.944444444444442E-2</v>
      </c>
      <c r="AG732" s="153">
        <f t="shared" si="205"/>
        <v>0</v>
      </c>
      <c r="AH732" s="85">
        <f t="shared" si="206"/>
        <v>1</v>
      </c>
      <c r="AI732" s="81">
        <f t="shared" si="207"/>
        <v>19</v>
      </c>
    </row>
    <row r="733" spans="2:35" x14ac:dyDescent="0.25">
      <c r="B733" s="50" t="s">
        <v>151</v>
      </c>
      <c r="C733" s="179">
        <v>259</v>
      </c>
      <c r="D733" s="85">
        <f t="shared" si="211"/>
        <v>0</v>
      </c>
      <c r="E733" s="50" t="s">
        <v>1350</v>
      </c>
      <c r="F733" s="50" t="s">
        <v>777</v>
      </c>
      <c r="G733" s="70">
        <v>0.375</v>
      </c>
      <c r="H733" s="70">
        <v>0.5</v>
      </c>
      <c r="I733" s="71">
        <v>44327</v>
      </c>
      <c r="J733" s="71">
        <v>44329</v>
      </c>
      <c r="K733" s="71">
        <v>44329</v>
      </c>
      <c r="L733" s="71">
        <v>44329</v>
      </c>
      <c r="M733" s="70">
        <v>0.3888888888888889</v>
      </c>
      <c r="N733" s="70">
        <v>0.41666666666666669</v>
      </c>
      <c r="O733" s="50" t="s">
        <v>72</v>
      </c>
      <c r="P733" s="50" t="s">
        <v>153</v>
      </c>
      <c r="Q733" s="73" t="s">
        <v>47</v>
      </c>
      <c r="R733" s="50" t="s">
        <v>777</v>
      </c>
      <c r="S733" s="50" t="s">
        <v>337</v>
      </c>
      <c r="T733" s="50" t="s">
        <v>184</v>
      </c>
      <c r="U733" s="151">
        <f t="shared" si="195"/>
        <v>2</v>
      </c>
      <c r="V733" s="50">
        <f t="shared" si="196"/>
        <v>1</v>
      </c>
      <c r="W733" s="152">
        <f t="shared" si="210"/>
        <v>0.8335999999999999</v>
      </c>
      <c r="X733" s="152">
        <f t="shared" si="208"/>
        <v>1.3329966666666666</v>
      </c>
      <c r="Y733" s="134">
        <f t="shared" si="197"/>
        <v>1</v>
      </c>
      <c r="Z733" s="152">
        <f t="shared" si="198"/>
        <v>0</v>
      </c>
      <c r="AA733" s="152">
        <f t="shared" si="199"/>
        <v>1.3329966666666666</v>
      </c>
      <c r="AB733" s="91">
        <f t="shared" si="200"/>
        <v>13</v>
      </c>
      <c r="AC733" s="81">
        <f t="shared" si="201"/>
        <v>5</v>
      </c>
      <c r="AD733" s="81">
        <f t="shared" si="202"/>
        <v>19</v>
      </c>
      <c r="AE733" s="81" t="str">
        <f t="shared" si="203"/>
        <v>5-19</v>
      </c>
      <c r="AF733" s="152">
        <f t="shared" si="204"/>
        <v>2.777777777777779E-2</v>
      </c>
      <c r="AG733" s="153">
        <f t="shared" si="205"/>
        <v>0</v>
      </c>
      <c r="AH733" s="85">
        <f t="shared" si="206"/>
        <v>1</v>
      </c>
      <c r="AI733" s="81">
        <f t="shared" si="207"/>
        <v>19</v>
      </c>
    </row>
    <row r="734" spans="2:35" x14ac:dyDescent="0.25">
      <c r="B734" s="50" t="s">
        <v>151</v>
      </c>
      <c r="C734" s="179">
        <v>259</v>
      </c>
      <c r="D734" s="85">
        <f t="shared" si="211"/>
        <v>1</v>
      </c>
      <c r="E734" s="50" t="s">
        <v>197</v>
      </c>
      <c r="F734" s="50" t="s">
        <v>887</v>
      </c>
      <c r="G734" s="70">
        <v>0.375</v>
      </c>
      <c r="H734" s="70">
        <v>0.5</v>
      </c>
      <c r="I734" s="71">
        <v>44327</v>
      </c>
      <c r="J734" s="71">
        <v>44329</v>
      </c>
      <c r="K734" s="71">
        <v>44329</v>
      </c>
      <c r="L734" s="71">
        <v>44329</v>
      </c>
      <c r="M734" s="70">
        <v>0.47222222222222227</v>
      </c>
      <c r="N734" s="70">
        <v>0.4861111111111111</v>
      </c>
      <c r="O734" s="50" t="s">
        <v>163</v>
      </c>
      <c r="P734" s="50" t="s">
        <v>153</v>
      </c>
      <c r="Q734" s="73" t="s">
        <v>47</v>
      </c>
      <c r="R734" s="50" t="s">
        <v>443</v>
      </c>
      <c r="S734" s="50" t="s">
        <v>337</v>
      </c>
      <c r="T734" s="50" t="s">
        <v>184</v>
      </c>
      <c r="U734" s="151">
        <f t="shared" si="195"/>
        <v>2</v>
      </c>
      <c r="V734" s="50">
        <f t="shared" si="196"/>
        <v>1</v>
      </c>
      <c r="W734" s="152">
        <f t="shared" si="210"/>
        <v>0.8335999999999999</v>
      </c>
      <c r="X734" s="152">
        <f t="shared" si="208"/>
        <v>1.3329966666666666</v>
      </c>
      <c r="Y734" s="134">
        <f t="shared" si="197"/>
        <v>1</v>
      </c>
      <c r="Z734" s="152">
        <f t="shared" si="198"/>
        <v>0</v>
      </c>
      <c r="AA734" s="152">
        <f t="shared" si="199"/>
        <v>1.3329966666666666</v>
      </c>
      <c r="AB734" s="91">
        <f t="shared" si="200"/>
        <v>13</v>
      </c>
      <c r="AC734" s="81">
        <f t="shared" si="201"/>
        <v>5</v>
      </c>
      <c r="AD734" s="81">
        <f t="shared" si="202"/>
        <v>19</v>
      </c>
      <c r="AE734" s="81" t="str">
        <f t="shared" si="203"/>
        <v>5-19</v>
      </c>
      <c r="AF734" s="152">
        <f t="shared" si="204"/>
        <v>1.388888888888884E-2</v>
      </c>
      <c r="AG734" s="153">
        <f t="shared" si="205"/>
        <v>0</v>
      </c>
      <c r="AH734" s="85">
        <f t="shared" si="206"/>
        <v>1</v>
      </c>
      <c r="AI734" s="81">
        <f t="shared" si="207"/>
        <v>19</v>
      </c>
    </row>
    <row r="735" spans="2:35" ht="30" x14ac:dyDescent="0.25">
      <c r="B735" s="50" t="s">
        <v>150</v>
      </c>
      <c r="C735" s="179">
        <v>260</v>
      </c>
      <c r="D735" s="85">
        <f t="shared" si="211"/>
        <v>0</v>
      </c>
      <c r="E735" s="72" t="s">
        <v>1351</v>
      </c>
      <c r="F735" s="50" t="s">
        <v>934</v>
      </c>
      <c r="G735" s="70">
        <v>0.41666666666666669</v>
      </c>
      <c r="H735" s="70">
        <v>0.5</v>
      </c>
      <c r="I735" s="71">
        <v>44327</v>
      </c>
      <c r="J735" s="71">
        <v>44327</v>
      </c>
      <c r="K735" s="71">
        <v>44327</v>
      </c>
      <c r="L735" s="71">
        <v>44327</v>
      </c>
      <c r="M735" s="70">
        <v>0.41666666666666669</v>
      </c>
      <c r="N735" s="70">
        <v>0.46180555555555558</v>
      </c>
      <c r="O735" s="50" t="s">
        <v>84</v>
      </c>
      <c r="P735" s="50" t="s">
        <v>704</v>
      </c>
      <c r="Q735" s="50" t="s">
        <v>77</v>
      </c>
      <c r="R735" s="50" t="s">
        <v>351</v>
      </c>
      <c r="S735" s="50" t="s">
        <v>337</v>
      </c>
      <c r="T735" s="50" t="s">
        <v>184</v>
      </c>
      <c r="U735" s="151">
        <f t="shared" si="195"/>
        <v>0</v>
      </c>
      <c r="V735" s="50">
        <f t="shared" si="196"/>
        <v>1</v>
      </c>
      <c r="W735" s="152">
        <f t="shared" si="210"/>
        <v>8.3333333333333315E-2</v>
      </c>
      <c r="X735" s="152">
        <f t="shared" si="208"/>
        <v>8.3333333333333315E-2</v>
      </c>
      <c r="Y735" s="134">
        <f t="shared" si="197"/>
        <v>1</v>
      </c>
      <c r="Z735" s="152">
        <f t="shared" si="198"/>
        <v>0</v>
      </c>
      <c r="AA735" s="152">
        <f t="shared" si="199"/>
        <v>8.3333333333333315E-2</v>
      </c>
      <c r="AB735" s="91">
        <f t="shared" si="200"/>
        <v>11</v>
      </c>
      <c r="AC735" s="81">
        <f t="shared" si="201"/>
        <v>5</v>
      </c>
      <c r="AD735" s="81">
        <f t="shared" si="202"/>
        <v>19</v>
      </c>
      <c r="AE735" s="81" t="str">
        <f t="shared" si="203"/>
        <v>5-19</v>
      </c>
      <c r="AF735" s="152">
        <f t="shared" si="204"/>
        <v>4.5138888888888895E-2</v>
      </c>
      <c r="AG735" s="153">
        <f t="shared" si="205"/>
        <v>0</v>
      </c>
      <c r="AH735" s="85">
        <f t="shared" si="206"/>
        <v>1</v>
      </c>
      <c r="AI735" s="81">
        <f t="shared" si="207"/>
        <v>19</v>
      </c>
    </row>
    <row r="736" spans="2:35" x14ac:dyDescent="0.25">
      <c r="B736" s="50" t="s">
        <v>115</v>
      </c>
      <c r="C736" s="179">
        <v>260</v>
      </c>
      <c r="D736" s="85">
        <f t="shared" si="211"/>
        <v>0</v>
      </c>
      <c r="E736" s="50" t="s">
        <v>1352</v>
      </c>
      <c r="F736" s="50" t="s">
        <v>441</v>
      </c>
      <c r="G736" s="70">
        <v>0.41666666666666669</v>
      </c>
      <c r="H736" s="70">
        <v>0.5</v>
      </c>
      <c r="I736" s="71">
        <v>44327</v>
      </c>
      <c r="J736" s="71">
        <v>44327</v>
      </c>
      <c r="K736" s="71">
        <v>44327</v>
      </c>
      <c r="L736" s="71">
        <v>44327</v>
      </c>
      <c r="M736" s="70">
        <v>0.46527777777777773</v>
      </c>
      <c r="N736" s="70">
        <v>0.4861111111111111</v>
      </c>
      <c r="O736" s="50" t="s">
        <v>72</v>
      </c>
      <c r="P736" s="50" t="s">
        <v>704</v>
      </c>
      <c r="Q736" s="73" t="s">
        <v>47</v>
      </c>
      <c r="R736" s="50" t="s">
        <v>443</v>
      </c>
      <c r="S736" s="50" t="s">
        <v>336</v>
      </c>
      <c r="T736" s="50" t="s">
        <v>184</v>
      </c>
      <c r="U736" s="151">
        <f t="shared" si="195"/>
        <v>0</v>
      </c>
      <c r="V736" s="50">
        <f t="shared" si="196"/>
        <v>1</v>
      </c>
      <c r="W736" s="152">
        <f t="shared" si="210"/>
        <v>8.3333333333333315E-2</v>
      </c>
      <c r="X736" s="152">
        <f t="shared" si="208"/>
        <v>8.3333333333333315E-2</v>
      </c>
      <c r="Y736" s="134">
        <f t="shared" si="197"/>
        <v>1</v>
      </c>
      <c r="Z736" s="152">
        <f t="shared" si="198"/>
        <v>0</v>
      </c>
      <c r="AA736" s="152">
        <f t="shared" si="199"/>
        <v>8.3333333333333315E-2</v>
      </c>
      <c r="AB736" s="91">
        <f t="shared" si="200"/>
        <v>11</v>
      </c>
      <c r="AC736" s="81">
        <f t="shared" si="201"/>
        <v>5</v>
      </c>
      <c r="AD736" s="81">
        <f t="shared" si="202"/>
        <v>19</v>
      </c>
      <c r="AE736" s="81" t="str">
        <f t="shared" si="203"/>
        <v>5-19</v>
      </c>
      <c r="AF736" s="152">
        <f t="shared" si="204"/>
        <v>2.083333333333337E-2</v>
      </c>
      <c r="AG736" s="153">
        <f t="shared" si="205"/>
        <v>0</v>
      </c>
      <c r="AH736" s="85">
        <f t="shared" si="206"/>
        <v>1</v>
      </c>
      <c r="AI736" s="81">
        <f t="shared" si="207"/>
        <v>19</v>
      </c>
    </row>
    <row r="737" spans="2:35" x14ac:dyDescent="0.25">
      <c r="B737" s="50" t="s">
        <v>115</v>
      </c>
      <c r="C737" s="179">
        <v>260</v>
      </c>
      <c r="D737" s="85">
        <f t="shared" si="211"/>
        <v>1</v>
      </c>
      <c r="E737" s="50" t="s">
        <v>1353</v>
      </c>
      <c r="F737" s="50" t="s">
        <v>441</v>
      </c>
      <c r="G737" s="70">
        <v>0.41666666666666669</v>
      </c>
      <c r="H737" s="70">
        <v>0.5</v>
      </c>
      <c r="I737" s="71">
        <v>44327</v>
      </c>
      <c r="J737" s="71">
        <v>44327</v>
      </c>
      <c r="K737" s="71">
        <v>44327</v>
      </c>
      <c r="L737" s="71">
        <v>44327</v>
      </c>
      <c r="M737" s="70">
        <v>0.4861111111111111</v>
      </c>
      <c r="N737" s="70">
        <v>0.5</v>
      </c>
      <c r="O737" s="50" t="s">
        <v>684</v>
      </c>
      <c r="P737" s="50" t="s">
        <v>704</v>
      </c>
      <c r="Q737" s="73" t="s">
        <v>47</v>
      </c>
      <c r="R737" s="50" t="s">
        <v>338</v>
      </c>
      <c r="S737" s="50" t="s">
        <v>336</v>
      </c>
      <c r="T737" s="50" t="s">
        <v>184</v>
      </c>
      <c r="U737" s="151">
        <f t="shared" si="195"/>
        <v>0</v>
      </c>
      <c r="V737" s="50">
        <f t="shared" si="196"/>
        <v>1</v>
      </c>
      <c r="W737" s="152">
        <f t="shared" si="210"/>
        <v>8.3333333333333315E-2</v>
      </c>
      <c r="X737" s="152">
        <f t="shared" si="208"/>
        <v>8.3333333333333315E-2</v>
      </c>
      <c r="Y737" s="134">
        <f t="shared" si="197"/>
        <v>1</v>
      </c>
      <c r="Z737" s="152">
        <f t="shared" si="198"/>
        <v>0</v>
      </c>
      <c r="AA737" s="152">
        <f t="shared" si="199"/>
        <v>8.3333333333333315E-2</v>
      </c>
      <c r="AB737" s="91">
        <f t="shared" si="200"/>
        <v>11</v>
      </c>
      <c r="AC737" s="81">
        <f t="shared" si="201"/>
        <v>5</v>
      </c>
      <c r="AD737" s="81">
        <f t="shared" si="202"/>
        <v>19</v>
      </c>
      <c r="AE737" s="81" t="str">
        <f t="shared" si="203"/>
        <v>5-19</v>
      </c>
      <c r="AF737" s="152">
        <f t="shared" si="204"/>
        <v>1.3888888888888895E-2</v>
      </c>
      <c r="AG737" s="153">
        <f t="shared" si="205"/>
        <v>0</v>
      </c>
      <c r="AH737" s="85">
        <f t="shared" si="206"/>
        <v>1</v>
      </c>
      <c r="AI737" s="81">
        <f t="shared" si="207"/>
        <v>19</v>
      </c>
    </row>
    <row r="738" spans="2:35" x14ac:dyDescent="0.25">
      <c r="B738" s="50" t="s">
        <v>149</v>
      </c>
      <c r="C738" s="179">
        <v>261</v>
      </c>
      <c r="D738" s="85">
        <f t="shared" si="211"/>
        <v>0</v>
      </c>
      <c r="E738" s="50" t="s">
        <v>650</v>
      </c>
      <c r="F738" s="50" t="s">
        <v>441</v>
      </c>
      <c r="G738" s="70">
        <v>0.33333333333333331</v>
      </c>
      <c r="H738" s="70">
        <v>0.52777777777777779</v>
      </c>
      <c r="I738" s="71">
        <v>44327</v>
      </c>
      <c r="J738" s="71">
        <v>44327</v>
      </c>
      <c r="K738" s="71">
        <v>44327</v>
      </c>
      <c r="L738" s="71">
        <v>44327</v>
      </c>
      <c r="M738" s="70">
        <v>0.51041666666666663</v>
      </c>
      <c r="N738" s="70">
        <v>0.52777777777777779</v>
      </c>
      <c r="O738" s="50" t="s">
        <v>72</v>
      </c>
      <c r="P738" s="72" t="s">
        <v>1354</v>
      </c>
      <c r="Q738" s="73" t="s">
        <v>47</v>
      </c>
      <c r="R738" s="50" t="s">
        <v>338</v>
      </c>
      <c r="S738" s="50" t="s">
        <v>336</v>
      </c>
      <c r="T738" s="50" t="s">
        <v>184</v>
      </c>
      <c r="U738" s="151">
        <f t="shared" si="195"/>
        <v>0</v>
      </c>
      <c r="V738" s="50">
        <f t="shared" si="196"/>
        <v>1</v>
      </c>
      <c r="W738" s="152">
        <f t="shared" si="210"/>
        <v>0.19444444444444448</v>
      </c>
      <c r="X738" s="152">
        <f t="shared" si="208"/>
        <v>0.19444444444444448</v>
      </c>
      <c r="Y738" s="134">
        <f t="shared" si="197"/>
        <v>1</v>
      </c>
      <c r="Z738" s="152">
        <f t="shared" si="198"/>
        <v>0</v>
      </c>
      <c r="AA738" s="152">
        <f t="shared" si="199"/>
        <v>0.19444444444444448</v>
      </c>
      <c r="AB738" s="91">
        <f t="shared" si="200"/>
        <v>11</v>
      </c>
      <c r="AC738" s="81">
        <f t="shared" si="201"/>
        <v>5</v>
      </c>
      <c r="AD738" s="81">
        <f t="shared" si="202"/>
        <v>19</v>
      </c>
      <c r="AE738" s="81" t="str">
        <f t="shared" si="203"/>
        <v>5-19</v>
      </c>
      <c r="AF738" s="152">
        <f t="shared" si="204"/>
        <v>1.736111111111116E-2</v>
      </c>
      <c r="AG738" s="153">
        <f t="shared" si="205"/>
        <v>0</v>
      </c>
      <c r="AH738" s="85">
        <f t="shared" si="206"/>
        <v>1</v>
      </c>
      <c r="AI738" s="81">
        <f t="shared" si="207"/>
        <v>19</v>
      </c>
    </row>
    <row r="739" spans="2:35" x14ac:dyDescent="0.25">
      <c r="B739" s="50" t="s">
        <v>149</v>
      </c>
      <c r="C739" s="179">
        <v>261</v>
      </c>
      <c r="D739" s="85">
        <f t="shared" si="211"/>
        <v>0</v>
      </c>
      <c r="E739" s="50" t="s">
        <v>1322</v>
      </c>
      <c r="F739" s="50" t="s">
        <v>887</v>
      </c>
      <c r="G739" s="70">
        <v>0.33333333333333331</v>
      </c>
      <c r="H739" s="70">
        <v>0.52777777777777779</v>
      </c>
      <c r="I739" s="71">
        <v>44327</v>
      </c>
      <c r="J739" s="71">
        <v>44327</v>
      </c>
      <c r="K739" s="71">
        <v>44327</v>
      </c>
      <c r="L739" s="71">
        <v>44327</v>
      </c>
      <c r="M739" s="70">
        <v>0.33333333333333331</v>
      </c>
      <c r="N739" s="70">
        <v>0.5</v>
      </c>
      <c r="O739" s="50" t="s">
        <v>272</v>
      </c>
      <c r="P739" s="72" t="s">
        <v>1354</v>
      </c>
      <c r="Q739" s="50" t="s">
        <v>77</v>
      </c>
      <c r="R739" s="50" t="s">
        <v>350</v>
      </c>
      <c r="S739" s="50" t="s">
        <v>337</v>
      </c>
      <c r="T739" s="50" t="s">
        <v>184</v>
      </c>
      <c r="U739" s="151">
        <f t="shared" si="195"/>
        <v>0</v>
      </c>
      <c r="V739" s="50">
        <f t="shared" si="196"/>
        <v>1</v>
      </c>
      <c r="W739" s="152">
        <f t="shared" si="210"/>
        <v>0.19444444444444448</v>
      </c>
      <c r="X739" s="152">
        <f t="shared" si="208"/>
        <v>0.19444444444444448</v>
      </c>
      <c r="Y739" s="134">
        <f t="shared" si="197"/>
        <v>1</v>
      </c>
      <c r="Z739" s="152">
        <f t="shared" si="198"/>
        <v>0</v>
      </c>
      <c r="AA739" s="152">
        <f t="shared" si="199"/>
        <v>0.19444444444444448</v>
      </c>
      <c r="AB739" s="91">
        <f t="shared" si="200"/>
        <v>11</v>
      </c>
      <c r="AC739" s="81">
        <f t="shared" si="201"/>
        <v>5</v>
      </c>
      <c r="AD739" s="81">
        <f t="shared" si="202"/>
        <v>19</v>
      </c>
      <c r="AE739" s="81" t="str">
        <f t="shared" si="203"/>
        <v>5-19</v>
      </c>
      <c r="AF739" s="152">
        <f t="shared" si="204"/>
        <v>0.16666666666666669</v>
      </c>
      <c r="AG739" s="153">
        <f t="shared" si="205"/>
        <v>0</v>
      </c>
      <c r="AH739" s="85">
        <f t="shared" si="206"/>
        <v>1</v>
      </c>
      <c r="AI739" s="81">
        <f t="shared" si="207"/>
        <v>19</v>
      </c>
    </row>
    <row r="740" spans="2:35" ht="30" x14ac:dyDescent="0.25">
      <c r="B740" s="50" t="s">
        <v>149</v>
      </c>
      <c r="C740" s="179">
        <v>261</v>
      </c>
      <c r="D740" s="85">
        <f t="shared" si="211"/>
        <v>1</v>
      </c>
      <c r="E740" s="72" t="s">
        <v>1355</v>
      </c>
      <c r="F740" s="50" t="s">
        <v>441</v>
      </c>
      <c r="G740" s="70">
        <v>0.33333333333333331</v>
      </c>
      <c r="H740" s="70">
        <v>0.52777777777777779</v>
      </c>
      <c r="I740" s="71">
        <v>44327</v>
      </c>
      <c r="J740" s="71">
        <v>44327</v>
      </c>
      <c r="K740" s="71">
        <v>44327</v>
      </c>
      <c r="L740" s="71">
        <v>44327</v>
      </c>
      <c r="M740" s="70">
        <v>0.33333333333333331</v>
      </c>
      <c r="N740" s="70">
        <v>0.5</v>
      </c>
      <c r="O740" s="50" t="s">
        <v>272</v>
      </c>
      <c r="P740" s="72" t="s">
        <v>1354</v>
      </c>
      <c r="Q740" s="73" t="s">
        <v>47</v>
      </c>
      <c r="R740" s="50" t="s">
        <v>351</v>
      </c>
      <c r="S740" s="50" t="s">
        <v>336</v>
      </c>
      <c r="T740" s="50" t="s">
        <v>184</v>
      </c>
      <c r="U740" s="151">
        <f t="shared" si="195"/>
        <v>0</v>
      </c>
      <c r="V740" s="50">
        <f t="shared" si="196"/>
        <v>1</v>
      </c>
      <c r="W740" s="152">
        <f t="shared" si="210"/>
        <v>0.19444444444444448</v>
      </c>
      <c r="X740" s="152">
        <f t="shared" si="208"/>
        <v>0.19444444444444448</v>
      </c>
      <c r="Y740" s="134">
        <f t="shared" si="197"/>
        <v>1</v>
      </c>
      <c r="Z740" s="152">
        <f t="shared" si="198"/>
        <v>0</v>
      </c>
      <c r="AA740" s="152">
        <f t="shared" si="199"/>
        <v>0.19444444444444448</v>
      </c>
      <c r="AB740" s="91">
        <f t="shared" si="200"/>
        <v>11</v>
      </c>
      <c r="AC740" s="81">
        <f t="shared" si="201"/>
        <v>5</v>
      </c>
      <c r="AD740" s="81">
        <f t="shared" si="202"/>
        <v>19</v>
      </c>
      <c r="AE740" s="81" t="str">
        <f t="shared" si="203"/>
        <v>5-19</v>
      </c>
      <c r="AF740" s="152">
        <f t="shared" si="204"/>
        <v>0.16666666666666669</v>
      </c>
      <c r="AG740" s="153">
        <f t="shared" si="205"/>
        <v>0</v>
      </c>
      <c r="AH740" s="85">
        <f t="shared" si="206"/>
        <v>1</v>
      </c>
      <c r="AI740" s="81">
        <f t="shared" si="207"/>
        <v>19</v>
      </c>
    </row>
    <row r="741" spans="2:35" x14ac:dyDescent="0.25">
      <c r="B741" s="50" t="s">
        <v>201</v>
      </c>
      <c r="C741" s="179">
        <v>262</v>
      </c>
      <c r="D741" s="85">
        <f t="shared" si="211"/>
        <v>0</v>
      </c>
      <c r="E741" s="50" t="s">
        <v>1356</v>
      </c>
      <c r="F741" s="50" t="s">
        <v>887</v>
      </c>
      <c r="G741" s="70">
        <v>0.58194444444444449</v>
      </c>
      <c r="H741" s="70">
        <v>0.64583333333333337</v>
      </c>
      <c r="I741" s="71">
        <v>44327</v>
      </c>
      <c r="J741" s="71">
        <v>44328</v>
      </c>
      <c r="K741" s="71">
        <v>44327</v>
      </c>
      <c r="L741" s="71">
        <v>44327</v>
      </c>
      <c r="M741" s="70">
        <v>0.59027777777777779</v>
      </c>
      <c r="N741" s="70">
        <v>0.625</v>
      </c>
      <c r="O741" s="50" t="s">
        <v>400</v>
      </c>
      <c r="P741" s="50" t="s">
        <v>313</v>
      </c>
      <c r="Q741" s="73" t="s">
        <v>47</v>
      </c>
      <c r="R741" s="50" t="s">
        <v>352</v>
      </c>
      <c r="S741" s="50" t="s">
        <v>337</v>
      </c>
      <c r="T741" s="50" t="s">
        <v>184</v>
      </c>
      <c r="U741" s="151">
        <f t="shared" si="195"/>
        <v>1</v>
      </c>
      <c r="V741" s="50">
        <f t="shared" si="196"/>
        <v>1</v>
      </c>
      <c r="W741" s="152">
        <f t="shared" si="210"/>
        <v>0.33538888888888885</v>
      </c>
      <c r="X741" s="152">
        <f t="shared" si="208"/>
        <v>0.56455555555555548</v>
      </c>
      <c r="Y741" s="134">
        <f t="shared" si="197"/>
        <v>1</v>
      </c>
      <c r="Z741" s="152">
        <f t="shared" si="198"/>
        <v>0</v>
      </c>
      <c r="AA741" s="152">
        <f t="shared" si="199"/>
        <v>0.56455555555555548</v>
      </c>
      <c r="AB741" s="91">
        <f t="shared" si="200"/>
        <v>12</v>
      </c>
      <c r="AC741" s="81">
        <f t="shared" si="201"/>
        <v>5</v>
      </c>
      <c r="AD741" s="81">
        <f t="shared" si="202"/>
        <v>19</v>
      </c>
      <c r="AE741" s="81" t="str">
        <f t="shared" si="203"/>
        <v>5-19</v>
      </c>
      <c r="AF741" s="152">
        <f t="shared" si="204"/>
        <v>3.472222222222221E-2</v>
      </c>
      <c r="AG741" s="153">
        <f t="shared" si="205"/>
        <v>0</v>
      </c>
      <c r="AH741" s="85">
        <f t="shared" si="206"/>
        <v>1</v>
      </c>
      <c r="AI741" s="81">
        <f t="shared" si="207"/>
        <v>19</v>
      </c>
    </row>
    <row r="742" spans="2:35" x14ac:dyDescent="0.25">
      <c r="B742" s="50" t="s">
        <v>201</v>
      </c>
      <c r="C742" s="179">
        <v>262</v>
      </c>
      <c r="D742" s="85">
        <f t="shared" si="211"/>
        <v>0</v>
      </c>
      <c r="E742" s="50" t="s">
        <v>1357</v>
      </c>
      <c r="F742" s="50" t="s">
        <v>887</v>
      </c>
      <c r="G742" s="70">
        <v>0.58194444444444449</v>
      </c>
      <c r="H742" s="70">
        <v>0.64583333333333337</v>
      </c>
      <c r="I742" s="71">
        <v>44327</v>
      </c>
      <c r="J742" s="71">
        <v>44328</v>
      </c>
      <c r="K742" s="71">
        <v>44327</v>
      </c>
      <c r="L742" s="71">
        <v>44327</v>
      </c>
      <c r="M742" s="70">
        <v>0.59027777777777779</v>
      </c>
      <c r="N742" s="70">
        <v>0.625</v>
      </c>
      <c r="O742" s="50" t="s">
        <v>271</v>
      </c>
      <c r="P742" s="50" t="s">
        <v>313</v>
      </c>
      <c r="Q742" s="50" t="s">
        <v>77</v>
      </c>
      <c r="R742" s="50" t="s">
        <v>887</v>
      </c>
      <c r="S742" s="50" t="s">
        <v>337</v>
      </c>
      <c r="T742" s="50" t="s">
        <v>184</v>
      </c>
      <c r="U742" s="151">
        <f t="shared" si="195"/>
        <v>1</v>
      </c>
      <c r="V742" s="50">
        <f t="shared" si="196"/>
        <v>1</v>
      </c>
      <c r="W742" s="152">
        <f t="shared" si="210"/>
        <v>0.33538888888888885</v>
      </c>
      <c r="X742" s="152">
        <f t="shared" si="208"/>
        <v>0.56455555555555548</v>
      </c>
      <c r="Y742" s="134">
        <f t="shared" si="197"/>
        <v>1</v>
      </c>
      <c r="Z742" s="152">
        <f t="shared" si="198"/>
        <v>0</v>
      </c>
      <c r="AA742" s="152">
        <f t="shared" si="199"/>
        <v>0.56455555555555548</v>
      </c>
      <c r="AB742" s="91">
        <f t="shared" si="200"/>
        <v>12</v>
      </c>
      <c r="AC742" s="81">
        <f t="shared" si="201"/>
        <v>5</v>
      </c>
      <c r="AD742" s="81">
        <f t="shared" si="202"/>
        <v>19</v>
      </c>
      <c r="AE742" s="81" t="str">
        <f t="shared" si="203"/>
        <v>5-19</v>
      </c>
      <c r="AF742" s="152">
        <f t="shared" si="204"/>
        <v>3.472222222222221E-2</v>
      </c>
      <c r="AG742" s="153">
        <f t="shared" si="205"/>
        <v>0</v>
      </c>
      <c r="AH742" s="85">
        <f t="shared" si="206"/>
        <v>1</v>
      </c>
      <c r="AI742" s="81">
        <f t="shared" si="207"/>
        <v>19</v>
      </c>
    </row>
    <row r="743" spans="2:35" ht="30" x14ac:dyDescent="0.25">
      <c r="B743" s="50" t="s">
        <v>201</v>
      </c>
      <c r="C743" s="179">
        <v>262</v>
      </c>
      <c r="D743" s="85">
        <f t="shared" si="211"/>
        <v>0</v>
      </c>
      <c r="E743" s="72" t="s">
        <v>1358</v>
      </c>
      <c r="F743" s="50" t="s">
        <v>887</v>
      </c>
      <c r="G743" s="70">
        <v>0.58194444444444449</v>
      </c>
      <c r="H743" s="70">
        <v>0.64583333333333337</v>
      </c>
      <c r="I743" s="71">
        <v>44327</v>
      </c>
      <c r="J743" s="71">
        <v>44328</v>
      </c>
      <c r="K743" s="71">
        <v>44328</v>
      </c>
      <c r="L743" s="71">
        <v>44328</v>
      </c>
      <c r="M743" s="70">
        <v>0.31944444444444448</v>
      </c>
      <c r="N743" s="70">
        <v>0.49305555555555558</v>
      </c>
      <c r="O743" s="72" t="s">
        <v>1359</v>
      </c>
      <c r="P743" s="50" t="s">
        <v>313</v>
      </c>
      <c r="Q743" s="50" t="s">
        <v>77</v>
      </c>
      <c r="R743" s="50" t="s">
        <v>887</v>
      </c>
      <c r="S743" s="50" t="s">
        <v>337</v>
      </c>
      <c r="T743" s="50" t="s">
        <v>184</v>
      </c>
      <c r="U743" s="151">
        <f t="shared" si="195"/>
        <v>1</v>
      </c>
      <c r="V743" s="50">
        <f t="shared" si="196"/>
        <v>1</v>
      </c>
      <c r="W743" s="152">
        <f t="shared" si="210"/>
        <v>0.33538888888888885</v>
      </c>
      <c r="X743" s="152">
        <f t="shared" si="208"/>
        <v>0.56455555555555548</v>
      </c>
      <c r="Y743" s="134">
        <f t="shared" si="197"/>
        <v>1</v>
      </c>
      <c r="Z743" s="152">
        <f t="shared" si="198"/>
        <v>0</v>
      </c>
      <c r="AA743" s="152">
        <f t="shared" si="199"/>
        <v>0.56455555555555548</v>
      </c>
      <c r="AB743" s="91">
        <f t="shared" si="200"/>
        <v>12</v>
      </c>
      <c r="AC743" s="81">
        <f t="shared" si="201"/>
        <v>5</v>
      </c>
      <c r="AD743" s="81">
        <f t="shared" si="202"/>
        <v>19</v>
      </c>
      <c r="AE743" s="81" t="str">
        <f t="shared" si="203"/>
        <v>5-19</v>
      </c>
      <c r="AF743" s="152">
        <f t="shared" si="204"/>
        <v>0.1736111111111111</v>
      </c>
      <c r="AG743" s="153">
        <f t="shared" si="205"/>
        <v>0</v>
      </c>
      <c r="AH743" s="85">
        <f t="shared" si="206"/>
        <v>1</v>
      </c>
      <c r="AI743" s="81">
        <f t="shared" si="207"/>
        <v>19</v>
      </c>
    </row>
    <row r="744" spans="2:35" x14ac:dyDescent="0.25">
      <c r="B744" s="50" t="s">
        <v>201</v>
      </c>
      <c r="C744" s="179">
        <v>262</v>
      </c>
      <c r="D744" s="85">
        <f t="shared" si="211"/>
        <v>0</v>
      </c>
      <c r="E744" s="50" t="s">
        <v>1360</v>
      </c>
      <c r="F744" s="50" t="s">
        <v>1338</v>
      </c>
      <c r="G744" s="70">
        <v>0.58194444444444449</v>
      </c>
      <c r="H744" s="70">
        <v>0.64583333333333337</v>
      </c>
      <c r="I744" s="71">
        <v>44327</v>
      </c>
      <c r="J744" s="71">
        <v>44328</v>
      </c>
      <c r="K744" s="71">
        <v>44328</v>
      </c>
      <c r="L744" s="71">
        <v>44328</v>
      </c>
      <c r="M744" s="70">
        <v>0.38194444444444442</v>
      </c>
      <c r="N744" s="70">
        <v>0.4861111111111111</v>
      </c>
      <c r="O744" s="50" t="s">
        <v>270</v>
      </c>
      <c r="P744" s="50" t="s">
        <v>313</v>
      </c>
      <c r="Q744" s="50" t="s">
        <v>77</v>
      </c>
      <c r="R744" s="50" t="s">
        <v>350</v>
      </c>
      <c r="S744" s="50" t="s">
        <v>337</v>
      </c>
      <c r="T744" s="50" t="s">
        <v>184</v>
      </c>
      <c r="U744" s="151">
        <f t="shared" si="195"/>
        <v>1</v>
      </c>
      <c r="V744" s="50">
        <f t="shared" si="196"/>
        <v>1</v>
      </c>
      <c r="W744" s="152">
        <f t="shared" si="210"/>
        <v>0.33538888888888885</v>
      </c>
      <c r="X744" s="152">
        <f t="shared" si="208"/>
        <v>0.56455555555555548</v>
      </c>
      <c r="Y744" s="134">
        <f t="shared" si="197"/>
        <v>1</v>
      </c>
      <c r="Z744" s="152">
        <f t="shared" si="198"/>
        <v>0</v>
      </c>
      <c r="AA744" s="152">
        <f t="shared" si="199"/>
        <v>0.56455555555555548</v>
      </c>
      <c r="AB744" s="91">
        <f t="shared" si="200"/>
        <v>12</v>
      </c>
      <c r="AC744" s="81">
        <f t="shared" si="201"/>
        <v>5</v>
      </c>
      <c r="AD744" s="81">
        <f t="shared" si="202"/>
        <v>19</v>
      </c>
      <c r="AE744" s="81" t="str">
        <f t="shared" si="203"/>
        <v>5-19</v>
      </c>
      <c r="AF744" s="152">
        <f t="shared" si="204"/>
        <v>0.10416666666666669</v>
      </c>
      <c r="AG744" s="153">
        <f t="shared" si="205"/>
        <v>0</v>
      </c>
      <c r="AH744" s="85">
        <f t="shared" si="206"/>
        <v>1</v>
      </c>
      <c r="AI744" s="81">
        <f t="shared" si="207"/>
        <v>19</v>
      </c>
    </row>
    <row r="745" spans="2:35" x14ac:dyDescent="0.25">
      <c r="B745" s="50" t="s">
        <v>201</v>
      </c>
      <c r="C745" s="179">
        <v>262</v>
      </c>
      <c r="D745" s="85">
        <f t="shared" si="211"/>
        <v>0</v>
      </c>
      <c r="E745" s="50" t="s">
        <v>1361</v>
      </c>
      <c r="F745" s="50" t="s">
        <v>903</v>
      </c>
      <c r="G745" s="70">
        <v>0.58194444444444449</v>
      </c>
      <c r="H745" s="70">
        <v>0.64583333333333337</v>
      </c>
      <c r="I745" s="71">
        <v>44327</v>
      </c>
      <c r="J745" s="71">
        <v>44328</v>
      </c>
      <c r="K745" s="71">
        <v>44328</v>
      </c>
      <c r="L745" s="71">
        <v>44328</v>
      </c>
      <c r="M745" s="70">
        <v>0.34027777777777773</v>
      </c>
      <c r="N745" s="70">
        <v>0.58333333333333337</v>
      </c>
      <c r="O745" s="50" t="s">
        <v>72</v>
      </c>
      <c r="P745" s="50" t="s">
        <v>313</v>
      </c>
      <c r="Q745" s="50" t="s">
        <v>77</v>
      </c>
      <c r="R745" s="50" t="s">
        <v>443</v>
      </c>
      <c r="S745" s="50" t="s">
        <v>337</v>
      </c>
      <c r="T745" s="50" t="s">
        <v>184</v>
      </c>
      <c r="U745" s="151">
        <f t="shared" si="195"/>
        <v>1</v>
      </c>
      <c r="V745" s="50">
        <f t="shared" si="196"/>
        <v>1</v>
      </c>
      <c r="W745" s="152">
        <f t="shared" ref="W745:W775" si="212">IF(OR(V745=0,G745="",H745=""),0,IF(AND(V745=1,U745&lt;1,I745=J745,(H745-G745)&lt;=0.2075),H745-G745,IF(AND(V745=1,U745&lt;1,I745=J745,(H745-G745)&gt;0.2075),H745-G745-0.083,IF(AND(V745=1,U745&gt;1),((U745-1)*0.3541)+(H745-$AE$5)+($AF$5-G745-0.083),IF(AND(V745=1,U745=1,I745&lt;&gt;J745,(H745-G745)&lt;=0.332),(H745-$AE$5)+($AF$5-G745)-0.166,(H745-$AE$5)+($AF$5-G745))))))</f>
        <v>0.33538888888888885</v>
      </c>
      <c r="X745" s="152">
        <f t="shared" si="208"/>
        <v>0.56455555555555548</v>
      </c>
      <c r="Y745" s="134">
        <f t="shared" si="197"/>
        <v>1</v>
      </c>
      <c r="Z745" s="152">
        <f t="shared" si="198"/>
        <v>0</v>
      </c>
      <c r="AA745" s="152">
        <f t="shared" si="199"/>
        <v>0.56455555555555548</v>
      </c>
      <c r="AB745" s="91">
        <f t="shared" si="200"/>
        <v>12</v>
      </c>
      <c r="AC745" s="81">
        <f t="shared" si="201"/>
        <v>5</v>
      </c>
      <c r="AD745" s="81">
        <f t="shared" si="202"/>
        <v>19</v>
      </c>
      <c r="AE745" s="81" t="str">
        <f t="shared" si="203"/>
        <v>5-19</v>
      </c>
      <c r="AF745" s="152">
        <f t="shared" si="204"/>
        <v>0.16005555555555562</v>
      </c>
      <c r="AG745" s="153">
        <f t="shared" si="205"/>
        <v>0</v>
      </c>
      <c r="AH745" s="85">
        <f t="shared" si="206"/>
        <v>1</v>
      </c>
      <c r="AI745" s="81">
        <f t="shared" si="207"/>
        <v>19</v>
      </c>
    </row>
    <row r="746" spans="2:35" x14ac:dyDescent="0.25">
      <c r="B746" s="50" t="s">
        <v>251</v>
      </c>
      <c r="C746" s="179">
        <v>262</v>
      </c>
      <c r="D746" s="85">
        <f t="shared" si="211"/>
        <v>0</v>
      </c>
      <c r="E746" s="50" t="s">
        <v>1362</v>
      </c>
      <c r="F746" s="50" t="s">
        <v>441</v>
      </c>
      <c r="G746" s="70">
        <v>0.58194444444444449</v>
      </c>
      <c r="H746" s="70">
        <v>0.64583333333333337</v>
      </c>
      <c r="I746" s="71">
        <v>44327</v>
      </c>
      <c r="J746" s="71">
        <v>44328</v>
      </c>
      <c r="K746" s="71">
        <v>44328</v>
      </c>
      <c r="L746" s="71">
        <v>44328</v>
      </c>
      <c r="M746" s="70">
        <v>0.5625</v>
      </c>
      <c r="N746" s="70">
        <v>0.64583333333333337</v>
      </c>
      <c r="O746" s="50" t="s">
        <v>84</v>
      </c>
      <c r="P746" s="50" t="s">
        <v>313</v>
      </c>
      <c r="Q746" s="50" t="s">
        <v>77</v>
      </c>
      <c r="R746" s="50" t="s">
        <v>351</v>
      </c>
      <c r="S746" s="50" t="s">
        <v>337</v>
      </c>
      <c r="T746" s="50" t="s">
        <v>184</v>
      </c>
      <c r="U746" s="151">
        <f t="shared" si="195"/>
        <v>1</v>
      </c>
      <c r="V746" s="50">
        <f t="shared" si="196"/>
        <v>1</v>
      </c>
      <c r="W746" s="152">
        <f t="shared" si="212"/>
        <v>0.33538888888888885</v>
      </c>
      <c r="X746" s="152">
        <f t="shared" si="208"/>
        <v>0.56455555555555548</v>
      </c>
      <c r="Y746" s="134">
        <f t="shared" si="197"/>
        <v>1</v>
      </c>
      <c r="Z746" s="152">
        <f t="shared" si="198"/>
        <v>0</v>
      </c>
      <c r="AA746" s="152">
        <f t="shared" si="199"/>
        <v>0.56455555555555548</v>
      </c>
      <c r="AB746" s="91">
        <f t="shared" si="200"/>
        <v>12</v>
      </c>
      <c r="AC746" s="81">
        <f t="shared" si="201"/>
        <v>5</v>
      </c>
      <c r="AD746" s="81">
        <f t="shared" si="202"/>
        <v>19</v>
      </c>
      <c r="AE746" s="81" t="str">
        <f t="shared" si="203"/>
        <v>5-19</v>
      </c>
      <c r="AF746" s="152">
        <f t="shared" si="204"/>
        <v>8.333333333333337E-2</v>
      </c>
      <c r="AG746" s="153">
        <f t="shared" si="205"/>
        <v>0</v>
      </c>
      <c r="AH746" s="85">
        <f t="shared" si="206"/>
        <v>1</v>
      </c>
      <c r="AI746" s="81">
        <f t="shared" si="207"/>
        <v>19</v>
      </c>
    </row>
    <row r="747" spans="2:35" x14ac:dyDescent="0.25">
      <c r="B747" s="50" t="s">
        <v>201</v>
      </c>
      <c r="C747" s="179">
        <v>262</v>
      </c>
      <c r="D747" s="85">
        <f t="shared" si="211"/>
        <v>1</v>
      </c>
      <c r="E747" s="50" t="s">
        <v>1363</v>
      </c>
      <c r="F747" s="50" t="s">
        <v>887</v>
      </c>
      <c r="G747" s="70">
        <v>0.58194444444444449</v>
      </c>
      <c r="H747" s="70">
        <v>0.64583333333333337</v>
      </c>
      <c r="I747" s="71">
        <v>44327</v>
      </c>
      <c r="J747" s="71">
        <v>44328</v>
      </c>
      <c r="K747" s="71">
        <v>44328</v>
      </c>
      <c r="L747" s="71">
        <v>44328</v>
      </c>
      <c r="M747" s="70">
        <v>0.625</v>
      </c>
      <c r="N747" s="70">
        <v>0.64583333333333337</v>
      </c>
      <c r="O747" s="50" t="s">
        <v>62</v>
      </c>
      <c r="P747" s="50" t="s">
        <v>313</v>
      </c>
      <c r="Q747" s="50" t="s">
        <v>77</v>
      </c>
      <c r="R747" s="50" t="s">
        <v>349</v>
      </c>
      <c r="S747" s="50" t="s">
        <v>337</v>
      </c>
      <c r="T747" s="50" t="s">
        <v>184</v>
      </c>
      <c r="U747" s="151">
        <f t="shared" si="195"/>
        <v>1</v>
      </c>
      <c r="V747" s="50">
        <f t="shared" si="196"/>
        <v>1</v>
      </c>
      <c r="W747" s="152">
        <f t="shared" si="212"/>
        <v>0.33538888888888885</v>
      </c>
      <c r="X747" s="152">
        <f t="shared" si="208"/>
        <v>0.56455555555555548</v>
      </c>
      <c r="Y747" s="134">
        <f t="shared" si="197"/>
        <v>1</v>
      </c>
      <c r="Z747" s="152">
        <f t="shared" si="198"/>
        <v>0</v>
      </c>
      <c r="AA747" s="152">
        <f t="shared" si="199"/>
        <v>0.56455555555555548</v>
      </c>
      <c r="AB747" s="91">
        <f t="shared" si="200"/>
        <v>12</v>
      </c>
      <c r="AC747" s="81">
        <f t="shared" si="201"/>
        <v>5</v>
      </c>
      <c r="AD747" s="81">
        <f t="shared" si="202"/>
        <v>19</v>
      </c>
      <c r="AE747" s="81" t="str">
        <f t="shared" si="203"/>
        <v>5-19</v>
      </c>
      <c r="AF747" s="152">
        <f t="shared" si="204"/>
        <v>2.083333333333337E-2</v>
      </c>
      <c r="AG747" s="153">
        <f t="shared" si="205"/>
        <v>0</v>
      </c>
      <c r="AH747" s="85">
        <f t="shared" si="206"/>
        <v>1</v>
      </c>
      <c r="AI747" s="81">
        <f t="shared" si="207"/>
        <v>19</v>
      </c>
    </row>
    <row r="748" spans="2:35" x14ac:dyDescent="0.25">
      <c r="B748" s="50" t="s">
        <v>212</v>
      </c>
      <c r="C748" s="179">
        <v>263</v>
      </c>
      <c r="D748" s="85">
        <f t="shared" si="211"/>
        <v>0</v>
      </c>
      <c r="E748" s="50" t="s">
        <v>1364</v>
      </c>
      <c r="F748" s="50" t="s">
        <v>890</v>
      </c>
      <c r="G748" s="70">
        <v>0.3125</v>
      </c>
      <c r="H748" s="70">
        <v>0.52083333333333337</v>
      </c>
      <c r="I748" s="71">
        <v>44328</v>
      </c>
      <c r="J748" s="71">
        <v>44328</v>
      </c>
      <c r="K748" s="71">
        <v>44328</v>
      </c>
      <c r="L748" s="71">
        <v>44328</v>
      </c>
      <c r="M748" s="70">
        <v>0.3125</v>
      </c>
      <c r="N748" s="70">
        <v>0.31944444444444448</v>
      </c>
      <c r="O748" s="50" t="s">
        <v>271</v>
      </c>
      <c r="P748" s="50" t="s">
        <v>277</v>
      </c>
      <c r="Q748" s="73" t="s">
        <v>47</v>
      </c>
      <c r="R748" s="50" t="s">
        <v>687</v>
      </c>
      <c r="S748" s="50" t="s">
        <v>336</v>
      </c>
      <c r="T748" s="50" t="s">
        <v>185</v>
      </c>
      <c r="U748" s="151">
        <f t="shared" si="195"/>
        <v>0</v>
      </c>
      <c r="V748" s="50">
        <f t="shared" si="196"/>
        <v>1</v>
      </c>
      <c r="W748" s="152">
        <f t="shared" si="212"/>
        <v>0.12533333333333335</v>
      </c>
      <c r="X748" s="152">
        <f t="shared" si="208"/>
        <v>0.16666333333333339</v>
      </c>
      <c r="Y748" s="134">
        <f t="shared" si="197"/>
        <v>1</v>
      </c>
      <c r="Z748" s="152">
        <f t="shared" si="198"/>
        <v>0</v>
      </c>
      <c r="AA748" s="152">
        <f t="shared" si="199"/>
        <v>0.16666333333333339</v>
      </c>
      <c r="AB748" s="91">
        <f t="shared" si="200"/>
        <v>12</v>
      </c>
      <c r="AC748" s="81">
        <f t="shared" si="201"/>
        <v>5</v>
      </c>
      <c r="AD748" s="81">
        <f t="shared" si="202"/>
        <v>19</v>
      </c>
      <c r="AE748" s="81" t="str">
        <f t="shared" si="203"/>
        <v>5-19</v>
      </c>
      <c r="AF748" s="152">
        <f t="shared" si="204"/>
        <v>6.9444444444444753E-3</v>
      </c>
      <c r="AG748" s="153">
        <f t="shared" si="205"/>
        <v>0</v>
      </c>
      <c r="AH748" s="85">
        <f t="shared" si="206"/>
        <v>1</v>
      </c>
      <c r="AI748" s="81">
        <f t="shared" si="207"/>
        <v>19</v>
      </c>
    </row>
    <row r="749" spans="2:35" x14ac:dyDescent="0.25">
      <c r="B749" s="50" t="s">
        <v>212</v>
      </c>
      <c r="C749" s="179">
        <v>263</v>
      </c>
      <c r="D749" s="85">
        <f t="shared" si="211"/>
        <v>0</v>
      </c>
      <c r="E749" s="50" t="s">
        <v>1365</v>
      </c>
      <c r="F749" s="50" t="s">
        <v>891</v>
      </c>
      <c r="G749" s="70">
        <v>0.3125</v>
      </c>
      <c r="H749" s="70">
        <v>0.52083333333333337</v>
      </c>
      <c r="I749" s="71">
        <v>44328</v>
      </c>
      <c r="J749" s="71">
        <v>44328</v>
      </c>
      <c r="K749" s="71">
        <v>44328</v>
      </c>
      <c r="L749" s="71">
        <v>44328</v>
      </c>
      <c r="M749" s="70">
        <v>0.3125</v>
      </c>
      <c r="N749" s="70">
        <v>0.33333333333333331</v>
      </c>
      <c r="O749" s="50" t="s">
        <v>100</v>
      </c>
      <c r="P749" s="50" t="s">
        <v>277</v>
      </c>
      <c r="Q749" s="73" t="s">
        <v>47</v>
      </c>
      <c r="R749" s="50" t="s">
        <v>443</v>
      </c>
      <c r="S749" s="50" t="s">
        <v>337</v>
      </c>
      <c r="T749" s="50" t="s">
        <v>185</v>
      </c>
      <c r="U749" s="151">
        <f t="shared" si="195"/>
        <v>0</v>
      </c>
      <c r="V749" s="50">
        <f t="shared" si="196"/>
        <v>1</v>
      </c>
      <c r="W749" s="152">
        <f t="shared" si="212"/>
        <v>0.12533333333333335</v>
      </c>
      <c r="X749" s="152">
        <f t="shared" si="208"/>
        <v>0.16666333333333339</v>
      </c>
      <c r="Y749" s="134">
        <f t="shared" si="197"/>
        <v>1</v>
      </c>
      <c r="Z749" s="152">
        <f t="shared" si="198"/>
        <v>0</v>
      </c>
      <c r="AA749" s="152">
        <f t="shared" si="199"/>
        <v>0.16666333333333339</v>
      </c>
      <c r="AB749" s="91">
        <f t="shared" si="200"/>
        <v>12</v>
      </c>
      <c r="AC749" s="81">
        <f t="shared" si="201"/>
        <v>5</v>
      </c>
      <c r="AD749" s="81">
        <f t="shared" si="202"/>
        <v>19</v>
      </c>
      <c r="AE749" s="81" t="str">
        <f t="shared" si="203"/>
        <v>5-19</v>
      </c>
      <c r="AF749" s="152">
        <f t="shared" si="204"/>
        <v>2.0833333333333315E-2</v>
      </c>
      <c r="AG749" s="153">
        <f t="shared" si="205"/>
        <v>0</v>
      </c>
      <c r="AH749" s="85">
        <f t="shared" si="206"/>
        <v>1</v>
      </c>
      <c r="AI749" s="81">
        <f t="shared" si="207"/>
        <v>19</v>
      </c>
    </row>
    <row r="750" spans="2:35" x14ac:dyDescent="0.25">
      <c r="B750" s="50" t="s">
        <v>212</v>
      </c>
      <c r="C750" s="179">
        <v>263</v>
      </c>
      <c r="D750" s="85">
        <f t="shared" si="211"/>
        <v>0</v>
      </c>
      <c r="E750" s="50" t="s">
        <v>1366</v>
      </c>
      <c r="F750" s="50" t="s">
        <v>890</v>
      </c>
      <c r="G750" s="70">
        <v>0.3125</v>
      </c>
      <c r="H750" s="70">
        <v>0.52083333333333337</v>
      </c>
      <c r="I750" s="71">
        <v>44328</v>
      </c>
      <c r="J750" s="71">
        <v>44328</v>
      </c>
      <c r="K750" s="71">
        <v>44328</v>
      </c>
      <c r="L750" s="71">
        <v>44328</v>
      </c>
      <c r="M750" s="70">
        <v>0.35416666666666669</v>
      </c>
      <c r="N750" s="70">
        <v>0.45416666666666666</v>
      </c>
      <c r="O750" s="50" t="s">
        <v>271</v>
      </c>
      <c r="P750" s="50" t="s">
        <v>277</v>
      </c>
      <c r="Q750" s="73" t="s">
        <v>47</v>
      </c>
      <c r="R750" s="50" t="s">
        <v>380</v>
      </c>
      <c r="S750" s="50" t="s">
        <v>336</v>
      </c>
      <c r="T750" s="50" t="s">
        <v>185</v>
      </c>
      <c r="U750" s="151">
        <f t="shared" si="195"/>
        <v>0</v>
      </c>
      <c r="V750" s="50">
        <f t="shared" si="196"/>
        <v>1</v>
      </c>
      <c r="W750" s="152">
        <f t="shared" si="212"/>
        <v>0.12533333333333335</v>
      </c>
      <c r="X750" s="152">
        <f t="shared" si="208"/>
        <v>0.16666333333333339</v>
      </c>
      <c r="Y750" s="134">
        <f t="shared" si="197"/>
        <v>1</v>
      </c>
      <c r="Z750" s="152">
        <f t="shared" si="198"/>
        <v>0</v>
      </c>
      <c r="AA750" s="152">
        <f t="shared" si="199"/>
        <v>0.16666333333333339</v>
      </c>
      <c r="AB750" s="91">
        <f t="shared" si="200"/>
        <v>12</v>
      </c>
      <c r="AC750" s="81">
        <f t="shared" si="201"/>
        <v>5</v>
      </c>
      <c r="AD750" s="81">
        <f t="shared" si="202"/>
        <v>19</v>
      </c>
      <c r="AE750" s="81" t="str">
        <f t="shared" si="203"/>
        <v>5-19</v>
      </c>
      <c r="AF750" s="152">
        <f t="shared" si="204"/>
        <v>9.9999999999999978E-2</v>
      </c>
      <c r="AG750" s="153">
        <f t="shared" si="205"/>
        <v>0</v>
      </c>
      <c r="AH750" s="85">
        <f t="shared" si="206"/>
        <v>1</v>
      </c>
      <c r="AI750" s="81">
        <f t="shared" si="207"/>
        <v>19</v>
      </c>
    </row>
    <row r="751" spans="2:35" x14ac:dyDescent="0.25">
      <c r="B751" s="50" t="s">
        <v>212</v>
      </c>
      <c r="C751" s="179">
        <v>263</v>
      </c>
      <c r="D751" s="85">
        <f t="shared" si="211"/>
        <v>1</v>
      </c>
      <c r="E751" s="50" t="s">
        <v>1367</v>
      </c>
      <c r="F751" s="50" t="s">
        <v>897</v>
      </c>
      <c r="G751" s="70">
        <v>0.3125</v>
      </c>
      <c r="H751" s="70">
        <v>0.52083333333333337</v>
      </c>
      <c r="I751" s="71">
        <v>44328</v>
      </c>
      <c r="J751" s="71">
        <v>44328</v>
      </c>
      <c r="K751" s="71">
        <v>44328</v>
      </c>
      <c r="L751" s="71">
        <v>44328</v>
      </c>
      <c r="M751" s="70">
        <v>0.45833333333333331</v>
      </c>
      <c r="N751" s="70">
        <v>0.49305555555555558</v>
      </c>
      <c r="O751" s="50" t="s">
        <v>65</v>
      </c>
      <c r="P751" s="50" t="s">
        <v>277</v>
      </c>
      <c r="Q751" s="73" t="s">
        <v>47</v>
      </c>
      <c r="R751" s="50" t="s">
        <v>351</v>
      </c>
      <c r="S751" s="50" t="s">
        <v>337</v>
      </c>
      <c r="T751" s="50" t="s">
        <v>185</v>
      </c>
      <c r="U751" s="151">
        <f t="shared" si="195"/>
        <v>0</v>
      </c>
      <c r="V751" s="50">
        <f t="shared" si="196"/>
        <v>1</v>
      </c>
      <c r="W751" s="152">
        <f t="shared" si="212"/>
        <v>0.12533333333333335</v>
      </c>
      <c r="X751" s="152">
        <f t="shared" si="208"/>
        <v>0.16666333333333339</v>
      </c>
      <c r="Y751" s="134">
        <f t="shared" si="197"/>
        <v>1</v>
      </c>
      <c r="Z751" s="152">
        <f t="shared" si="198"/>
        <v>0</v>
      </c>
      <c r="AA751" s="152">
        <f t="shared" si="199"/>
        <v>0.16666333333333339</v>
      </c>
      <c r="AB751" s="91">
        <f t="shared" si="200"/>
        <v>12</v>
      </c>
      <c r="AC751" s="81">
        <f t="shared" si="201"/>
        <v>5</v>
      </c>
      <c r="AD751" s="81">
        <f t="shared" si="202"/>
        <v>19</v>
      </c>
      <c r="AE751" s="81" t="str">
        <f t="shared" si="203"/>
        <v>5-19</v>
      </c>
      <c r="AF751" s="152">
        <f t="shared" si="204"/>
        <v>3.4722222222222265E-2</v>
      </c>
      <c r="AG751" s="153">
        <f t="shared" si="205"/>
        <v>0</v>
      </c>
      <c r="AH751" s="85">
        <f t="shared" si="206"/>
        <v>1</v>
      </c>
      <c r="AI751" s="81">
        <f t="shared" si="207"/>
        <v>19</v>
      </c>
    </row>
    <row r="752" spans="2:35" x14ac:dyDescent="0.25">
      <c r="B752" s="50" t="s">
        <v>191</v>
      </c>
      <c r="C752" s="179">
        <v>264</v>
      </c>
      <c r="D752" s="85">
        <f t="shared" si="211"/>
        <v>0</v>
      </c>
      <c r="E752" s="72" t="s">
        <v>1368</v>
      </c>
      <c r="F752" s="50" t="s">
        <v>887</v>
      </c>
      <c r="G752" s="70">
        <v>0.35416666666666669</v>
      </c>
      <c r="H752" s="70">
        <v>0.64583333333333337</v>
      </c>
      <c r="I752" s="71">
        <v>44328</v>
      </c>
      <c r="J752" s="71">
        <v>44328</v>
      </c>
      <c r="K752" s="71">
        <v>44328</v>
      </c>
      <c r="L752" s="71">
        <v>44328</v>
      </c>
      <c r="M752" s="70">
        <v>0.35416666666666669</v>
      </c>
      <c r="N752" s="70">
        <v>0.42152777777777778</v>
      </c>
      <c r="O752" s="50" t="s">
        <v>62</v>
      </c>
      <c r="P752" s="50" t="s">
        <v>760</v>
      </c>
      <c r="Q752" s="73" t="s">
        <v>47</v>
      </c>
      <c r="R752" s="50" t="s">
        <v>1369</v>
      </c>
      <c r="S752" s="50" t="s">
        <v>337</v>
      </c>
      <c r="T752" s="50" t="s">
        <v>186</v>
      </c>
      <c r="U752" s="151">
        <f t="shared" si="195"/>
        <v>0</v>
      </c>
      <c r="V752" s="50">
        <f t="shared" si="196"/>
        <v>1</v>
      </c>
      <c r="W752" s="152">
        <f t="shared" si="212"/>
        <v>0.20866666666666667</v>
      </c>
      <c r="X752" s="152">
        <f t="shared" si="208"/>
        <v>0.2499966666666667</v>
      </c>
      <c r="Y752" s="134">
        <f t="shared" si="197"/>
        <v>0</v>
      </c>
      <c r="Z752" s="152">
        <f t="shared" si="198"/>
        <v>0.22916666666666663</v>
      </c>
      <c r="AA752" s="152">
        <f t="shared" si="199"/>
        <v>0.47916333333333333</v>
      </c>
      <c r="AB752" s="91">
        <f t="shared" si="200"/>
        <v>12</v>
      </c>
      <c r="AC752" s="81">
        <f t="shared" si="201"/>
        <v>5</v>
      </c>
      <c r="AD752" s="81">
        <f t="shared" si="202"/>
        <v>19</v>
      </c>
      <c r="AE752" s="81" t="str">
        <f t="shared" si="203"/>
        <v>5-19</v>
      </c>
      <c r="AF752" s="152">
        <f t="shared" si="204"/>
        <v>6.7361111111111094E-2</v>
      </c>
      <c r="AG752" s="153">
        <f t="shared" si="205"/>
        <v>0</v>
      </c>
      <c r="AH752" s="85">
        <f t="shared" si="206"/>
        <v>1</v>
      </c>
      <c r="AI752" s="81">
        <f t="shared" si="207"/>
        <v>19</v>
      </c>
    </row>
    <row r="753" spans="2:35" ht="75" x14ac:dyDescent="0.25">
      <c r="B753" s="50" t="s">
        <v>191</v>
      </c>
      <c r="C753" s="179">
        <v>264</v>
      </c>
      <c r="D753" s="85">
        <f t="shared" si="211"/>
        <v>0</v>
      </c>
      <c r="E753" s="72" t="s">
        <v>1370</v>
      </c>
      <c r="F753" s="50" t="s">
        <v>976</v>
      </c>
      <c r="G753" s="70">
        <v>0.35416666666666669</v>
      </c>
      <c r="H753" s="70">
        <v>0.64583333333333337</v>
      </c>
      <c r="I753" s="71">
        <v>44328</v>
      </c>
      <c r="J753" s="71">
        <v>44328</v>
      </c>
      <c r="K753" s="71">
        <v>44328</v>
      </c>
      <c r="L753" s="71">
        <v>44328</v>
      </c>
      <c r="M753" s="70">
        <v>0.52083333333333337</v>
      </c>
      <c r="N753" s="70">
        <v>0.64583333333333337</v>
      </c>
      <c r="O753" s="50" t="s">
        <v>163</v>
      </c>
      <c r="P753" s="50" t="s">
        <v>760</v>
      </c>
      <c r="Q753" s="73" t="s">
        <v>47</v>
      </c>
      <c r="R753" s="50" t="s">
        <v>443</v>
      </c>
      <c r="S753" s="50" t="s">
        <v>336</v>
      </c>
      <c r="T753" s="50" t="s">
        <v>186</v>
      </c>
      <c r="U753" s="151">
        <f t="shared" ref="U753:U816" si="213">+J753-I753</f>
        <v>0</v>
      </c>
      <c r="V753" s="50">
        <f t="shared" ref="V753:V816" si="214">IF(AND(G753&lt;&gt;"",H753&lt;&gt;""),1,0)</f>
        <v>1</v>
      </c>
      <c r="W753" s="152">
        <f t="shared" si="212"/>
        <v>0.20866666666666667</v>
      </c>
      <c r="X753" s="152">
        <f t="shared" si="208"/>
        <v>0.2499966666666667</v>
      </c>
      <c r="Y753" s="134">
        <f t="shared" ref="Y753:Y816" si="215">IFERROR(IF(H753&gt;VLOOKUP(T753,$AH$2:$AI$5,2,0),0,1),1)</f>
        <v>0</v>
      </c>
      <c r="Z753" s="152">
        <f t="shared" ref="Z753:Z816" si="216">IF(Y753=1,0,($AF$3-H753))</f>
        <v>0.22916666666666663</v>
      </c>
      <c r="AA753" s="152">
        <f t="shared" ref="AA753:AA816" si="217">X753+Z753</f>
        <v>0.47916333333333333</v>
      </c>
      <c r="AB753" s="91">
        <f t="shared" ref="AB753:AB816" si="218">DAY(J753)</f>
        <v>12</v>
      </c>
      <c r="AC753" s="81">
        <f t="shared" ref="AC753:AC816" si="219">MONTH(J753)</f>
        <v>5</v>
      </c>
      <c r="AD753" s="81">
        <f t="shared" ref="AD753:AD816" si="220">WEEKNUM(J753,21)</f>
        <v>19</v>
      </c>
      <c r="AE753" s="81" t="str">
        <f t="shared" ref="AE753:AE816" si="221">AC753&amp;"-"&amp;AD753</f>
        <v>5-19</v>
      </c>
      <c r="AF753" s="152">
        <f t="shared" ref="AF753:AF816" si="222">IFERROR(IF(OR(AH753=0,M753="",N753=""),0,IF(AND(AH753=1,AG753&lt;1,K753=L753,(N753-M753)&lt;=0.2075),N753-M753,IF(AND(AH753=1,AG753&lt;1,K753=L753,(N753-M753)&gt;0.2075),N753-M753-0.083,IF(AND(AH753=1,AG753&gt;1),((AG753-1)*0.3541)+(N753-$AE$5)+($AF$5-M753-0.083),IF(AND(AH753=1,AG753=1,K753&lt;&gt;L753,(N753-M753)&lt;=0.332),(N753-$AE$5)+($AF$5-M753)-0.166,(N753-$AE$5)+($AF$5-M753)))))),"")</f>
        <v>0.125</v>
      </c>
      <c r="AG753" s="153">
        <f t="shared" ref="AG753:AG816" si="223">(L753-K753)</f>
        <v>0</v>
      </c>
      <c r="AH753" s="85">
        <f t="shared" ref="AH753:AH816" si="224">IF(AND(R753&lt;&gt;"",S753&lt;&gt;""),1,0)</f>
        <v>1</v>
      </c>
      <c r="AI753" s="81">
        <f t="shared" ref="AI753:AI816" si="225">WEEKNUM(L753,21)</f>
        <v>19</v>
      </c>
    </row>
    <row r="754" spans="2:35" ht="30" x14ac:dyDescent="0.25">
      <c r="B754" s="50" t="s">
        <v>1323</v>
      </c>
      <c r="C754" s="179">
        <v>264</v>
      </c>
      <c r="D754" s="85">
        <f t="shared" si="211"/>
        <v>1</v>
      </c>
      <c r="E754" s="72" t="s">
        <v>1371</v>
      </c>
      <c r="F754" s="50" t="s">
        <v>976</v>
      </c>
      <c r="G754" s="70">
        <v>0.35416666666666669</v>
      </c>
      <c r="H754" s="70">
        <v>0.64583333333333337</v>
      </c>
      <c r="I754" s="71">
        <v>44328</v>
      </c>
      <c r="J754" s="71">
        <v>44328</v>
      </c>
      <c r="K754" s="71">
        <v>44328</v>
      </c>
      <c r="L754" s="71">
        <v>44328</v>
      </c>
      <c r="M754" s="70">
        <v>0.5</v>
      </c>
      <c r="N754" s="70">
        <v>0.52083333333333337</v>
      </c>
      <c r="O754" s="72" t="s">
        <v>1069</v>
      </c>
      <c r="P754" s="50" t="s">
        <v>760</v>
      </c>
      <c r="Q754" s="73" t="s">
        <v>47</v>
      </c>
      <c r="R754" s="50" t="s">
        <v>443</v>
      </c>
      <c r="S754" s="50" t="s">
        <v>336</v>
      </c>
      <c r="T754" s="50" t="s">
        <v>186</v>
      </c>
      <c r="U754" s="151">
        <f t="shared" si="213"/>
        <v>0</v>
      </c>
      <c r="V754" s="50">
        <f t="shared" si="214"/>
        <v>1</v>
      </c>
      <c r="W754" s="152">
        <f t="shared" si="212"/>
        <v>0.20866666666666667</v>
      </c>
      <c r="X754" s="152">
        <f t="shared" si="208"/>
        <v>0.2499966666666667</v>
      </c>
      <c r="Y754" s="134">
        <f t="shared" si="215"/>
        <v>0</v>
      </c>
      <c r="Z754" s="152">
        <f t="shared" si="216"/>
        <v>0.22916666666666663</v>
      </c>
      <c r="AA754" s="152">
        <f t="shared" si="217"/>
        <v>0.47916333333333333</v>
      </c>
      <c r="AB754" s="91">
        <f t="shared" si="218"/>
        <v>12</v>
      </c>
      <c r="AC754" s="81">
        <f t="shared" si="219"/>
        <v>5</v>
      </c>
      <c r="AD754" s="81">
        <f t="shared" si="220"/>
        <v>19</v>
      </c>
      <c r="AE754" s="81" t="str">
        <f t="shared" si="221"/>
        <v>5-19</v>
      </c>
      <c r="AF754" s="152">
        <f t="shared" si="222"/>
        <v>2.083333333333337E-2</v>
      </c>
      <c r="AG754" s="153">
        <f t="shared" si="223"/>
        <v>0</v>
      </c>
      <c r="AH754" s="85">
        <f t="shared" si="224"/>
        <v>1</v>
      </c>
      <c r="AI754" s="81">
        <f t="shared" si="225"/>
        <v>19</v>
      </c>
    </row>
    <row r="755" spans="2:35" ht="45" x14ac:dyDescent="0.25">
      <c r="B755" s="50" t="s">
        <v>200</v>
      </c>
      <c r="C755" s="179">
        <v>265</v>
      </c>
      <c r="D755" s="85">
        <f t="shared" si="211"/>
        <v>0</v>
      </c>
      <c r="E755" s="72" t="s">
        <v>1372</v>
      </c>
      <c r="F755" s="50" t="s">
        <v>934</v>
      </c>
      <c r="G755" s="70">
        <v>0.35416666666666669</v>
      </c>
      <c r="H755" s="70">
        <v>0.625</v>
      </c>
      <c r="I755" s="71">
        <v>44328</v>
      </c>
      <c r="J755" s="71">
        <v>44328</v>
      </c>
      <c r="K755" s="71">
        <v>44328</v>
      </c>
      <c r="L755" s="71">
        <v>44328</v>
      </c>
      <c r="M755" s="70">
        <v>0.375</v>
      </c>
      <c r="N755" s="70">
        <v>0.4513888888888889</v>
      </c>
      <c r="O755" s="50" t="s">
        <v>65</v>
      </c>
      <c r="P755" s="50" t="s">
        <v>266</v>
      </c>
      <c r="Q755" s="50" t="s">
        <v>77</v>
      </c>
      <c r="R755" s="50" t="s">
        <v>351</v>
      </c>
      <c r="S755" s="50" t="s">
        <v>337</v>
      </c>
      <c r="T755" s="50" t="s">
        <v>184</v>
      </c>
      <c r="U755" s="151">
        <f t="shared" si="213"/>
        <v>0</v>
      </c>
      <c r="V755" s="50">
        <f t="shared" si="214"/>
        <v>1</v>
      </c>
      <c r="W755" s="152">
        <f t="shared" si="212"/>
        <v>0.1878333333333333</v>
      </c>
      <c r="X755" s="152">
        <f t="shared" si="208"/>
        <v>0.22916333333333333</v>
      </c>
      <c r="Y755" s="134">
        <f t="shared" si="215"/>
        <v>1</v>
      </c>
      <c r="Z755" s="152">
        <f t="shared" si="216"/>
        <v>0</v>
      </c>
      <c r="AA755" s="152">
        <f t="shared" si="217"/>
        <v>0.22916333333333333</v>
      </c>
      <c r="AB755" s="91">
        <f t="shared" si="218"/>
        <v>12</v>
      </c>
      <c r="AC755" s="81">
        <f t="shared" si="219"/>
        <v>5</v>
      </c>
      <c r="AD755" s="81">
        <f t="shared" si="220"/>
        <v>19</v>
      </c>
      <c r="AE755" s="81" t="str">
        <f t="shared" si="221"/>
        <v>5-19</v>
      </c>
      <c r="AF755" s="152">
        <f t="shared" si="222"/>
        <v>7.6388888888888895E-2</v>
      </c>
      <c r="AG755" s="153">
        <f t="shared" si="223"/>
        <v>0</v>
      </c>
      <c r="AH755" s="85">
        <f t="shared" si="224"/>
        <v>1</v>
      </c>
      <c r="AI755" s="81">
        <f t="shared" si="225"/>
        <v>19</v>
      </c>
    </row>
    <row r="756" spans="2:35" x14ac:dyDescent="0.25">
      <c r="B756" s="50" t="s">
        <v>167</v>
      </c>
      <c r="C756" s="179">
        <v>265</v>
      </c>
      <c r="D756" s="85">
        <f t="shared" si="211"/>
        <v>0</v>
      </c>
      <c r="E756" s="50" t="s">
        <v>1373</v>
      </c>
      <c r="F756" s="50" t="s">
        <v>887</v>
      </c>
      <c r="G756" s="70">
        <v>0.35416666666666669</v>
      </c>
      <c r="H756" s="70">
        <v>0.625</v>
      </c>
      <c r="I756" s="71">
        <v>44328</v>
      </c>
      <c r="J756" s="71">
        <v>44328</v>
      </c>
      <c r="K756" s="71">
        <v>44328</v>
      </c>
      <c r="L756" s="71">
        <v>44328</v>
      </c>
      <c r="M756" s="70">
        <v>0.5</v>
      </c>
      <c r="N756" s="70">
        <v>0.58333333333333337</v>
      </c>
      <c r="O756" s="50" t="s">
        <v>372</v>
      </c>
      <c r="P756" s="50" t="s">
        <v>266</v>
      </c>
      <c r="Q756" s="50" t="s">
        <v>77</v>
      </c>
      <c r="R756" s="50" t="s">
        <v>441</v>
      </c>
      <c r="S756" s="50" t="s">
        <v>336</v>
      </c>
      <c r="T756" s="50" t="s">
        <v>184</v>
      </c>
      <c r="U756" s="151">
        <f t="shared" si="213"/>
        <v>0</v>
      </c>
      <c r="V756" s="50">
        <f t="shared" si="214"/>
        <v>1</v>
      </c>
      <c r="W756" s="152">
        <f t="shared" si="212"/>
        <v>0.1878333333333333</v>
      </c>
      <c r="X756" s="152">
        <f t="shared" si="208"/>
        <v>0.22916333333333333</v>
      </c>
      <c r="Y756" s="134">
        <f t="shared" si="215"/>
        <v>1</v>
      </c>
      <c r="Z756" s="152">
        <f t="shared" si="216"/>
        <v>0</v>
      </c>
      <c r="AA756" s="152">
        <f t="shared" si="217"/>
        <v>0.22916333333333333</v>
      </c>
      <c r="AB756" s="91">
        <f t="shared" si="218"/>
        <v>12</v>
      </c>
      <c r="AC756" s="81">
        <f t="shared" si="219"/>
        <v>5</v>
      </c>
      <c r="AD756" s="81">
        <f t="shared" si="220"/>
        <v>19</v>
      </c>
      <c r="AE756" s="81" t="str">
        <f t="shared" si="221"/>
        <v>5-19</v>
      </c>
      <c r="AF756" s="152">
        <f t="shared" si="222"/>
        <v>8.333333333333337E-2</v>
      </c>
      <c r="AG756" s="153">
        <f t="shared" si="223"/>
        <v>0</v>
      </c>
      <c r="AH756" s="85">
        <f t="shared" si="224"/>
        <v>1</v>
      </c>
      <c r="AI756" s="81">
        <f t="shared" si="225"/>
        <v>19</v>
      </c>
    </row>
    <row r="757" spans="2:35" ht="30" x14ac:dyDescent="0.25">
      <c r="B757" s="50" t="s">
        <v>167</v>
      </c>
      <c r="C757" s="179">
        <v>265</v>
      </c>
      <c r="D757" s="85">
        <f t="shared" si="211"/>
        <v>1</v>
      </c>
      <c r="E757" s="72" t="s">
        <v>1374</v>
      </c>
      <c r="F757" s="50" t="s">
        <v>441</v>
      </c>
      <c r="G757" s="70">
        <v>0.35416666666666669</v>
      </c>
      <c r="H757" s="70">
        <v>0.625</v>
      </c>
      <c r="I757" s="71">
        <v>44328</v>
      </c>
      <c r="J757" s="71">
        <v>44328</v>
      </c>
      <c r="K757" s="71">
        <v>44328</v>
      </c>
      <c r="L757" s="71">
        <v>44328</v>
      </c>
      <c r="M757" s="70">
        <v>0.5</v>
      </c>
      <c r="N757" s="70">
        <v>0.60416666666666663</v>
      </c>
      <c r="O757" s="50" t="s">
        <v>65</v>
      </c>
      <c r="P757" s="50" t="s">
        <v>266</v>
      </c>
      <c r="Q757" s="50" t="s">
        <v>77</v>
      </c>
      <c r="R757" s="50" t="s">
        <v>441</v>
      </c>
      <c r="S757" s="50" t="s">
        <v>337</v>
      </c>
      <c r="T757" s="50" t="s">
        <v>184</v>
      </c>
      <c r="U757" s="151">
        <f t="shared" si="213"/>
        <v>0</v>
      </c>
      <c r="V757" s="50">
        <f t="shared" si="214"/>
        <v>1</v>
      </c>
      <c r="W757" s="152">
        <f t="shared" si="212"/>
        <v>0.1878333333333333</v>
      </c>
      <c r="X757" s="152">
        <f t="shared" ref="X757:X820" si="226">IF(OR(V757=0,G757="",H757=""),0,IF(AND(V757=1,U757&lt;1,I757=J757,(H757-G757)&lt;=0.2075),H757-G757,IF(AND(V757=1,U757&lt;1,I757=J757,(H757-G757)&gt;0.2075),H757-G757-0.04167,IF(AND(V757=1,U757&gt;1),((U757-1)*0.583)+(H757-$AE$3)+($AF$3-G757-0.04167),IF(AND(V757=1,U757=1,I757&lt;&gt;J757,(H757-G757)&lt;=0.332),(H757-$AE$3)+($AF$3-G757)-0.166,(H757-$AE$3)+($AF$3-G757))))))</f>
        <v>0.22916333333333333</v>
      </c>
      <c r="Y757" s="134">
        <f t="shared" si="215"/>
        <v>1</v>
      </c>
      <c r="Z757" s="152">
        <f t="shared" si="216"/>
        <v>0</v>
      </c>
      <c r="AA757" s="152">
        <f t="shared" si="217"/>
        <v>0.22916333333333333</v>
      </c>
      <c r="AB757" s="91">
        <f t="shared" si="218"/>
        <v>12</v>
      </c>
      <c r="AC757" s="81">
        <f t="shared" si="219"/>
        <v>5</v>
      </c>
      <c r="AD757" s="81">
        <f t="shared" si="220"/>
        <v>19</v>
      </c>
      <c r="AE757" s="81" t="str">
        <f t="shared" si="221"/>
        <v>5-19</v>
      </c>
      <c r="AF757" s="152">
        <f t="shared" si="222"/>
        <v>0.10416666666666663</v>
      </c>
      <c r="AG757" s="153">
        <f t="shared" si="223"/>
        <v>0</v>
      </c>
      <c r="AH757" s="85">
        <f t="shared" si="224"/>
        <v>1</v>
      </c>
      <c r="AI757" s="81">
        <f t="shared" si="225"/>
        <v>19</v>
      </c>
    </row>
    <row r="758" spans="2:35" x14ac:dyDescent="0.25">
      <c r="B758" s="50" t="s">
        <v>60</v>
      </c>
      <c r="C758" s="179">
        <v>266</v>
      </c>
      <c r="D758" s="85">
        <f t="shared" ref="D758:D789" si="227">IF(C758=C759,0,1)</f>
        <v>0</v>
      </c>
      <c r="E758" s="50" t="s">
        <v>515</v>
      </c>
      <c r="F758" s="50" t="s">
        <v>441</v>
      </c>
      <c r="G758" s="70">
        <v>0.29166666666666669</v>
      </c>
      <c r="H758" s="70">
        <v>0.6875</v>
      </c>
      <c r="I758" s="71">
        <v>44328</v>
      </c>
      <c r="J758" s="71">
        <v>44331</v>
      </c>
      <c r="K758" s="71">
        <v>44329</v>
      </c>
      <c r="L758" s="71">
        <v>44330</v>
      </c>
      <c r="M758" s="70">
        <v>0.33333333333333331</v>
      </c>
      <c r="N758" s="70">
        <v>0.625</v>
      </c>
      <c r="O758" s="50" t="s">
        <v>1375</v>
      </c>
      <c r="P758" s="50" t="s">
        <v>63</v>
      </c>
      <c r="Q758" s="50" t="s">
        <v>77</v>
      </c>
      <c r="R758" s="50" t="s">
        <v>517</v>
      </c>
      <c r="S758" s="50" t="s">
        <v>336</v>
      </c>
      <c r="T758" s="50" t="s">
        <v>184</v>
      </c>
      <c r="U758" s="151">
        <f t="shared" si="213"/>
        <v>3</v>
      </c>
      <c r="V758" s="50">
        <f t="shared" si="214"/>
        <v>1</v>
      </c>
      <c r="W758" s="152">
        <f t="shared" si="212"/>
        <v>1.4585333333333335</v>
      </c>
      <c r="X758" s="152">
        <f t="shared" si="226"/>
        <v>2.1868299999999996</v>
      </c>
      <c r="Y758" s="134">
        <f t="shared" si="215"/>
        <v>0</v>
      </c>
      <c r="Z758" s="152">
        <f t="shared" si="216"/>
        <v>0.1875</v>
      </c>
      <c r="AA758" s="152">
        <f t="shared" si="217"/>
        <v>2.3743299999999996</v>
      </c>
      <c r="AB758" s="91">
        <f t="shared" si="218"/>
        <v>15</v>
      </c>
      <c r="AC758" s="81">
        <f t="shared" si="219"/>
        <v>5</v>
      </c>
      <c r="AD758" s="81">
        <f t="shared" si="220"/>
        <v>19</v>
      </c>
      <c r="AE758" s="81" t="str">
        <f t="shared" si="221"/>
        <v>5-19</v>
      </c>
      <c r="AF758" s="152">
        <f t="shared" si="222"/>
        <v>0.56316666666666659</v>
      </c>
      <c r="AG758" s="153">
        <f t="shared" si="223"/>
        <v>1</v>
      </c>
      <c r="AH758" s="85">
        <f t="shared" si="224"/>
        <v>1</v>
      </c>
      <c r="AI758" s="81">
        <f t="shared" si="225"/>
        <v>19</v>
      </c>
    </row>
    <row r="759" spans="2:35" ht="45" x14ac:dyDescent="0.25">
      <c r="B759" s="50" t="s">
        <v>60</v>
      </c>
      <c r="C759" s="179">
        <v>266</v>
      </c>
      <c r="D759" s="85">
        <f t="shared" si="227"/>
        <v>0</v>
      </c>
      <c r="E759" s="72" t="s">
        <v>1376</v>
      </c>
      <c r="F759" s="72" t="s">
        <v>1377</v>
      </c>
      <c r="G759" s="70">
        <v>0.29166666666666669</v>
      </c>
      <c r="H759" s="70">
        <v>0.6875</v>
      </c>
      <c r="I759" s="71">
        <v>44328</v>
      </c>
      <c r="J759" s="71">
        <v>44331</v>
      </c>
      <c r="K759" s="71">
        <v>44331</v>
      </c>
      <c r="L759" s="71">
        <v>44331</v>
      </c>
      <c r="M759" s="70">
        <v>0.3125</v>
      </c>
      <c r="N759" s="70">
        <v>0.6875</v>
      </c>
      <c r="O759" s="50" t="s">
        <v>163</v>
      </c>
      <c r="P759" s="50" t="s">
        <v>63</v>
      </c>
      <c r="Q759" s="73" t="s">
        <v>47</v>
      </c>
      <c r="R759" s="50" t="s">
        <v>443</v>
      </c>
      <c r="S759" s="50" t="s">
        <v>336</v>
      </c>
      <c r="T759" s="50" t="s">
        <v>184</v>
      </c>
      <c r="U759" s="151">
        <f t="shared" si="213"/>
        <v>3</v>
      </c>
      <c r="V759" s="50">
        <f t="shared" si="214"/>
        <v>1</v>
      </c>
      <c r="W759" s="152">
        <f t="shared" si="212"/>
        <v>1.4585333333333335</v>
      </c>
      <c r="X759" s="152">
        <f t="shared" si="226"/>
        <v>2.1868299999999996</v>
      </c>
      <c r="Y759" s="134">
        <f t="shared" si="215"/>
        <v>0</v>
      </c>
      <c r="Z759" s="152">
        <f t="shared" si="216"/>
        <v>0.1875</v>
      </c>
      <c r="AA759" s="152">
        <f t="shared" si="217"/>
        <v>2.3743299999999996</v>
      </c>
      <c r="AB759" s="91">
        <f t="shared" si="218"/>
        <v>15</v>
      </c>
      <c r="AC759" s="81">
        <f t="shared" si="219"/>
        <v>5</v>
      </c>
      <c r="AD759" s="81">
        <f t="shared" si="220"/>
        <v>19</v>
      </c>
      <c r="AE759" s="81" t="str">
        <f t="shared" si="221"/>
        <v>5-19</v>
      </c>
      <c r="AF759" s="152">
        <f t="shared" si="222"/>
        <v>0.29199999999999998</v>
      </c>
      <c r="AG759" s="153">
        <f t="shared" si="223"/>
        <v>0</v>
      </c>
      <c r="AH759" s="85">
        <f t="shared" si="224"/>
        <v>1</v>
      </c>
      <c r="AI759" s="81">
        <f t="shared" si="225"/>
        <v>19</v>
      </c>
    </row>
    <row r="760" spans="2:35" ht="30" x14ac:dyDescent="0.25">
      <c r="B760" s="50" t="s">
        <v>60</v>
      </c>
      <c r="C760" s="179">
        <v>266</v>
      </c>
      <c r="D760" s="85">
        <f t="shared" si="227"/>
        <v>0</v>
      </c>
      <c r="E760" s="50" t="s">
        <v>1378</v>
      </c>
      <c r="F760" s="50" t="s">
        <v>441</v>
      </c>
      <c r="G760" s="70">
        <v>0.29166666666666669</v>
      </c>
      <c r="H760" s="70">
        <v>0.6875</v>
      </c>
      <c r="I760" s="71">
        <v>44328</v>
      </c>
      <c r="J760" s="71">
        <v>44331</v>
      </c>
      <c r="K760" s="71">
        <v>44331</v>
      </c>
      <c r="L760" s="71">
        <v>44331</v>
      </c>
      <c r="M760" s="70">
        <v>0.39583333333333331</v>
      </c>
      <c r="N760" s="70">
        <v>0.4375</v>
      </c>
      <c r="O760" s="72" t="s">
        <v>1379</v>
      </c>
      <c r="P760" s="50" t="s">
        <v>63</v>
      </c>
      <c r="Q760" s="50" t="s">
        <v>77</v>
      </c>
      <c r="R760" s="50" t="s">
        <v>338</v>
      </c>
      <c r="S760" s="50" t="s">
        <v>337</v>
      </c>
      <c r="T760" s="50" t="s">
        <v>184</v>
      </c>
      <c r="U760" s="151">
        <f t="shared" si="213"/>
        <v>3</v>
      </c>
      <c r="V760" s="50">
        <f t="shared" si="214"/>
        <v>1</v>
      </c>
      <c r="W760" s="152">
        <f t="shared" si="212"/>
        <v>1.4585333333333335</v>
      </c>
      <c r="X760" s="152">
        <f t="shared" si="226"/>
        <v>2.1868299999999996</v>
      </c>
      <c r="Y760" s="134">
        <f t="shared" si="215"/>
        <v>0</v>
      </c>
      <c r="Z760" s="152">
        <f t="shared" si="216"/>
        <v>0.1875</v>
      </c>
      <c r="AA760" s="152">
        <f t="shared" si="217"/>
        <v>2.3743299999999996</v>
      </c>
      <c r="AB760" s="91">
        <f t="shared" si="218"/>
        <v>15</v>
      </c>
      <c r="AC760" s="81">
        <f t="shared" si="219"/>
        <v>5</v>
      </c>
      <c r="AD760" s="81">
        <f t="shared" si="220"/>
        <v>19</v>
      </c>
      <c r="AE760" s="81" t="str">
        <f t="shared" si="221"/>
        <v>5-19</v>
      </c>
      <c r="AF760" s="152">
        <f t="shared" si="222"/>
        <v>4.1666666666666685E-2</v>
      </c>
      <c r="AG760" s="153">
        <f t="shared" si="223"/>
        <v>0</v>
      </c>
      <c r="AH760" s="85">
        <f t="shared" si="224"/>
        <v>1</v>
      </c>
      <c r="AI760" s="81">
        <f t="shared" si="225"/>
        <v>19</v>
      </c>
    </row>
    <row r="761" spans="2:35" ht="30" x14ac:dyDescent="0.25">
      <c r="B761" s="50" t="s">
        <v>60</v>
      </c>
      <c r="C761" s="179">
        <v>266</v>
      </c>
      <c r="D761" s="85">
        <f t="shared" si="227"/>
        <v>1</v>
      </c>
      <c r="E761" s="72" t="s">
        <v>1380</v>
      </c>
      <c r="F761" s="72" t="s">
        <v>908</v>
      </c>
      <c r="G761" s="70">
        <v>0.29166666666666669</v>
      </c>
      <c r="H761" s="70">
        <v>0.6875</v>
      </c>
      <c r="I761" s="71">
        <v>44328</v>
      </c>
      <c r="J761" s="71">
        <v>44331</v>
      </c>
      <c r="K761" s="71">
        <v>44331</v>
      </c>
      <c r="L761" s="71">
        <v>44331</v>
      </c>
      <c r="M761" s="70">
        <v>0.45763888888888887</v>
      </c>
      <c r="N761" s="70">
        <v>0.4861111111111111</v>
      </c>
      <c r="O761" s="72" t="s">
        <v>960</v>
      </c>
      <c r="P761" s="50" t="s">
        <v>63</v>
      </c>
      <c r="Q761" s="50" t="s">
        <v>77</v>
      </c>
      <c r="R761" s="72" t="s">
        <v>1381</v>
      </c>
      <c r="S761" s="50" t="s">
        <v>337</v>
      </c>
      <c r="T761" s="50" t="s">
        <v>184</v>
      </c>
      <c r="U761" s="151">
        <f t="shared" si="213"/>
        <v>3</v>
      </c>
      <c r="V761" s="50">
        <f t="shared" si="214"/>
        <v>1</v>
      </c>
      <c r="W761" s="152">
        <f t="shared" si="212"/>
        <v>1.4585333333333335</v>
      </c>
      <c r="X761" s="152">
        <f t="shared" si="226"/>
        <v>2.1868299999999996</v>
      </c>
      <c r="Y761" s="134">
        <f t="shared" si="215"/>
        <v>0</v>
      </c>
      <c r="Z761" s="152">
        <f t="shared" si="216"/>
        <v>0.1875</v>
      </c>
      <c r="AA761" s="152">
        <f t="shared" si="217"/>
        <v>2.3743299999999996</v>
      </c>
      <c r="AB761" s="91">
        <f t="shared" si="218"/>
        <v>15</v>
      </c>
      <c r="AC761" s="81">
        <f t="shared" si="219"/>
        <v>5</v>
      </c>
      <c r="AD761" s="81">
        <f t="shared" si="220"/>
        <v>19</v>
      </c>
      <c r="AE761" s="81" t="str">
        <f t="shared" si="221"/>
        <v>5-19</v>
      </c>
      <c r="AF761" s="152">
        <f t="shared" si="222"/>
        <v>2.8472222222222232E-2</v>
      </c>
      <c r="AG761" s="153">
        <f t="shared" si="223"/>
        <v>0</v>
      </c>
      <c r="AH761" s="85">
        <f t="shared" si="224"/>
        <v>1</v>
      </c>
      <c r="AI761" s="81">
        <f t="shared" si="225"/>
        <v>19</v>
      </c>
    </row>
    <row r="762" spans="2:35" x14ac:dyDescent="0.25">
      <c r="B762" s="50" t="s">
        <v>95</v>
      </c>
      <c r="C762" s="179">
        <v>267</v>
      </c>
      <c r="D762" s="85">
        <f t="shared" si="227"/>
        <v>1</v>
      </c>
      <c r="E762" s="50" t="s">
        <v>1382</v>
      </c>
      <c r="F762" s="50" t="s">
        <v>887</v>
      </c>
      <c r="G762" s="70">
        <v>0.375</v>
      </c>
      <c r="H762" s="70">
        <v>0.41666666666666669</v>
      </c>
      <c r="I762" s="71">
        <v>44328</v>
      </c>
      <c r="J762" s="71">
        <v>44328</v>
      </c>
      <c r="K762" s="71">
        <v>44328</v>
      </c>
      <c r="L762" s="71">
        <v>44328</v>
      </c>
      <c r="M762" s="70">
        <v>0.375</v>
      </c>
      <c r="N762" s="70">
        <v>0.41666666666666669</v>
      </c>
      <c r="O762" s="50" t="s">
        <v>100</v>
      </c>
      <c r="P762" s="50" t="s">
        <v>96</v>
      </c>
      <c r="Q762" s="73" t="s">
        <v>47</v>
      </c>
      <c r="R762" s="50" t="s">
        <v>443</v>
      </c>
      <c r="S762" s="50" t="s">
        <v>337</v>
      </c>
      <c r="T762" s="50" t="s">
        <v>188</v>
      </c>
      <c r="U762" s="151">
        <f t="shared" si="213"/>
        <v>0</v>
      </c>
      <c r="V762" s="50">
        <f t="shared" si="214"/>
        <v>1</v>
      </c>
      <c r="W762" s="152">
        <f t="shared" si="212"/>
        <v>4.1666666666666685E-2</v>
      </c>
      <c r="X762" s="152">
        <f t="shared" si="226"/>
        <v>4.1666666666666685E-2</v>
      </c>
      <c r="Y762" s="134">
        <f t="shared" si="215"/>
        <v>1</v>
      </c>
      <c r="Z762" s="152">
        <f t="shared" si="216"/>
        <v>0</v>
      </c>
      <c r="AA762" s="152">
        <f t="shared" si="217"/>
        <v>4.1666666666666685E-2</v>
      </c>
      <c r="AB762" s="91">
        <f t="shared" si="218"/>
        <v>12</v>
      </c>
      <c r="AC762" s="81">
        <f t="shared" si="219"/>
        <v>5</v>
      </c>
      <c r="AD762" s="81">
        <f t="shared" si="220"/>
        <v>19</v>
      </c>
      <c r="AE762" s="81" t="str">
        <f t="shared" si="221"/>
        <v>5-19</v>
      </c>
      <c r="AF762" s="152">
        <f t="shared" si="222"/>
        <v>4.1666666666666685E-2</v>
      </c>
      <c r="AG762" s="153">
        <f t="shared" si="223"/>
        <v>0</v>
      </c>
      <c r="AH762" s="85">
        <f t="shared" si="224"/>
        <v>1</v>
      </c>
      <c r="AI762" s="81">
        <f t="shared" si="225"/>
        <v>19</v>
      </c>
    </row>
    <row r="763" spans="2:35" x14ac:dyDescent="0.25">
      <c r="B763" s="50" t="s">
        <v>232</v>
      </c>
      <c r="C763" s="179">
        <v>268</v>
      </c>
      <c r="D763" s="85">
        <f t="shared" si="227"/>
        <v>0</v>
      </c>
      <c r="E763" s="72" t="s">
        <v>1383</v>
      </c>
      <c r="F763" s="50" t="s">
        <v>441</v>
      </c>
      <c r="G763" s="70">
        <v>0.375</v>
      </c>
      <c r="H763" s="70">
        <v>0.56944444444444442</v>
      </c>
      <c r="I763" s="71">
        <v>44328</v>
      </c>
      <c r="J763" s="71">
        <v>44331</v>
      </c>
      <c r="K763" s="71">
        <v>44328</v>
      </c>
      <c r="L763" s="71">
        <v>44328</v>
      </c>
      <c r="M763" s="70">
        <v>0.49305555555555558</v>
      </c>
      <c r="N763" s="70">
        <v>0.64583333333333337</v>
      </c>
      <c r="O763" s="50" t="s">
        <v>271</v>
      </c>
      <c r="P763" s="50" t="s">
        <v>274</v>
      </c>
      <c r="Q763" s="73" t="s">
        <v>47</v>
      </c>
      <c r="R763" s="50" t="s">
        <v>380</v>
      </c>
      <c r="S763" s="50" t="s">
        <v>336</v>
      </c>
      <c r="T763" s="50" t="s">
        <v>185</v>
      </c>
      <c r="U763" s="151">
        <f t="shared" si="213"/>
        <v>3</v>
      </c>
      <c r="V763" s="50">
        <f t="shared" si="214"/>
        <v>1</v>
      </c>
      <c r="W763" s="152">
        <f t="shared" si="212"/>
        <v>1.2571444444444444</v>
      </c>
      <c r="X763" s="152">
        <f t="shared" si="226"/>
        <v>1.9854411111111112</v>
      </c>
      <c r="Y763" s="134">
        <f t="shared" si="215"/>
        <v>1</v>
      </c>
      <c r="Z763" s="152">
        <f t="shared" si="216"/>
        <v>0</v>
      </c>
      <c r="AA763" s="152">
        <f t="shared" si="217"/>
        <v>1.9854411111111112</v>
      </c>
      <c r="AB763" s="91">
        <f t="shared" si="218"/>
        <v>15</v>
      </c>
      <c r="AC763" s="81">
        <f t="shared" si="219"/>
        <v>5</v>
      </c>
      <c r="AD763" s="81">
        <f t="shared" si="220"/>
        <v>19</v>
      </c>
      <c r="AE763" s="81" t="str">
        <f t="shared" si="221"/>
        <v>5-19</v>
      </c>
      <c r="AF763" s="152">
        <f t="shared" si="222"/>
        <v>0.15277777777777779</v>
      </c>
      <c r="AG763" s="153">
        <f t="shared" si="223"/>
        <v>0</v>
      </c>
      <c r="AH763" s="85">
        <f t="shared" si="224"/>
        <v>1</v>
      </c>
      <c r="AI763" s="81">
        <f t="shared" si="225"/>
        <v>19</v>
      </c>
    </row>
    <row r="764" spans="2:35" ht="30" x14ac:dyDescent="0.25">
      <c r="B764" s="50" t="s">
        <v>232</v>
      </c>
      <c r="C764" s="179">
        <v>268</v>
      </c>
      <c r="D764" s="85">
        <f t="shared" si="227"/>
        <v>0</v>
      </c>
      <c r="E764" s="72" t="s">
        <v>1384</v>
      </c>
      <c r="F764" s="50" t="s">
        <v>441</v>
      </c>
      <c r="G764" s="70">
        <v>0.375</v>
      </c>
      <c r="H764" s="70">
        <v>0.56944444444444442</v>
      </c>
      <c r="I764" s="71">
        <v>44328</v>
      </c>
      <c r="J764" s="71">
        <v>44331</v>
      </c>
      <c r="K764" s="71">
        <v>44329</v>
      </c>
      <c r="L764" s="71">
        <v>44329</v>
      </c>
      <c r="M764" s="70">
        <v>0.3125</v>
      </c>
      <c r="N764" s="70">
        <v>0.5</v>
      </c>
      <c r="O764" s="72" t="s">
        <v>1385</v>
      </c>
      <c r="P764" s="50" t="s">
        <v>274</v>
      </c>
      <c r="Q764" s="73" t="s">
        <v>47</v>
      </c>
      <c r="R764" s="50" t="s">
        <v>380</v>
      </c>
      <c r="S764" s="50" t="s">
        <v>336</v>
      </c>
      <c r="T764" s="50" t="s">
        <v>185</v>
      </c>
      <c r="U764" s="151">
        <f t="shared" si="213"/>
        <v>3</v>
      </c>
      <c r="V764" s="50">
        <f t="shared" si="214"/>
        <v>1</v>
      </c>
      <c r="W764" s="152">
        <f t="shared" si="212"/>
        <v>1.2571444444444444</v>
      </c>
      <c r="X764" s="152">
        <f t="shared" si="226"/>
        <v>1.9854411111111112</v>
      </c>
      <c r="Y764" s="134">
        <f t="shared" si="215"/>
        <v>1</v>
      </c>
      <c r="Z764" s="152">
        <f t="shared" si="216"/>
        <v>0</v>
      </c>
      <c r="AA764" s="152">
        <f t="shared" si="217"/>
        <v>1.9854411111111112</v>
      </c>
      <c r="AB764" s="91">
        <f t="shared" si="218"/>
        <v>15</v>
      </c>
      <c r="AC764" s="81">
        <f t="shared" si="219"/>
        <v>5</v>
      </c>
      <c r="AD764" s="81">
        <f t="shared" si="220"/>
        <v>19</v>
      </c>
      <c r="AE764" s="81" t="str">
        <f t="shared" si="221"/>
        <v>5-19</v>
      </c>
      <c r="AF764" s="152">
        <f t="shared" si="222"/>
        <v>0.1875</v>
      </c>
      <c r="AG764" s="153">
        <f t="shared" si="223"/>
        <v>0</v>
      </c>
      <c r="AH764" s="85">
        <f t="shared" si="224"/>
        <v>1</v>
      </c>
      <c r="AI764" s="81">
        <f t="shared" si="225"/>
        <v>19</v>
      </c>
    </row>
    <row r="765" spans="2:35" x14ac:dyDescent="0.25">
      <c r="B765" s="50" t="s">
        <v>232</v>
      </c>
      <c r="C765" s="179">
        <v>268</v>
      </c>
      <c r="D765" s="85">
        <f t="shared" si="227"/>
        <v>0</v>
      </c>
      <c r="E765" s="72" t="s">
        <v>1386</v>
      </c>
      <c r="F765" s="50" t="s">
        <v>887</v>
      </c>
      <c r="G765" s="70">
        <v>0.375</v>
      </c>
      <c r="H765" s="70">
        <v>0.56944444444444398</v>
      </c>
      <c r="I765" s="71">
        <v>44328</v>
      </c>
      <c r="J765" s="71">
        <v>44331</v>
      </c>
      <c r="K765" s="71">
        <v>44328</v>
      </c>
      <c r="L765" s="71">
        <v>44328</v>
      </c>
      <c r="M765" s="70">
        <v>0.47222222222222227</v>
      </c>
      <c r="N765" s="70">
        <v>0.55555555555555558</v>
      </c>
      <c r="O765" s="50" t="s">
        <v>62</v>
      </c>
      <c r="P765" s="50" t="s">
        <v>274</v>
      </c>
      <c r="Q765" s="73" t="s">
        <v>47</v>
      </c>
      <c r="R765" s="50" t="s">
        <v>349</v>
      </c>
      <c r="S765" s="50" t="s">
        <v>337</v>
      </c>
      <c r="T765" s="50" t="s">
        <v>185</v>
      </c>
      <c r="U765" s="151">
        <f t="shared" si="213"/>
        <v>3</v>
      </c>
      <c r="V765" s="50">
        <f t="shared" si="214"/>
        <v>1</v>
      </c>
      <c r="W765" s="152">
        <f t="shared" si="212"/>
        <v>1.257144444444444</v>
      </c>
      <c r="X765" s="152">
        <f t="shared" si="226"/>
        <v>1.9854411111111108</v>
      </c>
      <c r="Y765" s="134">
        <f t="shared" si="215"/>
        <v>1</v>
      </c>
      <c r="Z765" s="152">
        <f t="shared" si="216"/>
        <v>0</v>
      </c>
      <c r="AA765" s="152">
        <f t="shared" si="217"/>
        <v>1.9854411111111108</v>
      </c>
      <c r="AB765" s="91">
        <f t="shared" si="218"/>
        <v>15</v>
      </c>
      <c r="AC765" s="81">
        <f t="shared" si="219"/>
        <v>5</v>
      </c>
      <c r="AD765" s="81">
        <f t="shared" si="220"/>
        <v>19</v>
      </c>
      <c r="AE765" s="81" t="str">
        <f t="shared" si="221"/>
        <v>5-19</v>
      </c>
      <c r="AF765" s="152">
        <f t="shared" si="222"/>
        <v>8.3333333333333315E-2</v>
      </c>
      <c r="AG765" s="153">
        <f t="shared" si="223"/>
        <v>0</v>
      </c>
      <c r="AH765" s="85">
        <f t="shared" si="224"/>
        <v>1</v>
      </c>
      <c r="AI765" s="81">
        <f t="shared" si="225"/>
        <v>19</v>
      </c>
    </row>
    <row r="766" spans="2:35" x14ac:dyDescent="0.25">
      <c r="B766" s="50" t="s">
        <v>232</v>
      </c>
      <c r="C766" s="179">
        <v>268</v>
      </c>
      <c r="D766" s="85">
        <f t="shared" si="227"/>
        <v>0</v>
      </c>
      <c r="E766" s="72" t="s">
        <v>1387</v>
      </c>
      <c r="F766" s="50" t="s">
        <v>887</v>
      </c>
      <c r="G766" s="70">
        <v>0.375</v>
      </c>
      <c r="H766" s="70">
        <v>0.56944444444444398</v>
      </c>
      <c r="I766" s="71">
        <v>44328</v>
      </c>
      <c r="J766" s="71">
        <v>44331</v>
      </c>
      <c r="K766" s="71">
        <v>44328</v>
      </c>
      <c r="L766" s="71">
        <v>44328</v>
      </c>
      <c r="M766" s="70">
        <v>0.33749999999999997</v>
      </c>
      <c r="N766" s="70">
        <v>0.6875</v>
      </c>
      <c r="O766" s="50" t="s">
        <v>400</v>
      </c>
      <c r="P766" s="50" t="s">
        <v>274</v>
      </c>
      <c r="Q766" s="73" t="s">
        <v>47</v>
      </c>
      <c r="R766" s="50" t="s">
        <v>352</v>
      </c>
      <c r="S766" s="50" t="s">
        <v>337</v>
      </c>
      <c r="T766" s="50" t="s">
        <v>185</v>
      </c>
      <c r="U766" s="151">
        <f t="shared" si="213"/>
        <v>3</v>
      </c>
      <c r="V766" s="50">
        <f t="shared" si="214"/>
        <v>1</v>
      </c>
      <c r="W766" s="152">
        <f t="shared" si="212"/>
        <v>1.257144444444444</v>
      </c>
      <c r="X766" s="152">
        <f t="shared" si="226"/>
        <v>1.9854411111111108</v>
      </c>
      <c r="Y766" s="134">
        <f t="shared" si="215"/>
        <v>1</v>
      </c>
      <c r="Z766" s="152">
        <f t="shared" si="216"/>
        <v>0</v>
      </c>
      <c r="AA766" s="152">
        <f t="shared" si="217"/>
        <v>1.9854411111111108</v>
      </c>
      <c r="AB766" s="91">
        <f t="shared" si="218"/>
        <v>15</v>
      </c>
      <c r="AC766" s="81">
        <f t="shared" si="219"/>
        <v>5</v>
      </c>
      <c r="AD766" s="81">
        <f t="shared" si="220"/>
        <v>19</v>
      </c>
      <c r="AE766" s="81" t="str">
        <f t="shared" si="221"/>
        <v>5-19</v>
      </c>
      <c r="AF766" s="152">
        <f t="shared" si="222"/>
        <v>0.26700000000000002</v>
      </c>
      <c r="AG766" s="153">
        <f t="shared" si="223"/>
        <v>0</v>
      </c>
      <c r="AH766" s="85">
        <f t="shared" si="224"/>
        <v>1</v>
      </c>
      <c r="AI766" s="81">
        <f t="shared" si="225"/>
        <v>19</v>
      </c>
    </row>
    <row r="767" spans="2:35" ht="45" x14ac:dyDescent="0.25">
      <c r="B767" s="50" t="s">
        <v>1034</v>
      </c>
      <c r="C767" s="179">
        <v>268</v>
      </c>
      <c r="D767" s="85">
        <f t="shared" si="227"/>
        <v>0</v>
      </c>
      <c r="E767" s="72" t="s">
        <v>1388</v>
      </c>
      <c r="F767" s="50" t="s">
        <v>934</v>
      </c>
      <c r="G767" s="70">
        <v>0.375</v>
      </c>
      <c r="H767" s="70">
        <v>0.56944444444444398</v>
      </c>
      <c r="I767" s="71">
        <v>44328</v>
      </c>
      <c r="J767" s="71">
        <v>44331</v>
      </c>
      <c r="K767" s="71">
        <v>44329</v>
      </c>
      <c r="L767" s="71">
        <v>44329</v>
      </c>
      <c r="M767" s="70">
        <v>0.35416666666666669</v>
      </c>
      <c r="N767" s="70">
        <v>0.69444444444444453</v>
      </c>
      <c r="O767" s="50" t="s">
        <v>65</v>
      </c>
      <c r="P767" s="50" t="s">
        <v>274</v>
      </c>
      <c r="Q767" s="73" t="s">
        <v>47</v>
      </c>
      <c r="R767" s="50" t="s">
        <v>351</v>
      </c>
      <c r="S767" s="50" t="s">
        <v>337</v>
      </c>
      <c r="T767" s="50" t="s">
        <v>185</v>
      </c>
      <c r="U767" s="151">
        <f t="shared" si="213"/>
        <v>3</v>
      </c>
      <c r="V767" s="50">
        <f t="shared" si="214"/>
        <v>1</v>
      </c>
      <c r="W767" s="152">
        <f t="shared" si="212"/>
        <v>1.257144444444444</v>
      </c>
      <c r="X767" s="152">
        <f t="shared" si="226"/>
        <v>1.9854411111111108</v>
      </c>
      <c r="Y767" s="134">
        <f t="shared" si="215"/>
        <v>1</v>
      </c>
      <c r="Z767" s="152">
        <f t="shared" si="216"/>
        <v>0</v>
      </c>
      <c r="AA767" s="152">
        <f t="shared" si="217"/>
        <v>1.9854411111111108</v>
      </c>
      <c r="AB767" s="91">
        <f t="shared" si="218"/>
        <v>15</v>
      </c>
      <c r="AC767" s="81">
        <f t="shared" si="219"/>
        <v>5</v>
      </c>
      <c r="AD767" s="81">
        <f t="shared" si="220"/>
        <v>19</v>
      </c>
      <c r="AE767" s="81" t="str">
        <f t="shared" si="221"/>
        <v>5-19</v>
      </c>
      <c r="AF767" s="152">
        <f t="shared" si="222"/>
        <v>0.25727777777777783</v>
      </c>
      <c r="AG767" s="153">
        <f t="shared" si="223"/>
        <v>0</v>
      </c>
      <c r="AH767" s="85">
        <f t="shared" si="224"/>
        <v>1</v>
      </c>
      <c r="AI767" s="81">
        <f t="shared" si="225"/>
        <v>19</v>
      </c>
    </row>
    <row r="768" spans="2:35" ht="30" x14ac:dyDescent="0.25">
      <c r="B768" s="50" t="s">
        <v>1034</v>
      </c>
      <c r="C768" s="179">
        <v>268</v>
      </c>
      <c r="D768" s="85">
        <f t="shared" si="227"/>
        <v>0</v>
      </c>
      <c r="E768" s="72" t="s">
        <v>1389</v>
      </c>
      <c r="F768" s="50" t="s">
        <v>903</v>
      </c>
      <c r="G768" s="70">
        <v>0.375</v>
      </c>
      <c r="H768" s="70">
        <v>0.56944444444444398</v>
      </c>
      <c r="I768" s="71">
        <v>44328</v>
      </c>
      <c r="J768" s="71">
        <v>44331</v>
      </c>
      <c r="K768" s="71">
        <v>44329</v>
      </c>
      <c r="L768" s="71">
        <v>44329</v>
      </c>
      <c r="M768" s="70">
        <v>0.41666666666666669</v>
      </c>
      <c r="N768" s="70">
        <v>0.72916666666666663</v>
      </c>
      <c r="O768" s="50" t="s">
        <v>126</v>
      </c>
      <c r="P768" s="50" t="s">
        <v>274</v>
      </c>
      <c r="Q768" s="73" t="s">
        <v>47</v>
      </c>
      <c r="R768" s="50" t="s">
        <v>443</v>
      </c>
      <c r="S768" s="50" t="s">
        <v>336</v>
      </c>
      <c r="T768" s="50" t="s">
        <v>185</v>
      </c>
      <c r="U768" s="151">
        <f t="shared" si="213"/>
        <v>3</v>
      </c>
      <c r="V768" s="50">
        <f t="shared" si="214"/>
        <v>1</v>
      </c>
      <c r="W768" s="152">
        <f t="shared" si="212"/>
        <v>1.257144444444444</v>
      </c>
      <c r="X768" s="152">
        <f t="shared" si="226"/>
        <v>1.9854411111111108</v>
      </c>
      <c r="Y768" s="134">
        <f t="shared" si="215"/>
        <v>1</v>
      </c>
      <c r="Z768" s="152">
        <f t="shared" si="216"/>
        <v>0</v>
      </c>
      <c r="AA768" s="152">
        <f t="shared" si="217"/>
        <v>1.9854411111111108</v>
      </c>
      <c r="AB768" s="91">
        <f t="shared" si="218"/>
        <v>15</v>
      </c>
      <c r="AC768" s="81">
        <f t="shared" si="219"/>
        <v>5</v>
      </c>
      <c r="AD768" s="81">
        <f t="shared" si="220"/>
        <v>19</v>
      </c>
      <c r="AE768" s="81" t="str">
        <f t="shared" si="221"/>
        <v>5-19</v>
      </c>
      <c r="AF768" s="152">
        <f t="shared" si="222"/>
        <v>0.22949999999999993</v>
      </c>
      <c r="AG768" s="153">
        <f t="shared" si="223"/>
        <v>0</v>
      </c>
      <c r="AH768" s="85">
        <f t="shared" si="224"/>
        <v>1</v>
      </c>
      <c r="AI768" s="81">
        <f t="shared" si="225"/>
        <v>19</v>
      </c>
    </row>
    <row r="769" spans="2:35" x14ac:dyDescent="0.25">
      <c r="B769" s="50" t="s">
        <v>1034</v>
      </c>
      <c r="C769" s="179">
        <v>268</v>
      </c>
      <c r="D769" s="85">
        <f t="shared" si="227"/>
        <v>0</v>
      </c>
      <c r="E769" s="72" t="s">
        <v>1390</v>
      </c>
      <c r="F769" s="50" t="s">
        <v>903</v>
      </c>
      <c r="G769" s="70">
        <v>0.375</v>
      </c>
      <c r="H769" s="70">
        <v>0.56944444444444398</v>
      </c>
      <c r="I769" s="71">
        <v>44328</v>
      </c>
      <c r="J769" s="71">
        <v>44331</v>
      </c>
      <c r="K769" s="71">
        <v>44330</v>
      </c>
      <c r="L769" s="71">
        <v>44330</v>
      </c>
      <c r="M769" s="70">
        <v>0.3125</v>
      </c>
      <c r="N769" s="70">
        <v>0.4375</v>
      </c>
      <c r="O769" s="50" t="s">
        <v>126</v>
      </c>
      <c r="P769" s="50" t="s">
        <v>274</v>
      </c>
      <c r="Q769" s="73" t="s">
        <v>47</v>
      </c>
      <c r="R769" s="50" t="s">
        <v>443</v>
      </c>
      <c r="S769" s="50" t="s">
        <v>336</v>
      </c>
      <c r="T769" s="50" t="s">
        <v>185</v>
      </c>
      <c r="U769" s="151">
        <f t="shared" si="213"/>
        <v>3</v>
      </c>
      <c r="V769" s="50">
        <f t="shared" si="214"/>
        <v>1</v>
      </c>
      <c r="W769" s="152">
        <f t="shared" si="212"/>
        <v>1.257144444444444</v>
      </c>
      <c r="X769" s="152">
        <f t="shared" si="226"/>
        <v>1.9854411111111108</v>
      </c>
      <c r="Y769" s="134">
        <f t="shared" si="215"/>
        <v>1</v>
      </c>
      <c r="Z769" s="152">
        <f t="shared" si="216"/>
        <v>0</v>
      </c>
      <c r="AA769" s="152">
        <f t="shared" si="217"/>
        <v>1.9854411111111108</v>
      </c>
      <c r="AB769" s="91">
        <f t="shared" si="218"/>
        <v>15</v>
      </c>
      <c r="AC769" s="81">
        <f t="shared" si="219"/>
        <v>5</v>
      </c>
      <c r="AD769" s="81">
        <f t="shared" si="220"/>
        <v>19</v>
      </c>
      <c r="AE769" s="81" t="str">
        <f t="shared" si="221"/>
        <v>5-19</v>
      </c>
      <c r="AF769" s="152">
        <f t="shared" si="222"/>
        <v>0.125</v>
      </c>
      <c r="AG769" s="153">
        <f t="shared" si="223"/>
        <v>0</v>
      </c>
      <c r="AH769" s="85">
        <f t="shared" si="224"/>
        <v>1</v>
      </c>
      <c r="AI769" s="81">
        <f t="shared" si="225"/>
        <v>19</v>
      </c>
    </row>
    <row r="770" spans="2:35" x14ac:dyDescent="0.25">
      <c r="B770" s="50" t="s">
        <v>232</v>
      </c>
      <c r="C770" s="179">
        <v>268</v>
      </c>
      <c r="D770" s="85">
        <f t="shared" si="227"/>
        <v>0</v>
      </c>
      <c r="E770" s="72" t="s">
        <v>1391</v>
      </c>
      <c r="F770" s="50" t="s">
        <v>441</v>
      </c>
      <c r="G770" s="70">
        <v>0.375</v>
      </c>
      <c r="H770" s="70">
        <v>0.56944444444444398</v>
      </c>
      <c r="I770" s="71">
        <v>44328</v>
      </c>
      <c r="J770" s="71">
        <v>44331</v>
      </c>
      <c r="K770" s="71">
        <v>44330</v>
      </c>
      <c r="L770" s="71">
        <v>44330</v>
      </c>
      <c r="M770" s="70">
        <v>0.60416666666666663</v>
      </c>
      <c r="N770" s="70">
        <v>0.72916666666666663</v>
      </c>
      <c r="O770" s="50" t="s">
        <v>271</v>
      </c>
      <c r="P770" s="50" t="s">
        <v>274</v>
      </c>
      <c r="Q770" s="73" t="s">
        <v>47</v>
      </c>
      <c r="R770" s="50" t="s">
        <v>380</v>
      </c>
      <c r="S770" s="50" t="s">
        <v>336</v>
      </c>
      <c r="T770" s="50" t="s">
        <v>185</v>
      </c>
      <c r="U770" s="151">
        <f t="shared" si="213"/>
        <v>3</v>
      </c>
      <c r="V770" s="50">
        <f t="shared" si="214"/>
        <v>1</v>
      </c>
      <c r="W770" s="152">
        <f t="shared" si="212"/>
        <v>1.257144444444444</v>
      </c>
      <c r="X770" s="152">
        <f t="shared" si="226"/>
        <v>1.9854411111111108</v>
      </c>
      <c r="Y770" s="134">
        <f t="shared" si="215"/>
        <v>1</v>
      </c>
      <c r="Z770" s="152">
        <f t="shared" si="216"/>
        <v>0</v>
      </c>
      <c r="AA770" s="152">
        <f t="shared" si="217"/>
        <v>1.9854411111111108</v>
      </c>
      <c r="AB770" s="91">
        <f t="shared" si="218"/>
        <v>15</v>
      </c>
      <c r="AC770" s="81">
        <f t="shared" si="219"/>
        <v>5</v>
      </c>
      <c r="AD770" s="81">
        <f t="shared" si="220"/>
        <v>19</v>
      </c>
      <c r="AE770" s="81" t="str">
        <f t="shared" si="221"/>
        <v>5-19</v>
      </c>
      <c r="AF770" s="152">
        <f t="shared" si="222"/>
        <v>0.125</v>
      </c>
      <c r="AG770" s="153">
        <f t="shared" si="223"/>
        <v>0</v>
      </c>
      <c r="AH770" s="85">
        <f t="shared" si="224"/>
        <v>1</v>
      </c>
      <c r="AI770" s="81">
        <f t="shared" si="225"/>
        <v>19</v>
      </c>
    </row>
    <row r="771" spans="2:35" ht="30" x14ac:dyDescent="0.25">
      <c r="B771" s="50" t="s">
        <v>232</v>
      </c>
      <c r="C771" s="179">
        <v>268</v>
      </c>
      <c r="D771" s="85">
        <f t="shared" si="227"/>
        <v>0</v>
      </c>
      <c r="E771" s="72" t="s">
        <v>1392</v>
      </c>
      <c r="F771" s="50" t="s">
        <v>441</v>
      </c>
      <c r="G771" s="70">
        <v>0.375</v>
      </c>
      <c r="H771" s="70">
        <v>0.56944444444444398</v>
      </c>
      <c r="I771" s="71">
        <v>44328</v>
      </c>
      <c r="J771" s="71">
        <v>44331</v>
      </c>
      <c r="K771" s="71">
        <v>44331</v>
      </c>
      <c r="L771" s="71">
        <v>44331</v>
      </c>
      <c r="M771" s="70">
        <v>0.39583333333333331</v>
      </c>
      <c r="N771" s="70">
        <v>0.54166666666666663</v>
      </c>
      <c r="O771" s="72" t="s">
        <v>1385</v>
      </c>
      <c r="P771" s="50" t="s">
        <v>274</v>
      </c>
      <c r="Q771" s="73" t="s">
        <v>47</v>
      </c>
      <c r="R771" s="50" t="s">
        <v>380</v>
      </c>
      <c r="S771" s="50" t="s">
        <v>336</v>
      </c>
      <c r="T771" s="50" t="s">
        <v>185</v>
      </c>
      <c r="U771" s="151">
        <f t="shared" si="213"/>
        <v>3</v>
      </c>
      <c r="V771" s="50">
        <f t="shared" si="214"/>
        <v>1</v>
      </c>
      <c r="W771" s="152">
        <f t="shared" si="212"/>
        <v>1.257144444444444</v>
      </c>
      <c r="X771" s="152">
        <f t="shared" si="226"/>
        <v>1.9854411111111108</v>
      </c>
      <c r="Y771" s="134">
        <f t="shared" si="215"/>
        <v>1</v>
      </c>
      <c r="Z771" s="152">
        <f t="shared" si="216"/>
        <v>0</v>
      </c>
      <c r="AA771" s="152">
        <f t="shared" si="217"/>
        <v>1.9854411111111108</v>
      </c>
      <c r="AB771" s="91">
        <f t="shared" si="218"/>
        <v>15</v>
      </c>
      <c r="AC771" s="81">
        <f t="shared" si="219"/>
        <v>5</v>
      </c>
      <c r="AD771" s="81">
        <f t="shared" si="220"/>
        <v>19</v>
      </c>
      <c r="AE771" s="81" t="str">
        <f t="shared" si="221"/>
        <v>5-19</v>
      </c>
      <c r="AF771" s="152">
        <f t="shared" si="222"/>
        <v>0.14583333333333331</v>
      </c>
      <c r="AG771" s="153">
        <f t="shared" si="223"/>
        <v>0</v>
      </c>
      <c r="AH771" s="85">
        <f t="shared" si="224"/>
        <v>1</v>
      </c>
      <c r="AI771" s="81">
        <f t="shared" si="225"/>
        <v>19</v>
      </c>
    </row>
    <row r="772" spans="2:35" ht="30" x14ac:dyDescent="0.25">
      <c r="B772" s="50" t="s">
        <v>232</v>
      </c>
      <c r="C772" s="179">
        <v>268</v>
      </c>
      <c r="D772" s="85">
        <f t="shared" si="227"/>
        <v>1</v>
      </c>
      <c r="E772" s="72" t="s">
        <v>1393</v>
      </c>
      <c r="F772" s="50" t="s">
        <v>887</v>
      </c>
      <c r="G772" s="70">
        <v>0.375</v>
      </c>
      <c r="H772" s="70">
        <v>0.56944444444444398</v>
      </c>
      <c r="I772" s="71">
        <v>44328</v>
      </c>
      <c r="J772" s="71">
        <v>44331</v>
      </c>
      <c r="K772" s="71">
        <v>44331</v>
      </c>
      <c r="L772" s="71">
        <v>44331</v>
      </c>
      <c r="M772" s="70">
        <v>0.54166666666666663</v>
      </c>
      <c r="N772" s="70">
        <v>0.56944444444444442</v>
      </c>
      <c r="O772" s="50" t="s">
        <v>65</v>
      </c>
      <c r="P772" s="50" t="s">
        <v>274</v>
      </c>
      <c r="Q772" s="73" t="s">
        <v>47</v>
      </c>
      <c r="R772" s="50" t="s">
        <v>351</v>
      </c>
      <c r="S772" s="50" t="s">
        <v>336</v>
      </c>
      <c r="T772" s="50" t="s">
        <v>185</v>
      </c>
      <c r="U772" s="151">
        <f t="shared" si="213"/>
        <v>3</v>
      </c>
      <c r="V772" s="50">
        <f t="shared" si="214"/>
        <v>1</v>
      </c>
      <c r="W772" s="152">
        <f t="shared" si="212"/>
        <v>1.257144444444444</v>
      </c>
      <c r="X772" s="152">
        <f t="shared" si="226"/>
        <v>1.9854411111111108</v>
      </c>
      <c r="Y772" s="134">
        <f t="shared" si="215"/>
        <v>1</v>
      </c>
      <c r="Z772" s="152">
        <f t="shared" si="216"/>
        <v>0</v>
      </c>
      <c r="AA772" s="152">
        <f t="shared" si="217"/>
        <v>1.9854411111111108</v>
      </c>
      <c r="AB772" s="91">
        <f t="shared" si="218"/>
        <v>15</v>
      </c>
      <c r="AC772" s="81">
        <f t="shared" si="219"/>
        <v>5</v>
      </c>
      <c r="AD772" s="81">
        <f t="shared" si="220"/>
        <v>19</v>
      </c>
      <c r="AE772" s="81" t="str">
        <f t="shared" si="221"/>
        <v>5-19</v>
      </c>
      <c r="AF772" s="152">
        <f t="shared" si="222"/>
        <v>2.777777777777779E-2</v>
      </c>
      <c r="AG772" s="153">
        <f t="shared" si="223"/>
        <v>0</v>
      </c>
      <c r="AH772" s="85">
        <f t="shared" si="224"/>
        <v>1</v>
      </c>
      <c r="AI772" s="81">
        <f t="shared" si="225"/>
        <v>19</v>
      </c>
    </row>
    <row r="773" spans="2:35" x14ac:dyDescent="0.25">
      <c r="B773" s="50" t="s">
        <v>238</v>
      </c>
      <c r="C773" s="179">
        <v>269</v>
      </c>
      <c r="D773" s="85">
        <f t="shared" si="227"/>
        <v>0</v>
      </c>
      <c r="E773" s="50" t="s">
        <v>1394</v>
      </c>
      <c r="F773" s="50" t="s">
        <v>887</v>
      </c>
      <c r="G773" s="70">
        <v>0.43055555555555558</v>
      </c>
      <c r="H773" s="70">
        <v>0.51388888888888895</v>
      </c>
      <c r="I773" s="71">
        <v>44328</v>
      </c>
      <c r="J773" s="71">
        <v>44328</v>
      </c>
      <c r="K773" s="71">
        <v>44328</v>
      </c>
      <c r="L773" s="71">
        <v>44328</v>
      </c>
      <c r="M773" s="70">
        <v>0.4375</v>
      </c>
      <c r="N773" s="70">
        <v>0.5</v>
      </c>
      <c r="O773" s="50" t="s">
        <v>84</v>
      </c>
      <c r="P773" s="50" t="s">
        <v>280</v>
      </c>
      <c r="Q773" s="73" t="s">
        <v>47</v>
      </c>
      <c r="R773" s="50" t="s">
        <v>351</v>
      </c>
      <c r="S773" s="50" t="s">
        <v>337</v>
      </c>
      <c r="T773" s="50" t="s">
        <v>185</v>
      </c>
      <c r="U773" s="151">
        <f t="shared" si="213"/>
        <v>0</v>
      </c>
      <c r="V773" s="50">
        <f t="shared" si="214"/>
        <v>1</v>
      </c>
      <c r="W773" s="152">
        <f t="shared" si="212"/>
        <v>8.333333333333337E-2</v>
      </c>
      <c r="X773" s="152">
        <f t="shared" si="226"/>
        <v>8.333333333333337E-2</v>
      </c>
      <c r="Y773" s="134">
        <f t="shared" si="215"/>
        <v>1</v>
      </c>
      <c r="Z773" s="152">
        <f t="shared" si="216"/>
        <v>0</v>
      </c>
      <c r="AA773" s="152">
        <f t="shared" si="217"/>
        <v>8.333333333333337E-2</v>
      </c>
      <c r="AB773" s="91">
        <f t="shared" si="218"/>
        <v>12</v>
      </c>
      <c r="AC773" s="81">
        <f t="shared" si="219"/>
        <v>5</v>
      </c>
      <c r="AD773" s="81">
        <f t="shared" si="220"/>
        <v>19</v>
      </c>
      <c r="AE773" s="81" t="str">
        <f t="shared" si="221"/>
        <v>5-19</v>
      </c>
      <c r="AF773" s="152">
        <f t="shared" si="222"/>
        <v>6.25E-2</v>
      </c>
      <c r="AG773" s="153">
        <f t="shared" si="223"/>
        <v>0</v>
      </c>
      <c r="AH773" s="85">
        <f t="shared" si="224"/>
        <v>1</v>
      </c>
      <c r="AI773" s="81">
        <f t="shared" si="225"/>
        <v>19</v>
      </c>
    </row>
    <row r="774" spans="2:35" x14ac:dyDescent="0.25">
      <c r="B774" s="50" t="s">
        <v>238</v>
      </c>
      <c r="C774" s="179">
        <v>269</v>
      </c>
      <c r="D774" s="85">
        <f t="shared" si="227"/>
        <v>0</v>
      </c>
      <c r="E774" s="50" t="s">
        <v>1395</v>
      </c>
      <c r="F774" s="50" t="s">
        <v>441</v>
      </c>
      <c r="G774" s="70">
        <v>0.43055555555555558</v>
      </c>
      <c r="H774" s="70">
        <v>0.51388888888888895</v>
      </c>
      <c r="I774" s="71">
        <v>44328</v>
      </c>
      <c r="J774" s="71">
        <v>44328</v>
      </c>
      <c r="K774" s="71">
        <v>44328</v>
      </c>
      <c r="L774" s="71">
        <v>44328</v>
      </c>
      <c r="M774" s="70">
        <v>0.4375</v>
      </c>
      <c r="N774" s="70">
        <v>0.4861111111111111</v>
      </c>
      <c r="O774" s="50" t="s">
        <v>100</v>
      </c>
      <c r="P774" s="50" t="s">
        <v>280</v>
      </c>
      <c r="Q774" s="73" t="s">
        <v>47</v>
      </c>
      <c r="R774" s="50" t="s">
        <v>443</v>
      </c>
      <c r="S774" s="50" t="s">
        <v>336</v>
      </c>
      <c r="T774" s="50" t="s">
        <v>185</v>
      </c>
      <c r="U774" s="151">
        <f t="shared" si="213"/>
        <v>0</v>
      </c>
      <c r="V774" s="50">
        <f t="shared" si="214"/>
        <v>1</v>
      </c>
      <c r="W774" s="152">
        <f t="shared" si="212"/>
        <v>8.333333333333337E-2</v>
      </c>
      <c r="X774" s="152">
        <f t="shared" si="226"/>
        <v>8.333333333333337E-2</v>
      </c>
      <c r="Y774" s="134">
        <f t="shared" si="215"/>
        <v>1</v>
      </c>
      <c r="Z774" s="152">
        <f t="shared" si="216"/>
        <v>0</v>
      </c>
      <c r="AA774" s="152">
        <f t="shared" si="217"/>
        <v>8.333333333333337E-2</v>
      </c>
      <c r="AB774" s="91">
        <f t="shared" si="218"/>
        <v>12</v>
      </c>
      <c r="AC774" s="81">
        <f t="shared" si="219"/>
        <v>5</v>
      </c>
      <c r="AD774" s="81">
        <f t="shared" si="220"/>
        <v>19</v>
      </c>
      <c r="AE774" s="81" t="str">
        <f t="shared" si="221"/>
        <v>5-19</v>
      </c>
      <c r="AF774" s="152">
        <f t="shared" si="222"/>
        <v>4.8611111111111105E-2</v>
      </c>
      <c r="AG774" s="153">
        <f t="shared" si="223"/>
        <v>0</v>
      </c>
      <c r="AH774" s="85">
        <f t="shared" si="224"/>
        <v>1</v>
      </c>
      <c r="AI774" s="81">
        <f t="shared" si="225"/>
        <v>19</v>
      </c>
    </row>
    <row r="775" spans="2:35" x14ac:dyDescent="0.25">
      <c r="B775" s="50" t="s">
        <v>199</v>
      </c>
      <c r="C775" s="179">
        <v>269</v>
      </c>
      <c r="D775" s="85">
        <f t="shared" si="227"/>
        <v>1</v>
      </c>
      <c r="E775" s="50" t="s">
        <v>1396</v>
      </c>
      <c r="F775" s="50" t="s">
        <v>971</v>
      </c>
      <c r="G775" s="70">
        <v>0.43055555555555558</v>
      </c>
      <c r="H775" s="70">
        <v>0.51388888888888895</v>
      </c>
      <c r="I775" s="71">
        <v>44328</v>
      </c>
      <c r="J775" s="71">
        <v>44328</v>
      </c>
      <c r="K775" s="71">
        <v>44328</v>
      </c>
      <c r="L775" s="71">
        <v>44328</v>
      </c>
      <c r="M775" s="70">
        <v>0.5</v>
      </c>
      <c r="N775" s="70">
        <v>0.51388888888888895</v>
      </c>
      <c r="O775" s="50" t="s">
        <v>84</v>
      </c>
      <c r="P775" s="50" t="s">
        <v>280</v>
      </c>
      <c r="Q775" s="73" t="s">
        <v>47</v>
      </c>
      <c r="R775" s="50" t="s">
        <v>351</v>
      </c>
      <c r="S775" s="50" t="s">
        <v>337</v>
      </c>
      <c r="T775" s="50" t="s">
        <v>185</v>
      </c>
      <c r="U775" s="151">
        <f t="shared" si="213"/>
        <v>0</v>
      </c>
      <c r="V775" s="50">
        <f t="shared" si="214"/>
        <v>1</v>
      </c>
      <c r="W775" s="152">
        <f t="shared" si="212"/>
        <v>8.333333333333337E-2</v>
      </c>
      <c r="X775" s="152">
        <f t="shared" si="226"/>
        <v>8.333333333333337E-2</v>
      </c>
      <c r="Y775" s="134">
        <f t="shared" si="215"/>
        <v>1</v>
      </c>
      <c r="Z775" s="152">
        <f t="shared" si="216"/>
        <v>0</v>
      </c>
      <c r="AA775" s="152">
        <f t="shared" si="217"/>
        <v>8.333333333333337E-2</v>
      </c>
      <c r="AB775" s="91">
        <f t="shared" si="218"/>
        <v>12</v>
      </c>
      <c r="AC775" s="81">
        <f t="shared" si="219"/>
        <v>5</v>
      </c>
      <c r="AD775" s="81">
        <f t="shared" si="220"/>
        <v>19</v>
      </c>
      <c r="AE775" s="81" t="str">
        <f t="shared" si="221"/>
        <v>5-19</v>
      </c>
      <c r="AF775" s="152">
        <f t="shared" si="222"/>
        <v>1.3888888888888951E-2</v>
      </c>
      <c r="AG775" s="153">
        <f t="shared" si="223"/>
        <v>0</v>
      </c>
      <c r="AH775" s="85">
        <f t="shared" si="224"/>
        <v>1</v>
      </c>
      <c r="AI775" s="81">
        <f t="shared" si="225"/>
        <v>19</v>
      </c>
    </row>
    <row r="776" spans="2:35" ht="60" x14ac:dyDescent="0.25">
      <c r="B776" s="50" t="s">
        <v>156</v>
      </c>
      <c r="C776" s="179">
        <v>270</v>
      </c>
      <c r="D776" s="85">
        <f t="shared" si="227"/>
        <v>0</v>
      </c>
      <c r="E776" s="72" t="s">
        <v>1397</v>
      </c>
      <c r="F776" s="50" t="s">
        <v>674</v>
      </c>
      <c r="G776" s="70">
        <v>0.29166666666666669</v>
      </c>
      <c r="H776" s="70">
        <v>0.68055555555555547</v>
      </c>
      <c r="I776" s="71">
        <v>44329</v>
      </c>
      <c r="J776" s="71">
        <v>44329</v>
      </c>
      <c r="K776" s="71">
        <v>44329</v>
      </c>
      <c r="L776" s="71">
        <v>44329</v>
      </c>
      <c r="M776" s="70">
        <v>0.3125</v>
      </c>
      <c r="N776" s="70">
        <v>0.66666666666666663</v>
      </c>
      <c r="O776" s="50" t="s">
        <v>84</v>
      </c>
      <c r="P776" s="50" t="s">
        <v>59</v>
      </c>
      <c r="Q776" s="73" t="s">
        <v>47</v>
      </c>
      <c r="R776" s="50" t="s">
        <v>351</v>
      </c>
      <c r="S776" s="50" t="s">
        <v>337</v>
      </c>
      <c r="T776" s="50" t="s">
        <v>185</v>
      </c>
      <c r="U776" s="151">
        <f t="shared" si="213"/>
        <v>0</v>
      </c>
      <c r="V776" s="50">
        <f t="shared" si="214"/>
        <v>1</v>
      </c>
      <c r="W776" s="152">
        <f>IF(OR(V776=0,G776="",H776=""),0,IF(AND(V776=1,U776&lt;1,I776=J776,(H776-G776)&lt;=0.2075),H776-G776,IF(AND(V776=1,U776&lt;1,I776=J776,(H776-G776)&gt;0.2075),H776-G776,IF(AND(V776=1,U776&gt;1),((U776-1)*0.3541)+(H776-$AE$5)+($AF$5-G776-0.083),IF(AND(V776=1,U776=1,I776&lt;&gt;J776,(H776-G776)&lt;=0.332),(H776-$AE$5)+($AF$5-G776)-0.166,(H776-$AE$5)+($AF$5-G776))))))</f>
        <v>0.38888888888888878</v>
      </c>
      <c r="X776" s="152">
        <f t="shared" si="226"/>
        <v>0.3472188888888888</v>
      </c>
      <c r="Y776" s="134">
        <f t="shared" si="215"/>
        <v>0</v>
      </c>
      <c r="Z776" s="152">
        <f t="shared" si="216"/>
        <v>0.19444444444444453</v>
      </c>
      <c r="AA776" s="152">
        <f t="shared" si="217"/>
        <v>0.54166333333333339</v>
      </c>
      <c r="AB776" s="91">
        <f t="shared" si="218"/>
        <v>13</v>
      </c>
      <c r="AC776" s="81">
        <f t="shared" si="219"/>
        <v>5</v>
      </c>
      <c r="AD776" s="81">
        <f t="shared" si="220"/>
        <v>19</v>
      </c>
      <c r="AE776" s="81" t="str">
        <f t="shared" si="221"/>
        <v>5-19</v>
      </c>
      <c r="AF776" s="152">
        <f t="shared" si="222"/>
        <v>0.27116666666666661</v>
      </c>
      <c r="AG776" s="153">
        <f t="shared" si="223"/>
        <v>0</v>
      </c>
      <c r="AH776" s="85">
        <f t="shared" si="224"/>
        <v>1</v>
      </c>
      <c r="AI776" s="81">
        <f t="shared" si="225"/>
        <v>19</v>
      </c>
    </row>
    <row r="777" spans="2:35" x14ac:dyDescent="0.25">
      <c r="B777" s="50" t="s">
        <v>156</v>
      </c>
      <c r="C777" s="179">
        <v>270</v>
      </c>
      <c r="D777" s="85">
        <f t="shared" si="227"/>
        <v>0</v>
      </c>
      <c r="E777" s="50" t="s">
        <v>1398</v>
      </c>
      <c r="F777" s="50" t="s">
        <v>887</v>
      </c>
      <c r="G777" s="70">
        <v>0.29166666666666669</v>
      </c>
      <c r="H777" s="70">
        <v>0.68055555555555547</v>
      </c>
      <c r="I777" s="71">
        <v>44329</v>
      </c>
      <c r="J777" s="71">
        <v>44329</v>
      </c>
      <c r="K777" s="71">
        <v>44329</v>
      </c>
      <c r="L777" s="71">
        <v>44329</v>
      </c>
      <c r="M777" s="70">
        <v>0.38541666666666669</v>
      </c>
      <c r="N777" s="70">
        <v>0.41666666666666669</v>
      </c>
      <c r="O777" s="50" t="s">
        <v>400</v>
      </c>
      <c r="P777" s="50" t="s">
        <v>59</v>
      </c>
      <c r="Q777" s="50" t="s">
        <v>77</v>
      </c>
      <c r="R777" s="50" t="s">
        <v>352</v>
      </c>
      <c r="S777" s="50" t="s">
        <v>337</v>
      </c>
      <c r="T777" s="50" t="s">
        <v>185</v>
      </c>
      <c r="U777" s="151">
        <f t="shared" si="213"/>
        <v>0</v>
      </c>
      <c r="V777" s="50">
        <f t="shared" si="214"/>
        <v>1</v>
      </c>
      <c r="W777" s="152">
        <f t="shared" ref="W777:W840" si="228">IF(OR(V777=0,G777="",H777=""),0,IF(AND(V777=1,U777&lt;1,I777=J777,(H777-G777)&lt;=0.2075),H777-G777,IF(AND(V777=1,U777&lt;1,I777=J777,(H777-G777)&gt;0.2075),H777-G777-0.083,IF(AND(V777=1,U777&gt;1),((U777-1)*0.3541)+(H777-$AE$5)+($AF$5-G777-0.083),IF(AND(V777=1,U777=1,I777&lt;&gt;J777,(H777-G777)&lt;=0.332),(H777-$AE$5)+($AF$5-G777)-0.166,(H777-$AE$5)+($AF$5-G777))))))</f>
        <v>0.30588888888888877</v>
      </c>
      <c r="X777" s="152">
        <f t="shared" si="226"/>
        <v>0.3472188888888888</v>
      </c>
      <c r="Y777" s="134">
        <f t="shared" si="215"/>
        <v>0</v>
      </c>
      <c r="Z777" s="152">
        <f t="shared" si="216"/>
        <v>0.19444444444444453</v>
      </c>
      <c r="AA777" s="152">
        <f t="shared" si="217"/>
        <v>0.54166333333333339</v>
      </c>
      <c r="AB777" s="91">
        <f t="shared" si="218"/>
        <v>13</v>
      </c>
      <c r="AC777" s="81">
        <f t="shared" si="219"/>
        <v>5</v>
      </c>
      <c r="AD777" s="81">
        <f t="shared" si="220"/>
        <v>19</v>
      </c>
      <c r="AE777" s="81" t="str">
        <f t="shared" si="221"/>
        <v>5-19</v>
      </c>
      <c r="AF777" s="152">
        <f t="shared" si="222"/>
        <v>3.125E-2</v>
      </c>
      <c r="AG777" s="153">
        <f t="shared" si="223"/>
        <v>0</v>
      </c>
      <c r="AH777" s="85">
        <f t="shared" si="224"/>
        <v>1</v>
      </c>
      <c r="AI777" s="81">
        <f t="shared" si="225"/>
        <v>19</v>
      </c>
    </row>
    <row r="778" spans="2:35" ht="30" x14ac:dyDescent="0.25">
      <c r="B778" s="50" t="s">
        <v>156</v>
      </c>
      <c r="C778" s="179">
        <v>270</v>
      </c>
      <c r="D778" s="85">
        <f t="shared" si="227"/>
        <v>1</v>
      </c>
      <c r="E778" s="72" t="s">
        <v>1399</v>
      </c>
      <c r="F778" s="50" t="s">
        <v>887</v>
      </c>
      <c r="G778" s="70">
        <v>0.29166666666666669</v>
      </c>
      <c r="H778" s="70">
        <v>0.68055555555555547</v>
      </c>
      <c r="I778" s="71">
        <v>44329</v>
      </c>
      <c r="J778" s="71">
        <v>44329</v>
      </c>
      <c r="K778" s="71">
        <v>44329</v>
      </c>
      <c r="L778" s="71">
        <v>44329</v>
      </c>
      <c r="M778" s="70">
        <v>0.45833333333333331</v>
      </c>
      <c r="N778" s="70">
        <v>0.59722222222222221</v>
      </c>
      <c r="O778" s="50" t="s">
        <v>270</v>
      </c>
      <c r="P778" s="50" t="s">
        <v>59</v>
      </c>
      <c r="Q778" s="50" t="s">
        <v>77</v>
      </c>
      <c r="R778" s="50" t="s">
        <v>350</v>
      </c>
      <c r="S778" s="50" t="s">
        <v>337</v>
      </c>
      <c r="T778" s="50" t="s">
        <v>185</v>
      </c>
      <c r="U778" s="151">
        <f t="shared" si="213"/>
        <v>0</v>
      </c>
      <c r="V778" s="50">
        <f t="shared" si="214"/>
        <v>1</v>
      </c>
      <c r="W778" s="152">
        <f t="shared" si="228"/>
        <v>0.30588888888888877</v>
      </c>
      <c r="X778" s="152">
        <f t="shared" si="226"/>
        <v>0.3472188888888888</v>
      </c>
      <c r="Y778" s="134">
        <f t="shared" si="215"/>
        <v>0</v>
      </c>
      <c r="Z778" s="152">
        <f t="shared" si="216"/>
        <v>0.19444444444444453</v>
      </c>
      <c r="AA778" s="152">
        <f t="shared" si="217"/>
        <v>0.54166333333333339</v>
      </c>
      <c r="AB778" s="91">
        <f t="shared" si="218"/>
        <v>13</v>
      </c>
      <c r="AC778" s="81">
        <f t="shared" si="219"/>
        <v>5</v>
      </c>
      <c r="AD778" s="81">
        <f t="shared" si="220"/>
        <v>19</v>
      </c>
      <c r="AE778" s="81" t="str">
        <f t="shared" si="221"/>
        <v>5-19</v>
      </c>
      <c r="AF778" s="152">
        <f t="shared" si="222"/>
        <v>0.1388888888888889</v>
      </c>
      <c r="AG778" s="153">
        <f t="shared" si="223"/>
        <v>0</v>
      </c>
      <c r="AH778" s="85">
        <f t="shared" si="224"/>
        <v>1</v>
      </c>
      <c r="AI778" s="81">
        <f t="shared" si="225"/>
        <v>19</v>
      </c>
    </row>
    <row r="779" spans="2:35" x14ac:dyDescent="0.25">
      <c r="B779" s="50" t="s">
        <v>227</v>
      </c>
      <c r="C779" s="179">
        <v>271</v>
      </c>
      <c r="D779" s="85">
        <f t="shared" si="227"/>
        <v>0</v>
      </c>
      <c r="E779" s="50" t="s">
        <v>1400</v>
      </c>
      <c r="F779" s="50" t="s">
        <v>887</v>
      </c>
      <c r="G779" s="70">
        <v>0.29166666666666669</v>
      </c>
      <c r="H779" s="70">
        <v>0.33749999999999997</v>
      </c>
      <c r="I779" s="71">
        <v>44329</v>
      </c>
      <c r="J779" s="71">
        <v>44329</v>
      </c>
      <c r="K779" s="71">
        <v>44329</v>
      </c>
      <c r="L779" s="71">
        <v>44329</v>
      </c>
      <c r="M779" s="70">
        <v>0.3125</v>
      </c>
      <c r="N779" s="70">
        <v>0.33749999999999997</v>
      </c>
      <c r="O779" s="50" t="s">
        <v>400</v>
      </c>
      <c r="P779" s="50"/>
      <c r="Q779" s="73" t="s">
        <v>47</v>
      </c>
      <c r="R779" s="50" t="s">
        <v>352</v>
      </c>
      <c r="S779" s="50" t="s">
        <v>337</v>
      </c>
      <c r="T779" s="50" t="s">
        <v>186</v>
      </c>
      <c r="U779" s="151">
        <f t="shared" si="213"/>
        <v>0</v>
      </c>
      <c r="V779" s="50">
        <f t="shared" si="214"/>
        <v>1</v>
      </c>
      <c r="W779" s="152">
        <f t="shared" si="228"/>
        <v>4.5833333333333282E-2</v>
      </c>
      <c r="X779" s="152">
        <f t="shared" si="226"/>
        <v>4.5833333333333282E-2</v>
      </c>
      <c r="Y779" s="134">
        <f t="shared" si="215"/>
        <v>1</v>
      </c>
      <c r="Z779" s="152">
        <f t="shared" si="216"/>
        <v>0</v>
      </c>
      <c r="AA779" s="152">
        <f t="shared" si="217"/>
        <v>4.5833333333333282E-2</v>
      </c>
      <c r="AB779" s="91">
        <f t="shared" si="218"/>
        <v>13</v>
      </c>
      <c r="AC779" s="81">
        <f t="shared" si="219"/>
        <v>5</v>
      </c>
      <c r="AD779" s="81">
        <f t="shared" si="220"/>
        <v>19</v>
      </c>
      <c r="AE779" s="81" t="str">
        <f t="shared" si="221"/>
        <v>5-19</v>
      </c>
      <c r="AF779" s="152">
        <f t="shared" si="222"/>
        <v>2.4999999999999967E-2</v>
      </c>
      <c r="AG779" s="153">
        <f t="shared" si="223"/>
        <v>0</v>
      </c>
      <c r="AH779" s="85">
        <f t="shared" si="224"/>
        <v>1</v>
      </c>
      <c r="AI779" s="81">
        <f t="shared" si="225"/>
        <v>19</v>
      </c>
    </row>
    <row r="780" spans="2:35" x14ac:dyDescent="0.25">
      <c r="B780" s="50" t="s">
        <v>227</v>
      </c>
      <c r="C780" s="179">
        <v>271</v>
      </c>
      <c r="D780" s="85">
        <f t="shared" si="227"/>
        <v>1</v>
      </c>
      <c r="E780" s="50" t="s">
        <v>654</v>
      </c>
      <c r="F780" s="50" t="s">
        <v>777</v>
      </c>
      <c r="G780" s="70">
        <v>0.29166666666666669</v>
      </c>
      <c r="H780" s="70">
        <v>0.33749999999999997</v>
      </c>
      <c r="I780" s="71">
        <v>44329</v>
      </c>
      <c r="J780" s="71">
        <v>44329</v>
      </c>
      <c r="K780" s="71">
        <v>44329</v>
      </c>
      <c r="L780" s="71">
        <v>44329</v>
      </c>
      <c r="M780" s="70">
        <v>0.3125</v>
      </c>
      <c r="N780" s="70">
        <v>0.32291666666666669</v>
      </c>
      <c r="O780" s="50" t="s">
        <v>100</v>
      </c>
      <c r="P780" s="50"/>
      <c r="Q780" s="73" t="s">
        <v>47</v>
      </c>
      <c r="R780" s="50" t="s">
        <v>443</v>
      </c>
      <c r="S780" s="50" t="s">
        <v>337</v>
      </c>
      <c r="T780" s="50" t="s">
        <v>186</v>
      </c>
      <c r="U780" s="151">
        <f t="shared" si="213"/>
        <v>0</v>
      </c>
      <c r="V780" s="50">
        <f t="shared" si="214"/>
        <v>1</v>
      </c>
      <c r="W780" s="152">
        <f t="shared" si="228"/>
        <v>4.5833333333333282E-2</v>
      </c>
      <c r="X780" s="152">
        <f t="shared" si="226"/>
        <v>4.5833333333333282E-2</v>
      </c>
      <c r="Y780" s="134">
        <f t="shared" si="215"/>
        <v>1</v>
      </c>
      <c r="Z780" s="152">
        <f t="shared" si="216"/>
        <v>0</v>
      </c>
      <c r="AA780" s="152">
        <f t="shared" si="217"/>
        <v>4.5833333333333282E-2</v>
      </c>
      <c r="AB780" s="91">
        <f t="shared" si="218"/>
        <v>13</v>
      </c>
      <c r="AC780" s="81">
        <f t="shared" si="219"/>
        <v>5</v>
      </c>
      <c r="AD780" s="81">
        <f t="shared" si="220"/>
        <v>19</v>
      </c>
      <c r="AE780" s="81" t="str">
        <f t="shared" si="221"/>
        <v>5-19</v>
      </c>
      <c r="AF780" s="152">
        <f t="shared" si="222"/>
        <v>1.0416666666666685E-2</v>
      </c>
      <c r="AG780" s="153">
        <f t="shared" si="223"/>
        <v>0</v>
      </c>
      <c r="AH780" s="85">
        <f t="shared" si="224"/>
        <v>1</v>
      </c>
      <c r="AI780" s="81">
        <f t="shared" si="225"/>
        <v>19</v>
      </c>
    </row>
    <row r="781" spans="2:35" x14ac:dyDescent="0.25">
      <c r="B781" s="50" t="s">
        <v>101</v>
      </c>
      <c r="C781" s="179">
        <v>272</v>
      </c>
      <c r="D781" s="85">
        <f t="shared" si="227"/>
        <v>0</v>
      </c>
      <c r="E781" s="50" t="s">
        <v>252</v>
      </c>
      <c r="F781" s="50" t="s">
        <v>903</v>
      </c>
      <c r="G781" s="70">
        <v>0.375</v>
      </c>
      <c r="H781" s="70">
        <v>0.70833333333333337</v>
      </c>
      <c r="I781" s="71">
        <v>44329</v>
      </c>
      <c r="J781" s="71">
        <v>44329</v>
      </c>
      <c r="K781" s="71">
        <v>44329</v>
      </c>
      <c r="L781" s="71">
        <v>44329</v>
      </c>
      <c r="M781" s="70">
        <v>0.4236111111111111</v>
      </c>
      <c r="N781" s="70">
        <v>0.44305555555555554</v>
      </c>
      <c r="O781" s="50" t="s">
        <v>100</v>
      </c>
      <c r="P781" s="50" t="s">
        <v>365</v>
      </c>
      <c r="Q781" s="73" t="s">
        <v>47</v>
      </c>
      <c r="R781" s="50" t="s">
        <v>443</v>
      </c>
      <c r="S781" s="50" t="s">
        <v>337</v>
      </c>
      <c r="T781" s="50" t="s">
        <v>185</v>
      </c>
      <c r="U781" s="151">
        <f t="shared" si="213"/>
        <v>0</v>
      </c>
      <c r="V781" s="50">
        <f t="shared" si="214"/>
        <v>1</v>
      </c>
      <c r="W781" s="152">
        <f t="shared" si="228"/>
        <v>0.25033333333333335</v>
      </c>
      <c r="X781" s="152">
        <f t="shared" si="226"/>
        <v>0.29166333333333339</v>
      </c>
      <c r="Y781" s="134">
        <f t="shared" si="215"/>
        <v>0</v>
      </c>
      <c r="Z781" s="152">
        <f t="shared" si="216"/>
        <v>0.16666666666666663</v>
      </c>
      <c r="AA781" s="152">
        <f t="shared" si="217"/>
        <v>0.45833000000000002</v>
      </c>
      <c r="AB781" s="91">
        <f t="shared" si="218"/>
        <v>13</v>
      </c>
      <c r="AC781" s="81">
        <f t="shared" si="219"/>
        <v>5</v>
      </c>
      <c r="AD781" s="81">
        <f t="shared" si="220"/>
        <v>19</v>
      </c>
      <c r="AE781" s="81" t="str">
        <f t="shared" si="221"/>
        <v>5-19</v>
      </c>
      <c r="AF781" s="152">
        <f t="shared" si="222"/>
        <v>1.9444444444444431E-2</v>
      </c>
      <c r="AG781" s="153">
        <f t="shared" si="223"/>
        <v>0</v>
      </c>
      <c r="AH781" s="85">
        <f t="shared" si="224"/>
        <v>1</v>
      </c>
      <c r="AI781" s="81">
        <f t="shared" si="225"/>
        <v>19</v>
      </c>
    </row>
    <row r="782" spans="2:35" ht="30" x14ac:dyDescent="0.25">
      <c r="B782" s="50" t="s">
        <v>101</v>
      </c>
      <c r="C782" s="179">
        <v>272</v>
      </c>
      <c r="D782" s="85">
        <f t="shared" si="227"/>
        <v>0</v>
      </c>
      <c r="E782" s="72" t="s">
        <v>1401</v>
      </c>
      <c r="F782" s="50" t="s">
        <v>887</v>
      </c>
      <c r="G782" s="70">
        <v>0.375</v>
      </c>
      <c r="H782" s="70">
        <v>0.70833333333333337</v>
      </c>
      <c r="I782" s="71">
        <v>44329</v>
      </c>
      <c r="J782" s="71">
        <v>44329</v>
      </c>
      <c r="K782" s="71">
        <v>44329</v>
      </c>
      <c r="L782" s="71">
        <v>44329</v>
      </c>
      <c r="M782" s="70">
        <v>0.44444444444444442</v>
      </c>
      <c r="N782" s="70">
        <v>0.47916666666666669</v>
      </c>
      <c r="O782" s="50" t="s">
        <v>372</v>
      </c>
      <c r="P782" s="50" t="s">
        <v>365</v>
      </c>
      <c r="Q782" s="50" t="s">
        <v>77</v>
      </c>
      <c r="R782" s="50" t="s">
        <v>349</v>
      </c>
      <c r="S782" s="50" t="s">
        <v>337</v>
      </c>
      <c r="T782" s="50" t="s">
        <v>185</v>
      </c>
      <c r="U782" s="151">
        <f t="shared" si="213"/>
        <v>0</v>
      </c>
      <c r="V782" s="50">
        <f t="shared" si="214"/>
        <v>1</v>
      </c>
      <c r="W782" s="152">
        <f t="shared" si="228"/>
        <v>0.25033333333333335</v>
      </c>
      <c r="X782" s="152">
        <f t="shared" si="226"/>
        <v>0.29166333333333339</v>
      </c>
      <c r="Y782" s="134">
        <f t="shared" si="215"/>
        <v>0</v>
      </c>
      <c r="Z782" s="152">
        <f t="shared" si="216"/>
        <v>0.16666666666666663</v>
      </c>
      <c r="AA782" s="152">
        <f t="shared" si="217"/>
        <v>0.45833000000000002</v>
      </c>
      <c r="AB782" s="91">
        <f t="shared" si="218"/>
        <v>13</v>
      </c>
      <c r="AC782" s="81">
        <f t="shared" si="219"/>
        <v>5</v>
      </c>
      <c r="AD782" s="81">
        <f t="shared" si="220"/>
        <v>19</v>
      </c>
      <c r="AE782" s="81" t="str">
        <f t="shared" si="221"/>
        <v>5-19</v>
      </c>
      <c r="AF782" s="152">
        <f t="shared" si="222"/>
        <v>3.4722222222222265E-2</v>
      </c>
      <c r="AG782" s="153">
        <f t="shared" si="223"/>
        <v>0</v>
      </c>
      <c r="AH782" s="85">
        <f t="shared" si="224"/>
        <v>1</v>
      </c>
      <c r="AI782" s="81">
        <f t="shared" si="225"/>
        <v>19</v>
      </c>
    </row>
    <row r="783" spans="2:35" ht="30" x14ac:dyDescent="0.25">
      <c r="B783" s="50" t="s">
        <v>101</v>
      </c>
      <c r="C783" s="179">
        <v>272</v>
      </c>
      <c r="D783" s="85">
        <f t="shared" si="227"/>
        <v>0</v>
      </c>
      <c r="E783" s="50" t="s">
        <v>657</v>
      </c>
      <c r="F783" s="50" t="s">
        <v>777</v>
      </c>
      <c r="G783" s="70">
        <v>0.375</v>
      </c>
      <c r="H783" s="70">
        <v>0.70833333333333337</v>
      </c>
      <c r="I783" s="71">
        <v>44329</v>
      </c>
      <c r="J783" s="71">
        <v>44329</v>
      </c>
      <c r="K783" s="71">
        <v>44329</v>
      </c>
      <c r="L783" s="71">
        <v>44329</v>
      </c>
      <c r="M783" s="70">
        <v>0.60416666666666663</v>
      </c>
      <c r="N783" s="70">
        <v>0.70208333333333339</v>
      </c>
      <c r="O783" s="72" t="s">
        <v>928</v>
      </c>
      <c r="P783" s="50" t="s">
        <v>365</v>
      </c>
      <c r="Q783" s="73" t="s">
        <v>47</v>
      </c>
      <c r="R783" s="50" t="s">
        <v>443</v>
      </c>
      <c r="S783" s="50" t="s">
        <v>337</v>
      </c>
      <c r="T783" s="50" t="s">
        <v>185</v>
      </c>
      <c r="U783" s="151">
        <f t="shared" si="213"/>
        <v>0</v>
      </c>
      <c r="V783" s="50">
        <f t="shared" si="214"/>
        <v>1</v>
      </c>
      <c r="W783" s="152">
        <f t="shared" si="228"/>
        <v>0.25033333333333335</v>
      </c>
      <c r="X783" s="152">
        <f t="shared" si="226"/>
        <v>0.29166333333333339</v>
      </c>
      <c r="Y783" s="134">
        <f t="shared" si="215"/>
        <v>0</v>
      </c>
      <c r="Z783" s="152">
        <f t="shared" si="216"/>
        <v>0.16666666666666663</v>
      </c>
      <c r="AA783" s="152">
        <f t="shared" si="217"/>
        <v>0.45833000000000002</v>
      </c>
      <c r="AB783" s="91">
        <f t="shared" si="218"/>
        <v>13</v>
      </c>
      <c r="AC783" s="81">
        <f t="shared" si="219"/>
        <v>5</v>
      </c>
      <c r="AD783" s="81">
        <f t="shared" si="220"/>
        <v>19</v>
      </c>
      <c r="AE783" s="81" t="str">
        <f t="shared" si="221"/>
        <v>5-19</v>
      </c>
      <c r="AF783" s="152">
        <f t="shared" si="222"/>
        <v>9.7916666666666763E-2</v>
      </c>
      <c r="AG783" s="153">
        <f t="shared" si="223"/>
        <v>0</v>
      </c>
      <c r="AH783" s="85">
        <f t="shared" si="224"/>
        <v>1</v>
      </c>
      <c r="AI783" s="81">
        <f t="shared" si="225"/>
        <v>19</v>
      </c>
    </row>
    <row r="784" spans="2:35" x14ac:dyDescent="0.25">
      <c r="B784" s="50" t="s">
        <v>101</v>
      </c>
      <c r="C784" s="179">
        <v>272</v>
      </c>
      <c r="D784" s="85">
        <f t="shared" si="227"/>
        <v>0</v>
      </c>
      <c r="E784" s="50" t="s">
        <v>1402</v>
      </c>
      <c r="F784" s="50" t="s">
        <v>777</v>
      </c>
      <c r="G784" s="70">
        <v>0.375</v>
      </c>
      <c r="H784" s="70">
        <v>0.70833333333333337</v>
      </c>
      <c r="I784" s="71">
        <v>44329</v>
      </c>
      <c r="J784" s="71">
        <v>44329</v>
      </c>
      <c r="K784" s="71">
        <v>44329</v>
      </c>
      <c r="L784" s="71">
        <v>44329</v>
      </c>
      <c r="M784" s="70">
        <v>0.625</v>
      </c>
      <c r="N784" s="70">
        <v>0.70208333333333339</v>
      </c>
      <c r="O784" s="50" t="s">
        <v>737</v>
      </c>
      <c r="P784" s="50" t="s">
        <v>365</v>
      </c>
      <c r="Q784" s="73" t="s">
        <v>47</v>
      </c>
      <c r="R784" s="50" t="s">
        <v>443</v>
      </c>
      <c r="S784" s="50" t="s">
        <v>337</v>
      </c>
      <c r="T784" s="50" t="s">
        <v>185</v>
      </c>
      <c r="U784" s="151">
        <f t="shared" si="213"/>
        <v>0</v>
      </c>
      <c r="V784" s="50">
        <f t="shared" si="214"/>
        <v>1</v>
      </c>
      <c r="W784" s="152">
        <f t="shared" si="228"/>
        <v>0.25033333333333335</v>
      </c>
      <c r="X784" s="152">
        <f t="shared" si="226"/>
        <v>0.29166333333333339</v>
      </c>
      <c r="Y784" s="134">
        <f t="shared" si="215"/>
        <v>0</v>
      </c>
      <c r="Z784" s="152">
        <f t="shared" si="216"/>
        <v>0.16666666666666663</v>
      </c>
      <c r="AA784" s="152">
        <f t="shared" si="217"/>
        <v>0.45833000000000002</v>
      </c>
      <c r="AB784" s="91">
        <f t="shared" si="218"/>
        <v>13</v>
      </c>
      <c r="AC784" s="81">
        <f t="shared" si="219"/>
        <v>5</v>
      </c>
      <c r="AD784" s="81">
        <f t="shared" si="220"/>
        <v>19</v>
      </c>
      <c r="AE784" s="81" t="str">
        <f t="shared" si="221"/>
        <v>5-19</v>
      </c>
      <c r="AF784" s="152">
        <f t="shared" si="222"/>
        <v>7.7083333333333393E-2</v>
      </c>
      <c r="AG784" s="153">
        <f t="shared" si="223"/>
        <v>0</v>
      </c>
      <c r="AH784" s="85">
        <f t="shared" si="224"/>
        <v>1</v>
      </c>
      <c r="AI784" s="81">
        <f t="shared" si="225"/>
        <v>19</v>
      </c>
    </row>
    <row r="785" spans="2:35" x14ac:dyDescent="0.25">
      <c r="B785" s="50" t="s">
        <v>101</v>
      </c>
      <c r="C785" s="179">
        <v>272</v>
      </c>
      <c r="D785" s="85">
        <f t="shared" si="227"/>
        <v>0</v>
      </c>
      <c r="E785" s="50" t="s">
        <v>1347</v>
      </c>
      <c r="F785" s="50" t="s">
        <v>777</v>
      </c>
      <c r="G785" s="70">
        <v>0.375</v>
      </c>
      <c r="H785" s="70">
        <v>0.70833333333333337</v>
      </c>
      <c r="I785" s="71">
        <v>44329</v>
      </c>
      <c r="J785" s="71">
        <v>44329</v>
      </c>
      <c r="K785" s="71">
        <v>44329</v>
      </c>
      <c r="L785" s="71">
        <v>44329</v>
      </c>
      <c r="M785" s="70">
        <v>0.64583333333333337</v>
      </c>
      <c r="N785" s="70">
        <v>0.68055555555555547</v>
      </c>
      <c r="O785" s="50" t="s">
        <v>1403</v>
      </c>
      <c r="P785" s="50" t="s">
        <v>365</v>
      </c>
      <c r="Q785" s="50" t="s">
        <v>77</v>
      </c>
      <c r="R785" s="50" t="s">
        <v>443</v>
      </c>
      <c r="S785" s="50" t="s">
        <v>337</v>
      </c>
      <c r="T785" s="50" t="s">
        <v>185</v>
      </c>
      <c r="U785" s="151">
        <f t="shared" si="213"/>
        <v>0</v>
      </c>
      <c r="V785" s="50">
        <f t="shared" si="214"/>
        <v>1</v>
      </c>
      <c r="W785" s="152">
        <f t="shared" si="228"/>
        <v>0.25033333333333335</v>
      </c>
      <c r="X785" s="152">
        <f t="shared" si="226"/>
        <v>0.29166333333333339</v>
      </c>
      <c r="Y785" s="134">
        <f t="shared" si="215"/>
        <v>0</v>
      </c>
      <c r="Z785" s="152">
        <f t="shared" si="216"/>
        <v>0.16666666666666663</v>
      </c>
      <c r="AA785" s="152">
        <f t="shared" si="217"/>
        <v>0.45833000000000002</v>
      </c>
      <c r="AB785" s="91">
        <f t="shared" si="218"/>
        <v>13</v>
      </c>
      <c r="AC785" s="81">
        <f t="shared" si="219"/>
        <v>5</v>
      </c>
      <c r="AD785" s="81">
        <f t="shared" si="220"/>
        <v>19</v>
      </c>
      <c r="AE785" s="81" t="str">
        <f t="shared" si="221"/>
        <v>5-19</v>
      </c>
      <c r="AF785" s="152">
        <f t="shared" si="222"/>
        <v>3.4722222222222099E-2</v>
      </c>
      <c r="AG785" s="153">
        <f t="shared" si="223"/>
        <v>0</v>
      </c>
      <c r="AH785" s="85">
        <f t="shared" si="224"/>
        <v>1</v>
      </c>
      <c r="AI785" s="81">
        <f t="shared" si="225"/>
        <v>19</v>
      </c>
    </row>
    <row r="786" spans="2:35" x14ac:dyDescent="0.25">
      <c r="B786" s="50" t="s">
        <v>101</v>
      </c>
      <c r="C786" s="179">
        <v>272</v>
      </c>
      <c r="D786" s="85">
        <f t="shared" si="227"/>
        <v>0</v>
      </c>
      <c r="E786" s="50" t="s">
        <v>1404</v>
      </c>
      <c r="F786" s="50" t="s">
        <v>777</v>
      </c>
      <c r="G786" s="70">
        <v>0.375</v>
      </c>
      <c r="H786" s="70">
        <v>0.70833333333333337</v>
      </c>
      <c r="I786" s="71">
        <v>44329</v>
      </c>
      <c r="J786" s="71">
        <v>44329</v>
      </c>
      <c r="K786" s="71">
        <v>44329</v>
      </c>
      <c r="L786" s="71">
        <v>44329</v>
      </c>
      <c r="M786" s="70">
        <v>0.6875</v>
      </c>
      <c r="N786" s="70">
        <v>0.69444444444444453</v>
      </c>
      <c r="O786" s="50" t="s">
        <v>270</v>
      </c>
      <c r="P786" s="50" t="s">
        <v>365</v>
      </c>
      <c r="Q786" s="50" t="s">
        <v>77</v>
      </c>
      <c r="R786" s="50" t="s">
        <v>350</v>
      </c>
      <c r="S786" s="50" t="s">
        <v>337</v>
      </c>
      <c r="T786" s="50" t="s">
        <v>185</v>
      </c>
      <c r="U786" s="151">
        <f t="shared" si="213"/>
        <v>0</v>
      </c>
      <c r="V786" s="50">
        <f t="shared" si="214"/>
        <v>1</v>
      </c>
      <c r="W786" s="152">
        <f t="shared" si="228"/>
        <v>0.25033333333333335</v>
      </c>
      <c r="X786" s="152">
        <f t="shared" si="226"/>
        <v>0.29166333333333339</v>
      </c>
      <c r="Y786" s="134">
        <f t="shared" si="215"/>
        <v>0</v>
      </c>
      <c r="Z786" s="152">
        <f t="shared" si="216"/>
        <v>0.16666666666666663</v>
      </c>
      <c r="AA786" s="152">
        <f t="shared" si="217"/>
        <v>0.45833000000000002</v>
      </c>
      <c r="AB786" s="91">
        <f t="shared" si="218"/>
        <v>13</v>
      </c>
      <c r="AC786" s="81">
        <f t="shared" si="219"/>
        <v>5</v>
      </c>
      <c r="AD786" s="81">
        <f t="shared" si="220"/>
        <v>19</v>
      </c>
      <c r="AE786" s="81" t="str">
        <f t="shared" si="221"/>
        <v>5-19</v>
      </c>
      <c r="AF786" s="152">
        <f t="shared" si="222"/>
        <v>6.9444444444445308E-3</v>
      </c>
      <c r="AG786" s="153">
        <f t="shared" si="223"/>
        <v>0</v>
      </c>
      <c r="AH786" s="85">
        <f t="shared" si="224"/>
        <v>1</v>
      </c>
      <c r="AI786" s="81">
        <f t="shared" si="225"/>
        <v>19</v>
      </c>
    </row>
    <row r="787" spans="2:35" x14ac:dyDescent="0.25">
      <c r="B787" s="50" t="s">
        <v>101</v>
      </c>
      <c r="C787" s="179">
        <v>272</v>
      </c>
      <c r="D787" s="85">
        <f t="shared" si="227"/>
        <v>1</v>
      </c>
      <c r="E787" s="50" t="s">
        <v>1405</v>
      </c>
      <c r="F787" s="50" t="s">
        <v>777</v>
      </c>
      <c r="G787" s="70">
        <v>0.375</v>
      </c>
      <c r="H787" s="70">
        <v>0.70833333333333337</v>
      </c>
      <c r="I787" s="71">
        <v>44329</v>
      </c>
      <c r="J787" s="71">
        <v>44329</v>
      </c>
      <c r="K787" s="71">
        <v>44329</v>
      </c>
      <c r="L787" s="71">
        <v>44329</v>
      </c>
      <c r="M787" s="70">
        <v>0.65972222222222221</v>
      </c>
      <c r="N787" s="70">
        <v>0.70208333333333339</v>
      </c>
      <c r="O787" s="50" t="s">
        <v>163</v>
      </c>
      <c r="P787" s="50" t="s">
        <v>365</v>
      </c>
      <c r="Q787" s="73" t="s">
        <v>47</v>
      </c>
      <c r="R787" s="50" t="s">
        <v>443</v>
      </c>
      <c r="S787" s="50" t="s">
        <v>337</v>
      </c>
      <c r="T787" s="50" t="s">
        <v>185</v>
      </c>
      <c r="U787" s="151">
        <f t="shared" si="213"/>
        <v>0</v>
      </c>
      <c r="V787" s="50">
        <f t="shared" si="214"/>
        <v>1</v>
      </c>
      <c r="W787" s="152">
        <f t="shared" si="228"/>
        <v>0.25033333333333335</v>
      </c>
      <c r="X787" s="152">
        <f t="shared" si="226"/>
        <v>0.29166333333333339</v>
      </c>
      <c r="Y787" s="134">
        <f t="shared" si="215"/>
        <v>0</v>
      </c>
      <c r="Z787" s="152">
        <f t="shared" si="216"/>
        <v>0.16666666666666663</v>
      </c>
      <c r="AA787" s="152">
        <f t="shared" si="217"/>
        <v>0.45833000000000002</v>
      </c>
      <c r="AB787" s="91">
        <f t="shared" si="218"/>
        <v>13</v>
      </c>
      <c r="AC787" s="81">
        <f t="shared" si="219"/>
        <v>5</v>
      </c>
      <c r="AD787" s="81">
        <f t="shared" si="220"/>
        <v>19</v>
      </c>
      <c r="AE787" s="81" t="str">
        <f t="shared" si="221"/>
        <v>5-19</v>
      </c>
      <c r="AF787" s="152">
        <f t="shared" si="222"/>
        <v>4.2361111111111183E-2</v>
      </c>
      <c r="AG787" s="153">
        <f t="shared" si="223"/>
        <v>0</v>
      </c>
      <c r="AH787" s="85">
        <f t="shared" si="224"/>
        <v>1</v>
      </c>
      <c r="AI787" s="81">
        <f t="shared" si="225"/>
        <v>19</v>
      </c>
    </row>
    <row r="788" spans="2:35" x14ac:dyDescent="0.25">
      <c r="B788" s="50" t="s">
        <v>135</v>
      </c>
      <c r="C788" s="179">
        <v>273</v>
      </c>
      <c r="D788" s="85">
        <f t="shared" si="227"/>
        <v>0</v>
      </c>
      <c r="E788" s="50" t="s">
        <v>1406</v>
      </c>
      <c r="F788" s="50" t="s">
        <v>441</v>
      </c>
      <c r="G788" s="70">
        <v>0.35416666666666669</v>
      </c>
      <c r="H788" s="70">
        <v>0.4375</v>
      </c>
      <c r="I788" s="71">
        <v>44329</v>
      </c>
      <c r="J788" s="71">
        <v>44331</v>
      </c>
      <c r="K788" s="71">
        <v>44329</v>
      </c>
      <c r="L788" s="71">
        <v>44329</v>
      </c>
      <c r="M788" s="70">
        <v>0.36805555555555558</v>
      </c>
      <c r="N788" s="70">
        <v>0.4513888888888889</v>
      </c>
      <c r="O788" s="50" t="s">
        <v>100</v>
      </c>
      <c r="P788" s="50" t="s">
        <v>137</v>
      </c>
      <c r="Q788" s="73" t="s">
        <v>47</v>
      </c>
      <c r="R788" s="50" t="s">
        <v>443</v>
      </c>
      <c r="S788" s="50" t="s">
        <v>336</v>
      </c>
      <c r="T788" s="50" t="s">
        <v>184</v>
      </c>
      <c r="U788" s="151">
        <f t="shared" si="213"/>
        <v>2</v>
      </c>
      <c r="V788" s="50">
        <f t="shared" si="214"/>
        <v>1</v>
      </c>
      <c r="W788" s="152">
        <f t="shared" si="228"/>
        <v>0.79193333333333327</v>
      </c>
      <c r="X788" s="152">
        <f t="shared" si="226"/>
        <v>1.2913299999999999</v>
      </c>
      <c r="Y788" s="134">
        <f t="shared" si="215"/>
        <v>1</v>
      </c>
      <c r="Z788" s="152">
        <f t="shared" si="216"/>
        <v>0</v>
      </c>
      <c r="AA788" s="152">
        <f t="shared" si="217"/>
        <v>1.2913299999999999</v>
      </c>
      <c r="AB788" s="91">
        <f t="shared" si="218"/>
        <v>15</v>
      </c>
      <c r="AC788" s="81">
        <f t="shared" si="219"/>
        <v>5</v>
      </c>
      <c r="AD788" s="81">
        <f t="shared" si="220"/>
        <v>19</v>
      </c>
      <c r="AE788" s="81" t="str">
        <f t="shared" si="221"/>
        <v>5-19</v>
      </c>
      <c r="AF788" s="152">
        <f t="shared" si="222"/>
        <v>8.3333333333333315E-2</v>
      </c>
      <c r="AG788" s="153">
        <f t="shared" si="223"/>
        <v>0</v>
      </c>
      <c r="AH788" s="85">
        <f t="shared" si="224"/>
        <v>1</v>
      </c>
      <c r="AI788" s="81">
        <f t="shared" si="225"/>
        <v>19</v>
      </c>
    </row>
    <row r="789" spans="2:35" x14ac:dyDescent="0.25">
      <c r="B789" s="50" t="s">
        <v>135</v>
      </c>
      <c r="C789" s="179">
        <v>273</v>
      </c>
      <c r="D789" s="85">
        <f t="shared" si="227"/>
        <v>0</v>
      </c>
      <c r="E789" s="50" t="s">
        <v>1407</v>
      </c>
      <c r="F789" s="50" t="s">
        <v>887</v>
      </c>
      <c r="G789" s="70">
        <v>0.35416666666666669</v>
      </c>
      <c r="H789" s="70">
        <v>0.4375</v>
      </c>
      <c r="I789" s="71">
        <v>44329</v>
      </c>
      <c r="J789" s="71">
        <v>44331</v>
      </c>
      <c r="K789" s="71">
        <v>44329</v>
      </c>
      <c r="L789" s="71">
        <v>44329</v>
      </c>
      <c r="M789" s="70">
        <v>0.63194444444444442</v>
      </c>
      <c r="N789" s="70">
        <v>0.72916666666666663</v>
      </c>
      <c r="O789" s="50" t="s">
        <v>323</v>
      </c>
      <c r="P789" s="50" t="s">
        <v>137</v>
      </c>
      <c r="Q789" s="50" t="s">
        <v>77</v>
      </c>
      <c r="R789" s="50" t="s">
        <v>352</v>
      </c>
      <c r="S789" s="50" t="s">
        <v>337</v>
      </c>
      <c r="T789" s="50" t="s">
        <v>184</v>
      </c>
      <c r="U789" s="151">
        <f t="shared" si="213"/>
        <v>2</v>
      </c>
      <c r="V789" s="50">
        <f t="shared" si="214"/>
        <v>1</v>
      </c>
      <c r="W789" s="152">
        <f t="shared" si="228"/>
        <v>0.79193333333333327</v>
      </c>
      <c r="X789" s="152">
        <f t="shared" si="226"/>
        <v>1.2913299999999999</v>
      </c>
      <c r="Y789" s="134">
        <f t="shared" si="215"/>
        <v>1</v>
      </c>
      <c r="Z789" s="152">
        <f t="shared" si="216"/>
        <v>0</v>
      </c>
      <c r="AA789" s="152">
        <f t="shared" si="217"/>
        <v>1.2913299999999999</v>
      </c>
      <c r="AB789" s="91">
        <f t="shared" si="218"/>
        <v>15</v>
      </c>
      <c r="AC789" s="81">
        <f t="shared" si="219"/>
        <v>5</v>
      </c>
      <c r="AD789" s="81">
        <f t="shared" si="220"/>
        <v>19</v>
      </c>
      <c r="AE789" s="81" t="str">
        <f t="shared" si="221"/>
        <v>5-19</v>
      </c>
      <c r="AF789" s="152">
        <f t="shared" si="222"/>
        <v>9.722222222222221E-2</v>
      </c>
      <c r="AG789" s="153">
        <f t="shared" si="223"/>
        <v>0</v>
      </c>
      <c r="AH789" s="85">
        <f t="shared" si="224"/>
        <v>1</v>
      </c>
      <c r="AI789" s="81">
        <f t="shared" si="225"/>
        <v>19</v>
      </c>
    </row>
    <row r="790" spans="2:35" x14ac:dyDescent="0.25">
      <c r="B790" s="50" t="s">
        <v>135</v>
      </c>
      <c r="C790" s="179">
        <v>273</v>
      </c>
      <c r="D790" s="85">
        <f t="shared" ref="D790:D814" si="229">IF(C790=C791,0,1)</f>
        <v>0</v>
      </c>
      <c r="E790" s="50" t="s">
        <v>1407</v>
      </c>
      <c r="F790" s="50" t="s">
        <v>887</v>
      </c>
      <c r="G790" s="70">
        <v>0.35416666666666669</v>
      </c>
      <c r="H790" s="70">
        <v>0.4375</v>
      </c>
      <c r="I790" s="71">
        <v>44329</v>
      </c>
      <c r="J790" s="71">
        <v>44331</v>
      </c>
      <c r="K790" s="71">
        <v>44330</v>
      </c>
      <c r="L790" s="71">
        <v>44330</v>
      </c>
      <c r="M790" s="70">
        <v>0.3125</v>
      </c>
      <c r="N790" s="70">
        <v>0.66666666666666663</v>
      </c>
      <c r="O790" s="50" t="s">
        <v>323</v>
      </c>
      <c r="P790" s="50" t="s">
        <v>137</v>
      </c>
      <c r="Q790" s="50" t="s">
        <v>77</v>
      </c>
      <c r="R790" s="50" t="s">
        <v>352</v>
      </c>
      <c r="S790" s="50" t="s">
        <v>337</v>
      </c>
      <c r="T790" s="50" t="s">
        <v>184</v>
      </c>
      <c r="U790" s="151">
        <f t="shared" si="213"/>
        <v>2</v>
      </c>
      <c r="V790" s="50">
        <f t="shared" si="214"/>
        <v>1</v>
      </c>
      <c r="W790" s="152">
        <f t="shared" si="228"/>
        <v>0.79193333333333327</v>
      </c>
      <c r="X790" s="152">
        <f t="shared" si="226"/>
        <v>1.2913299999999999</v>
      </c>
      <c r="Y790" s="134">
        <f t="shared" si="215"/>
        <v>1</v>
      </c>
      <c r="Z790" s="152">
        <f t="shared" si="216"/>
        <v>0</v>
      </c>
      <c r="AA790" s="152">
        <f t="shared" si="217"/>
        <v>1.2913299999999999</v>
      </c>
      <c r="AB790" s="91">
        <f t="shared" si="218"/>
        <v>15</v>
      </c>
      <c r="AC790" s="81">
        <f t="shared" si="219"/>
        <v>5</v>
      </c>
      <c r="AD790" s="81">
        <f t="shared" si="220"/>
        <v>19</v>
      </c>
      <c r="AE790" s="81" t="str">
        <f t="shared" si="221"/>
        <v>5-19</v>
      </c>
      <c r="AF790" s="152">
        <f t="shared" si="222"/>
        <v>0.27116666666666661</v>
      </c>
      <c r="AG790" s="153">
        <f t="shared" si="223"/>
        <v>0</v>
      </c>
      <c r="AH790" s="85">
        <f t="shared" si="224"/>
        <v>1</v>
      </c>
      <c r="AI790" s="81">
        <f t="shared" si="225"/>
        <v>19</v>
      </c>
    </row>
    <row r="791" spans="2:35" x14ac:dyDescent="0.25">
      <c r="B791" s="50" t="s">
        <v>135</v>
      </c>
      <c r="C791" s="179">
        <v>273</v>
      </c>
      <c r="D791" s="85">
        <f t="shared" si="229"/>
        <v>0</v>
      </c>
      <c r="E791" s="50" t="s">
        <v>1408</v>
      </c>
      <c r="F791" s="50" t="s">
        <v>887</v>
      </c>
      <c r="G791" s="70">
        <v>0.35416666666666669</v>
      </c>
      <c r="H791" s="70">
        <v>0.4375</v>
      </c>
      <c r="I791" s="71">
        <v>44329</v>
      </c>
      <c r="J791" s="71">
        <v>44331</v>
      </c>
      <c r="K791" s="71">
        <v>44330</v>
      </c>
      <c r="L791" s="71">
        <v>44330</v>
      </c>
      <c r="M791" s="70">
        <v>0.3125</v>
      </c>
      <c r="N791" s="70">
        <v>0.33333333333333331</v>
      </c>
      <c r="O791" s="50" t="s">
        <v>62</v>
      </c>
      <c r="P791" s="50" t="s">
        <v>137</v>
      </c>
      <c r="Q791" s="73" t="s">
        <v>47</v>
      </c>
      <c r="R791" s="50" t="s">
        <v>349</v>
      </c>
      <c r="S791" s="50" t="s">
        <v>337</v>
      </c>
      <c r="T791" s="50" t="s">
        <v>184</v>
      </c>
      <c r="U791" s="151">
        <f t="shared" si="213"/>
        <v>2</v>
      </c>
      <c r="V791" s="50">
        <f t="shared" si="214"/>
        <v>1</v>
      </c>
      <c r="W791" s="152">
        <f t="shared" si="228"/>
        <v>0.79193333333333327</v>
      </c>
      <c r="X791" s="152">
        <f t="shared" si="226"/>
        <v>1.2913299999999999</v>
      </c>
      <c r="Y791" s="134">
        <f t="shared" si="215"/>
        <v>1</v>
      </c>
      <c r="Z791" s="152">
        <f t="shared" si="216"/>
        <v>0</v>
      </c>
      <c r="AA791" s="152">
        <f t="shared" si="217"/>
        <v>1.2913299999999999</v>
      </c>
      <c r="AB791" s="91">
        <f t="shared" si="218"/>
        <v>15</v>
      </c>
      <c r="AC791" s="81">
        <f t="shared" si="219"/>
        <v>5</v>
      </c>
      <c r="AD791" s="81">
        <f t="shared" si="220"/>
        <v>19</v>
      </c>
      <c r="AE791" s="81" t="str">
        <f t="shared" si="221"/>
        <v>5-19</v>
      </c>
      <c r="AF791" s="152">
        <f t="shared" si="222"/>
        <v>2.0833333333333315E-2</v>
      </c>
      <c r="AG791" s="153">
        <f t="shared" si="223"/>
        <v>0</v>
      </c>
      <c r="AH791" s="85">
        <f t="shared" si="224"/>
        <v>1</v>
      </c>
      <c r="AI791" s="81">
        <f t="shared" si="225"/>
        <v>19</v>
      </c>
    </row>
    <row r="792" spans="2:35" x14ac:dyDescent="0.25">
      <c r="B792" s="50" t="s">
        <v>135</v>
      </c>
      <c r="C792" s="179">
        <v>273</v>
      </c>
      <c r="D792" s="85">
        <f t="shared" si="229"/>
        <v>0</v>
      </c>
      <c r="E792" s="50" t="s">
        <v>1409</v>
      </c>
      <c r="F792" s="50" t="s">
        <v>887</v>
      </c>
      <c r="G792" s="70">
        <v>0.35416666666666669</v>
      </c>
      <c r="H792" s="70">
        <v>0.4375</v>
      </c>
      <c r="I792" s="71">
        <v>44329</v>
      </c>
      <c r="J792" s="71">
        <v>44331</v>
      </c>
      <c r="K792" s="71">
        <v>44329</v>
      </c>
      <c r="L792" s="71">
        <v>44329</v>
      </c>
      <c r="M792" s="70">
        <v>0.69444444444444453</v>
      </c>
      <c r="N792" s="70">
        <v>0.71527777777777779</v>
      </c>
      <c r="O792" s="50" t="s">
        <v>65</v>
      </c>
      <c r="P792" s="50" t="s">
        <v>137</v>
      </c>
      <c r="Q792" s="73" t="s">
        <v>47</v>
      </c>
      <c r="R792" s="50" t="s">
        <v>351</v>
      </c>
      <c r="S792" s="50" t="s">
        <v>336</v>
      </c>
      <c r="T792" s="50" t="s">
        <v>184</v>
      </c>
      <c r="U792" s="151">
        <f t="shared" si="213"/>
        <v>2</v>
      </c>
      <c r="V792" s="50">
        <f t="shared" si="214"/>
        <v>1</v>
      </c>
      <c r="W792" s="152">
        <f t="shared" si="228"/>
        <v>0.79193333333333327</v>
      </c>
      <c r="X792" s="152">
        <f t="shared" si="226"/>
        <v>1.2913299999999999</v>
      </c>
      <c r="Y792" s="134">
        <f t="shared" si="215"/>
        <v>1</v>
      </c>
      <c r="Z792" s="152">
        <f t="shared" si="216"/>
        <v>0</v>
      </c>
      <c r="AA792" s="152">
        <f t="shared" si="217"/>
        <v>1.2913299999999999</v>
      </c>
      <c r="AB792" s="91">
        <f t="shared" si="218"/>
        <v>15</v>
      </c>
      <c r="AC792" s="81">
        <f t="shared" si="219"/>
        <v>5</v>
      </c>
      <c r="AD792" s="81">
        <f t="shared" si="220"/>
        <v>19</v>
      </c>
      <c r="AE792" s="81" t="str">
        <f t="shared" si="221"/>
        <v>5-19</v>
      </c>
      <c r="AF792" s="152">
        <f t="shared" si="222"/>
        <v>2.0833333333333259E-2</v>
      </c>
      <c r="AG792" s="153">
        <f t="shared" si="223"/>
        <v>0</v>
      </c>
      <c r="AH792" s="85">
        <f t="shared" si="224"/>
        <v>1</v>
      </c>
      <c r="AI792" s="81">
        <f t="shared" si="225"/>
        <v>19</v>
      </c>
    </row>
    <row r="793" spans="2:35" x14ac:dyDescent="0.25">
      <c r="B793" s="50" t="s">
        <v>135</v>
      </c>
      <c r="C793" s="179">
        <v>273</v>
      </c>
      <c r="D793" s="85">
        <f t="shared" si="229"/>
        <v>1</v>
      </c>
      <c r="E793" s="50" t="s">
        <v>1410</v>
      </c>
      <c r="F793" s="50" t="s">
        <v>441</v>
      </c>
      <c r="G793" s="70">
        <v>0.35416666666666669</v>
      </c>
      <c r="H793" s="70">
        <v>0.4375</v>
      </c>
      <c r="I793" s="71">
        <v>44329</v>
      </c>
      <c r="J793" s="71">
        <v>44331</v>
      </c>
      <c r="K793" s="71">
        <v>44331</v>
      </c>
      <c r="L793" s="71">
        <v>44331</v>
      </c>
      <c r="M793" s="70">
        <v>0.3125</v>
      </c>
      <c r="N793" s="70">
        <v>0.4375</v>
      </c>
      <c r="O793" s="50" t="s">
        <v>271</v>
      </c>
      <c r="P793" s="50" t="s">
        <v>137</v>
      </c>
      <c r="Q793" s="73" t="s">
        <v>47</v>
      </c>
      <c r="R793" s="50" t="s">
        <v>443</v>
      </c>
      <c r="S793" s="50" t="s">
        <v>336</v>
      </c>
      <c r="T793" s="50" t="s">
        <v>184</v>
      </c>
      <c r="U793" s="151">
        <f t="shared" si="213"/>
        <v>2</v>
      </c>
      <c r="V793" s="50">
        <f t="shared" si="214"/>
        <v>1</v>
      </c>
      <c r="W793" s="152">
        <f t="shared" si="228"/>
        <v>0.79193333333333327</v>
      </c>
      <c r="X793" s="152">
        <f t="shared" si="226"/>
        <v>1.2913299999999999</v>
      </c>
      <c r="Y793" s="134">
        <f t="shared" si="215"/>
        <v>1</v>
      </c>
      <c r="Z793" s="152">
        <f t="shared" si="216"/>
        <v>0</v>
      </c>
      <c r="AA793" s="152">
        <f t="shared" si="217"/>
        <v>1.2913299999999999</v>
      </c>
      <c r="AB793" s="91">
        <f t="shared" si="218"/>
        <v>15</v>
      </c>
      <c r="AC793" s="81">
        <f t="shared" si="219"/>
        <v>5</v>
      </c>
      <c r="AD793" s="81">
        <f t="shared" si="220"/>
        <v>19</v>
      </c>
      <c r="AE793" s="81" t="str">
        <f t="shared" si="221"/>
        <v>5-19</v>
      </c>
      <c r="AF793" s="152">
        <f t="shared" si="222"/>
        <v>0.125</v>
      </c>
      <c r="AG793" s="153">
        <f t="shared" si="223"/>
        <v>0</v>
      </c>
      <c r="AH793" s="85">
        <f t="shared" si="224"/>
        <v>1</v>
      </c>
      <c r="AI793" s="81">
        <f t="shared" si="225"/>
        <v>19</v>
      </c>
    </row>
    <row r="794" spans="2:35" x14ac:dyDescent="0.25">
      <c r="B794" s="50" t="s">
        <v>71</v>
      </c>
      <c r="C794" s="179">
        <v>274</v>
      </c>
      <c r="D794" s="85">
        <f t="shared" si="229"/>
        <v>0</v>
      </c>
      <c r="E794" s="50" t="s">
        <v>1411</v>
      </c>
      <c r="F794" s="50" t="s">
        <v>891</v>
      </c>
      <c r="G794" s="70">
        <v>0.375</v>
      </c>
      <c r="H794" s="70">
        <v>0.5</v>
      </c>
      <c r="I794" s="71">
        <v>44329</v>
      </c>
      <c r="J794" s="71">
        <v>44329</v>
      </c>
      <c r="K794" s="71">
        <v>44329</v>
      </c>
      <c r="L794" s="71">
        <v>44329</v>
      </c>
      <c r="M794" s="70">
        <v>0.4513888888888889</v>
      </c>
      <c r="N794" s="70">
        <v>0.45833333333333331</v>
      </c>
      <c r="O794" s="50" t="s">
        <v>163</v>
      </c>
      <c r="P794" s="50" t="s">
        <v>73</v>
      </c>
      <c r="Q794" s="50" t="s">
        <v>77</v>
      </c>
      <c r="R794" s="50" t="s">
        <v>443</v>
      </c>
      <c r="S794" s="50" t="s">
        <v>337</v>
      </c>
      <c r="T794" s="50" t="s">
        <v>184</v>
      </c>
      <c r="U794" s="151">
        <f t="shared" si="213"/>
        <v>0</v>
      </c>
      <c r="V794" s="50">
        <f t="shared" si="214"/>
        <v>1</v>
      </c>
      <c r="W794" s="152">
        <f t="shared" si="228"/>
        <v>0.125</v>
      </c>
      <c r="X794" s="152">
        <f t="shared" si="226"/>
        <v>0.125</v>
      </c>
      <c r="Y794" s="134">
        <f t="shared" si="215"/>
        <v>1</v>
      </c>
      <c r="Z794" s="152">
        <f t="shared" si="216"/>
        <v>0</v>
      </c>
      <c r="AA794" s="152">
        <f t="shared" si="217"/>
        <v>0.125</v>
      </c>
      <c r="AB794" s="91">
        <f t="shared" si="218"/>
        <v>13</v>
      </c>
      <c r="AC794" s="81">
        <f t="shared" si="219"/>
        <v>5</v>
      </c>
      <c r="AD794" s="81">
        <f t="shared" si="220"/>
        <v>19</v>
      </c>
      <c r="AE794" s="81" t="str">
        <f t="shared" si="221"/>
        <v>5-19</v>
      </c>
      <c r="AF794" s="152">
        <f t="shared" si="222"/>
        <v>6.9444444444444198E-3</v>
      </c>
      <c r="AG794" s="153">
        <f t="shared" si="223"/>
        <v>0</v>
      </c>
      <c r="AH794" s="85">
        <f t="shared" si="224"/>
        <v>1</v>
      </c>
      <c r="AI794" s="81">
        <f t="shared" si="225"/>
        <v>19</v>
      </c>
    </row>
    <row r="795" spans="2:35" x14ac:dyDescent="0.25">
      <c r="B795" s="50" t="s">
        <v>71</v>
      </c>
      <c r="C795" s="179">
        <v>274</v>
      </c>
      <c r="D795" s="85">
        <f t="shared" si="229"/>
        <v>1</v>
      </c>
      <c r="E795" s="50" t="s">
        <v>1412</v>
      </c>
      <c r="F795" s="50" t="s">
        <v>441</v>
      </c>
      <c r="G795" s="70">
        <v>0.375</v>
      </c>
      <c r="H795" s="70">
        <v>0.5</v>
      </c>
      <c r="I795" s="71">
        <v>44329</v>
      </c>
      <c r="J795" s="71">
        <v>44329</v>
      </c>
      <c r="K795" s="71">
        <v>44329</v>
      </c>
      <c r="L795" s="71">
        <v>44329</v>
      </c>
      <c r="M795" s="70">
        <v>0.45833333333333331</v>
      </c>
      <c r="N795" s="70">
        <v>0.47083333333333338</v>
      </c>
      <c r="O795" s="50" t="s">
        <v>372</v>
      </c>
      <c r="P795" s="50" t="s">
        <v>73</v>
      </c>
      <c r="Q795" s="50" t="s">
        <v>77</v>
      </c>
      <c r="R795" s="50" t="s">
        <v>338</v>
      </c>
      <c r="S795" s="50" t="s">
        <v>336</v>
      </c>
      <c r="T795" s="50" t="s">
        <v>184</v>
      </c>
      <c r="U795" s="151">
        <f t="shared" si="213"/>
        <v>0</v>
      </c>
      <c r="V795" s="50">
        <f t="shared" si="214"/>
        <v>1</v>
      </c>
      <c r="W795" s="152">
        <f t="shared" si="228"/>
        <v>0.125</v>
      </c>
      <c r="X795" s="152">
        <f t="shared" si="226"/>
        <v>0.125</v>
      </c>
      <c r="Y795" s="134">
        <f t="shared" si="215"/>
        <v>1</v>
      </c>
      <c r="Z795" s="152">
        <f t="shared" si="216"/>
        <v>0</v>
      </c>
      <c r="AA795" s="152">
        <f t="shared" si="217"/>
        <v>0.125</v>
      </c>
      <c r="AB795" s="91">
        <f t="shared" si="218"/>
        <v>13</v>
      </c>
      <c r="AC795" s="81">
        <f t="shared" si="219"/>
        <v>5</v>
      </c>
      <c r="AD795" s="81">
        <f t="shared" si="220"/>
        <v>19</v>
      </c>
      <c r="AE795" s="81" t="str">
        <f t="shared" si="221"/>
        <v>5-19</v>
      </c>
      <c r="AF795" s="152">
        <f t="shared" si="222"/>
        <v>1.2500000000000067E-2</v>
      </c>
      <c r="AG795" s="153">
        <f t="shared" si="223"/>
        <v>0</v>
      </c>
      <c r="AH795" s="85">
        <f t="shared" si="224"/>
        <v>1</v>
      </c>
      <c r="AI795" s="81">
        <f t="shared" si="225"/>
        <v>19</v>
      </c>
    </row>
    <row r="796" spans="2:35" x14ac:dyDescent="0.25">
      <c r="B796" s="50" t="s">
        <v>88</v>
      </c>
      <c r="C796" s="179">
        <v>275</v>
      </c>
      <c r="D796" s="85">
        <f t="shared" si="229"/>
        <v>0</v>
      </c>
      <c r="E796" s="50" t="s">
        <v>1413</v>
      </c>
      <c r="F796" s="50" t="s">
        <v>903</v>
      </c>
      <c r="G796" s="70">
        <v>0.39305555555555555</v>
      </c>
      <c r="H796" s="70">
        <v>0.64583333333333337</v>
      </c>
      <c r="I796" s="71">
        <v>44329</v>
      </c>
      <c r="J796" s="71">
        <v>44330</v>
      </c>
      <c r="K796" s="71">
        <v>44330</v>
      </c>
      <c r="L796" s="71">
        <v>44330</v>
      </c>
      <c r="M796" s="70">
        <v>0.44791666666666669</v>
      </c>
      <c r="N796" s="70">
        <v>0.64583333333333337</v>
      </c>
      <c r="O796" s="50" t="s">
        <v>126</v>
      </c>
      <c r="P796" s="50" t="s">
        <v>89</v>
      </c>
      <c r="Q796" s="50" t="s">
        <v>77</v>
      </c>
      <c r="R796" s="50" t="s">
        <v>443</v>
      </c>
      <c r="S796" s="50" t="s">
        <v>336</v>
      </c>
      <c r="T796" s="50" t="s">
        <v>184</v>
      </c>
      <c r="U796" s="151">
        <f t="shared" si="213"/>
        <v>1</v>
      </c>
      <c r="V796" s="50">
        <f t="shared" si="214"/>
        <v>1</v>
      </c>
      <c r="W796" s="152">
        <f t="shared" si="228"/>
        <v>0.52427777777777773</v>
      </c>
      <c r="X796" s="152">
        <f t="shared" si="226"/>
        <v>0.75344444444444447</v>
      </c>
      <c r="Y796" s="134">
        <f t="shared" si="215"/>
        <v>1</v>
      </c>
      <c r="Z796" s="152">
        <f t="shared" si="216"/>
        <v>0</v>
      </c>
      <c r="AA796" s="152">
        <f t="shared" si="217"/>
        <v>0.75344444444444447</v>
      </c>
      <c r="AB796" s="91">
        <f t="shared" si="218"/>
        <v>14</v>
      </c>
      <c r="AC796" s="81">
        <f t="shared" si="219"/>
        <v>5</v>
      </c>
      <c r="AD796" s="81">
        <f t="shared" si="220"/>
        <v>19</v>
      </c>
      <c r="AE796" s="81" t="str">
        <f t="shared" si="221"/>
        <v>5-19</v>
      </c>
      <c r="AF796" s="152">
        <f t="shared" si="222"/>
        <v>0.19791666666666669</v>
      </c>
      <c r="AG796" s="153">
        <f t="shared" si="223"/>
        <v>0</v>
      </c>
      <c r="AH796" s="85">
        <f t="shared" si="224"/>
        <v>1</v>
      </c>
      <c r="AI796" s="81">
        <f t="shared" si="225"/>
        <v>19</v>
      </c>
    </row>
    <row r="797" spans="2:35" x14ac:dyDescent="0.25">
      <c r="B797" s="50" t="s">
        <v>88</v>
      </c>
      <c r="C797" s="179">
        <v>275</v>
      </c>
      <c r="D797" s="85">
        <f t="shared" si="229"/>
        <v>0</v>
      </c>
      <c r="E797" s="175" t="s">
        <v>1414</v>
      </c>
      <c r="F797" s="175" t="s">
        <v>887</v>
      </c>
      <c r="G797" s="70">
        <v>0.39305555555555555</v>
      </c>
      <c r="H797" s="70">
        <v>0.64583333333333337</v>
      </c>
      <c r="I797" s="71">
        <v>44329</v>
      </c>
      <c r="J797" s="71">
        <v>44330</v>
      </c>
      <c r="K797" s="71">
        <v>44330</v>
      </c>
      <c r="L797" s="71">
        <v>44330</v>
      </c>
      <c r="M797" s="176">
        <v>0.59027777777777779</v>
      </c>
      <c r="N797" s="176">
        <v>0.625</v>
      </c>
      <c r="O797" s="175" t="s">
        <v>270</v>
      </c>
      <c r="P797" s="175" t="s">
        <v>89</v>
      </c>
      <c r="Q797" s="175" t="s">
        <v>77</v>
      </c>
      <c r="R797" s="175" t="s">
        <v>350</v>
      </c>
      <c r="S797" s="175" t="s">
        <v>337</v>
      </c>
      <c r="T797" s="50" t="s">
        <v>184</v>
      </c>
      <c r="U797" s="151">
        <f t="shared" si="213"/>
        <v>1</v>
      </c>
      <c r="V797" s="50">
        <f t="shared" si="214"/>
        <v>1</v>
      </c>
      <c r="W797" s="152">
        <f t="shared" si="228"/>
        <v>0.52427777777777773</v>
      </c>
      <c r="X797" s="152">
        <f t="shared" si="226"/>
        <v>0.75344444444444447</v>
      </c>
      <c r="Y797" s="134">
        <f t="shared" si="215"/>
        <v>1</v>
      </c>
      <c r="Z797" s="152">
        <f t="shared" si="216"/>
        <v>0</v>
      </c>
      <c r="AA797" s="152">
        <f t="shared" si="217"/>
        <v>0.75344444444444447</v>
      </c>
      <c r="AB797" s="91">
        <f t="shared" si="218"/>
        <v>14</v>
      </c>
      <c r="AC797" s="81">
        <f t="shared" si="219"/>
        <v>5</v>
      </c>
      <c r="AD797" s="81">
        <f t="shared" si="220"/>
        <v>19</v>
      </c>
      <c r="AE797" s="81" t="str">
        <f t="shared" si="221"/>
        <v>5-19</v>
      </c>
      <c r="AF797" s="152">
        <f t="shared" si="222"/>
        <v>3.472222222222221E-2</v>
      </c>
      <c r="AG797" s="153">
        <f t="shared" si="223"/>
        <v>0</v>
      </c>
      <c r="AH797" s="85">
        <f t="shared" si="224"/>
        <v>1</v>
      </c>
      <c r="AI797" s="81">
        <f t="shared" si="225"/>
        <v>19</v>
      </c>
    </row>
    <row r="798" spans="2:35" x14ac:dyDescent="0.25">
      <c r="B798" s="50" t="s">
        <v>88</v>
      </c>
      <c r="C798" s="179">
        <v>275</v>
      </c>
      <c r="D798" s="85">
        <f t="shared" si="229"/>
        <v>1</v>
      </c>
      <c r="E798" s="175" t="s">
        <v>1415</v>
      </c>
      <c r="F798" s="175" t="s">
        <v>903</v>
      </c>
      <c r="G798" s="70">
        <v>0.39305555555555555</v>
      </c>
      <c r="H798" s="70">
        <v>0.64583333333333337</v>
      </c>
      <c r="I798" s="71">
        <v>44329</v>
      </c>
      <c r="J798" s="71">
        <v>44330</v>
      </c>
      <c r="K798" s="71">
        <v>44330</v>
      </c>
      <c r="L798" s="71">
        <v>44330</v>
      </c>
      <c r="M798" s="176">
        <v>0.4513888888888889</v>
      </c>
      <c r="N798" s="176">
        <v>0.47916666666666669</v>
      </c>
      <c r="O798" s="175" t="s">
        <v>72</v>
      </c>
      <c r="P798" s="175" t="s">
        <v>89</v>
      </c>
      <c r="Q798" s="175" t="s">
        <v>77</v>
      </c>
      <c r="R798" s="175" t="s">
        <v>443</v>
      </c>
      <c r="S798" s="175" t="s">
        <v>337</v>
      </c>
      <c r="T798" s="50" t="s">
        <v>184</v>
      </c>
      <c r="U798" s="151">
        <f t="shared" si="213"/>
        <v>1</v>
      </c>
      <c r="V798" s="50">
        <f t="shared" si="214"/>
        <v>1</v>
      </c>
      <c r="W798" s="152">
        <f t="shared" si="228"/>
        <v>0.52427777777777773</v>
      </c>
      <c r="X798" s="152">
        <f t="shared" si="226"/>
        <v>0.75344444444444447</v>
      </c>
      <c r="Y798" s="134">
        <f t="shared" si="215"/>
        <v>1</v>
      </c>
      <c r="Z798" s="152">
        <f t="shared" si="216"/>
        <v>0</v>
      </c>
      <c r="AA798" s="152">
        <f t="shared" si="217"/>
        <v>0.75344444444444447</v>
      </c>
      <c r="AB798" s="91">
        <f t="shared" si="218"/>
        <v>14</v>
      </c>
      <c r="AC798" s="81">
        <f t="shared" si="219"/>
        <v>5</v>
      </c>
      <c r="AD798" s="81">
        <f t="shared" si="220"/>
        <v>19</v>
      </c>
      <c r="AE798" s="81" t="str">
        <f t="shared" si="221"/>
        <v>5-19</v>
      </c>
      <c r="AF798" s="152">
        <f t="shared" si="222"/>
        <v>2.777777777777779E-2</v>
      </c>
      <c r="AG798" s="153">
        <f t="shared" si="223"/>
        <v>0</v>
      </c>
      <c r="AH798" s="85">
        <f t="shared" si="224"/>
        <v>1</v>
      </c>
      <c r="AI798" s="81">
        <f t="shared" si="225"/>
        <v>19</v>
      </c>
    </row>
    <row r="799" spans="2:35" ht="30" x14ac:dyDescent="0.25">
      <c r="B799" s="175" t="s">
        <v>207</v>
      </c>
      <c r="C799" s="179">
        <v>276</v>
      </c>
      <c r="D799" s="85">
        <f t="shared" si="229"/>
        <v>0</v>
      </c>
      <c r="E799" s="175" t="s">
        <v>657</v>
      </c>
      <c r="F799" s="175" t="s">
        <v>777</v>
      </c>
      <c r="G799" s="176">
        <v>0.39444444444444443</v>
      </c>
      <c r="H799" s="176">
        <v>0.71111111111111114</v>
      </c>
      <c r="I799" s="177">
        <v>44329</v>
      </c>
      <c r="J799" s="177">
        <v>44329</v>
      </c>
      <c r="K799" s="177">
        <v>44329</v>
      </c>
      <c r="L799" s="177">
        <v>44329</v>
      </c>
      <c r="M799" s="176">
        <v>0.4375</v>
      </c>
      <c r="N799" s="176">
        <v>0.70138888888888884</v>
      </c>
      <c r="O799" s="174" t="s">
        <v>1134</v>
      </c>
      <c r="P799" s="175" t="s">
        <v>275</v>
      </c>
      <c r="Q799" s="73" t="s">
        <v>47</v>
      </c>
      <c r="R799" s="175" t="s">
        <v>443</v>
      </c>
      <c r="S799" s="175" t="s">
        <v>337</v>
      </c>
      <c r="T799" s="175" t="s">
        <v>185</v>
      </c>
      <c r="U799" s="151">
        <f t="shared" si="213"/>
        <v>0</v>
      </c>
      <c r="V799" s="50">
        <f t="shared" si="214"/>
        <v>1</v>
      </c>
      <c r="W799" s="152">
        <f t="shared" si="228"/>
        <v>0.23366666666666669</v>
      </c>
      <c r="X799" s="152">
        <f t="shared" si="226"/>
        <v>0.27499666666666672</v>
      </c>
      <c r="Y799" s="134">
        <f t="shared" si="215"/>
        <v>0</v>
      </c>
      <c r="Z799" s="152">
        <f t="shared" si="216"/>
        <v>0.16388888888888886</v>
      </c>
      <c r="AA799" s="152">
        <f t="shared" si="217"/>
        <v>0.43888555555555558</v>
      </c>
      <c r="AB799" s="91">
        <f t="shared" si="218"/>
        <v>13</v>
      </c>
      <c r="AC799" s="81">
        <f t="shared" si="219"/>
        <v>5</v>
      </c>
      <c r="AD799" s="81">
        <f t="shared" si="220"/>
        <v>19</v>
      </c>
      <c r="AE799" s="81" t="str">
        <f t="shared" si="221"/>
        <v>5-19</v>
      </c>
      <c r="AF799" s="152">
        <f t="shared" si="222"/>
        <v>0.18088888888888882</v>
      </c>
      <c r="AG799" s="153">
        <f t="shared" si="223"/>
        <v>0</v>
      </c>
      <c r="AH799" s="85">
        <f t="shared" si="224"/>
        <v>1</v>
      </c>
      <c r="AI799" s="81">
        <f t="shared" si="225"/>
        <v>19</v>
      </c>
    </row>
    <row r="800" spans="2:35" x14ac:dyDescent="0.25">
      <c r="B800" s="175" t="s">
        <v>207</v>
      </c>
      <c r="C800" s="179">
        <v>276</v>
      </c>
      <c r="D800" s="85">
        <f t="shared" si="229"/>
        <v>0</v>
      </c>
      <c r="E800" s="175" t="s">
        <v>1416</v>
      </c>
      <c r="F800" s="175" t="s">
        <v>887</v>
      </c>
      <c r="G800" s="176">
        <v>0.39444444444444443</v>
      </c>
      <c r="H800" s="176">
        <v>0.71111111111111114</v>
      </c>
      <c r="I800" s="177">
        <v>44329</v>
      </c>
      <c r="J800" s="177">
        <v>44329</v>
      </c>
      <c r="K800" s="177">
        <v>44329</v>
      </c>
      <c r="L800" s="177">
        <v>44329</v>
      </c>
      <c r="M800" s="176">
        <v>0.40277777777777773</v>
      </c>
      <c r="N800" s="176">
        <v>0.45833333333333331</v>
      </c>
      <c r="O800" s="175" t="s">
        <v>400</v>
      </c>
      <c r="P800" s="175" t="s">
        <v>275</v>
      </c>
      <c r="Q800" s="175" t="s">
        <v>77</v>
      </c>
      <c r="R800" s="175" t="s">
        <v>352</v>
      </c>
      <c r="S800" s="175" t="s">
        <v>337</v>
      </c>
      <c r="T800" s="175" t="s">
        <v>185</v>
      </c>
      <c r="U800" s="151">
        <f t="shared" si="213"/>
        <v>0</v>
      </c>
      <c r="V800" s="50">
        <f t="shared" si="214"/>
        <v>1</v>
      </c>
      <c r="W800" s="152">
        <f t="shared" si="228"/>
        <v>0.23366666666666669</v>
      </c>
      <c r="X800" s="152">
        <f t="shared" si="226"/>
        <v>0.27499666666666672</v>
      </c>
      <c r="Y800" s="134">
        <f t="shared" si="215"/>
        <v>0</v>
      </c>
      <c r="Z800" s="152">
        <f t="shared" si="216"/>
        <v>0.16388888888888886</v>
      </c>
      <c r="AA800" s="152">
        <f t="shared" si="217"/>
        <v>0.43888555555555558</v>
      </c>
      <c r="AB800" s="91">
        <f t="shared" si="218"/>
        <v>13</v>
      </c>
      <c r="AC800" s="81">
        <f t="shared" si="219"/>
        <v>5</v>
      </c>
      <c r="AD800" s="81">
        <f t="shared" si="220"/>
        <v>19</v>
      </c>
      <c r="AE800" s="81" t="str">
        <f t="shared" si="221"/>
        <v>5-19</v>
      </c>
      <c r="AF800" s="152">
        <f t="shared" si="222"/>
        <v>5.555555555555558E-2</v>
      </c>
      <c r="AG800" s="153">
        <f t="shared" si="223"/>
        <v>0</v>
      </c>
      <c r="AH800" s="85">
        <f t="shared" si="224"/>
        <v>1</v>
      </c>
      <c r="AI800" s="81">
        <f t="shared" si="225"/>
        <v>19</v>
      </c>
    </row>
    <row r="801" spans="2:35" x14ac:dyDescent="0.25">
      <c r="B801" s="175" t="s">
        <v>207</v>
      </c>
      <c r="C801" s="179">
        <v>276</v>
      </c>
      <c r="D801" s="85">
        <f t="shared" si="229"/>
        <v>0</v>
      </c>
      <c r="E801" s="175" t="s">
        <v>1417</v>
      </c>
      <c r="F801" s="175" t="s">
        <v>887</v>
      </c>
      <c r="G801" s="176">
        <v>0.39444444444444443</v>
      </c>
      <c r="H801" s="176">
        <v>0.71111111111111114</v>
      </c>
      <c r="I801" s="177">
        <v>44329</v>
      </c>
      <c r="J801" s="177">
        <v>44329</v>
      </c>
      <c r="K801" s="177">
        <v>44329</v>
      </c>
      <c r="L801" s="177">
        <v>44329</v>
      </c>
      <c r="M801" s="176">
        <v>0.41666666666666669</v>
      </c>
      <c r="N801" s="176">
        <v>0.4375</v>
      </c>
      <c r="O801" s="175" t="s">
        <v>136</v>
      </c>
      <c r="P801" s="175" t="s">
        <v>275</v>
      </c>
      <c r="Q801" s="175" t="s">
        <v>77</v>
      </c>
      <c r="R801" s="175" t="s">
        <v>350</v>
      </c>
      <c r="S801" s="175" t="s">
        <v>337</v>
      </c>
      <c r="T801" s="175" t="s">
        <v>185</v>
      </c>
      <c r="U801" s="151">
        <f t="shared" si="213"/>
        <v>0</v>
      </c>
      <c r="V801" s="50">
        <f t="shared" si="214"/>
        <v>1</v>
      </c>
      <c r="W801" s="152">
        <f t="shared" si="228"/>
        <v>0.23366666666666669</v>
      </c>
      <c r="X801" s="152">
        <f t="shared" si="226"/>
        <v>0.27499666666666672</v>
      </c>
      <c r="Y801" s="134">
        <f t="shared" si="215"/>
        <v>0</v>
      </c>
      <c r="Z801" s="152">
        <f t="shared" si="216"/>
        <v>0.16388888888888886</v>
      </c>
      <c r="AA801" s="152">
        <f t="shared" si="217"/>
        <v>0.43888555555555558</v>
      </c>
      <c r="AB801" s="91">
        <f t="shared" si="218"/>
        <v>13</v>
      </c>
      <c r="AC801" s="81">
        <f t="shared" si="219"/>
        <v>5</v>
      </c>
      <c r="AD801" s="81">
        <f t="shared" si="220"/>
        <v>19</v>
      </c>
      <c r="AE801" s="81" t="str">
        <f t="shared" si="221"/>
        <v>5-19</v>
      </c>
      <c r="AF801" s="152">
        <f t="shared" si="222"/>
        <v>2.0833333333333315E-2</v>
      </c>
      <c r="AG801" s="153">
        <f t="shared" si="223"/>
        <v>0</v>
      </c>
      <c r="AH801" s="85">
        <f t="shared" si="224"/>
        <v>1</v>
      </c>
      <c r="AI801" s="81">
        <f t="shared" si="225"/>
        <v>19</v>
      </c>
    </row>
    <row r="802" spans="2:35" x14ac:dyDescent="0.25">
      <c r="B802" s="175" t="s">
        <v>207</v>
      </c>
      <c r="C802" s="179">
        <v>276</v>
      </c>
      <c r="D802" s="85">
        <f t="shared" si="229"/>
        <v>1</v>
      </c>
      <c r="E802" s="175" t="s">
        <v>1418</v>
      </c>
      <c r="F802" s="175" t="s">
        <v>903</v>
      </c>
      <c r="G802" s="176">
        <v>0.39444444444444443</v>
      </c>
      <c r="H802" s="176">
        <v>0.71111111111111114</v>
      </c>
      <c r="I802" s="177">
        <v>44329</v>
      </c>
      <c r="J802" s="177">
        <v>44329</v>
      </c>
      <c r="K802" s="177">
        <v>44329</v>
      </c>
      <c r="L802" s="177">
        <v>44329</v>
      </c>
      <c r="M802" s="176">
        <v>0.47222222222222227</v>
      </c>
      <c r="N802" s="176">
        <v>0.70138888888888884</v>
      </c>
      <c r="O802" s="175" t="s">
        <v>72</v>
      </c>
      <c r="P802" s="175" t="s">
        <v>275</v>
      </c>
      <c r="Q802" s="73" t="s">
        <v>47</v>
      </c>
      <c r="R802" s="175" t="s">
        <v>443</v>
      </c>
      <c r="S802" s="175" t="s">
        <v>337</v>
      </c>
      <c r="T802" s="175" t="s">
        <v>185</v>
      </c>
      <c r="U802" s="151">
        <f t="shared" si="213"/>
        <v>0</v>
      </c>
      <c r="V802" s="50">
        <f t="shared" si="214"/>
        <v>1</v>
      </c>
      <c r="W802" s="152">
        <f t="shared" si="228"/>
        <v>0.23366666666666669</v>
      </c>
      <c r="X802" s="152">
        <f t="shared" si="226"/>
        <v>0.27499666666666672</v>
      </c>
      <c r="Y802" s="134">
        <f t="shared" si="215"/>
        <v>0</v>
      </c>
      <c r="Z802" s="152">
        <f t="shared" si="216"/>
        <v>0.16388888888888886</v>
      </c>
      <c r="AA802" s="152">
        <f t="shared" si="217"/>
        <v>0.43888555555555558</v>
      </c>
      <c r="AB802" s="91">
        <f t="shared" si="218"/>
        <v>13</v>
      </c>
      <c r="AC802" s="81">
        <f t="shared" si="219"/>
        <v>5</v>
      </c>
      <c r="AD802" s="81">
        <f t="shared" si="220"/>
        <v>19</v>
      </c>
      <c r="AE802" s="81" t="str">
        <f t="shared" si="221"/>
        <v>5-19</v>
      </c>
      <c r="AF802" s="152">
        <f t="shared" si="222"/>
        <v>0.14616666666666656</v>
      </c>
      <c r="AG802" s="153">
        <f t="shared" si="223"/>
        <v>0</v>
      </c>
      <c r="AH802" s="85">
        <f t="shared" si="224"/>
        <v>1</v>
      </c>
      <c r="AI802" s="81">
        <f t="shared" si="225"/>
        <v>19</v>
      </c>
    </row>
    <row r="803" spans="2:35" ht="30" x14ac:dyDescent="0.25">
      <c r="B803" s="50" t="s">
        <v>108</v>
      </c>
      <c r="C803" s="179">
        <v>277</v>
      </c>
      <c r="D803" s="85">
        <f t="shared" si="229"/>
        <v>0</v>
      </c>
      <c r="E803" s="50" t="s">
        <v>1419</v>
      </c>
      <c r="F803" s="50" t="s">
        <v>890</v>
      </c>
      <c r="G803" s="70">
        <v>0.58333333333333337</v>
      </c>
      <c r="H803" s="70">
        <v>0.70833333333333337</v>
      </c>
      <c r="I803" s="177">
        <v>44329</v>
      </c>
      <c r="J803" s="71">
        <v>44330</v>
      </c>
      <c r="K803" s="177">
        <v>44329</v>
      </c>
      <c r="L803" s="177">
        <v>44329</v>
      </c>
      <c r="M803" s="70">
        <v>0.58333333333333337</v>
      </c>
      <c r="N803" s="70">
        <v>0.77083333333333337</v>
      </c>
      <c r="O803" s="72" t="s">
        <v>1254</v>
      </c>
      <c r="P803" s="50" t="s">
        <v>109</v>
      </c>
      <c r="Q803" s="50" t="s">
        <v>77</v>
      </c>
      <c r="R803" s="50" t="s">
        <v>380</v>
      </c>
      <c r="S803" s="50" t="s">
        <v>336</v>
      </c>
      <c r="T803" s="50" t="s">
        <v>184</v>
      </c>
      <c r="U803" s="151">
        <f t="shared" si="213"/>
        <v>1</v>
      </c>
      <c r="V803" s="50">
        <f t="shared" si="214"/>
        <v>1</v>
      </c>
      <c r="W803" s="152">
        <f t="shared" si="228"/>
        <v>0.39649999999999996</v>
      </c>
      <c r="X803" s="152">
        <f t="shared" si="226"/>
        <v>0.62566666666666659</v>
      </c>
      <c r="Y803" s="134">
        <f t="shared" si="215"/>
        <v>0</v>
      </c>
      <c r="Z803" s="152">
        <f t="shared" si="216"/>
        <v>0.16666666666666663</v>
      </c>
      <c r="AA803" s="152">
        <f t="shared" si="217"/>
        <v>0.79233333333333322</v>
      </c>
      <c r="AB803" s="91">
        <f t="shared" si="218"/>
        <v>14</v>
      </c>
      <c r="AC803" s="81">
        <f t="shared" si="219"/>
        <v>5</v>
      </c>
      <c r="AD803" s="81">
        <f t="shared" si="220"/>
        <v>19</v>
      </c>
      <c r="AE803" s="81" t="str">
        <f t="shared" si="221"/>
        <v>5-19</v>
      </c>
      <c r="AF803" s="152">
        <f t="shared" si="222"/>
        <v>0.1875</v>
      </c>
      <c r="AG803" s="153">
        <f t="shared" si="223"/>
        <v>0</v>
      </c>
      <c r="AH803" s="85">
        <f t="shared" si="224"/>
        <v>1</v>
      </c>
      <c r="AI803" s="81">
        <f t="shared" si="225"/>
        <v>19</v>
      </c>
    </row>
    <row r="804" spans="2:35" ht="30" x14ac:dyDescent="0.25">
      <c r="B804" s="50" t="s">
        <v>108</v>
      </c>
      <c r="C804" s="179">
        <v>277</v>
      </c>
      <c r="D804" s="85">
        <f t="shared" si="229"/>
        <v>0</v>
      </c>
      <c r="E804" s="72" t="s">
        <v>1420</v>
      </c>
      <c r="F804" s="50" t="s">
        <v>887</v>
      </c>
      <c r="G804" s="70">
        <v>0.58333333333333337</v>
      </c>
      <c r="H804" s="70">
        <v>0.70833333333333337</v>
      </c>
      <c r="I804" s="177">
        <v>44329</v>
      </c>
      <c r="J804" s="71">
        <v>44330</v>
      </c>
      <c r="K804" s="177">
        <v>44329</v>
      </c>
      <c r="L804" s="177">
        <v>44329</v>
      </c>
      <c r="M804" s="70">
        <v>0.3125</v>
      </c>
      <c r="N804" s="70">
        <v>0.60416666666666663</v>
      </c>
      <c r="O804" s="72" t="s">
        <v>1254</v>
      </c>
      <c r="P804" s="50" t="s">
        <v>109</v>
      </c>
      <c r="Q804" s="50" t="s">
        <v>77</v>
      </c>
      <c r="R804" s="50" t="s">
        <v>380</v>
      </c>
      <c r="S804" s="50" t="s">
        <v>336</v>
      </c>
      <c r="T804" s="50" t="s">
        <v>184</v>
      </c>
      <c r="U804" s="151">
        <f t="shared" si="213"/>
        <v>1</v>
      </c>
      <c r="V804" s="50">
        <f t="shared" si="214"/>
        <v>1</v>
      </c>
      <c r="W804" s="152">
        <f t="shared" si="228"/>
        <v>0.39649999999999996</v>
      </c>
      <c r="X804" s="152">
        <f t="shared" si="226"/>
        <v>0.62566666666666659</v>
      </c>
      <c r="Y804" s="134">
        <f t="shared" si="215"/>
        <v>0</v>
      </c>
      <c r="Z804" s="152">
        <f t="shared" si="216"/>
        <v>0.16666666666666663</v>
      </c>
      <c r="AA804" s="152">
        <f t="shared" si="217"/>
        <v>0.79233333333333322</v>
      </c>
      <c r="AB804" s="91">
        <f t="shared" si="218"/>
        <v>14</v>
      </c>
      <c r="AC804" s="81">
        <f t="shared" si="219"/>
        <v>5</v>
      </c>
      <c r="AD804" s="81">
        <f t="shared" si="220"/>
        <v>19</v>
      </c>
      <c r="AE804" s="81" t="str">
        <f t="shared" si="221"/>
        <v>5-19</v>
      </c>
      <c r="AF804" s="152">
        <f t="shared" si="222"/>
        <v>0.20866666666666661</v>
      </c>
      <c r="AG804" s="153">
        <f t="shared" si="223"/>
        <v>0</v>
      </c>
      <c r="AH804" s="85">
        <f t="shared" si="224"/>
        <v>1</v>
      </c>
      <c r="AI804" s="81">
        <f t="shared" si="225"/>
        <v>19</v>
      </c>
    </row>
    <row r="805" spans="2:35" ht="30" x14ac:dyDescent="0.25">
      <c r="B805" s="50" t="s">
        <v>108</v>
      </c>
      <c r="C805" s="179">
        <v>277</v>
      </c>
      <c r="D805" s="85">
        <f t="shared" si="229"/>
        <v>1</v>
      </c>
      <c r="E805" s="72" t="s">
        <v>1421</v>
      </c>
      <c r="F805" s="50" t="s">
        <v>887</v>
      </c>
      <c r="G805" s="70">
        <v>0.58333333333333337</v>
      </c>
      <c r="H805" s="70">
        <v>0.70833333333333337</v>
      </c>
      <c r="I805" s="177">
        <v>44329</v>
      </c>
      <c r="J805" s="71">
        <v>44330</v>
      </c>
      <c r="K805" s="71">
        <v>44330</v>
      </c>
      <c r="L805" s="71">
        <v>44330</v>
      </c>
      <c r="M805" s="70">
        <v>0.47222222222222227</v>
      </c>
      <c r="N805" s="70">
        <v>0.67708333333333337</v>
      </c>
      <c r="O805" s="50" t="s">
        <v>62</v>
      </c>
      <c r="P805" s="50" t="s">
        <v>109</v>
      </c>
      <c r="Q805" s="50" t="s">
        <v>77</v>
      </c>
      <c r="R805" s="50" t="s">
        <v>349</v>
      </c>
      <c r="S805" s="50" t="s">
        <v>337</v>
      </c>
      <c r="T805" s="50" t="s">
        <v>184</v>
      </c>
      <c r="U805" s="151">
        <f t="shared" si="213"/>
        <v>1</v>
      </c>
      <c r="V805" s="50">
        <f t="shared" si="214"/>
        <v>1</v>
      </c>
      <c r="W805" s="152">
        <f t="shared" si="228"/>
        <v>0.39649999999999996</v>
      </c>
      <c r="X805" s="152">
        <f t="shared" si="226"/>
        <v>0.62566666666666659</v>
      </c>
      <c r="Y805" s="134">
        <f t="shared" si="215"/>
        <v>0</v>
      </c>
      <c r="Z805" s="152">
        <f t="shared" si="216"/>
        <v>0.16666666666666663</v>
      </c>
      <c r="AA805" s="152">
        <f t="shared" si="217"/>
        <v>0.79233333333333322</v>
      </c>
      <c r="AB805" s="91">
        <f t="shared" si="218"/>
        <v>14</v>
      </c>
      <c r="AC805" s="81">
        <f t="shared" si="219"/>
        <v>5</v>
      </c>
      <c r="AD805" s="81">
        <f t="shared" si="220"/>
        <v>19</v>
      </c>
      <c r="AE805" s="81" t="str">
        <f t="shared" si="221"/>
        <v>5-19</v>
      </c>
      <c r="AF805" s="152">
        <f t="shared" si="222"/>
        <v>0.2048611111111111</v>
      </c>
      <c r="AG805" s="153">
        <f t="shared" si="223"/>
        <v>0</v>
      </c>
      <c r="AH805" s="85">
        <f t="shared" si="224"/>
        <v>1</v>
      </c>
      <c r="AI805" s="81">
        <f t="shared" si="225"/>
        <v>19</v>
      </c>
    </row>
    <row r="806" spans="2:35" ht="30" x14ac:dyDescent="0.25">
      <c r="B806" s="50" t="s">
        <v>257</v>
      </c>
      <c r="C806" s="179">
        <v>278</v>
      </c>
      <c r="D806" s="85">
        <f t="shared" si="229"/>
        <v>0</v>
      </c>
      <c r="E806" s="72" t="s">
        <v>1422</v>
      </c>
      <c r="F806" s="50" t="s">
        <v>903</v>
      </c>
      <c r="G806" s="70">
        <v>0.44444444444444442</v>
      </c>
      <c r="H806" s="70">
        <v>0.72916666666666663</v>
      </c>
      <c r="I806" s="177">
        <v>44329</v>
      </c>
      <c r="J806" s="71">
        <v>44330</v>
      </c>
      <c r="K806" s="177">
        <v>44329</v>
      </c>
      <c r="L806" s="177">
        <v>44329</v>
      </c>
      <c r="M806" s="70">
        <v>0.44444444444444442</v>
      </c>
      <c r="N806" s="70">
        <v>0.67361111111111116</v>
      </c>
      <c r="O806" s="72" t="s">
        <v>309</v>
      </c>
      <c r="P806" s="50" t="s">
        <v>1121</v>
      </c>
      <c r="Q806" s="73" t="s">
        <v>47</v>
      </c>
      <c r="R806" s="50" t="s">
        <v>443</v>
      </c>
      <c r="S806" s="50" t="s">
        <v>337</v>
      </c>
      <c r="T806" s="50" t="s">
        <v>184</v>
      </c>
      <c r="U806" s="151">
        <f t="shared" si="213"/>
        <v>1</v>
      </c>
      <c r="V806" s="50">
        <f t="shared" si="214"/>
        <v>1</v>
      </c>
      <c r="W806" s="152">
        <f t="shared" si="228"/>
        <v>0.55622222222222206</v>
      </c>
      <c r="X806" s="152">
        <f t="shared" si="226"/>
        <v>0.7853888888888888</v>
      </c>
      <c r="Y806" s="134">
        <f t="shared" si="215"/>
        <v>0</v>
      </c>
      <c r="Z806" s="152">
        <f t="shared" si="216"/>
        <v>0.14583333333333337</v>
      </c>
      <c r="AA806" s="152">
        <f t="shared" si="217"/>
        <v>0.93122222222222217</v>
      </c>
      <c r="AB806" s="91">
        <f t="shared" si="218"/>
        <v>14</v>
      </c>
      <c r="AC806" s="81">
        <f t="shared" si="219"/>
        <v>5</v>
      </c>
      <c r="AD806" s="81">
        <f t="shared" si="220"/>
        <v>19</v>
      </c>
      <c r="AE806" s="81" t="str">
        <f t="shared" si="221"/>
        <v>5-19</v>
      </c>
      <c r="AF806" s="152">
        <f t="shared" si="222"/>
        <v>0.14616666666666672</v>
      </c>
      <c r="AG806" s="153">
        <f t="shared" si="223"/>
        <v>0</v>
      </c>
      <c r="AH806" s="85">
        <f t="shared" si="224"/>
        <v>1</v>
      </c>
      <c r="AI806" s="81">
        <f t="shared" si="225"/>
        <v>19</v>
      </c>
    </row>
    <row r="807" spans="2:35" x14ac:dyDescent="0.25">
      <c r="B807" s="50" t="s">
        <v>86</v>
      </c>
      <c r="C807" s="179">
        <v>278</v>
      </c>
      <c r="D807" s="85">
        <f t="shared" si="229"/>
        <v>0</v>
      </c>
      <c r="E807" s="72" t="s">
        <v>259</v>
      </c>
      <c r="F807" s="50" t="s">
        <v>891</v>
      </c>
      <c r="G807" s="70">
        <v>0.44444444444444442</v>
      </c>
      <c r="H807" s="70">
        <v>0.72916666666666663</v>
      </c>
      <c r="I807" s="177">
        <v>44329</v>
      </c>
      <c r="J807" s="71">
        <v>44330</v>
      </c>
      <c r="K807" s="177">
        <v>44329</v>
      </c>
      <c r="L807" s="177">
        <v>44329</v>
      </c>
      <c r="M807" s="70">
        <v>0.68263888888888891</v>
      </c>
      <c r="N807" s="70">
        <v>0.70833333333333337</v>
      </c>
      <c r="O807" s="50" t="s">
        <v>100</v>
      </c>
      <c r="P807" s="50" t="s">
        <v>1121</v>
      </c>
      <c r="Q807" s="73" t="s">
        <v>47</v>
      </c>
      <c r="R807" s="50" t="s">
        <v>443</v>
      </c>
      <c r="S807" s="50" t="s">
        <v>337</v>
      </c>
      <c r="T807" s="50" t="s">
        <v>184</v>
      </c>
      <c r="U807" s="151">
        <f t="shared" si="213"/>
        <v>1</v>
      </c>
      <c r="V807" s="50">
        <f t="shared" si="214"/>
        <v>1</v>
      </c>
      <c r="W807" s="152">
        <f t="shared" si="228"/>
        <v>0.55622222222222206</v>
      </c>
      <c r="X807" s="152">
        <f t="shared" si="226"/>
        <v>0.7853888888888888</v>
      </c>
      <c r="Y807" s="134">
        <f t="shared" si="215"/>
        <v>0</v>
      </c>
      <c r="Z807" s="152">
        <f t="shared" si="216"/>
        <v>0.14583333333333337</v>
      </c>
      <c r="AA807" s="152">
        <f t="shared" si="217"/>
        <v>0.93122222222222217</v>
      </c>
      <c r="AB807" s="91">
        <f t="shared" si="218"/>
        <v>14</v>
      </c>
      <c r="AC807" s="81">
        <f t="shared" si="219"/>
        <v>5</v>
      </c>
      <c r="AD807" s="81">
        <f t="shared" si="220"/>
        <v>19</v>
      </c>
      <c r="AE807" s="81" t="str">
        <f t="shared" si="221"/>
        <v>5-19</v>
      </c>
      <c r="AF807" s="152">
        <f t="shared" si="222"/>
        <v>2.5694444444444464E-2</v>
      </c>
      <c r="AG807" s="153">
        <f t="shared" si="223"/>
        <v>0</v>
      </c>
      <c r="AH807" s="85">
        <f t="shared" si="224"/>
        <v>1</v>
      </c>
      <c r="AI807" s="81">
        <f t="shared" si="225"/>
        <v>19</v>
      </c>
    </row>
    <row r="808" spans="2:35" x14ac:dyDescent="0.25">
      <c r="B808" s="50" t="s">
        <v>86</v>
      </c>
      <c r="C808" s="179">
        <v>278</v>
      </c>
      <c r="D808" s="85">
        <f t="shared" si="229"/>
        <v>1</v>
      </c>
      <c r="E808" s="72" t="s">
        <v>1423</v>
      </c>
      <c r="F808" s="50" t="s">
        <v>1424</v>
      </c>
      <c r="G808" s="70">
        <v>0.44444444444444442</v>
      </c>
      <c r="H808" s="70">
        <v>0.72916666666666663</v>
      </c>
      <c r="I808" s="177">
        <v>44329</v>
      </c>
      <c r="J808" s="71">
        <v>44330</v>
      </c>
      <c r="K808" s="71">
        <v>44330</v>
      </c>
      <c r="L808" s="71">
        <v>44330</v>
      </c>
      <c r="M808" s="70">
        <v>0.69444444444444453</v>
      </c>
      <c r="N808" s="70">
        <v>0.72916666666666663</v>
      </c>
      <c r="O808" s="50" t="s">
        <v>400</v>
      </c>
      <c r="P808" s="50" t="s">
        <v>1121</v>
      </c>
      <c r="Q808" s="50" t="s">
        <v>77</v>
      </c>
      <c r="R808" s="50" t="s">
        <v>352</v>
      </c>
      <c r="S808" s="50" t="s">
        <v>337</v>
      </c>
      <c r="T808" s="50" t="s">
        <v>184</v>
      </c>
      <c r="U808" s="151">
        <f t="shared" si="213"/>
        <v>1</v>
      </c>
      <c r="V808" s="50">
        <f t="shared" si="214"/>
        <v>1</v>
      </c>
      <c r="W808" s="152">
        <f t="shared" si="228"/>
        <v>0.55622222222222206</v>
      </c>
      <c r="X808" s="152">
        <f t="shared" si="226"/>
        <v>0.7853888888888888</v>
      </c>
      <c r="Y808" s="134">
        <f t="shared" si="215"/>
        <v>0</v>
      </c>
      <c r="Z808" s="152">
        <f t="shared" si="216"/>
        <v>0.14583333333333337</v>
      </c>
      <c r="AA808" s="152">
        <f t="shared" si="217"/>
        <v>0.93122222222222217</v>
      </c>
      <c r="AB808" s="91">
        <f t="shared" si="218"/>
        <v>14</v>
      </c>
      <c r="AC808" s="81">
        <f t="shared" si="219"/>
        <v>5</v>
      </c>
      <c r="AD808" s="81">
        <f t="shared" si="220"/>
        <v>19</v>
      </c>
      <c r="AE808" s="81" t="str">
        <f t="shared" si="221"/>
        <v>5-19</v>
      </c>
      <c r="AF808" s="152">
        <f t="shared" si="222"/>
        <v>3.4722222222222099E-2</v>
      </c>
      <c r="AG808" s="153">
        <f t="shared" si="223"/>
        <v>0</v>
      </c>
      <c r="AH808" s="85">
        <f t="shared" si="224"/>
        <v>1</v>
      </c>
      <c r="AI808" s="81">
        <f t="shared" si="225"/>
        <v>19</v>
      </c>
    </row>
    <row r="809" spans="2:35" x14ac:dyDescent="0.25">
      <c r="B809" s="50" t="s">
        <v>145</v>
      </c>
      <c r="C809" s="179">
        <v>279</v>
      </c>
      <c r="D809" s="85">
        <f t="shared" si="229"/>
        <v>1</v>
      </c>
      <c r="E809" s="50" t="s">
        <v>1425</v>
      </c>
      <c r="F809" s="50" t="s">
        <v>887</v>
      </c>
      <c r="G809" s="70">
        <v>0.58333333333333337</v>
      </c>
      <c r="H809" s="70">
        <v>0.60416666666666663</v>
      </c>
      <c r="I809" s="71">
        <v>44329</v>
      </c>
      <c r="J809" s="71">
        <v>44329</v>
      </c>
      <c r="K809" s="71">
        <v>44329</v>
      </c>
      <c r="L809" s="71">
        <v>44329</v>
      </c>
      <c r="M809" s="70">
        <v>0.58333333333333337</v>
      </c>
      <c r="N809" s="70">
        <v>0.60416666666666663</v>
      </c>
      <c r="O809" s="50" t="s">
        <v>62</v>
      </c>
      <c r="P809" s="50" t="s">
        <v>1426</v>
      </c>
      <c r="Q809" s="50" t="s">
        <v>77</v>
      </c>
      <c r="R809" s="50" t="s">
        <v>349</v>
      </c>
      <c r="S809" s="50" t="s">
        <v>337</v>
      </c>
      <c r="T809" s="50" t="s">
        <v>188</v>
      </c>
      <c r="U809" s="151">
        <f t="shared" si="213"/>
        <v>0</v>
      </c>
      <c r="V809" s="50">
        <f t="shared" si="214"/>
        <v>1</v>
      </c>
      <c r="W809" s="152">
        <f t="shared" si="228"/>
        <v>2.0833333333333259E-2</v>
      </c>
      <c r="X809" s="152">
        <f t="shared" si="226"/>
        <v>2.0833333333333259E-2</v>
      </c>
      <c r="Y809" s="134">
        <f t="shared" si="215"/>
        <v>1</v>
      </c>
      <c r="Z809" s="152">
        <f t="shared" si="216"/>
        <v>0</v>
      </c>
      <c r="AA809" s="152">
        <f t="shared" si="217"/>
        <v>2.0833333333333259E-2</v>
      </c>
      <c r="AB809" s="91">
        <f t="shared" si="218"/>
        <v>13</v>
      </c>
      <c r="AC809" s="81">
        <f t="shared" si="219"/>
        <v>5</v>
      </c>
      <c r="AD809" s="81">
        <f t="shared" si="220"/>
        <v>19</v>
      </c>
      <c r="AE809" s="81" t="str">
        <f t="shared" si="221"/>
        <v>5-19</v>
      </c>
      <c r="AF809" s="152">
        <f t="shared" si="222"/>
        <v>2.0833333333333259E-2</v>
      </c>
      <c r="AG809" s="153">
        <f t="shared" si="223"/>
        <v>0</v>
      </c>
      <c r="AH809" s="85">
        <f t="shared" si="224"/>
        <v>1</v>
      </c>
      <c r="AI809" s="81">
        <f t="shared" si="225"/>
        <v>19</v>
      </c>
    </row>
    <row r="810" spans="2:35" x14ac:dyDescent="0.25">
      <c r="B810" s="50" t="s">
        <v>192</v>
      </c>
      <c r="C810" s="179">
        <v>280</v>
      </c>
      <c r="D810" s="85">
        <f t="shared" si="229"/>
        <v>1</v>
      </c>
      <c r="E810" s="50" t="s">
        <v>1427</v>
      </c>
      <c r="F810" s="50" t="s">
        <v>441</v>
      </c>
      <c r="G810" s="70">
        <v>0.44444444444444442</v>
      </c>
      <c r="H810" s="70">
        <v>0.47222222222222227</v>
      </c>
      <c r="I810" s="71">
        <v>44329</v>
      </c>
      <c r="J810" s="71">
        <v>44329</v>
      </c>
      <c r="K810" s="71">
        <v>44329</v>
      </c>
      <c r="L810" s="71">
        <v>44329</v>
      </c>
      <c r="M810" s="70">
        <v>0.44444444444444442</v>
      </c>
      <c r="N810" s="70">
        <v>0.47222222222222227</v>
      </c>
      <c r="O810" s="50" t="s">
        <v>100</v>
      </c>
      <c r="P810" s="50" t="s">
        <v>1428</v>
      </c>
      <c r="Q810" s="73" t="s">
        <v>47</v>
      </c>
      <c r="R810" s="50" t="s">
        <v>443</v>
      </c>
      <c r="S810" s="50" t="s">
        <v>336</v>
      </c>
      <c r="T810" s="50" t="s">
        <v>184</v>
      </c>
      <c r="U810" s="151">
        <f t="shared" si="213"/>
        <v>0</v>
      </c>
      <c r="V810" s="50">
        <f t="shared" si="214"/>
        <v>1</v>
      </c>
      <c r="W810" s="152">
        <f t="shared" si="228"/>
        <v>2.7777777777777846E-2</v>
      </c>
      <c r="X810" s="152">
        <f t="shared" si="226"/>
        <v>2.7777777777777846E-2</v>
      </c>
      <c r="Y810" s="134">
        <f t="shared" si="215"/>
        <v>1</v>
      </c>
      <c r="Z810" s="152">
        <f t="shared" si="216"/>
        <v>0</v>
      </c>
      <c r="AA810" s="152">
        <f t="shared" si="217"/>
        <v>2.7777777777777846E-2</v>
      </c>
      <c r="AB810" s="91">
        <f t="shared" si="218"/>
        <v>13</v>
      </c>
      <c r="AC810" s="81">
        <f t="shared" si="219"/>
        <v>5</v>
      </c>
      <c r="AD810" s="81">
        <f t="shared" si="220"/>
        <v>19</v>
      </c>
      <c r="AE810" s="81" t="str">
        <f t="shared" si="221"/>
        <v>5-19</v>
      </c>
      <c r="AF810" s="152">
        <f t="shared" si="222"/>
        <v>2.7777777777777846E-2</v>
      </c>
      <c r="AG810" s="153">
        <f t="shared" si="223"/>
        <v>0</v>
      </c>
      <c r="AH810" s="85">
        <f t="shared" si="224"/>
        <v>1</v>
      </c>
      <c r="AI810" s="81">
        <f t="shared" si="225"/>
        <v>19</v>
      </c>
    </row>
    <row r="811" spans="2:35" ht="30" x14ac:dyDescent="0.25">
      <c r="B811" s="50" t="s">
        <v>92</v>
      </c>
      <c r="C811" s="179">
        <v>281</v>
      </c>
      <c r="D811" s="85">
        <f t="shared" si="229"/>
        <v>0</v>
      </c>
      <c r="E811" s="50" t="s">
        <v>657</v>
      </c>
      <c r="F811" s="50" t="s">
        <v>777</v>
      </c>
      <c r="G811" s="70">
        <v>0.58333333333333337</v>
      </c>
      <c r="H811" s="70">
        <v>0.49027777777777781</v>
      </c>
      <c r="I811" s="71">
        <v>44329</v>
      </c>
      <c r="J811" s="71">
        <v>44331</v>
      </c>
      <c r="K811" s="71">
        <v>44329</v>
      </c>
      <c r="L811" s="71">
        <v>44329</v>
      </c>
      <c r="M811" s="70">
        <v>0.58333333333333337</v>
      </c>
      <c r="N811" s="70">
        <v>0.66666666666666663</v>
      </c>
      <c r="O811" s="72" t="s">
        <v>928</v>
      </c>
      <c r="P811" s="50" t="s">
        <v>394</v>
      </c>
      <c r="Q811" s="73" t="s">
        <v>47</v>
      </c>
      <c r="R811" s="50" t="s">
        <v>443</v>
      </c>
      <c r="S811" s="50" t="s">
        <v>337</v>
      </c>
      <c r="T811" s="50" t="s">
        <v>184</v>
      </c>
      <c r="U811" s="151">
        <f t="shared" si="213"/>
        <v>2</v>
      </c>
      <c r="V811" s="50">
        <f t="shared" si="214"/>
        <v>1</v>
      </c>
      <c r="W811" s="152">
        <f t="shared" si="228"/>
        <v>0.61554444444444445</v>
      </c>
      <c r="X811" s="152">
        <f t="shared" si="226"/>
        <v>1.1149411111111109</v>
      </c>
      <c r="Y811" s="134">
        <f t="shared" si="215"/>
        <v>1</v>
      </c>
      <c r="Z811" s="152">
        <f t="shared" si="216"/>
        <v>0</v>
      </c>
      <c r="AA811" s="152">
        <f t="shared" si="217"/>
        <v>1.1149411111111109</v>
      </c>
      <c r="AB811" s="91">
        <f t="shared" si="218"/>
        <v>15</v>
      </c>
      <c r="AC811" s="81">
        <f t="shared" si="219"/>
        <v>5</v>
      </c>
      <c r="AD811" s="81">
        <f t="shared" si="220"/>
        <v>19</v>
      </c>
      <c r="AE811" s="81" t="str">
        <f t="shared" si="221"/>
        <v>5-19</v>
      </c>
      <c r="AF811" s="152">
        <f t="shared" si="222"/>
        <v>8.3333333333333259E-2</v>
      </c>
      <c r="AG811" s="153">
        <f t="shared" si="223"/>
        <v>0</v>
      </c>
      <c r="AH811" s="85">
        <f t="shared" si="224"/>
        <v>1</v>
      </c>
      <c r="AI811" s="81">
        <f t="shared" si="225"/>
        <v>19</v>
      </c>
    </row>
    <row r="812" spans="2:35" x14ac:dyDescent="0.25">
      <c r="B812" s="50" t="s">
        <v>92</v>
      </c>
      <c r="C812" s="179">
        <v>281</v>
      </c>
      <c r="D812" s="85">
        <f t="shared" si="229"/>
        <v>0</v>
      </c>
      <c r="E812" s="50" t="s">
        <v>1429</v>
      </c>
      <c r="F812" s="50" t="s">
        <v>887</v>
      </c>
      <c r="G812" s="70">
        <v>0.58333333333333337</v>
      </c>
      <c r="H812" s="70">
        <v>0.49027777777777781</v>
      </c>
      <c r="I812" s="71">
        <v>44329</v>
      </c>
      <c r="J812" s="71">
        <v>44331</v>
      </c>
      <c r="K812" s="71">
        <v>44329</v>
      </c>
      <c r="L812" s="71">
        <v>44329</v>
      </c>
      <c r="M812" s="70">
        <v>0.70138888888888884</v>
      </c>
      <c r="N812" s="70">
        <v>0.72916666666666663</v>
      </c>
      <c r="O812" s="50" t="s">
        <v>400</v>
      </c>
      <c r="P812" s="50" t="s">
        <v>394</v>
      </c>
      <c r="Q812" s="73" t="s">
        <v>47</v>
      </c>
      <c r="R812" s="50" t="s">
        <v>352</v>
      </c>
      <c r="S812" s="50" t="s">
        <v>337</v>
      </c>
      <c r="T812" s="50" t="s">
        <v>184</v>
      </c>
      <c r="U812" s="151">
        <f t="shared" si="213"/>
        <v>2</v>
      </c>
      <c r="V812" s="50">
        <f t="shared" si="214"/>
        <v>1</v>
      </c>
      <c r="W812" s="152">
        <f t="shared" si="228"/>
        <v>0.61554444444444445</v>
      </c>
      <c r="X812" s="152">
        <f t="shared" si="226"/>
        <v>1.1149411111111109</v>
      </c>
      <c r="Y812" s="134">
        <f t="shared" si="215"/>
        <v>1</v>
      </c>
      <c r="Z812" s="152">
        <f t="shared" si="216"/>
        <v>0</v>
      </c>
      <c r="AA812" s="152">
        <f t="shared" si="217"/>
        <v>1.1149411111111109</v>
      </c>
      <c r="AB812" s="91">
        <f t="shared" si="218"/>
        <v>15</v>
      </c>
      <c r="AC812" s="81">
        <f t="shared" si="219"/>
        <v>5</v>
      </c>
      <c r="AD812" s="81">
        <f t="shared" si="220"/>
        <v>19</v>
      </c>
      <c r="AE812" s="81" t="str">
        <f t="shared" si="221"/>
        <v>5-19</v>
      </c>
      <c r="AF812" s="152">
        <f t="shared" si="222"/>
        <v>2.777777777777779E-2</v>
      </c>
      <c r="AG812" s="153">
        <f t="shared" si="223"/>
        <v>0</v>
      </c>
      <c r="AH812" s="85">
        <f t="shared" si="224"/>
        <v>1</v>
      </c>
      <c r="AI812" s="81">
        <f t="shared" si="225"/>
        <v>19</v>
      </c>
    </row>
    <row r="813" spans="2:35" x14ac:dyDescent="0.25">
      <c r="B813" s="50" t="s">
        <v>92</v>
      </c>
      <c r="C813" s="179">
        <v>281</v>
      </c>
      <c r="D813" s="85">
        <f t="shared" si="229"/>
        <v>0</v>
      </c>
      <c r="E813" s="50" t="s">
        <v>1429</v>
      </c>
      <c r="F813" s="50" t="s">
        <v>887</v>
      </c>
      <c r="G813" s="70">
        <v>0.58333333333333337</v>
      </c>
      <c r="H813" s="70">
        <v>0.49027777777777781</v>
      </c>
      <c r="I813" s="71">
        <v>44329</v>
      </c>
      <c r="J813" s="71">
        <v>44331</v>
      </c>
      <c r="K813" s="71">
        <v>44330</v>
      </c>
      <c r="L813" s="71">
        <v>44330</v>
      </c>
      <c r="M813" s="70">
        <v>0.3125</v>
      </c>
      <c r="N813" s="70">
        <v>0.67708333333333337</v>
      </c>
      <c r="O813" s="50" t="s">
        <v>400</v>
      </c>
      <c r="P813" s="50" t="s">
        <v>394</v>
      </c>
      <c r="Q813" s="73" t="s">
        <v>47</v>
      </c>
      <c r="R813" s="50" t="s">
        <v>352</v>
      </c>
      <c r="S813" s="50" t="s">
        <v>337</v>
      </c>
      <c r="T813" s="50" t="s">
        <v>184</v>
      </c>
      <c r="U813" s="151">
        <f t="shared" si="213"/>
        <v>2</v>
      </c>
      <c r="V813" s="50">
        <f t="shared" si="214"/>
        <v>1</v>
      </c>
      <c r="W813" s="152">
        <f t="shared" si="228"/>
        <v>0.61554444444444445</v>
      </c>
      <c r="X813" s="152">
        <f t="shared" si="226"/>
        <v>1.1149411111111109</v>
      </c>
      <c r="Y813" s="134">
        <f t="shared" si="215"/>
        <v>1</v>
      </c>
      <c r="Z813" s="152">
        <f t="shared" si="216"/>
        <v>0</v>
      </c>
      <c r="AA813" s="152">
        <f t="shared" si="217"/>
        <v>1.1149411111111109</v>
      </c>
      <c r="AB813" s="91">
        <f t="shared" si="218"/>
        <v>15</v>
      </c>
      <c r="AC813" s="81">
        <f t="shared" si="219"/>
        <v>5</v>
      </c>
      <c r="AD813" s="81">
        <f t="shared" si="220"/>
        <v>19</v>
      </c>
      <c r="AE813" s="81" t="str">
        <f t="shared" si="221"/>
        <v>5-19</v>
      </c>
      <c r="AF813" s="152">
        <f t="shared" si="222"/>
        <v>0.28158333333333335</v>
      </c>
      <c r="AG813" s="153">
        <f t="shared" si="223"/>
        <v>0</v>
      </c>
      <c r="AH813" s="85">
        <f t="shared" si="224"/>
        <v>1</v>
      </c>
      <c r="AI813" s="81">
        <f t="shared" si="225"/>
        <v>19</v>
      </c>
    </row>
    <row r="814" spans="2:35" x14ac:dyDescent="0.25">
      <c r="B814" s="50" t="s">
        <v>92</v>
      </c>
      <c r="C814" s="179">
        <v>281</v>
      </c>
      <c r="D814" s="85">
        <f t="shared" si="229"/>
        <v>0</v>
      </c>
      <c r="E814" s="50" t="s">
        <v>1430</v>
      </c>
      <c r="F814" s="50" t="s">
        <v>887</v>
      </c>
      <c r="G814" s="70">
        <v>0.58333333333333337</v>
      </c>
      <c r="H814" s="70">
        <v>0.49027777777777781</v>
      </c>
      <c r="I814" s="71">
        <v>44329</v>
      </c>
      <c r="J814" s="71">
        <v>44331</v>
      </c>
      <c r="K814" s="71">
        <v>44330</v>
      </c>
      <c r="L814" s="71">
        <v>44330</v>
      </c>
      <c r="M814" s="70">
        <v>0.33333333333333331</v>
      </c>
      <c r="N814" s="70">
        <v>0.40625</v>
      </c>
      <c r="O814" s="50" t="s">
        <v>62</v>
      </c>
      <c r="P814" s="50" t="s">
        <v>394</v>
      </c>
      <c r="Q814" s="50" t="s">
        <v>77</v>
      </c>
      <c r="R814" s="50" t="s">
        <v>351</v>
      </c>
      <c r="S814" s="50" t="s">
        <v>336</v>
      </c>
      <c r="T814" s="50" t="s">
        <v>184</v>
      </c>
      <c r="U814" s="151">
        <f t="shared" si="213"/>
        <v>2</v>
      </c>
      <c r="V814" s="50">
        <f t="shared" si="214"/>
        <v>1</v>
      </c>
      <c r="W814" s="152">
        <f t="shared" si="228"/>
        <v>0.61554444444444445</v>
      </c>
      <c r="X814" s="152">
        <f t="shared" si="226"/>
        <v>1.1149411111111109</v>
      </c>
      <c r="Y814" s="134">
        <f t="shared" si="215"/>
        <v>1</v>
      </c>
      <c r="Z814" s="152">
        <f t="shared" si="216"/>
        <v>0</v>
      </c>
      <c r="AA814" s="152">
        <f t="shared" si="217"/>
        <v>1.1149411111111109</v>
      </c>
      <c r="AB814" s="91">
        <f t="shared" si="218"/>
        <v>15</v>
      </c>
      <c r="AC814" s="81">
        <f t="shared" si="219"/>
        <v>5</v>
      </c>
      <c r="AD814" s="81">
        <f t="shared" si="220"/>
        <v>19</v>
      </c>
      <c r="AE814" s="81" t="str">
        <f t="shared" si="221"/>
        <v>5-19</v>
      </c>
      <c r="AF814" s="152">
        <f t="shared" si="222"/>
        <v>7.2916666666666685E-2</v>
      </c>
      <c r="AG814" s="153">
        <f t="shared" si="223"/>
        <v>0</v>
      </c>
      <c r="AH814" s="85">
        <f t="shared" si="224"/>
        <v>1</v>
      </c>
      <c r="AI814" s="81">
        <f t="shared" si="225"/>
        <v>19</v>
      </c>
    </row>
    <row r="815" spans="2:35" x14ac:dyDescent="0.25">
      <c r="B815" s="50" t="s">
        <v>219</v>
      </c>
      <c r="C815" s="179">
        <v>281</v>
      </c>
      <c r="D815" s="85">
        <v>0</v>
      </c>
      <c r="E815" s="50" t="s">
        <v>1150</v>
      </c>
      <c r="F815" s="50"/>
      <c r="G815" s="70">
        <v>0.58333333333333337</v>
      </c>
      <c r="H815" s="70">
        <v>0.49027777777777781</v>
      </c>
      <c r="I815" s="71">
        <v>44329</v>
      </c>
      <c r="J815" s="71">
        <v>44331</v>
      </c>
      <c r="K815" s="71">
        <v>44331</v>
      </c>
      <c r="L815" s="71">
        <v>44331</v>
      </c>
      <c r="M815" s="70">
        <v>0.39374999999999999</v>
      </c>
      <c r="N815" s="70">
        <v>0.49027777777777781</v>
      </c>
      <c r="O815" s="50" t="s">
        <v>65</v>
      </c>
      <c r="P815" s="50" t="s">
        <v>394</v>
      </c>
      <c r="Q815" s="73" t="s">
        <v>47</v>
      </c>
      <c r="R815" s="50" t="s">
        <v>349</v>
      </c>
      <c r="S815" s="50" t="s">
        <v>337</v>
      </c>
      <c r="T815" s="50" t="s">
        <v>184</v>
      </c>
      <c r="U815" s="151">
        <f t="shared" si="213"/>
        <v>2</v>
      </c>
      <c r="V815" s="50">
        <f t="shared" si="214"/>
        <v>1</v>
      </c>
      <c r="W815" s="152">
        <f t="shared" si="228"/>
        <v>0.61554444444444445</v>
      </c>
      <c r="X815" s="152">
        <f t="shared" si="226"/>
        <v>1.1149411111111109</v>
      </c>
      <c r="Y815" s="134">
        <f t="shared" si="215"/>
        <v>1</v>
      </c>
      <c r="Z815" s="152">
        <f t="shared" si="216"/>
        <v>0</v>
      </c>
      <c r="AA815" s="152">
        <f t="shared" si="217"/>
        <v>1.1149411111111109</v>
      </c>
      <c r="AB815" s="91">
        <f t="shared" si="218"/>
        <v>15</v>
      </c>
      <c r="AC815" s="81">
        <f t="shared" si="219"/>
        <v>5</v>
      </c>
      <c r="AD815" s="81">
        <f t="shared" si="220"/>
        <v>19</v>
      </c>
      <c r="AE815" s="81" t="str">
        <f t="shared" si="221"/>
        <v>5-19</v>
      </c>
      <c r="AF815" s="152">
        <f t="shared" si="222"/>
        <v>9.6527777777777823E-2</v>
      </c>
      <c r="AG815" s="153">
        <f t="shared" si="223"/>
        <v>0</v>
      </c>
      <c r="AH815" s="85">
        <f t="shared" si="224"/>
        <v>1</v>
      </c>
      <c r="AI815" s="81">
        <f t="shared" si="225"/>
        <v>19</v>
      </c>
    </row>
    <row r="816" spans="2:35" x14ac:dyDescent="0.25">
      <c r="B816" s="50" t="s">
        <v>1431</v>
      </c>
      <c r="C816" s="179">
        <v>282</v>
      </c>
      <c r="D816" s="85">
        <f t="shared" ref="D816:D847" si="230">IF(C816=C817,0,1)</f>
        <v>1</v>
      </c>
      <c r="E816" s="50" t="s">
        <v>1432</v>
      </c>
      <c r="F816" s="50" t="s">
        <v>887</v>
      </c>
      <c r="G816" s="70">
        <v>0.69930555555555562</v>
      </c>
      <c r="H816" s="70">
        <v>0.77083333333333337</v>
      </c>
      <c r="I816" s="71">
        <v>44329</v>
      </c>
      <c r="J816" s="71">
        <v>44329</v>
      </c>
      <c r="K816" s="71">
        <v>44329</v>
      </c>
      <c r="L816" s="71">
        <v>44329</v>
      </c>
      <c r="M816" s="70">
        <v>0.69930555555555562</v>
      </c>
      <c r="N816" s="70">
        <v>0.77083333333333337</v>
      </c>
      <c r="O816" s="50" t="s">
        <v>62</v>
      </c>
      <c r="P816" s="50" t="s">
        <v>162</v>
      </c>
      <c r="Q816" s="73" t="s">
        <v>47</v>
      </c>
      <c r="R816" s="50" t="s">
        <v>349</v>
      </c>
      <c r="S816" s="50" t="s">
        <v>337</v>
      </c>
      <c r="T816" s="50" t="s">
        <v>184</v>
      </c>
      <c r="U816" s="151">
        <f t="shared" si="213"/>
        <v>0</v>
      </c>
      <c r="V816" s="50">
        <f t="shared" si="214"/>
        <v>1</v>
      </c>
      <c r="W816" s="152">
        <f t="shared" si="228"/>
        <v>7.1527777777777746E-2</v>
      </c>
      <c r="X816" s="152">
        <f t="shared" si="226"/>
        <v>7.1527777777777746E-2</v>
      </c>
      <c r="Y816" s="134">
        <f t="shared" si="215"/>
        <v>0</v>
      </c>
      <c r="Z816" s="152">
        <f t="shared" si="216"/>
        <v>0.10416666666666663</v>
      </c>
      <c r="AA816" s="152">
        <f t="shared" si="217"/>
        <v>0.17569444444444438</v>
      </c>
      <c r="AB816" s="91">
        <f t="shared" si="218"/>
        <v>13</v>
      </c>
      <c r="AC816" s="81">
        <f t="shared" si="219"/>
        <v>5</v>
      </c>
      <c r="AD816" s="81">
        <f t="shared" si="220"/>
        <v>19</v>
      </c>
      <c r="AE816" s="81" t="str">
        <f t="shared" si="221"/>
        <v>5-19</v>
      </c>
      <c r="AF816" s="152">
        <f t="shared" si="222"/>
        <v>7.1527777777777746E-2</v>
      </c>
      <c r="AG816" s="153">
        <f t="shared" si="223"/>
        <v>0</v>
      </c>
      <c r="AH816" s="85">
        <f t="shared" si="224"/>
        <v>1</v>
      </c>
      <c r="AI816" s="81">
        <f t="shared" si="225"/>
        <v>19</v>
      </c>
    </row>
    <row r="817" spans="2:35" x14ac:dyDescent="0.25">
      <c r="B817" s="50" t="s">
        <v>167</v>
      </c>
      <c r="C817" s="179">
        <v>283</v>
      </c>
      <c r="D817" s="85">
        <f t="shared" si="230"/>
        <v>1</v>
      </c>
      <c r="E817" s="50" t="s">
        <v>1433</v>
      </c>
      <c r="F817" s="50" t="s">
        <v>441</v>
      </c>
      <c r="G817" s="70">
        <v>0.29166666666666669</v>
      </c>
      <c r="H817" s="70">
        <v>0.375</v>
      </c>
      <c r="I817" s="71">
        <v>44330</v>
      </c>
      <c r="J817" s="71">
        <v>44330</v>
      </c>
      <c r="K817" s="71">
        <v>44330</v>
      </c>
      <c r="L817" s="71">
        <v>44330</v>
      </c>
      <c r="M817" s="70">
        <v>0.30208333333333331</v>
      </c>
      <c r="N817" s="70">
        <v>0.375</v>
      </c>
      <c r="O817" s="50" t="s">
        <v>84</v>
      </c>
      <c r="P817" s="50" t="s">
        <v>266</v>
      </c>
      <c r="Q817" s="73" t="s">
        <v>47</v>
      </c>
      <c r="R817" s="50" t="s">
        <v>443</v>
      </c>
      <c r="S817" s="50" t="s">
        <v>337</v>
      </c>
      <c r="T817" s="50" t="s">
        <v>184</v>
      </c>
      <c r="U817" s="151">
        <f t="shared" ref="U817:U880" si="231">+J817-I817</f>
        <v>0</v>
      </c>
      <c r="V817" s="50">
        <f t="shared" ref="V817:V880" si="232">IF(AND(G817&lt;&gt;"",H817&lt;&gt;""),1,0)</f>
        <v>1</v>
      </c>
      <c r="W817" s="152">
        <f t="shared" si="228"/>
        <v>8.3333333333333315E-2</v>
      </c>
      <c r="X817" s="152">
        <f t="shared" si="226"/>
        <v>8.3333333333333315E-2</v>
      </c>
      <c r="Y817" s="134">
        <f t="shared" ref="Y817:Y880" si="233">IFERROR(IF(H817&gt;VLOOKUP(T817,$AH$2:$AI$5,2,0),0,1),1)</f>
        <v>1</v>
      </c>
      <c r="Z817" s="152">
        <f t="shared" ref="Z817:Z880" si="234">IF(Y817=1,0,($AF$3-H817))</f>
        <v>0</v>
      </c>
      <c r="AA817" s="152">
        <f t="shared" ref="AA817:AA880" si="235">X817+Z817</f>
        <v>8.3333333333333315E-2</v>
      </c>
      <c r="AB817" s="91">
        <f t="shared" ref="AB817:AB880" si="236">DAY(J817)</f>
        <v>14</v>
      </c>
      <c r="AC817" s="81">
        <f t="shared" ref="AC817:AC880" si="237">MONTH(J817)</f>
        <v>5</v>
      </c>
      <c r="AD817" s="81">
        <f t="shared" ref="AD817:AD880" si="238">WEEKNUM(J817,21)</f>
        <v>19</v>
      </c>
      <c r="AE817" s="81" t="str">
        <f t="shared" ref="AE817:AE880" si="239">AC817&amp;"-"&amp;AD817</f>
        <v>5-19</v>
      </c>
      <c r="AF817" s="152">
        <f t="shared" ref="AF817:AF880" si="240">IFERROR(IF(OR(AH817=0,M817="",N817=""),0,IF(AND(AH817=1,AG817&lt;1,K817=L817,(N817-M817)&lt;=0.2075),N817-M817,IF(AND(AH817=1,AG817&lt;1,K817=L817,(N817-M817)&gt;0.2075),N817-M817-0.083,IF(AND(AH817=1,AG817&gt;1),((AG817-1)*0.3541)+(N817-$AE$5)+($AF$5-M817-0.083),IF(AND(AH817=1,AG817=1,K817&lt;&gt;L817,(N817-M817)&lt;=0.332),(N817-$AE$5)+($AF$5-M817)-0.166,(N817-$AE$5)+($AF$5-M817)))))),"")</f>
        <v>7.2916666666666685E-2</v>
      </c>
      <c r="AG817" s="153">
        <f t="shared" ref="AG817:AG880" si="241">(L817-K817)</f>
        <v>0</v>
      </c>
      <c r="AH817" s="85">
        <f t="shared" ref="AH817:AH880" si="242">IF(AND(R817&lt;&gt;"",S817&lt;&gt;""),1,0)</f>
        <v>1</v>
      </c>
      <c r="AI817" s="81">
        <f t="shared" ref="AI817:AI880" si="243">WEEKNUM(L817,21)</f>
        <v>19</v>
      </c>
    </row>
    <row r="818" spans="2:35" ht="30" x14ac:dyDescent="0.25">
      <c r="B818" s="50" t="s">
        <v>1434</v>
      </c>
      <c r="C818" s="179">
        <v>284</v>
      </c>
      <c r="D818" s="85">
        <f t="shared" si="230"/>
        <v>1</v>
      </c>
      <c r="E818" s="72" t="s">
        <v>1435</v>
      </c>
      <c r="F818" s="50" t="s">
        <v>934</v>
      </c>
      <c r="G818" s="70">
        <v>0.375</v>
      </c>
      <c r="H818" s="70">
        <v>0.40972222222222227</v>
      </c>
      <c r="I818" s="71">
        <v>44330</v>
      </c>
      <c r="J818" s="71">
        <v>44330</v>
      </c>
      <c r="K818" s="71">
        <v>44330</v>
      </c>
      <c r="L818" s="71">
        <v>44330</v>
      </c>
      <c r="M818" s="70">
        <v>0.375</v>
      </c>
      <c r="N818" s="70">
        <v>0.40972222222222227</v>
      </c>
      <c r="O818" s="50" t="s">
        <v>84</v>
      </c>
      <c r="P818" s="50" t="s">
        <v>279</v>
      </c>
      <c r="Q818" s="50" t="s">
        <v>77</v>
      </c>
      <c r="R818" s="50" t="s">
        <v>351</v>
      </c>
      <c r="S818" s="50" t="s">
        <v>337</v>
      </c>
      <c r="T818" s="50" t="s">
        <v>186</v>
      </c>
      <c r="U818" s="151">
        <f t="shared" si="231"/>
        <v>0</v>
      </c>
      <c r="V818" s="50">
        <f t="shared" si="232"/>
        <v>1</v>
      </c>
      <c r="W818" s="152">
        <f t="shared" si="228"/>
        <v>3.4722222222222265E-2</v>
      </c>
      <c r="X818" s="152">
        <f t="shared" si="226"/>
        <v>3.4722222222222265E-2</v>
      </c>
      <c r="Y818" s="134">
        <f t="shared" si="233"/>
        <v>1</v>
      </c>
      <c r="Z818" s="152">
        <f t="shared" si="234"/>
        <v>0</v>
      </c>
      <c r="AA818" s="152">
        <f t="shared" si="235"/>
        <v>3.4722222222222265E-2</v>
      </c>
      <c r="AB818" s="91">
        <f t="shared" si="236"/>
        <v>14</v>
      </c>
      <c r="AC818" s="81">
        <f t="shared" si="237"/>
        <v>5</v>
      </c>
      <c r="AD818" s="81">
        <f t="shared" si="238"/>
        <v>19</v>
      </c>
      <c r="AE818" s="81" t="str">
        <f t="shared" si="239"/>
        <v>5-19</v>
      </c>
      <c r="AF818" s="152">
        <f t="shared" si="240"/>
        <v>3.4722222222222265E-2</v>
      </c>
      <c r="AG818" s="153">
        <f t="shared" si="241"/>
        <v>0</v>
      </c>
      <c r="AH818" s="85">
        <f t="shared" si="242"/>
        <v>1</v>
      </c>
      <c r="AI818" s="81">
        <f t="shared" si="243"/>
        <v>19</v>
      </c>
    </row>
    <row r="819" spans="2:35" x14ac:dyDescent="0.25">
      <c r="B819" s="50" t="s">
        <v>113</v>
      </c>
      <c r="C819" s="179">
        <v>285</v>
      </c>
      <c r="D819" s="85">
        <f t="shared" si="230"/>
        <v>0</v>
      </c>
      <c r="E819" s="50" t="s">
        <v>197</v>
      </c>
      <c r="F819" s="50" t="s">
        <v>891</v>
      </c>
      <c r="G819" s="70">
        <v>0.41666666666666669</v>
      </c>
      <c r="H819" s="70">
        <v>0.5</v>
      </c>
      <c r="I819" s="71">
        <v>44330</v>
      </c>
      <c r="J819" s="71">
        <v>44330</v>
      </c>
      <c r="K819" s="71">
        <v>44330</v>
      </c>
      <c r="L819" s="71">
        <v>44330</v>
      </c>
      <c r="M819" s="70">
        <v>0.43055555555555558</v>
      </c>
      <c r="N819" s="70">
        <v>0.45833333333333331</v>
      </c>
      <c r="O819" s="50" t="s">
        <v>100</v>
      </c>
      <c r="P819" s="50" t="s">
        <v>241</v>
      </c>
      <c r="Q819" s="73" t="s">
        <v>47</v>
      </c>
      <c r="R819" s="50" t="s">
        <v>443</v>
      </c>
      <c r="S819" s="50" t="s">
        <v>337</v>
      </c>
      <c r="T819" s="50" t="s">
        <v>185</v>
      </c>
      <c r="U819" s="151">
        <f t="shared" si="231"/>
        <v>0</v>
      </c>
      <c r="V819" s="50">
        <f t="shared" si="232"/>
        <v>1</v>
      </c>
      <c r="W819" s="152">
        <f t="shared" si="228"/>
        <v>8.3333333333333315E-2</v>
      </c>
      <c r="X819" s="152">
        <f t="shared" si="226"/>
        <v>8.3333333333333315E-2</v>
      </c>
      <c r="Y819" s="134">
        <f t="shared" si="233"/>
        <v>1</v>
      </c>
      <c r="Z819" s="152">
        <f t="shared" si="234"/>
        <v>0</v>
      </c>
      <c r="AA819" s="152">
        <f t="shared" si="235"/>
        <v>8.3333333333333315E-2</v>
      </c>
      <c r="AB819" s="91">
        <f t="shared" si="236"/>
        <v>14</v>
      </c>
      <c r="AC819" s="81">
        <f t="shared" si="237"/>
        <v>5</v>
      </c>
      <c r="AD819" s="81">
        <f t="shared" si="238"/>
        <v>19</v>
      </c>
      <c r="AE819" s="81" t="str">
        <f t="shared" si="239"/>
        <v>5-19</v>
      </c>
      <c r="AF819" s="152">
        <f t="shared" si="240"/>
        <v>2.7777777777777735E-2</v>
      </c>
      <c r="AG819" s="153">
        <f t="shared" si="241"/>
        <v>0</v>
      </c>
      <c r="AH819" s="85">
        <f t="shared" si="242"/>
        <v>1</v>
      </c>
      <c r="AI819" s="81">
        <f t="shared" si="243"/>
        <v>19</v>
      </c>
    </row>
    <row r="820" spans="2:35" x14ac:dyDescent="0.25">
      <c r="B820" s="50" t="s">
        <v>113</v>
      </c>
      <c r="C820" s="179">
        <v>285</v>
      </c>
      <c r="D820" s="85">
        <f t="shared" si="230"/>
        <v>1</v>
      </c>
      <c r="E820" s="50" t="s">
        <v>1436</v>
      </c>
      <c r="F820" s="50" t="s">
        <v>1036</v>
      </c>
      <c r="G820" s="70">
        <v>0.41666666666666669</v>
      </c>
      <c r="H820" s="70">
        <v>0.5</v>
      </c>
      <c r="I820" s="71">
        <v>44330</v>
      </c>
      <c r="J820" s="71">
        <v>44330</v>
      </c>
      <c r="K820" s="71">
        <v>44330</v>
      </c>
      <c r="L820" s="71">
        <v>44330</v>
      </c>
      <c r="M820" s="70">
        <v>0.47916666666666669</v>
      </c>
      <c r="N820" s="70">
        <v>0.5</v>
      </c>
      <c r="O820" s="50" t="s">
        <v>72</v>
      </c>
      <c r="P820" s="50" t="s">
        <v>241</v>
      </c>
      <c r="Q820" s="50" t="s">
        <v>77</v>
      </c>
      <c r="R820" s="50" t="s">
        <v>443</v>
      </c>
      <c r="S820" s="50" t="s">
        <v>337</v>
      </c>
      <c r="T820" s="50" t="s">
        <v>185</v>
      </c>
      <c r="U820" s="151">
        <f t="shared" si="231"/>
        <v>0</v>
      </c>
      <c r="V820" s="50">
        <f t="shared" si="232"/>
        <v>1</v>
      </c>
      <c r="W820" s="152">
        <f t="shared" si="228"/>
        <v>8.3333333333333315E-2</v>
      </c>
      <c r="X820" s="152">
        <f t="shared" si="226"/>
        <v>8.3333333333333315E-2</v>
      </c>
      <c r="Y820" s="134">
        <f t="shared" si="233"/>
        <v>1</v>
      </c>
      <c r="Z820" s="152">
        <f t="shared" si="234"/>
        <v>0</v>
      </c>
      <c r="AA820" s="152">
        <f t="shared" si="235"/>
        <v>8.3333333333333315E-2</v>
      </c>
      <c r="AB820" s="91">
        <f t="shared" si="236"/>
        <v>14</v>
      </c>
      <c r="AC820" s="81">
        <f t="shared" si="237"/>
        <v>5</v>
      </c>
      <c r="AD820" s="81">
        <f t="shared" si="238"/>
        <v>19</v>
      </c>
      <c r="AE820" s="81" t="str">
        <f t="shared" si="239"/>
        <v>5-19</v>
      </c>
      <c r="AF820" s="152">
        <f t="shared" si="240"/>
        <v>2.0833333333333315E-2</v>
      </c>
      <c r="AG820" s="153">
        <f t="shared" si="241"/>
        <v>0</v>
      </c>
      <c r="AH820" s="85">
        <f t="shared" si="242"/>
        <v>1</v>
      </c>
      <c r="AI820" s="81">
        <f t="shared" si="243"/>
        <v>19</v>
      </c>
    </row>
    <row r="821" spans="2:35" ht="30" x14ac:dyDescent="0.25">
      <c r="B821" s="50" t="s">
        <v>172</v>
      </c>
      <c r="C821" s="179">
        <v>286</v>
      </c>
      <c r="D821" s="85">
        <f t="shared" si="230"/>
        <v>1</v>
      </c>
      <c r="E821" s="72" t="s">
        <v>1437</v>
      </c>
      <c r="F821" s="50" t="s">
        <v>441</v>
      </c>
      <c r="G821" s="70">
        <v>0.35416666666666669</v>
      </c>
      <c r="H821" s="70">
        <v>0.55625000000000002</v>
      </c>
      <c r="I821" s="71">
        <v>44330</v>
      </c>
      <c r="J821" s="71">
        <v>44330</v>
      </c>
      <c r="K821" s="71">
        <v>44330</v>
      </c>
      <c r="L821" s="71">
        <v>44330</v>
      </c>
      <c r="M821" s="70">
        <v>0.41666666666666669</v>
      </c>
      <c r="N821" s="70">
        <v>0.55625000000000002</v>
      </c>
      <c r="O821" s="50" t="s">
        <v>738</v>
      </c>
      <c r="P821" s="50" t="s">
        <v>107</v>
      </c>
      <c r="Q821" s="50" t="s">
        <v>77</v>
      </c>
      <c r="R821" s="50" t="s">
        <v>344</v>
      </c>
      <c r="S821" s="50" t="s">
        <v>336</v>
      </c>
      <c r="T821" s="50" t="s">
        <v>185</v>
      </c>
      <c r="U821" s="151">
        <f t="shared" si="231"/>
        <v>0</v>
      </c>
      <c r="V821" s="50">
        <f t="shared" si="232"/>
        <v>1</v>
      </c>
      <c r="W821" s="152">
        <f t="shared" si="228"/>
        <v>0.20208333333333334</v>
      </c>
      <c r="X821" s="152">
        <f t="shared" ref="X821:X884" si="244">IF(OR(V821=0,G821="",H821=""),0,IF(AND(V821=1,U821&lt;1,I821=J821,(H821-G821)&lt;=0.2075),H821-G821,IF(AND(V821=1,U821&lt;1,I821=J821,(H821-G821)&gt;0.2075),H821-G821-0.04167,IF(AND(V821=1,U821&gt;1),((U821-1)*0.583)+(H821-$AE$3)+($AF$3-G821-0.04167),IF(AND(V821=1,U821=1,I821&lt;&gt;J821,(H821-G821)&lt;=0.332),(H821-$AE$3)+($AF$3-G821)-0.166,(H821-$AE$3)+($AF$3-G821))))))</f>
        <v>0.20208333333333334</v>
      </c>
      <c r="Y821" s="134">
        <f t="shared" si="233"/>
        <v>1</v>
      </c>
      <c r="Z821" s="152">
        <f t="shared" si="234"/>
        <v>0</v>
      </c>
      <c r="AA821" s="152">
        <f t="shared" si="235"/>
        <v>0.20208333333333334</v>
      </c>
      <c r="AB821" s="91">
        <f t="shared" si="236"/>
        <v>14</v>
      </c>
      <c r="AC821" s="81">
        <f t="shared" si="237"/>
        <v>5</v>
      </c>
      <c r="AD821" s="81">
        <f t="shared" si="238"/>
        <v>19</v>
      </c>
      <c r="AE821" s="81" t="str">
        <f t="shared" si="239"/>
        <v>5-19</v>
      </c>
      <c r="AF821" s="152">
        <f t="shared" si="240"/>
        <v>0.13958333333333334</v>
      </c>
      <c r="AG821" s="153">
        <f t="shared" si="241"/>
        <v>0</v>
      </c>
      <c r="AH821" s="85">
        <f t="shared" si="242"/>
        <v>1</v>
      </c>
      <c r="AI821" s="81">
        <f t="shared" si="243"/>
        <v>19</v>
      </c>
    </row>
    <row r="822" spans="2:35" x14ac:dyDescent="0.25">
      <c r="B822" s="50" t="s">
        <v>69</v>
      </c>
      <c r="C822" s="179">
        <v>287</v>
      </c>
      <c r="D822" s="85">
        <f t="shared" si="230"/>
        <v>0</v>
      </c>
      <c r="E822" s="50" t="s">
        <v>1438</v>
      </c>
      <c r="F822" s="50" t="s">
        <v>441</v>
      </c>
      <c r="G822" s="70">
        <v>0.29166666666666669</v>
      </c>
      <c r="H822" s="70">
        <v>0.72916666666666663</v>
      </c>
      <c r="I822" s="71">
        <v>44330</v>
      </c>
      <c r="J822" s="71">
        <v>44330</v>
      </c>
      <c r="K822" s="71">
        <v>44330</v>
      </c>
      <c r="L822" s="71">
        <v>44330</v>
      </c>
      <c r="M822" s="70">
        <v>0.41666666666666669</v>
      </c>
      <c r="N822" s="70">
        <v>0.45833333333333331</v>
      </c>
      <c r="O822" s="50" t="s">
        <v>684</v>
      </c>
      <c r="P822" s="50" t="s">
        <v>182</v>
      </c>
      <c r="Q822" s="50" t="s">
        <v>77</v>
      </c>
      <c r="R822" s="50" t="s">
        <v>338</v>
      </c>
      <c r="S822" s="50" t="s">
        <v>336</v>
      </c>
      <c r="T822" s="50" t="s">
        <v>184</v>
      </c>
      <c r="U822" s="151">
        <f t="shared" si="231"/>
        <v>0</v>
      </c>
      <c r="V822" s="50">
        <f t="shared" si="232"/>
        <v>1</v>
      </c>
      <c r="W822" s="152">
        <f t="shared" si="228"/>
        <v>0.35449999999999993</v>
      </c>
      <c r="X822" s="152">
        <f t="shared" si="244"/>
        <v>0.39582999999999996</v>
      </c>
      <c r="Y822" s="134">
        <f t="shared" si="233"/>
        <v>0</v>
      </c>
      <c r="Z822" s="152">
        <f t="shared" si="234"/>
        <v>0.14583333333333337</v>
      </c>
      <c r="AA822" s="152">
        <f t="shared" si="235"/>
        <v>0.54166333333333339</v>
      </c>
      <c r="AB822" s="91">
        <f t="shared" si="236"/>
        <v>14</v>
      </c>
      <c r="AC822" s="81">
        <f t="shared" si="237"/>
        <v>5</v>
      </c>
      <c r="AD822" s="81">
        <f t="shared" si="238"/>
        <v>19</v>
      </c>
      <c r="AE822" s="81" t="str">
        <f t="shared" si="239"/>
        <v>5-19</v>
      </c>
      <c r="AF822" s="152">
        <f t="shared" si="240"/>
        <v>4.166666666666663E-2</v>
      </c>
      <c r="AG822" s="153">
        <f t="shared" si="241"/>
        <v>0</v>
      </c>
      <c r="AH822" s="85">
        <f t="shared" si="242"/>
        <v>1</v>
      </c>
      <c r="AI822" s="81">
        <f t="shared" si="243"/>
        <v>19</v>
      </c>
    </row>
    <row r="823" spans="2:35" ht="30" x14ac:dyDescent="0.25">
      <c r="B823" s="50" t="s">
        <v>69</v>
      </c>
      <c r="C823" s="179">
        <v>287</v>
      </c>
      <c r="D823" s="85">
        <f t="shared" si="230"/>
        <v>0</v>
      </c>
      <c r="E823" s="72" t="s">
        <v>1439</v>
      </c>
      <c r="F823" s="50" t="s">
        <v>930</v>
      </c>
      <c r="G823" s="70">
        <v>0.29166666666666669</v>
      </c>
      <c r="H823" s="70">
        <v>0.72916666666666663</v>
      </c>
      <c r="I823" s="71">
        <v>44330</v>
      </c>
      <c r="J823" s="71">
        <v>44330</v>
      </c>
      <c r="K823" s="71">
        <v>44330</v>
      </c>
      <c r="L823" s="71">
        <v>44330</v>
      </c>
      <c r="M823" s="70">
        <v>0.41666666666666669</v>
      </c>
      <c r="N823" s="70">
        <v>0.5</v>
      </c>
      <c r="O823" s="50" t="s">
        <v>84</v>
      </c>
      <c r="P823" s="50" t="s">
        <v>182</v>
      </c>
      <c r="Q823" s="50" t="s">
        <v>77</v>
      </c>
      <c r="R823" s="50" t="s">
        <v>351</v>
      </c>
      <c r="S823" s="50" t="s">
        <v>337</v>
      </c>
      <c r="T823" s="50" t="s">
        <v>184</v>
      </c>
      <c r="U823" s="151">
        <f t="shared" si="231"/>
        <v>0</v>
      </c>
      <c r="V823" s="50">
        <f t="shared" si="232"/>
        <v>1</v>
      </c>
      <c r="W823" s="152">
        <f t="shared" si="228"/>
        <v>0.35449999999999993</v>
      </c>
      <c r="X823" s="152">
        <f t="shared" si="244"/>
        <v>0.39582999999999996</v>
      </c>
      <c r="Y823" s="134">
        <f t="shared" si="233"/>
        <v>0</v>
      </c>
      <c r="Z823" s="152">
        <f t="shared" si="234"/>
        <v>0.14583333333333337</v>
      </c>
      <c r="AA823" s="152">
        <f t="shared" si="235"/>
        <v>0.54166333333333339</v>
      </c>
      <c r="AB823" s="91">
        <f t="shared" si="236"/>
        <v>14</v>
      </c>
      <c r="AC823" s="81">
        <f t="shared" si="237"/>
        <v>5</v>
      </c>
      <c r="AD823" s="81">
        <f t="shared" si="238"/>
        <v>19</v>
      </c>
      <c r="AE823" s="81" t="str">
        <f t="shared" si="239"/>
        <v>5-19</v>
      </c>
      <c r="AF823" s="152">
        <f t="shared" si="240"/>
        <v>8.3333333333333315E-2</v>
      </c>
      <c r="AG823" s="153">
        <f t="shared" si="241"/>
        <v>0</v>
      </c>
      <c r="AH823" s="85">
        <f t="shared" si="242"/>
        <v>1</v>
      </c>
      <c r="AI823" s="81">
        <f t="shared" si="243"/>
        <v>19</v>
      </c>
    </row>
    <row r="824" spans="2:35" ht="30" x14ac:dyDescent="0.25">
      <c r="B824" s="50" t="s">
        <v>69</v>
      </c>
      <c r="C824" s="179">
        <v>287</v>
      </c>
      <c r="D824" s="85">
        <f t="shared" si="230"/>
        <v>1</v>
      </c>
      <c r="E824" s="50" t="s">
        <v>1440</v>
      </c>
      <c r="F824" s="50" t="s">
        <v>887</v>
      </c>
      <c r="G824" s="70">
        <v>0.29166666666666669</v>
      </c>
      <c r="H824" s="70">
        <v>0.72916666666666663</v>
      </c>
      <c r="I824" s="71">
        <v>44330</v>
      </c>
      <c r="J824" s="71">
        <v>44330</v>
      </c>
      <c r="K824" s="71">
        <v>44330</v>
      </c>
      <c r="L824" s="71">
        <v>44330</v>
      </c>
      <c r="M824" s="70">
        <v>0.625</v>
      </c>
      <c r="N824" s="70">
        <v>0.65277777777777779</v>
      </c>
      <c r="O824" s="72" t="s">
        <v>1441</v>
      </c>
      <c r="P824" s="50" t="s">
        <v>182</v>
      </c>
      <c r="Q824" s="50" t="s">
        <v>77</v>
      </c>
      <c r="R824" s="50" t="s">
        <v>349</v>
      </c>
      <c r="S824" s="50" t="s">
        <v>336</v>
      </c>
      <c r="T824" s="50" t="s">
        <v>184</v>
      </c>
      <c r="U824" s="151">
        <f t="shared" si="231"/>
        <v>0</v>
      </c>
      <c r="V824" s="50">
        <f t="shared" si="232"/>
        <v>1</v>
      </c>
      <c r="W824" s="152">
        <f t="shared" si="228"/>
        <v>0.35449999999999993</v>
      </c>
      <c r="X824" s="152">
        <f t="shared" si="244"/>
        <v>0.39582999999999996</v>
      </c>
      <c r="Y824" s="134">
        <f t="shared" si="233"/>
        <v>0</v>
      </c>
      <c r="Z824" s="152">
        <f t="shared" si="234"/>
        <v>0.14583333333333337</v>
      </c>
      <c r="AA824" s="152">
        <f t="shared" si="235"/>
        <v>0.54166333333333339</v>
      </c>
      <c r="AB824" s="91">
        <f t="shared" si="236"/>
        <v>14</v>
      </c>
      <c r="AC824" s="81">
        <f t="shared" si="237"/>
        <v>5</v>
      </c>
      <c r="AD824" s="81">
        <f t="shared" si="238"/>
        <v>19</v>
      </c>
      <c r="AE824" s="81" t="str">
        <f t="shared" si="239"/>
        <v>5-19</v>
      </c>
      <c r="AF824" s="152">
        <f t="shared" si="240"/>
        <v>2.777777777777779E-2</v>
      </c>
      <c r="AG824" s="153">
        <f t="shared" si="241"/>
        <v>0</v>
      </c>
      <c r="AH824" s="85">
        <f t="shared" si="242"/>
        <v>1</v>
      </c>
      <c r="AI824" s="81">
        <f t="shared" si="243"/>
        <v>19</v>
      </c>
    </row>
    <row r="825" spans="2:35" ht="45" x14ac:dyDescent="0.25">
      <c r="B825" s="50" t="s">
        <v>576</v>
      </c>
      <c r="C825" s="179">
        <v>288</v>
      </c>
      <c r="D825" s="85">
        <f t="shared" si="230"/>
        <v>1</v>
      </c>
      <c r="E825" s="72" t="s">
        <v>1442</v>
      </c>
      <c r="F825" s="50" t="s">
        <v>1094</v>
      </c>
      <c r="G825" s="70">
        <v>0.3125</v>
      </c>
      <c r="H825" s="70">
        <v>0.43055555555555558</v>
      </c>
      <c r="I825" s="71">
        <v>44329</v>
      </c>
      <c r="J825" s="71">
        <v>44329</v>
      </c>
      <c r="K825" s="71">
        <v>44329</v>
      </c>
      <c r="L825" s="71">
        <v>44329</v>
      </c>
      <c r="M825" s="70">
        <v>0.3125</v>
      </c>
      <c r="N825" s="70">
        <v>0.43055555555555558</v>
      </c>
      <c r="O825" s="50" t="s">
        <v>100</v>
      </c>
      <c r="P825" s="50" t="s">
        <v>695</v>
      </c>
      <c r="Q825" s="73" t="s">
        <v>47</v>
      </c>
      <c r="R825" s="50" t="s">
        <v>443</v>
      </c>
      <c r="S825" s="50" t="s">
        <v>336</v>
      </c>
      <c r="T825" s="50" t="s">
        <v>184</v>
      </c>
      <c r="U825" s="151">
        <f t="shared" si="231"/>
        <v>0</v>
      </c>
      <c r="V825" s="50">
        <f t="shared" si="232"/>
        <v>1</v>
      </c>
      <c r="W825" s="152">
        <f t="shared" si="228"/>
        <v>0.11805555555555558</v>
      </c>
      <c r="X825" s="152">
        <f t="shared" si="244"/>
        <v>0.11805555555555558</v>
      </c>
      <c r="Y825" s="134">
        <f t="shared" si="233"/>
        <v>1</v>
      </c>
      <c r="Z825" s="152">
        <f t="shared" si="234"/>
        <v>0</v>
      </c>
      <c r="AA825" s="152">
        <f t="shared" si="235"/>
        <v>0.11805555555555558</v>
      </c>
      <c r="AB825" s="91">
        <f t="shared" si="236"/>
        <v>13</v>
      </c>
      <c r="AC825" s="81">
        <f t="shared" si="237"/>
        <v>5</v>
      </c>
      <c r="AD825" s="81">
        <f t="shared" si="238"/>
        <v>19</v>
      </c>
      <c r="AE825" s="81" t="str">
        <f t="shared" si="239"/>
        <v>5-19</v>
      </c>
      <c r="AF825" s="152">
        <f t="shared" si="240"/>
        <v>0.11805555555555558</v>
      </c>
      <c r="AG825" s="153">
        <f t="shared" si="241"/>
        <v>0</v>
      </c>
      <c r="AH825" s="85">
        <f t="shared" si="242"/>
        <v>1</v>
      </c>
      <c r="AI825" s="81">
        <f t="shared" si="243"/>
        <v>19</v>
      </c>
    </row>
    <row r="826" spans="2:35" x14ac:dyDescent="0.25">
      <c r="B826" s="50" t="s">
        <v>217</v>
      </c>
      <c r="C826" s="179">
        <v>289</v>
      </c>
      <c r="D826" s="85">
        <f t="shared" si="230"/>
        <v>1</v>
      </c>
      <c r="E826" s="50" t="s">
        <v>1443</v>
      </c>
      <c r="F826" s="50" t="s">
        <v>887</v>
      </c>
      <c r="G826" s="70">
        <v>0.39583333333333331</v>
      </c>
      <c r="H826" s="70">
        <v>0.4375</v>
      </c>
      <c r="I826" s="71">
        <v>44330</v>
      </c>
      <c r="J826" s="71">
        <v>44330</v>
      </c>
      <c r="K826" s="71">
        <v>44330</v>
      </c>
      <c r="L826" s="71">
        <v>44330</v>
      </c>
      <c r="M826" s="70">
        <v>0.39583333333333331</v>
      </c>
      <c r="N826" s="70">
        <v>0.4375</v>
      </c>
      <c r="O826" s="50" t="s">
        <v>738</v>
      </c>
      <c r="P826" s="50" t="s">
        <v>1444</v>
      </c>
      <c r="Q826" s="50" t="s">
        <v>77</v>
      </c>
      <c r="R826" s="50" t="s">
        <v>344</v>
      </c>
      <c r="S826" s="50" t="s">
        <v>336</v>
      </c>
      <c r="T826" s="50" t="s">
        <v>184</v>
      </c>
      <c r="U826" s="151">
        <f t="shared" si="231"/>
        <v>0</v>
      </c>
      <c r="V826" s="50">
        <f t="shared" si="232"/>
        <v>1</v>
      </c>
      <c r="W826" s="152">
        <f t="shared" si="228"/>
        <v>4.1666666666666685E-2</v>
      </c>
      <c r="X826" s="152">
        <f t="shared" si="244"/>
        <v>4.1666666666666685E-2</v>
      </c>
      <c r="Y826" s="134">
        <f t="shared" si="233"/>
        <v>1</v>
      </c>
      <c r="Z826" s="152">
        <f t="shared" si="234"/>
        <v>0</v>
      </c>
      <c r="AA826" s="152">
        <f t="shared" si="235"/>
        <v>4.1666666666666685E-2</v>
      </c>
      <c r="AB826" s="91">
        <f t="shared" si="236"/>
        <v>14</v>
      </c>
      <c r="AC826" s="81">
        <f t="shared" si="237"/>
        <v>5</v>
      </c>
      <c r="AD826" s="81">
        <f t="shared" si="238"/>
        <v>19</v>
      </c>
      <c r="AE826" s="81" t="str">
        <f t="shared" si="239"/>
        <v>5-19</v>
      </c>
      <c r="AF826" s="152">
        <f t="shared" si="240"/>
        <v>4.1666666666666685E-2</v>
      </c>
      <c r="AG826" s="153">
        <f t="shared" si="241"/>
        <v>0</v>
      </c>
      <c r="AH826" s="85">
        <f t="shared" si="242"/>
        <v>1</v>
      </c>
      <c r="AI826" s="81">
        <f t="shared" si="243"/>
        <v>19</v>
      </c>
    </row>
    <row r="827" spans="2:35" x14ac:dyDescent="0.25">
      <c r="B827" s="50" t="s">
        <v>121</v>
      </c>
      <c r="C827" s="179">
        <v>290</v>
      </c>
      <c r="D827" s="85">
        <f t="shared" si="230"/>
        <v>0</v>
      </c>
      <c r="E827" s="50" t="s">
        <v>1445</v>
      </c>
      <c r="F827" s="50" t="s">
        <v>1338</v>
      </c>
      <c r="G827" s="70">
        <v>0.45833333333333331</v>
      </c>
      <c r="H827" s="70">
        <v>0.41666666666666669</v>
      </c>
      <c r="I827" s="71">
        <v>44330</v>
      </c>
      <c r="J827" s="71">
        <v>44331</v>
      </c>
      <c r="K827" s="71">
        <v>44330</v>
      </c>
      <c r="L827" s="71">
        <v>44330</v>
      </c>
      <c r="M827" s="70">
        <v>0.47916666666666669</v>
      </c>
      <c r="N827" s="70">
        <v>0.72916666666666663</v>
      </c>
      <c r="O827" s="50" t="s">
        <v>100</v>
      </c>
      <c r="P827" s="50" t="s">
        <v>1446</v>
      </c>
      <c r="Q827" s="73" t="s">
        <v>47</v>
      </c>
      <c r="R827" s="50" t="s">
        <v>443</v>
      </c>
      <c r="S827" s="50" t="s">
        <v>337</v>
      </c>
      <c r="T827" s="50" t="s">
        <v>184</v>
      </c>
      <c r="U827" s="151">
        <f t="shared" si="231"/>
        <v>1</v>
      </c>
      <c r="V827" s="50">
        <f t="shared" si="232"/>
        <v>1</v>
      </c>
      <c r="W827" s="152">
        <f t="shared" si="228"/>
        <v>0.22983333333333331</v>
      </c>
      <c r="X827" s="152">
        <f t="shared" si="244"/>
        <v>0.45899999999999996</v>
      </c>
      <c r="Y827" s="134">
        <f t="shared" si="233"/>
        <v>1</v>
      </c>
      <c r="Z827" s="152">
        <f t="shared" si="234"/>
        <v>0</v>
      </c>
      <c r="AA827" s="152">
        <f t="shared" si="235"/>
        <v>0.45899999999999996</v>
      </c>
      <c r="AB827" s="91">
        <f t="shared" si="236"/>
        <v>15</v>
      </c>
      <c r="AC827" s="81">
        <f t="shared" si="237"/>
        <v>5</v>
      </c>
      <c r="AD827" s="81">
        <f t="shared" si="238"/>
        <v>19</v>
      </c>
      <c r="AE827" s="81" t="str">
        <f t="shared" si="239"/>
        <v>5-19</v>
      </c>
      <c r="AF827" s="152">
        <f t="shared" si="240"/>
        <v>0.16699999999999993</v>
      </c>
      <c r="AG827" s="153">
        <f t="shared" si="241"/>
        <v>0</v>
      </c>
      <c r="AH827" s="85">
        <f t="shared" si="242"/>
        <v>1</v>
      </c>
      <c r="AI827" s="81">
        <f t="shared" si="243"/>
        <v>19</v>
      </c>
    </row>
    <row r="828" spans="2:35" x14ac:dyDescent="0.25">
      <c r="B828" s="50" t="s">
        <v>121</v>
      </c>
      <c r="C828" s="179">
        <v>290</v>
      </c>
      <c r="D828" s="85">
        <f t="shared" si="230"/>
        <v>0</v>
      </c>
      <c r="E828" s="50" t="s">
        <v>1447</v>
      </c>
      <c r="F828" s="50" t="s">
        <v>441</v>
      </c>
      <c r="G828" s="70">
        <v>0.45833333333333331</v>
      </c>
      <c r="H828" s="70">
        <v>0.41666666666666669</v>
      </c>
      <c r="I828" s="71">
        <v>44330</v>
      </c>
      <c r="J828" s="71">
        <v>44331</v>
      </c>
      <c r="K828" s="71">
        <v>44330</v>
      </c>
      <c r="L828" s="71">
        <v>44330</v>
      </c>
      <c r="M828" s="70">
        <v>0.61111111111111105</v>
      </c>
      <c r="N828" s="70">
        <v>0.65277777777777779</v>
      </c>
      <c r="O828" s="50" t="s">
        <v>684</v>
      </c>
      <c r="P828" s="50" t="s">
        <v>1446</v>
      </c>
      <c r="Q828" s="50" t="s">
        <v>77</v>
      </c>
      <c r="R828" s="50" t="s">
        <v>338</v>
      </c>
      <c r="S828" s="50" t="s">
        <v>336</v>
      </c>
      <c r="T828" s="50" t="s">
        <v>184</v>
      </c>
      <c r="U828" s="151">
        <f t="shared" si="231"/>
        <v>1</v>
      </c>
      <c r="V828" s="50">
        <f t="shared" si="232"/>
        <v>1</v>
      </c>
      <c r="W828" s="152">
        <f t="shared" si="228"/>
        <v>0.22983333333333331</v>
      </c>
      <c r="X828" s="152">
        <f t="shared" si="244"/>
        <v>0.45899999999999996</v>
      </c>
      <c r="Y828" s="134">
        <f t="shared" si="233"/>
        <v>1</v>
      </c>
      <c r="Z828" s="152">
        <f t="shared" si="234"/>
        <v>0</v>
      </c>
      <c r="AA828" s="152">
        <f t="shared" si="235"/>
        <v>0.45899999999999996</v>
      </c>
      <c r="AB828" s="91">
        <f t="shared" si="236"/>
        <v>15</v>
      </c>
      <c r="AC828" s="81">
        <f t="shared" si="237"/>
        <v>5</v>
      </c>
      <c r="AD828" s="81">
        <f t="shared" si="238"/>
        <v>19</v>
      </c>
      <c r="AE828" s="81" t="str">
        <f t="shared" si="239"/>
        <v>5-19</v>
      </c>
      <c r="AF828" s="152">
        <f t="shared" si="240"/>
        <v>4.1666666666666741E-2</v>
      </c>
      <c r="AG828" s="153">
        <f t="shared" si="241"/>
        <v>0</v>
      </c>
      <c r="AH828" s="85">
        <f t="shared" si="242"/>
        <v>1</v>
      </c>
      <c r="AI828" s="81">
        <f t="shared" si="243"/>
        <v>19</v>
      </c>
    </row>
    <row r="829" spans="2:35" x14ac:dyDescent="0.25">
      <c r="B829" s="50" t="s">
        <v>121</v>
      </c>
      <c r="C829" s="179">
        <v>290</v>
      </c>
      <c r="D829" s="85">
        <f t="shared" si="230"/>
        <v>0</v>
      </c>
      <c r="E829" s="50" t="s">
        <v>1063</v>
      </c>
      <c r="F829" s="50" t="s">
        <v>441</v>
      </c>
      <c r="G829" s="70">
        <v>0.45833333333333331</v>
      </c>
      <c r="H829" s="70">
        <v>0.41666666666666669</v>
      </c>
      <c r="I829" s="71">
        <v>44330</v>
      </c>
      <c r="J829" s="71">
        <v>44331</v>
      </c>
      <c r="K829" s="71">
        <v>44330</v>
      </c>
      <c r="L829" s="71">
        <v>44330</v>
      </c>
      <c r="M829" s="70">
        <v>0.45833333333333331</v>
      </c>
      <c r="N829" s="70">
        <v>0.50347222222222221</v>
      </c>
      <c r="O829" s="50" t="s">
        <v>372</v>
      </c>
      <c r="P829" s="50" t="s">
        <v>1446</v>
      </c>
      <c r="Q829" s="73" t="s">
        <v>47</v>
      </c>
      <c r="R829" s="50" t="s">
        <v>338</v>
      </c>
      <c r="S829" s="50" t="s">
        <v>336</v>
      </c>
      <c r="T829" s="50" t="s">
        <v>184</v>
      </c>
      <c r="U829" s="151">
        <f t="shared" si="231"/>
        <v>1</v>
      </c>
      <c r="V829" s="50">
        <f t="shared" si="232"/>
        <v>1</v>
      </c>
      <c r="W829" s="152">
        <f t="shared" si="228"/>
        <v>0.22983333333333331</v>
      </c>
      <c r="X829" s="152">
        <f t="shared" si="244"/>
        <v>0.45899999999999996</v>
      </c>
      <c r="Y829" s="134">
        <f t="shared" si="233"/>
        <v>1</v>
      </c>
      <c r="Z829" s="152">
        <f t="shared" si="234"/>
        <v>0</v>
      </c>
      <c r="AA829" s="152">
        <f t="shared" si="235"/>
        <v>0.45899999999999996</v>
      </c>
      <c r="AB829" s="91">
        <f t="shared" si="236"/>
        <v>15</v>
      </c>
      <c r="AC829" s="81">
        <f t="shared" si="237"/>
        <v>5</v>
      </c>
      <c r="AD829" s="81">
        <f t="shared" si="238"/>
        <v>19</v>
      </c>
      <c r="AE829" s="81" t="str">
        <f t="shared" si="239"/>
        <v>5-19</v>
      </c>
      <c r="AF829" s="152">
        <f t="shared" si="240"/>
        <v>4.5138888888888895E-2</v>
      </c>
      <c r="AG829" s="153">
        <f t="shared" si="241"/>
        <v>0</v>
      </c>
      <c r="AH829" s="85">
        <f t="shared" si="242"/>
        <v>1</v>
      </c>
      <c r="AI829" s="81">
        <f t="shared" si="243"/>
        <v>19</v>
      </c>
    </row>
    <row r="830" spans="2:35" x14ac:dyDescent="0.25">
      <c r="B830" s="50" t="s">
        <v>121</v>
      </c>
      <c r="C830" s="179">
        <v>290</v>
      </c>
      <c r="D830" s="85">
        <f t="shared" si="230"/>
        <v>0</v>
      </c>
      <c r="E830" s="50" t="s">
        <v>1448</v>
      </c>
      <c r="F830" s="50" t="s">
        <v>1338</v>
      </c>
      <c r="G830" s="70">
        <v>0.45833333333333331</v>
      </c>
      <c r="H830" s="70">
        <v>0.41666666666666669</v>
      </c>
      <c r="I830" s="71">
        <v>44330</v>
      </c>
      <c r="J830" s="71">
        <v>44331</v>
      </c>
      <c r="K830" s="71">
        <v>44330</v>
      </c>
      <c r="L830" s="71">
        <v>44330</v>
      </c>
      <c r="M830" s="70">
        <v>0.64583333333333337</v>
      </c>
      <c r="N830" s="70">
        <v>0.6875</v>
      </c>
      <c r="O830" s="50" t="s">
        <v>136</v>
      </c>
      <c r="P830" s="50" t="s">
        <v>1446</v>
      </c>
      <c r="Q830" s="50" t="s">
        <v>77</v>
      </c>
      <c r="R830" s="50" t="s">
        <v>350</v>
      </c>
      <c r="S830" s="50" t="s">
        <v>337</v>
      </c>
      <c r="T830" s="50" t="s">
        <v>184</v>
      </c>
      <c r="U830" s="151">
        <f t="shared" si="231"/>
        <v>1</v>
      </c>
      <c r="V830" s="50">
        <f t="shared" si="232"/>
        <v>1</v>
      </c>
      <c r="W830" s="152">
        <f t="shared" si="228"/>
        <v>0.22983333333333331</v>
      </c>
      <c r="X830" s="152">
        <f t="shared" si="244"/>
        <v>0.45899999999999996</v>
      </c>
      <c r="Y830" s="134">
        <f t="shared" si="233"/>
        <v>1</v>
      </c>
      <c r="Z830" s="152">
        <f t="shared" si="234"/>
        <v>0</v>
      </c>
      <c r="AA830" s="152">
        <f t="shared" si="235"/>
        <v>0.45899999999999996</v>
      </c>
      <c r="AB830" s="91">
        <f t="shared" si="236"/>
        <v>15</v>
      </c>
      <c r="AC830" s="81">
        <f t="shared" si="237"/>
        <v>5</v>
      </c>
      <c r="AD830" s="81">
        <f t="shared" si="238"/>
        <v>19</v>
      </c>
      <c r="AE830" s="81" t="str">
        <f t="shared" si="239"/>
        <v>5-19</v>
      </c>
      <c r="AF830" s="152">
        <f t="shared" si="240"/>
        <v>4.166666666666663E-2</v>
      </c>
      <c r="AG830" s="153">
        <f t="shared" si="241"/>
        <v>0</v>
      </c>
      <c r="AH830" s="85">
        <f t="shared" si="242"/>
        <v>1</v>
      </c>
      <c r="AI830" s="81">
        <f t="shared" si="243"/>
        <v>19</v>
      </c>
    </row>
    <row r="831" spans="2:35" x14ac:dyDescent="0.25">
      <c r="B831" s="50" t="s">
        <v>121</v>
      </c>
      <c r="C831" s="179">
        <v>290</v>
      </c>
      <c r="D831" s="85">
        <f t="shared" si="230"/>
        <v>1</v>
      </c>
      <c r="E831" s="50" t="s">
        <v>1449</v>
      </c>
      <c r="F831" s="50" t="s">
        <v>1338</v>
      </c>
      <c r="G831" s="70">
        <v>0.45833333333333331</v>
      </c>
      <c r="H831" s="70">
        <v>0.41666666666666669</v>
      </c>
      <c r="I831" s="71">
        <v>44330</v>
      </c>
      <c r="J831" s="71">
        <v>44331</v>
      </c>
      <c r="K831" s="71">
        <v>44331</v>
      </c>
      <c r="L831" s="71">
        <v>44331</v>
      </c>
      <c r="M831" s="70">
        <v>0.3125</v>
      </c>
      <c r="N831" s="70">
        <v>0.41666666666666669</v>
      </c>
      <c r="O831" s="50" t="s">
        <v>100</v>
      </c>
      <c r="P831" s="50" t="s">
        <v>1446</v>
      </c>
      <c r="Q831" s="73" t="s">
        <v>47</v>
      </c>
      <c r="R831" s="50" t="s">
        <v>443</v>
      </c>
      <c r="S831" s="50" t="s">
        <v>337</v>
      </c>
      <c r="T831" s="50" t="s">
        <v>184</v>
      </c>
      <c r="U831" s="151">
        <f t="shared" si="231"/>
        <v>1</v>
      </c>
      <c r="V831" s="50">
        <f t="shared" si="232"/>
        <v>1</v>
      </c>
      <c r="W831" s="152">
        <f t="shared" si="228"/>
        <v>0.22983333333333331</v>
      </c>
      <c r="X831" s="152">
        <f t="shared" si="244"/>
        <v>0.45899999999999996</v>
      </c>
      <c r="Y831" s="134">
        <f t="shared" si="233"/>
        <v>1</v>
      </c>
      <c r="Z831" s="152">
        <f t="shared" si="234"/>
        <v>0</v>
      </c>
      <c r="AA831" s="152">
        <f t="shared" si="235"/>
        <v>0.45899999999999996</v>
      </c>
      <c r="AB831" s="91">
        <f t="shared" si="236"/>
        <v>15</v>
      </c>
      <c r="AC831" s="81">
        <f t="shared" si="237"/>
        <v>5</v>
      </c>
      <c r="AD831" s="81">
        <f t="shared" si="238"/>
        <v>19</v>
      </c>
      <c r="AE831" s="81" t="str">
        <f t="shared" si="239"/>
        <v>5-19</v>
      </c>
      <c r="AF831" s="152">
        <f t="shared" si="240"/>
        <v>0.10416666666666669</v>
      </c>
      <c r="AG831" s="153">
        <f t="shared" si="241"/>
        <v>0</v>
      </c>
      <c r="AH831" s="85">
        <f t="shared" si="242"/>
        <v>1</v>
      </c>
      <c r="AI831" s="81">
        <f t="shared" si="243"/>
        <v>19</v>
      </c>
    </row>
    <row r="832" spans="2:35" x14ac:dyDescent="0.25">
      <c r="B832" s="50" t="s">
        <v>194</v>
      </c>
      <c r="C832" s="179">
        <v>291</v>
      </c>
      <c r="D832" s="85">
        <f t="shared" si="230"/>
        <v>0</v>
      </c>
      <c r="E832" s="50" t="s">
        <v>197</v>
      </c>
      <c r="F832" s="50" t="s">
        <v>891</v>
      </c>
      <c r="G832" s="70">
        <v>0.4236111111111111</v>
      </c>
      <c r="H832" s="70">
        <v>0.625</v>
      </c>
      <c r="I832" s="71">
        <v>44330</v>
      </c>
      <c r="J832" s="71">
        <v>44330</v>
      </c>
      <c r="K832" s="71">
        <v>44330</v>
      </c>
      <c r="L832" s="71">
        <v>44330</v>
      </c>
      <c r="M832" s="70">
        <v>0.45833333333333331</v>
      </c>
      <c r="N832" s="70">
        <v>0.4861111111111111</v>
      </c>
      <c r="O832" s="50" t="s">
        <v>100</v>
      </c>
      <c r="P832" s="50"/>
      <c r="Q832" s="73" t="s">
        <v>47</v>
      </c>
      <c r="R832" s="50" t="s">
        <v>443</v>
      </c>
      <c r="S832" s="50" t="s">
        <v>337</v>
      </c>
      <c r="T832" s="50" t="s">
        <v>187</v>
      </c>
      <c r="U832" s="151">
        <f t="shared" si="231"/>
        <v>0</v>
      </c>
      <c r="V832" s="50">
        <f t="shared" si="232"/>
        <v>1</v>
      </c>
      <c r="W832" s="152">
        <f t="shared" si="228"/>
        <v>0.2013888888888889</v>
      </c>
      <c r="X832" s="152">
        <f t="shared" si="244"/>
        <v>0.2013888888888889</v>
      </c>
      <c r="Y832" s="134">
        <f t="shared" si="233"/>
        <v>1</v>
      </c>
      <c r="Z832" s="152">
        <f t="shared" si="234"/>
        <v>0</v>
      </c>
      <c r="AA832" s="152">
        <f t="shared" si="235"/>
        <v>0.2013888888888889</v>
      </c>
      <c r="AB832" s="91">
        <f t="shared" si="236"/>
        <v>14</v>
      </c>
      <c r="AC832" s="81">
        <f t="shared" si="237"/>
        <v>5</v>
      </c>
      <c r="AD832" s="81">
        <f t="shared" si="238"/>
        <v>19</v>
      </c>
      <c r="AE832" s="81" t="str">
        <f t="shared" si="239"/>
        <v>5-19</v>
      </c>
      <c r="AF832" s="152">
        <f t="shared" si="240"/>
        <v>2.777777777777779E-2</v>
      </c>
      <c r="AG832" s="153">
        <f t="shared" si="241"/>
        <v>0</v>
      </c>
      <c r="AH832" s="85">
        <f t="shared" si="242"/>
        <v>1</v>
      </c>
      <c r="AI832" s="81">
        <f t="shared" si="243"/>
        <v>19</v>
      </c>
    </row>
    <row r="833" spans="2:35" x14ac:dyDescent="0.25">
      <c r="B833" s="50" t="s">
        <v>194</v>
      </c>
      <c r="C833" s="179">
        <v>291</v>
      </c>
      <c r="D833" s="85">
        <f t="shared" si="230"/>
        <v>1</v>
      </c>
      <c r="E833" s="50" t="s">
        <v>1450</v>
      </c>
      <c r="F833" s="50" t="s">
        <v>1451</v>
      </c>
      <c r="G833" s="70">
        <v>0.4236111111111111</v>
      </c>
      <c r="H833" s="70">
        <v>0.625</v>
      </c>
      <c r="I833" s="71">
        <v>44330</v>
      </c>
      <c r="J833" s="71">
        <v>44330</v>
      </c>
      <c r="K833" s="71">
        <v>44330</v>
      </c>
      <c r="L833" s="71">
        <v>44330</v>
      </c>
      <c r="M833" s="70">
        <v>0.45833333333333331</v>
      </c>
      <c r="N833" s="70">
        <v>0.625</v>
      </c>
      <c r="O833" s="50" t="s">
        <v>136</v>
      </c>
      <c r="P833" s="50"/>
      <c r="Q833" s="50" t="s">
        <v>77</v>
      </c>
      <c r="R833" s="50" t="s">
        <v>350</v>
      </c>
      <c r="S833" s="50" t="s">
        <v>337</v>
      </c>
      <c r="T833" s="50" t="s">
        <v>187</v>
      </c>
      <c r="U833" s="151">
        <f t="shared" si="231"/>
        <v>0</v>
      </c>
      <c r="V833" s="50">
        <f t="shared" si="232"/>
        <v>1</v>
      </c>
      <c r="W833" s="152">
        <f t="shared" si="228"/>
        <v>0.2013888888888889</v>
      </c>
      <c r="X833" s="152">
        <f t="shared" si="244"/>
        <v>0.2013888888888889</v>
      </c>
      <c r="Y833" s="134">
        <f t="shared" si="233"/>
        <v>1</v>
      </c>
      <c r="Z833" s="152">
        <f t="shared" si="234"/>
        <v>0</v>
      </c>
      <c r="AA833" s="152">
        <f t="shared" si="235"/>
        <v>0.2013888888888889</v>
      </c>
      <c r="AB833" s="91">
        <f t="shared" si="236"/>
        <v>14</v>
      </c>
      <c r="AC833" s="81">
        <f t="shared" si="237"/>
        <v>5</v>
      </c>
      <c r="AD833" s="81">
        <f t="shared" si="238"/>
        <v>19</v>
      </c>
      <c r="AE833" s="81" t="str">
        <f t="shared" si="239"/>
        <v>5-19</v>
      </c>
      <c r="AF833" s="152">
        <f t="shared" si="240"/>
        <v>0.16666666666666669</v>
      </c>
      <c r="AG833" s="153">
        <f t="shared" si="241"/>
        <v>0</v>
      </c>
      <c r="AH833" s="85">
        <f t="shared" si="242"/>
        <v>1</v>
      </c>
      <c r="AI833" s="81">
        <f t="shared" si="243"/>
        <v>19</v>
      </c>
    </row>
    <row r="834" spans="2:35" x14ac:dyDescent="0.25">
      <c r="B834" s="50" t="s">
        <v>138</v>
      </c>
      <c r="C834" s="179">
        <v>292</v>
      </c>
      <c r="D834" s="85">
        <f t="shared" si="230"/>
        <v>1</v>
      </c>
      <c r="E834" s="50" t="s">
        <v>1452</v>
      </c>
      <c r="F834" s="50" t="s">
        <v>441</v>
      </c>
      <c r="G834" s="70">
        <v>0.58333333333333337</v>
      </c>
      <c r="H834" s="70">
        <v>0.60416666666666663</v>
      </c>
      <c r="I834" s="71">
        <v>44330</v>
      </c>
      <c r="J834" s="71">
        <v>44330</v>
      </c>
      <c r="K834" s="71">
        <v>44330</v>
      </c>
      <c r="L834" s="71">
        <v>44330</v>
      </c>
      <c r="M834" s="70">
        <v>0.45833333333333331</v>
      </c>
      <c r="N834" s="70">
        <v>0.60416666666666663</v>
      </c>
      <c r="O834" s="50" t="s">
        <v>738</v>
      </c>
      <c r="P834" s="50" t="s">
        <v>139</v>
      </c>
      <c r="Q834" s="50" t="s">
        <v>77</v>
      </c>
      <c r="R834" s="50" t="s">
        <v>344</v>
      </c>
      <c r="S834" s="50" t="s">
        <v>336</v>
      </c>
      <c r="T834" s="50" t="s">
        <v>184</v>
      </c>
      <c r="U834" s="151">
        <f t="shared" si="231"/>
        <v>0</v>
      </c>
      <c r="V834" s="50">
        <f t="shared" si="232"/>
        <v>1</v>
      </c>
      <c r="W834" s="152">
        <f t="shared" si="228"/>
        <v>2.0833333333333259E-2</v>
      </c>
      <c r="X834" s="152">
        <f t="shared" si="244"/>
        <v>2.0833333333333259E-2</v>
      </c>
      <c r="Y834" s="134">
        <f t="shared" si="233"/>
        <v>1</v>
      </c>
      <c r="Z834" s="152">
        <f t="shared" si="234"/>
        <v>0</v>
      </c>
      <c r="AA834" s="152">
        <f t="shared" si="235"/>
        <v>2.0833333333333259E-2</v>
      </c>
      <c r="AB834" s="91">
        <f t="shared" si="236"/>
        <v>14</v>
      </c>
      <c r="AC834" s="81">
        <f t="shared" si="237"/>
        <v>5</v>
      </c>
      <c r="AD834" s="81">
        <f t="shared" si="238"/>
        <v>19</v>
      </c>
      <c r="AE834" s="81" t="str">
        <f t="shared" si="239"/>
        <v>5-19</v>
      </c>
      <c r="AF834" s="152">
        <f t="shared" si="240"/>
        <v>0.14583333333333331</v>
      </c>
      <c r="AG834" s="153">
        <f t="shared" si="241"/>
        <v>0</v>
      </c>
      <c r="AH834" s="85">
        <f t="shared" si="242"/>
        <v>1</v>
      </c>
      <c r="AI834" s="81">
        <f t="shared" si="243"/>
        <v>19</v>
      </c>
    </row>
    <row r="835" spans="2:35" x14ac:dyDescent="0.25">
      <c r="B835" s="50" t="s">
        <v>1027</v>
      </c>
      <c r="C835" s="179">
        <v>293</v>
      </c>
      <c r="D835" s="85">
        <f t="shared" si="230"/>
        <v>1</v>
      </c>
      <c r="E835" s="50" t="s">
        <v>1453</v>
      </c>
      <c r="F835" s="50" t="s">
        <v>441</v>
      </c>
      <c r="G835" s="70">
        <v>0.58333333333333337</v>
      </c>
      <c r="H835" s="70">
        <v>0.67708333333333337</v>
      </c>
      <c r="I835" s="71">
        <v>44330</v>
      </c>
      <c r="J835" s="71">
        <v>44330</v>
      </c>
      <c r="K835" s="71">
        <v>44330</v>
      </c>
      <c r="L835" s="71">
        <v>44330</v>
      </c>
      <c r="M835" s="70">
        <v>0.60416666666666663</v>
      </c>
      <c r="N835" s="70">
        <v>0.67708333333333337</v>
      </c>
      <c r="O835" s="50" t="s">
        <v>65</v>
      </c>
      <c r="P835" s="50" t="s">
        <v>1028</v>
      </c>
      <c r="Q835" s="50" t="s">
        <v>77</v>
      </c>
      <c r="R835" s="50" t="s">
        <v>338</v>
      </c>
      <c r="S835" s="50" t="s">
        <v>336</v>
      </c>
      <c r="T835" s="50" t="s">
        <v>185</v>
      </c>
      <c r="U835" s="151">
        <f t="shared" si="231"/>
        <v>0</v>
      </c>
      <c r="V835" s="50">
        <f t="shared" si="232"/>
        <v>1</v>
      </c>
      <c r="W835" s="152">
        <f t="shared" si="228"/>
        <v>9.375E-2</v>
      </c>
      <c r="X835" s="152">
        <f t="shared" si="244"/>
        <v>9.375E-2</v>
      </c>
      <c r="Y835" s="134">
        <f t="shared" si="233"/>
        <v>0</v>
      </c>
      <c r="Z835" s="152">
        <f t="shared" si="234"/>
        <v>0.19791666666666663</v>
      </c>
      <c r="AA835" s="152">
        <f t="shared" si="235"/>
        <v>0.29166666666666663</v>
      </c>
      <c r="AB835" s="91">
        <f t="shared" si="236"/>
        <v>14</v>
      </c>
      <c r="AC835" s="81">
        <f t="shared" si="237"/>
        <v>5</v>
      </c>
      <c r="AD835" s="81">
        <f t="shared" si="238"/>
        <v>19</v>
      </c>
      <c r="AE835" s="81" t="str">
        <f t="shared" si="239"/>
        <v>5-19</v>
      </c>
      <c r="AF835" s="152">
        <f t="shared" si="240"/>
        <v>7.2916666666666741E-2</v>
      </c>
      <c r="AG835" s="153">
        <f t="shared" si="241"/>
        <v>0</v>
      </c>
      <c r="AH835" s="85">
        <f t="shared" si="242"/>
        <v>1</v>
      </c>
      <c r="AI835" s="81">
        <f t="shared" si="243"/>
        <v>19</v>
      </c>
    </row>
    <row r="836" spans="2:35" x14ac:dyDescent="0.25">
      <c r="B836" s="50" t="s">
        <v>198</v>
      </c>
      <c r="C836" s="179">
        <v>294</v>
      </c>
      <c r="D836" s="85">
        <f t="shared" si="230"/>
        <v>0</v>
      </c>
      <c r="E836" s="50" t="s">
        <v>259</v>
      </c>
      <c r="F836" s="50" t="s">
        <v>891</v>
      </c>
      <c r="G836" s="70">
        <v>0.58333333333333337</v>
      </c>
      <c r="H836" s="70">
        <v>0.65277777777777779</v>
      </c>
      <c r="I836" s="71">
        <v>44330</v>
      </c>
      <c r="J836" s="71">
        <v>44330</v>
      </c>
      <c r="K836" s="71">
        <v>44330</v>
      </c>
      <c r="L836" s="71">
        <v>44330</v>
      </c>
      <c r="M836" s="70">
        <v>0.63888888888888895</v>
      </c>
      <c r="N836" s="70">
        <v>0.65277777777777779</v>
      </c>
      <c r="O836" s="50" t="s">
        <v>100</v>
      </c>
      <c r="P836" s="50" t="s">
        <v>173</v>
      </c>
      <c r="Q836" s="73" t="s">
        <v>47</v>
      </c>
      <c r="R836" s="50" t="s">
        <v>443</v>
      </c>
      <c r="S836" s="50" t="s">
        <v>337</v>
      </c>
      <c r="T836" s="50" t="s">
        <v>185</v>
      </c>
      <c r="U836" s="151">
        <f t="shared" si="231"/>
        <v>0</v>
      </c>
      <c r="V836" s="50">
        <f t="shared" si="232"/>
        <v>1</v>
      </c>
      <c r="W836" s="152">
        <f t="shared" si="228"/>
        <v>6.944444444444442E-2</v>
      </c>
      <c r="X836" s="152">
        <f t="shared" si="244"/>
        <v>6.944444444444442E-2</v>
      </c>
      <c r="Y836" s="134">
        <f t="shared" si="233"/>
        <v>0</v>
      </c>
      <c r="Z836" s="152">
        <f t="shared" si="234"/>
        <v>0.22222222222222221</v>
      </c>
      <c r="AA836" s="152">
        <f t="shared" si="235"/>
        <v>0.29166666666666663</v>
      </c>
      <c r="AB836" s="91">
        <f t="shared" si="236"/>
        <v>14</v>
      </c>
      <c r="AC836" s="81">
        <f t="shared" si="237"/>
        <v>5</v>
      </c>
      <c r="AD836" s="81">
        <f t="shared" si="238"/>
        <v>19</v>
      </c>
      <c r="AE836" s="81" t="str">
        <f t="shared" si="239"/>
        <v>5-19</v>
      </c>
      <c r="AF836" s="152">
        <f t="shared" si="240"/>
        <v>1.388888888888884E-2</v>
      </c>
      <c r="AG836" s="153">
        <f t="shared" si="241"/>
        <v>0</v>
      </c>
      <c r="AH836" s="85">
        <f t="shared" si="242"/>
        <v>1</v>
      </c>
      <c r="AI836" s="81">
        <f t="shared" si="243"/>
        <v>19</v>
      </c>
    </row>
    <row r="837" spans="2:35" x14ac:dyDescent="0.25">
      <c r="B837" s="50" t="s">
        <v>198</v>
      </c>
      <c r="C837" s="179">
        <v>294</v>
      </c>
      <c r="D837" s="85">
        <f t="shared" si="230"/>
        <v>1</v>
      </c>
      <c r="E837" s="50" t="s">
        <v>1454</v>
      </c>
      <c r="F837" s="50" t="s">
        <v>890</v>
      </c>
      <c r="G837" s="70">
        <v>0.58333333333333337</v>
      </c>
      <c r="H837" s="70">
        <v>0.65277777777777779</v>
      </c>
      <c r="I837" s="71">
        <v>44330</v>
      </c>
      <c r="J837" s="71">
        <v>44330</v>
      </c>
      <c r="K837" s="71">
        <v>44330</v>
      </c>
      <c r="L837" s="71">
        <v>44330</v>
      </c>
      <c r="M837" s="70">
        <v>0.63888888888888895</v>
      </c>
      <c r="N837" s="70">
        <v>0.66666666666666663</v>
      </c>
      <c r="O837" s="50" t="s">
        <v>65</v>
      </c>
      <c r="P837" s="50" t="s">
        <v>173</v>
      </c>
      <c r="Q837" s="73" t="s">
        <v>47</v>
      </c>
      <c r="R837" s="50" t="s">
        <v>1455</v>
      </c>
      <c r="S837" s="50" t="s">
        <v>337</v>
      </c>
      <c r="T837" s="50" t="s">
        <v>185</v>
      </c>
      <c r="U837" s="151">
        <f t="shared" si="231"/>
        <v>0</v>
      </c>
      <c r="V837" s="50">
        <f t="shared" si="232"/>
        <v>1</v>
      </c>
      <c r="W837" s="152">
        <f t="shared" si="228"/>
        <v>6.944444444444442E-2</v>
      </c>
      <c r="X837" s="152">
        <f t="shared" si="244"/>
        <v>6.944444444444442E-2</v>
      </c>
      <c r="Y837" s="134">
        <f t="shared" si="233"/>
        <v>0</v>
      </c>
      <c r="Z837" s="152">
        <f t="shared" si="234"/>
        <v>0.22222222222222221</v>
      </c>
      <c r="AA837" s="152">
        <f t="shared" si="235"/>
        <v>0.29166666666666663</v>
      </c>
      <c r="AB837" s="91">
        <f t="shared" si="236"/>
        <v>14</v>
      </c>
      <c r="AC837" s="81">
        <f t="shared" si="237"/>
        <v>5</v>
      </c>
      <c r="AD837" s="81">
        <f t="shared" si="238"/>
        <v>19</v>
      </c>
      <c r="AE837" s="81" t="str">
        <f t="shared" si="239"/>
        <v>5-19</v>
      </c>
      <c r="AF837" s="152">
        <f t="shared" si="240"/>
        <v>2.7777777777777679E-2</v>
      </c>
      <c r="AG837" s="153">
        <f t="shared" si="241"/>
        <v>0</v>
      </c>
      <c r="AH837" s="85">
        <f t="shared" si="242"/>
        <v>1</v>
      </c>
      <c r="AI837" s="81">
        <f t="shared" si="243"/>
        <v>19</v>
      </c>
    </row>
    <row r="838" spans="2:35" ht="30" x14ac:dyDescent="0.25">
      <c r="B838" s="50" t="s">
        <v>179</v>
      </c>
      <c r="C838" s="179">
        <v>295</v>
      </c>
      <c r="D838" s="85">
        <f t="shared" si="230"/>
        <v>0</v>
      </c>
      <c r="E838" s="50" t="s">
        <v>1456</v>
      </c>
      <c r="F838" s="50" t="s">
        <v>1082</v>
      </c>
      <c r="G838" s="70">
        <v>0.625</v>
      </c>
      <c r="H838" s="70">
        <v>0.72916666666666663</v>
      </c>
      <c r="I838" s="71">
        <v>44330</v>
      </c>
      <c r="J838" s="71">
        <v>44330</v>
      </c>
      <c r="K838" s="71">
        <v>44330</v>
      </c>
      <c r="L838" s="71">
        <v>44330</v>
      </c>
      <c r="M838" s="70">
        <v>0.625</v>
      </c>
      <c r="N838" s="70">
        <v>0.67708333333333337</v>
      </c>
      <c r="O838" s="72" t="s">
        <v>1457</v>
      </c>
      <c r="P838" s="50" t="s">
        <v>281</v>
      </c>
      <c r="Q838" s="50" t="s">
        <v>77</v>
      </c>
      <c r="R838" s="50" t="s">
        <v>350</v>
      </c>
      <c r="S838" s="50" t="s">
        <v>337</v>
      </c>
      <c r="T838" s="50" t="s">
        <v>185</v>
      </c>
      <c r="U838" s="151">
        <f t="shared" si="231"/>
        <v>0</v>
      </c>
      <c r="V838" s="50">
        <f t="shared" si="232"/>
        <v>1</v>
      </c>
      <c r="W838" s="152">
        <f t="shared" si="228"/>
        <v>0.10416666666666663</v>
      </c>
      <c r="X838" s="152">
        <f t="shared" si="244"/>
        <v>0.10416666666666663</v>
      </c>
      <c r="Y838" s="134">
        <f t="shared" si="233"/>
        <v>0</v>
      </c>
      <c r="Z838" s="152">
        <f t="shared" si="234"/>
        <v>0.14583333333333337</v>
      </c>
      <c r="AA838" s="152">
        <f t="shared" si="235"/>
        <v>0.25</v>
      </c>
      <c r="AB838" s="91">
        <f t="shared" si="236"/>
        <v>14</v>
      </c>
      <c r="AC838" s="81">
        <f t="shared" si="237"/>
        <v>5</v>
      </c>
      <c r="AD838" s="81">
        <f t="shared" si="238"/>
        <v>19</v>
      </c>
      <c r="AE838" s="81" t="str">
        <f t="shared" si="239"/>
        <v>5-19</v>
      </c>
      <c r="AF838" s="152">
        <f t="shared" si="240"/>
        <v>5.208333333333337E-2</v>
      </c>
      <c r="AG838" s="153">
        <f t="shared" si="241"/>
        <v>0</v>
      </c>
      <c r="AH838" s="85">
        <f t="shared" si="242"/>
        <v>1</v>
      </c>
      <c r="AI838" s="81">
        <f t="shared" si="243"/>
        <v>19</v>
      </c>
    </row>
    <row r="839" spans="2:35" x14ac:dyDescent="0.25">
      <c r="B839" s="50" t="s">
        <v>1133</v>
      </c>
      <c r="C839" s="179">
        <v>295</v>
      </c>
      <c r="D839" s="85">
        <f t="shared" si="230"/>
        <v>1</v>
      </c>
      <c r="E839" s="50" t="s">
        <v>1458</v>
      </c>
      <c r="F839" s="50" t="s">
        <v>887</v>
      </c>
      <c r="G839" s="70">
        <v>0.625</v>
      </c>
      <c r="H839" s="70">
        <v>0.72916666666666663</v>
      </c>
      <c r="I839" s="71">
        <v>44330</v>
      </c>
      <c r="J839" s="71">
        <v>44330</v>
      </c>
      <c r="K839" s="71">
        <v>44330</v>
      </c>
      <c r="L839" s="71">
        <v>44330</v>
      </c>
      <c r="M839" s="70">
        <v>0.6875</v>
      </c>
      <c r="N839" s="70">
        <v>0.72916666666666663</v>
      </c>
      <c r="O839" s="50" t="s">
        <v>65</v>
      </c>
      <c r="P839" s="50" t="s">
        <v>281</v>
      </c>
      <c r="Q839" s="50" t="s">
        <v>77</v>
      </c>
      <c r="R839" s="50" t="s">
        <v>351</v>
      </c>
      <c r="S839" s="50" t="s">
        <v>337</v>
      </c>
      <c r="T839" s="50" t="s">
        <v>185</v>
      </c>
      <c r="U839" s="151">
        <f t="shared" si="231"/>
        <v>0</v>
      </c>
      <c r="V839" s="50">
        <f t="shared" si="232"/>
        <v>1</v>
      </c>
      <c r="W839" s="152">
        <f t="shared" si="228"/>
        <v>0.10416666666666663</v>
      </c>
      <c r="X839" s="152">
        <f t="shared" si="244"/>
        <v>0.10416666666666663</v>
      </c>
      <c r="Y839" s="134">
        <f t="shared" si="233"/>
        <v>0</v>
      </c>
      <c r="Z839" s="152">
        <f t="shared" si="234"/>
        <v>0.14583333333333337</v>
      </c>
      <c r="AA839" s="152">
        <f t="shared" si="235"/>
        <v>0.25</v>
      </c>
      <c r="AB839" s="91">
        <f t="shared" si="236"/>
        <v>14</v>
      </c>
      <c r="AC839" s="81">
        <f t="shared" si="237"/>
        <v>5</v>
      </c>
      <c r="AD839" s="81">
        <f t="shared" si="238"/>
        <v>19</v>
      </c>
      <c r="AE839" s="81" t="str">
        <f t="shared" si="239"/>
        <v>5-19</v>
      </c>
      <c r="AF839" s="152">
        <f t="shared" si="240"/>
        <v>4.166666666666663E-2</v>
      </c>
      <c r="AG839" s="153">
        <f t="shared" si="241"/>
        <v>0</v>
      </c>
      <c r="AH839" s="85">
        <f t="shared" si="242"/>
        <v>1</v>
      </c>
      <c r="AI839" s="81">
        <f t="shared" si="243"/>
        <v>19</v>
      </c>
    </row>
    <row r="840" spans="2:35" ht="30" x14ac:dyDescent="0.25">
      <c r="B840" s="50" t="s">
        <v>83</v>
      </c>
      <c r="C840" s="179">
        <v>296</v>
      </c>
      <c r="D840" s="85">
        <f t="shared" si="230"/>
        <v>0</v>
      </c>
      <c r="E840" s="50" t="s">
        <v>657</v>
      </c>
      <c r="F840" s="50" t="s">
        <v>777</v>
      </c>
      <c r="G840" s="70">
        <v>0.65972222222222221</v>
      </c>
      <c r="H840" s="70">
        <v>0.72916666666666663</v>
      </c>
      <c r="I840" s="71">
        <v>44330</v>
      </c>
      <c r="J840" s="71">
        <v>44330</v>
      </c>
      <c r="K840" s="71">
        <v>44330</v>
      </c>
      <c r="L840" s="71">
        <v>44330</v>
      </c>
      <c r="M840" s="70">
        <v>0.67708333333333337</v>
      </c>
      <c r="N840" s="70">
        <v>0.69444444444444453</v>
      </c>
      <c r="O840" s="72" t="s">
        <v>928</v>
      </c>
      <c r="P840" s="50" t="s">
        <v>68</v>
      </c>
      <c r="Q840" s="73" t="s">
        <v>47</v>
      </c>
      <c r="R840" s="50" t="s">
        <v>443</v>
      </c>
      <c r="S840" s="50" t="s">
        <v>337</v>
      </c>
      <c r="T840" s="50" t="s">
        <v>188</v>
      </c>
      <c r="U840" s="151">
        <f t="shared" si="231"/>
        <v>0</v>
      </c>
      <c r="V840" s="50">
        <f t="shared" si="232"/>
        <v>1</v>
      </c>
      <c r="W840" s="152">
        <f t="shared" si="228"/>
        <v>6.944444444444442E-2</v>
      </c>
      <c r="X840" s="152">
        <f t="shared" si="244"/>
        <v>6.944444444444442E-2</v>
      </c>
      <c r="Y840" s="134">
        <f t="shared" si="233"/>
        <v>0</v>
      </c>
      <c r="Z840" s="152">
        <f t="shared" si="234"/>
        <v>0.14583333333333337</v>
      </c>
      <c r="AA840" s="152">
        <f t="shared" si="235"/>
        <v>0.21527777777777779</v>
      </c>
      <c r="AB840" s="91">
        <f t="shared" si="236"/>
        <v>14</v>
      </c>
      <c r="AC840" s="81">
        <f t="shared" si="237"/>
        <v>5</v>
      </c>
      <c r="AD840" s="81">
        <f t="shared" si="238"/>
        <v>19</v>
      </c>
      <c r="AE840" s="81" t="str">
        <f t="shared" si="239"/>
        <v>5-19</v>
      </c>
      <c r="AF840" s="152">
        <f t="shared" si="240"/>
        <v>1.736111111111116E-2</v>
      </c>
      <c r="AG840" s="153">
        <f t="shared" si="241"/>
        <v>0</v>
      </c>
      <c r="AH840" s="85">
        <f t="shared" si="242"/>
        <v>1</v>
      </c>
      <c r="AI840" s="81">
        <f t="shared" si="243"/>
        <v>19</v>
      </c>
    </row>
    <row r="841" spans="2:35" x14ac:dyDescent="0.25">
      <c r="B841" s="50" t="s">
        <v>83</v>
      </c>
      <c r="C841" s="179">
        <v>296</v>
      </c>
      <c r="D841" s="85">
        <f t="shared" si="230"/>
        <v>0</v>
      </c>
      <c r="E841" s="50" t="s">
        <v>1459</v>
      </c>
      <c r="F841" s="50" t="s">
        <v>887</v>
      </c>
      <c r="G841" s="70">
        <v>0.65972222222222221</v>
      </c>
      <c r="H841" s="70">
        <v>0.72916666666666663</v>
      </c>
      <c r="I841" s="71">
        <v>44330</v>
      </c>
      <c r="J841" s="71">
        <v>44330</v>
      </c>
      <c r="K841" s="71">
        <v>44330</v>
      </c>
      <c r="L841" s="71">
        <v>44330</v>
      </c>
      <c r="M841" s="70">
        <v>0.68055555555555547</v>
      </c>
      <c r="N841" s="70">
        <v>0.70833333333333337</v>
      </c>
      <c r="O841" s="50" t="s">
        <v>400</v>
      </c>
      <c r="P841" s="50" t="s">
        <v>68</v>
      </c>
      <c r="Q841" s="73" t="s">
        <v>47</v>
      </c>
      <c r="R841" s="50" t="s">
        <v>352</v>
      </c>
      <c r="S841" s="50" t="s">
        <v>337</v>
      </c>
      <c r="T841" s="50" t="s">
        <v>188</v>
      </c>
      <c r="U841" s="151">
        <f t="shared" si="231"/>
        <v>0</v>
      </c>
      <c r="V841" s="50">
        <f t="shared" si="232"/>
        <v>1</v>
      </c>
      <c r="W841" s="152">
        <f t="shared" ref="W841:W903" si="245">IF(OR(V841=0,G841="",H841=""),0,IF(AND(V841=1,U841&lt;1,I841=J841,(H841-G841)&lt;=0.2075),H841-G841,IF(AND(V841=1,U841&lt;1,I841=J841,(H841-G841)&gt;0.2075),H841-G841-0.083,IF(AND(V841=1,U841&gt;1),((U841-1)*0.3541)+(H841-$AE$5)+($AF$5-G841-0.083),IF(AND(V841=1,U841=1,I841&lt;&gt;J841,(H841-G841)&lt;=0.332),(H841-$AE$5)+($AF$5-G841)-0.166,(H841-$AE$5)+($AF$5-G841))))))</f>
        <v>6.944444444444442E-2</v>
      </c>
      <c r="X841" s="152">
        <f t="shared" si="244"/>
        <v>6.944444444444442E-2</v>
      </c>
      <c r="Y841" s="134">
        <f t="shared" si="233"/>
        <v>0</v>
      </c>
      <c r="Z841" s="152">
        <f t="shared" si="234"/>
        <v>0.14583333333333337</v>
      </c>
      <c r="AA841" s="152">
        <f t="shared" si="235"/>
        <v>0.21527777777777779</v>
      </c>
      <c r="AB841" s="91">
        <f t="shared" si="236"/>
        <v>14</v>
      </c>
      <c r="AC841" s="81">
        <f t="shared" si="237"/>
        <v>5</v>
      </c>
      <c r="AD841" s="81">
        <f t="shared" si="238"/>
        <v>19</v>
      </c>
      <c r="AE841" s="81" t="str">
        <f t="shared" si="239"/>
        <v>5-19</v>
      </c>
      <c r="AF841" s="152">
        <f t="shared" si="240"/>
        <v>2.7777777777777901E-2</v>
      </c>
      <c r="AG841" s="153">
        <f t="shared" si="241"/>
        <v>0</v>
      </c>
      <c r="AH841" s="85">
        <f t="shared" si="242"/>
        <v>1</v>
      </c>
      <c r="AI841" s="81">
        <f t="shared" si="243"/>
        <v>19</v>
      </c>
    </row>
    <row r="842" spans="2:35" x14ac:dyDescent="0.25">
      <c r="B842" s="50" t="s">
        <v>83</v>
      </c>
      <c r="C842" s="179">
        <v>296</v>
      </c>
      <c r="D842" s="85">
        <f t="shared" si="230"/>
        <v>1</v>
      </c>
      <c r="E842" s="50" t="s">
        <v>1460</v>
      </c>
      <c r="F842" s="50" t="s">
        <v>887</v>
      </c>
      <c r="G842" s="70">
        <v>0.65972222222222221</v>
      </c>
      <c r="H842" s="70">
        <v>0.72916666666666663</v>
      </c>
      <c r="I842" s="71">
        <v>44330</v>
      </c>
      <c r="J842" s="71">
        <v>44330</v>
      </c>
      <c r="K842" s="71">
        <v>44330</v>
      </c>
      <c r="L842" s="71">
        <v>44330</v>
      </c>
      <c r="M842" s="70">
        <v>0.6875</v>
      </c>
      <c r="N842" s="70">
        <v>0.72916666666666663</v>
      </c>
      <c r="O842" s="50" t="s">
        <v>136</v>
      </c>
      <c r="P842" s="50" t="s">
        <v>68</v>
      </c>
      <c r="Q842" s="50" t="s">
        <v>77</v>
      </c>
      <c r="R842" s="50" t="s">
        <v>350</v>
      </c>
      <c r="S842" s="50" t="s">
        <v>337</v>
      </c>
      <c r="T842" s="50" t="s">
        <v>188</v>
      </c>
      <c r="U842" s="151">
        <f t="shared" si="231"/>
        <v>0</v>
      </c>
      <c r="V842" s="50">
        <f t="shared" si="232"/>
        <v>1</v>
      </c>
      <c r="W842" s="152">
        <f t="shared" si="245"/>
        <v>6.944444444444442E-2</v>
      </c>
      <c r="X842" s="152">
        <f t="shared" si="244"/>
        <v>6.944444444444442E-2</v>
      </c>
      <c r="Y842" s="134">
        <f t="shared" si="233"/>
        <v>0</v>
      </c>
      <c r="Z842" s="152">
        <f t="shared" si="234"/>
        <v>0.14583333333333337</v>
      </c>
      <c r="AA842" s="152">
        <f t="shared" si="235"/>
        <v>0.21527777777777779</v>
      </c>
      <c r="AB842" s="91">
        <f t="shared" si="236"/>
        <v>14</v>
      </c>
      <c r="AC842" s="81">
        <f t="shared" si="237"/>
        <v>5</v>
      </c>
      <c r="AD842" s="81">
        <f t="shared" si="238"/>
        <v>19</v>
      </c>
      <c r="AE842" s="81" t="str">
        <f t="shared" si="239"/>
        <v>5-19</v>
      </c>
      <c r="AF842" s="152">
        <f t="shared" si="240"/>
        <v>4.166666666666663E-2</v>
      </c>
      <c r="AG842" s="153">
        <f t="shared" si="241"/>
        <v>0</v>
      </c>
      <c r="AH842" s="85">
        <f t="shared" si="242"/>
        <v>1</v>
      </c>
      <c r="AI842" s="81">
        <f t="shared" si="243"/>
        <v>19</v>
      </c>
    </row>
    <row r="843" spans="2:35" x14ac:dyDescent="0.25">
      <c r="B843" s="50" t="s">
        <v>1074</v>
      </c>
      <c r="C843" s="179">
        <v>297</v>
      </c>
      <c r="D843" s="85">
        <f t="shared" si="230"/>
        <v>0</v>
      </c>
      <c r="E843" s="50" t="s">
        <v>1461</v>
      </c>
      <c r="F843" s="50" t="s">
        <v>887</v>
      </c>
      <c r="G843" s="70">
        <v>0.66666666666666663</v>
      </c>
      <c r="H843" s="70">
        <v>0.72916666666666663</v>
      </c>
      <c r="I843" s="71">
        <v>44330</v>
      </c>
      <c r="J843" s="71">
        <v>44330</v>
      </c>
      <c r="K843" s="71">
        <v>44330</v>
      </c>
      <c r="L843" s="71">
        <v>44330</v>
      </c>
      <c r="M843" s="70">
        <v>0.68055555555555547</v>
      </c>
      <c r="N843" s="70">
        <v>0.72916666666666663</v>
      </c>
      <c r="O843" s="50" t="s">
        <v>62</v>
      </c>
      <c r="P843" s="50" t="s">
        <v>1076</v>
      </c>
      <c r="Q843" s="50" t="s">
        <v>77</v>
      </c>
      <c r="R843" s="50" t="s">
        <v>349</v>
      </c>
      <c r="S843" s="50" t="s">
        <v>336</v>
      </c>
      <c r="T843" s="50" t="s">
        <v>186</v>
      </c>
      <c r="U843" s="151">
        <f t="shared" si="231"/>
        <v>0</v>
      </c>
      <c r="V843" s="50">
        <f t="shared" si="232"/>
        <v>1</v>
      </c>
      <c r="W843" s="152">
        <f t="shared" si="245"/>
        <v>6.25E-2</v>
      </c>
      <c r="X843" s="152">
        <f t="shared" si="244"/>
        <v>6.25E-2</v>
      </c>
      <c r="Y843" s="134">
        <f t="shared" si="233"/>
        <v>0</v>
      </c>
      <c r="Z843" s="152">
        <f t="shared" si="234"/>
        <v>0.14583333333333337</v>
      </c>
      <c r="AA843" s="152">
        <f t="shared" si="235"/>
        <v>0.20833333333333337</v>
      </c>
      <c r="AB843" s="91">
        <f t="shared" si="236"/>
        <v>14</v>
      </c>
      <c r="AC843" s="81">
        <f t="shared" si="237"/>
        <v>5</v>
      </c>
      <c r="AD843" s="81">
        <f t="shared" si="238"/>
        <v>19</v>
      </c>
      <c r="AE843" s="81" t="str">
        <f t="shared" si="239"/>
        <v>5-19</v>
      </c>
      <c r="AF843" s="152">
        <f t="shared" si="240"/>
        <v>4.861111111111116E-2</v>
      </c>
      <c r="AG843" s="153">
        <f t="shared" si="241"/>
        <v>0</v>
      </c>
      <c r="AH843" s="85">
        <f t="shared" si="242"/>
        <v>1</v>
      </c>
      <c r="AI843" s="81">
        <f t="shared" si="243"/>
        <v>19</v>
      </c>
    </row>
    <row r="844" spans="2:35" x14ac:dyDescent="0.25">
      <c r="B844" s="50" t="s">
        <v>1074</v>
      </c>
      <c r="C844" s="179">
        <v>297</v>
      </c>
      <c r="D844" s="85">
        <f t="shared" si="230"/>
        <v>1</v>
      </c>
      <c r="E844" s="50" t="s">
        <v>1462</v>
      </c>
      <c r="F844" s="50" t="s">
        <v>441</v>
      </c>
      <c r="G844" s="70">
        <v>0.66666666666666663</v>
      </c>
      <c r="H844" s="70">
        <v>0.72916666666666663</v>
      </c>
      <c r="I844" s="71">
        <v>44330</v>
      </c>
      <c r="J844" s="71">
        <v>44330</v>
      </c>
      <c r="K844" s="71">
        <v>44330</v>
      </c>
      <c r="L844" s="71">
        <v>44330</v>
      </c>
      <c r="M844" s="70">
        <v>0.70833333333333337</v>
      </c>
      <c r="N844" s="70">
        <v>0.72916666666666663</v>
      </c>
      <c r="O844" s="50" t="s">
        <v>684</v>
      </c>
      <c r="P844" s="50" t="s">
        <v>1076</v>
      </c>
      <c r="Q844" s="50" t="s">
        <v>77</v>
      </c>
      <c r="R844" s="50" t="s">
        <v>338</v>
      </c>
      <c r="S844" s="50" t="s">
        <v>336</v>
      </c>
      <c r="T844" s="50" t="s">
        <v>186</v>
      </c>
      <c r="U844" s="151">
        <f t="shared" si="231"/>
        <v>0</v>
      </c>
      <c r="V844" s="50">
        <f t="shared" si="232"/>
        <v>1</v>
      </c>
      <c r="W844" s="152">
        <f t="shared" si="245"/>
        <v>6.25E-2</v>
      </c>
      <c r="X844" s="152">
        <f t="shared" si="244"/>
        <v>6.25E-2</v>
      </c>
      <c r="Y844" s="134">
        <f t="shared" si="233"/>
        <v>0</v>
      </c>
      <c r="Z844" s="152">
        <f t="shared" si="234"/>
        <v>0.14583333333333337</v>
      </c>
      <c r="AA844" s="152">
        <f t="shared" si="235"/>
        <v>0.20833333333333337</v>
      </c>
      <c r="AB844" s="91">
        <f t="shared" si="236"/>
        <v>14</v>
      </c>
      <c r="AC844" s="81">
        <f t="shared" si="237"/>
        <v>5</v>
      </c>
      <c r="AD844" s="81">
        <f t="shared" si="238"/>
        <v>19</v>
      </c>
      <c r="AE844" s="81" t="str">
        <f t="shared" si="239"/>
        <v>5-19</v>
      </c>
      <c r="AF844" s="152">
        <f t="shared" si="240"/>
        <v>2.0833333333333259E-2</v>
      </c>
      <c r="AG844" s="153">
        <f t="shared" si="241"/>
        <v>0</v>
      </c>
      <c r="AH844" s="85">
        <f t="shared" si="242"/>
        <v>1</v>
      </c>
      <c r="AI844" s="81">
        <f t="shared" si="243"/>
        <v>19</v>
      </c>
    </row>
    <row r="845" spans="2:35" x14ac:dyDescent="0.25">
      <c r="B845" s="50" t="s">
        <v>1221</v>
      </c>
      <c r="C845" s="179">
        <v>298</v>
      </c>
      <c r="D845" s="85">
        <f t="shared" si="230"/>
        <v>1</v>
      </c>
      <c r="E845" s="50" t="s">
        <v>1463</v>
      </c>
      <c r="F845" s="50" t="s">
        <v>887</v>
      </c>
      <c r="G845" s="70">
        <v>0.71666666666666667</v>
      </c>
      <c r="H845" s="70">
        <v>0.72916666666666663</v>
      </c>
      <c r="I845" s="71">
        <v>44330</v>
      </c>
      <c r="J845" s="71">
        <v>44330</v>
      </c>
      <c r="K845" s="71">
        <v>44330</v>
      </c>
      <c r="L845" s="71">
        <v>44330</v>
      </c>
      <c r="M845" s="70">
        <v>0.71666666666666667</v>
      </c>
      <c r="N845" s="70">
        <v>0.72916666666666663</v>
      </c>
      <c r="O845" s="50" t="s">
        <v>400</v>
      </c>
      <c r="P845" s="50" t="s">
        <v>1223</v>
      </c>
      <c r="Q845" s="73" t="s">
        <v>47</v>
      </c>
      <c r="R845" s="50" t="s">
        <v>352</v>
      </c>
      <c r="S845" s="50" t="s">
        <v>337</v>
      </c>
      <c r="T845" s="50" t="s">
        <v>186</v>
      </c>
      <c r="U845" s="151">
        <f t="shared" si="231"/>
        <v>0</v>
      </c>
      <c r="V845" s="50">
        <f t="shared" si="232"/>
        <v>1</v>
      </c>
      <c r="W845" s="152">
        <f t="shared" si="245"/>
        <v>1.2499999999999956E-2</v>
      </c>
      <c r="X845" s="152">
        <f t="shared" si="244"/>
        <v>1.2499999999999956E-2</v>
      </c>
      <c r="Y845" s="134">
        <f t="shared" si="233"/>
        <v>0</v>
      </c>
      <c r="Z845" s="152">
        <f t="shared" si="234"/>
        <v>0.14583333333333337</v>
      </c>
      <c r="AA845" s="152">
        <f t="shared" si="235"/>
        <v>0.15833333333333333</v>
      </c>
      <c r="AB845" s="91">
        <f t="shared" si="236"/>
        <v>14</v>
      </c>
      <c r="AC845" s="81">
        <f t="shared" si="237"/>
        <v>5</v>
      </c>
      <c r="AD845" s="81">
        <f t="shared" si="238"/>
        <v>19</v>
      </c>
      <c r="AE845" s="81" t="str">
        <f t="shared" si="239"/>
        <v>5-19</v>
      </c>
      <c r="AF845" s="152">
        <f t="shared" si="240"/>
        <v>1.2499999999999956E-2</v>
      </c>
      <c r="AG845" s="153">
        <f t="shared" si="241"/>
        <v>0</v>
      </c>
      <c r="AH845" s="85">
        <f t="shared" si="242"/>
        <v>1</v>
      </c>
      <c r="AI845" s="81">
        <f t="shared" si="243"/>
        <v>19</v>
      </c>
    </row>
    <row r="846" spans="2:35" x14ac:dyDescent="0.25">
      <c r="B846" s="50" t="s">
        <v>88</v>
      </c>
      <c r="C846" s="179">
        <v>299</v>
      </c>
      <c r="D846" s="85">
        <f t="shared" si="230"/>
        <v>1</v>
      </c>
      <c r="E846" s="50" t="s">
        <v>1464</v>
      </c>
      <c r="F846" s="50" t="s">
        <v>887</v>
      </c>
      <c r="G846" s="70">
        <v>0.45833333333333331</v>
      </c>
      <c r="H846" s="70">
        <v>0.53125</v>
      </c>
      <c r="I846" s="71">
        <v>44331</v>
      </c>
      <c r="J846" s="71">
        <v>44331</v>
      </c>
      <c r="K846" s="71">
        <v>44331</v>
      </c>
      <c r="L846" s="71">
        <v>44331</v>
      </c>
      <c r="M846" s="70">
        <v>0.42708333333333331</v>
      </c>
      <c r="N846" s="70">
        <v>0.53125</v>
      </c>
      <c r="O846" s="50" t="s">
        <v>84</v>
      </c>
      <c r="P846" s="50" t="s">
        <v>89</v>
      </c>
      <c r="Q846" s="50" t="s">
        <v>77</v>
      </c>
      <c r="R846" s="50" t="s">
        <v>351</v>
      </c>
      <c r="S846" s="50" t="s">
        <v>336</v>
      </c>
      <c r="T846" s="50" t="s">
        <v>184</v>
      </c>
      <c r="U846" s="151">
        <f t="shared" si="231"/>
        <v>0</v>
      </c>
      <c r="V846" s="50">
        <f t="shared" si="232"/>
        <v>1</v>
      </c>
      <c r="W846" s="152">
        <f t="shared" si="245"/>
        <v>7.2916666666666685E-2</v>
      </c>
      <c r="X846" s="152">
        <f t="shared" si="244"/>
        <v>7.2916666666666685E-2</v>
      </c>
      <c r="Y846" s="134">
        <f t="shared" si="233"/>
        <v>1</v>
      </c>
      <c r="Z846" s="152">
        <f t="shared" si="234"/>
        <v>0</v>
      </c>
      <c r="AA846" s="152">
        <f t="shared" si="235"/>
        <v>7.2916666666666685E-2</v>
      </c>
      <c r="AB846" s="91">
        <f t="shared" si="236"/>
        <v>15</v>
      </c>
      <c r="AC846" s="81">
        <f t="shared" si="237"/>
        <v>5</v>
      </c>
      <c r="AD846" s="81">
        <f t="shared" si="238"/>
        <v>19</v>
      </c>
      <c r="AE846" s="81" t="str">
        <f t="shared" si="239"/>
        <v>5-19</v>
      </c>
      <c r="AF846" s="152">
        <f t="shared" si="240"/>
        <v>0.10416666666666669</v>
      </c>
      <c r="AG846" s="153">
        <f t="shared" si="241"/>
        <v>0</v>
      </c>
      <c r="AH846" s="85">
        <f t="shared" si="242"/>
        <v>1</v>
      </c>
      <c r="AI846" s="81">
        <f t="shared" si="243"/>
        <v>19</v>
      </c>
    </row>
    <row r="847" spans="2:35" x14ac:dyDescent="0.25">
      <c r="B847" s="50" t="s">
        <v>76</v>
      </c>
      <c r="C847" s="179">
        <v>300</v>
      </c>
      <c r="D847" s="85">
        <f t="shared" si="230"/>
        <v>1</v>
      </c>
      <c r="E847" s="50" t="s">
        <v>1465</v>
      </c>
      <c r="F847" s="50" t="s">
        <v>441</v>
      </c>
      <c r="G847" s="70">
        <v>0.41666666666666669</v>
      </c>
      <c r="H847" s="70">
        <v>0.45833333333333331</v>
      </c>
      <c r="I847" s="71">
        <v>44331</v>
      </c>
      <c r="J847" s="71">
        <v>44331</v>
      </c>
      <c r="K847" s="71">
        <v>44331</v>
      </c>
      <c r="L847" s="71">
        <v>44331</v>
      </c>
      <c r="M847" s="70">
        <v>0.41666666666666669</v>
      </c>
      <c r="N847" s="70">
        <v>0.45833333333333331</v>
      </c>
      <c r="O847" s="50" t="s">
        <v>84</v>
      </c>
      <c r="P847" s="50" t="s">
        <v>164</v>
      </c>
      <c r="Q847" s="50" t="s">
        <v>77</v>
      </c>
      <c r="R847" s="50" t="s">
        <v>351</v>
      </c>
      <c r="S847" s="50" t="s">
        <v>337</v>
      </c>
      <c r="T847" s="50" t="s">
        <v>184</v>
      </c>
      <c r="U847" s="151">
        <f t="shared" si="231"/>
        <v>0</v>
      </c>
      <c r="V847" s="50">
        <f t="shared" si="232"/>
        <v>1</v>
      </c>
      <c r="W847" s="152">
        <f t="shared" si="245"/>
        <v>4.166666666666663E-2</v>
      </c>
      <c r="X847" s="152">
        <f t="shared" si="244"/>
        <v>4.166666666666663E-2</v>
      </c>
      <c r="Y847" s="134">
        <f t="shared" si="233"/>
        <v>1</v>
      </c>
      <c r="Z847" s="152">
        <f t="shared" si="234"/>
        <v>0</v>
      </c>
      <c r="AA847" s="152">
        <f t="shared" si="235"/>
        <v>4.166666666666663E-2</v>
      </c>
      <c r="AB847" s="91">
        <f t="shared" si="236"/>
        <v>15</v>
      </c>
      <c r="AC847" s="81">
        <f t="shared" si="237"/>
        <v>5</v>
      </c>
      <c r="AD847" s="81">
        <f t="shared" si="238"/>
        <v>19</v>
      </c>
      <c r="AE847" s="81" t="str">
        <f t="shared" si="239"/>
        <v>5-19</v>
      </c>
      <c r="AF847" s="152">
        <f t="shared" si="240"/>
        <v>4.166666666666663E-2</v>
      </c>
      <c r="AG847" s="153">
        <f t="shared" si="241"/>
        <v>0</v>
      </c>
      <c r="AH847" s="85">
        <f t="shared" si="242"/>
        <v>1</v>
      </c>
      <c r="AI847" s="81">
        <f t="shared" si="243"/>
        <v>19</v>
      </c>
    </row>
    <row r="848" spans="2:35" x14ac:dyDescent="0.25">
      <c r="B848" s="50" t="s">
        <v>169</v>
      </c>
      <c r="C848" s="179">
        <v>301</v>
      </c>
      <c r="D848" s="85">
        <f t="shared" ref="D848:D879" si="246">IF(C848=C849,0,1)</f>
        <v>0</v>
      </c>
      <c r="E848" s="50" t="s">
        <v>1466</v>
      </c>
      <c r="F848" s="50" t="s">
        <v>441</v>
      </c>
      <c r="G848" s="70">
        <v>0.3125</v>
      </c>
      <c r="H848" s="70">
        <v>0.41666666666666669</v>
      </c>
      <c r="I848" s="71">
        <v>44331</v>
      </c>
      <c r="J848" s="71">
        <v>44331</v>
      </c>
      <c r="K848" s="71">
        <v>44331</v>
      </c>
      <c r="L848" s="71">
        <v>44331</v>
      </c>
      <c r="M848" s="70">
        <v>0.3125</v>
      </c>
      <c r="N848" s="70">
        <v>0.375</v>
      </c>
      <c r="O848" s="50" t="s">
        <v>126</v>
      </c>
      <c r="P848" s="50" t="s">
        <v>171</v>
      </c>
      <c r="Q848" s="50" t="s">
        <v>77</v>
      </c>
      <c r="R848" s="50" t="s">
        <v>338</v>
      </c>
      <c r="S848" s="50" t="s">
        <v>337</v>
      </c>
      <c r="T848" s="50" t="s">
        <v>184</v>
      </c>
      <c r="U848" s="151">
        <f t="shared" si="231"/>
        <v>0</v>
      </c>
      <c r="V848" s="50">
        <f t="shared" si="232"/>
        <v>1</v>
      </c>
      <c r="W848" s="152">
        <f t="shared" si="245"/>
        <v>0.10416666666666669</v>
      </c>
      <c r="X848" s="152">
        <f t="shared" si="244"/>
        <v>0.10416666666666669</v>
      </c>
      <c r="Y848" s="134">
        <f t="shared" si="233"/>
        <v>1</v>
      </c>
      <c r="Z848" s="152">
        <f t="shared" si="234"/>
        <v>0</v>
      </c>
      <c r="AA848" s="152">
        <f t="shared" si="235"/>
        <v>0.10416666666666669</v>
      </c>
      <c r="AB848" s="91">
        <f t="shared" si="236"/>
        <v>15</v>
      </c>
      <c r="AC848" s="81">
        <f t="shared" si="237"/>
        <v>5</v>
      </c>
      <c r="AD848" s="81">
        <f t="shared" si="238"/>
        <v>19</v>
      </c>
      <c r="AE848" s="81" t="str">
        <f t="shared" si="239"/>
        <v>5-19</v>
      </c>
      <c r="AF848" s="152">
        <f t="shared" si="240"/>
        <v>6.25E-2</v>
      </c>
      <c r="AG848" s="153">
        <f t="shared" si="241"/>
        <v>0</v>
      </c>
      <c r="AH848" s="85">
        <f t="shared" si="242"/>
        <v>1</v>
      </c>
      <c r="AI848" s="81">
        <f t="shared" si="243"/>
        <v>19</v>
      </c>
    </row>
    <row r="849" spans="2:35" x14ac:dyDescent="0.25">
      <c r="B849" s="50" t="s">
        <v>169</v>
      </c>
      <c r="C849" s="179">
        <v>301</v>
      </c>
      <c r="D849" s="85">
        <f t="shared" si="246"/>
        <v>0</v>
      </c>
      <c r="E849" s="50" t="s">
        <v>1467</v>
      </c>
      <c r="F849" s="50" t="s">
        <v>441</v>
      </c>
      <c r="G849" s="70">
        <v>0.3125</v>
      </c>
      <c r="H849" s="70">
        <v>0.41666666666666669</v>
      </c>
      <c r="I849" s="71">
        <v>44331</v>
      </c>
      <c r="J849" s="71">
        <v>44331</v>
      </c>
      <c r="K849" s="71">
        <v>44331</v>
      </c>
      <c r="L849" s="71">
        <v>44331</v>
      </c>
      <c r="M849" s="70">
        <v>0.3125</v>
      </c>
      <c r="N849" s="70">
        <v>0.41666666666666669</v>
      </c>
      <c r="O849" s="50" t="s">
        <v>84</v>
      </c>
      <c r="P849" s="50" t="s">
        <v>171</v>
      </c>
      <c r="Q849" s="50" t="s">
        <v>77</v>
      </c>
      <c r="R849" s="50" t="s">
        <v>338</v>
      </c>
      <c r="S849" s="50" t="s">
        <v>337</v>
      </c>
      <c r="T849" s="50" t="s">
        <v>184</v>
      </c>
      <c r="U849" s="151">
        <f t="shared" si="231"/>
        <v>0</v>
      </c>
      <c r="V849" s="50">
        <f t="shared" si="232"/>
        <v>1</v>
      </c>
      <c r="W849" s="152">
        <f t="shared" si="245"/>
        <v>0.10416666666666669</v>
      </c>
      <c r="X849" s="152">
        <f t="shared" si="244"/>
        <v>0.10416666666666669</v>
      </c>
      <c r="Y849" s="134">
        <f t="shared" si="233"/>
        <v>1</v>
      </c>
      <c r="Z849" s="152">
        <f t="shared" si="234"/>
        <v>0</v>
      </c>
      <c r="AA849" s="152">
        <f t="shared" si="235"/>
        <v>0.10416666666666669</v>
      </c>
      <c r="AB849" s="91">
        <f t="shared" si="236"/>
        <v>15</v>
      </c>
      <c r="AC849" s="81">
        <f t="shared" si="237"/>
        <v>5</v>
      </c>
      <c r="AD849" s="81">
        <f t="shared" si="238"/>
        <v>19</v>
      </c>
      <c r="AE849" s="81" t="str">
        <f t="shared" si="239"/>
        <v>5-19</v>
      </c>
      <c r="AF849" s="152">
        <f t="shared" si="240"/>
        <v>0.10416666666666669</v>
      </c>
      <c r="AG849" s="153">
        <f t="shared" si="241"/>
        <v>0</v>
      </c>
      <c r="AH849" s="85">
        <f t="shared" si="242"/>
        <v>1</v>
      </c>
      <c r="AI849" s="81">
        <f t="shared" si="243"/>
        <v>19</v>
      </c>
    </row>
    <row r="850" spans="2:35" x14ac:dyDescent="0.25">
      <c r="B850" s="50" t="s">
        <v>170</v>
      </c>
      <c r="C850" s="179">
        <v>301</v>
      </c>
      <c r="D850" s="85">
        <f t="shared" si="246"/>
        <v>0</v>
      </c>
      <c r="E850" s="50" t="s">
        <v>1468</v>
      </c>
      <c r="F850" s="50" t="s">
        <v>903</v>
      </c>
      <c r="G850" s="70">
        <v>0.3125</v>
      </c>
      <c r="H850" s="70">
        <v>0.41666666666666669</v>
      </c>
      <c r="I850" s="71">
        <v>44331</v>
      </c>
      <c r="J850" s="71">
        <v>44331</v>
      </c>
      <c r="K850" s="71">
        <v>44331</v>
      </c>
      <c r="L850" s="71">
        <v>44331</v>
      </c>
      <c r="M850" s="70">
        <v>0.35416666666666669</v>
      </c>
      <c r="N850" s="70">
        <v>0.39583333333333331</v>
      </c>
      <c r="O850" s="50" t="s">
        <v>72</v>
      </c>
      <c r="P850" s="50" t="s">
        <v>171</v>
      </c>
      <c r="Q850" s="50" t="s">
        <v>77</v>
      </c>
      <c r="R850" s="50" t="s">
        <v>443</v>
      </c>
      <c r="S850" s="50" t="s">
        <v>337</v>
      </c>
      <c r="T850" s="50" t="s">
        <v>184</v>
      </c>
      <c r="U850" s="151">
        <f t="shared" si="231"/>
        <v>0</v>
      </c>
      <c r="V850" s="50">
        <f t="shared" si="232"/>
        <v>1</v>
      </c>
      <c r="W850" s="152">
        <f t="shared" si="245"/>
        <v>0.10416666666666669</v>
      </c>
      <c r="X850" s="152">
        <f t="shared" si="244"/>
        <v>0.10416666666666669</v>
      </c>
      <c r="Y850" s="134">
        <f t="shared" si="233"/>
        <v>1</v>
      </c>
      <c r="Z850" s="152">
        <f t="shared" si="234"/>
        <v>0</v>
      </c>
      <c r="AA850" s="152">
        <f t="shared" si="235"/>
        <v>0.10416666666666669</v>
      </c>
      <c r="AB850" s="91">
        <f t="shared" si="236"/>
        <v>15</v>
      </c>
      <c r="AC850" s="81">
        <f t="shared" si="237"/>
        <v>5</v>
      </c>
      <c r="AD850" s="81">
        <f t="shared" si="238"/>
        <v>19</v>
      </c>
      <c r="AE850" s="81" t="str">
        <f t="shared" si="239"/>
        <v>5-19</v>
      </c>
      <c r="AF850" s="152">
        <f t="shared" si="240"/>
        <v>4.166666666666663E-2</v>
      </c>
      <c r="AG850" s="153">
        <f t="shared" si="241"/>
        <v>0</v>
      </c>
      <c r="AH850" s="85">
        <f t="shared" si="242"/>
        <v>1</v>
      </c>
      <c r="AI850" s="81">
        <f t="shared" si="243"/>
        <v>19</v>
      </c>
    </row>
    <row r="851" spans="2:35" x14ac:dyDescent="0.25">
      <c r="B851" s="50" t="s">
        <v>169</v>
      </c>
      <c r="C851" s="179">
        <v>301</v>
      </c>
      <c r="D851" s="85">
        <f t="shared" si="246"/>
        <v>1</v>
      </c>
      <c r="E851" s="50" t="s">
        <v>1469</v>
      </c>
      <c r="F851" s="50" t="s">
        <v>887</v>
      </c>
      <c r="G851" s="70">
        <v>0.3125</v>
      </c>
      <c r="H851" s="70">
        <v>0.41666666666666669</v>
      </c>
      <c r="I851" s="71">
        <v>44331</v>
      </c>
      <c r="J851" s="71">
        <v>44331</v>
      </c>
      <c r="K851" s="71">
        <v>44331</v>
      </c>
      <c r="L851" s="71">
        <v>44331</v>
      </c>
      <c r="M851" s="70">
        <v>0.35416666666666669</v>
      </c>
      <c r="N851" s="70">
        <v>0.41666666666666669</v>
      </c>
      <c r="O851" s="50" t="s">
        <v>400</v>
      </c>
      <c r="P851" s="50" t="s">
        <v>171</v>
      </c>
      <c r="Q851" s="73" t="s">
        <v>47</v>
      </c>
      <c r="R851" s="50" t="s">
        <v>352</v>
      </c>
      <c r="S851" s="50" t="s">
        <v>337</v>
      </c>
      <c r="T851" s="50" t="s">
        <v>184</v>
      </c>
      <c r="U851" s="151">
        <f t="shared" si="231"/>
        <v>0</v>
      </c>
      <c r="V851" s="50">
        <f t="shared" si="232"/>
        <v>1</v>
      </c>
      <c r="W851" s="152">
        <f t="shared" si="245"/>
        <v>0.10416666666666669</v>
      </c>
      <c r="X851" s="152">
        <f t="shared" si="244"/>
        <v>0.10416666666666669</v>
      </c>
      <c r="Y851" s="134">
        <f t="shared" si="233"/>
        <v>1</v>
      </c>
      <c r="Z851" s="152">
        <f t="shared" si="234"/>
        <v>0</v>
      </c>
      <c r="AA851" s="152">
        <f t="shared" si="235"/>
        <v>0.10416666666666669</v>
      </c>
      <c r="AB851" s="91">
        <f t="shared" si="236"/>
        <v>15</v>
      </c>
      <c r="AC851" s="81">
        <f t="shared" si="237"/>
        <v>5</v>
      </c>
      <c r="AD851" s="81">
        <f t="shared" si="238"/>
        <v>19</v>
      </c>
      <c r="AE851" s="81" t="str">
        <f t="shared" si="239"/>
        <v>5-19</v>
      </c>
      <c r="AF851" s="152">
        <f t="shared" si="240"/>
        <v>6.25E-2</v>
      </c>
      <c r="AG851" s="153">
        <f t="shared" si="241"/>
        <v>0</v>
      </c>
      <c r="AH851" s="85">
        <f t="shared" si="242"/>
        <v>1</v>
      </c>
      <c r="AI851" s="81">
        <f t="shared" si="243"/>
        <v>19</v>
      </c>
    </row>
    <row r="852" spans="2:35" x14ac:dyDescent="0.25">
      <c r="B852" s="50" t="s">
        <v>207</v>
      </c>
      <c r="C852" s="179">
        <v>302</v>
      </c>
      <c r="D852" s="85">
        <f t="shared" si="246"/>
        <v>1</v>
      </c>
      <c r="E852" s="50" t="s">
        <v>1470</v>
      </c>
      <c r="F852" s="50" t="s">
        <v>903</v>
      </c>
      <c r="G852" s="70">
        <v>0.33333333333333331</v>
      </c>
      <c r="H852" s="70">
        <v>0.375</v>
      </c>
      <c r="I852" s="71">
        <v>44331</v>
      </c>
      <c r="J852" s="71">
        <v>44331</v>
      </c>
      <c r="K852" s="71">
        <v>44331</v>
      </c>
      <c r="L852" s="71">
        <v>44331</v>
      </c>
      <c r="M852" s="70">
        <v>0.33333333333333331</v>
      </c>
      <c r="N852" s="70">
        <v>0.375</v>
      </c>
      <c r="O852" s="50" t="s">
        <v>72</v>
      </c>
      <c r="P852" s="50" t="s">
        <v>275</v>
      </c>
      <c r="Q852" s="73" t="s">
        <v>47</v>
      </c>
      <c r="R852" s="50" t="s">
        <v>443</v>
      </c>
      <c r="S852" s="50" t="s">
        <v>337</v>
      </c>
      <c r="T852" s="50" t="s">
        <v>185</v>
      </c>
      <c r="U852" s="151">
        <f t="shared" si="231"/>
        <v>0</v>
      </c>
      <c r="V852" s="50">
        <f t="shared" si="232"/>
        <v>1</v>
      </c>
      <c r="W852" s="152">
        <f t="shared" si="245"/>
        <v>4.1666666666666685E-2</v>
      </c>
      <c r="X852" s="152">
        <f t="shared" si="244"/>
        <v>4.1666666666666685E-2</v>
      </c>
      <c r="Y852" s="134">
        <f t="shared" si="233"/>
        <v>1</v>
      </c>
      <c r="Z852" s="152">
        <f t="shared" si="234"/>
        <v>0</v>
      </c>
      <c r="AA852" s="152">
        <f t="shared" si="235"/>
        <v>4.1666666666666685E-2</v>
      </c>
      <c r="AB852" s="91">
        <f t="shared" si="236"/>
        <v>15</v>
      </c>
      <c r="AC852" s="81">
        <f t="shared" si="237"/>
        <v>5</v>
      </c>
      <c r="AD852" s="81">
        <f t="shared" si="238"/>
        <v>19</v>
      </c>
      <c r="AE852" s="81" t="str">
        <f t="shared" si="239"/>
        <v>5-19</v>
      </c>
      <c r="AF852" s="152">
        <f t="shared" si="240"/>
        <v>4.1666666666666685E-2</v>
      </c>
      <c r="AG852" s="153">
        <f t="shared" si="241"/>
        <v>0</v>
      </c>
      <c r="AH852" s="85">
        <f t="shared" si="242"/>
        <v>1</v>
      </c>
      <c r="AI852" s="81">
        <f t="shared" si="243"/>
        <v>19</v>
      </c>
    </row>
    <row r="853" spans="2:35" x14ac:dyDescent="0.25">
      <c r="B853" s="50" t="s">
        <v>118</v>
      </c>
      <c r="C853" s="179">
        <v>303</v>
      </c>
      <c r="D853" s="85">
        <f t="shared" si="246"/>
        <v>1</v>
      </c>
      <c r="E853" s="50" t="s">
        <v>1471</v>
      </c>
      <c r="F853" s="50" t="s">
        <v>976</v>
      </c>
      <c r="G853" s="70">
        <v>0.375</v>
      </c>
      <c r="H853" s="70">
        <v>0.40277777777777773</v>
      </c>
      <c r="I853" s="71">
        <v>44331</v>
      </c>
      <c r="J853" s="71">
        <v>44331</v>
      </c>
      <c r="K853" s="71">
        <v>44331</v>
      </c>
      <c r="L853" s="71">
        <v>44331</v>
      </c>
      <c r="M853" s="70">
        <v>0.375</v>
      </c>
      <c r="N853" s="70">
        <v>0.40277777777777773</v>
      </c>
      <c r="O853" s="50" t="s">
        <v>72</v>
      </c>
      <c r="P853" s="50" t="s">
        <v>119</v>
      </c>
      <c r="Q853" s="73" t="s">
        <v>47</v>
      </c>
      <c r="R853" s="50" t="s">
        <v>443</v>
      </c>
      <c r="S853" s="50" t="s">
        <v>337</v>
      </c>
      <c r="T853" s="50" t="s">
        <v>185</v>
      </c>
      <c r="U853" s="151">
        <f t="shared" si="231"/>
        <v>0</v>
      </c>
      <c r="V853" s="50">
        <f t="shared" si="232"/>
        <v>1</v>
      </c>
      <c r="W853" s="152">
        <f t="shared" si="245"/>
        <v>2.7777777777777735E-2</v>
      </c>
      <c r="X853" s="152">
        <f t="shared" si="244"/>
        <v>2.7777777777777735E-2</v>
      </c>
      <c r="Y853" s="134">
        <f t="shared" si="233"/>
        <v>1</v>
      </c>
      <c r="Z853" s="152">
        <f t="shared" si="234"/>
        <v>0</v>
      </c>
      <c r="AA853" s="152">
        <f t="shared" si="235"/>
        <v>2.7777777777777735E-2</v>
      </c>
      <c r="AB853" s="91">
        <f t="shared" si="236"/>
        <v>15</v>
      </c>
      <c r="AC853" s="81">
        <f t="shared" si="237"/>
        <v>5</v>
      </c>
      <c r="AD853" s="81">
        <f t="shared" si="238"/>
        <v>19</v>
      </c>
      <c r="AE853" s="81" t="str">
        <f t="shared" si="239"/>
        <v>5-19</v>
      </c>
      <c r="AF853" s="152">
        <f t="shared" si="240"/>
        <v>2.7777777777777735E-2</v>
      </c>
      <c r="AG853" s="153">
        <f t="shared" si="241"/>
        <v>0</v>
      </c>
      <c r="AH853" s="85">
        <f t="shared" si="242"/>
        <v>1</v>
      </c>
      <c r="AI853" s="81">
        <f t="shared" si="243"/>
        <v>19</v>
      </c>
    </row>
    <row r="854" spans="2:35" x14ac:dyDescent="0.25">
      <c r="B854" s="50" t="s">
        <v>1472</v>
      </c>
      <c r="C854" s="179">
        <v>304</v>
      </c>
      <c r="D854" s="85">
        <f t="shared" si="246"/>
        <v>1</v>
      </c>
      <c r="E854" s="50" t="s">
        <v>1473</v>
      </c>
      <c r="F854" s="50" t="s">
        <v>1082</v>
      </c>
      <c r="G854" s="70">
        <v>0.33333333333333331</v>
      </c>
      <c r="H854" s="70">
        <v>0.45833333333333331</v>
      </c>
      <c r="I854" s="71">
        <v>44331</v>
      </c>
      <c r="J854" s="71">
        <v>44331</v>
      </c>
      <c r="K854" s="71">
        <v>44331</v>
      </c>
      <c r="L854" s="71">
        <v>44331</v>
      </c>
      <c r="M854" s="70">
        <v>0.33333333333333331</v>
      </c>
      <c r="N854" s="70">
        <v>0.45833333333333331</v>
      </c>
      <c r="O854" s="50" t="s">
        <v>272</v>
      </c>
      <c r="P854" s="50" t="s">
        <v>264</v>
      </c>
      <c r="Q854" s="50" t="s">
        <v>77</v>
      </c>
      <c r="R854" s="50" t="s">
        <v>443</v>
      </c>
      <c r="S854" s="50" t="s">
        <v>337</v>
      </c>
      <c r="T854" s="50" t="s">
        <v>185</v>
      </c>
      <c r="U854" s="151">
        <f t="shared" si="231"/>
        <v>0</v>
      </c>
      <c r="V854" s="50">
        <f t="shared" si="232"/>
        <v>1</v>
      </c>
      <c r="W854" s="152">
        <f t="shared" si="245"/>
        <v>0.125</v>
      </c>
      <c r="X854" s="152">
        <f t="shared" si="244"/>
        <v>0.125</v>
      </c>
      <c r="Y854" s="134">
        <f t="shared" si="233"/>
        <v>1</v>
      </c>
      <c r="Z854" s="152">
        <f t="shared" si="234"/>
        <v>0</v>
      </c>
      <c r="AA854" s="152">
        <f t="shared" si="235"/>
        <v>0.125</v>
      </c>
      <c r="AB854" s="91">
        <f t="shared" si="236"/>
        <v>15</v>
      </c>
      <c r="AC854" s="81">
        <f t="shared" si="237"/>
        <v>5</v>
      </c>
      <c r="AD854" s="81">
        <f t="shared" si="238"/>
        <v>19</v>
      </c>
      <c r="AE854" s="81" t="str">
        <f t="shared" si="239"/>
        <v>5-19</v>
      </c>
      <c r="AF854" s="152">
        <f t="shared" si="240"/>
        <v>0.125</v>
      </c>
      <c r="AG854" s="153">
        <f t="shared" si="241"/>
        <v>0</v>
      </c>
      <c r="AH854" s="85">
        <f t="shared" si="242"/>
        <v>1</v>
      </c>
      <c r="AI854" s="81">
        <f t="shared" si="243"/>
        <v>19</v>
      </c>
    </row>
    <row r="855" spans="2:35" x14ac:dyDescent="0.25">
      <c r="B855" s="50" t="s">
        <v>230</v>
      </c>
      <c r="C855" s="179">
        <v>305</v>
      </c>
      <c r="D855" s="85">
        <f t="shared" si="246"/>
        <v>1</v>
      </c>
      <c r="E855" s="50" t="s">
        <v>1474</v>
      </c>
      <c r="F855" s="50" t="s">
        <v>1082</v>
      </c>
      <c r="G855" s="70">
        <v>0.52083333333333337</v>
      </c>
      <c r="H855" s="70">
        <v>0.5444444444444444</v>
      </c>
      <c r="I855" s="71">
        <v>44331</v>
      </c>
      <c r="J855" s="71">
        <v>44331</v>
      </c>
      <c r="K855" s="71">
        <v>44331</v>
      </c>
      <c r="L855" s="71">
        <v>44331</v>
      </c>
      <c r="M855" s="70">
        <v>0.52083333333333337</v>
      </c>
      <c r="N855" s="70">
        <v>0.5444444444444444</v>
      </c>
      <c r="O855" s="50" t="s">
        <v>65</v>
      </c>
      <c r="P855" s="50" t="s">
        <v>318</v>
      </c>
      <c r="Q855" s="50" t="s">
        <v>77</v>
      </c>
      <c r="R855" s="50" t="s">
        <v>351</v>
      </c>
      <c r="S855" s="50" t="s">
        <v>337</v>
      </c>
      <c r="T855" s="50" t="s">
        <v>188</v>
      </c>
      <c r="U855" s="151">
        <f t="shared" si="231"/>
        <v>0</v>
      </c>
      <c r="V855" s="50">
        <f t="shared" si="232"/>
        <v>1</v>
      </c>
      <c r="W855" s="152">
        <f t="shared" si="245"/>
        <v>2.3611111111111027E-2</v>
      </c>
      <c r="X855" s="152">
        <f t="shared" si="244"/>
        <v>2.3611111111111027E-2</v>
      </c>
      <c r="Y855" s="134">
        <f t="shared" si="233"/>
        <v>1</v>
      </c>
      <c r="Z855" s="152">
        <f t="shared" si="234"/>
        <v>0</v>
      </c>
      <c r="AA855" s="152">
        <f t="shared" si="235"/>
        <v>2.3611111111111027E-2</v>
      </c>
      <c r="AB855" s="91">
        <f t="shared" si="236"/>
        <v>15</v>
      </c>
      <c r="AC855" s="81">
        <f t="shared" si="237"/>
        <v>5</v>
      </c>
      <c r="AD855" s="81">
        <f t="shared" si="238"/>
        <v>19</v>
      </c>
      <c r="AE855" s="81" t="str">
        <f t="shared" si="239"/>
        <v>5-19</v>
      </c>
      <c r="AF855" s="152">
        <f t="shared" si="240"/>
        <v>2.3611111111111027E-2</v>
      </c>
      <c r="AG855" s="153">
        <f t="shared" si="241"/>
        <v>0</v>
      </c>
      <c r="AH855" s="85">
        <f t="shared" si="242"/>
        <v>1</v>
      </c>
      <c r="AI855" s="81">
        <f t="shared" si="243"/>
        <v>19</v>
      </c>
    </row>
    <row r="856" spans="2:35" x14ac:dyDescent="0.25">
      <c r="B856" s="50" t="s">
        <v>83</v>
      </c>
      <c r="C856" s="179">
        <v>306</v>
      </c>
      <c r="D856" s="85">
        <f t="shared" si="246"/>
        <v>0</v>
      </c>
      <c r="E856" s="50" t="s">
        <v>1475</v>
      </c>
      <c r="F856" s="50" t="s">
        <v>1314</v>
      </c>
      <c r="G856" s="70">
        <v>0.3125</v>
      </c>
      <c r="H856" s="70">
        <v>0.5</v>
      </c>
      <c r="I856" s="71">
        <v>44331</v>
      </c>
      <c r="J856" s="71">
        <v>44331</v>
      </c>
      <c r="K856" s="71">
        <v>44331</v>
      </c>
      <c r="L856" s="71">
        <v>44331</v>
      </c>
      <c r="M856" s="70">
        <v>0.3125</v>
      </c>
      <c r="N856" s="70">
        <v>0.5</v>
      </c>
      <c r="O856" s="50" t="s">
        <v>62</v>
      </c>
      <c r="P856" s="50" t="s">
        <v>68</v>
      </c>
      <c r="Q856" s="73" t="s">
        <v>47</v>
      </c>
      <c r="R856" s="50" t="s">
        <v>349</v>
      </c>
      <c r="S856" s="50" t="s">
        <v>337</v>
      </c>
      <c r="T856" s="50" t="s">
        <v>188</v>
      </c>
      <c r="U856" s="151">
        <f t="shared" si="231"/>
        <v>0</v>
      </c>
      <c r="V856" s="50">
        <f t="shared" si="232"/>
        <v>1</v>
      </c>
      <c r="W856" s="152">
        <f t="shared" si="245"/>
        <v>0.1875</v>
      </c>
      <c r="X856" s="152">
        <f t="shared" si="244"/>
        <v>0.1875</v>
      </c>
      <c r="Y856" s="134">
        <f t="shared" si="233"/>
        <v>1</v>
      </c>
      <c r="Z856" s="152">
        <f t="shared" si="234"/>
        <v>0</v>
      </c>
      <c r="AA856" s="152">
        <f t="shared" si="235"/>
        <v>0.1875</v>
      </c>
      <c r="AB856" s="91">
        <f t="shared" si="236"/>
        <v>15</v>
      </c>
      <c r="AC856" s="81">
        <f t="shared" si="237"/>
        <v>5</v>
      </c>
      <c r="AD856" s="81">
        <f t="shared" si="238"/>
        <v>19</v>
      </c>
      <c r="AE856" s="81" t="str">
        <f t="shared" si="239"/>
        <v>5-19</v>
      </c>
      <c r="AF856" s="152">
        <f t="shared" si="240"/>
        <v>0.1875</v>
      </c>
      <c r="AG856" s="153">
        <f t="shared" si="241"/>
        <v>0</v>
      </c>
      <c r="AH856" s="85">
        <f t="shared" si="242"/>
        <v>1</v>
      </c>
      <c r="AI856" s="81">
        <f t="shared" si="243"/>
        <v>19</v>
      </c>
    </row>
    <row r="857" spans="2:35" x14ac:dyDescent="0.25">
      <c r="B857" s="50" t="s">
        <v>83</v>
      </c>
      <c r="C857" s="179">
        <v>306</v>
      </c>
      <c r="D857" s="85">
        <f t="shared" si="246"/>
        <v>1</v>
      </c>
      <c r="E857" s="50" t="s">
        <v>1476</v>
      </c>
      <c r="F857" s="50" t="s">
        <v>1314</v>
      </c>
      <c r="G857" s="70">
        <v>0.3125</v>
      </c>
      <c r="H857" s="70">
        <v>0.5</v>
      </c>
      <c r="I857" s="71">
        <v>44331</v>
      </c>
      <c r="J857" s="71">
        <v>44331</v>
      </c>
      <c r="K857" s="71">
        <v>44331</v>
      </c>
      <c r="L857" s="71">
        <v>44331</v>
      </c>
      <c r="M857" s="70">
        <v>0.3125</v>
      </c>
      <c r="N857" s="70">
        <v>0.41666666666666669</v>
      </c>
      <c r="O857" s="50" t="s">
        <v>136</v>
      </c>
      <c r="P857" s="50" t="s">
        <v>68</v>
      </c>
      <c r="Q857" s="73" t="s">
        <v>47</v>
      </c>
      <c r="R857" s="50" t="s">
        <v>350</v>
      </c>
      <c r="S857" s="50" t="s">
        <v>337</v>
      </c>
      <c r="T857" s="50" t="s">
        <v>188</v>
      </c>
      <c r="U857" s="151">
        <f t="shared" si="231"/>
        <v>0</v>
      </c>
      <c r="V857" s="50">
        <f t="shared" si="232"/>
        <v>1</v>
      </c>
      <c r="W857" s="152">
        <f t="shared" si="245"/>
        <v>0.1875</v>
      </c>
      <c r="X857" s="152">
        <f t="shared" si="244"/>
        <v>0.1875</v>
      </c>
      <c r="Y857" s="134">
        <f t="shared" si="233"/>
        <v>1</v>
      </c>
      <c r="Z857" s="152">
        <f t="shared" si="234"/>
        <v>0</v>
      </c>
      <c r="AA857" s="152">
        <f t="shared" si="235"/>
        <v>0.1875</v>
      </c>
      <c r="AB857" s="91">
        <f t="shared" si="236"/>
        <v>15</v>
      </c>
      <c r="AC857" s="81">
        <f t="shared" si="237"/>
        <v>5</v>
      </c>
      <c r="AD857" s="81">
        <f t="shared" si="238"/>
        <v>19</v>
      </c>
      <c r="AE857" s="81" t="str">
        <f t="shared" si="239"/>
        <v>5-19</v>
      </c>
      <c r="AF857" s="152">
        <f t="shared" si="240"/>
        <v>0.10416666666666669</v>
      </c>
      <c r="AG857" s="153">
        <f t="shared" si="241"/>
        <v>0</v>
      </c>
      <c r="AH857" s="85">
        <f t="shared" si="242"/>
        <v>1</v>
      </c>
      <c r="AI857" s="81">
        <f t="shared" si="243"/>
        <v>19</v>
      </c>
    </row>
    <row r="858" spans="2:35" ht="45" x14ac:dyDescent="0.25">
      <c r="B858" s="171" t="s">
        <v>213</v>
      </c>
      <c r="C858" s="171">
        <v>307</v>
      </c>
      <c r="D858" s="85">
        <f t="shared" si="246"/>
        <v>0</v>
      </c>
      <c r="E858" s="170" t="s">
        <v>1477</v>
      </c>
      <c r="F858" s="171" t="s">
        <v>1478</v>
      </c>
      <c r="G858" s="70">
        <v>0.3125</v>
      </c>
      <c r="H858" s="194">
        <v>0.66666666666666663</v>
      </c>
      <c r="I858" s="195">
        <v>44334</v>
      </c>
      <c r="J858" s="195">
        <v>44334</v>
      </c>
      <c r="K858" s="195">
        <v>44334</v>
      </c>
      <c r="L858" s="195">
        <v>44334</v>
      </c>
      <c r="M858" s="194">
        <v>0.29166666666666669</v>
      </c>
      <c r="N858" s="194">
        <v>0.66666666666666663</v>
      </c>
      <c r="O858" s="50" t="s">
        <v>62</v>
      </c>
      <c r="P858" s="196" t="s">
        <v>1291</v>
      </c>
      <c r="Q858" s="171" t="s">
        <v>77</v>
      </c>
      <c r="R858" s="197" t="s">
        <v>673</v>
      </c>
      <c r="S858" s="50" t="s">
        <v>337</v>
      </c>
      <c r="T858" s="50" t="s">
        <v>188</v>
      </c>
      <c r="U858" s="151">
        <f t="shared" si="231"/>
        <v>0</v>
      </c>
      <c r="V858" s="50">
        <f t="shared" si="232"/>
        <v>1</v>
      </c>
      <c r="W858" s="152">
        <f t="shared" si="245"/>
        <v>0.27116666666666661</v>
      </c>
      <c r="X858" s="152">
        <f t="shared" si="244"/>
        <v>0.31249666666666664</v>
      </c>
      <c r="Y858" s="134">
        <f t="shared" si="233"/>
        <v>0</v>
      </c>
      <c r="Z858" s="152">
        <f t="shared" si="234"/>
        <v>0.20833333333333337</v>
      </c>
      <c r="AA858" s="152">
        <f t="shared" si="235"/>
        <v>0.52083000000000002</v>
      </c>
      <c r="AB858" s="91">
        <f t="shared" si="236"/>
        <v>18</v>
      </c>
      <c r="AC858" s="81">
        <f t="shared" si="237"/>
        <v>5</v>
      </c>
      <c r="AD858" s="81">
        <f t="shared" si="238"/>
        <v>20</v>
      </c>
      <c r="AE858" s="81" t="str">
        <f t="shared" si="239"/>
        <v>5-20</v>
      </c>
      <c r="AF858" s="152">
        <f t="shared" si="240"/>
        <v>0.29199999999999993</v>
      </c>
      <c r="AG858" s="153">
        <f t="shared" si="241"/>
        <v>0</v>
      </c>
      <c r="AH858" s="85">
        <f t="shared" si="242"/>
        <v>1</v>
      </c>
      <c r="AI858" s="81">
        <f t="shared" si="243"/>
        <v>20</v>
      </c>
    </row>
    <row r="859" spans="2:35" x14ac:dyDescent="0.25">
      <c r="B859" s="171" t="s">
        <v>213</v>
      </c>
      <c r="C859" s="171">
        <v>307</v>
      </c>
      <c r="D859" s="85">
        <f t="shared" si="246"/>
        <v>1</v>
      </c>
      <c r="E859" s="198" t="s">
        <v>1479</v>
      </c>
      <c r="F859" s="171" t="s">
        <v>1478</v>
      </c>
      <c r="G859" s="70">
        <v>0.3125</v>
      </c>
      <c r="H859" s="194">
        <v>0.66666666666666663</v>
      </c>
      <c r="I859" s="195">
        <v>44334</v>
      </c>
      <c r="J859" s="195">
        <v>44334</v>
      </c>
      <c r="K859" s="195">
        <v>44335</v>
      </c>
      <c r="L859" s="195">
        <v>44335</v>
      </c>
      <c r="M859" s="194">
        <v>0.29166666666666669</v>
      </c>
      <c r="N859" s="194">
        <v>0.45833333333333331</v>
      </c>
      <c r="O859" s="50" t="s">
        <v>62</v>
      </c>
      <c r="P859" s="196" t="s">
        <v>1291</v>
      </c>
      <c r="Q859" s="171" t="s">
        <v>77</v>
      </c>
      <c r="R859" s="197" t="s">
        <v>673</v>
      </c>
      <c r="S859" s="50" t="s">
        <v>337</v>
      </c>
      <c r="T859" s="50" t="s">
        <v>188</v>
      </c>
      <c r="U859" s="151">
        <f t="shared" si="231"/>
        <v>0</v>
      </c>
      <c r="V859" s="50">
        <f t="shared" si="232"/>
        <v>1</v>
      </c>
      <c r="W859" s="152">
        <f t="shared" si="245"/>
        <v>0.27116666666666661</v>
      </c>
      <c r="X859" s="152">
        <f t="shared" si="244"/>
        <v>0.31249666666666664</v>
      </c>
      <c r="Y859" s="134">
        <f t="shared" si="233"/>
        <v>0</v>
      </c>
      <c r="Z859" s="152">
        <f t="shared" si="234"/>
        <v>0.20833333333333337</v>
      </c>
      <c r="AA859" s="152">
        <f t="shared" si="235"/>
        <v>0.52083000000000002</v>
      </c>
      <c r="AB859" s="91">
        <f t="shared" si="236"/>
        <v>18</v>
      </c>
      <c r="AC859" s="81">
        <f t="shared" si="237"/>
        <v>5</v>
      </c>
      <c r="AD859" s="81">
        <f t="shared" si="238"/>
        <v>20</v>
      </c>
      <c r="AE859" s="81" t="str">
        <f t="shared" si="239"/>
        <v>5-20</v>
      </c>
      <c r="AF859" s="152">
        <f t="shared" si="240"/>
        <v>0.16666666666666663</v>
      </c>
      <c r="AG859" s="153">
        <f t="shared" si="241"/>
        <v>0</v>
      </c>
      <c r="AH859" s="85">
        <f t="shared" si="242"/>
        <v>1</v>
      </c>
      <c r="AI859" s="81">
        <f t="shared" si="243"/>
        <v>20</v>
      </c>
    </row>
    <row r="860" spans="2:35" x14ac:dyDescent="0.25">
      <c r="B860" s="171" t="s">
        <v>576</v>
      </c>
      <c r="C860" s="178">
        <v>308</v>
      </c>
      <c r="D860" s="85">
        <f t="shared" si="246"/>
        <v>0</v>
      </c>
      <c r="E860" s="173" t="s">
        <v>1480</v>
      </c>
      <c r="F860" s="178" t="s">
        <v>441</v>
      </c>
      <c r="G860" s="70">
        <v>0.3125</v>
      </c>
      <c r="H860" s="194">
        <v>0.77777777777777779</v>
      </c>
      <c r="I860" s="200">
        <v>44334</v>
      </c>
      <c r="J860" s="201">
        <v>44336</v>
      </c>
      <c r="K860" s="200">
        <v>44334</v>
      </c>
      <c r="L860" s="200">
        <v>44334</v>
      </c>
      <c r="M860" s="199">
        <v>0.4375</v>
      </c>
      <c r="N860" s="199">
        <v>0.4861111111111111</v>
      </c>
      <c r="O860" s="173" t="s">
        <v>730</v>
      </c>
      <c r="P860" s="178" t="s">
        <v>182</v>
      </c>
      <c r="Q860" s="178" t="s">
        <v>77</v>
      </c>
      <c r="R860" s="202" t="s">
        <v>1063</v>
      </c>
      <c r="S860" s="173" t="s">
        <v>726</v>
      </c>
      <c r="T860" s="178" t="s">
        <v>184</v>
      </c>
      <c r="U860" s="151">
        <f t="shared" si="231"/>
        <v>2</v>
      </c>
      <c r="V860" s="50">
        <f t="shared" si="232"/>
        <v>1</v>
      </c>
      <c r="W860" s="152">
        <f t="shared" si="245"/>
        <v>1.1738777777777778</v>
      </c>
      <c r="X860" s="152">
        <f t="shared" si="244"/>
        <v>1.6732744444444445</v>
      </c>
      <c r="Y860" s="134">
        <f t="shared" si="233"/>
        <v>0</v>
      </c>
      <c r="Z860" s="152">
        <f t="shared" si="234"/>
        <v>9.722222222222221E-2</v>
      </c>
      <c r="AA860" s="152">
        <f t="shared" si="235"/>
        <v>1.7704966666666668</v>
      </c>
      <c r="AB860" s="91">
        <f t="shared" si="236"/>
        <v>20</v>
      </c>
      <c r="AC860" s="81">
        <f t="shared" si="237"/>
        <v>5</v>
      </c>
      <c r="AD860" s="81">
        <f t="shared" si="238"/>
        <v>20</v>
      </c>
      <c r="AE860" s="81" t="str">
        <f t="shared" si="239"/>
        <v>5-20</v>
      </c>
      <c r="AF860" s="152">
        <f t="shared" si="240"/>
        <v>4.8611111111111105E-2</v>
      </c>
      <c r="AG860" s="153">
        <f t="shared" si="241"/>
        <v>0</v>
      </c>
      <c r="AH860" s="85">
        <f t="shared" si="242"/>
        <v>1</v>
      </c>
      <c r="AI860" s="81">
        <f t="shared" si="243"/>
        <v>20</v>
      </c>
    </row>
    <row r="861" spans="2:35" ht="45" x14ac:dyDescent="0.25">
      <c r="B861" s="171" t="s">
        <v>576</v>
      </c>
      <c r="C861" s="178">
        <v>308</v>
      </c>
      <c r="D861" s="85">
        <f t="shared" si="246"/>
        <v>0</v>
      </c>
      <c r="E861" s="173" t="s">
        <v>1481</v>
      </c>
      <c r="F861" s="178" t="s">
        <v>441</v>
      </c>
      <c r="G861" s="70">
        <v>0.3125</v>
      </c>
      <c r="H861" s="194">
        <v>0.77777777777777779</v>
      </c>
      <c r="I861" s="200">
        <v>44334</v>
      </c>
      <c r="J861" s="201">
        <v>44336</v>
      </c>
      <c r="K861" s="200">
        <v>44335</v>
      </c>
      <c r="L861" s="200">
        <v>44335</v>
      </c>
      <c r="M861" s="70">
        <v>0.3125</v>
      </c>
      <c r="N861" s="70">
        <v>0.72916666666666663</v>
      </c>
      <c r="O861" s="173" t="s">
        <v>1482</v>
      </c>
      <c r="P861" s="178" t="s">
        <v>182</v>
      </c>
      <c r="Q861" s="178" t="s">
        <v>77</v>
      </c>
      <c r="R861" s="202" t="s">
        <v>1063</v>
      </c>
      <c r="S861" s="173" t="s">
        <v>726</v>
      </c>
      <c r="T861" s="178" t="s">
        <v>184</v>
      </c>
      <c r="U861" s="151">
        <f t="shared" si="231"/>
        <v>2</v>
      </c>
      <c r="V861" s="50">
        <f t="shared" si="232"/>
        <v>1</v>
      </c>
      <c r="W861" s="152">
        <f t="shared" si="245"/>
        <v>1.1738777777777778</v>
      </c>
      <c r="X861" s="152">
        <f t="shared" si="244"/>
        <v>1.6732744444444445</v>
      </c>
      <c r="Y861" s="134">
        <f t="shared" si="233"/>
        <v>0</v>
      </c>
      <c r="Z861" s="152">
        <f t="shared" si="234"/>
        <v>9.722222222222221E-2</v>
      </c>
      <c r="AA861" s="152">
        <f t="shared" si="235"/>
        <v>1.7704966666666668</v>
      </c>
      <c r="AB861" s="91">
        <f t="shared" si="236"/>
        <v>20</v>
      </c>
      <c r="AC861" s="81">
        <f t="shared" si="237"/>
        <v>5</v>
      </c>
      <c r="AD861" s="81">
        <f t="shared" si="238"/>
        <v>20</v>
      </c>
      <c r="AE861" s="81" t="str">
        <f t="shared" si="239"/>
        <v>5-20</v>
      </c>
      <c r="AF861" s="152">
        <f t="shared" si="240"/>
        <v>0.33366666666666661</v>
      </c>
      <c r="AG861" s="153">
        <f t="shared" si="241"/>
        <v>0</v>
      </c>
      <c r="AH861" s="85">
        <f t="shared" si="242"/>
        <v>1</v>
      </c>
      <c r="AI861" s="81">
        <f t="shared" si="243"/>
        <v>20</v>
      </c>
    </row>
    <row r="862" spans="2:35" x14ac:dyDescent="0.25">
      <c r="B862" s="171" t="s">
        <v>576</v>
      </c>
      <c r="C862" s="178">
        <v>308</v>
      </c>
      <c r="D862" s="85">
        <f t="shared" si="246"/>
        <v>0</v>
      </c>
      <c r="E862" s="50" t="s">
        <v>1483</v>
      </c>
      <c r="F862" s="178" t="s">
        <v>441</v>
      </c>
      <c r="G862" s="70">
        <v>0.3125</v>
      </c>
      <c r="H862" s="194">
        <v>0.77777777777777779</v>
      </c>
      <c r="I862" s="200">
        <v>44334</v>
      </c>
      <c r="J862" s="201">
        <v>44336</v>
      </c>
      <c r="K862" s="200">
        <v>44335</v>
      </c>
      <c r="L862" s="200">
        <v>44335</v>
      </c>
      <c r="M862" s="70">
        <v>0.70138888888888884</v>
      </c>
      <c r="N862" s="70">
        <v>0.72916666666666663</v>
      </c>
      <c r="O862" s="50" t="s">
        <v>62</v>
      </c>
      <c r="P862" s="178" t="s">
        <v>182</v>
      </c>
      <c r="Q862" s="178" t="s">
        <v>77</v>
      </c>
      <c r="R862" s="204" t="s">
        <v>1063</v>
      </c>
      <c r="S862" s="170" t="s">
        <v>726</v>
      </c>
      <c r="T862" s="171" t="s">
        <v>184</v>
      </c>
      <c r="U862" s="151">
        <f t="shared" si="231"/>
        <v>2</v>
      </c>
      <c r="V862" s="50">
        <f t="shared" si="232"/>
        <v>1</v>
      </c>
      <c r="W862" s="152">
        <f t="shared" si="245"/>
        <v>1.1738777777777778</v>
      </c>
      <c r="X862" s="152">
        <f t="shared" si="244"/>
        <v>1.6732744444444445</v>
      </c>
      <c r="Y862" s="134">
        <f t="shared" si="233"/>
        <v>0</v>
      </c>
      <c r="Z862" s="152">
        <f t="shared" si="234"/>
        <v>9.722222222222221E-2</v>
      </c>
      <c r="AA862" s="152">
        <f t="shared" si="235"/>
        <v>1.7704966666666668</v>
      </c>
      <c r="AB862" s="91">
        <f t="shared" si="236"/>
        <v>20</v>
      </c>
      <c r="AC862" s="81">
        <f t="shared" si="237"/>
        <v>5</v>
      </c>
      <c r="AD862" s="81">
        <f t="shared" si="238"/>
        <v>20</v>
      </c>
      <c r="AE862" s="81" t="str">
        <f t="shared" si="239"/>
        <v>5-20</v>
      </c>
      <c r="AF862" s="152">
        <f t="shared" si="240"/>
        <v>2.777777777777779E-2</v>
      </c>
      <c r="AG862" s="153">
        <f t="shared" si="241"/>
        <v>0</v>
      </c>
      <c r="AH862" s="85">
        <f t="shared" si="242"/>
        <v>1</v>
      </c>
      <c r="AI862" s="81">
        <f t="shared" si="243"/>
        <v>20</v>
      </c>
    </row>
    <row r="863" spans="2:35" ht="45" x14ac:dyDescent="0.25">
      <c r="B863" s="171" t="s">
        <v>576</v>
      </c>
      <c r="C863" s="178">
        <v>308</v>
      </c>
      <c r="D863" s="85">
        <f t="shared" si="246"/>
        <v>0</v>
      </c>
      <c r="E863" s="173" t="s">
        <v>1484</v>
      </c>
      <c r="F863" s="178" t="s">
        <v>441</v>
      </c>
      <c r="G863" s="70">
        <v>0.3125</v>
      </c>
      <c r="H863" s="194">
        <v>0.77777777777777779</v>
      </c>
      <c r="I863" s="200">
        <v>44334</v>
      </c>
      <c r="J863" s="201">
        <v>44336</v>
      </c>
      <c r="K863" s="200">
        <v>44336</v>
      </c>
      <c r="L863" s="200">
        <v>44336</v>
      </c>
      <c r="M863" s="176">
        <v>0.3125</v>
      </c>
      <c r="N863" s="176">
        <v>0.5</v>
      </c>
      <c r="O863" s="173" t="s">
        <v>1485</v>
      </c>
      <c r="P863" s="178" t="s">
        <v>182</v>
      </c>
      <c r="Q863" s="178" t="s">
        <v>77</v>
      </c>
      <c r="R863" s="204" t="s">
        <v>1063</v>
      </c>
      <c r="S863" s="170" t="s">
        <v>726</v>
      </c>
      <c r="T863" s="171" t="s">
        <v>184</v>
      </c>
      <c r="U863" s="151">
        <f t="shared" si="231"/>
        <v>2</v>
      </c>
      <c r="V863" s="50">
        <f t="shared" si="232"/>
        <v>1</v>
      </c>
      <c r="W863" s="152">
        <f t="shared" si="245"/>
        <v>1.1738777777777778</v>
      </c>
      <c r="X863" s="152">
        <f t="shared" si="244"/>
        <v>1.6732744444444445</v>
      </c>
      <c r="Y863" s="134">
        <f t="shared" si="233"/>
        <v>0</v>
      </c>
      <c r="Z863" s="152">
        <f t="shared" si="234"/>
        <v>9.722222222222221E-2</v>
      </c>
      <c r="AA863" s="152">
        <f t="shared" si="235"/>
        <v>1.7704966666666668</v>
      </c>
      <c r="AB863" s="91">
        <f t="shared" si="236"/>
        <v>20</v>
      </c>
      <c r="AC863" s="81">
        <f t="shared" si="237"/>
        <v>5</v>
      </c>
      <c r="AD863" s="81">
        <f t="shared" si="238"/>
        <v>20</v>
      </c>
      <c r="AE863" s="81" t="str">
        <f t="shared" si="239"/>
        <v>5-20</v>
      </c>
      <c r="AF863" s="152">
        <f t="shared" si="240"/>
        <v>0.1875</v>
      </c>
      <c r="AG863" s="153">
        <f t="shared" si="241"/>
        <v>0</v>
      </c>
      <c r="AH863" s="85">
        <f t="shared" si="242"/>
        <v>1</v>
      </c>
      <c r="AI863" s="81">
        <f t="shared" si="243"/>
        <v>20</v>
      </c>
    </row>
    <row r="864" spans="2:35" ht="45" x14ac:dyDescent="0.25">
      <c r="B864" s="171" t="s">
        <v>576</v>
      </c>
      <c r="C864" s="178">
        <v>308</v>
      </c>
      <c r="D864" s="85">
        <f t="shared" si="246"/>
        <v>0</v>
      </c>
      <c r="E864" s="173" t="s">
        <v>1486</v>
      </c>
      <c r="F864" s="178" t="s">
        <v>441</v>
      </c>
      <c r="G864" s="70">
        <v>0.3125</v>
      </c>
      <c r="H864" s="194">
        <v>0.77777777777777779</v>
      </c>
      <c r="I864" s="200">
        <v>44334</v>
      </c>
      <c r="J864" s="201">
        <v>44336</v>
      </c>
      <c r="K864" s="200">
        <v>44336</v>
      </c>
      <c r="L864" s="200">
        <v>44336</v>
      </c>
      <c r="M864" s="176">
        <v>0.66666666666666663</v>
      </c>
      <c r="N864" s="176">
        <v>0.77083333333333337</v>
      </c>
      <c r="O864" s="173" t="s">
        <v>1485</v>
      </c>
      <c r="P864" s="178" t="s">
        <v>182</v>
      </c>
      <c r="Q864" s="178" t="s">
        <v>77</v>
      </c>
      <c r="R864" s="204" t="s">
        <v>1063</v>
      </c>
      <c r="S864" s="170" t="s">
        <v>726</v>
      </c>
      <c r="T864" s="171" t="s">
        <v>184</v>
      </c>
      <c r="U864" s="151">
        <f t="shared" si="231"/>
        <v>2</v>
      </c>
      <c r="V864" s="50">
        <f t="shared" si="232"/>
        <v>1</v>
      </c>
      <c r="W864" s="152">
        <f t="shared" si="245"/>
        <v>1.1738777777777778</v>
      </c>
      <c r="X864" s="152">
        <f t="shared" si="244"/>
        <v>1.6732744444444445</v>
      </c>
      <c r="Y864" s="134">
        <f t="shared" si="233"/>
        <v>0</v>
      </c>
      <c r="Z864" s="152">
        <f t="shared" si="234"/>
        <v>9.722222222222221E-2</v>
      </c>
      <c r="AA864" s="152">
        <f t="shared" si="235"/>
        <v>1.7704966666666668</v>
      </c>
      <c r="AB864" s="91">
        <f t="shared" si="236"/>
        <v>20</v>
      </c>
      <c r="AC864" s="81">
        <f t="shared" si="237"/>
        <v>5</v>
      </c>
      <c r="AD864" s="81">
        <f t="shared" si="238"/>
        <v>20</v>
      </c>
      <c r="AE864" s="81" t="str">
        <f t="shared" si="239"/>
        <v>5-20</v>
      </c>
      <c r="AF864" s="152">
        <f t="shared" si="240"/>
        <v>0.10416666666666674</v>
      </c>
      <c r="AG864" s="153">
        <f t="shared" si="241"/>
        <v>0</v>
      </c>
      <c r="AH864" s="85">
        <f t="shared" si="242"/>
        <v>1</v>
      </c>
      <c r="AI864" s="81">
        <f t="shared" si="243"/>
        <v>20</v>
      </c>
    </row>
    <row r="865" spans="2:35" ht="30" x14ac:dyDescent="0.25">
      <c r="B865" s="171" t="s">
        <v>576</v>
      </c>
      <c r="C865" s="178">
        <v>308</v>
      </c>
      <c r="D865" s="85">
        <f t="shared" si="246"/>
        <v>0</v>
      </c>
      <c r="E865" s="173" t="s">
        <v>1487</v>
      </c>
      <c r="F865" s="178" t="s">
        <v>441</v>
      </c>
      <c r="G865" s="70">
        <v>0.3125</v>
      </c>
      <c r="H865" s="194">
        <v>0.77777777777777779</v>
      </c>
      <c r="I865" s="200">
        <v>44334</v>
      </c>
      <c r="J865" s="201">
        <v>44336</v>
      </c>
      <c r="K865" s="200">
        <v>44336</v>
      </c>
      <c r="L865" s="200">
        <v>44336</v>
      </c>
      <c r="M865" s="176">
        <v>0.66666666666666663</v>
      </c>
      <c r="N865" s="176">
        <v>0.72916666666666663</v>
      </c>
      <c r="O865" s="173" t="s">
        <v>1488</v>
      </c>
      <c r="P865" s="178" t="s">
        <v>182</v>
      </c>
      <c r="Q865" s="178" t="s">
        <v>77</v>
      </c>
      <c r="R865" s="204" t="s">
        <v>1063</v>
      </c>
      <c r="S865" s="170" t="s">
        <v>726</v>
      </c>
      <c r="T865" s="171" t="s">
        <v>184</v>
      </c>
      <c r="U865" s="151">
        <f t="shared" si="231"/>
        <v>2</v>
      </c>
      <c r="V865" s="50">
        <f t="shared" si="232"/>
        <v>1</v>
      </c>
      <c r="W865" s="152">
        <f t="shared" si="245"/>
        <v>1.1738777777777778</v>
      </c>
      <c r="X865" s="152">
        <f t="shared" si="244"/>
        <v>1.6732744444444445</v>
      </c>
      <c r="Y865" s="134">
        <f t="shared" si="233"/>
        <v>0</v>
      </c>
      <c r="Z865" s="152">
        <f t="shared" si="234"/>
        <v>9.722222222222221E-2</v>
      </c>
      <c r="AA865" s="152">
        <f t="shared" si="235"/>
        <v>1.7704966666666668</v>
      </c>
      <c r="AB865" s="91">
        <f t="shared" si="236"/>
        <v>20</v>
      </c>
      <c r="AC865" s="81">
        <f t="shared" si="237"/>
        <v>5</v>
      </c>
      <c r="AD865" s="81">
        <f t="shared" si="238"/>
        <v>20</v>
      </c>
      <c r="AE865" s="81" t="str">
        <f t="shared" si="239"/>
        <v>5-20</v>
      </c>
      <c r="AF865" s="152">
        <f t="shared" si="240"/>
        <v>6.25E-2</v>
      </c>
      <c r="AG865" s="153">
        <f t="shared" si="241"/>
        <v>0</v>
      </c>
      <c r="AH865" s="85">
        <f t="shared" si="242"/>
        <v>1</v>
      </c>
      <c r="AI865" s="81">
        <f t="shared" si="243"/>
        <v>20</v>
      </c>
    </row>
    <row r="866" spans="2:35" ht="30" x14ac:dyDescent="0.25">
      <c r="B866" s="171" t="s">
        <v>576</v>
      </c>
      <c r="C866" s="178">
        <v>308</v>
      </c>
      <c r="D866" s="85">
        <f t="shared" si="246"/>
        <v>0</v>
      </c>
      <c r="E866" s="173" t="s">
        <v>1489</v>
      </c>
      <c r="F866" s="178" t="s">
        <v>441</v>
      </c>
      <c r="G866" s="70">
        <v>0.3125</v>
      </c>
      <c r="H866" s="194">
        <v>0.77777777777777779</v>
      </c>
      <c r="I866" s="200">
        <v>44334</v>
      </c>
      <c r="J866" s="201">
        <v>44336</v>
      </c>
      <c r="K866" s="200">
        <v>44336</v>
      </c>
      <c r="L866" s="200">
        <v>44336</v>
      </c>
      <c r="M866" s="176">
        <v>0.6875</v>
      </c>
      <c r="N866" s="176">
        <v>0.72916666666666663</v>
      </c>
      <c r="O866" s="50" t="s">
        <v>62</v>
      </c>
      <c r="P866" s="178" t="s">
        <v>182</v>
      </c>
      <c r="Q866" s="178" t="s">
        <v>77</v>
      </c>
      <c r="R866" s="204" t="s">
        <v>1063</v>
      </c>
      <c r="S866" s="170" t="s">
        <v>726</v>
      </c>
      <c r="T866" s="171" t="s">
        <v>184</v>
      </c>
      <c r="U866" s="151">
        <f t="shared" si="231"/>
        <v>2</v>
      </c>
      <c r="V866" s="50">
        <f t="shared" si="232"/>
        <v>1</v>
      </c>
      <c r="W866" s="152">
        <f t="shared" si="245"/>
        <v>1.1738777777777778</v>
      </c>
      <c r="X866" s="152">
        <f t="shared" si="244"/>
        <v>1.6732744444444445</v>
      </c>
      <c r="Y866" s="134">
        <f t="shared" si="233"/>
        <v>0</v>
      </c>
      <c r="Z866" s="152">
        <f t="shared" si="234"/>
        <v>9.722222222222221E-2</v>
      </c>
      <c r="AA866" s="152">
        <f t="shared" si="235"/>
        <v>1.7704966666666668</v>
      </c>
      <c r="AB866" s="91">
        <f t="shared" si="236"/>
        <v>20</v>
      </c>
      <c r="AC866" s="81">
        <f t="shared" si="237"/>
        <v>5</v>
      </c>
      <c r="AD866" s="81">
        <f t="shared" si="238"/>
        <v>20</v>
      </c>
      <c r="AE866" s="81" t="str">
        <f t="shared" si="239"/>
        <v>5-20</v>
      </c>
      <c r="AF866" s="152">
        <f t="shared" si="240"/>
        <v>4.166666666666663E-2</v>
      </c>
      <c r="AG866" s="153">
        <f t="shared" si="241"/>
        <v>0</v>
      </c>
      <c r="AH866" s="85">
        <f t="shared" si="242"/>
        <v>1</v>
      </c>
      <c r="AI866" s="81">
        <f t="shared" si="243"/>
        <v>20</v>
      </c>
    </row>
    <row r="867" spans="2:35" x14ac:dyDescent="0.25">
      <c r="B867" s="171" t="s">
        <v>576</v>
      </c>
      <c r="C867" s="178">
        <v>308</v>
      </c>
      <c r="D867" s="85">
        <f t="shared" si="246"/>
        <v>1</v>
      </c>
      <c r="E867" s="173" t="s">
        <v>1063</v>
      </c>
      <c r="F867" s="178" t="s">
        <v>441</v>
      </c>
      <c r="G867" s="70">
        <v>0.3125</v>
      </c>
      <c r="H867" s="194">
        <v>0.77777777777777779</v>
      </c>
      <c r="I867" s="200">
        <v>44334</v>
      </c>
      <c r="J867" s="201">
        <v>44336</v>
      </c>
      <c r="K867" s="200">
        <v>44336</v>
      </c>
      <c r="L867" s="200">
        <v>44336</v>
      </c>
      <c r="M867" s="176">
        <v>0.69444444444444453</v>
      </c>
      <c r="N867" s="176">
        <v>0.72916666666666663</v>
      </c>
      <c r="O867" s="50" t="s">
        <v>62</v>
      </c>
      <c r="P867" s="178" t="s">
        <v>182</v>
      </c>
      <c r="Q867" s="178" t="s">
        <v>77</v>
      </c>
      <c r="R867" s="204" t="s">
        <v>1063</v>
      </c>
      <c r="S867" s="170" t="s">
        <v>726</v>
      </c>
      <c r="T867" s="171" t="s">
        <v>184</v>
      </c>
      <c r="U867" s="151">
        <f t="shared" si="231"/>
        <v>2</v>
      </c>
      <c r="V867" s="50">
        <f t="shared" si="232"/>
        <v>1</v>
      </c>
      <c r="W867" s="152">
        <f t="shared" si="245"/>
        <v>1.1738777777777778</v>
      </c>
      <c r="X867" s="152">
        <f t="shared" si="244"/>
        <v>1.6732744444444445</v>
      </c>
      <c r="Y867" s="134">
        <f t="shared" si="233"/>
        <v>0</v>
      </c>
      <c r="Z867" s="152">
        <f t="shared" si="234"/>
        <v>9.722222222222221E-2</v>
      </c>
      <c r="AA867" s="152">
        <f t="shared" si="235"/>
        <v>1.7704966666666668</v>
      </c>
      <c r="AB867" s="91">
        <f t="shared" si="236"/>
        <v>20</v>
      </c>
      <c r="AC867" s="81">
        <f t="shared" si="237"/>
        <v>5</v>
      </c>
      <c r="AD867" s="81">
        <f t="shared" si="238"/>
        <v>20</v>
      </c>
      <c r="AE867" s="81" t="str">
        <f t="shared" si="239"/>
        <v>5-20</v>
      </c>
      <c r="AF867" s="152">
        <f t="shared" si="240"/>
        <v>3.4722222222222099E-2</v>
      </c>
      <c r="AG867" s="153">
        <f t="shared" si="241"/>
        <v>0</v>
      </c>
      <c r="AH867" s="85">
        <f t="shared" si="242"/>
        <v>1</v>
      </c>
      <c r="AI867" s="81">
        <f t="shared" si="243"/>
        <v>20</v>
      </c>
    </row>
    <row r="868" spans="2:35" x14ac:dyDescent="0.25">
      <c r="B868" s="171" t="s">
        <v>214</v>
      </c>
      <c r="C868" s="178">
        <v>309</v>
      </c>
      <c r="D868" s="85">
        <f t="shared" si="246"/>
        <v>1</v>
      </c>
      <c r="E868" s="173" t="s">
        <v>1490</v>
      </c>
      <c r="F868" s="178" t="s">
        <v>441</v>
      </c>
      <c r="G868" s="70">
        <v>0.3125</v>
      </c>
      <c r="H868" s="194">
        <v>0.77777777777777779</v>
      </c>
      <c r="I868" s="200">
        <v>44334</v>
      </c>
      <c r="J868" s="201">
        <v>44336</v>
      </c>
      <c r="K868" s="200">
        <v>44334</v>
      </c>
      <c r="L868" s="200">
        <v>44334</v>
      </c>
      <c r="M868" s="199">
        <v>0.33333333333333331</v>
      </c>
      <c r="N868" s="199">
        <v>0.75</v>
      </c>
      <c r="O868" s="173" t="s">
        <v>65</v>
      </c>
      <c r="P868" s="178"/>
      <c r="Q868" s="178" t="s">
        <v>77</v>
      </c>
      <c r="R868" s="202" t="s">
        <v>1491</v>
      </c>
      <c r="S868" s="173" t="s">
        <v>336</v>
      </c>
      <c r="T868" s="50" t="s">
        <v>186</v>
      </c>
      <c r="U868" s="151">
        <f t="shared" si="231"/>
        <v>2</v>
      </c>
      <c r="V868" s="50">
        <f t="shared" si="232"/>
        <v>1</v>
      </c>
      <c r="W868" s="152">
        <f t="shared" si="245"/>
        <v>1.1738777777777778</v>
      </c>
      <c r="X868" s="152">
        <f t="shared" si="244"/>
        <v>1.6732744444444445</v>
      </c>
      <c r="Y868" s="134">
        <f t="shared" si="233"/>
        <v>0</v>
      </c>
      <c r="Z868" s="152">
        <f t="shared" si="234"/>
        <v>9.722222222222221E-2</v>
      </c>
      <c r="AA868" s="152">
        <f t="shared" si="235"/>
        <v>1.7704966666666668</v>
      </c>
      <c r="AB868" s="91">
        <f t="shared" si="236"/>
        <v>20</v>
      </c>
      <c r="AC868" s="81">
        <f t="shared" si="237"/>
        <v>5</v>
      </c>
      <c r="AD868" s="81">
        <f t="shared" si="238"/>
        <v>20</v>
      </c>
      <c r="AE868" s="81" t="str">
        <f t="shared" si="239"/>
        <v>5-20</v>
      </c>
      <c r="AF868" s="152">
        <f t="shared" si="240"/>
        <v>0.33366666666666667</v>
      </c>
      <c r="AG868" s="153">
        <f t="shared" si="241"/>
        <v>0</v>
      </c>
      <c r="AH868" s="85">
        <f t="shared" si="242"/>
        <v>1</v>
      </c>
      <c r="AI868" s="81">
        <f t="shared" si="243"/>
        <v>20</v>
      </c>
    </row>
    <row r="869" spans="2:35" ht="30" x14ac:dyDescent="0.25">
      <c r="B869" s="171" t="s">
        <v>78</v>
      </c>
      <c r="C869" s="178">
        <v>310</v>
      </c>
      <c r="D869" s="85">
        <f t="shared" si="246"/>
        <v>0</v>
      </c>
      <c r="E869" s="173" t="s">
        <v>1492</v>
      </c>
      <c r="F869" s="178" t="s">
        <v>441</v>
      </c>
      <c r="G869" s="70">
        <v>0.3125</v>
      </c>
      <c r="H869" s="194">
        <v>0.77777777777777779</v>
      </c>
      <c r="I869" s="200">
        <v>44334</v>
      </c>
      <c r="J869" s="207">
        <v>44335</v>
      </c>
      <c r="K869" s="200">
        <v>44334</v>
      </c>
      <c r="L869" s="200">
        <v>44334</v>
      </c>
      <c r="M869" s="199">
        <v>0.3125</v>
      </c>
      <c r="N869" s="199">
        <v>0.69166666666666676</v>
      </c>
      <c r="O869" s="173" t="s">
        <v>1482</v>
      </c>
      <c r="P869" s="178"/>
      <c r="Q869" s="178" t="s">
        <v>77</v>
      </c>
      <c r="R869" s="202" t="s">
        <v>1493</v>
      </c>
      <c r="S869" s="173" t="s">
        <v>336</v>
      </c>
      <c r="T869" s="178" t="s">
        <v>184</v>
      </c>
      <c r="U869" s="151">
        <f t="shared" si="231"/>
        <v>1</v>
      </c>
      <c r="V869" s="50">
        <f t="shared" si="232"/>
        <v>1</v>
      </c>
      <c r="W869" s="152">
        <f t="shared" si="245"/>
        <v>0.90277777777777768</v>
      </c>
      <c r="X869" s="152">
        <f t="shared" si="244"/>
        <v>1.1319444444444444</v>
      </c>
      <c r="Y869" s="134">
        <f t="shared" si="233"/>
        <v>0</v>
      </c>
      <c r="Z869" s="152">
        <f t="shared" si="234"/>
        <v>9.722222222222221E-2</v>
      </c>
      <c r="AA869" s="152">
        <f t="shared" si="235"/>
        <v>1.2291666666666665</v>
      </c>
      <c r="AB869" s="91">
        <f t="shared" si="236"/>
        <v>19</v>
      </c>
      <c r="AC869" s="81">
        <f t="shared" si="237"/>
        <v>5</v>
      </c>
      <c r="AD869" s="81">
        <f t="shared" si="238"/>
        <v>20</v>
      </c>
      <c r="AE869" s="81" t="str">
        <f t="shared" si="239"/>
        <v>5-20</v>
      </c>
      <c r="AF869" s="152">
        <f t="shared" si="240"/>
        <v>0.29616666666666674</v>
      </c>
      <c r="AG869" s="153">
        <f t="shared" si="241"/>
        <v>0</v>
      </c>
      <c r="AH869" s="85">
        <f t="shared" si="242"/>
        <v>1</v>
      </c>
      <c r="AI869" s="81">
        <f t="shared" si="243"/>
        <v>20</v>
      </c>
    </row>
    <row r="870" spans="2:35" x14ac:dyDescent="0.25">
      <c r="B870" s="171" t="s">
        <v>78</v>
      </c>
      <c r="C870" s="178">
        <v>310</v>
      </c>
      <c r="D870" s="85">
        <f t="shared" si="246"/>
        <v>1</v>
      </c>
      <c r="E870" s="50" t="s">
        <v>1494</v>
      </c>
      <c r="F870" s="178" t="s">
        <v>441</v>
      </c>
      <c r="G870" s="70">
        <v>0.3125</v>
      </c>
      <c r="H870" s="194">
        <v>0.77777777777777779</v>
      </c>
      <c r="I870" s="200">
        <v>44334</v>
      </c>
      <c r="J870" s="207">
        <v>44335</v>
      </c>
      <c r="K870" s="200">
        <v>44334</v>
      </c>
      <c r="L870" s="200">
        <v>44334</v>
      </c>
      <c r="M870" s="70">
        <v>0.69513888888888886</v>
      </c>
      <c r="N870" s="70">
        <v>0.73333333333333339</v>
      </c>
      <c r="O870" s="50" t="s">
        <v>730</v>
      </c>
      <c r="P870" s="50"/>
      <c r="Q870" s="178" t="s">
        <v>77</v>
      </c>
      <c r="R870" s="50" t="s">
        <v>1495</v>
      </c>
      <c r="S870" s="173" t="s">
        <v>336</v>
      </c>
      <c r="T870" s="178" t="s">
        <v>184</v>
      </c>
      <c r="U870" s="151">
        <f t="shared" si="231"/>
        <v>1</v>
      </c>
      <c r="V870" s="50">
        <f t="shared" si="232"/>
        <v>1</v>
      </c>
      <c r="W870" s="152">
        <f t="shared" si="245"/>
        <v>0.90277777777777768</v>
      </c>
      <c r="X870" s="152">
        <f t="shared" si="244"/>
        <v>1.1319444444444444</v>
      </c>
      <c r="Y870" s="134">
        <f t="shared" si="233"/>
        <v>0</v>
      </c>
      <c r="Z870" s="152">
        <f t="shared" si="234"/>
        <v>9.722222222222221E-2</v>
      </c>
      <c r="AA870" s="152">
        <f t="shared" si="235"/>
        <v>1.2291666666666665</v>
      </c>
      <c r="AB870" s="91">
        <f t="shared" si="236"/>
        <v>19</v>
      </c>
      <c r="AC870" s="81">
        <f t="shared" si="237"/>
        <v>5</v>
      </c>
      <c r="AD870" s="81">
        <f t="shared" si="238"/>
        <v>20</v>
      </c>
      <c r="AE870" s="81" t="str">
        <f t="shared" si="239"/>
        <v>5-20</v>
      </c>
      <c r="AF870" s="152">
        <f t="shared" si="240"/>
        <v>3.8194444444444531E-2</v>
      </c>
      <c r="AG870" s="153">
        <f t="shared" si="241"/>
        <v>0</v>
      </c>
      <c r="AH870" s="85">
        <f t="shared" si="242"/>
        <v>1</v>
      </c>
      <c r="AI870" s="81">
        <f t="shared" si="243"/>
        <v>20</v>
      </c>
    </row>
    <row r="871" spans="2:35" ht="30" x14ac:dyDescent="0.25">
      <c r="B871" s="171" t="s">
        <v>232</v>
      </c>
      <c r="C871" s="171">
        <v>311</v>
      </c>
      <c r="D871" s="85">
        <f t="shared" si="246"/>
        <v>0</v>
      </c>
      <c r="E871" s="170" t="s">
        <v>1496</v>
      </c>
      <c r="F871" s="171" t="s">
        <v>890</v>
      </c>
      <c r="G871" s="194">
        <v>0.41666666666666669</v>
      </c>
      <c r="H871" s="194">
        <v>0.45347222222222222</v>
      </c>
      <c r="I871" s="200">
        <v>44334</v>
      </c>
      <c r="J871" s="200">
        <v>44334</v>
      </c>
      <c r="K871" s="200">
        <v>44334</v>
      </c>
      <c r="L871" s="200">
        <v>44334</v>
      </c>
      <c r="M871" s="194">
        <v>0.3125</v>
      </c>
      <c r="N871" s="194">
        <v>0.4513888888888889</v>
      </c>
      <c r="O871" s="170" t="s">
        <v>1497</v>
      </c>
      <c r="P871" s="203" t="s">
        <v>274</v>
      </c>
      <c r="Q871" s="171" t="s">
        <v>77</v>
      </c>
      <c r="R871" s="204" t="s">
        <v>1498</v>
      </c>
      <c r="S871" s="170" t="s">
        <v>710</v>
      </c>
      <c r="T871" s="50" t="s">
        <v>185</v>
      </c>
      <c r="U871" s="151">
        <f t="shared" si="231"/>
        <v>0</v>
      </c>
      <c r="V871" s="50">
        <f t="shared" si="232"/>
        <v>1</v>
      </c>
      <c r="W871" s="152">
        <f t="shared" si="245"/>
        <v>3.6805555555555536E-2</v>
      </c>
      <c r="X871" s="152">
        <f t="shared" si="244"/>
        <v>3.6805555555555536E-2</v>
      </c>
      <c r="Y871" s="134">
        <f t="shared" si="233"/>
        <v>1</v>
      </c>
      <c r="Z871" s="152">
        <f t="shared" si="234"/>
        <v>0</v>
      </c>
      <c r="AA871" s="152">
        <f t="shared" si="235"/>
        <v>3.6805555555555536E-2</v>
      </c>
      <c r="AB871" s="91">
        <f t="shared" si="236"/>
        <v>18</v>
      </c>
      <c r="AC871" s="81">
        <f t="shared" si="237"/>
        <v>5</v>
      </c>
      <c r="AD871" s="81">
        <f t="shared" si="238"/>
        <v>20</v>
      </c>
      <c r="AE871" s="81" t="str">
        <f t="shared" si="239"/>
        <v>5-20</v>
      </c>
      <c r="AF871" s="152">
        <f t="shared" si="240"/>
        <v>0.1388888888888889</v>
      </c>
      <c r="AG871" s="153">
        <f t="shared" si="241"/>
        <v>0</v>
      </c>
      <c r="AH871" s="85">
        <f t="shared" si="242"/>
        <v>1</v>
      </c>
      <c r="AI871" s="81">
        <f t="shared" si="243"/>
        <v>20</v>
      </c>
    </row>
    <row r="872" spans="2:35" x14ac:dyDescent="0.25">
      <c r="B872" s="171" t="s">
        <v>232</v>
      </c>
      <c r="C872" s="171">
        <v>311</v>
      </c>
      <c r="D872" s="85">
        <f t="shared" si="246"/>
        <v>1</v>
      </c>
      <c r="E872" s="50" t="s">
        <v>250</v>
      </c>
      <c r="F872" s="50" t="s">
        <v>1499</v>
      </c>
      <c r="G872" s="194">
        <v>0.41666666666666669</v>
      </c>
      <c r="H872" s="194">
        <v>0.45347222222222222</v>
      </c>
      <c r="I872" s="200">
        <v>44334</v>
      </c>
      <c r="J872" s="200">
        <v>44334</v>
      </c>
      <c r="K872" s="200">
        <v>44334</v>
      </c>
      <c r="L872" s="200">
        <v>44334</v>
      </c>
      <c r="M872" s="70">
        <v>0.3125</v>
      </c>
      <c r="N872" s="70">
        <v>0.375</v>
      </c>
      <c r="O872" s="72" t="s">
        <v>733</v>
      </c>
      <c r="P872" s="203" t="s">
        <v>274</v>
      </c>
      <c r="Q872" s="171" t="s">
        <v>77</v>
      </c>
      <c r="R872" s="204" t="s">
        <v>670</v>
      </c>
      <c r="S872" s="170" t="s">
        <v>337</v>
      </c>
      <c r="T872" s="50" t="s">
        <v>185</v>
      </c>
      <c r="U872" s="151">
        <f t="shared" si="231"/>
        <v>0</v>
      </c>
      <c r="V872" s="50">
        <f t="shared" si="232"/>
        <v>1</v>
      </c>
      <c r="W872" s="152">
        <f t="shared" si="245"/>
        <v>3.6805555555555536E-2</v>
      </c>
      <c r="X872" s="152">
        <f t="shared" si="244"/>
        <v>3.6805555555555536E-2</v>
      </c>
      <c r="Y872" s="134">
        <f t="shared" si="233"/>
        <v>1</v>
      </c>
      <c r="Z872" s="152">
        <f t="shared" si="234"/>
        <v>0</v>
      </c>
      <c r="AA872" s="152">
        <f t="shared" si="235"/>
        <v>3.6805555555555536E-2</v>
      </c>
      <c r="AB872" s="91">
        <f t="shared" si="236"/>
        <v>18</v>
      </c>
      <c r="AC872" s="81">
        <f t="shared" si="237"/>
        <v>5</v>
      </c>
      <c r="AD872" s="81">
        <f t="shared" si="238"/>
        <v>20</v>
      </c>
      <c r="AE872" s="81" t="str">
        <f t="shared" si="239"/>
        <v>5-20</v>
      </c>
      <c r="AF872" s="152">
        <f t="shared" si="240"/>
        <v>6.25E-2</v>
      </c>
      <c r="AG872" s="153">
        <f t="shared" si="241"/>
        <v>0</v>
      </c>
      <c r="AH872" s="85">
        <f t="shared" si="242"/>
        <v>1</v>
      </c>
      <c r="AI872" s="81">
        <f t="shared" si="243"/>
        <v>20</v>
      </c>
    </row>
    <row r="873" spans="2:35" x14ac:dyDescent="0.25">
      <c r="B873" s="171" t="s">
        <v>203</v>
      </c>
      <c r="C873" s="178">
        <v>312</v>
      </c>
      <c r="D873" s="85">
        <f t="shared" si="246"/>
        <v>0</v>
      </c>
      <c r="E873" s="173" t="s">
        <v>1500</v>
      </c>
      <c r="F873" s="171" t="s">
        <v>1478</v>
      </c>
      <c r="G873" s="199">
        <v>0.35416666666666669</v>
      </c>
      <c r="H873" s="199">
        <v>0.66666666666666663</v>
      </c>
      <c r="I873" s="200">
        <v>44334</v>
      </c>
      <c r="J873" s="207">
        <v>44335</v>
      </c>
      <c r="K873" s="200">
        <v>44334</v>
      </c>
      <c r="L873" s="200">
        <v>44334</v>
      </c>
      <c r="M873" s="199">
        <v>0.375</v>
      </c>
      <c r="N873" s="199">
        <v>0.39583333333333331</v>
      </c>
      <c r="O873" s="173" t="s">
        <v>72</v>
      </c>
      <c r="P873" s="178" t="s">
        <v>264</v>
      </c>
      <c r="Q873" s="178" t="s">
        <v>77</v>
      </c>
      <c r="R873" s="202" t="s">
        <v>670</v>
      </c>
      <c r="S873" s="170" t="s">
        <v>337</v>
      </c>
      <c r="T873" s="50" t="s">
        <v>185</v>
      </c>
      <c r="U873" s="151">
        <f t="shared" si="231"/>
        <v>1</v>
      </c>
      <c r="V873" s="50">
        <f t="shared" si="232"/>
        <v>1</v>
      </c>
      <c r="W873" s="152">
        <f t="shared" si="245"/>
        <v>0.58399999999999985</v>
      </c>
      <c r="X873" s="152">
        <f t="shared" si="244"/>
        <v>0.81316666666666648</v>
      </c>
      <c r="Y873" s="134">
        <f t="shared" si="233"/>
        <v>0</v>
      </c>
      <c r="Z873" s="152">
        <f t="shared" si="234"/>
        <v>0.20833333333333337</v>
      </c>
      <c r="AA873" s="152">
        <f t="shared" si="235"/>
        <v>1.0214999999999999</v>
      </c>
      <c r="AB873" s="91">
        <f t="shared" si="236"/>
        <v>19</v>
      </c>
      <c r="AC873" s="81">
        <f t="shared" si="237"/>
        <v>5</v>
      </c>
      <c r="AD873" s="81">
        <f t="shared" si="238"/>
        <v>20</v>
      </c>
      <c r="AE873" s="81" t="str">
        <f t="shared" si="239"/>
        <v>5-20</v>
      </c>
      <c r="AF873" s="152">
        <f t="shared" si="240"/>
        <v>2.0833333333333315E-2</v>
      </c>
      <c r="AG873" s="153">
        <f t="shared" si="241"/>
        <v>0</v>
      </c>
      <c r="AH873" s="85">
        <f t="shared" si="242"/>
        <v>1</v>
      </c>
      <c r="AI873" s="81">
        <f t="shared" si="243"/>
        <v>20</v>
      </c>
    </row>
    <row r="874" spans="2:35" x14ac:dyDescent="0.25">
      <c r="B874" s="171" t="s">
        <v>203</v>
      </c>
      <c r="C874" s="178">
        <v>312</v>
      </c>
      <c r="D874" s="85">
        <f t="shared" si="246"/>
        <v>0</v>
      </c>
      <c r="E874" s="173" t="s">
        <v>1501</v>
      </c>
      <c r="F874" s="171" t="s">
        <v>1478</v>
      </c>
      <c r="G874" s="199">
        <v>0.35416666666666669</v>
      </c>
      <c r="H874" s="199">
        <v>0.66666666666666663</v>
      </c>
      <c r="I874" s="200">
        <v>44334</v>
      </c>
      <c r="J874" s="207">
        <v>44335</v>
      </c>
      <c r="K874" s="200">
        <v>44334</v>
      </c>
      <c r="L874" s="200">
        <v>44334</v>
      </c>
      <c r="M874" s="199">
        <v>0.61805555555555558</v>
      </c>
      <c r="N874" s="199">
        <v>0.65972222222222221</v>
      </c>
      <c r="O874" s="173" t="s">
        <v>72</v>
      </c>
      <c r="P874" s="178" t="s">
        <v>264</v>
      </c>
      <c r="Q874" s="178" t="s">
        <v>77</v>
      </c>
      <c r="R874" s="202" t="s">
        <v>670</v>
      </c>
      <c r="S874" s="170" t="s">
        <v>337</v>
      </c>
      <c r="T874" s="50" t="s">
        <v>185</v>
      </c>
      <c r="U874" s="151">
        <f t="shared" si="231"/>
        <v>1</v>
      </c>
      <c r="V874" s="50">
        <f t="shared" si="232"/>
        <v>1</v>
      </c>
      <c r="W874" s="152">
        <f t="shared" si="245"/>
        <v>0.58399999999999985</v>
      </c>
      <c r="X874" s="152">
        <f t="shared" si="244"/>
        <v>0.81316666666666648</v>
      </c>
      <c r="Y874" s="134">
        <f t="shared" si="233"/>
        <v>0</v>
      </c>
      <c r="Z874" s="152">
        <f t="shared" si="234"/>
        <v>0.20833333333333337</v>
      </c>
      <c r="AA874" s="152">
        <f t="shared" si="235"/>
        <v>1.0214999999999999</v>
      </c>
      <c r="AB874" s="91">
        <f t="shared" si="236"/>
        <v>19</v>
      </c>
      <c r="AC874" s="81">
        <f t="shared" si="237"/>
        <v>5</v>
      </c>
      <c r="AD874" s="81">
        <f t="shared" si="238"/>
        <v>20</v>
      </c>
      <c r="AE874" s="81" t="str">
        <f t="shared" si="239"/>
        <v>5-20</v>
      </c>
      <c r="AF874" s="152">
        <f t="shared" si="240"/>
        <v>4.166666666666663E-2</v>
      </c>
      <c r="AG874" s="153">
        <f t="shared" si="241"/>
        <v>0</v>
      </c>
      <c r="AH874" s="85">
        <f t="shared" si="242"/>
        <v>1</v>
      </c>
      <c r="AI874" s="81">
        <f t="shared" si="243"/>
        <v>20</v>
      </c>
    </row>
    <row r="875" spans="2:35" ht="60" x14ac:dyDescent="0.25">
      <c r="B875" s="171" t="s">
        <v>203</v>
      </c>
      <c r="C875" s="178">
        <v>312</v>
      </c>
      <c r="D875" s="85">
        <f t="shared" si="246"/>
        <v>1</v>
      </c>
      <c r="E875" s="173" t="s">
        <v>1502</v>
      </c>
      <c r="F875" s="171" t="s">
        <v>1478</v>
      </c>
      <c r="G875" s="199">
        <v>0.35416666666666669</v>
      </c>
      <c r="H875" s="199">
        <v>0.66666666666666663</v>
      </c>
      <c r="I875" s="200">
        <v>44334</v>
      </c>
      <c r="J875" s="207">
        <v>44335</v>
      </c>
      <c r="K875" s="200">
        <v>44335</v>
      </c>
      <c r="L875" s="200">
        <v>44335</v>
      </c>
      <c r="M875" s="199">
        <v>0.47222222222222227</v>
      </c>
      <c r="N875" s="199">
        <v>0.65972222222222221</v>
      </c>
      <c r="O875" s="173" t="s">
        <v>1503</v>
      </c>
      <c r="P875" s="178" t="s">
        <v>264</v>
      </c>
      <c r="Q875" s="178" t="s">
        <v>77</v>
      </c>
      <c r="R875" s="204" t="s">
        <v>670</v>
      </c>
      <c r="S875" s="170" t="s">
        <v>337</v>
      </c>
      <c r="T875" s="50" t="s">
        <v>185</v>
      </c>
      <c r="U875" s="151">
        <f t="shared" si="231"/>
        <v>1</v>
      </c>
      <c r="V875" s="50">
        <f t="shared" si="232"/>
        <v>1</v>
      </c>
      <c r="W875" s="152">
        <f t="shared" si="245"/>
        <v>0.58399999999999985</v>
      </c>
      <c r="X875" s="152">
        <f t="shared" si="244"/>
        <v>0.81316666666666648</v>
      </c>
      <c r="Y875" s="134">
        <f t="shared" si="233"/>
        <v>0</v>
      </c>
      <c r="Z875" s="152">
        <f t="shared" si="234"/>
        <v>0.20833333333333337</v>
      </c>
      <c r="AA875" s="152">
        <f t="shared" si="235"/>
        <v>1.0214999999999999</v>
      </c>
      <c r="AB875" s="91">
        <f t="shared" si="236"/>
        <v>19</v>
      </c>
      <c r="AC875" s="81">
        <f t="shared" si="237"/>
        <v>5</v>
      </c>
      <c r="AD875" s="81">
        <f t="shared" si="238"/>
        <v>20</v>
      </c>
      <c r="AE875" s="81" t="str">
        <f t="shared" si="239"/>
        <v>5-20</v>
      </c>
      <c r="AF875" s="152">
        <f t="shared" si="240"/>
        <v>0.18749999999999994</v>
      </c>
      <c r="AG875" s="153">
        <f t="shared" si="241"/>
        <v>0</v>
      </c>
      <c r="AH875" s="85">
        <f t="shared" si="242"/>
        <v>1</v>
      </c>
      <c r="AI875" s="81">
        <f t="shared" si="243"/>
        <v>20</v>
      </c>
    </row>
    <row r="876" spans="2:35" x14ac:dyDescent="0.25">
      <c r="B876" s="171" t="s">
        <v>1074</v>
      </c>
      <c r="C876" s="178">
        <v>313</v>
      </c>
      <c r="D876" s="85">
        <f t="shared" si="246"/>
        <v>1</v>
      </c>
      <c r="E876" s="173" t="s">
        <v>1504</v>
      </c>
      <c r="F876" s="171" t="s">
        <v>1478</v>
      </c>
      <c r="G876" s="199">
        <v>0.33333333333333331</v>
      </c>
      <c r="H876" s="199">
        <v>0.5</v>
      </c>
      <c r="I876" s="200">
        <v>44334</v>
      </c>
      <c r="J876" s="200">
        <v>44334</v>
      </c>
      <c r="K876" s="200">
        <v>44334</v>
      </c>
      <c r="L876" s="200">
        <v>44334</v>
      </c>
      <c r="M876" s="199">
        <v>0.375</v>
      </c>
      <c r="N876" s="199">
        <v>0.5</v>
      </c>
      <c r="O876" s="173" t="s">
        <v>1505</v>
      </c>
      <c r="P876" s="203" t="s">
        <v>1076</v>
      </c>
      <c r="Q876" s="73" t="s">
        <v>47</v>
      </c>
      <c r="R876" s="204" t="s">
        <v>722</v>
      </c>
      <c r="S876" s="170" t="s">
        <v>337</v>
      </c>
      <c r="T876" s="50" t="s">
        <v>186</v>
      </c>
      <c r="U876" s="151">
        <f t="shared" si="231"/>
        <v>0</v>
      </c>
      <c r="V876" s="50">
        <f t="shared" si="232"/>
        <v>1</v>
      </c>
      <c r="W876" s="152">
        <f t="shared" si="245"/>
        <v>0.16666666666666669</v>
      </c>
      <c r="X876" s="152">
        <f t="shared" si="244"/>
        <v>0.16666666666666669</v>
      </c>
      <c r="Y876" s="134">
        <f t="shared" si="233"/>
        <v>1</v>
      </c>
      <c r="Z876" s="152">
        <f t="shared" si="234"/>
        <v>0</v>
      </c>
      <c r="AA876" s="152">
        <f t="shared" si="235"/>
        <v>0.16666666666666669</v>
      </c>
      <c r="AB876" s="91">
        <f t="shared" si="236"/>
        <v>18</v>
      </c>
      <c r="AC876" s="81">
        <f t="shared" si="237"/>
        <v>5</v>
      </c>
      <c r="AD876" s="81">
        <f t="shared" si="238"/>
        <v>20</v>
      </c>
      <c r="AE876" s="81" t="str">
        <f t="shared" si="239"/>
        <v>5-20</v>
      </c>
      <c r="AF876" s="152">
        <f t="shared" si="240"/>
        <v>0.125</v>
      </c>
      <c r="AG876" s="153">
        <f t="shared" si="241"/>
        <v>0</v>
      </c>
      <c r="AH876" s="85">
        <f t="shared" si="242"/>
        <v>1</v>
      </c>
      <c r="AI876" s="81">
        <f t="shared" si="243"/>
        <v>20</v>
      </c>
    </row>
    <row r="877" spans="2:35" x14ac:dyDescent="0.25">
      <c r="B877" s="171" t="s">
        <v>1091</v>
      </c>
      <c r="C877" s="178">
        <v>314</v>
      </c>
      <c r="D877" s="85">
        <f t="shared" si="246"/>
        <v>1</v>
      </c>
      <c r="E877" s="173" t="s">
        <v>1507</v>
      </c>
      <c r="F877" s="171" t="s">
        <v>1478</v>
      </c>
      <c r="G877" s="199">
        <v>0.35416666666666669</v>
      </c>
      <c r="H877" s="199">
        <v>0.39513888888888887</v>
      </c>
      <c r="I877" s="200">
        <v>44334</v>
      </c>
      <c r="J877" s="200">
        <v>44334</v>
      </c>
      <c r="K877" s="200">
        <v>44334</v>
      </c>
      <c r="L877" s="200">
        <v>44334</v>
      </c>
      <c r="M877" s="199">
        <v>0.35416666666666669</v>
      </c>
      <c r="N877" s="199">
        <v>0.3888888888888889</v>
      </c>
      <c r="O877" s="173" t="s">
        <v>730</v>
      </c>
      <c r="P877" s="178"/>
      <c r="Q877" s="178" t="s">
        <v>77</v>
      </c>
      <c r="R877" s="204" t="s">
        <v>673</v>
      </c>
      <c r="S877" s="170" t="s">
        <v>337</v>
      </c>
      <c r="T877" s="50" t="s">
        <v>186</v>
      </c>
      <c r="U877" s="151">
        <f t="shared" si="231"/>
        <v>0</v>
      </c>
      <c r="V877" s="50">
        <f t="shared" si="232"/>
        <v>1</v>
      </c>
      <c r="W877" s="152">
        <f t="shared" si="245"/>
        <v>4.0972222222222188E-2</v>
      </c>
      <c r="X877" s="152">
        <f t="shared" si="244"/>
        <v>4.0972222222222188E-2</v>
      </c>
      <c r="Y877" s="134">
        <f t="shared" si="233"/>
        <v>1</v>
      </c>
      <c r="Z877" s="152">
        <f t="shared" si="234"/>
        <v>0</v>
      </c>
      <c r="AA877" s="152">
        <f t="shared" si="235"/>
        <v>4.0972222222222188E-2</v>
      </c>
      <c r="AB877" s="91">
        <f t="shared" si="236"/>
        <v>18</v>
      </c>
      <c r="AC877" s="81">
        <f t="shared" si="237"/>
        <v>5</v>
      </c>
      <c r="AD877" s="81">
        <f t="shared" si="238"/>
        <v>20</v>
      </c>
      <c r="AE877" s="81" t="str">
        <f t="shared" si="239"/>
        <v>5-20</v>
      </c>
      <c r="AF877" s="152">
        <f t="shared" si="240"/>
        <v>3.472222222222221E-2</v>
      </c>
      <c r="AG877" s="153">
        <f t="shared" si="241"/>
        <v>0</v>
      </c>
      <c r="AH877" s="85">
        <f t="shared" si="242"/>
        <v>1</v>
      </c>
      <c r="AI877" s="81">
        <f t="shared" si="243"/>
        <v>20</v>
      </c>
    </row>
    <row r="878" spans="2:35" ht="36" x14ac:dyDescent="0.25">
      <c r="B878" s="171" t="s">
        <v>1064</v>
      </c>
      <c r="C878" s="178">
        <v>315</v>
      </c>
      <c r="D878" s="85">
        <f t="shared" si="246"/>
        <v>0</v>
      </c>
      <c r="E878" s="173" t="s">
        <v>1508</v>
      </c>
      <c r="F878" s="171" t="s">
        <v>1478</v>
      </c>
      <c r="G878" s="199">
        <v>0.43055555555555558</v>
      </c>
      <c r="H878" s="199">
        <v>0.16666666666666666</v>
      </c>
      <c r="I878" s="200">
        <v>44334</v>
      </c>
      <c r="J878" s="207">
        <v>44335</v>
      </c>
      <c r="K878" s="200">
        <v>44334</v>
      </c>
      <c r="L878" s="200">
        <v>44334</v>
      </c>
      <c r="M878" s="199">
        <v>0.65277777777777779</v>
      </c>
      <c r="N878" s="199">
        <v>0.75763888888888886</v>
      </c>
      <c r="O878" s="173" t="s">
        <v>1509</v>
      </c>
      <c r="P878" s="203" t="s">
        <v>1066</v>
      </c>
      <c r="Q878" s="178" t="s">
        <v>77</v>
      </c>
      <c r="R878" s="204" t="s">
        <v>1510</v>
      </c>
      <c r="S878" s="173" t="s">
        <v>336</v>
      </c>
      <c r="T878" s="171" t="s">
        <v>185</v>
      </c>
      <c r="U878" s="151">
        <f t="shared" si="231"/>
        <v>1</v>
      </c>
      <c r="V878" s="50">
        <f t="shared" si="232"/>
        <v>1</v>
      </c>
      <c r="W878" s="152">
        <f t="shared" si="245"/>
        <v>7.611111111111013E-3</v>
      </c>
      <c r="X878" s="152">
        <f t="shared" si="244"/>
        <v>0.23677777777777773</v>
      </c>
      <c r="Y878" s="134">
        <f t="shared" si="233"/>
        <v>1</v>
      </c>
      <c r="Z878" s="152">
        <f t="shared" si="234"/>
        <v>0</v>
      </c>
      <c r="AA878" s="152">
        <f t="shared" si="235"/>
        <v>0.23677777777777773</v>
      </c>
      <c r="AB878" s="91">
        <f t="shared" si="236"/>
        <v>19</v>
      </c>
      <c r="AC878" s="81">
        <f t="shared" si="237"/>
        <v>5</v>
      </c>
      <c r="AD878" s="81">
        <f t="shared" si="238"/>
        <v>20</v>
      </c>
      <c r="AE878" s="81" t="str">
        <f t="shared" si="239"/>
        <v>5-20</v>
      </c>
      <c r="AF878" s="152">
        <f t="shared" si="240"/>
        <v>0.10486111111111107</v>
      </c>
      <c r="AG878" s="153">
        <f t="shared" si="241"/>
        <v>0</v>
      </c>
      <c r="AH878" s="85">
        <f t="shared" si="242"/>
        <v>1</v>
      </c>
      <c r="AI878" s="81">
        <f t="shared" si="243"/>
        <v>20</v>
      </c>
    </row>
    <row r="879" spans="2:35" ht="30" x14ac:dyDescent="0.25">
      <c r="B879" s="171" t="s">
        <v>1064</v>
      </c>
      <c r="C879" s="178">
        <v>315</v>
      </c>
      <c r="D879" s="85">
        <f t="shared" si="246"/>
        <v>0</v>
      </c>
      <c r="E879" s="50" t="s">
        <v>1511</v>
      </c>
      <c r="F879" s="171" t="s">
        <v>1478</v>
      </c>
      <c r="G879" s="199">
        <v>0.43055555555555558</v>
      </c>
      <c r="H879" s="199">
        <v>0.16666666666666666</v>
      </c>
      <c r="I879" s="200">
        <v>44334</v>
      </c>
      <c r="J879" s="207">
        <v>44335</v>
      </c>
      <c r="K879" s="207">
        <v>44335</v>
      </c>
      <c r="L879" s="207">
        <v>44335</v>
      </c>
      <c r="M879" s="70">
        <v>0.375</v>
      </c>
      <c r="N879" s="70">
        <v>0.58333333333333337</v>
      </c>
      <c r="O879" s="72" t="s">
        <v>1512</v>
      </c>
      <c r="P879" s="203" t="s">
        <v>1066</v>
      </c>
      <c r="Q879" s="178" t="s">
        <v>77</v>
      </c>
      <c r="R879" s="204" t="s">
        <v>1513</v>
      </c>
      <c r="S879" s="170" t="s">
        <v>337</v>
      </c>
      <c r="T879" s="171" t="s">
        <v>185</v>
      </c>
      <c r="U879" s="151">
        <f t="shared" si="231"/>
        <v>1</v>
      </c>
      <c r="V879" s="50">
        <f t="shared" si="232"/>
        <v>1</v>
      </c>
      <c r="W879" s="152">
        <f t="shared" si="245"/>
        <v>7.611111111111013E-3</v>
      </c>
      <c r="X879" s="152">
        <f t="shared" si="244"/>
        <v>0.23677777777777773</v>
      </c>
      <c r="Y879" s="134">
        <f t="shared" si="233"/>
        <v>1</v>
      </c>
      <c r="Z879" s="152">
        <f t="shared" si="234"/>
        <v>0</v>
      </c>
      <c r="AA879" s="152">
        <f t="shared" si="235"/>
        <v>0.23677777777777773</v>
      </c>
      <c r="AB879" s="91">
        <f t="shared" si="236"/>
        <v>19</v>
      </c>
      <c r="AC879" s="81">
        <f t="shared" si="237"/>
        <v>5</v>
      </c>
      <c r="AD879" s="81">
        <f t="shared" si="238"/>
        <v>20</v>
      </c>
      <c r="AE879" s="81" t="str">
        <f t="shared" si="239"/>
        <v>5-20</v>
      </c>
      <c r="AF879" s="152">
        <f t="shared" si="240"/>
        <v>0.12533333333333335</v>
      </c>
      <c r="AG879" s="153">
        <f t="shared" si="241"/>
        <v>0</v>
      </c>
      <c r="AH879" s="85">
        <f t="shared" si="242"/>
        <v>1</v>
      </c>
      <c r="AI879" s="81">
        <f t="shared" si="243"/>
        <v>20</v>
      </c>
    </row>
    <row r="880" spans="2:35" x14ac:dyDescent="0.25">
      <c r="B880" s="171" t="s">
        <v>1064</v>
      </c>
      <c r="C880" s="178">
        <v>315</v>
      </c>
      <c r="D880" s="85">
        <f t="shared" ref="D880:D896" si="247">IF(C880=C881,0,1)</f>
        <v>1</v>
      </c>
      <c r="E880" s="50" t="s">
        <v>1514</v>
      </c>
      <c r="F880" s="171" t="s">
        <v>1478</v>
      </c>
      <c r="G880" s="199">
        <v>0.43055555555555558</v>
      </c>
      <c r="H880" s="199">
        <v>0.16666666666666666</v>
      </c>
      <c r="I880" s="200">
        <v>44334</v>
      </c>
      <c r="J880" s="207">
        <v>44335</v>
      </c>
      <c r="K880" s="207">
        <v>44335</v>
      </c>
      <c r="L880" s="207">
        <v>44335</v>
      </c>
      <c r="M880" s="70">
        <v>0.59722222222222221</v>
      </c>
      <c r="N880" s="70">
        <v>0.64583333333333337</v>
      </c>
      <c r="O880" s="50" t="s">
        <v>136</v>
      </c>
      <c r="P880" s="203" t="s">
        <v>1066</v>
      </c>
      <c r="Q880" s="178" t="s">
        <v>77</v>
      </c>
      <c r="R880" s="204" t="s">
        <v>1515</v>
      </c>
      <c r="S880" s="170" t="s">
        <v>337</v>
      </c>
      <c r="T880" s="171" t="s">
        <v>185</v>
      </c>
      <c r="U880" s="151">
        <f t="shared" si="231"/>
        <v>1</v>
      </c>
      <c r="V880" s="50">
        <f t="shared" si="232"/>
        <v>1</v>
      </c>
      <c r="W880" s="152">
        <f t="shared" si="245"/>
        <v>7.611111111111013E-3</v>
      </c>
      <c r="X880" s="152">
        <f t="shared" si="244"/>
        <v>0.23677777777777773</v>
      </c>
      <c r="Y880" s="134">
        <f t="shared" si="233"/>
        <v>1</v>
      </c>
      <c r="Z880" s="152">
        <f t="shared" si="234"/>
        <v>0</v>
      </c>
      <c r="AA880" s="152">
        <f t="shared" si="235"/>
        <v>0.23677777777777773</v>
      </c>
      <c r="AB880" s="91">
        <f t="shared" si="236"/>
        <v>19</v>
      </c>
      <c r="AC880" s="81">
        <f t="shared" si="237"/>
        <v>5</v>
      </c>
      <c r="AD880" s="81">
        <f t="shared" si="238"/>
        <v>20</v>
      </c>
      <c r="AE880" s="81" t="str">
        <f t="shared" si="239"/>
        <v>5-20</v>
      </c>
      <c r="AF880" s="152">
        <f t="shared" si="240"/>
        <v>4.861111111111116E-2</v>
      </c>
      <c r="AG880" s="153">
        <f t="shared" si="241"/>
        <v>0</v>
      </c>
      <c r="AH880" s="85">
        <f t="shared" si="242"/>
        <v>1</v>
      </c>
      <c r="AI880" s="81">
        <f t="shared" si="243"/>
        <v>20</v>
      </c>
    </row>
    <row r="881" spans="2:35" x14ac:dyDescent="0.25">
      <c r="B881" s="171" t="s">
        <v>132</v>
      </c>
      <c r="C881" s="178">
        <v>316</v>
      </c>
      <c r="D881" s="85">
        <f t="shared" si="247"/>
        <v>0</v>
      </c>
      <c r="E881" s="173" t="s">
        <v>1516</v>
      </c>
      <c r="F881" s="178" t="s">
        <v>441</v>
      </c>
      <c r="G881" s="199">
        <v>0.11458333333333333</v>
      </c>
      <c r="H881" s="199">
        <v>0.70833333333333337</v>
      </c>
      <c r="I881" s="200">
        <v>44334</v>
      </c>
      <c r="J881" s="200">
        <v>44334</v>
      </c>
      <c r="K881" s="200">
        <v>44334</v>
      </c>
      <c r="L881" s="207">
        <v>44335</v>
      </c>
      <c r="M881" s="199">
        <v>0.63888888888888895</v>
      </c>
      <c r="N881" s="199">
        <v>0.71527777777777779</v>
      </c>
      <c r="O881" s="173" t="s">
        <v>1517</v>
      </c>
      <c r="P881" s="178" t="s">
        <v>133</v>
      </c>
      <c r="Q881" s="73" t="s">
        <v>47</v>
      </c>
      <c r="R881" s="202" t="s">
        <v>806</v>
      </c>
      <c r="S881" s="173" t="s">
        <v>1518</v>
      </c>
      <c r="T881" s="171" t="s">
        <v>186</v>
      </c>
      <c r="U881" s="151">
        <f t="shared" ref="U881:U943" si="248">+J881-I881</f>
        <v>0</v>
      </c>
      <c r="V881" s="50">
        <f t="shared" ref="V881:V943" si="249">IF(AND(G881&lt;&gt;"",H881&lt;&gt;""),1,0)</f>
        <v>1</v>
      </c>
      <c r="W881" s="152">
        <f t="shared" si="245"/>
        <v>0.51075000000000004</v>
      </c>
      <c r="X881" s="152">
        <f t="shared" si="244"/>
        <v>0.55208000000000002</v>
      </c>
      <c r="Y881" s="134">
        <f t="shared" ref="Y881:Y943" si="250">IFERROR(IF(H881&gt;VLOOKUP(T881,$AH$2:$AI$5,2,0),0,1),1)</f>
        <v>0</v>
      </c>
      <c r="Z881" s="152">
        <f t="shared" ref="Z881:Z943" si="251">IF(Y881=1,0,($AF$3-H881))</f>
        <v>0.16666666666666663</v>
      </c>
      <c r="AA881" s="152">
        <f t="shared" ref="AA881:AA943" si="252">X881+Z881</f>
        <v>0.71874666666666664</v>
      </c>
      <c r="AB881" s="91">
        <f t="shared" ref="AB881:AB943" si="253">DAY(J881)</f>
        <v>18</v>
      </c>
      <c r="AC881" s="81">
        <f t="shared" ref="AC881:AC943" si="254">MONTH(J881)</f>
        <v>5</v>
      </c>
      <c r="AD881" s="81">
        <f t="shared" ref="AD881:AD943" si="255">WEEKNUM(J881,21)</f>
        <v>20</v>
      </c>
      <c r="AE881" s="81" t="str">
        <f t="shared" ref="AE881:AE943" si="256">AC881&amp;"-"&amp;AD881</f>
        <v>5-20</v>
      </c>
      <c r="AF881" s="152">
        <f t="shared" ref="AF881:AF943" si="257">IFERROR(IF(OR(AH881=0,M881="",N881=""),0,IF(AND(AH881=1,AG881&lt;1,K881=L881,(N881-M881)&lt;=0.2075),N881-M881,IF(AND(AH881=1,AG881&lt;1,K881=L881,(N881-M881)&gt;0.2075),N881-M881-0.083,IF(AND(AH881=1,AG881&gt;1),((AG881-1)*0.3541)+(N881-$AE$5)+($AF$5-M881-0.083),IF(AND(AH881=1,AG881=1,K881&lt;&gt;L881,(N881-M881)&lt;=0.332),(N881-$AE$5)+($AF$5-M881)-0.166,(N881-$AE$5)+($AF$5-M881)))))),"")</f>
        <v>0.3478888888888888</v>
      </c>
      <c r="AG881" s="153">
        <f t="shared" ref="AG881:AG943" si="258">(L881-K881)</f>
        <v>1</v>
      </c>
      <c r="AH881" s="85">
        <f t="shared" ref="AH881:AH943" si="259">IF(AND(R881&lt;&gt;"",S881&lt;&gt;""),1,0)</f>
        <v>1</v>
      </c>
      <c r="AI881" s="81">
        <f t="shared" ref="AI881:AI943" si="260">WEEKNUM(L881,21)</f>
        <v>20</v>
      </c>
    </row>
    <row r="882" spans="2:35" x14ac:dyDescent="0.25">
      <c r="B882" s="171" t="s">
        <v>132</v>
      </c>
      <c r="C882" s="178">
        <v>316</v>
      </c>
      <c r="D882" s="85">
        <f t="shared" si="247"/>
        <v>0</v>
      </c>
      <c r="E882" s="50" t="s">
        <v>1519</v>
      </c>
      <c r="F882" s="50" t="s">
        <v>887</v>
      </c>
      <c r="G882" s="199">
        <v>0.11458333333333333</v>
      </c>
      <c r="H882" s="199">
        <v>0.70833333333333337</v>
      </c>
      <c r="I882" s="200">
        <v>44334</v>
      </c>
      <c r="J882" s="207">
        <v>44335</v>
      </c>
      <c r="K882" s="207">
        <v>44335</v>
      </c>
      <c r="L882" s="207">
        <v>44335</v>
      </c>
      <c r="M882" s="70">
        <v>0.625</v>
      </c>
      <c r="N882" s="70">
        <v>0.64583333333333337</v>
      </c>
      <c r="O882" s="50" t="s">
        <v>62</v>
      </c>
      <c r="P882" s="178" t="s">
        <v>133</v>
      </c>
      <c r="Q882" s="73" t="s">
        <v>47</v>
      </c>
      <c r="R882" s="50" t="s">
        <v>673</v>
      </c>
      <c r="S882" s="173" t="s">
        <v>1518</v>
      </c>
      <c r="T882" s="171" t="s">
        <v>186</v>
      </c>
      <c r="U882" s="151">
        <f t="shared" si="248"/>
        <v>1</v>
      </c>
      <c r="V882" s="50">
        <f t="shared" si="249"/>
        <v>1</v>
      </c>
      <c r="W882" s="152">
        <f t="shared" si="245"/>
        <v>1.03125</v>
      </c>
      <c r="X882" s="152">
        <f t="shared" si="244"/>
        <v>1.2604166666666665</v>
      </c>
      <c r="Y882" s="134">
        <f t="shared" si="250"/>
        <v>0</v>
      </c>
      <c r="Z882" s="152">
        <f t="shared" si="251"/>
        <v>0.16666666666666663</v>
      </c>
      <c r="AA882" s="152">
        <f t="shared" si="252"/>
        <v>1.427083333333333</v>
      </c>
      <c r="AB882" s="91">
        <f t="shared" si="253"/>
        <v>19</v>
      </c>
      <c r="AC882" s="81">
        <f t="shared" si="254"/>
        <v>5</v>
      </c>
      <c r="AD882" s="81">
        <f t="shared" si="255"/>
        <v>20</v>
      </c>
      <c r="AE882" s="81" t="str">
        <f t="shared" si="256"/>
        <v>5-20</v>
      </c>
      <c r="AF882" s="152">
        <f t="shared" si="257"/>
        <v>2.083333333333337E-2</v>
      </c>
      <c r="AG882" s="153">
        <f t="shared" si="258"/>
        <v>0</v>
      </c>
      <c r="AH882" s="85">
        <f t="shared" si="259"/>
        <v>1</v>
      </c>
      <c r="AI882" s="81">
        <f t="shared" si="260"/>
        <v>20</v>
      </c>
    </row>
    <row r="883" spans="2:35" x14ac:dyDescent="0.25">
      <c r="B883" s="171" t="s">
        <v>132</v>
      </c>
      <c r="C883" s="178">
        <v>316</v>
      </c>
      <c r="D883" s="85">
        <f t="shared" si="247"/>
        <v>0</v>
      </c>
      <c r="E883" s="50" t="s">
        <v>1519</v>
      </c>
      <c r="F883" s="50" t="s">
        <v>887</v>
      </c>
      <c r="G883" s="199">
        <v>0.11458333333333333</v>
      </c>
      <c r="H883" s="199">
        <v>0.70833333333333337</v>
      </c>
      <c r="I883" s="200">
        <v>44334</v>
      </c>
      <c r="J883" s="207">
        <v>44335</v>
      </c>
      <c r="K883" s="207">
        <v>44335</v>
      </c>
      <c r="L883" s="207">
        <v>44335</v>
      </c>
      <c r="M883" s="70">
        <v>0.625</v>
      </c>
      <c r="N883" s="70">
        <v>0.64583333333333337</v>
      </c>
      <c r="O883" s="50" t="s">
        <v>62</v>
      </c>
      <c r="P883" s="178" t="s">
        <v>133</v>
      </c>
      <c r="Q883" s="73" t="s">
        <v>47</v>
      </c>
      <c r="R883" s="50" t="s">
        <v>673</v>
      </c>
      <c r="S883" s="173" t="s">
        <v>1518</v>
      </c>
      <c r="T883" s="171" t="s">
        <v>186</v>
      </c>
      <c r="U883" s="151">
        <f t="shared" si="248"/>
        <v>1</v>
      </c>
      <c r="V883" s="50">
        <f t="shared" si="249"/>
        <v>1</v>
      </c>
      <c r="W883" s="152">
        <f t="shared" si="245"/>
        <v>1.03125</v>
      </c>
      <c r="X883" s="152">
        <f t="shared" si="244"/>
        <v>1.2604166666666665</v>
      </c>
      <c r="Y883" s="134">
        <f t="shared" si="250"/>
        <v>0</v>
      </c>
      <c r="Z883" s="152">
        <f t="shared" si="251"/>
        <v>0.16666666666666663</v>
      </c>
      <c r="AA883" s="152">
        <f t="shared" si="252"/>
        <v>1.427083333333333</v>
      </c>
      <c r="AB883" s="91">
        <f t="shared" si="253"/>
        <v>19</v>
      </c>
      <c r="AC883" s="81">
        <f t="shared" si="254"/>
        <v>5</v>
      </c>
      <c r="AD883" s="81">
        <f t="shared" si="255"/>
        <v>20</v>
      </c>
      <c r="AE883" s="81" t="str">
        <f t="shared" si="256"/>
        <v>5-20</v>
      </c>
      <c r="AF883" s="152">
        <f t="shared" si="257"/>
        <v>2.083333333333337E-2</v>
      </c>
      <c r="AG883" s="153">
        <f t="shared" si="258"/>
        <v>0</v>
      </c>
      <c r="AH883" s="85">
        <f t="shared" si="259"/>
        <v>1</v>
      </c>
      <c r="AI883" s="81">
        <f t="shared" si="260"/>
        <v>20</v>
      </c>
    </row>
    <row r="884" spans="2:35" x14ac:dyDescent="0.25">
      <c r="B884" s="171" t="s">
        <v>132</v>
      </c>
      <c r="C884" s="178">
        <v>316</v>
      </c>
      <c r="D884" s="85">
        <f t="shared" si="247"/>
        <v>0</v>
      </c>
      <c r="E884" s="173" t="s">
        <v>1520</v>
      </c>
      <c r="F884" s="50" t="s">
        <v>887</v>
      </c>
      <c r="G884" s="199">
        <v>0.11458333333333333</v>
      </c>
      <c r="H884" s="199">
        <v>0.70833333333333337</v>
      </c>
      <c r="I884" s="200">
        <v>44334</v>
      </c>
      <c r="J884" s="207">
        <v>44335</v>
      </c>
      <c r="K884" s="207">
        <v>44335</v>
      </c>
      <c r="L884" s="207">
        <v>44335</v>
      </c>
      <c r="M884" s="70">
        <v>0.41666666666666669</v>
      </c>
      <c r="N884" s="70">
        <v>0.43055555555555558</v>
      </c>
      <c r="O884" s="50" t="s">
        <v>72</v>
      </c>
      <c r="P884" s="178" t="s">
        <v>133</v>
      </c>
      <c r="Q884" s="73" t="s">
        <v>47</v>
      </c>
      <c r="R884" s="50" t="s">
        <v>673</v>
      </c>
      <c r="S884" s="173" t="s">
        <v>1518</v>
      </c>
      <c r="T884" s="171" t="s">
        <v>186</v>
      </c>
      <c r="U884" s="151">
        <f t="shared" si="248"/>
        <v>1</v>
      </c>
      <c r="V884" s="50">
        <f t="shared" si="249"/>
        <v>1</v>
      </c>
      <c r="W884" s="152">
        <f t="shared" si="245"/>
        <v>1.03125</v>
      </c>
      <c r="X884" s="152">
        <f t="shared" si="244"/>
        <v>1.2604166666666665</v>
      </c>
      <c r="Y884" s="134">
        <f t="shared" si="250"/>
        <v>0</v>
      </c>
      <c r="Z884" s="152">
        <f t="shared" si="251"/>
        <v>0.16666666666666663</v>
      </c>
      <c r="AA884" s="152">
        <f t="shared" si="252"/>
        <v>1.427083333333333</v>
      </c>
      <c r="AB884" s="91">
        <f t="shared" si="253"/>
        <v>19</v>
      </c>
      <c r="AC884" s="81">
        <f t="shared" si="254"/>
        <v>5</v>
      </c>
      <c r="AD884" s="81">
        <f t="shared" si="255"/>
        <v>20</v>
      </c>
      <c r="AE884" s="81" t="str">
        <f t="shared" si="256"/>
        <v>5-20</v>
      </c>
      <c r="AF884" s="152">
        <f t="shared" si="257"/>
        <v>1.3888888888888895E-2</v>
      </c>
      <c r="AG884" s="153">
        <f t="shared" si="258"/>
        <v>0</v>
      </c>
      <c r="AH884" s="85">
        <f t="shared" si="259"/>
        <v>1</v>
      </c>
      <c r="AI884" s="81">
        <f t="shared" si="260"/>
        <v>20</v>
      </c>
    </row>
    <row r="885" spans="2:35" ht="30" x14ac:dyDescent="0.25">
      <c r="B885" s="171" t="s">
        <v>132</v>
      </c>
      <c r="C885" s="178">
        <v>316</v>
      </c>
      <c r="D885" s="85">
        <f t="shared" si="247"/>
        <v>1</v>
      </c>
      <c r="E885" s="173" t="s">
        <v>851</v>
      </c>
      <c r="F885" s="175" t="s">
        <v>1338</v>
      </c>
      <c r="G885" s="199">
        <v>0.11458333333333333</v>
      </c>
      <c r="H885" s="199">
        <v>0.70833333333333337</v>
      </c>
      <c r="I885" s="200">
        <v>44334</v>
      </c>
      <c r="J885" s="207">
        <v>44335</v>
      </c>
      <c r="K885" s="207">
        <v>44335</v>
      </c>
      <c r="L885" s="207">
        <v>44335</v>
      </c>
      <c r="M885" s="176">
        <v>0.57291666666666663</v>
      </c>
      <c r="N885" s="176">
        <v>0.58333333333333337</v>
      </c>
      <c r="O885" s="174" t="s">
        <v>1521</v>
      </c>
      <c r="P885" s="178" t="s">
        <v>133</v>
      </c>
      <c r="Q885" s="73" t="s">
        <v>47</v>
      </c>
      <c r="R885" s="50" t="s">
        <v>673</v>
      </c>
      <c r="S885" s="173" t="s">
        <v>1518</v>
      </c>
      <c r="T885" s="171" t="s">
        <v>186</v>
      </c>
      <c r="U885" s="151">
        <f t="shared" si="248"/>
        <v>1</v>
      </c>
      <c r="V885" s="50">
        <f t="shared" si="249"/>
        <v>1</v>
      </c>
      <c r="W885" s="152">
        <f t="shared" si="245"/>
        <v>1.03125</v>
      </c>
      <c r="X885" s="152">
        <f t="shared" ref="X885:X947" si="261">IF(OR(V885=0,G885="",H885=""),0,IF(AND(V885=1,U885&lt;1,I885=J885,(H885-G885)&lt;=0.2075),H885-G885,IF(AND(V885=1,U885&lt;1,I885=J885,(H885-G885)&gt;0.2075),H885-G885-0.04167,IF(AND(V885=1,U885&gt;1),((U885-1)*0.583)+(H885-$AE$3)+($AF$3-G885-0.04167),IF(AND(V885=1,U885=1,I885&lt;&gt;J885,(H885-G885)&lt;=0.332),(H885-$AE$3)+($AF$3-G885)-0.166,(H885-$AE$3)+($AF$3-G885))))))</f>
        <v>1.2604166666666665</v>
      </c>
      <c r="Y885" s="134">
        <f t="shared" si="250"/>
        <v>0</v>
      </c>
      <c r="Z885" s="152">
        <f t="shared" si="251"/>
        <v>0.16666666666666663</v>
      </c>
      <c r="AA885" s="152">
        <f t="shared" si="252"/>
        <v>1.427083333333333</v>
      </c>
      <c r="AB885" s="91">
        <f t="shared" si="253"/>
        <v>19</v>
      </c>
      <c r="AC885" s="81">
        <f t="shared" si="254"/>
        <v>5</v>
      </c>
      <c r="AD885" s="81">
        <f t="shared" si="255"/>
        <v>20</v>
      </c>
      <c r="AE885" s="81" t="str">
        <f t="shared" si="256"/>
        <v>5-20</v>
      </c>
      <c r="AF885" s="152">
        <f t="shared" si="257"/>
        <v>1.0416666666666741E-2</v>
      </c>
      <c r="AG885" s="153">
        <f t="shared" si="258"/>
        <v>0</v>
      </c>
      <c r="AH885" s="85">
        <f t="shared" si="259"/>
        <v>1</v>
      </c>
      <c r="AI885" s="81">
        <f t="shared" si="260"/>
        <v>20</v>
      </c>
    </row>
    <row r="886" spans="2:35" x14ac:dyDescent="0.25">
      <c r="B886" s="171" t="s">
        <v>177</v>
      </c>
      <c r="C886" s="178">
        <v>317</v>
      </c>
      <c r="D886" s="85">
        <f t="shared" si="247"/>
        <v>0</v>
      </c>
      <c r="E886" s="173" t="s">
        <v>1516</v>
      </c>
      <c r="F886" s="178" t="s">
        <v>441</v>
      </c>
      <c r="G886" s="199">
        <v>4.1666666666666664E-2</v>
      </c>
      <c r="H886" s="199">
        <v>0.70138888888888884</v>
      </c>
      <c r="I886" s="200">
        <v>44334</v>
      </c>
      <c r="J886" s="200">
        <v>44334</v>
      </c>
      <c r="K886" s="200">
        <v>44334</v>
      </c>
      <c r="L886" s="200">
        <v>44334</v>
      </c>
      <c r="M886" s="199">
        <v>0.58333333333333337</v>
      </c>
      <c r="N886" s="199">
        <v>0.63888888888888895</v>
      </c>
      <c r="O886" s="173" t="s">
        <v>1517</v>
      </c>
      <c r="P886" s="206" t="s">
        <v>1522</v>
      </c>
      <c r="Q886" s="73" t="s">
        <v>47</v>
      </c>
      <c r="R886" s="202" t="s">
        <v>806</v>
      </c>
      <c r="S886" s="173" t="s">
        <v>873</v>
      </c>
      <c r="T886" s="50" t="s">
        <v>185</v>
      </c>
      <c r="U886" s="151">
        <f t="shared" si="248"/>
        <v>0</v>
      </c>
      <c r="V886" s="50">
        <f t="shared" si="249"/>
        <v>1</v>
      </c>
      <c r="W886" s="152">
        <f t="shared" si="245"/>
        <v>0.57672222222222225</v>
      </c>
      <c r="X886" s="152">
        <f t="shared" si="261"/>
        <v>0.61805222222222223</v>
      </c>
      <c r="Y886" s="134">
        <f t="shared" si="250"/>
        <v>0</v>
      </c>
      <c r="Z886" s="152">
        <f t="shared" si="251"/>
        <v>0.17361111111111116</v>
      </c>
      <c r="AA886" s="152">
        <f t="shared" si="252"/>
        <v>0.79166333333333339</v>
      </c>
      <c r="AB886" s="91">
        <f t="shared" si="253"/>
        <v>18</v>
      </c>
      <c r="AC886" s="81">
        <f t="shared" si="254"/>
        <v>5</v>
      </c>
      <c r="AD886" s="81">
        <f t="shared" si="255"/>
        <v>20</v>
      </c>
      <c r="AE886" s="81" t="str">
        <f t="shared" si="256"/>
        <v>5-20</v>
      </c>
      <c r="AF886" s="152">
        <f t="shared" si="257"/>
        <v>5.555555555555558E-2</v>
      </c>
      <c r="AG886" s="153">
        <f t="shared" si="258"/>
        <v>0</v>
      </c>
      <c r="AH886" s="85">
        <f t="shared" si="259"/>
        <v>1</v>
      </c>
      <c r="AI886" s="81">
        <f t="shared" si="260"/>
        <v>20</v>
      </c>
    </row>
    <row r="887" spans="2:35" ht="30" x14ac:dyDescent="0.25">
      <c r="B887" s="171" t="s">
        <v>177</v>
      </c>
      <c r="C887" s="178">
        <v>317</v>
      </c>
      <c r="D887" s="85">
        <f t="shared" si="247"/>
        <v>1</v>
      </c>
      <c r="E887" s="50" t="s">
        <v>1523</v>
      </c>
      <c r="F887" s="50" t="s">
        <v>887</v>
      </c>
      <c r="G887" s="199">
        <v>4.1666666666666664E-2</v>
      </c>
      <c r="H887" s="199">
        <v>0.70138888888888884</v>
      </c>
      <c r="I887" s="200">
        <v>44334</v>
      </c>
      <c r="J887" s="200">
        <v>44334</v>
      </c>
      <c r="K887" s="200">
        <v>44334</v>
      </c>
      <c r="L887" s="200">
        <v>44334</v>
      </c>
      <c r="M887" s="70">
        <v>0.59027777777777779</v>
      </c>
      <c r="N887" s="70">
        <v>0.69444444444444453</v>
      </c>
      <c r="O887" s="72" t="s">
        <v>1524</v>
      </c>
      <c r="P887" s="206" t="s">
        <v>1522</v>
      </c>
      <c r="Q887" s="73" t="s">
        <v>47</v>
      </c>
      <c r="R887" s="202" t="s">
        <v>806</v>
      </c>
      <c r="S887" s="173" t="s">
        <v>873</v>
      </c>
      <c r="T887" s="50" t="s">
        <v>185</v>
      </c>
      <c r="U887" s="151">
        <f t="shared" si="248"/>
        <v>0</v>
      </c>
      <c r="V887" s="50">
        <f t="shared" si="249"/>
        <v>1</v>
      </c>
      <c r="W887" s="152">
        <f t="shared" si="245"/>
        <v>0.57672222222222225</v>
      </c>
      <c r="X887" s="152">
        <f t="shared" si="261"/>
        <v>0.61805222222222223</v>
      </c>
      <c r="Y887" s="134">
        <f t="shared" si="250"/>
        <v>0</v>
      </c>
      <c r="Z887" s="152">
        <f t="shared" si="251"/>
        <v>0.17361111111111116</v>
      </c>
      <c r="AA887" s="152">
        <f t="shared" si="252"/>
        <v>0.79166333333333339</v>
      </c>
      <c r="AB887" s="91">
        <f t="shared" si="253"/>
        <v>18</v>
      </c>
      <c r="AC887" s="81">
        <f t="shared" si="254"/>
        <v>5</v>
      </c>
      <c r="AD887" s="81">
        <f t="shared" si="255"/>
        <v>20</v>
      </c>
      <c r="AE887" s="81" t="str">
        <f t="shared" si="256"/>
        <v>5-20</v>
      </c>
      <c r="AF887" s="152">
        <f t="shared" si="257"/>
        <v>0.10416666666666674</v>
      </c>
      <c r="AG887" s="153">
        <f t="shared" si="258"/>
        <v>0</v>
      </c>
      <c r="AH887" s="85">
        <f t="shared" si="259"/>
        <v>1</v>
      </c>
      <c r="AI887" s="81">
        <f t="shared" si="260"/>
        <v>20</v>
      </c>
    </row>
    <row r="888" spans="2:35" ht="30" x14ac:dyDescent="0.25">
      <c r="B888" s="171" t="s">
        <v>1230</v>
      </c>
      <c r="C888" s="178">
        <v>318</v>
      </c>
      <c r="D888" s="85">
        <f t="shared" si="247"/>
        <v>0</v>
      </c>
      <c r="E888" s="173" t="s">
        <v>1525</v>
      </c>
      <c r="F888" s="50" t="s">
        <v>887</v>
      </c>
      <c r="G888" s="199">
        <v>0.41666666666666669</v>
      </c>
      <c r="H888" s="199">
        <v>0.3125</v>
      </c>
      <c r="I888" s="200">
        <v>44334</v>
      </c>
      <c r="J888" s="207">
        <v>44335</v>
      </c>
      <c r="K888" s="200">
        <v>44334</v>
      </c>
      <c r="L888" s="200">
        <v>44334</v>
      </c>
      <c r="M888" s="199">
        <v>0.41666666666666669</v>
      </c>
      <c r="N888" s="199">
        <v>0.6875</v>
      </c>
      <c r="O888" s="173" t="s">
        <v>1526</v>
      </c>
      <c r="P888" s="178"/>
      <c r="Q888" s="73" t="s">
        <v>47</v>
      </c>
      <c r="R888" s="202" t="s">
        <v>1527</v>
      </c>
      <c r="S888" s="170" t="s">
        <v>710</v>
      </c>
      <c r="T888" s="50"/>
      <c r="U888" s="151">
        <f t="shared" si="248"/>
        <v>1</v>
      </c>
      <c r="V888" s="50">
        <f t="shared" si="249"/>
        <v>1</v>
      </c>
      <c r="W888" s="152">
        <f t="shared" si="245"/>
        <v>0.16733333333333325</v>
      </c>
      <c r="X888" s="152">
        <f t="shared" si="261"/>
        <v>0.39649999999999996</v>
      </c>
      <c r="Y888" s="134">
        <f t="shared" si="250"/>
        <v>1</v>
      </c>
      <c r="Z888" s="152">
        <f t="shared" si="251"/>
        <v>0</v>
      </c>
      <c r="AA888" s="152">
        <f t="shared" si="252"/>
        <v>0.39649999999999996</v>
      </c>
      <c r="AB888" s="91">
        <f t="shared" si="253"/>
        <v>19</v>
      </c>
      <c r="AC888" s="81">
        <f t="shared" si="254"/>
        <v>5</v>
      </c>
      <c r="AD888" s="81">
        <f t="shared" si="255"/>
        <v>20</v>
      </c>
      <c r="AE888" s="81" t="str">
        <f t="shared" si="256"/>
        <v>5-20</v>
      </c>
      <c r="AF888" s="152">
        <f t="shared" si="257"/>
        <v>0.1878333333333333</v>
      </c>
      <c r="AG888" s="153">
        <f t="shared" si="258"/>
        <v>0</v>
      </c>
      <c r="AH888" s="85">
        <f t="shared" si="259"/>
        <v>1</v>
      </c>
      <c r="AI888" s="81">
        <f t="shared" si="260"/>
        <v>20</v>
      </c>
    </row>
    <row r="889" spans="2:35" ht="30" x14ac:dyDescent="0.25">
      <c r="B889" s="171" t="s">
        <v>1230</v>
      </c>
      <c r="C889" s="178">
        <v>318</v>
      </c>
      <c r="D889" s="85">
        <f t="shared" si="247"/>
        <v>1</v>
      </c>
      <c r="E889" s="173" t="s">
        <v>1528</v>
      </c>
      <c r="F889" s="50" t="s">
        <v>887</v>
      </c>
      <c r="G889" s="199">
        <v>0.41666666666666669</v>
      </c>
      <c r="H889" s="199">
        <v>0.3125</v>
      </c>
      <c r="I889" s="200">
        <v>44334</v>
      </c>
      <c r="J889" s="207">
        <v>44335</v>
      </c>
      <c r="K889" s="200">
        <v>44334</v>
      </c>
      <c r="L889" s="200">
        <v>44334</v>
      </c>
      <c r="M889" s="70">
        <v>0.44444444444444442</v>
      </c>
      <c r="N889" s="70">
        <v>0.47916666666666669</v>
      </c>
      <c r="O889" s="50" t="s">
        <v>84</v>
      </c>
      <c r="P889" s="50"/>
      <c r="Q889" s="73" t="s">
        <v>47</v>
      </c>
      <c r="R889" s="204" t="s">
        <v>1527</v>
      </c>
      <c r="S889" s="170" t="s">
        <v>337</v>
      </c>
      <c r="T889" s="50"/>
      <c r="U889" s="151">
        <f t="shared" si="248"/>
        <v>1</v>
      </c>
      <c r="V889" s="50">
        <f t="shared" si="249"/>
        <v>1</v>
      </c>
      <c r="W889" s="152">
        <f t="shared" si="245"/>
        <v>0.16733333333333325</v>
      </c>
      <c r="X889" s="152">
        <f t="shared" si="261"/>
        <v>0.39649999999999996</v>
      </c>
      <c r="Y889" s="134">
        <f t="shared" si="250"/>
        <v>1</v>
      </c>
      <c r="Z889" s="152">
        <f t="shared" si="251"/>
        <v>0</v>
      </c>
      <c r="AA889" s="152">
        <f t="shared" si="252"/>
        <v>0.39649999999999996</v>
      </c>
      <c r="AB889" s="91">
        <f t="shared" si="253"/>
        <v>19</v>
      </c>
      <c r="AC889" s="81">
        <f t="shared" si="254"/>
        <v>5</v>
      </c>
      <c r="AD889" s="81">
        <f t="shared" si="255"/>
        <v>20</v>
      </c>
      <c r="AE889" s="81" t="str">
        <f t="shared" si="256"/>
        <v>5-20</v>
      </c>
      <c r="AF889" s="152">
        <f t="shared" si="257"/>
        <v>3.4722222222222265E-2</v>
      </c>
      <c r="AG889" s="153">
        <f t="shared" si="258"/>
        <v>0</v>
      </c>
      <c r="AH889" s="85">
        <f t="shared" si="259"/>
        <v>1</v>
      </c>
      <c r="AI889" s="81">
        <f t="shared" si="260"/>
        <v>20</v>
      </c>
    </row>
    <row r="890" spans="2:35" x14ac:dyDescent="0.25">
      <c r="B890" s="171" t="s">
        <v>102</v>
      </c>
      <c r="C890" s="178">
        <v>319</v>
      </c>
      <c r="D890" s="85">
        <f t="shared" si="247"/>
        <v>0</v>
      </c>
      <c r="E890" s="173" t="s">
        <v>1529</v>
      </c>
      <c r="F890" s="178" t="s">
        <v>1305</v>
      </c>
      <c r="G890" s="199">
        <v>0.66666666666666663</v>
      </c>
      <c r="H890" s="199">
        <v>0.72916666666666663</v>
      </c>
      <c r="I890" s="200">
        <v>44334</v>
      </c>
      <c r="J890" s="207">
        <v>44335</v>
      </c>
      <c r="K890" s="200">
        <v>44334</v>
      </c>
      <c r="L890" s="200">
        <v>44334</v>
      </c>
      <c r="M890" s="199">
        <v>0.69444444444444453</v>
      </c>
      <c r="N890" s="199">
        <v>0.71875</v>
      </c>
      <c r="O890" s="173" t="s">
        <v>72</v>
      </c>
      <c r="P890" s="178" t="s">
        <v>365</v>
      </c>
      <c r="Q890" s="178" t="s">
        <v>77</v>
      </c>
      <c r="R890" s="202" t="s">
        <v>670</v>
      </c>
      <c r="S890" s="170" t="s">
        <v>337</v>
      </c>
      <c r="T890" s="50" t="s">
        <v>185</v>
      </c>
      <c r="U890" s="151">
        <f t="shared" si="248"/>
        <v>1</v>
      </c>
      <c r="V890" s="50">
        <f t="shared" si="249"/>
        <v>1</v>
      </c>
      <c r="W890" s="152">
        <f t="shared" si="245"/>
        <v>0.33399999999999996</v>
      </c>
      <c r="X890" s="152">
        <f t="shared" si="261"/>
        <v>0.56316666666666659</v>
      </c>
      <c r="Y890" s="134">
        <f t="shared" si="250"/>
        <v>0</v>
      </c>
      <c r="Z890" s="152">
        <f t="shared" si="251"/>
        <v>0.14583333333333337</v>
      </c>
      <c r="AA890" s="152">
        <f t="shared" si="252"/>
        <v>0.70899999999999996</v>
      </c>
      <c r="AB890" s="91">
        <f t="shared" si="253"/>
        <v>19</v>
      </c>
      <c r="AC890" s="81">
        <f t="shared" si="254"/>
        <v>5</v>
      </c>
      <c r="AD890" s="81">
        <f t="shared" si="255"/>
        <v>20</v>
      </c>
      <c r="AE890" s="81" t="str">
        <f t="shared" si="256"/>
        <v>5-20</v>
      </c>
      <c r="AF890" s="152">
        <f t="shared" si="257"/>
        <v>2.4305555555555469E-2</v>
      </c>
      <c r="AG890" s="153">
        <f t="shared" si="258"/>
        <v>0</v>
      </c>
      <c r="AH890" s="85">
        <f t="shared" si="259"/>
        <v>1</v>
      </c>
      <c r="AI890" s="81">
        <f t="shared" si="260"/>
        <v>20</v>
      </c>
    </row>
    <row r="891" spans="2:35" x14ac:dyDescent="0.25">
      <c r="B891" s="171" t="s">
        <v>102</v>
      </c>
      <c r="C891" s="178">
        <v>319</v>
      </c>
      <c r="D891" s="85">
        <f t="shared" si="247"/>
        <v>0</v>
      </c>
      <c r="E891" s="50" t="s">
        <v>1530</v>
      </c>
      <c r="F891" s="178" t="s">
        <v>1305</v>
      </c>
      <c r="G891" s="199">
        <v>0.66666666666666663</v>
      </c>
      <c r="H891" s="199">
        <v>0.72916666666666663</v>
      </c>
      <c r="I891" s="200">
        <v>44334</v>
      </c>
      <c r="J891" s="207">
        <v>44335</v>
      </c>
      <c r="K891" s="71">
        <v>44334</v>
      </c>
      <c r="L891" s="71">
        <v>44334</v>
      </c>
      <c r="M891" s="70">
        <v>0.67708333333333337</v>
      </c>
      <c r="N891" s="70">
        <v>0.71875</v>
      </c>
      <c r="O891" s="50" t="s">
        <v>84</v>
      </c>
      <c r="P891" s="178" t="s">
        <v>365</v>
      </c>
      <c r="Q891" s="178" t="s">
        <v>77</v>
      </c>
      <c r="R891" s="202" t="s">
        <v>670</v>
      </c>
      <c r="S891" s="170" t="s">
        <v>337</v>
      </c>
      <c r="T891" s="50" t="s">
        <v>185</v>
      </c>
      <c r="U891" s="151">
        <f t="shared" si="248"/>
        <v>1</v>
      </c>
      <c r="V891" s="50">
        <f t="shared" si="249"/>
        <v>1</v>
      </c>
      <c r="W891" s="152">
        <f t="shared" si="245"/>
        <v>0.33399999999999996</v>
      </c>
      <c r="X891" s="152">
        <f t="shared" si="261"/>
        <v>0.56316666666666659</v>
      </c>
      <c r="Y891" s="134">
        <f t="shared" si="250"/>
        <v>0</v>
      </c>
      <c r="Z891" s="152">
        <f t="shared" si="251"/>
        <v>0.14583333333333337</v>
      </c>
      <c r="AA891" s="152">
        <f t="shared" si="252"/>
        <v>0.70899999999999996</v>
      </c>
      <c r="AB891" s="91">
        <f t="shared" si="253"/>
        <v>19</v>
      </c>
      <c r="AC891" s="81">
        <f t="shared" si="254"/>
        <v>5</v>
      </c>
      <c r="AD891" s="81">
        <f t="shared" si="255"/>
        <v>20</v>
      </c>
      <c r="AE891" s="81" t="str">
        <f t="shared" si="256"/>
        <v>5-20</v>
      </c>
      <c r="AF891" s="152">
        <f t="shared" si="257"/>
        <v>4.166666666666663E-2</v>
      </c>
      <c r="AG891" s="153">
        <f t="shared" si="258"/>
        <v>0</v>
      </c>
      <c r="AH891" s="85">
        <f t="shared" si="259"/>
        <v>1</v>
      </c>
      <c r="AI891" s="81">
        <f t="shared" si="260"/>
        <v>20</v>
      </c>
    </row>
    <row r="892" spans="2:35" x14ac:dyDescent="0.25">
      <c r="B892" s="171" t="s">
        <v>101</v>
      </c>
      <c r="C892" s="178">
        <v>319</v>
      </c>
      <c r="D892" s="85">
        <f t="shared" si="247"/>
        <v>1</v>
      </c>
      <c r="E892" s="173" t="s">
        <v>1531</v>
      </c>
      <c r="F892" s="50" t="s">
        <v>887</v>
      </c>
      <c r="G892" s="199">
        <v>0.66666666666666663</v>
      </c>
      <c r="H892" s="199">
        <v>0.72916666666666663</v>
      </c>
      <c r="I892" s="200">
        <v>44334</v>
      </c>
      <c r="J892" s="207">
        <v>44335</v>
      </c>
      <c r="K892" s="207">
        <v>44335</v>
      </c>
      <c r="L892" s="207">
        <v>44335</v>
      </c>
      <c r="M892" s="199">
        <v>0.45833333333333331</v>
      </c>
      <c r="N892" s="199">
        <v>0.5</v>
      </c>
      <c r="O892" s="50" t="s">
        <v>84</v>
      </c>
      <c r="P892" s="178" t="s">
        <v>365</v>
      </c>
      <c r="Q892" s="178" t="s">
        <v>77</v>
      </c>
      <c r="R892" s="202" t="s">
        <v>670</v>
      </c>
      <c r="S892" s="170" t="s">
        <v>337</v>
      </c>
      <c r="T892" s="50" t="s">
        <v>185</v>
      </c>
      <c r="U892" s="151">
        <f t="shared" si="248"/>
        <v>1</v>
      </c>
      <c r="V892" s="50">
        <f t="shared" si="249"/>
        <v>1</v>
      </c>
      <c r="W892" s="152">
        <f t="shared" si="245"/>
        <v>0.33399999999999996</v>
      </c>
      <c r="X892" s="152">
        <f t="shared" si="261"/>
        <v>0.56316666666666659</v>
      </c>
      <c r="Y892" s="134">
        <f t="shared" si="250"/>
        <v>0</v>
      </c>
      <c r="Z892" s="152">
        <f t="shared" si="251"/>
        <v>0.14583333333333337</v>
      </c>
      <c r="AA892" s="152">
        <f t="shared" si="252"/>
        <v>0.70899999999999996</v>
      </c>
      <c r="AB892" s="91">
        <f t="shared" si="253"/>
        <v>19</v>
      </c>
      <c r="AC892" s="81">
        <f t="shared" si="254"/>
        <v>5</v>
      </c>
      <c r="AD892" s="81">
        <f t="shared" si="255"/>
        <v>20</v>
      </c>
      <c r="AE892" s="81" t="str">
        <f t="shared" si="256"/>
        <v>5-20</v>
      </c>
      <c r="AF892" s="152">
        <f t="shared" si="257"/>
        <v>4.1666666666666685E-2</v>
      </c>
      <c r="AG892" s="153">
        <f t="shared" si="258"/>
        <v>0</v>
      </c>
      <c r="AH892" s="85">
        <f t="shared" si="259"/>
        <v>1</v>
      </c>
      <c r="AI892" s="81">
        <f t="shared" si="260"/>
        <v>20</v>
      </c>
    </row>
    <row r="893" spans="2:35" x14ac:dyDescent="0.25">
      <c r="B893" s="171" t="s">
        <v>237</v>
      </c>
      <c r="C893" s="178">
        <v>320</v>
      </c>
      <c r="D893" s="85" t="e">
        <f>IF(C893=#REF!,0,1)</f>
        <v>#REF!</v>
      </c>
      <c r="E893" s="173" t="s">
        <v>1532</v>
      </c>
      <c r="F893" s="208" t="s">
        <v>1533</v>
      </c>
      <c r="G893" s="199">
        <v>0.66875000000000007</v>
      </c>
      <c r="H893" s="199">
        <v>0.72222222222222221</v>
      </c>
      <c r="I893" s="200">
        <v>44334</v>
      </c>
      <c r="J893" s="200">
        <v>44334</v>
      </c>
      <c r="K893" s="200">
        <v>44334</v>
      </c>
      <c r="L893" s="200">
        <v>44334</v>
      </c>
      <c r="M893" s="199">
        <v>0.69444444444444453</v>
      </c>
      <c r="N893" s="199">
        <v>0.72222222222222221</v>
      </c>
      <c r="O893" s="173" t="s">
        <v>84</v>
      </c>
      <c r="P893" s="206" t="s">
        <v>1131</v>
      </c>
      <c r="Q893" s="178" t="s">
        <v>77</v>
      </c>
      <c r="R893" s="202" t="s">
        <v>674</v>
      </c>
      <c r="S893" s="170" t="s">
        <v>337</v>
      </c>
      <c r="T893" s="178" t="s">
        <v>187</v>
      </c>
      <c r="U893" s="151">
        <f t="shared" si="248"/>
        <v>0</v>
      </c>
      <c r="V893" s="50">
        <f t="shared" si="249"/>
        <v>1</v>
      </c>
      <c r="W893" s="152">
        <f t="shared" si="245"/>
        <v>5.3472222222222143E-2</v>
      </c>
      <c r="X893" s="152">
        <f t="shared" si="261"/>
        <v>5.3472222222222143E-2</v>
      </c>
      <c r="Y893" s="134">
        <f t="shared" si="250"/>
        <v>1</v>
      </c>
      <c r="Z893" s="152">
        <f t="shared" si="251"/>
        <v>0</v>
      </c>
      <c r="AA893" s="152">
        <f t="shared" si="252"/>
        <v>5.3472222222222143E-2</v>
      </c>
      <c r="AB893" s="91">
        <f t="shared" si="253"/>
        <v>18</v>
      </c>
      <c r="AC893" s="81">
        <f t="shared" si="254"/>
        <v>5</v>
      </c>
      <c r="AD893" s="81">
        <f t="shared" si="255"/>
        <v>20</v>
      </c>
      <c r="AE893" s="81" t="str">
        <f t="shared" si="256"/>
        <v>5-20</v>
      </c>
      <c r="AF893" s="152">
        <f t="shared" si="257"/>
        <v>2.7777777777777679E-2</v>
      </c>
      <c r="AG893" s="153">
        <f t="shared" si="258"/>
        <v>0</v>
      </c>
      <c r="AH893" s="85">
        <f t="shared" si="259"/>
        <v>1</v>
      </c>
      <c r="AI893" s="81">
        <f t="shared" si="260"/>
        <v>20</v>
      </c>
    </row>
    <row r="894" spans="2:35" x14ac:dyDescent="0.25">
      <c r="B894" s="209" t="s">
        <v>156</v>
      </c>
      <c r="C894" s="209">
        <v>321</v>
      </c>
      <c r="D894" s="85">
        <f t="shared" si="247"/>
        <v>0</v>
      </c>
      <c r="E894" s="198" t="s">
        <v>793</v>
      </c>
      <c r="F894" s="209" t="s">
        <v>1478</v>
      </c>
      <c r="G894" s="199">
        <v>0.6875</v>
      </c>
      <c r="H894" s="199">
        <v>0.5</v>
      </c>
      <c r="I894" s="200">
        <v>44334</v>
      </c>
      <c r="J894" s="265">
        <v>44337</v>
      </c>
      <c r="K894" s="200">
        <v>44334</v>
      </c>
      <c r="L894" s="200">
        <v>44334</v>
      </c>
      <c r="M894" s="199">
        <v>0.47083333333333338</v>
      </c>
      <c r="N894" s="199">
        <v>0.72916666666666663</v>
      </c>
      <c r="O894" s="264" t="s">
        <v>854</v>
      </c>
      <c r="P894" s="178" t="s">
        <v>1534</v>
      </c>
      <c r="Q894" s="73" t="s">
        <v>47</v>
      </c>
      <c r="R894" s="206" t="s">
        <v>352</v>
      </c>
      <c r="S894" s="198" t="s">
        <v>861</v>
      </c>
      <c r="T894" s="209" t="s">
        <v>185</v>
      </c>
      <c r="U894" s="151">
        <f t="shared" si="248"/>
        <v>3</v>
      </c>
      <c r="V894" s="50">
        <f t="shared" si="249"/>
        <v>1</v>
      </c>
      <c r="W894" s="152">
        <f t="shared" si="245"/>
        <v>0.87520000000000009</v>
      </c>
      <c r="X894" s="152">
        <f t="shared" si="261"/>
        <v>1.6034966666666666</v>
      </c>
      <c r="Y894" s="134">
        <f t="shared" si="250"/>
        <v>1</v>
      </c>
      <c r="Z894" s="152">
        <f t="shared" si="251"/>
        <v>0</v>
      </c>
      <c r="AA894" s="152">
        <f t="shared" si="252"/>
        <v>1.6034966666666666</v>
      </c>
      <c r="AB894" s="91">
        <f t="shared" si="253"/>
        <v>21</v>
      </c>
      <c r="AC894" s="81">
        <f t="shared" si="254"/>
        <v>5</v>
      </c>
      <c r="AD894" s="81">
        <f t="shared" si="255"/>
        <v>20</v>
      </c>
      <c r="AE894" s="81" t="str">
        <f t="shared" si="256"/>
        <v>5-20</v>
      </c>
      <c r="AF894" s="152">
        <f t="shared" si="257"/>
        <v>0.17533333333333323</v>
      </c>
      <c r="AG894" s="153">
        <f t="shared" si="258"/>
        <v>0</v>
      </c>
      <c r="AH894" s="85">
        <f t="shared" si="259"/>
        <v>1</v>
      </c>
      <c r="AI894" s="81">
        <f t="shared" si="260"/>
        <v>20</v>
      </c>
    </row>
    <row r="895" spans="2:35" x14ac:dyDescent="0.25">
      <c r="B895" s="209" t="s">
        <v>156</v>
      </c>
      <c r="C895" s="209">
        <v>321</v>
      </c>
      <c r="D895" s="85">
        <f t="shared" si="247"/>
        <v>0</v>
      </c>
      <c r="E895" s="198" t="s">
        <v>793</v>
      </c>
      <c r="F895" s="209" t="s">
        <v>1478</v>
      </c>
      <c r="G895" s="199">
        <v>0.6875</v>
      </c>
      <c r="H895" s="199">
        <v>0.5</v>
      </c>
      <c r="I895" s="200">
        <v>44334</v>
      </c>
      <c r="J895" s="265">
        <v>44337</v>
      </c>
      <c r="K895" s="200">
        <v>44335</v>
      </c>
      <c r="L895" s="200">
        <v>44335</v>
      </c>
      <c r="M895" s="199">
        <v>0.3125</v>
      </c>
      <c r="N895" s="199">
        <v>0.4375</v>
      </c>
      <c r="O895" s="264" t="s">
        <v>854</v>
      </c>
      <c r="P895" s="178" t="s">
        <v>1534</v>
      </c>
      <c r="Q895" s="73" t="s">
        <v>47</v>
      </c>
      <c r="R895" s="206" t="s">
        <v>352</v>
      </c>
      <c r="S895" s="198" t="s">
        <v>861</v>
      </c>
      <c r="T895" s="209" t="s">
        <v>185</v>
      </c>
      <c r="U895" s="151">
        <f t="shared" si="248"/>
        <v>3</v>
      </c>
      <c r="V895" s="50">
        <f t="shared" si="249"/>
        <v>1</v>
      </c>
      <c r="W895" s="152">
        <f t="shared" si="245"/>
        <v>0.87520000000000009</v>
      </c>
      <c r="X895" s="152">
        <f t="shared" si="261"/>
        <v>1.6034966666666666</v>
      </c>
      <c r="Y895" s="134">
        <f t="shared" si="250"/>
        <v>1</v>
      </c>
      <c r="Z895" s="152">
        <f t="shared" si="251"/>
        <v>0</v>
      </c>
      <c r="AA895" s="152">
        <f t="shared" si="252"/>
        <v>1.6034966666666666</v>
      </c>
      <c r="AB895" s="91">
        <f t="shared" si="253"/>
        <v>21</v>
      </c>
      <c r="AC895" s="81">
        <f t="shared" si="254"/>
        <v>5</v>
      </c>
      <c r="AD895" s="81">
        <f t="shared" si="255"/>
        <v>20</v>
      </c>
      <c r="AE895" s="81" t="str">
        <f t="shared" si="256"/>
        <v>5-20</v>
      </c>
      <c r="AF895" s="152">
        <f t="shared" si="257"/>
        <v>0.125</v>
      </c>
      <c r="AG895" s="153">
        <f t="shared" si="258"/>
        <v>0</v>
      </c>
      <c r="AH895" s="85">
        <f t="shared" si="259"/>
        <v>1</v>
      </c>
      <c r="AI895" s="81">
        <f t="shared" si="260"/>
        <v>20</v>
      </c>
    </row>
    <row r="896" spans="2:35" x14ac:dyDescent="0.25">
      <c r="B896" s="209" t="s">
        <v>156</v>
      </c>
      <c r="C896" s="209">
        <v>321</v>
      </c>
      <c r="D896" s="85">
        <f t="shared" si="247"/>
        <v>1</v>
      </c>
      <c r="E896" s="198" t="s">
        <v>1535</v>
      </c>
      <c r="F896" s="209" t="s">
        <v>1478</v>
      </c>
      <c r="G896" s="199">
        <v>0.6875</v>
      </c>
      <c r="H896" s="199">
        <v>0.5</v>
      </c>
      <c r="I896" s="200">
        <v>44334</v>
      </c>
      <c r="J896" s="265">
        <v>44337</v>
      </c>
      <c r="K896" s="200">
        <v>44337</v>
      </c>
      <c r="L896" s="200">
        <v>44337</v>
      </c>
      <c r="M896" s="199">
        <v>0.3527777777777778</v>
      </c>
      <c r="N896" s="199">
        <v>0.43263888888888885</v>
      </c>
      <c r="O896" s="264" t="s">
        <v>1509</v>
      </c>
      <c r="P896" s="178" t="s">
        <v>1534</v>
      </c>
      <c r="Q896" s="73" t="s">
        <v>47</v>
      </c>
      <c r="R896" s="206" t="s">
        <v>1491</v>
      </c>
      <c r="S896" s="198" t="s">
        <v>861</v>
      </c>
      <c r="T896" s="209" t="s">
        <v>185</v>
      </c>
      <c r="U896" s="151">
        <f t="shared" si="248"/>
        <v>3</v>
      </c>
      <c r="V896" s="50">
        <f t="shared" si="249"/>
        <v>1</v>
      </c>
      <c r="W896" s="152">
        <f t="shared" si="245"/>
        <v>0.87520000000000009</v>
      </c>
      <c r="X896" s="152">
        <f t="shared" si="261"/>
        <v>1.6034966666666666</v>
      </c>
      <c r="Y896" s="134">
        <f t="shared" si="250"/>
        <v>1</v>
      </c>
      <c r="Z896" s="152">
        <f t="shared" si="251"/>
        <v>0</v>
      </c>
      <c r="AA896" s="152">
        <f t="shared" si="252"/>
        <v>1.6034966666666666</v>
      </c>
      <c r="AB896" s="91">
        <f t="shared" si="253"/>
        <v>21</v>
      </c>
      <c r="AC896" s="81">
        <f t="shared" si="254"/>
        <v>5</v>
      </c>
      <c r="AD896" s="81">
        <f t="shared" si="255"/>
        <v>20</v>
      </c>
      <c r="AE896" s="81" t="str">
        <f t="shared" si="256"/>
        <v>5-20</v>
      </c>
      <c r="AF896" s="152">
        <f t="shared" si="257"/>
        <v>7.9861111111111049E-2</v>
      </c>
      <c r="AG896" s="153">
        <f t="shared" si="258"/>
        <v>0</v>
      </c>
      <c r="AH896" s="85">
        <f t="shared" si="259"/>
        <v>1</v>
      </c>
      <c r="AI896" s="81">
        <f t="shared" si="260"/>
        <v>20</v>
      </c>
    </row>
    <row r="897" spans="2:35" x14ac:dyDescent="0.25">
      <c r="B897" s="171" t="s">
        <v>1536</v>
      </c>
      <c r="C897" s="178">
        <v>322</v>
      </c>
      <c r="D897" s="85">
        <v>0</v>
      </c>
      <c r="E897" s="173" t="s">
        <v>1537</v>
      </c>
      <c r="F897" s="171" t="s">
        <v>1338</v>
      </c>
      <c r="G897" s="199">
        <v>0.64583333333333337</v>
      </c>
      <c r="H897" s="199">
        <v>0.70972222222222225</v>
      </c>
      <c r="I897" s="200">
        <v>44334</v>
      </c>
      <c r="J897" s="200">
        <v>44334</v>
      </c>
      <c r="K897" s="200">
        <v>44334</v>
      </c>
      <c r="L897" s="200">
        <v>44334</v>
      </c>
      <c r="M897" s="199">
        <v>0.64583333333333337</v>
      </c>
      <c r="N897" s="199">
        <v>0.70972222222222225</v>
      </c>
      <c r="O897" s="50" t="s">
        <v>62</v>
      </c>
      <c r="P897" s="203"/>
      <c r="Q897" s="178" t="s">
        <v>77</v>
      </c>
      <c r="R897" s="202" t="s">
        <v>349</v>
      </c>
      <c r="S897" s="170" t="s">
        <v>337</v>
      </c>
      <c r="T897" s="178" t="s">
        <v>188</v>
      </c>
      <c r="U897" s="151">
        <f t="shared" si="248"/>
        <v>0</v>
      </c>
      <c r="V897" s="50">
        <f t="shared" si="249"/>
        <v>1</v>
      </c>
      <c r="W897" s="152">
        <f t="shared" si="245"/>
        <v>6.3888888888888884E-2</v>
      </c>
      <c r="X897" s="152">
        <f t="shared" si="261"/>
        <v>6.3888888888888884E-2</v>
      </c>
      <c r="Y897" s="134">
        <f t="shared" si="250"/>
        <v>0</v>
      </c>
      <c r="Z897" s="152">
        <f t="shared" si="251"/>
        <v>0.16527777777777775</v>
      </c>
      <c r="AA897" s="152">
        <f t="shared" si="252"/>
        <v>0.22916666666666663</v>
      </c>
      <c r="AB897" s="91">
        <f t="shared" si="253"/>
        <v>18</v>
      </c>
      <c r="AC897" s="81">
        <f t="shared" si="254"/>
        <v>5</v>
      </c>
      <c r="AD897" s="81">
        <f t="shared" si="255"/>
        <v>20</v>
      </c>
      <c r="AE897" s="81" t="str">
        <f t="shared" si="256"/>
        <v>5-20</v>
      </c>
      <c r="AF897" s="152">
        <f t="shared" si="257"/>
        <v>6.3888888888888884E-2</v>
      </c>
      <c r="AG897" s="153">
        <f t="shared" si="258"/>
        <v>0</v>
      </c>
      <c r="AH897" s="85">
        <f t="shared" si="259"/>
        <v>1</v>
      </c>
      <c r="AI897" s="81">
        <f t="shared" si="260"/>
        <v>20</v>
      </c>
    </row>
    <row r="898" spans="2:35" x14ac:dyDescent="0.25">
      <c r="B898" s="171" t="s">
        <v>211</v>
      </c>
      <c r="C898" s="178">
        <v>323</v>
      </c>
      <c r="D898" s="85">
        <v>0</v>
      </c>
      <c r="E898" s="173" t="s">
        <v>1538</v>
      </c>
      <c r="F898" s="178" t="s">
        <v>1036</v>
      </c>
      <c r="G898" s="199">
        <v>0.29166666666666669</v>
      </c>
      <c r="H898" s="199">
        <v>0.37083333333333335</v>
      </c>
      <c r="I898" s="200">
        <v>44335</v>
      </c>
      <c r="J898" s="200">
        <v>44335</v>
      </c>
      <c r="K898" s="200">
        <v>44335</v>
      </c>
      <c r="L898" s="200">
        <v>44335</v>
      </c>
      <c r="M898" s="199">
        <v>0.29166666666666669</v>
      </c>
      <c r="N898" s="199">
        <v>0.37083333333333335</v>
      </c>
      <c r="O898" s="173" t="s">
        <v>1539</v>
      </c>
      <c r="P898" s="178"/>
      <c r="Q898" s="178" t="s">
        <v>77</v>
      </c>
      <c r="R898" s="206" t="s">
        <v>798</v>
      </c>
      <c r="S898" s="170" t="s">
        <v>337</v>
      </c>
      <c r="T898" s="50" t="s">
        <v>186</v>
      </c>
      <c r="U898" s="151">
        <f t="shared" si="248"/>
        <v>0</v>
      </c>
      <c r="V898" s="50">
        <f t="shared" si="249"/>
        <v>1</v>
      </c>
      <c r="W898" s="152">
        <f t="shared" si="245"/>
        <v>7.9166666666666663E-2</v>
      </c>
      <c r="X898" s="152">
        <f t="shared" si="261"/>
        <v>7.9166666666666663E-2</v>
      </c>
      <c r="Y898" s="134">
        <f t="shared" si="250"/>
        <v>1</v>
      </c>
      <c r="Z898" s="152">
        <f t="shared" si="251"/>
        <v>0</v>
      </c>
      <c r="AA898" s="152">
        <f t="shared" si="252"/>
        <v>7.9166666666666663E-2</v>
      </c>
      <c r="AB898" s="91">
        <f t="shared" si="253"/>
        <v>19</v>
      </c>
      <c r="AC898" s="81">
        <f t="shared" si="254"/>
        <v>5</v>
      </c>
      <c r="AD898" s="81">
        <f t="shared" si="255"/>
        <v>20</v>
      </c>
      <c r="AE898" s="81" t="str">
        <f t="shared" si="256"/>
        <v>5-20</v>
      </c>
      <c r="AF898" s="152">
        <f t="shared" si="257"/>
        <v>7.9166666666666663E-2</v>
      </c>
      <c r="AG898" s="153">
        <f t="shared" si="258"/>
        <v>0</v>
      </c>
      <c r="AH898" s="85">
        <f t="shared" si="259"/>
        <v>1</v>
      </c>
      <c r="AI898" s="81">
        <f t="shared" si="260"/>
        <v>20</v>
      </c>
    </row>
    <row r="899" spans="2:35" x14ac:dyDescent="0.25">
      <c r="B899" s="171" t="s">
        <v>152</v>
      </c>
      <c r="C899" s="178">
        <v>324</v>
      </c>
      <c r="D899" s="85">
        <f>IF(C899=C900,0,1)</f>
        <v>0</v>
      </c>
      <c r="E899" s="173" t="s">
        <v>1540</v>
      </c>
      <c r="F899" s="171" t="s">
        <v>1305</v>
      </c>
      <c r="G899" s="199">
        <v>0.32222222222222224</v>
      </c>
      <c r="H899" s="199">
        <v>0.5</v>
      </c>
      <c r="I899" s="200">
        <v>44335</v>
      </c>
      <c r="J899" s="200">
        <v>44335</v>
      </c>
      <c r="K899" s="200">
        <v>44335</v>
      </c>
      <c r="L899" s="200">
        <v>44335</v>
      </c>
      <c r="M899" s="199">
        <v>0.33333333333333331</v>
      </c>
      <c r="N899" s="199">
        <v>0.375</v>
      </c>
      <c r="O899" s="173" t="s">
        <v>730</v>
      </c>
      <c r="P899" s="50" t="s">
        <v>153</v>
      </c>
      <c r="Q899" s="178" t="s">
        <v>77</v>
      </c>
      <c r="R899" s="206" t="s">
        <v>349</v>
      </c>
      <c r="S899" s="170" t="s">
        <v>337</v>
      </c>
      <c r="T899" s="178" t="s">
        <v>184</v>
      </c>
      <c r="U899" s="151">
        <f t="shared" si="248"/>
        <v>0</v>
      </c>
      <c r="V899" s="50">
        <f t="shared" si="249"/>
        <v>1</v>
      </c>
      <c r="W899" s="152">
        <f t="shared" si="245"/>
        <v>0.17777777777777776</v>
      </c>
      <c r="X899" s="152">
        <f t="shared" si="261"/>
        <v>0.17777777777777776</v>
      </c>
      <c r="Y899" s="134">
        <f t="shared" si="250"/>
        <v>1</v>
      </c>
      <c r="Z899" s="152">
        <f t="shared" si="251"/>
        <v>0</v>
      </c>
      <c r="AA899" s="152">
        <f t="shared" si="252"/>
        <v>0.17777777777777776</v>
      </c>
      <c r="AB899" s="91">
        <f t="shared" si="253"/>
        <v>19</v>
      </c>
      <c r="AC899" s="81">
        <f t="shared" si="254"/>
        <v>5</v>
      </c>
      <c r="AD899" s="81">
        <f t="shared" si="255"/>
        <v>20</v>
      </c>
      <c r="AE899" s="81" t="str">
        <f t="shared" si="256"/>
        <v>5-20</v>
      </c>
      <c r="AF899" s="152">
        <f t="shared" si="257"/>
        <v>4.1666666666666685E-2</v>
      </c>
      <c r="AG899" s="153">
        <f t="shared" si="258"/>
        <v>0</v>
      </c>
      <c r="AH899" s="85">
        <f t="shared" si="259"/>
        <v>1</v>
      </c>
      <c r="AI899" s="81">
        <f t="shared" si="260"/>
        <v>20</v>
      </c>
    </row>
    <row r="900" spans="2:35" x14ac:dyDescent="0.25">
      <c r="B900" s="171" t="s">
        <v>152</v>
      </c>
      <c r="C900" s="178">
        <v>324</v>
      </c>
      <c r="D900" s="85">
        <v>0</v>
      </c>
      <c r="E900" s="173" t="s">
        <v>1540</v>
      </c>
      <c r="F900" s="171" t="s">
        <v>1305</v>
      </c>
      <c r="G900" s="199">
        <v>0.32222222222222224</v>
      </c>
      <c r="H900" s="199">
        <v>0.5</v>
      </c>
      <c r="I900" s="200">
        <v>44335</v>
      </c>
      <c r="J900" s="200">
        <v>44335</v>
      </c>
      <c r="K900" s="200">
        <v>44335</v>
      </c>
      <c r="L900" s="200">
        <v>44335</v>
      </c>
      <c r="M900" s="199">
        <v>0.41666666666666669</v>
      </c>
      <c r="N900" s="199">
        <v>0.47916666666666669</v>
      </c>
      <c r="O900" s="173" t="s">
        <v>730</v>
      </c>
      <c r="P900" s="50" t="s">
        <v>153</v>
      </c>
      <c r="Q900" s="178" t="s">
        <v>77</v>
      </c>
      <c r="R900" s="206" t="s">
        <v>349</v>
      </c>
      <c r="S900" s="170" t="s">
        <v>337</v>
      </c>
      <c r="T900" s="178" t="s">
        <v>184</v>
      </c>
      <c r="U900" s="151">
        <f t="shared" si="248"/>
        <v>0</v>
      </c>
      <c r="V900" s="50">
        <f t="shared" si="249"/>
        <v>1</v>
      </c>
      <c r="W900" s="152">
        <f t="shared" si="245"/>
        <v>0.17777777777777776</v>
      </c>
      <c r="X900" s="152">
        <f t="shared" si="261"/>
        <v>0.17777777777777776</v>
      </c>
      <c r="Y900" s="134">
        <f t="shared" si="250"/>
        <v>1</v>
      </c>
      <c r="Z900" s="152">
        <f t="shared" si="251"/>
        <v>0</v>
      </c>
      <c r="AA900" s="152">
        <f t="shared" si="252"/>
        <v>0.17777777777777776</v>
      </c>
      <c r="AB900" s="91">
        <f t="shared" si="253"/>
        <v>19</v>
      </c>
      <c r="AC900" s="81">
        <f t="shared" si="254"/>
        <v>5</v>
      </c>
      <c r="AD900" s="81">
        <f t="shared" si="255"/>
        <v>20</v>
      </c>
      <c r="AE900" s="81" t="str">
        <f t="shared" si="256"/>
        <v>5-20</v>
      </c>
      <c r="AF900" s="152">
        <f t="shared" si="257"/>
        <v>6.25E-2</v>
      </c>
      <c r="AG900" s="153">
        <f t="shared" si="258"/>
        <v>0</v>
      </c>
      <c r="AH900" s="85">
        <f t="shared" si="259"/>
        <v>1</v>
      </c>
      <c r="AI900" s="81">
        <f t="shared" si="260"/>
        <v>20</v>
      </c>
    </row>
    <row r="901" spans="2:35" x14ac:dyDescent="0.25">
      <c r="B901" s="171" t="s">
        <v>206</v>
      </c>
      <c r="C901" s="178">
        <v>325</v>
      </c>
      <c r="D901" s="85">
        <f t="shared" ref="D901:D907" si="262">IF(C901=C902,0,1)</f>
        <v>0</v>
      </c>
      <c r="E901" s="173" t="s">
        <v>1541</v>
      </c>
      <c r="F901" s="178" t="s">
        <v>441</v>
      </c>
      <c r="G901" s="199">
        <v>0.33333333333333331</v>
      </c>
      <c r="H901" s="199">
        <v>0.625</v>
      </c>
      <c r="I901" s="200">
        <v>44335</v>
      </c>
      <c r="J901" s="207">
        <v>44336</v>
      </c>
      <c r="K901" s="200">
        <v>44335</v>
      </c>
      <c r="L901" s="200">
        <v>44335</v>
      </c>
      <c r="M901" s="199">
        <v>0.34375</v>
      </c>
      <c r="N901" s="199">
        <v>0.47083333333333338</v>
      </c>
      <c r="O901" s="173" t="s">
        <v>1542</v>
      </c>
      <c r="P901" s="178" t="s">
        <v>819</v>
      </c>
      <c r="Q901" s="73" t="s">
        <v>47</v>
      </c>
      <c r="R901" s="202" t="s">
        <v>1543</v>
      </c>
      <c r="S901" s="170" t="s">
        <v>337</v>
      </c>
      <c r="T901" s="213" t="s">
        <v>185</v>
      </c>
      <c r="U901" s="151">
        <f t="shared" si="248"/>
        <v>1</v>
      </c>
      <c r="V901" s="50">
        <f t="shared" si="249"/>
        <v>1</v>
      </c>
      <c r="W901" s="152">
        <f t="shared" si="245"/>
        <v>0.56316666666666659</v>
      </c>
      <c r="X901" s="152">
        <f t="shared" si="261"/>
        <v>0.79233333333333333</v>
      </c>
      <c r="Y901" s="134">
        <f t="shared" si="250"/>
        <v>0</v>
      </c>
      <c r="Z901" s="152">
        <f t="shared" si="251"/>
        <v>0.25</v>
      </c>
      <c r="AA901" s="152">
        <f t="shared" si="252"/>
        <v>1.0423333333333333</v>
      </c>
      <c r="AB901" s="91">
        <f t="shared" si="253"/>
        <v>20</v>
      </c>
      <c r="AC901" s="81">
        <f t="shared" si="254"/>
        <v>5</v>
      </c>
      <c r="AD901" s="81">
        <f t="shared" si="255"/>
        <v>20</v>
      </c>
      <c r="AE901" s="81" t="str">
        <f t="shared" si="256"/>
        <v>5-20</v>
      </c>
      <c r="AF901" s="152">
        <f t="shared" si="257"/>
        <v>0.12708333333333338</v>
      </c>
      <c r="AG901" s="153">
        <f t="shared" si="258"/>
        <v>0</v>
      </c>
      <c r="AH901" s="85">
        <f t="shared" si="259"/>
        <v>1</v>
      </c>
      <c r="AI901" s="81">
        <f t="shared" si="260"/>
        <v>20</v>
      </c>
    </row>
    <row r="902" spans="2:35" x14ac:dyDescent="0.25">
      <c r="B902" s="171" t="s">
        <v>206</v>
      </c>
      <c r="C902" s="178">
        <v>325</v>
      </c>
      <c r="D902" s="85">
        <f t="shared" si="262"/>
        <v>0</v>
      </c>
      <c r="E902" s="173" t="s">
        <v>793</v>
      </c>
      <c r="F902" s="178" t="s">
        <v>887</v>
      </c>
      <c r="G902" s="199">
        <v>0.33333333333333331</v>
      </c>
      <c r="H902" s="199">
        <v>0.625</v>
      </c>
      <c r="I902" s="200">
        <v>44335</v>
      </c>
      <c r="J902" s="207">
        <v>44336</v>
      </c>
      <c r="K902" s="200">
        <v>44335</v>
      </c>
      <c r="L902" s="200">
        <v>44335</v>
      </c>
      <c r="M902" s="199">
        <v>0.3888888888888889</v>
      </c>
      <c r="N902" s="199">
        <v>0.47083333333333338</v>
      </c>
      <c r="O902" s="178" t="s">
        <v>854</v>
      </c>
      <c r="P902" s="178" t="s">
        <v>819</v>
      </c>
      <c r="Q902" s="73" t="s">
        <v>47</v>
      </c>
      <c r="R902" s="202" t="s">
        <v>352</v>
      </c>
      <c r="S902" s="170" t="s">
        <v>337</v>
      </c>
      <c r="T902" s="213" t="s">
        <v>185</v>
      </c>
      <c r="U902" s="151">
        <f t="shared" si="248"/>
        <v>1</v>
      </c>
      <c r="V902" s="50">
        <f t="shared" si="249"/>
        <v>1</v>
      </c>
      <c r="W902" s="152">
        <f t="shared" si="245"/>
        <v>0.56316666666666659</v>
      </c>
      <c r="X902" s="152">
        <f t="shared" si="261"/>
        <v>0.79233333333333333</v>
      </c>
      <c r="Y902" s="134">
        <f t="shared" si="250"/>
        <v>0</v>
      </c>
      <c r="Z902" s="152">
        <f t="shared" si="251"/>
        <v>0.25</v>
      </c>
      <c r="AA902" s="152">
        <f t="shared" si="252"/>
        <v>1.0423333333333333</v>
      </c>
      <c r="AB902" s="91">
        <f t="shared" si="253"/>
        <v>20</v>
      </c>
      <c r="AC902" s="81">
        <f t="shared" si="254"/>
        <v>5</v>
      </c>
      <c r="AD902" s="81">
        <f t="shared" si="255"/>
        <v>20</v>
      </c>
      <c r="AE902" s="81" t="str">
        <f t="shared" si="256"/>
        <v>5-20</v>
      </c>
      <c r="AF902" s="152">
        <f t="shared" si="257"/>
        <v>8.1944444444444486E-2</v>
      </c>
      <c r="AG902" s="153">
        <f t="shared" si="258"/>
        <v>0</v>
      </c>
      <c r="AH902" s="85">
        <f t="shared" si="259"/>
        <v>1</v>
      </c>
      <c r="AI902" s="81">
        <f t="shared" si="260"/>
        <v>20</v>
      </c>
    </row>
    <row r="903" spans="2:35" x14ac:dyDescent="0.25">
      <c r="B903" s="171" t="s">
        <v>206</v>
      </c>
      <c r="C903" s="178">
        <v>325</v>
      </c>
      <c r="D903" s="85">
        <f t="shared" si="262"/>
        <v>0</v>
      </c>
      <c r="E903" s="173" t="s">
        <v>1544</v>
      </c>
      <c r="F903" s="178" t="s">
        <v>441</v>
      </c>
      <c r="G903" s="199">
        <v>0.33333333333333331</v>
      </c>
      <c r="H903" s="199">
        <v>0.625</v>
      </c>
      <c r="I903" s="200">
        <v>44335</v>
      </c>
      <c r="J903" s="207">
        <v>44336</v>
      </c>
      <c r="K903" s="200">
        <v>44335</v>
      </c>
      <c r="L903" s="200">
        <v>44335</v>
      </c>
      <c r="M903" s="199">
        <v>0.45833333333333331</v>
      </c>
      <c r="N903" s="199">
        <v>0.5</v>
      </c>
      <c r="O903" s="50" t="s">
        <v>62</v>
      </c>
      <c r="P903" s="178" t="s">
        <v>819</v>
      </c>
      <c r="Q903" s="73" t="s">
        <v>47</v>
      </c>
      <c r="R903" s="202" t="s">
        <v>1545</v>
      </c>
      <c r="S903" s="173" t="s">
        <v>336</v>
      </c>
      <c r="T903" s="213" t="s">
        <v>185</v>
      </c>
      <c r="U903" s="151">
        <f t="shared" si="248"/>
        <v>1</v>
      </c>
      <c r="V903" s="50">
        <f t="shared" si="249"/>
        <v>1</v>
      </c>
      <c r="W903" s="152">
        <f t="shared" si="245"/>
        <v>0.56316666666666659</v>
      </c>
      <c r="X903" s="152">
        <f t="shared" si="261"/>
        <v>0.79233333333333333</v>
      </c>
      <c r="Y903" s="134">
        <f t="shared" si="250"/>
        <v>0</v>
      </c>
      <c r="Z903" s="152">
        <f t="shared" si="251"/>
        <v>0.25</v>
      </c>
      <c r="AA903" s="152">
        <f t="shared" si="252"/>
        <v>1.0423333333333333</v>
      </c>
      <c r="AB903" s="91">
        <f t="shared" si="253"/>
        <v>20</v>
      </c>
      <c r="AC903" s="81">
        <f t="shared" si="254"/>
        <v>5</v>
      </c>
      <c r="AD903" s="81">
        <f t="shared" si="255"/>
        <v>20</v>
      </c>
      <c r="AE903" s="81" t="str">
        <f t="shared" si="256"/>
        <v>5-20</v>
      </c>
      <c r="AF903" s="152">
        <f t="shared" si="257"/>
        <v>4.1666666666666685E-2</v>
      </c>
      <c r="AG903" s="153">
        <f t="shared" si="258"/>
        <v>0</v>
      </c>
      <c r="AH903" s="85">
        <f t="shared" si="259"/>
        <v>1</v>
      </c>
      <c r="AI903" s="81">
        <f t="shared" si="260"/>
        <v>20</v>
      </c>
    </row>
    <row r="904" spans="2:35" x14ac:dyDescent="0.25">
      <c r="B904" s="171" t="s">
        <v>206</v>
      </c>
      <c r="C904" s="178">
        <v>325</v>
      </c>
      <c r="D904" s="85">
        <f t="shared" si="262"/>
        <v>0</v>
      </c>
      <c r="E904" s="173" t="s">
        <v>1546</v>
      </c>
      <c r="F904" s="178" t="s">
        <v>887</v>
      </c>
      <c r="G904" s="199">
        <v>0.33333333333333331</v>
      </c>
      <c r="H904" s="199">
        <v>0.625</v>
      </c>
      <c r="I904" s="200">
        <v>44335</v>
      </c>
      <c r="J904" s="207">
        <v>44336</v>
      </c>
      <c r="K904" s="200">
        <v>44335</v>
      </c>
      <c r="L904" s="200">
        <v>44335</v>
      </c>
      <c r="M904" s="199">
        <v>0.3125</v>
      </c>
      <c r="N904" s="199">
        <v>0.375</v>
      </c>
      <c r="O904" s="178" t="s">
        <v>671</v>
      </c>
      <c r="P904" s="178" t="s">
        <v>819</v>
      </c>
      <c r="Q904" s="73" t="s">
        <v>47</v>
      </c>
      <c r="R904" s="202" t="s">
        <v>351</v>
      </c>
      <c r="S904" s="173" t="s">
        <v>337</v>
      </c>
      <c r="T904" s="213" t="s">
        <v>185</v>
      </c>
      <c r="U904" s="151">
        <f t="shared" si="248"/>
        <v>1</v>
      </c>
      <c r="V904" s="50">
        <f t="shared" si="249"/>
        <v>1</v>
      </c>
      <c r="W904" s="152">
        <f t="shared" ref="W904:W967" si="263">IF(OR(V904=0,G904="",H904=""),0,IF(AND(V904=1,U904&lt;1,I904=J904,(H904-G904)&lt;=0.2075),H904-G904,IF(AND(V904=1,U904&lt;1,I904=J904,(H904-G904)&gt;0.2075),H904-G904-0.083,IF(AND(V904=1,U904&gt;1),((U904-1)*0.3541)+(H904-$AE$5)+($AF$5-G904-0.083),IF(AND(V904=1,U904=1,I904&lt;&gt;J904,(H904-G904)&lt;=0.332),(H904-$AE$5)+($AF$5-G904)-0.166,(H904-$AE$5)+($AF$5-G904))))))</f>
        <v>0.56316666666666659</v>
      </c>
      <c r="X904" s="152">
        <f t="shared" si="261"/>
        <v>0.79233333333333333</v>
      </c>
      <c r="Y904" s="134">
        <f t="shared" si="250"/>
        <v>0</v>
      </c>
      <c r="Z904" s="152">
        <f t="shared" si="251"/>
        <v>0.25</v>
      </c>
      <c r="AA904" s="152">
        <f t="shared" si="252"/>
        <v>1.0423333333333333</v>
      </c>
      <c r="AB904" s="91">
        <f t="shared" si="253"/>
        <v>20</v>
      </c>
      <c r="AC904" s="81">
        <f t="shared" si="254"/>
        <v>5</v>
      </c>
      <c r="AD904" s="81">
        <f t="shared" si="255"/>
        <v>20</v>
      </c>
      <c r="AE904" s="81" t="str">
        <f t="shared" si="256"/>
        <v>5-20</v>
      </c>
      <c r="AF904" s="152">
        <f t="shared" si="257"/>
        <v>6.25E-2</v>
      </c>
      <c r="AG904" s="153">
        <f t="shared" si="258"/>
        <v>0</v>
      </c>
      <c r="AH904" s="85">
        <f t="shared" si="259"/>
        <v>1</v>
      </c>
      <c r="AI904" s="81">
        <f t="shared" si="260"/>
        <v>20</v>
      </c>
    </row>
    <row r="905" spans="2:35" x14ac:dyDescent="0.25">
      <c r="B905" s="171" t="s">
        <v>206</v>
      </c>
      <c r="C905" s="178">
        <v>325</v>
      </c>
      <c r="D905" s="85">
        <f t="shared" si="262"/>
        <v>0</v>
      </c>
      <c r="E905" s="173" t="s">
        <v>1547</v>
      </c>
      <c r="F905" s="178" t="s">
        <v>887</v>
      </c>
      <c r="G905" s="199">
        <v>0.33333333333333331</v>
      </c>
      <c r="H905" s="199">
        <v>0.625</v>
      </c>
      <c r="I905" s="200">
        <v>44335</v>
      </c>
      <c r="J905" s="207">
        <v>44336</v>
      </c>
      <c r="K905" s="200">
        <v>44336</v>
      </c>
      <c r="L905" s="200">
        <v>44336</v>
      </c>
      <c r="M905" s="199">
        <v>0.3125</v>
      </c>
      <c r="N905" s="199">
        <v>0.45833333333333331</v>
      </c>
      <c r="O905" s="50" t="s">
        <v>62</v>
      </c>
      <c r="P905" s="178" t="s">
        <v>819</v>
      </c>
      <c r="Q905" s="73" t="s">
        <v>47</v>
      </c>
      <c r="R905" s="202" t="s">
        <v>351</v>
      </c>
      <c r="S905" s="173" t="s">
        <v>337</v>
      </c>
      <c r="T905" s="213" t="s">
        <v>185</v>
      </c>
      <c r="U905" s="151">
        <f t="shared" si="248"/>
        <v>1</v>
      </c>
      <c r="V905" s="50">
        <f t="shared" si="249"/>
        <v>1</v>
      </c>
      <c r="W905" s="152">
        <f t="shared" si="263"/>
        <v>0.56316666666666659</v>
      </c>
      <c r="X905" s="152">
        <f t="shared" si="261"/>
        <v>0.79233333333333333</v>
      </c>
      <c r="Y905" s="134">
        <f t="shared" si="250"/>
        <v>0</v>
      </c>
      <c r="Z905" s="152">
        <f t="shared" si="251"/>
        <v>0.25</v>
      </c>
      <c r="AA905" s="152">
        <f t="shared" si="252"/>
        <v>1.0423333333333333</v>
      </c>
      <c r="AB905" s="91">
        <f t="shared" si="253"/>
        <v>20</v>
      </c>
      <c r="AC905" s="81">
        <f t="shared" si="254"/>
        <v>5</v>
      </c>
      <c r="AD905" s="81">
        <f t="shared" si="255"/>
        <v>20</v>
      </c>
      <c r="AE905" s="81" t="str">
        <f t="shared" si="256"/>
        <v>5-20</v>
      </c>
      <c r="AF905" s="152">
        <f t="shared" si="257"/>
        <v>0.14583333333333331</v>
      </c>
      <c r="AG905" s="153">
        <f t="shared" si="258"/>
        <v>0</v>
      </c>
      <c r="AH905" s="85">
        <f t="shared" si="259"/>
        <v>1</v>
      </c>
      <c r="AI905" s="81">
        <f t="shared" si="260"/>
        <v>20</v>
      </c>
    </row>
    <row r="906" spans="2:35" x14ac:dyDescent="0.25">
      <c r="B906" s="171" t="s">
        <v>206</v>
      </c>
      <c r="C906" s="178">
        <v>325</v>
      </c>
      <c r="D906" s="85">
        <f t="shared" si="262"/>
        <v>0</v>
      </c>
      <c r="E906" s="173" t="s">
        <v>793</v>
      </c>
      <c r="F906" s="178" t="s">
        <v>887</v>
      </c>
      <c r="G906" s="199">
        <v>0.33333333333333331</v>
      </c>
      <c r="H906" s="199">
        <v>0.625</v>
      </c>
      <c r="I906" s="200">
        <v>44335</v>
      </c>
      <c r="J906" s="207">
        <v>44336</v>
      </c>
      <c r="K906" s="200">
        <v>44336</v>
      </c>
      <c r="L906" s="200">
        <v>44336</v>
      </c>
      <c r="M906" s="199">
        <v>0.33333333333333331</v>
      </c>
      <c r="N906" s="199">
        <v>0.70833333333333337</v>
      </c>
      <c r="O906" s="173" t="s">
        <v>1548</v>
      </c>
      <c r="P906" s="178" t="s">
        <v>819</v>
      </c>
      <c r="Q906" s="73" t="s">
        <v>47</v>
      </c>
      <c r="R906" s="202" t="s">
        <v>351</v>
      </c>
      <c r="S906" s="173" t="s">
        <v>337</v>
      </c>
      <c r="T906" s="213" t="s">
        <v>185</v>
      </c>
      <c r="U906" s="151">
        <f t="shared" si="248"/>
        <v>1</v>
      </c>
      <c r="V906" s="50">
        <f t="shared" si="249"/>
        <v>1</v>
      </c>
      <c r="W906" s="152">
        <f t="shared" si="263"/>
        <v>0.56316666666666659</v>
      </c>
      <c r="X906" s="152">
        <f t="shared" si="261"/>
        <v>0.79233333333333333</v>
      </c>
      <c r="Y906" s="134">
        <f t="shared" si="250"/>
        <v>0</v>
      </c>
      <c r="Z906" s="152">
        <f t="shared" si="251"/>
        <v>0.25</v>
      </c>
      <c r="AA906" s="152">
        <f t="shared" si="252"/>
        <v>1.0423333333333333</v>
      </c>
      <c r="AB906" s="91">
        <f t="shared" si="253"/>
        <v>20</v>
      </c>
      <c r="AC906" s="81">
        <f t="shared" si="254"/>
        <v>5</v>
      </c>
      <c r="AD906" s="81">
        <f t="shared" si="255"/>
        <v>20</v>
      </c>
      <c r="AE906" s="81" t="str">
        <f t="shared" si="256"/>
        <v>5-20</v>
      </c>
      <c r="AF906" s="152">
        <f t="shared" si="257"/>
        <v>0.29200000000000004</v>
      </c>
      <c r="AG906" s="153">
        <f t="shared" si="258"/>
        <v>0</v>
      </c>
      <c r="AH906" s="85">
        <f t="shared" si="259"/>
        <v>1</v>
      </c>
      <c r="AI906" s="81">
        <f t="shared" si="260"/>
        <v>20</v>
      </c>
    </row>
    <row r="907" spans="2:35" ht="60" x14ac:dyDescent="0.25">
      <c r="B907" s="171" t="s">
        <v>206</v>
      </c>
      <c r="C907" s="178">
        <v>325</v>
      </c>
      <c r="D907" s="85">
        <f t="shared" si="262"/>
        <v>0</v>
      </c>
      <c r="E907" s="173" t="s">
        <v>1549</v>
      </c>
      <c r="F907" s="178" t="s">
        <v>887</v>
      </c>
      <c r="G907" s="199">
        <v>0.33333333333333331</v>
      </c>
      <c r="H907" s="199">
        <v>0.625</v>
      </c>
      <c r="I907" s="200">
        <v>44335</v>
      </c>
      <c r="J907" s="207">
        <v>44336</v>
      </c>
      <c r="K907" s="200">
        <v>44336</v>
      </c>
      <c r="L907" s="200">
        <v>44336</v>
      </c>
      <c r="M907" s="199">
        <v>0.33333333333333331</v>
      </c>
      <c r="N907" s="199">
        <v>0.61111111111111105</v>
      </c>
      <c r="O907" s="173" t="s">
        <v>1550</v>
      </c>
      <c r="P907" s="178" t="s">
        <v>819</v>
      </c>
      <c r="Q907" s="73" t="s">
        <v>47</v>
      </c>
      <c r="R907" s="202" t="s">
        <v>351</v>
      </c>
      <c r="S907" s="173" t="s">
        <v>337</v>
      </c>
      <c r="T907" s="213" t="s">
        <v>185</v>
      </c>
      <c r="U907" s="151">
        <f t="shared" si="248"/>
        <v>1</v>
      </c>
      <c r="V907" s="50">
        <f t="shared" si="249"/>
        <v>1</v>
      </c>
      <c r="W907" s="152">
        <f t="shared" si="263"/>
        <v>0.56316666666666659</v>
      </c>
      <c r="X907" s="152">
        <f t="shared" si="261"/>
        <v>0.79233333333333333</v>
      </c>
      <c r="Y907" s="134">
        <f t="shared" si="250"/>
        <v>0</v>
      </c>
      <c r="Z907" s="152">
        <f t="shared" si="251"/>
        <v>0.25</v>
      </c>
      <c r="AA907" s="152">
        <f t="shared" si="252"/>
        <v>1.0423333333333333</v>
      </c>
      <c r="AB907" s="91">
        <f t="shared" si="253"/>
        <v>20</v>
      </c>
      <c r="AC907" s="81">
        <f t="shared" si="254"/>
        <v>5</v>
      </c>
      <c r="AD907" s="81">
        <f t="shared" si="255"/>
        <v>20</v>
      </c>
      <c r="AE907" s="81" t="str">
        <f t="shared" si="256"/>
        <v>5-20</v>
      </c>
      <c r="AF907" s="152">
        <f t="shared" si="257"/>
        <v>0.19477777777777772</v>
      </c>
      <c r="AG907" s="153">
        <f t="shared" si="258"/>
        <v>0</v>
      </c>
      <c r="AH907" s="85">
        <f t="shared" si="259"/>
        <v>1</v>
      </c>
      <c r="AI907" s="81">
        <f t="shared" si="260"/>
        <v>20</v>
      </c>
    </row>
    <row r="908" spans="2:35" ht="30" x14ac:dyDescent="0.25">
      <c r="B908" s="178" t="s">
        <v>1551</v>
      </c>
      <c r="C908" s="178">
        <v>325</v>
      </c>
      <c r="D908" s="85">
        <v>0</v>
      </c>
      <c r="E908" s="173" t="s">
        <v>1552</v>
      </c>
      <c r="F908" s="178" t="s">
        <v>1036</v>
      </c>
      <c r="G908" s="210">
        <v>0.33333333333333331</v>
      </c>
      <c r="H908" s="210">
        <v>0.625</v>
      </c>
      <c r="I908" s="211">
        <v>44336</v>
      </c>
      <c r="J908" s="207">
        <v>44336</v>
      </c>
      <c r="K908" s="207">
        <v>44336</v>
      </c>
      <c r="L908" s="207">
        <v>44336</v>
      </c>
      <c r="M908" s="210">
        <v>0.3125</v>
      </c>
      <c r="N908" s="210">
        <v>0.5</v>
      </c>
      <c r="O908" s="198" t="s">
        <v>1553</v>
      </c>
      <c r="P908" s="50" t="s">
        <v>176</v>
      </c>
      <c r="Q908" s="178" t="s">
        <v>77</v>
      </c>
      <c r="R908" s="202" t="s">
        <v>443</v>
      </c>
      <c r="S908" s="198" t="s">
        <v>861</v>
      </c>
      <c r="T908" s="213" t="s">
        <v>185</v>
      </c>
      <c r="U908" s="151">
        <f t="shared" si="248"/>
        <v>0</v>
      </c>
      <c r="V908" s="50">
        <f t="shared" si="249"/>
        <v>1</v>
      </c>
      <c r="W908" s="152">
        <f t="shared" si="263"/>
        <v>0.20866666666666667</v>
      </c>
      <c r="X908" s="152">
        <f t="shared" si="261"/>
        <v>0.2499966666666667</v>
      </c>
      <c r="Y908" s="134">
        <f t="shared" si="250"/>
        <v>0</v>
      </c>
      <c r="Z908" s="152">
        <f t="shared" si="251"/>
        <v>0.25</v>
      </c>
      <c r="AA908" s="152">
        <f t="shared" si="252"/>
        <v>0.4999966666666667</v>
      </c>
      <c r="AB908" s="91">
        <f t="shared" si="253"/>
        <v>20</v>
      </c>
      <c r="AC908" s="81">
        <f t="shared" si="254"/>
        <v>5</v>
      </c>
      <c r="AD908" s="81">
        <f t="shared" si="255"/>
        <v>20</v>
      </c>
      <c r="AE908" s="81" t="str">
        <f t="shared" si="256"/>
        <v>5-20</v>
      </c>
      <c r="AF908" s="152">
        <f t="shared" si="257"/>
        <v>0.1875</v>
      </c>
      <c r="AG908" s="153">
        <f t="shared" si="258"/>
        <v>0</v>
      </c>
      <c r="AH908" s="85">
        <f t="shared" si="259"/>
        <v>1</v>
      </c>
      <c r="AI908" s="81">
        <f t="shared" si="260"/>
        <v>20</v>
      </c>
    </row>
    <row r="909" spans="2:35" x14ac:dyDescent="0.25">
      <c r="B909" s="171" t="s">
        <v>1554</v>
      </c>
      <c r="C909" s="178">
        <v>326</v>
      </c>
      <c r="D909" s="85">
        <f>IF(C909=C910,0,1)</f>
        <v>0</v>
      </c>
      <c r="E909" s="173" t="s">
        <v>1555</v>
      </c>
      <c r="F909" s="50" t="s">
        <v>900</v>
      </c>
      <c r="G909" s="199">
        <v>0.3125</v>
      </c>
      <c r="H909" s="199">
        <v>0.72916666666666663</v>
      </c>
      <c r="I909" s="200">
        <v>44334</v>
      </c>
      <c r="J909" s="207">
        <v>44335</v>
      </c>
      <c r="K909" s="200">
        <v>44334</v>
      </c>
      <c r="L909" s="200">
        <v>44334</v>
      </c>
      <c r="M909" s="199">
        <v>0.3125</v>
      </c>
      <c r="N909" s="199">
        <v>0.72916666666666663</v>
      </c>
      <c r="O909" s="212" t="s">
        <v>1556</v>
      </c>
      <c r="P909" s="50" t="s">
        <v>1557</v>
      </c>
      <c r="Q909" s="73" t="s">
        <v>47</v>
      </c>
      <c r="R909" s="202" t="s">
        <v>352</v>
      </c>
      <c r="S909" s="173" t="s">
        <v>861</v>
      </c>
      <c r="T909" s="213"/>
      <c r="U909" s="151">
        <f t="shared" si="248"/>
        <v>1</v>
      </c>
      <c r="V909" s="50">
        <f t="shared" si="249"/>
        <v>1</v>
      </c>
      <c r="W909" s="152">
        <f t="shared" si="263"/>
        <v>0.85416666666666652</v>
      </c>
      <c r="X909" s="152">
        <f t="shared" si="261"/>
        <v>1.0833333333333333</v>
      </c>
      <c r="Y909" s="134">
        <f t="shared" si="250"/>
        <v>1</v>
      </c>
      <c r="Z909" s="152">
        <f t="shared" si="251"/>
        <v>0</v>
      </c>
      <c r="AA909" s="152">
        <f t="shared" si="252"/>
        <v>1.0833333333333333</v>
      </c>
      <c r="AB909" s="91">
        <f t="shared" si="253"/>
        <v>19</v>
      </c>
      <c r="AC909" s="81">
        <f t="shared" si="254"/>
        <v>5</v>
      </c>
      <c r="AD909" s="81">
        <f t="shared" si="255"/>
        <v>20</v>
      </c>
      <c r="AE909" s="81" t="str">
        <f t="shared" si="256"/>
        <v>5-20</v>
      </c>
      <c r="AF909" s="152">
        <f t="shared" si="257"/>
        <v>0.33366666666666661</v>
      </c>
      <c r="AG909" s="153">
        <f t="shared" si="258"/>
        <v>0</v>
      </c>
      <c r="AH909" s="85">
        <f t="shared" si="259"/>
        <v>1</v>
      </c>
      <c r="AI909" s="81">
        <f t="shared" si="260"/>
        <v>20</v>
      </c>
    </row>
    <row r="910" spans="2:35" x14ac:dyDescent="0.25">
      <c r="B910" s="171" t="s">
        <v>1554</v>
      </c>
      <c r="C910" s="178">
        <v>326</v>
      </c>
      <c r="D910" s="85">
        <f>IF(C910=C911,0,1)</f>
        <v>1</v>
      </c>
      <c r="E910" s="173" t="s">
        <v>1555</v>
      </c>
      <c r="F910" s="50" t="s">
        <v>900</v>
      </c>
      <c r="G910" s="199">
        <v>0.3125</v>
      </c>
      <c r="H910" s="199">
        <v>0.72916666666666663</v>
      </c>
      <c r="I910" s="200">
        <v>44334</v>
      </c>
      <c r="J910" s="207">
        <v>44335</v>
      </c>
      <c r="K910" s="200">
        <v>44335</v>
      </c>
      <c r="L910" s="207">
        <v>44335</v>
      </c>
      <c r="M910" s="199">
        <v>0.3125</v>
      </c>
      <c r="N910" s="199">
        <v>0.72916666666666663</v>
      </c>
      <c r="O910" s="212" t="s">
        <v>1556</v>
      </c>
      <c r="P910" s="50" t="s">
        <v>1557</v>
      </c>
      <c r="Q910" s="73" t="s">
        <v>47</v>
      </c>
      <c r="R910" s="202" t="s">
        <v>352</v>
      </c>
      <c r="S910" s="173" t="s">
        <v>861</v>
      </c>
      <c r="T910" s="213"/>
      <c r="U910" s="151">
        <f t="shared" si="248"/>
        <v>1</v>
      </c>
      <c r="V910" s="50">
        <f t="shared" si="249"/>
        <v>1</v>
      </c>
      <c r="W910" s="152">
        <f t="shared" si="263"/>
        <v>0.85416666666666652</v>
      </c>
      <c r="X910" s="152">
        <f t="shared" si="261"/>
        <v>1.0833333333333333</v>
      </c>
      <c r="Y910" s="134">
        <f t="shared" si="250"/>
        <v>1</v>
      </c>
      <c r="Z910" s="152">
        <f t="shared" si="251"/>
        <v>0</v>
      </c>
      <c r="AA910" s="152">
        <f t="shared" si="252"/>
        <v>1.0833333333333333</v>
      </c>
      <c r="AB910" s="91">
        <f t="shared" si="253"/>
        <v>19</v>
      </c>
      <c r="AC910" s="81">
        <f t="shared" si="254"/>
        <v>5</v>
      </c>
      <c r="AD910" s="81">
        <f t="shared" si="255"/>
        <v>20</v>
      </c>
      <c r="AE910" s="81" t="str">
        <f t="shared" si="256"/>
        <v>5-20</v>
      </c>
      <c r="AF910" s="152">
        <f t="shared" si="257"/>
        <v>0.33366666666666661</v>
      </c>
      <c r="AG910" s="153">
        <f t="shared" si="258"/>
        <v>0</v>
      </c>
      <c r="AH910" s="85">
        <f t="shared" si="259"/>
        <v>1</v>
      </c>
      <c r="AI910" s="81">
        <f t="shared" si="260"/>
        <v>20</v>
      </c>
    </row>
    <row r="911" spans="2:35" ht="30" x14ac:dyDescent="0.25">
      <c r="B911" s="178" t="s">
        <v>221</v>
      </c>
      <c r="C911" s="178">
        <v>327</v>
      </c>
      <c r="D911" s="85">
        <f>IF(C911=C912,0,1)</f>
        <v>0</v>
      </c>
      <c r="E911" s="173" t="s">
        <v>1558</v>
      </c>
      <c r="F911" s="178" t="s">
        <v>441</v>
      </c>
      <c r="G911" s="199">
        <v>0.375</v>
      </c>
      <c r="H911" s="199">
        <v>0.4236111111111111</v>
      </c>
      <c r="I911" s="200">
        <v>44335</v>
      </c>
      <c r="J911" s="207">
        <v>44336</v>
      </c>
      <c r="K911" s="207">
        <v>44335</v>
      </c>
      <c r="L911" s="207">
        <v>44335</v>
      </c>
      <c r="M911" s="199">
        <v>0.38194444444444442</v>
      </c>
      <c r="N911" s="199">
        <v>0.45833333333333331</v>
      </c>
      <c r="O911" s="173" t="s">
        <v>1559</v>
      </c>
      <c r="P911" s="50" t="s">
        <v>1024</v>
      </c>
      <c r="Q911" s="178" t="s">
        <v>77</v>
      </c>
      <c r="R911" s="202" t="s">
        <v>1560</v>
      </c>
      <c r="S911" s="173" t="s">
        <v>1293</v>
      </c>
      <c r="T911" s="213" t="s">
        <v>186</v>
      </c>
      <c r="U911" s="151">
        <f t="shared" si="248"/>
        <v>1</v>
      </c>
      <c r="V911" s="50">
        <f t="shared" si="249"/>
        <v>1</v>
      </c>
      <c r="W911" s="152">
        <f t="shared" si="263"/>
        <v>0.32011111111111101</v>
      </c>
      <c r="X911" s="152">
        <f t="shared" si="261"/>
        <v>0.54927777777777775</v>
      </c>
      <c r="Y911" s="134">
        <f t="shared" si="250"/>
        <v>1</v>
      </c>
      <c r="Z911" s="152">
        <f t="shared" si="251"/>
        <v>0</v>
      </c>
      <c r="AA911" s="152">
        <f t="shared" si="252"/>
        <v>0.54927777777777775</v>
      </c>
      <c r="AB911" s="91">
        <f t="shared" si="253"/>
        <v>20</v>
      </c>
      <c r="AC911" s="81">
        <f t="shared" si="254"/>
        <v>5</v>
      </c>
      <c r="AD911" s="81">
        <f t="shared" si="255"/>
        <v>20</v>
      </c>
      <c r="AE911" s="81" t="str">
        <f t="shared" si="256"/>
        <v>5-20</v>
      </c>
      <c r="AF911" s="152">
        <f t="shared" si="257"/>
        <v>7.6388888888888895E-2</v>
      </c>
      <c r="AG911" s="153">
        <f t="shared" si="258"/>
        <v>0</v>
      </c>
      <c r="AH911" s="85">
        <f t="shared" si="259"/>
        <v>1</v>
      </c>
      <c r="AI911" s="81">
        <f t="shared" si="260"/>
        <v>20</v>
      </c>
    </row>
    <row r="912" spans="2:35" ht="30" x14ac:dyDescent="0.25">
      <c r="B912" s="178" t="s">
        <v>221</v>
      </c>
      <c r="C912" s="178">
        <v>327</v>
      </c>
      <c r="D912" s="85">
        <f>IF(C912=C913,0,1)</f>
        <v>0</v>
      </c>
      <c r="E912" s="173" t="s">
        <v>1561</v>
      </c>
      <c r="F912" s="178" t="s">
        <v>441</v>
      </c>
      <c r="G912" s="199">
        <v>0.375</v>
      </c>
      <c r="H912" s="199">
        <v>0.4236111111111111</v>
      </c>
      <c r="I912" s="200">
        <v>44335</v>
      </c>
      <c r="J912" s="207">
        <v>44336</v>
      </c>
      <c r="K912" s="207">
        <v>44335</v>
      </c>
      <c r="L912" s="207">
        <v>44335</v>
      </c>
      <c r="M912" s="199">
        <v>0.58333333333333337</v>
      </c>
      <c r="N912" s="199">
        <v>0.72916666666666663</v>
      </c>
      <c r="O912" s="171" t="s">
        <v>1562</v>
      </c>
      <c r="P912" s="50" t="s">
        <v>1024</v>
      </c>
      <c r="Q912" s="178" t="s">
        <v>77</v>
      </c>
      <c r="R912" s="202" t="s">
        <v>1560</v>
      </c>
      <c r="S912" s="173" t="s">
        <v>1293</v>
      </c>
      <c r="T912" s="213" t="s">
        <v>186</v>
      </c>
      <c r="U912" s="151">
        <f t="shared" si="248"/>
        <v>1</v>
      </c>
      <c r="V912" s="50">
        <f t="shared" si="249"/>
        <v>1</v>
      </c>
      <c r="W912" s="152">
        <f t="shared" si="263"/>
        <v>0.32011111111111101</v>
      </c>
      <c r="X912" s="152">
        <f t="shared" si="261"/>
        <v>0.54927777777777775</v>
      </c>
      <c r="Y912" s="134">
        <f t="shared" si="250"/>
        <v>1</v>
      </c>
      <c r="Z912" s="152">
        <f t="shared" si="251"/>
        <v>0</v>
      </c>
      <c r="AA912" s="152">
        <f t="shared" si="252"/>
        <v>0.54927777777777775</v>
      </c>
      <c r="AB912" s="91">
        <f t="shared" si="253"/>
        <v>20</v>
      </c>
      <c r="AC912" s="81">
        <f t="shared" si="254"/>
        <v>5</v>
      </c>
      <c r="AD912" s="81">
        <f t="shared" si="255"/>
        <v>20</v>
      </c>
      <c r="AE912" s="81" t="str">
        <f t="shared" si="256"/>
        <v>5-20</v>
      </c>
      <c r="AF912" s="152">
        <f t="shared" si="257"/>
        <v>0.14583333333333326</v>
      </c>
      <c r="AG912" s="153">
        <f t="shared" si="258"/>
        <v>0</v>
      </c>
      <c r="AH912" s="85">
        <f t="shared" si="259"/>
        <v>1</v>
      </c>
      <c r="AI912" s="81">
        <f t="shared" si="260"/>
        <v>20</v>
      </c>
    </row>
    <row r="913" spans="2:35" ht="24" x14ac:dyDescent="0.25">
      <c r="B913" s="178" t="s">
        <v>228</v>
      </c>
      <c r="C913" s="178">
        <v>327</v>
      </c>
      <c r="D913" s="85">
        <v>0</v>
      </c>
      <c r="E913" s="173" t="s">
        <v>1563</v>
      </c>
      <c r="F913" s="178" t="s">
        <v>1036</v>
      </c>
      <c r="G913" s="199">
        <v>0.375</v>
      </c>
      <c r="H913" s="199">
        <v>0.4236111111111111</v>
      </c>
      <c r="I913" s="200">
        <v>44335</v>
      </c>
      <c r="J913" s="207">
        <v>44336</v>
      </c>
      <c r="K913" s="207">
        <v>44336</v>
      </c>
      <c r="L913" s="207">
        <v>44336</v>
      </c>
      <c r="M913" s="210">
        <v>0.3833333333333333</v>
      </c>
      <c r="N913" s="210">
        <v>0.41666666666666669</v>
      </c>
      <c r="O913" s="215" t="s">
        <v>72</v>
      </c>
      <c r="P913" s="50" t="s">
        <v>1024</v>
      </c>
      <c r="Q913" s="178" t="s">
        <v>77</v>
      </c>
      <c r="R913" s="202" t="s">
        <v>1560</v>
      </c>
      <c r="S913" s="173" t="s">
        <v>1293</v>
      </c>
      <c r="T913" s="213" t="s">
        <v>186</v>
      </c>
      <c r="U913" s="151">
        <f t="shared" si="248"/>
        <v>1</v>
      </c>
      <c r="V913" s="50">
        <f t="shared" si="249"/>
        <v>1</v>
      </c>
      <c r="W913" s="152">
        <f t="shared" si="263"/>
        <v>0.32011111111111101</v>
      </c>
      <c r="X913" s="152">
        <f t="shared" si="261"/>
        <v>0.54927777777777775</v>
      </c>
      <c r="Y913" s="134">
        <f t="shared" si="250"/>
        <v>1</v>
      </c>
      <c r="Z913" s="152">
        <f t="shared" si="251"/>
        <v>0</v>
      </c>
      <c r="AA913" s="152">
        <f t="shared" si="252"/>
        <v>0.54927777777777775</v>
      </c>
      <c r="AB913" s="91">
        <f t="shared" si="253"/>
        <v>20</v>
      </c>
      <c r="AC913" s="81">
        <f t="shared" si="254"/>
        <v>5</v>
      </c>
      <c r="AD913" s="81">
        <f t="shared" si="255"/>
        <v>20</v>
      </c>
      <c r="AE913" s="81" t="str">
        <f t="shared" si="256"/>
        <v>5-20</v>
      </c>
      <c r="AF913" s="152">
        <f t="shared" si="257"/>
        <v>3.3333333333333381E-2</v>
      </c>
      <c r="AG913" s="153">
        <f t="shared" si="258"/>
        <v>0</v>
      </c>
      <c r="AH913" s="85">
        <f t="shared" si="259"/>
        <v>1</v>
      </c>
      <c r="AI913" s="81">
        <f t="shared" si="260"/>
        <v>20</v>
      </c>
    </row>
    <row r="914" spans="2:35" ht="30" x14ac:dyDescent="0.25">
      <c r="B914" s="178" t="s">
        <v>82</v>
      </c>
      <c r="C914" s="178">
        <v>328</v>
      </c>
      <c r="D914" s="85">
        <f t="shared" ref="D914:D924" si="264">IF(C914=C915,0,1)</f>
        <v>1</v>
      </c>
      <c r="E914" s="173" t="s">
        <v>1564</v>
      </c>
      <c r="F914" s="178" t="s">
        <v>1478</v>
      </c>
      <c r="G914" s="199">
        <v>0.39583333333333331</v>
      </c>
      <c r="H914" s="199">
        <v>0.64583333333333337</v>
      </c>
      <c r="I914" s="200">
        <v>44335</v>
      </c>
      <c r="J914" s="200">
        <v>44335</v>
      </c>
      <c r="K914" s="200">
        <v>44335</v>
      </c>
      <c r="L914" s="200">
        <v>44335</v>
      </c>
      <c r="M914" s="199">
        <v>0.49305555555555558</v>
      </c>
      <c r="N914" s="199">
        <v>0.64583333333333337</v>
      </c>
      <c r="O914" s="173" t="s">
        <v>114</v>
      </c>
      <c r="P914" s="50" t="s">
        <v>293</v>
      </c>
      <c r="Q914" s="178" t="s">
        <v>77</v>
      </c>
      <c r="R914" s="206" t="s">
        <v>1565</v>
      </c>
      <c r="S914" s="173" t="s">
        <v>1293</v>
      </c>
      <c r="T914" s="171" t="s">
        <v>184</v>
      </c>
      <c r="U914" s="151">
        <f t="shared" si="248"/>
        <v>0</v>
      </c>
      <c r="V914" s="50">
        <f t="shared" si="249"/>
        <v>1</v>
      </c>
      <c r="W914" s="152">
        <f t="shared" si="263"/>
        <v>0.16700000000000004</v>
      </c>
      <c r="X914" s="152">
        <f t="shared" si="261"/>
        <v>0.20833000000000007</v>
      </c>
      <c r="Y914" s="134">
        <f t="shared" si="250"/>
        <v>1</v>
      </c>
      <c r="Z914" s="152">
        <f t="shared" si="251"/>
        <v>0</v>
      </c>
      <c r="AA914" s="152">
        <f t="shared" si="252"/>
        <v>0.20833000000000007</v>
      </c>
      <c r="AB914" s="91">
        <f t="shared" si="253"/>
        <v>19</v>
      </c>
      <c r="AC914" s="81">
        <f t="shared" si="254"/>
        <v>5</v>
      </c>
      <c r="AD914" s="81">
        <f t="shared" si="255"/>
        <v>20</v>
      </c>
      <c r="AE914" s="81" t="str">
        <f t="shared" si="256"/>
        <v>5-20</v>
      </c>
      <c r="AF914" s="152">
        <f t="shared" si="257"/>
        <v>0.15277777777777779</v>
      </c>
      <c r="AG914" s="153">
        <f t="shared" si="258"/>
        <v>0</v>
      </c>
      <c r="AH914" s="85">
        <f t="shared" si="259"/>
        <v>1</v>
      </c>
      <c r="AI914" s="81">
        <f t="shared" si="260"/>
        <v>20</v>
      </c>
    </row>
    <row r="915" spans="2:35" ht="30" x14ac:dyDescent="0.25">
      <c r="B915" s="209" t="s">
        <v>1103</v>
      </c>
      <c r="C915" s="209">
        <v>329</v>
      </c>
      <c r="D915" s="85">
        <f t="shared" si="264"/>
        <v>0</v>
      </c>
      <c r="E915" s="198" t="s">
        <v>838</v>
      </c>
      <c r="F915" s="209" t="s">
        <v>1338</v>
      </c>
      <c r="G915" s="210">
        <v>0.40416666666666662</v>
      </c>
      <c r="H915" s="210">
        <v>0.5</v>
      </c>
      <c r="I915" s="211">
        <v>44335</v>
      </c>
      <c r="J915" s="211">
        <v>44335</v>
      </c>
      <c r="K915" s="211">
        <v>44335</v>
      </c>
      <c r="L915" s="211">
        <v>44335</v>
      </c>
      <c r="M915" s="210">
        <v>0.41666666666666669</v>
      </c>
      <c r="N915" s="210">
        <v>0.5</v>
      </c>
      <c r="O915" s="198" t="s">
        <v>1566</v>
      </c>
      <c r="P915" s="50" t="s">
        <v>278</v>
      </c>
      <c r="Q915" s="209" t="s">
        <v>77</v>
      </c>
      <c r="R915" s="202" t="s">
        <v>1567</v>
      </c>
      <c r="S915" s="198" t="s">
        <v>861</v>
      </c>
      <c r="T915" s="209" t="s">
        <v>185</v>
      </c>
      <c r="U915" s="151">
        <f t="shared" si="248"/>
        <v>0</v>
      </c>
      <c r="V915" s="50">
        <f t="shared" si="249"/>
        <v>1</v>
      </c>
      <c r="W915" s="152">
        <f t="shared" si="263"/>
        <v>9.5833333333333381E-2</v>
      </c>
      <c r="X915" s="152">
        <f t="shared" si="261"/>
        <v>9.5833333333333381E-2</v>
      </c>
      <c r="Y915" s="134">
        <f t="shared" si="250"/>
        <v>1</v>
      </c>
      <c r="Z915" s="152">
        <f t="shared" si="251"/>
        <v>0</v>
      </c>
      <c r="AA915" s="152">
        <f t="shared" si="252"/>
        <v>9.5833333333333381E-2</v>
      </c>
      <c r="AB915" s="91">
        <f t="shared" si="253"/>
        <v>19</v>
      </c>
      <c r="AC915" s="81">
        <f t="shared" si="254"/>
        <v>5</v>
      </c>
      <c r="AD915" s="81">
        <f t="shared" si="255"/>
        <v>20</v>
      </c>
      <c r="AE915" s="81" t="str">
        <f t="shared" si="256"/>
        <v>5-20</v>
      </c>
      <c r="AF915" s="152">
        <f t="shared" si="257"/>
        <v>8.3333333333333315E-2</v>
      </c>
      <c r="AG915" s="153">
        <f t="shared" si="258"/>
        <v>0</v>
      </c>
      <c r="AH915" s="85">
        <f t="shared" si="259"/>
        <v>1</v>
      </c>
      <c r="AI915" s="81">
        <f t="shared" si="260"/>
        <v>20</v>
      </c>
    </row>
    <row r="916" spans="2:35" ht="24" x14ac:dyDescent="0.25">
      <c r="B916" s="209" t="s">
        <v>1103</v>
      </c>
      <c r="C916" s="209">
        <v>329</v>
      </c>
      <c r="D916" s="85">
        <f t="shared" si="264"/>
        <v>0</v>
      </c>
      <c r="E916" s="198" t="s">
        <v>1568</v>
      </c>
      <c r="F916" s="209" t="s">
        <v>1338</v>
      </c>
      <c r="G916" s="210">
        <v>0.40416666666666662</v>
      </c>
      <c r="H916" s="210">
        <v>0.5</v>
      </c>
      <c r="I916" s="211">
        <v>44335</v>
      </c>
      <c r="J916" s="211">
        <v>44335</v>
      </c>
      <c r="K916" s="211">
        <v>44335</v>
      </c>
      <c r="L916" s="211">
        <v>44335</v>
      </c>
      <c r="M916" s="210">
        <v>0.40277777777777773</v>
      </c>
      <c r="N916" s="210">
        <v>0.4236111111111111</v>
      </c>
      <c r="O916" s="198" t="s">
        <v>72</v>
      </c>
      <c r="P916" s="50" t="s">
        <v>278</v>
      </c>
      <c r="Q916" s="209" t="s">
        <v>77</v>
      </c>
      <c r="R916" s="202" t="s">
        <v>1567</v>
      </c>
      <c r="S916" s="198" t="s">
        <v>861</v>
      </c>
      <c r="T916" s="209" t="s">
        <v>185</v>
      </c>
      <c r="U916" s="151">
        <f t="shared" si="248"/>
        <v>0</v>
      </c>
      <c r="V916" s="50">
        <f t="shared" si="249"/>
        <v>1</v>
      </c>
      <c r="W916" s="152">
        <f t="shared" si="263"/>
        <v>9.5833333333333381E-2</v>
      </c>
      <c r="X916" s="152">
        <f t="shared" si="261"/>
        <v>9.5833333333333381E-2</v>
      </c>
      <c r="Y916" s="134">
        <f t="shared" si="250"/>
        <v>1</v>
      </c>
      <c r="Z916" s="152">
        <f t="shared" si="251"/>
        <v>0</v>
      </c>
      <c r="AA916" s="152">
        <f t="shared" si="252"/>
        <v>9.5833333333333381E-2</v>
      </c>
      <c r="AB916" s="91">
        <f t="shared" si="253"/>
        <v>19</v>
      </c>
      <c r="AC916" s="81">
        <f t="shared" si="254"/>
        <v>5</v>
      </c>
      <c r="AD916" s="81">
        <f t="shared" si="255"/>
        <v>20</v>
      </c>
      <c r="AE916" s="81" t="str">
        <f t="shared" si="256"/>
        <v>5-20</v>
      </c>
      <c r="AF916" s="152">
        <f t="shared" si="257"/>
        <v>2.083333333333337E-2</v>
      </c>
      <c r="AG916" s="153">
        <f t="shared" si="258"/>
        <v>0</v>
      </c>
      <c r="AH916" s="85">
        <f t="shared" si="259"/>
        <v>1</v>
      </c>
      <c r="AI916" s="81">
        <f t="shared" si="260"/>
        <v>20</v>
      </c>
    </row>
    <row r="917" spans="2:35" ht="24" x14ac:dyDescent="0.25">
      <c r="B917" s="209" t="s">
        <v>1103</v>
      </c>
      <c r="C917" s="209">
        <v>329</v>
      </c>
      <c r="D917" s="85">
        <f t="shared" si="264"/>
        <v>1</v>
      </c>
      <c r="E917" s="198" t="s">
        <v>1569</v>
      </c>
      <c r="F917" s="209" t="s">
        <v>1338</v>
      </c>
      <c r="G917" s="210">
        <v>0.40416666666666662</v>
      </c>
      <c r="H917" s="210">
        <v>0.5</v>
      </c>
      <c r="I917" s="211">
        <v>44335</v>
      </c>
      <c r="J917" s="211">
        <v>44335</v>
      </c>
      <c r="K917" s="211">
        <v>44335</v>
      </c>
      <c r="L917" s="211">
        <v>44335</v>
      </c>
      <c r="M917" s="210">
        <v>0.42986111111111108</v>
      </c>
      <c r="N917" s="210">
        <v>0.5</v>
      </c>
      <c r="O917" s="198" t="s">
        <v>1570</v>
      </c>
      <c r="P917" s="50" t="s">
        <v>278</v>
      </c>
      <c r="Q917" s="209" t="s">
        <v>77</v>
      </c>
      <c r="R917" s="202" t="s">
        <v>1567</v>
      </c>
      <c r="S917" s="198" t="s">
        <v>861</v>
      </c>
      <c r="T917" s="209" t="s">
        <v>185</v>
      </c>
      <c r="U917" s="151">
        <f t="shared" si="248"/>
        <v>0</v>
      </c>
      <c r="V917" s="50">
        <f t="shared" si="249"/>
        <v>1</v>
      </c>
      <c r="W917" s="152">
        <f t="shared" si="263"/>
        <v>9.5833333333333381E-2</v>
      </c>
      <c r="X917" s="152">
        <f t="shared" si="261"/>
        <v>9.5833333333333381E-2</v>
      </c>
      <c r="Y917" s="134">
        <f t="shared" si="250"/>
        <v>1</v>
      </c>
      <c r="Z917" s="152">
        <f t="shared" si="251"/>
        <v>0</v>
      </c>
      <c r="AA917" s="152">
        <f t="shared" si="252"/>
        <v>9.5833333333333381E-2</v>
      </c>
      <c r="AB917" s="91">
        <f t="shared" si="253"/>
        <v>19</v>
      </c>
      <c r="AC917" s="81">
        <f t="shared" si="254"/>
        <v>5</v>
      </c>
      <c r="AD917" s="81">
        <f t="shared" si="255"/>
        <v>20</v>
      </c>
      <c r="AE917" s="81" t="str">
        <f t="shared" si="256"/>
        <v>5-20</v>
      </c>
      <c r="AF917" s="152">
        <f t="shared" si="257"/>
        <v>7.0138888888888917E-2</v>
      </c>
      <c r="AG917" s="153">
        <f t="shared" si="258"/>
        <v>0</v>
      </c>
      <c r="AH917" s="85">
        <f t="shared" si="259"/>
        <v>1</v>
      </c>
      <c r="AI917" s="81">
        <f t="shared" si="260"/>
        <v>20</v>
      </c>
    </row>
    <row r="918" spans="2:35" ht="30" x14ac:dyDescent="0.25">
      <c r="B918" s="209" t="s">
        <v>83</v>
      </c>
      <c r="C918" s="209">
        <v>330</v>
      </c>
      <c r="D918" s="85">
        <f t="shared" si="264"/>
        <v>1</v>
      </c>
      <c r="E918" s="198" t="s">
        <v>1571</v>
      </c>
      <c r="F918" s="209" t="s">
        <v>887</v>
      </c>
      <c r="G918" s="210">
        <v>0.33333333333333331</v>
      </c>
      <c r="H918" s="210">
        <v>0.41666666666666669</v>
      </c>
      <c r="I918" s="211">
        <v>44335</v>
      </c>
      <c r="J918" s="211">
        <v>44335</v>
      </c>
      <c r="K918" s="211">
        <v>44335</v>
      </c>
      <c r="L918" s="211">
        <v>44335</v>
      </c>
      <c r="M918" s="210">
        <v>0.33333333333333331</v>
      </c>
      <c r="N918" s="210">
        <v>0.41666666666666669</v>
      </c>
      <c r="O918" s="198" t="s">
        <v>730</v>
      </c>
      <c r="P918" s="50" t="s">
        <v>1572</v>
      </c>
      <c r="Q918" s="209" t="s">
        <v>77</v>
      </c>
      <c r="R918" s="206" t="s">
        <v>349</v>
      </c>
      <c r="S918" s="198" t="s">
        <v>861</v>
      </c>
      <c r="T918" s="209" t="s">
        <v>188</v>
      </c>
      <c r="U918" s="151">
        <f t="shared" si="248"/>
        <v>0</v>
      </c>
      <c r="V918" s="50">
        <f t="shared" si="249"/>
        <v>1</v>
      </c>
      <c r="W918" s="152">
        <f t="shared" si="263"/>
        <v>8.333333333333337E-2</v>
      </c>
      <c r="X918" s="152">
        <f t="shared" si="261"/>
        <v>8.333333333333337E-2</v>
      </c>
      <c r="Y918" s="134">
        <f t="shared" si="250"/>
        <v>1</v>
      </c>
      <c r="Z918" s="152">
        <f t="shared" si="251"/>
        <v>0</v>
      </c>
      <c r="AA918" s="152">
        <f t="shared" si="252"/>
        <v>8.333333333333337E-2</v>
      </c>
      <c r="AB918" s="91">
        <f t="shared" si="253"/>
        <v>19</v>
      </c>
      <c r="AC918" s="81">
        <f t="shared" si="254"/>
        <v>5</v>
      </c>
      <c r="AD918" s="81">
        <f t="shared" si="255"/>
        <v>20</v>
      </c>
      <c r="AE918" s="81" t="str">
        <f t="shared" si="256"/>
        <v>5-20</v>
      </c>
      <c r="AF918" s="152">
        <f t="shared" si="257"/>
        <v>8.333333333333337E-2</v>
      </c>
      <c r="AG918" s="153">
        <f t="shared" si="258"/>
        <v>0</v>
      </c>
      <c r="AH918" s="85">
        <f t="shared" si="259"/>
        <v>1</v>
      </c>
      <c r="AI918" s="81">
        <f t="shared" si="260"/>
        <v>20</v>
      </c>
    </row>
    <row r="919" spans="2:35" x14ac:dyDescent="0.25">
      <c r="B919" s="209" t="s">
        <v>74</v>
      </c>
      <c r="C919" s="209">
        <v>331</v>
      </c>
      <c r="D919" s="85">
        <f t="shared" si="264"/>
        <v>0</v>
      </c>
      <c r="E919" s="198" t="s">
        <v>1573</v>
      </c>
      <c r="F919" s="209" t="s">
        <v>887</v>
      </c>
      <c r="G919" s="210">
        <v>0.48125000000000001</v>
      </c>
      <c r="H919" s="210">
        <v>0.72222222222222221</v>
      </c>
      <c r="I919" s="211">
        <v>44335</v>
      </c>
      <c r="J919" s="211">
        <v>44335</v>
      </c>
      <c r="K919" s="211">
        <v>44335</v>
      </c>
      <c r="L919" s="211">
        <v>44335</v>
      </c>
      <c r="M919" s="210">
        <v>0.58333333333333337</v>
      </c>
      <c r="N919" s="210">
        <v>0.63958333333333328</v>
      </c>
      <c r="O919" s="198" t="s">
        <v>1574</v>
      </c>
      <c r="P919" s="50" t="s">
        <v>273</v>
      </c>
      <c r="Q919" s="209" t="s">
        <v>77</v>
      </c>
      <c r="R919" s="204" t="s">
        <v>1575</v>
      </c>
      <c r="S919" s="216" t="s">
        <v>873</v>
      </c>
      <c r="T919" s="217" t="s">
        <v>184</v>
      </c>
      <c r="U919" s="151">
        <f t="shared" si="248"/>
        <v>0</v>
      </c>
      <c r="V919" s="50">
        <f t="shared" si="249"/>
        <v>1</v>
      </c>
      <c r="W919" s="152">
        <f t="shared" si="263"/>
        <v>0.15797222222222218</v>
      </c>
      <c r="X919" s="152">
        <f t="shared" si="261"/>
        <v>0.19930222222222221</v>
      </c>
      <c r="Y919" s="134">
        <f t="shared" si="250"/>
        <v>0</v>
      </c>
      <c r="Z919" s="152">
        <f t="shared" si="251"/>
        <v>0.15277777777777779</v>
      </c>
      <c r="AA919" s="152">
        <f t="shared" si="252"/>
        <v>0.35208</v>
      </c>
      <c r="AB919" s="91">
        <f t="shared" si="253"/>
        <v>19</v>
      </c>
      <c r="AC919" s="81">
        <f t="shared" si="254"/>
        <v>5</v>
      </c>
      <c r="AD919" s="81">
        <f t="shared" si="255"/>
        <v>20</v>
      </c>
      <c r="AE919" s="81" t="str">
        <f t="shared" si="256"/>
        <v>5-20</v>
      </c>
      <c r="AF919" s="152">
        <f t="shared" si="257"/>
        <v>5.6249999999999911E-2</v>
      </c>
      <c r="AG919" s="153">
        <f t="shared" si="258"/>
        <v>0</v>
      </c>
      <c r="AH919" s="85">
        <f t="shared" si="259"/>
        <v>1</v>
      </c>
      <c r="AI919" s="81">
        <f t="shared" si="260"/>
        <v>20</v>
      </c>
    </row>
    <row r="920" spans="2:35" ht="24" x14ac:dyDescent="0.25">
      <c r="B920" s="209" t="s">
        <v>74</v>
      </c>
      <c r="C920" s="209">
        <v>331</v>
      </c>
      <c r="D920" s="85">
        <f t="shared" si="264"/>
        <v>0</v>
      </c>
      <c r="E920" s="170" t="s">
        <v>1576</v>
      </c>
      <c r="F920" s="209" t="s">
        <v>887</v>
      </c>
      <c r="G920" s="210">
        <v>0.48125000000000001</v>
      </c>
      <c r="H920" s="210">
        <v>0.72222222222222221</v>
      </c>
      <c r="I920" s="211">
        <v>44335</v>
      </c>
      <c r="J920" s="211">
        <v>44335</v>
      </c>
      <c r="K920" s="211">
        <v>44335</v>
      </c>
      <c r="L920" s="211">
        <v>44335</v>
      </c>
      <c r="M920" s="194">
        <v>0.64583333333333337</v>
      </c>
      <c r="N920" s="194">
        <v>0.67708333333333337</v>
      </c>
      <c r="O920" s="50" t="s">
        <v>62</v>
      </c>
      <c r="P920" s="50" t="s">
        <v>273</v>
      </c>
      <c r="Q920" s="209" t="s">
        <v>77</v>
      </c>
      <c r="R920" s="204" t="s">
        <v>1577</v>
      </c>
      <c r="S920" s="216" t="s">
        <v>873</v>
      </c>
      <c r="T920" s="217" t="s">
        <v>184</v>
      </c>
      <c r="U920" s="151">
        <f t="shared" si="248"/>
        <v>0</v>
      </c>
      <c r="V920" s="50">
        <f t="shared" si="249"/>
        <v>1</v>
      </c>
      <c r="W920" s="152">
        <f t="shared" si="263"/>
        <v>0.15797222222222218</v>
      </c>
      <c r="X920" s="152">
        <f t="shared" si="261"/>
        <v>0.19930222222222221</v>
      </c>
      <c r="Y920" s="134">
        <f t="shared" si="250"/>
        <v>0</v>
      </c>
      <c r="Z920" s="152">
        <f t="shared" si="251"/>
        <v>0.15277777777777779</v>
      </c>
      <c r="AA920" s="152">
        <f t="shared" si="252"/>
        <v>0.35208</v>
      </c>
      <c r="AB920" s="91">
        <f t="shared" si="253"/>
        <v>19</v>
      </c>
      <c r="AC920" s="81">
        <f t="shared" si="254"/>
        <v>5</v>
      </c>
      <c r="AD920" s="81">
        <f t="shared" si="255"/>
        <v>20</v>
      </c>
      <c r="AE920" s="81" t="str">
        <f t="shared" si="256"/>
        <v>5-20</v>
      </c>
      <c r="AF920" s="152">
        <f t="shared" si="257"/>
        <v>3.125E-2</v>
      </c>
      <c r="AG920" s="153">
        <f t="shared" si="258"/>
        <v>0</v>
      </c>
      <c r="AH920" s="85">
        <f t="shared" si="259"/>
        <v>1</v>
      </c>
      <c r="AI920" s="81">
        <f t="shared" si="260"/>
        <v>20</v>
      </c>
    </row>
    <row r="921" spans="2:35" ht="24" x14ac:dyDescent="0.25">
      <c r="B921" s="209" t="s">
        <v>74</v>
      </c>
      <c r="C921" s="209">
        <v>331</v>
      </c>
      <c r="D921" s="85">
        <f t="shared" si="264"/>
        <v>1</v>
      </c>
      <c r="E921" s="170" t="s">
        <v>1578</v>
      </c>
      <c r="F921" s="209" t="s">
        <v>887</v>
      </c>
      <c r="G921" s="210">
        <v>0.48125000000000001</v>
      </c>
      <c r="H921" s="210">
        <v>0.72222222222222221</v>
      </c>
      <c r="I921" s="211">
        <v>44335</v>
      </c>
      <c r="J921" s="211">
        <v>44335</v>
      </c>
      <c r="K921" s="211">
        <v>44335</v>
      </c>
      <c r="L921" s="211">
        <v>44335</v>
      </c>
      <c r="M921" s="194">
        <v>0.68055555555555547</v>
      </c>
      <c r="N921" s="194">
        <v>0.72222222222222221</v>
      </c>
      <c r="O921" s="171" t="s">
        <v>730</v>
      </c>
      <c r="P921" s="50" t="s">
        <v>273</v>
      </c>
      <c r="Q921" s="209" t="s">
        <v>77</v>
      </c>
      <c r="R921" s="204" t="s">
        <v>1579</v>
      </c>
      <c r="S921" s="216" t="s">
        <v>873</v>
      </c>
      <c r="T921" s="217" t="s">
        <v>184</v>
      </c>
      <c r="U921" s="151">
        <f t="shared" si="248"/>
        <v>0</v>
      </c>
      <c r="V921" s="50">
        <f t="shared" si="249"/>
        <v>1</v>
      </c>
      <c r="W921" s="152">
        <f t="shared" si="263"/>
        <v>0.15797222222222218</v>
      </c>
      <c r="X921" s="152">
        <f t="shared" si="261"/>
        <v>0.19930222222222221</v>
      </c>
      <c r="Y921" s="134">
        <f t="shared" si="250"/>
        <v>0</v>
      </c>
      <c r="Z921" s="152">
        <f t="shared" si="251"/>
        <v>0.15277777777777779</v>
      </c>
      <c r="AA921" s="152">
        <f t="shared" si="252"/>
        <v>0.35208</v>
      </c>
      <c r="AB921" s="91">
        <f t="shared" si="253"/>
        <v>19</v>
      </c>
      <c r="AC921" s="81">
        <f t="shared" si="254"/>
        <v>5</v>
      </c>
      <c r="AD921" s="81">
        <f t="shared" si="255"/>
        <v>20</v>
      </c>
      <c r="AE921" s="81" t="str">
        <f t="shared" si="256"/>
        <v>5-20</v>
      </c>
      <c r="AF921" s="152">
        <f t="shared" si="257"/>
        <v>4.1666666666666741E-2</v>
      </c>
      <c r="AG921" s="153">
        <f t="shared" si="258"/>
        <v>0</v>
      </c>
      <c r="AH921" s="85">
        <f t="shared" si="259"/>
        <v>1</v>
      </c>
      <c r="AI921" s="81">
        <f t="shared" si="260"/>
        <v>20</v>
      </c>
    </row>
    <row r="922" spans="2:35" x14ac:dyDescent="0.25">
      <c r="B922" s="209" t="s">
        <v>238</v>
      </c>
      <c r="C922" s="209">
        <v>332</v>
      </c>
      <c r="D922" s="85">
        <f t="shared" si="264"/>
        <v>0</v>
      </c>
      <c r="E922" s="198" t="s">
        <v>1580</v>
      </c>
      <c r="F922" s="209" t="s">
        <v>1338</v>
      </c>
      <c r="G922" s="210">
        <v>0.47916666666666669</v>
      </c>
      <c r="H922" s="210">
        <v>0.75</v>
      </c>
      <c r="I922" s="211">
        <v>44335</v>
      </c>
      <c r="J922" s="211">
        <v>44335</v>
      </c>
      <c r="K922" s="211">
        <v>44335</v>
      </c>
      <c r="L922" s="211">
        <v>44335</v>
      </c>
      <c r="M922" s="210">
        <v>0.58333333333333337</v>
      </c>
      <c r="N922" s="210">
        <v>0.60416666666666663</v>
      </c>
      <c r="O922" s="198" t="s">
        <v>1581</v>
      </c>
      <c r="P922" s="50" t="s">
        <v>280</v>
      </c>
      <c r="Q922" s="209" t="s">
        <v>77</v>
      </c>
      <c r="R922" s="202" t="s">
        <v>1582</v>
      </c>
      <c r="S922" s="198" t="s">
        <v>337</v>
      </c>
      <c r="T922" s="209" t="s">
        <v>185</v>
      </c>
      <c r="U922" s="151">
        <f t="shared" si="248"/>
        <v>0</v>
      </c>
      <c r="V922" s="50">
        <f t="shared" si="249"/>
        <v>1</v>
      </c>
      <c r="W922" s="152">
        <f t="shared" si="263"/>
        <v>0.1878333333333333</v>
      </c>
      <c r="X922" s="152">
        <f t="shared" si="261"/>
        <v>0.22916333333333333</v>
      </c>
      <c r="Y922" s="134">
        <f t="shared" si="250"/>
        <v>0</v>
      </c>
      <c r="Z922" s="152">
        <f t="shared" si="251"/>
        <v>0.125</v>
      </c>
      <c r="AA922" s="152">
        <f t="shared" si="252"/>
        <v>0.35416333333333333</v>
      </c>
      <c r="AB922" s="91">
        <f t="shared" si="253"/>
        <v>19</v>
      </c>
      <c r="AC922" s="81">
        <f t="shared" si="254"/>
        <v>5</v>
      </c>
      <c r="AD922" s="81">
        <f t="shared" si="255"/>
        <v>20</v>
      </c>
      <c r="AE922" s="81" t="str">
        <f t="shared" si="256"/>
        <v>5-20</v>
      </c>
      <c r="AF922" s="152">
        <f t="shared" si="257"/>
        <v>2.0833333333333259E-2</v>
      </c>
      <c r="AG922" s="153">
        <f t="shared" si="258"/>
        <v>0</v>
      </c>
      <c r="AH922" s="85">
        <f t="shared" si="259"/>
        <v>1</v>
      </c>
      <c r="AI922" s="81">
        <f t="shared" si="260"/>
        <v>20</v>
      </c>
    </row>
    <row r="923" spans="2:35" ht="30" x14ac:dyDescent="0.25">
      <c r="B923" s="209" t="s">
        <v>238</v>
      </c>
      <c r="C923" s="209">
        <v>332</v>
      </c>
      <c r="D923" s="85">
        <f t="shared" si="264"/>
        <v>0</v>
      </c>
      <c r="E923" s="50" t="s">
        <v>1583</v>
      </c>
      <c r="F923" s="50" t="s">
        <v>1338</v>
      </c>
      <c r="G923" s="210">
        <v>0.47916666666666669</v>
      </c>
      <c r="H923" s="210">
        <v>0.75</v>
      </c>
      <c r="I923" s="211">
        <v>44335</v>
      </c>
      <c r="J923" s="211">
        <v>44335</v>
      </c>
      <c r="K923" s="211">
        <v>44335</v>
      </c>
      <c r="L923" s="211">
        <v>44335</v>
      </c>
      <c r="M923" s="70">
        <v>0.6875</v>
      </c>
      <c r="N923" s="70">
        <v>0.77083333333333337</v>
      </c>
      <c r="O923" s="72" t="s">
        <v>1584</v>
      </c>
      <c r="P923" s="50" t="s">
        <v>280</v>
      </c>
      <c r="Q923" s="209" t="s">
        <v>77</v>
      </c>
      <c r="R923" s="50" t="s">
        <v>670</v>
      </c>
      <c r="S923" s="50"/>
      <c r="T923" s="50"/>
      <c r="U923" s="151">
        <f t="shared" si="248"/>
        <v>0</v>
      </c>
      <c r="V923" s="50">
        <f t="shared" si="249"/>
        <v>1</v>
      </c>
      <c r="W923" s="152">
        <f t="shared" si="263"/>
        <v>0.1878333333333333</v>
      </c>
      <c r="X923" s="152">
        <f t="shared" si="261"/>
        <v>0.22916333333333333</v>
      </c>
      <c r="Y923" s="134">
        <f t="shared" si="250"/>
        <v>1</v>
      </c>
      <c r="Z923" s="152">
        <f t="shared" si="251"/>
        <v>0</v>
      </c>
      <c r="AA923" s="152">
        <f t="shared" si="252"/>
        <v>0.22916333333333333</v>
      </c>
      <c r="AB923" s="91">
        <f t="shared" si="253"/>
        <v>19</v>
      </c>
      <c r="AC923" s="81">
        <f t="shared" si="254"/>
        <v>5</v>
      </c>
      <c r="AD923" s="81">
        <f t="shared" si="255"/>
        <v>20</v>
      </c>
      <c r="AE923" s="81" t="str">
        <f t="shared" si="256"/>
        <v>5-20</v>
      </c>
      <c r="AF923" s="152">
        <f t="shared" si="257"/>
        <v>0</v>
      </c>
      <c r="AG923" s="153">
        <f t="shared" si="258"/>
        <v>0</v>
      </c>
      <c r="AH923" s="85">
        <f t="shared" si="259"/>
        <v>0</v>
      </c>
      <c r="AI923" s="81">
        <f t="shared" si="260"/>
        <v>20</v>
      </c>
    </row>
    <row r="924" spans="2:35" ht="30" x14ac:dyDescent="0.25">
      <c r="B924" s="209" t="s">
        <v>199</v>
      </c>
      <c r="C924" s="209">
        <v>332</v>
      </c>
      <c r="D924" s="85">
        <f t="shared" si="264"/>
        <v>0</v>
      </c>
      <c r="E924" s="198" t="s">
        <v>1585</v>
      </c>
      <c r="F924" s="209" t="s">
        <v>1305</v>
      </c>
      <c r="G924" s="210">
        <v>0.47916666666666669</v>
      </c>
      <c r="H924" s="210">
        <v>0.75</v>
      </c>
      <c r="I924" s="211">
        <v>44335</v>
      </c>
      <c r="J924" s="211">
        <v>44335</v>
      </c>
      <c r="K924" s="211">
        <v>44335</v>
      </c>
      <c r="L924" s="211">
        <v>44335</v>
      </c>
      <c r="M924" s="210">
        <v>0.58333333333333337</v>
      </c>
      <c r="N924" s="210">
        <v>0.72916666666666663</v>
      </c>
      <c r="O924" s="198" t="s">
        <v>1586</v>
      </c>
      <c r="P924" s="50" t="s">
        <v>280</v>
      </c>
      <c r="Q924" s="209" t="s">
        <v>77</v>
      </c>
      <c r="R924" s="202" t="s">
        <v>1587</v>
      </c>
      <c r="S924" s="198" t="s">
        <v>337</v>
      </c>
      <c r="T924" s="209" t="s">
        <v>185</v>
      </c>
      <c r="U924" s="151">
        <f t="shared" si="248"/>
        <v>0</v>
      </c>
      <c r="V924" s="50">
        <f t="shared" si="249"/>
        <v>1</v>
      </c>
      <c r="W924" s="152">
        <f t="shared" si="263"/>
        <v>0.1878333333333333</v>
      </c>
      <c r="X924" s="152">
        <f t="shared" si="261"/>
        <v>0.22916333333333333</v>
      </c>
      <c r="Y924" s="134">
        <f t="shared" si="250"/>
        <v>0</v>
      </c>
      <c r="Z924" s="152">
        <f t="shared" si="251"/>
        <v>0.125</v>
      </c>
      <c r="AA924" s="152">
        <f t="shared" si="252"/>
        <v>0.35416333333333333</v>
      </c>
      <c r="AB924" s="91">
        <f t="shared" si="253"/>
        <v>19</v>
      </c>
      <c r="AC924" s="81">
        <f t="shared" si="254"/>
        <v>5</v>
      </c>
      <c r="AD924" s="81">
        <f t="shared" si="255"/>
        <v>20</v>
      </c>
      <c r="AE924" s="81" t="str">
        <f t="shared" si="256"/>
        <v>5-20</v>
      </c>
      <c r="AF924" s="152">
        <f t="shared" si="257"/>
        <v>0.14583333333333326</v>
      </c>
      <c r="AG924" s="153">
        <f t="shared" si="258"/>
        <v>0</v>
      </c>
      <c r="AH924" s="85">
        <f t="shared" si="259"/>
        <v>1</v>
      </c>
      <c r="AI924" s="81">
        <f t="shared" si="260"/>
        <v>20</v>
      </c>
    </row>
    <row r="925" spans="2:35" ht="24" x14ac:dyDescent="0.25">
      <c r="B925" s="209" t="s">
        <v>199</v>
      </c>
      <c r="C925" s="209">
        <v>332</v>
      </c>
      <c r="D925" s="85">
        <v>0</v>
      </c>
      <c r="E925" s="175" t="s">
        <v>1588</v>
      </c>
      <c r="F925" s="209" t="s">
        <v>1305</v>
      </c>
      <c r="G925" s="210">
        <v>0.47916666666666669</v>
      </c>
      <c r="H925" s="210">
        <v>0.75</v>
      </c>
      <c r="I925" s="211">
        <v>44335</v>
      </c>
      <c r="J925" s="211">
        <v>44335</v>
      </c>
      <c r="K925" s="211">
        <v>44335</v>
      </c>
      <c r="L925" s="211">
        <v>44335</v>
      </c>
      <c r="M925" s="176">
        <v>0.63888888888888895</v>
      </c>
      <c r="N925" s="176">
        <v>0.69444444444444453</v>
      </c>
      <c r="O925" s="175" t="s">
        <v>671</v>
      </c>
      <c r="P925" s="175" t="s">
        <v>280</v>
      </c>
      <c r="Q925" s="209" t="s">
        <v>77</v>
      </c>
      <c r="R925" s="202" t="s">
        <v>1587</v>
      </c>
      <c r="S925" s="198" t="s">
        <v>337</v>
      </c>
      <c r="T925" s="209" t="s">
        <v>185</v>
      </c>
      <c r="U925" s="151">
        <f t="shared" si="248"/>
        <v>0</v>
      </c>
      <c r="V925" s="50">
        <f t="shared" si="249"/>
        <v>1</v>
      </c>
      <c r="W925" s="152">
        <f t="shared" si="263"/>
        <v>0.1878333333333333</v>
      </c>
      <c r="X925" s="152">
        <f t="shared" si="261"/>
        <v>0.22916333333333333</v>
      </c>
      <c r="Y925" s="134">
        <f t="shared" si="250"/>
        <v>0</v>
      </c>
      <c r="Z925" s="152">
        <f t="shared" si="251"/>
        <v>0.125</v>
      </c>
      <c r="AA925" s="152">
        <f t="shared" si="252"/>
        <v>0.35416333333333333</v>
      </c>
      <c r="AB925" s="91">
        <f t="shared" si="253"/>
        <v>19</v>
      </c>
      <c r="AC925" s="81">
        <f t="shared" si="254"/>
        <v>5</v>
      </c>
      <c r="AD925" s="81">
        <f t="shared" si="255"/>
        <v>20</v>
      </c>
      <c r="AE925" s="81" t="str">
        <f t="shared" si="256"/>
        <v>5-20</v>
      </c>
      <c r="AF925" s="152">
        <f t="shared" si="257"/>
        <v>5.555555555555558E-2</v>
      </c>
      <c r="AG925" s="153">
        <f t="shared" si="258"/>
        <v>0</v>
      </c>
      <c r="AH925" s="85">
        <f t="shared" si="259"/>
        <v>1</v>
      </c>
      <c r="AI925" s="81">
        <f t="shared" si="260"/>
        <v>20</v>
      </c>
    </row>
    <row r="926" spans="2:35" ht="30" x14ac:dyDescent="0.25">
      <c r="B926" s="217" t="s">
        <v>160</v>
      </c>
      <c r="C926" s="217">
        <v>333</v>
      </c>
      <c r="D926" s="85">
        <f>IF(C926=C927,0,1)</f>
        <v>0</v>
      </c>
      <c r="E926" s="216" t="s">
        <v>1589</v>
      </c>
      <c r="F926" s="217" t="s">
        <v>1338</v>
      </c>
      <c r="G926" s="218">
        <v>0.58333333333333337</v>
      </c>
      <c r="H926" s="218">
        <v>0.70833333333333337</v>
      </c>
      <c r="I926" s="214">
        <v>44335</v>
      </c>
      <c r="J926" s="219">
        <v>44336</v>
      </c>
      <c r="K926" s="211">
        <v>44335</v>
      </c>
      <c r="L926" s="211">
        <v>44335</v>
      </c>
      <c r="M926" s="218">
        <v>0.58333333333333337</v>
      </c>
      <c r="N926" s="218">
        <v>0.60416666666666663</v>
      </c>
      <c r="O926" s="216" t="s">
        <v>1590</v>
      </c>
      <c r="P926" s="217" t="s">
        <v>162</v>
      </c>
      <c r="Q926" s="217" t="s">
        <v>77</v>
      </c>
      <c r="R926" s="203" t="s">
        <v>670</v>
      </c>
      <c r="S926" s="216" t="s">
        <v>726</v>
      </c>
      <c r="T926" s="217" t="s">
        <v>184</v>
      </c>
      <c r="U926" s="151">
        <f t="shared" si="248"/>
        <v>1</v>
      </c>
      <c r="V926" s="50">
        <f t="shared" si="249"/>
        <v>1</v>
      </c>
      <c r="W926" s="152">
        <f t="shared" si="263"/>
        <v>0.39649999999999996</v>
      </c>
      <c r="X926" s="152">
        <f t="shared" si="261"/>
        <v>0.62566666666666659</v>
      </c>
      <c r="Y926" s="134">
        <f t="shared" si="250"/>
        <v>0</v>
      </c>
      <c r="Z926" s="152">
        <f t="shared" si="251"/>
        <v>0.16666666666666663</v>
      </c>
      <c r="AA926" s="152">
        <f t="shared" si="252"/>
        <v>0.79233333333333322</v>
      </c>
      <c r="AB926" s="91">
        <f t="shared" si="253"/>
        <v>20</v>
      </c>
      <c r="AC926" s="81">
        <f t="shared" si="254"/>
        <v>5</v>
      </c>
      <c r="AD926" s="81">
        <f t="shared" si="255"/>
        <v>20</v>
      </c>
      <c r="AE926" s="81" t="str">
        <f t="shared" si="256"/>
        <v>5-20</v>
      </c>
      <c r="AF926" s="152">
        <f t="shared" si="257"/>
        <v>2.0833333333333259E-2</v>
      </c>
      <c r="AG926" s="153">
        <f t="shared" si="258"/>
        <v>0</v>
      </c>
      <c r="AH926" s="85">
        <f t="shared" si="259"/>
        <v>1</v>
      </c>
      <c r="AI926" s="81">
        <f t="shared" si="260"/>
        <v>20</v>
      </c>
    </row>
    <row r="927" spans="2:35" ht="30" x14ac:dyDescent="0.25">
      <c r="B927" s="217" t="s">
        <v>160</v>
      </c>
      <c r="C927" s="217">
        <v>333</v>
      </c>
      <c r="D927" s="85">
        <f>IF(C927=C928,0,1)</f>
        <v>0</v>
      </c>
      <c r="E927" s="216" t="s">
        <v>1591</v>
      </c>
      <c r="F927" s="217" t="s">
        <v>1338</v>
      </c>
      <c r="G927" s="218">
        <v>0.58333333333333337</v>
      </c>
      <c r="H927" s="218">
        <v>0.70833333333333337</v>
      </c>
      <c r="I927" s="214">
        <v>44335</v>
      </c>
      <c r="J927" s="219">
        <v>44336</v>
      </c>
      <c r="K927" s="211">
        <v>44335</v>
      </c>
      <c r="L927" s="211">
        <v>44335</v>
      </c>
      <c r="M927" s="220">
        <v>0.6875</v>
      </c>
      <c r="N927" s="220">
        <v>0.72916666666666663</v>
      </c>
      <c r="O927" s="216" t="s">
        <v>1590</v>
      </c>
      <c r="P927" s="217" t="s">
        <v>162</v>
      </c>
      <c r="Q927" s="217" t="s">
        <v>77</v>
      </c>
      <c r="R927" s="203" t="s">
        <v>670</v>
      </c>
      <c r="S927" s="216" t="s">
        <v>726</v>
      </c>
      <c r="T927" s="217" t="s">
        <v>184</v>
      </c>
      <c r="U927" s="151">
        <f t="shared" si="248"/>
        <v>1</v>
      </c>
      <c r="V927" s="50">
        <f t="shared" si="249"/>
        <v>1</v>
      </c>
      <c r="W927" s="152">
        <f t="shared" si="263"/>
        <v>0.39649999999999996</v>
      </c>
      <c r="X927" s="152">
        <f t="shared" si="261"/>
        <v>0.62566666666666659</v>
      </c>
      <c r="Y927" s="134">
        <f t="shared" si="250"/>
        <v>0</v>
      </c>
      <c r="Z927" s="152">
        <f t="shared" si="251"/>
        <v>0.16666666666666663</v>
      </c>
      <c r="AA927" s="152">
        <f t="shared" si="252"/>
        <v>0.79233333333333322</v>
      </c>
      <c r="AB927" s="91">
        <f t="shared" si="253"/>
        <v>20</v>
      </c>
      <c r="AC927" s="81">
        <f t="shared" si="254"/>
        <v>5</v>
      </c>
      <c r="AD927" s="81">
        <f t="shared" si="255"/>
        <v>20</v>
      </c>
      <c r="AE927" s="81" t="str">
        <f t="shared" si="256"/>
        <v>5-20</v>
      </c>
      <c r="AF927" s="152">
        <f t="shared" si="257"/>
        <v>4.166666666666663E-2</v>
      </c>
      <c r="AG927" s="153">
        <f t="shared" si="258"/>
        <v>0</v>
      </c>
      <c r="AH927" s="85">
        <f t="shared" si="259"/>
        <v>1</v>
      </c>
      <c r="AI927" s="81">
        <f t="shared" si="260"/>
        <v>20</v>
      </c>
    </row>
    <row r="928" spans="2:35" x14ac:dyDescent="0.25">
      <c r="B928" s="217" t="s">
        <v>161</v>
      </c>
      <c r="C928" s="217">
        <v>333</v>
      </c>
      <c r="D928" s="85">
        <v>0</v>
      </c>
      <c r="E928" s="216" t="s">
        <v>1592</v>
      </c>
      <c r="F928" s="217" t="s">
        <v>1305</v>
      </c>
      <c r="G928" s="218">
        <v>0.58333333333333337</v>
      </c>
      <c r="H928" s="218">
        <v>0.70833333333333337</v>
      </c>
      <c r="I928" s="214">
        <v>44335</v>
      </c>
      <c r="J928" s="219">
        <v>44336</v>
      </c>
      <c r="K928" s="219">
        <v>44336</v>
      </c>
      <c r="L928" s="219">
        <v>44336</v>
      </c>
      <c r="M928" s="220">
        <v>0.3125</v>
      </c>
      <c r="N928" s="220">
        <v>0.5</v>
      </c>
      <c r="O928" s="216" t="s">
        <v>1556</v>
      </c>
      <c r="P928" s="217" t="s">
        <v>162</v>
      </c>
      <c r="Q928" s="217" t="s">
        <v>77</v>
      </c>
      <c r="R928" s="203" t="s">
        <v>352</v>
      </c>
      <c r="S928" s="216" t="s">
        <v>726</v>
      </c>
      <c r="T928" s="217" t="s">
        <v>184</v>
      </c>
      <c r="U928" s="151">
        <f t="shared" si="248"/>
        <v>1</v>
      </c>
      <c r="V928" s="50">
        <f t="shared" si="249"/>
        <v>1</v>
      </c>
      <c r="W928" s="152">
        <f t="shared" si="263"/>
        <v>0.39649999999999996</v>
      </c>
      <c r="X928" s="152">
        <f t="shared" si="261"/>
        <v>0.62566666666666659</v>
      </c>
      <c r="Y928" s="134">
        <f t="shared" si="250"/>
        <v>0</v>
      </c>
      <c r="Z928" s="152">
        <f t="shared" si="251"/>
        <v>0.16666666666666663</v>
      </c>
      <c r="AA928" s="152">
        <f t="shared" si="252"/>
        <v>0.79233333333333322</v>
      </c>
      <c r="AB928" s="91">
        <f t="shared" si="253"/>
        <v>20</v>
      </c>
      <c r="AC928" s="81">
        <f t="shared" si="254"/>
        <v>5</v>
      </c>
      <c r="AD928" s="81">
        <f t="shared" si="255"/>
        <v>20</v>
      </c>
      <c r="AE928" s="81" t="str">
        <f t="shared" si="256"/>
        <v>5-20</v>
      </c>
      <c r="AF928" s="152">
        <f t="shared" si="257"/>
        <v>0.1875</v>
      </c>
      <c r="AG928" s="153">
        <f t="shared" si="258"/>
        <v>0</v>
      </c>
      <c r="AH928" s="85">
        <f t="shared" si="259"/>
        <v>1</v>
      </c>
      <c r="AI928" s="81">
        <f t="shared" si="260"/>
        <v>20</v>
      </c>
    </row>
    <row r="929" spans="2:35" ht="30" x14ac:dyDescent="0.25">
      <c r="B929" s="209" t="s">
        <v>115</v>
      </c>
      <c r="C929" s="209">
        <v>334</v>
      </c>
      <c r="D929" s="85">
        <f>IF(C929=C930,0,1)</f>
        <v>0</v>
      </c>
      <c r="E929" s="198" t="s">
        <v>1593</v>
      </c>
      <c r="F929" s="209" t="s">
        <v>441</v>
      </c>
      <c r="G929" s="210">
        <v>0.125</v>
      </c>
      <c r="H929" s="210">
        <v>0.70833333333333337</v>
      </c>
      <c r="I929" s="211">
        <v>44335</v>
      </c>
      <c r="J929" s="211">
        <v>44335</v>
      </c>
      <c r="K929" s="211">
        <v>44335</v>
      </c>
      <c r="L929" s="211">
        <v>44335</v>
      </c>
      <c r="M929" s="210">
        <v>0.63402777777777775</v>
      </c>
      <c r="N929" s="210">
        <v>0.70833333333333337</v>
      </c>
      <c r="O929" s="198" t="s">
        <v>65</v>
      </c>
      <c r="P929" s="50" t="s">
        <v>1594</v>
      </c>
      <c r="Q929" s="73" t="s">
        <v>47</v>
      </c>
      <c r="R929" s="206" t="s">
        <v>441</v>
      </c>
      <c r="S929" s="198" t="s">
        <v>726</v>
      </c>
      <c r="T929" s="217" t="s">
        <v>184</v>
      </c>
      <c r="U929" s="151">
        <f t="shared" si="248"/>
        <v>0</v>
      </c>
      <c r="V929" s="50">
        <f t="shared" si="249"/>
        <v>1</v>
      </c>
      <c r="W929" s="152">
        <f t="shared" si="263"/>
        <v>0.50033333333333341</v>
      </c>
      <c r="X929" s="152">
        <f t="shared" si="261"/>
        <v>0.54166333333333339</v>
      </c>
      <c r="Y929" s="134">
        <f t="shared" si="250"/>
        <v>0</v>
      </c>
      <c r="Z929" s="152">
        <f t="shared" si="251"/>
        <v>0.16666666666666663</v>
      </c>
      <c r="AA929" s="152">
        <f t="shared" si="252"/>
        <v>0.70833000000000002</v>
      </c>
      <c r="AB929" s="91">
        <f t="shared" si="253"/>
        <v>19</v>
      </c>
      <c r="AC929" s="81">
        <f t="shared" si="254"/>
        <v>5</v>
      </c>
      <c r="AD929" s="81">
        <f t="shared" si="255"/>
        <v>20</v>
      </c>
      <c r="AE929" s="81" t="str">
        <f t="shared" si="256"/>
        <v>5-20</v>
      </c>
      <c r="AF929" s="152">
        <f t="shared" si="257"/>
        <v>7.4305555555555625E-2</v>
      </c>
      <c r="AG929" s="153">
        <f t="shared" si="258"/>
        <v>0</v>
      </c>
      <c r="AH929" s="85">
        <f t="shared" si="259"/>
        <v>1</v>
      </c>
      <c r="AI929" s="81">
        <f t="shared" si="260"/>
        <v>20</v>
      </c>
    </row>
    <row r="930" spans="2:35" ht="30" x14ac:dyDescent="0.25">
      <c r="B930" s="209" t="s">
        <v>115</v>
      </c>
      <c r="C930" s="209">
        <v>334</v>
      </c>
      <c r="D930" s="85">
        <f>IF(C930=C931,0,1)</f>
        <v>1</v>
      </c>
      <c r="E930" s="198" t="s">
        <v>851</v>
      </c>
      <c r="F930" s="209" t="s">
        <v>1338</v>
      </c>
      <c r="G930" s="210">
        <v>0.125</v>
      </c>
      <c r="H930" s="210">
        <v>0.70833333333333337</v>
      </c>
      <c r="I930" s="211">
        <v>44335</v>
      </c>
      <c r="J930" s="211">
        <v>44335</v>
      </c>
      <c r="K930" s="211">
        <v>44335</v>
      </c>
      <c r="L930" s="211">
        <v>44335</v>
      </c>
      <c r="M930" s="210">
        <v>0.54513888888888895</v>
      </c>
      <c r="N930" s="210">
        <v>0.5625</v>
      </c>
      <c r="O930" s="198" t="s">
        <v>1595</v>
      </c>
      <c r="P930" s="50" t="s">
        <v>1594</v>
      </c>
      <c r="Q930" s="73" t="s">
        <v>47</v>
      </c>
      <c r="R930" s="206" t="s">
        <v>670</v>
      </c>
      <c r="S930" s="198" t="s">
        <v>726</v>
      </c>
      <c r="T930" s="217" t="s">
        <v>184</v>
      </c>
      <c r="U930" s="151">
        <f t="shared" si="248"/>
        <v>0</v>
      </c>
      <c r="V930" s="50">
        <f t="shared" si="249"/>
        <v>1</v>
      </c>
      <c r="W930" s="152">
        <f t="shared" si="263"/>
        <v>0.50033333333333341</v>
      </c>
      <c r="X930" s="152">
        <f t="shared" si="261"/>
        <v>0.54166333333333339</v>
      </c>
      <c r="Y930" s="134">
        <f t="shared" si="250"/>
        <v>0</v>
      </c>
      <c r="Z930" s="152">
        <f t="shared" si="251"/>
        <v>0.16666666666666663</v>
      </c>
      <c r="AA930" s="152">
        <f t="shared" si="252"/>
        <v>0.70833000000000002</v>
      </c>
      <c r="AB930" s="91">
        <f t="shared" si="253"/>
        <v>19</v>
      </c>
      <c r="AC930" s="81">
        <f t="shared" si="254"/>
        <v>5</v>
      </c>
      <c r="AD930" s="81">
        <f t="shared" si="255"/>
        <v>20</v>
      </c>
      <c r="AE930" s="81" t="str">
        <f t="shared" si="256"/>
        <v>5-20</v>
      </c>
      <c r="AF930" s="152">
        <f t="shared" si="257"/>
        <v>1.7361111111111049E-2</v>
      </c>
      <c r="AG930" s="153">
        <f t="shared" si="258"/>
        <v>0</v>
      </c>
      <c r="AH930" s="85">
        <f t="shared" si="259"/>
        <v>1</v>
      </c>
      <c r="AI930" s="81">
        <f t="shared" si="260"/>
        <v>20</v>
      </c>
    </row>
    <row r="931" spans="2:35" ht="30" x14ac:dyDescent="0.25">
      <c r="B931" s="209" t="s">
        <v>248</v>
      </c>
      <c r="C931" s="209">
        <v>335</v>
      </c>
      <c r="D931" s="85">
        <f>IF(C931=C932,0,1)</f>
        <v>1</v>
      </c>
      <c r="E931" s="198" t="s">
        <v>1596</v>
      </c>
      <c r="F931" s="209" t="s">
        <v>1338</v>
      </c>
      <c r="G931" s="210">
        <v>0.46736111111111112</v>
      </c>
      <c r="H931" s="210">
        <v>0.77083333333333337</v>
      </c>
      <c r="I931" s="211">
        <v>44335</v>
      </c>
      <c r="J931" s="211">
        <v>44335</v>
      </c>
      <c r="K931" s="211">
        <v>44335</v>
      </c>
      <c r="L931" s="211">
        <v>44335</v>
      </c>
      <c r="M931" s="210">
        <v>0.63194444444444442</v>
      </c>
      <c r="N931" s="210">
        <v>0.76388888888888884</v>
      </c>
      <c r="O931" s="198" t="s">
        <v>776</v>
      </c>
      <c r="P931" s="50" t="s">
        <v>366</v>
      </c>
      <c r="Q931" s="73" t="s">
        <v>47</v>
      </c>
      <c r="R931" s="206" t="s">
        <v>670</v>
      </c>
      <c r="S931" s="198" t="s">
        <v>726</v>
      </c>
      <c r="T931" s="209" t="s">
        <v>186</v>
      </c>
      <c r="U931" s="151">
        <f t="shared" si="248"/>
        <v>0</v>
      </c>
      <c r="V931" s="50">
        <f t="shared" si="249"/>
        <v>1</v>
      </c>
      <c r="W931" s="152">
        <f t="shared" si="263"/>
        <v>0.22047222222222224</v>
      </c>
      <c r="X931" s="152">
        <f t="shared" si="261"/>
        <v>0.26180222222222227</v>
      </c>
      <c r="Y931" s="134">
        <f t="shared" si="250"/>
        <v>0</v>
      </c>
      <c r="Z931" s="152">
        <f t="shared" si="251"/>
        <v>0.10416666666666663</v>
      </c>
      <c r="AA931" s="152">
        <f t="shared" si="252"/>
        <v>0.3659688888888889</v>
      </c>
      <c r="AB931" s="91">
        <f t="shared" si="253"/>
        <v>19</v>
      </c>
      <c r="AC931" s="81">
        <f t="shared" si="254"/>
        <v>5</v>
      </c>
      <c r="AD931" s="81">
        <f t="shared" si="255"/>
        <v>20</v>
      </c>
      <c r="AE931" s="81" t="str">
        <f t="shared" si="256"/>
        <v>5-20</v>
      </c>
      <c r="AF931" s="152">
        <f t="shared" si="257"/>
        <v>0.13194444444444442</v>
      </c>
      <c r="AG931" s="153">
        <f t="shared" si="258"/>
        <v>0</v>
      </c>
      <c r="AH931" s="85">
        <f t="shared" si="259"/>
        <v>1</v>
      </c>
      <c r="AI931" s="81">
        <f t="shared" si="260"/>
        <v>20</v>
      </c>
    </row>
    <row r="932" spans="2:35" x14ac:dyDescent="0.25">
      <c r="B932" s="209" t="s">
        <v>1597</v>
      </c>
      <c r="C932" s="209">
        <v>336</v>
      </c>
      <c r="D932" s="85">
        <v>0</v>
      </c>
      <c r="E932" s="198" t="s">
        <v>1598</v>
      </c>
      <c r="F932" s="209" t="s">
        <v>1305</v>
      </c>
      <c r="G932" s="210">
        <v>0.65277777777777779</v>
      </c>
      <c r="H932" s="210">
        <v>0.69930555555555562</v>
      </c>
      <c r="I932" s="211">
        <v>44335</v>
      </c>
      <c r="J932" s="211">
        <v>44335</v>
      </c>
      <c r="K932" s="211">
        <v>44335</v>
      </c>
      <c r="L932" s="211">
        <v>44335</v>
      </c>
      <c r="M932" s="210">
        <v>0.65277777777777779</v>
      </c>
      <c r="N932" s="210">
        <v>0.69930555555555562</v>
      </c>
      <c r="O932" s="50" t="s">
        <v>62</v>
      </c>
      <c r="P932" s="50" t="s">
        <v>241</v>
      </c>
      <c r="Q932" s="209" t="s">
        <v>77</v>
      </c>
      <c r="R932" s="206" t="s">
        <v>349</v>
      </c>
      <c r="S932" s="198" t="s">
        <v>726</v>
      </c>
      <c r="T932" s="209" t="s">
        <v>184</v>
      </c>
      <c r="U932" s="151">
        <f t="shared" si="248"/>
        <v>0</v>
      </c>
      <c r="V932" s="50">
        <f t="shared" si="249"/>
        <v>1</v>
      </c>
      <c r="W932" s="152">
        <f t="shared" si="263"/>
        <v>4.6527777777777835E-2</v>
      </c>
      <c r="X932" s="152">
        <f t="shared" si="261"/>
        <v>4.6527777777777835E-2</v>
      </c>
      <c r="Y932" s="134">
        <f t="shared" si="250"/>
        <v>0</v>
      </c>
      <c r="Z932" s="152">
        <f t="shared" si="251"/>
        <v>0.17569444444444438</v>
      </c>
      <c r="AA932" s="152">
        <f t="shared" si="252"/>
        <v>0.22222222222222221</v>
      </c>
      <c r="AB932" s="91">
        <f t="shared" si="253"/>
        <v>19</v>
      </c>
      <c r="AC932" s="81">
        <f t="shared" si="254"/>
        <v>5</v>
      </c>
      <c r="AD932" s="81">
        <f t="shared" si="255"/>
        <v>20</v>
      </c>
      <c r="AE932" s="81" t="str">
        <f t="shared" si="256"/>
        <v>5-20</v>
      </c>
      <c r="AF932" s="152">
        <f t="shared" si="257"/>
        <v>4.6527777777777835E-2</v>
      </c>
      <c r="AG932" s="153">
        <f t="shared" si="258"/>
        <v>0</v>
      </c>
      <c r="AH932" s="85">
        <f t="shared" si="259"/>
        <v>1</v>
      </c>
      <c r="AI932" s="81">
        <f t="shared" si="260"/>
        <v>20</v>
      </c>
    </row>
    <row r="933" spans="2:35" x14ac:dyDescent="0.25">
      <c r="B933" s="178" t="s">
        <v>149</v>
      </c>
      <c r="C933" s="209">
        <v>337</v>
      </c>
      <c r="D933" s="85">
        <f>IF(C933=C934,0,1)</f>
        <v>0</v>
      </c>
      <c r="E933" s="173" t="s">
        <v>1599</v>
      </c>
      <c r="F933" s="209" t="s">
        <v>887</v>
      </c>
      <c r="G933" s="210">
        <v>0.3125</v>
      </c>
      <c r="H933" s="210">
        <v>0.64583333333333337</v>
      </c>
      <c r="I933" s="211">
        <v>44336</v>
      </c>
      <c r="J933" s="211">
        <v>44336</v>
      </c>
      <c r="K933" s="211">
        <v>44336</v>
      </c>
      <c r="L933" s="211">
        <v>44336</v>
      </c>
      <c r="M933" s="210">
        <v>0.3125</v>
      </c>
      <c r="N933" s="210">
        <v>0.63541666666666663</v>
      </c>
      <c r="O933" s="173" t="s">
        <v>1600</v>
      </c>
      <c r="P933" s="206" t="s">
        <v>1601</v>
      </c>
      <c r="Q933" s="178" t="s">
        <v>77</v>
      </c>
      <c r="R933" s="202" t="s">
        <v>863</v>
      </c>
      <c r="S933" s="198" t="s">
        <v>726</v>
      </c>
      <c r="T933" s="209" t="s">
        <v>184</v>
      </c>
      <c r="U933" s="151">
        <f t="shared" si="248"/>
        <v>0</v>
      </c>
      <c r="V933" s="50">
        <f t="shared" si="249"/>
        <v>1</v>
      </c>
      <c r="W933" s="152">
        <f t="shared" si="263"/>
        <v>0.25033333333333335</v>
      </c>
      <c r="X933" s="152">
        <f t="shared" si="261"/>
        <v>0.29166333333333339</v>
      </c>
      <c r="Y933" s="134">
        <f t="shared" si="250"/>
        <v>1</v>
      </c>
      <c r="Z933" s="152">
        <f t="shared" si="251"/>
        <v>0</v>
      </c>
      <c r="AA933" s="152">
        <f t="shared" si="252"/>
        <v>0.29166333333333339</v>
      </c>
      <c r="AB933" s="91">
        <f t="shared" si="253"/>
        <v>20</v>
      </c>
      <c r="AC933" s="81">
        <f t="shared" si="254"/>
        <v>5</v>
      </c>
      <c r="AD933" s="81">
        <f t="shared" si="255"/>
        <v>20</v>
      </c>
      <c r="AE933" s="81" t="str">
        <f t="shared" si="256"/>
        <v>5-20</v>
      </c>
      <c r="AF933" s="152">
        <f t="shared" si="257"/>
        <v>0.23991666666666661</v>
      </c>
      <c r="AG933" s="153">
        <f t="shared" si="258"/>
        <v>0</v>
      </c>
      <c r="AH933" s="85">
        <f t="shared" si="259"/>
        <v>1</v>
      </c>
      <c r="AI933" s="81">
        <f t="shared" si="260"/>
        <v>20</v>
      </c>
    </row>
    <row r="934" spans="2:35" ht="30" x14ac:dyDescent="0.25">
      <c r="B934" s="178" t="s">
        <v>149</v>
      </c>
      <c r="C934" s="209">
        <v>337</v>
      </c>
      <c r="D934" s="85">
        <f>IF(C934=C935,0,1)</f>
        <v>1</v>
      </c>
      <c r="E934" s="216" t="s">
        <v>1602</v>
      </c>
      <c r="F934" s="209" t="s">
        <v>887</v>
      </c>
      <c r="G934" s="210">
        <v>0.3125</v>
      </c>
      <c r="H934" s="210">
        <v>0.64583333333333337</v>
      </c>
      <c r="I934" s="211">
        <v>44336</v>
      </c>
      <c r="J934" s="211">
        <v>44336</v>
      </c>
      <c r="K934" s="211">
        <v>44336</v>
      </c>
      <c r="L934" s="211">
        <v>44336</v>
      </c>
      <c r="M934" s="210">
        <v>0.3125</v>
      </c>
      <c r="N934" s="210">
        <v>0.375</v>
      </c>
      <c r="O934" s="209" t="s">
        <v>84</v>
      </c>
      <c r="P934" s="206" t="s">
        <v>1601</v>
      </c>
      <c r="Q934" s="178" t="s">
        <v>77</v>
      </c>
      <c r="R934" s="202" t="s">
        <v>351</v>
      </c>
      <c r="S934" s="198" t="s">
        <v>726</v>
      </c>
      <c r="T934" s="209" t="s">
        <v>184</v>
      </c>
      <c r="U934" s="151">
        <f t="shared" si="248"/>
        <v>0</v>
      </c>
      <c r="V934" s="50">
        <f t="shared" si="249"/>
        <v>1</v>
      </c>
      <c r="W934" s="152">
        <f t="shared" si="263"/>
        <v>0.25033333333333335</v>
      </c>
      <c r="X934" s="152">
        <f t="shared" si="261"/>
        <v>0.29166333333333339</v>
      </c>
      <c r="Y934" s="134">
        <f t="shared" si="250"/>
        <v>1</v>
      </c>
      <c r="Z934" s="152">
        <f t="shared" si="251"/>
        <v>0</v>
      </c>
      <c r="AA934" s="152">
        <f t="shared" si="252"/>
        <v>0.29166333333333339</v>
      </c>
      <c r="AB934" s="91">
        <f t="shared" si="253"/>
        <v>20</v>
      </c>
      <c r="AC934" s="81">
        <f t="shared" si="254"/>
        <v>5</v>
      </c>
      <c r="AD934" s="81">
        <f t="shared" si="255"/>
        <v>20</v>
      </c>
      <c r="AE934" s="81" t="str">
        <f t="shared" si="256"/>
        <v>5-20</v>
      </c>
      <c r="AF934" s="152">
        <f t="shared" si="257"/>
        <v>6.25E-2</v>
      </c>
      <c r="AG934" s="153">
        <f t="shared" si="258"/>
        <v>0</v>
      </c>
      <c r="AH934" s="85">
        <f t="shared" si="259"/>
        <v>1</v>
      </c>
      <c r="AI934" s="81">
        <f t="shared" si="260"/>
        <v>20</v>
      </c>
    </row>
    <row r="935" spans="2:35" ht="30" x14ac:dyDescent="0.25">
      <c r="B935" s="178" t="s">
        <v>1091</v>
      </c>
      <c r="C935" s="209">
        <v>338</v>
      </c>
      <c r="D935" s="85">
        <f>IF(C935=C936,0,1)</f>
        <v>1</v>
      </c>
      <c r="E935" s="173" t="s">
        <v>1603</v>
      </c>
      <c r="F935" s="209" t="s">
        <v>441</v>
      </c>
      <c r="G935" s="210">
        <v>0.32430555555555557</v>
      </c>
      <c r="H935" s="210">
        <v>0.5</v>
      </c>
      <c r="I935" s="211">
        <v>44336</v>
      </c>
      <c r="J935" s="211">
        <v>44336</v>
      </c>
      <c r="K935" s="211">
        <v>44336</v>
      </c>
      <c r="L935" s="211">
        <v>44336</v>
      </c>
      <c r="M935" s="210">
        <v>0.32430555555555557</v>
      </c>
      <c r="N935" s="210">
        <v>0.5</v>
      </c>
      <c r="O935" s="173" t="s">
        <v>730</v>
      </c>
      <c r="P935" s="175" t="s">
        <v>1604</v>
      </c>
      <c r="Q935" s="178" t="s">
        <v>77</v>
      </c>
      <c r="R935" s="203" t="s">
        <v>673</v>
      </c>
      <c r="S935" s="170" t="s">
        <v>291</v>
      </c>
      <c r="T935" s="171" t="s">
        <v>186</v>
      </c>
      <c r="U935" s="151">
        <f t="shared" si="248"/>
        <v>0</v>
      </c>
      <c r="V935" s="50">
        <f t="shared" si="249"/>
        <v>1</v>
      </c>
      <c r="W935" s="152">
        <f t="shared" si="263"/>
        <v>0.17569444444444443</v>
      </c>
      <c r="X935" s="152">
        <f t="shared" si="261"/>
        <v>0.17569444444444443</v>
      </c>
      <c r="Y935" s="134">
        <f t="shared" si="250"/>
        <v>1</v>
      </c>
      <c r="Z935" s="152">
        <f t="shared" si="251"/>
        <v>0</v>
      </c>
      <c r="AA935" s="152">
        <f t="shared" si="252"/>
        <v>0.17569444444444443</v>
      </c>
      <c r="AB935" s="91">
        <f t="shared" si="253"/>
        <v>20</v>
      </c>
      <c r="AC935" s="81">
        <f t="shared" si="254"/>
        <v>5</v>
      </c>
      <c r="AD935" s="81">
        <f t="shared" si="255"/>
        <v>20</v>
      </c>
      <c r="AE935" s="81" t="str">
        <f t="shared" si="256"/>
        <v>5-20</v>
      </c>
      <c r="AF935" s="152">
        <f t="shared" si="257"/>
        <v>0.17569444444444443</v>
      </c>
      <c r="AG935" s="153">
        <f t="shared" si="258"/>
        <v>0</v>
      </c>
      <c r="AH935" s="85">
        <f t="shared" si="259"/>
        <v>1</v>
      </c>
      <c r="AI935" s="81">
        <f t="shared" si="260"/>
        <v>20</v>
      </c>
    </row>
    <row r="936" spans="2:35" x14ac:dyDescent="0.25">
      <c r="B936" s="178" t="s">
        <v>1219</v>
      </c>
      <c r="C936" s="209">
        <v>339</v>
      </c>
      <c r="D936" s="85">
        <v>0</v>
      </c>
      <c r="E936" s="173" t="s">
        <v>1605</v>
      </c>
      <c r="F936" s="178" t="s">
        <v>1036</v>
      </c>
      <c r="G936" s="210">
        <v>0.43055555555555558</v>
      </c>
      <c r="H936" s="210">
        <v>0.4861111111111111</v>
      </c>
      <c r="I936" s="211">
        <v>44336</v>
      </c>
      <c r="J936" s="211">
        <v>44336</v>
      </c>
      <c r="K936" s="211">
        <v>44336</v>
      </c>
      <c r="L936" s="211">
        <v>44336</v>
      </c>
      <c r="M936" s="210">
        <v>0.43055555555555558</v>
      </c>
      <c r="N936" s="210">
        <v>0.4861111111111111</v>
      </c>
      <c r="O936" s="173" t="s">
        <v>669</v>
      </c>
      <c r="P936" s="175"/>
      <c r="Q936" s="73" t="s">
        <v>47</v>
      </c>
      <c r="R936" s="206" t="s">
        <v>670</v>
      </c>
      <c r="S936" s="173" t="s">
        <v>726</v>
      </c>
      <c r="T936" s="178" t="s">
        <v>186</v>
      </c>
      <c r="U936" s="151">
        <f t="shared" si="248"/>
        <v>0</v>
      </c>
      <c r="V936" s="50">
        <f t="shared" si="249"/>
        <v>1</v>
      </c>
      <c r="W936" s="152">
        <f t="shared" si="263"/>
        <v>5.5555555555555525E-2</v>
      </c>
      <c r="X936" s="152">
        <f t="shared" si="261"/>
        <v>5.5555555555555525E-2</v>
      </c>
      <c r="Y936" s="134">
        <f t="shared" si="250"/>
        <v>1</v>
      </c>
      <c r="Z936" s="152">
        <f t="shared" si="251"/>
        <v>0</v>
      </c>
      <c r="AA936" s="152">
        <f t="shared" si="252"/>
        <v>5.5555555555555525E-2</v>
      </c>
      <c r="AB936" s="91">
        <f t="shared" si="253"/>
        <v>20</v>
      </c>
      <c r="AC936" s="81">
        <f t="shared" si="254"/>
        <v>5</v>
      </c>
      <c r="AD936" s="81">
        <f t="shared" si="255"/>
        <v>20</v>
      </c>
      <c r="AE936" s="81" t="str">
        <f t="shared" si="256"/>
        <v>5-20</v>
      </c>
      <c r="AF936" s="152">
        <f t="shared" si="257"/>
        <v>5.5555555555555525E-2</v>
      </c>
      <c r="AG936" s="153">
        <f t="shared" si="258"/>
        <v>0</v>
      </c>
      <c r="AH936" s="85">
        <f t="shared" si="259"/>
        <v>1</v>
      </c>
      <c r="AI936" s="81">
        <f t="shared" si="260"/>
        <v>20</v>
      </c>
    </row>
    <row r="937" spans="2:35" x14ac:dyDescent="0.25">
      <c r="B937" s="178" t="s">
        <v>165</v>
      </c>
      <c r="C937" s="209">
        <v>340</v>
      </c>
      <c r="D937" s="85">
        <f t="shared" ref="D937:D970" si="265">IF(C937=C938,0,1)</f>
        <v>0</v>
      </c>
      <c r="E937" s="173" t="s">
        <v>1606</v>
      </c>
      <c r="F937" s="209" t="s">
        <v>441</v>
      </c>
      <c r="G937" s="210">
        <v>0.39097222222222222</v>
      </c>
      <c r="H937" s="210">
        <v>0.72916666666666663</v>
      </c>
      <c r="I937" s="211">
        <v>44336</v>
      </c>
      <c r="J937" s="211">
        <v>44336</v>
      </c>
      <c r="K937" s="211">
        <v>44336</v>
      </c>
      <c r="L937" s="211">
        <v>44336</v>
      </c>
      <c r="M937" s="210">
        <v>0.58333333333333337</v>
      </c>
      <c r="N937" s="210">
        <v>0.66666666666666663</v>
      </c>
      <c r="O937" s="173" t="s">
        <v>1607</v>
      </c>
      <c r="P937" s="175" t="s">
        <v>1608</v>
      </c>
      <c r="Q937" s="178" t="s">
        <v>77</v>
      </c>
      <c r="R937" s="206" t="s">
        <v>670</v>
      </c>
      <c r="S937" s="173" t="s">
        <v>726</v>
      </c>
      <c r="T937" s="178" t="s">
        <v>186</v>
      </c>
      <c r="U937" s="151">
        <f t="shared" si="248"/>
        <v>0</v>
      </c>
      <c r="V937" s="50">
        <f t="shared" si="249"/>
        <v>1</v>
      </c>
      <c r="W937" s="152">
        <f t="shared" si="263"/>
        <v>0.25519444444444439</v>
      </c>
      <c r="X937" s="152">
        <f t="shared" si="261"/>
        <v>0.29652444444444442</v>
      </c>
      <c r="Y937" s="134">
        <f t="shared" si="250"/>
        <v>0</v>
      </c>
      <c r="Z937" s="152">
        <f t="shared" si="251"/>
        <v>0.14583333333333337</v>
      </c>
      <c r="AA937" s="152">
        <f t="shared" si="252"/>
        <v>0.44235777777777779</v>
      </c>
      <c r="AB937" s="91">
        <f t="shared" si="253"/>
        <v>20</v>
      </c>
      <c r="AC937" s="81">
        <f t="shared" si="254"/>
        <v>5</v>
      </c>
      <c r="AD937" s="81">
        <f t="shared" si="255"/>
        <v>20</v>
      </c>
      <c r="AE937" s="81" t="str">
        <f t="shared" si="256"/>
        <v>5-20</v>
      </c>
      <c r="AF937" s="152">
        <f t="shared" si="257"/>
        <v>8.3333333333333259E-2</v>
      </c>
      <c r="AG937" s="153">
        <f t="shared" si="258"/>
        <v>0</v>
      </c>
      <c r="AH937" s="85">
        <f t="shared" si="259"/>
        <v>1</v>
      </c>
      <c r="AI937" s="81">
        <f t="shared" si="260"/>
        <v>20</v>
      </c>
    </row>
    <row r="938" spans="2:35" x14ac:dyDescent="0.25">
      <c r="B938" s="178" t="s">
        <v>165</v>
      </c>
      <c r="C938" s="209">
        <v>340</v>
      </c>
      <c r="D938" s="85">
        <f t="shared" si="265"/>
        <v>0</v>
      </c>
      <c r="E938" s="173" t="s">
        <v>1609</v>
      </c>
      <c r="F938" s="209" t="s">
        <v>441</v>
      </c>
      <c r="G938" s="210">
        <v>0.39097222222222222</v>
      </c>
      <c r="H938" s="210">
        <v>0.72916666666666663</v>
      </c>
      <c r="I938" s="211">
        <v>44336</v>
      </c>
      <c r="J938" s="211">
        <v>44336</v>
      </c>
      <c r="K938" s="211">
        <v>44336</v>
      </c>
      <c r="L938" s="211">
        <v>44336</v>
      </c>
      <c r="M938" s="210">
        <v>0.58333333333333337</v>
      </c>
      <c r="N938" s="210">
        <v>0.74513888888888891</v>
      </c>
      <c r="O938" s="173" t="s">
        <v>1610</v>
      </c>
      <c r="P938" s="175" t="s">
        <v>1608</v>
      </c>
      <c r="Q938" s="178" t="s">
        <v>77</v>
      </c>
      <c r="R938" s="206" t="s">
        <v>670</v>
      </c>
      <c r="S938" s="173" t="s">
        <v>726</v>
      </c>
      <c r="T938" s="178" t="s">
        <v>186</v>
      </c>
      <c r="U938" s="151">
        <f t="shared" si="248"/>
        <v>0</v>
      </c>
      <c r="V938" s="50">
        <f t="shared" si="249"/>
        <v>1</v>
      </c>
      <c r="W938" s="152">
        <f t="shared" si="263"/>
        <v>0.25519444444444439</v>
      </c>
      <c r="X938" s="152">
        <f t="shared" si="261"/>
        <v>0.29652444444444442</v>
      </c>
      <c r="Y938" s="134">
        <f t="shared" si="250"/>
        <v>0</v>
      </c>
      <c r="Z938" s="152">
        <f t="shared" si="251"/>
        <v>0.14583333333333337</v>
      </c>
      <c r="AA938" s="152">
        <f t="shared" si="252"/>
        <v>0.44235777777777779</v>
      </c>
      <c r="AB938" s="91">
        <f t="shared" si="253"/>
        <v>20</v>
      </c>
      <c r="AC938" s="81">
        <f t="shared" si="254"/>
        <v>5</v>
      </c>
      <c r="AD938" s="81">
        <f t="shared" si="255"/>
        <v>20</v>
      </c>
      <c r="AE938" s="81" t="str">
        <f t="shared" si="256"/>
        <v>5-20</v>
      </c>
      <c r="AF938" s="152">
        <f t="shared" si="257"/>
        <v>0.16180555555555554</v>
      </c>
      <c r="AG938" s="153">
        <f t="shared" si="258"/>
        <v>0</v>
      </c>
      <c r="AH938" s="85">
        <f t="shared" si="259"/>
        <v>1</v>
      </c>
      <c r="AI938" s="81">
        <f t="shared" si="260"/>
        <v>20</v>
      </c>
    </row>
    <row r="939" spans="2:35" x14ac:dyDescent="0.25">
      <c r="B939" s="178" t="s">
        <v>165</v>
      </c>
      <c r="C939" s="209">
        <v>340</v>
      </c>
      <c r="D939" s="85">
        <f t="shared" si="265"/>
        <v>1</v>
      </c>
      <c r="E939" s="173" t="s">
        <v>1611</v>
      </c>
      <c r="F939" s="209" t="s">
        <v>441</v>
      </c>
      <c r="G939" s="210">
        <v>0.39097222222222222</v>
      </c>
      <c r="H939" s="210">
        <v>0.72916666666666663</v>
      </c>
      <c r="I939" s="211">
        <v>44336</v>
      </c>
      <c r="J939" s="211">
        <v>44336</v>
      </c>
      <c r="K939" s="211">
        <v>44336</v>
      </c>
      <c r="L939" s="211">
        <v>44336</v>
      </c>
      <c r="M939" s="210">
        <v>0.58333333333333337</v>
      </c>
      <c r="N939" s="210">
        <v>0.66666666666666663</v>
      </c>
      <c r="O939" s="173" t="s">
        <v>126</v>
      </c>
      <c r="P939" s="175" t="s">
        <v>1608</v>
      </c>
      <c r="Q939" s="178" t="s">
        <v>77</v>
      </c>
      <c r="R939" s="206" t="s">
        <v>670</v>
      </c>
      <c r="S939" s="173" t="s">
        <v>726</v>
      </c>
      <c r="T939" s="178" t="s">
        <v>186</v>
      </c>
      <c r="U939" s="151">
        <f t="shared" si="248"/>
        <v>0</v>
      </c>
      <c r="V939" s="50">
        <f t="shared" si="249"/>
        <v>1</v>
      </c>
      <c r="W939" s="152">
        <f t="shared" si="263"/>
        <v>0.25519444444444439</v>
      </c>
      <c r="X939" s="152">
        <f t="shared" si="261"/>
        <v>0.29652444444444442</v>
      </c>
      <c r="Y939" s="134">
        <f t="shared" si="250"/>
        <v>0</v>
      </c>
      <c r="Z939" s="152">
        <f t="shared" si="251"/>
        <v>0.14583333333333337</v>
      </c>
      <c r="AA939" s="152">
        <f t="shared" si="252"/>
        <v>0.44235777777777779</v>
      </c>
      <c r="AB939" s="91">
        <f t="shared" si="253"/>
        <v>20</v>
      </c>
      <c r="AC939" s="81">
        <f t="shared" si="254"/>
        <v>5</v>
      </c>
      <c r="AD939" s="81">
        <f t="shared" si="255"/>
        <v>20</v>
      </c>
      <c r="AE939" s="81" t="str">
        <f t="shared" si="256"/>
        <v>5-20</v>
      </c>
      <c r="AF939" s="152">
        <f t="shared" si="257"/>
        <v>8.3333333333333259E-2</v>
      </c>
      <c r="AG939" s="153">
        <f t="shared" si="258"/>
        <v>0</v>
      </c>
      <c r="AH939" s="85">
        <f t="shared" si="259"/>
        <v>1</v>
      </c>
      <c r="AI939" s="81">
        <f t="shared" si="260"/>
        <v>20</v>
      </c>
    </row>
    <row r="940" spans="2:35" ht="30" x14ac:dyDescent="0.25">
      <c r="B940" s="178" t="s">
        <v>81</v>
      </c>
      <c r="C940" s="209">
        <v>341</v>
      </c>
      <c r="D940" s="85">
        <f t="shared" si="265"/>
        <v>1</v>
      </c>
      <c r="E940" s="173" t="s">
        <v>1612</v>
      </c>
      <c r="F940" s="209" t="s">
        <v>887</v>
      </c>
      <c r="G940" s="210">
        <v>0.60416666666666663</v>
      </c>
      <c r="H940" s="210">
        <v>0.6875</v>
      </c>
      <c r="I940" s="211">
        <v>44336</v>
      </c>
      <c r="J940" s="211">
        <v>44336</v>
      </c>
      <c r="K940" s="211">
        <v>44336</v>
      </c>
      <c r="L940" s="211">
        <v>44336</v>
      </c>
      <c r="M940" s="272">
        <v>0.61111111111111105</v>
      </c>
      <c r="N940" s="272">
        <v>0.6875</v>
      </c>
      <c r="O940" s="173" t="s">
        <v>1559</v>
      </c>
      <c r="P940" s="175" t="s">
        <v>409</v>
      </c>
      <c r="Q940" s="178" t="s">
        <v>77</v>
      </c>
      <c r="R940" s="206" t="s">
        <v>1613</v>
      </c>
      <c r="S940" s="173" t="s">
        <v>726</v>
      </c>
      <c r="T940" s="178" t="s">
        <v>184</v>
      </c>
      <c r="U940" s="151">
        <f t="shared" si="248"/>
        <v>0</v>
      </c>
      <c r="V940" s="50">
        <f t="shared" si="249"/>
        <v>1</v>
      </c>
      <c r="W940" s="152">
        <f t="shared" si="263"/>
        <v>8.333333333333337E-2</v>
      </c>
      <c r="X940" s="152">
        <f t="shared" si="261"/>
        <v>8.333333333333337E-2</v>
      </c>
      <c r="Y940" s="134">
        <f t="shared" si="250"/>
        <v>0</v>
      </c>
      <c r="Z940" s="152">
        <f t="shared" si="251"/>
        <v>0.1875</v>
      </c>
      <c r="AA940" s="152">
        <f t="shared" si="252"/>
        <v>0.27083333333333337</v>
      </c>
      <c r="AB940" s="91">
        <f t="shared" si="253"/>
        <v>20</v>
      </c>
      <c r="AC940" s="81">
        <f t="shared" si="254"/>
        <v>5</v>
      </c>
      <c r="AD940" s="81">
        <f t="shared" si="255"/>
        <v>20</v>
      </c>
      <c r="AE940" s="81" t="str">
        <f t="shared" si="256"/>
        <v>5-20</v>
      </c>
      <c r="AF940" s="152">
        <f t="shared" si="257"/>
        <v>7.6388888888888951E-2</v>
      </c>
      <c r="AG940" s="153">
        <f t="shared" si="258"/>
        <v>0</v>
      </c>
      <c r="AH940" s="85">
        <f t="shared" si="259"/>
        <v>1</v>
      </c>
      <c r="AI940" s="81">
        <f t="shared" si="260"/>
        <v>20</v>
      </c>
    </row>
    <row r="941" spans="2:35" x14ac:dyDescent="0.25">
      <c r="B941" s="178" t="s">
        <v>1614</v>
      </c>
      <c r="C941" s="209">
        <v>342</v>
      </c>
      <c r="D941" s="85">
        <f t="shared" si="265"/>
        <v>0</v>
      </c>
      <c r="E941" s="173" t="s">
        <v>1615</v>
      </c>
      <c r="F941" s="209" t="s">
        <v>1338</v>
      </c>
      <c r="G941" s="210">
        <v>0.58333333333333337</v>
      </c>
      <c r="H941" s="210">
        <v>0.72916666666666663</v>
      </c>
      <c r="I941" s="211">
        <v>44336</v>
      </c>
      <c r="J941" s="211">
        <v>44336</v>
      </c>
      <c r="K941" s="211">
        <v>44336</v>
      </c>
      <c r="L941" s="211">
        <v>44336</v>
      </c>
      <c r="M941" s="210">
        <v>0.58333333333333337</v>
      </c>
      <c r="N941" s="199">
        <v>0.72916666666666663</v>
      </c>
      <c r="O941" s="173" t="s">
        <v>136</v>
      </c>
      <c r="P941" s="175"/>
      <c r="Q941" s="178" t="s">
        <v>77</v>
      </c>
      <c r="R941" s="206" t="s">
        <v>670</v>
      </c>
      <c r="S941" s="173" t="s">
        <v>726</v>
      </c>
      <c r="T941" s="209"/>
      <c r="U941" s="151">
        <f t="shared" si="248"/>
        <v>0</v>
      </c>
      <c r="V941" s="50">
        <f t="shared" si="249"/>
        <v>1</v>
      </c>
      <c r="W941" s="152">
        <f t="shared" si="263"/>
        <v>0.14583333333333326</v>
      </c>
      <c r="X941" s="152">
        <f t="shared" si="261"/>
        <v>0.14583333333333326</v>
      </c>
      <c r="Y941" s="134">
        <f t="shared" si="250"/>
        <v>1</v>
      </c>
      <c r="Z941" s="152">
        <f t="shared" si="251"/>
        <v>0</v>
      </c>
      <c r="AA941" s="152">
        <f t="shared" si="252"/>
        <v>0.14583333333333326</v>
      </c>
      <c r="AB941" s="91">
        <f t="shared" si="253"/>
        <v>20</v>
      </c>
      <c r="AC941" s="81">
        <f t="shared" si="254"/>
        <v>5</v>
      </c>
      <c r="AD941" s="81">
        <f t="shared" si="255"/>
        <v>20</v>
      </c>
      <c r="AE941" s="81" t="str">
        <f t="shared" si="256"/>
        <v>5-20</v>
      </c>
      <c r="AF941" s="152">
        <f t="shared" si="257"/>
        <v>0.14583333333333326</v>
      </c>
      <c r="AG941" s="153">
        <f t="shared" si="258"/>
        <v>0</v>
      </c>
      <c r="AH941" s="85">
        <f t="shared" si="259"/>
        <v>1</v>
      </c>
      <c r="AI941" s="81">
        <f t="shared" si="260"/>
        <v>20</v>
      </c>
    </row>
    <row r="942" spans="2:35" ht="45" x14ac:dyDescent="0.25">
      <c r="B942" s="178" t="s">
        <v>1614</v>
      </c>
      <c r="C942" s="209">
        <v>342</v>
      </c>
      <c r="D942" s="85">
        <f t="shared" si="265"/>
        <v>1</v>
      </c>
      <c r="E942" s="173" t="s">
        <v>1616</v>
      </c>
      <c r="F942" s="209" t="s">
        <v>1338</v>
      </c>
      <c r="G942" s="210">
        <v>0.58333333333333337</v>
      </c>
      <c r="H942" s="210">
        <v>0.72916666666666663</v>
      </c>
      <c r="I942" s="211">
        <v>44336</v>
      </c>
      <c r="J942" s="211">
        <v>44336</v>
      </c>
      <c r="K942" s="211">
        <v>44337</v>
      </c>
      <c r="L942" s="211">
        <v>44337</v>
      </c>
      <c r="M942" s="210">
        <v>0.3125</v>
      </c>
      <c r="N942" s="199">
        <v>0.5</v>
      </c>
      <c r="O942" s="173" t="s">
        <v>1617</v>
      </c>
      <c r="P942" s="175"/>
      <c r="Q942" s="178" t="s">
        <v>77</v>
      </c>
      <c r="R942" s="206" t="s">
        <v>670</v>
      </c>
      <c r="S942" s="173" t="s">
        <v>726</v>
      </c>
      <c r="T942" s="209"/>
      <c r="U942" s="151">
        <f t="shared" si="248"/>
        <v>0</v>
      </c>
      <c r="V942" s="50">
        <f t="shared" si="249"/>
        <v>1</v>
      </c>
      <c r="W942" s="152">
        <f t="shared" si="263"/>
        <v>0.14583333333333326</v>
      </c>
      <c r="X942" s="152">
        <f t="shared" si="261"/>
        <v>0.14583333333333326</v>
      </c>
      <c r="Y942" s="134">
        <f t="shared" si="250"/>
        <v>1</v>
      </c>
      <c r="Z942" s="152">
        <f t="shared" si="251"/>
        <v>0</v>
      </c>
      <c r="AA942" s="152">
        <f t="shared" si="252"/>
        <v>0.14583333333333326</v>
      </c>
      <c r="AB942" s="91">
        <f t="shared" si="253"/>
        <v>20</v>
      </c>
      <c r="AC942" s="81">
        <f t="shared" si="254"/>
        <v>5</v>
      </c>
      <c r="AD942" s="81">
        <f t="shared" si="255"/>
        <v>20</v>
      </c>
      <c r="AE942" s="81" t="str">
        <f t="shared" si="256"/>
        <v>5-20</v>
      </c>
      <c r="AF942" s="152">
        <f t="shared" si="257"/>
        <v>0.1875</v>
      </c>
      <c r="AG942" s="153">
        <f t="shared" si="258"/>
        <v>0</v>
      </c>
      <c r="AH942" s="85">
        <f t="shared" si="259"/>
        <v>1</v>
      </c>
      <c r="AI942" s="81">
        <f t="shared" si="260"/>
        <v>20</v>
      </c>
    </row>
    <row r="943" spans="2:35" ht="30" x14ac:dyDescent="0.25">
      <c r="B943" s="178" t="s">
        <v>193</v>
      </c>
      <c r="C943" s="209">
        <v>343</v>
      </c>
      <c r="D943" s="85">
        <f t="shared" si="265"/>
        <v>0</v>
      </c>
      <c r="E943" s="173" t="s">
        <v>1618</v>
      </c>
      <c r="F943" s="209"/>
      <c r="G943" s="210">
        <v>0.70833333333333337</v>
      </c>
      <c r="H943" s="210">
        <v>0.75</v>
      </c>
      <c r="I943" s="211">
        <v>44336</v>
      </c>
      <c r="J943" s="211">
        <v>44336</v>
      </c>
      <c r="K943" s="211">
        <v>44336</v>
      </c>
      <c r="L943" s="211">
        <v>44336</v>
      </c>
      <c r="M943" s="210">
        <v>0.70833333333333337</v>
      </c>
      <c r="N943" s="210">
        <v>0.75</v>
      </c>
      <c r="O943" s="173" t="s">
        <v>1619</v>
      </c>
      <c r="P943" s="175" t="s">
        <v>1620</v>
      </c>
      <c r="Q943" s="178" t="s">
        <v>77</v>
      </c>
      <c r="R943" s="206" t="s">
        <v>670</v>
      </c>
      <c r="S943" s="173" t="s">
        <v>726</v>
      </c>
      <c r="T943" s="178" t="s">
        <v>185</v>
      </c>
      <c r="U943" s="151">
        <f t="shared" si="248"/>
        <v>0</v>
      </c>
      <c r="V943" s="50">
        <f t="shared" si="249"/>
        <v>1</v>
      </c>
      <c r="W943" s="152">
        <f t="shared" si="263"/>
        <v>4.166666666666663E-2</v>
      </c>
      <c r="X943" s="152">
        <f t="shared" si="261"/>
        <v>4.166666666666663E-2</v>
      </c>
      <c r="Y943" s="134">
        <f t="shared" si="250"/>
        <v>0</v>
      </c>
      <c r="Z943" s="152">
        <f t="shared" si="251"/>
        <v>0.125</v>
      </c>
      <c r="AA943" s="152">
        <f t="shared" si="252"/>
        <v>0.16666666666666663</v>
      </c>
      <c r="AB943" s="91">
        <f t="shared" si="253"/>
        <v>20</v>
      </c>
      <c r="AC943" s="81">
        <f t="shared" si="254"/>
        <v>5</v>
      </c>
      <c r="AD943" s="81">
        <f t="shared" si="255"/>
        <v>20</v>
      </c>
      <c r="AE943" s="81" t="str">
        <f t="shared" si="256"/>
        <v>5-20</v>
      </c>
      <c r="AF943" s="152">
        <f t="shared" si="257"/>
        <v>4.166666666666663E-2</v>
      </c>
      <c r="AG943" s="153">
        <f t="shared" si="258"/>
        <v>0</v>
      </c>
      <c r="AH943" s="85">
        <f t="shared" si="259"/>
        <v>1</v>
      </c>
      <c r="AI943" s="81">
        <f t="shared" si="260"/>
        <v>20</v>
      </c>
    </row>
    <row r="944" spans="2:35" x14ac:dyDescent="0.25">
      <c r="B944" s="178" t="s">
        <v>193</v>
      </c>
      <c r="C944" s="209">
        <v>343</v>
      </c>
      <c r="D944" s="85">
        <f t="shared" si="265"/>
        <v>1</v>
      </c>
      <c r="E944" s="173" t="s">
        <v>1621</v>
      </c>
      <c r="F944" s="209"/>
      <c r="G944" s="210">
        <v>0.70833333333333337</v>
      </c>
      <c r="H944" s="210">
        <v>0.75</v>
      </c>
      <c r="I944" s="211">
        <v>44336</v>
      </c>
      <c r="J944" s="211">
        <v>44336</v>
      </c>
      <c r="K944" s="211">
        <v>44336</v>
      </c>
      <c r="L944" s="211">
        <v>44336</v>
      </c>
      <c r="M944" s="210">
        <v>0.71527777777777779</v>
      </c>
      <c r="N944" s="210">
        <v>0.72916666666666663</v>
      </c>
      <c r="O944" s="173" t="s">
        <v>810</v>
      </c>
      <c r="P944" s="175" t="s">
        <v>1620</v>
      </c>
      <c r="Q944" s="178" t="s">
        <v>77</v>
      </c>
      <c r="R944" s="206" t="s">
        <v>670</v>
      </c>
      <c r="S944" s="173" t="s">
        <v>726</v>
      </c>
      <c r="T944" s="178" t="s">
        <v>185</v>
      </c>
      <c r="U944" s="151">
        <f t="shared" ref="U944:U1007" si="266">+J944-I944</f>
        <v>0</v>
      </c>
      <c r="V944" s="50">
        <f t="shared" ref="V944:V1007" si="267">IF(AND(G944&lt;&gt;"",H944&lt;&gt;""),1,0)</f>
        <v>1</v>
      </c>
      <c r="W944" s="152">
        <f t="shared" si="263"/>
        <v>4.166666666666663E-2</v>
      </c>
      <c r="X944" s="152">
        <f t="shared" si="261"/>
        <v>4.166666666666663E-2</v>
      </c>
      <c r="Y944" s="134">
        <f t="shared" ref="Y944:Y1007" si="268">IFERROR(IF(H944&gt;VLOOKUP(T944,$AH$2:$AI$5,2,0),0,1),1)</f>
        <v>0</v>
      </c>
      <c r="Z944" s="152">
        <f t="shared" ref="Z944:Z1007" si="269">IF(Y944=1,0,($AF$3-H944))</f>
        <v>0.125</v>
      </c>
      <c r="AA944" s="152">
        <f t="shared" ref="AA944:AA1007" si="270">X944+Z944</f>
        <v>0.16666666666666663</v>
      </c>
      <c r="AB944" s="91">
        <f t="shared" ref="AB944:AB1007" si="271">DAY(J944)</f>
        <v>20</v>
      </c>
      <c r="AC944" s="81">
        <f t="shared" ref="AC944:AC1007" si="272">MONTH(J944)</f>
        <v>5</v>
      </c>
      <c r="AD944" s="81">
        <f t="shared" ref="AD944:AD1007" si="273">WEEKNUM(J944,21)</f>
        <v>20</v>
      </c>
      <c r="AE944" s="81" t="str">
        <f t="shared" ref="AE944:AE1007" si="274">AC944&amp;"-"&amp;AD944</f>
        <v>5-20</v>
      </c>
      <c r="AF944" s="152">
        <f t="shared" ref="AF944:AF1007" si="275">IFERROR(IF(OR(AH944=0,M944="",N944=""),0,IF(AND(AH944=1,AG944&lt;1,K944=L944,(N944-M944)&lt;=0.2075),N944-M944,IF(AND(AH944=1,AG944&lt;1,K944=L944,(N944-M944)&gt;0.2075),N944-M944-0.083,IF(AND(AH944=1,AG944&gt;1),((AG944-1)*0.3541)+(N944-$AE$5)+($AF$5-M944-0.083),IF(AND(AH944=1,AG944=1,K944&lt;&gt;L944,(N944-M944)&lt;=0.332),(N944-$AE$5)+($AF$5-M944)-0.166,(N944-$AE$5)+($AF$5-M944)))))),"")</f>
        <v>1.388888888888884E-2</v>
      </c>
      <c r="AG944" s="153">
        <f t="shared" ref="AG944:AG1007" si="276">(L944-K944)</f>
        <v>0</v>
      </c>
      <c r="AH944" s="85">
        <f t="shared" ref="AH944:AH1007" si="277">IF(AND(R944&lt;&gt;"",S944&lt;&gt;""),1,0)</f>
        <v>1</v>
      </c>
      <c r="AI944" s="81">
        <f t="shared" ref="AI944:AI1007" si="278">WEEKNUM(L944,21)</f>
        <v>20</v>
      </c>
    </row>
    <row r="945" spans="2:35" ht="60" x14ac:dyDescent="0.25">
      <c r="B945" s="171" t="s">
        <v>1622</v>
      </c>
      <c r="C945" s="217">
        <v>344</v>
      </c>
      <c r="D945" s="85">
        <f t="shared" si="265"/>
        <v>1</v>
      </c>
      <c r="E945" s="170" t="s">
        <v>1623</v>
      </c>
      <c r="F945" s="217"/>
      <c r="G945" s="218">
        <v>0.66666666666666663</v>
      </c>
      <c r="H945" s="218">
        <v>0.72222222222222221</v>
      </c>
      <c r="I945" s="214">
        <v>44336</v>
      </c>
      <c r="J945" s="214">
        <v>44336</v>
      </c>
      <c r="K945" s="214">
        <v>44336</v>
      </c>
      <c r="L945" s="214">
        <v>44336</v>
      </c>
      <c r="M945" s="194">
        <v>0.66666666666666663</v>
      </c>
      <c r="N945" s="194">
        <v>0.72222222222222221</v>
      </c>
      <c r="O945" s="170" t="s">
        <v>1624</v>
      </c>
      <c r="P945" s="50"/>
      <c r="Q945" s="171" t="s">
        <v>77</v>
      </c>
      <c r="R945" s="203" t="s">
        <v>670</v>
      </c>
      <c r="S945" s="170" t="s">
        <v>726</v>
      </c>
      <c r="T945" s="217"/>
      <c r="U945" s="151">
        <f t="shared" si="266"/>
        <v>0</v>
      </c>
      <c r="V945" s="50">
        <f t="shared" si="267"/>
        <v>1</v>
      </c>
      <c r="W945" s="152">
        <f t="shared" si="263"/>
        <v>5.555555555555558E-2</v>
      </c>
      <c r="X945" s="152">
        <f t="shared" si="261"/>
        <v>5.555555555555558E-2</v>
      </c>
      <c r="Y945" s="134">
        <f t="shared" si="268"/>
        <v>1</v>
      </c>
      <c r="Z945" s="152">
        <f t="shared" si="269"/>
        <v>0</v>
      </c>
      <c r="AA945" s="152">
        <f t="shared" si="270"/>
        <v>5.555555555555558E-2</v>
      </c>
      <c r="AB945" s="91">
        <f t="shared" si="271"/>
        <v>20</v>
      </c>
      <c r="AC945" s="81">
        <f t="shared" si="272"/>
        <v>5</v>
      </c>
      <c r="AD945" s="81">
        <f t="shared" si="273"/>
        <v>20</v>
      </c>
      <c r="AE945" s="81" t="str">
        <f t="shared" si="274"/>
        <v>5-20</v>
      </c>
      <c r="AF945" s="152">
        <f t="shared" si="275"/>
        <v>5.555555555555558E-2</v>
      </c>
      <c r="AG945" s="153">
        <f t="shared" si="276"/>
        <v>0</v>
      </c>
      <c r="AH945" s="85">
        <f t="shared" si="277"/>
        <v>1</v>
      </c>
      <c r="AI945" s="81">
        <f t="shared" si="278"/>
        <v>20</v>
      </c>
    </row>
    <row r="946" spans="2:35" x14ac:dyDescent="0.25">
      <c r="B946" s="171" t="s">
        <v>64</v>
      </c>
      <c r="C946" s="217">
        <v>345</v>
      </c>
      <c r="D946" s="85">
        <f t="shared" si="265"/>
        <v>0</v>
      </c>
      <c r="E946" s="170" t="s">
        <v>1625</v>
      </c>
      <c r="F946" s="217"/>
      <c r="G946" s="218">
        <v>0.375</v>
      </c>
      <c r="H946" s="218">
        <v>0.6875</v>
      </c>
      <c r="I946" s="214">
        <v>44336</v>
      </c>
      <c r="J946" s="214">
        <v>44336</v>
      </c>
      <c r="K946" s="214">
        <v>44336</v>
      </c>
      <c r="L946" s="214">
        <v>44336</v>
      </c>
      <c r="M946" s="218">
        <v>0.375</v>
      </c>
      <c r="N946" s="218">
        <v>0.4375</v>
      </c>
      <c r="O946" s="216" t="s">
        <v>1626</v>
      </c>
      <c r="P946" s="50" t="s">
        <v>1627</v>
      </c>
      <c r="Q946" s="73" t="s">
        <v>47</v>
      </c>
      <c r="R946" s="204" t="s">
        <v>1628</v>
      </c>
      <c r="S946" s="170" t="s">
        <v>726</v>
      </c>
      <c r="T946" s="217" t="s">
        <v>184</v>
      </c>
      <c r="U946" s="151">
        <f t="shared" si="266"/>
        <v>0</v>
      </c>
      <c r="V946" s="50">
        <f t="shared" si="267"/>
        <v>1</v>
      </c>
      <c r="W946" s="152">
        <f t="shared" si="263"/>
        <v>0.22949999999999998</v>
      </c>
      <c r="X946" s="152">
        <f t="shared" si="261"/>
        <v>0.27083000000000002</v>
      </c>
      <c r="Y946" s="134">
        <f t="shared" si="268"/>
        <v>0</v>
      </c>
      <c r="Z946" s="152">
        <f t="shared" si="269"/>
        <v>0.1875</v>
      </c>
      <c r="AA946" s="152">
        <f t="shared" si="270"/>
        <v>0.45833000000000002</v>
      </c>
      <c r="AB946" s="91">
        <f t="shared" si="271"/>
        <v>20</v>
      </c>
      <c r="AC946" s="81">
        <f t="shared" si="272"/>
        <v>5</v>
      </c>
      <c r="AD946" s="81">
        <f t="shared" si="273"/>
        <v>20</v>
      </c>
      <c r="AE946" s="81" t="str">
        <f t="shared" si="274"/>
        <v>5-20</v>
      </c>
      <c r="AF946" s="152">
        <f t="shared" si="275"/>
        <v>6.25E-2</v>
      </c>
      <c r="AG946" s="153">
        <f t="shared" si="276"/>
        <v>0</v>
      </c>
      <c r="AH946" s="85">
        <f t="shared" si="277"/>
        <v>1</v>
      </c>
      <c r="AI946" s="81">
        <f t="shared" si="278"/>
        <v>20</v>
      </c>
    </row>
    <row r="947" spans="2:35" x14ac:dyDescent="0.25">
      <c r="B947" s="171" t="s">
        <v>64</v>
      </c>
      <c r="C947" s="217">
        <v>345</v>
      </c>
      <c r="D947" s="85">
        <f t="shared" si="265"/>
        <v>0</v>
      </c>
      <c r="E947" s="266" t="s">
        <v>1629</v>
      </c>
      <c r="F947" s="209"/>
      <c r="G947" s="218">
        <v>0.375</v>
      </c>
      <c r="H947" s="218">
        <v>0.6875</v>
      </c>
      <c r="I947" s="214">
        <v>44336</v>
      </c>
      <c r="J947" s="214">
        <v>44336</v>
      </c>
      <c r="K947" s="214">
        <v>44336</v>
      </c>
      <c r="L947" s="214">
        <v>44336</v>
      </c>
      <c r="M947" s="210">
        <v>0.54166666666666663</v>
      </c>
      <c r="N947" s="210">
        <v>0.62222222222222223</v>
      </c>
      <c r="O947" s="266" t="s">
        <v>84</v>
      </c>
      <c r="P947" s="50" t="s">
        <v>1627</v>
      </c>
      <c r="Q947" s="73" t="s">
        <v>47</v>
      </c>
      <c r="R947" s="204" t="s">
        <v>1630</v>
      </c>
      <c r="S947" s="170" t="s">
        <v>726</v>
      </c>
      <c r="T947" s="217" t="s">
        <v>184</v>
      </c>
      <c r="U947" s="151">
        <f t="shared" si="266"/>
        <v>0</v>
      </c>
      <c r="V947" s="50">
        <f t="shared" si="267"/>
        <v>1</v>
      </c>
      <c r="W947" s="152">
        <f t="shared" si="263"/>
        <v>0.22949999999999998</v>
      </c>
      <c r="X947" s="152">
        <f t="shared" si="261"/>
        <v>0.27083000000000002</v>
      </c>
      <c r="Y947" s="134">
        <f t="shared" si="268"/>
        <v>0</v>
      </c>
      <c r="Z947" s="152">
        <f t="shared" si="269"/>
        <v>0.1875</v>
      </c>
      <c r="AA947" s="152">
        <f t="shared" si="270"/>
        <v>0.45833000000000002</v>
      </c>
      <c r="AB947" s="91">
        <f t="shared" si="271"/>
        <v>20</v>
      </c>
      <c r="AC947" s="81">
        <f t="shared" si="272"/>
        <v>5</v>
      </c>
      <c r="AD947" s="81">
        <f t="shared" si="273"/>
        <v>20</v>
      </c>
      <c r="AE947" s="81" t="str">
        <f t="shared" si="274"/>
        <v>5-20</v>
      </c>
      <c r="AF947" s="152">
        <f t="shared" si="275"/>
        <v>8.0555555555555602E-2</v>
      </c>
      <c r="AG947" s="153">
        <f t="shared" si="276"/>
        <v>0</v>
      </c>
      <c r="AH947" s="85">
        <f t="shared" si="277"/>
        <v>1</v>
      </c>
      <c r="AI947" s="81">
        <f t="shared" si="278"/>
        <v>20</v>
      </c>
    </row>
    <row r="948" spans="2:35" ht="30" x14ac:dyDescent="0.25">
      <c r="B948" s="171" t="s">
        <v>64</v>
      </c>
      <c r="C948" s="217">
        <v>345</v>
      </c>
      <c r="D948" s="85">
        <f t="shared" si="265"/>
        <v>1</v>
      </c>
      <c r="E948" s="266" t="s">
        <v>1631</v>
      </c>
      <c r="F948" s="209"/>
      <c r="G948" s="218">
        <v>0.375</v>
      </c>
      <c r="H948" s="218">
        <v>0.6875</v>
      </c>
      <c r="I948" s="214">
        <v>44336</v>
      </c>
      <c r="J948" s="214">
        <v>44336</v>
      </c>
      <c r="K948" s="214">
        <v>44336</v>
      </c>
      <c r="L948" s="214">
        <v>44336</v>
      </c>
      <c r="M948" s="210">
        <v>0.58333333333333337</v>
      </c>
      <c r="N948" s="210">
        <v>0.68611111111111101</v>
      </c>
      <c r="O948" s="50" t="s">
        <v>62</v>
      </c>
      <c r="P948" s="50" t="s">
        <v>1627</v>
      </c>
      <c r="Q948" s="73" t="s">
        <v>47</v>
      </c>
      <c r="R948" s="204" t="s">
        <v>1632</v>
      </c>
      <c r="S948" s="170" t="s">
        <v>726</v>
      </c>
      <c r="T948" s="217" t="s">
        <v>184</v>
      </c>
      <c r="U948" s="151">
        <f t="shared" si="266"/>
        <v>0</v>
      </c>
      <c r="V948" s="50">
        <f t="shared" si="267"/>
        <v>1</v>
      </c>
      <c r="W948" s="152">
        <f t="shared" si="263"/>
        <v>0.22949999999999998</v>
      </c>
      <c r="X948" s="152">
        <f t="shared" ref="X948:X1011" si="279">IF(OR(V948=0,G948="",H948=""),0,IF(AND(V948=1,U948&lt;1,I948=J948,(H948-G948)&lt;=0.2075),H948-G948,IF(AND(V948=1,U948&lt;1,I948=J948,(H948-G948)&gt;0.2075),H948-G948-0.04167,IF(AND(V948=1,U948&gt;1),((U948-1)*0.583)+(H948-$AE$3)+($AF$3-G948-0.04167),IF(AND(V948=1,U948=1,I948&lt;&gt;J948,(H948-G948)&lt;=0.332),(H948-$AE$3)+($AF$3-G948)-0.166,(H948-$AE$3)+($AF$3-G948))))))</f>
        <v>0.27083000000000002</v>
      </c>
      <c r="Y948" s="134">
        <f t="shared" si="268"/>
        <v>0</v>
      </c>
      <c r="Z948" s="152">
        <f t="shared" si="269"/>
        <v>0.1875</v>
      </c>
      <c r="AA948" s="152">
        <f t="shared" si="270"/>
        <v>0.45833000000000002</v>
      </c>
      <c r="AB948" s="91">
        <f t="shared" si="271"/>
        <v>20</v>
      </c>
      <c r="AC948" s="81">
        <f t="shared" si="272"/>
        <v>5</v>
      </c>
      <c r="AD948" s="81">
        <f t="shared" si="273"/>
        <v>20</v>
      </c>
      <c r="AE948" s="81" t="str">
        <f t="shared" si="274"/>
        <v>5-20</v>
      </c>
      <c r="AF948" s="152">
        <f t="shared" si="275"/>
        <v>0.10277777777777763</v>
      </c>
      <c r="AG948" s="153">
        <f t="shared" si="276"/>
        <v>0</v>
      </c>
      <c r="AH948" s="85">
        <f t="shared" si="277"/>
        <v>1</v>
      </c>
      <c r="AI948" s="81">
        <f t="shared" si="278"/>
        <v>20</v>
      </c>
    </row>
    <row r="949" spans="2:35" ht="24" x14ac:dyDescent="0.25">
      <c r="B949" s="209" t="s">
        <v>1103</v>
      </c>
      <c r="C949" s="209">
        <v>346</v>
      </c>
      <c r="D949" s="85">
        <f t="shared" si="265"/>
        <v>0</v>
      </c>
      <c r="E949" s="198" t="s">
        <v>1633</v>
      </c>
      <c r="F949" s="209"/>
      <c r="G949" s="210">
        <v>0.31944444444444448</v>
      </c>
      <c r="H949" s="210">
        <v>0.45833333333333331</v>
      </c>
      <c r="I949" s="211">
        <v>44337</v>
      </c>
      <c r="J949" s="211">
        <v>44337</v>
      </c>
      <c r="K949" s="211">
        <v>44337</v>
      </c>
      <c r="L949" s="211">
        <v>44337</v>
      </c>
      <c r="M949" s="210">
        <v>0.31944444444444448</v>
      </c>
      <c r="N949" s="210">
        <v>0.38194444444444442</v>
      </c>
      <c r="O949" s="198" t="s">
        <v>1634</v>
      </c>
      <c r="P949" s="175" t="s">
        <v>1635</v>
      </c>
      <c r="Q949" s="73" t="s">
        <v>47</v>
      </c>
      <c r="R949" s="202" t="s">
        <v>1636</v>
      </c>
      <c r="S949" s="198" t="s">
        <v>726</v>
      </c>
      <c r="T949" s="221" t="s">
        <v>185</v>
      </c>
      <c r="U949" s="151">
        <f t="shared" si="266"/>
        <v>0</v>
      </c>
      <c r="V949" s="50">
        <f t="shared" si="267"/>
        <v>1</v>
      </c>
      <c r="W949" s="152">
        <f t="shared" si="263"/>
        <v>0.13888888888888884</v>
      </c>
      <c r="X949" s="152">
        <f t="shared" si="279"/>
        <v>0.13888888888888884</v>
      </c>
      <c r="Y949" s="134">
        <f t="shared" si="268"/>
        <v>1</v>
      </c>
      <c r="Z949" s="152">
        <f t="shared" si="269"/>
        <v>0</v>
      </c>
      <c r="AA949" s="152">
        <f t="shared" si="270"/>
        <v>0.13888888888888884</v>
      </c>
      <c r="AB949" s="91">
        <f t="shared" si="271"/>
        <v>21</v>
      </c>
      <c r="AC949" s="81">
        <f t="shared" si="272"/>
        <v>5</v>
      </c>
      <c r="AD949" s="81">
        <f t="shared" si="273"/>
        <v>20</v>
      </c>
      <c r="AE949" s="81" t="str">
        <f t="shared" si="274"/>
        <v>5-20</v>
      </c>
      <c r="AF949" s="152">
        <f t="shared" si="275"/>
        <v>6.2499999999999944E-2</v>
      </c>
      <c r="AG949" s="153">
        <f t="shared" si="276"/>
        <v>0</v>
      </c>
      <c r="AH949" s="85">
        <f t="shared" si="277"/>
        <v>1</v>
      </c>
      <c r="AI949" s="81">
        <f t="shared" si="278"/>
        <v>20</v>
      </c>
    </row>
    <row r="950" spans="2:35" ht="30" x14ac:dyDescent="0.25">
      <c r="B950" s="209" t="s">
        <v>1103</v>
      </c>
      <c r="C950" s="209">
        <v>346</v>
      </c>
      <c r="D950" s="85">
        <f t="shared" si="265"/>
        <v>1</v>
      </c>
      <c r="E950" s="266" t="s">
        <v>1637</v>
      </c>
      <c r="F950" s="209"/>
      <c r="G950" s="210">
        <v>0.31944444444444448</v>
      </c>
      <c r="H950" s="210">
        <v>0.45833333333333331</v>
      </c>
      <c r="I950" s="211">
        <v>44337</v>
      </c>
      <c r="J950" s="211">
        <v>44337</v>
      </c>
      <c r="K950" s="211">
        <v>44337</v>
      </c>
      <c r="L950" s="211">
        <v>44337</v>
      </c>
      <c r="M950" s="210">
        <v>0.31944444444444448</v>
      </c>
      <c r="N950" s="223">
        <v>0.4513888888888889</v>
      </c>
      <c r="O950" s="224" t="s">
        <v>126</v>
      </c>
      <c r="P950" s="225" t="s">
        <v>1635</v>
      </c>
      <c r="Q950" s="73" t="s">
        <v>47</v>
      </c>
      <c r="R950" s="227" t="s">
        <v>1636</v>
      </c>
      <c r="S950" s="228" t="s">
        <v>726</v>
      </c>
      <c r="T950" s="226" t="s">
        <v>185</v>
      </c>
      <c r="U950" s="151">
        <f t="shared" si="266"/>
        <v>0</v>
      </c>
      <c r="V950" s="50">
        <f t="shared" si="267"/>
        <v>1</v>
      </c>
      <c r="W950" s="152">
        <f t="shared" si="263"/>
        <v>0.13888888888888884</v>
      </c>
      <c r="X950" s="152">
        <f t="shared" si="279"/>
        <v>0.13888888888888884</v>
      </c>
      <c r="Y950" s="134">
        <f t="shared" si="268"/>
        <v>1</v>
      </c>
      <c r="Z950" s="152">
        <f t="shared" si="269"/>
        <v>0</v>
      </c>
      <c r="AA950" s="152">
        <f t="shared" si="270"/>
        <v>0.13888888888888884</v>
      </c>
      <c r="AB950" s="91">
        <f t="shared" si="271"/>
        <v>21</v>
      </c>
      <c r="AC950" s="81">
        <f t="shared" si="272"/>
        <v>5</v>
      </c>
      <c r="AD950" s="81">
        <f t="shared" si="273"/>
        <v>20</v>
      </c>
      <c r="AE950" s="81" t="str">
        <f t="shared" si="274"/>
        <v>5-20</v>
      </c>
      <c r="AF950" s="152">
        <f t="shared" si="275"/>
        <v>0.13194444444444442</v>
      </c>
      <c r="AG950" s="153">
        <f t="shared" si="276"/>
        <v>0</v>
      </c>
      <c r="AH950" s="85">
        <f t="shared" si="277"/>
        <v>1</v>
      </c>
      <c r="AI950" s="81">
        <f t="shared" si="278"/>
        <v>20</v>
      </c>
    </row>
    <row r="951" spans="2:35" x14ac:dyDescent="0.25">
      <c r="B951" s="209" t="s">
        <v>222</v>
      </c>
      <c r="C951" s="209">
        <v>347</v>
      </c>
      <c r="D951" s="85">
        <f t="shared" si="265"/>
        <v>0</v>
      </c>
      <c r="E951" s="198" t="s">
        <v>468</v>
      </c>
      <c r="F951" s="209"/>
      <c r="G951" s="210">
        <v>0.33333333333333331</v>
      </c>
      <c r="H951" s="210">
        <v>0.43055555555555558</v>
      </c>
      <c r="I951" s="211">
        <v>44337</v>
      </c>
      <c r="J951" s="211">
        <v>44337</v>
      </c>
      <c r="K951" s="211">
        <v>44337</v>
      </c>
      <c r="L951" s="211">
        <v>44337</v>
      </c>
      <c r="M951" s="210">
        <v>0.38194444444444442</v>
      </c>
      <c r="N951" s="223">
        <v>0.72916666666666663</v>
      </c>
      <c r="O951" s="228" t="s">
        <v>669</v>
      </c>
      <c r="P951" s="225" t="s">
        <v>144</v>
      </c>
      <c r="Q951" s="73" t="s">
        <v>47</v>
      </c>
      <c r="R951" s="231" t="s">
        <v>443</v>
      </c>
      <c r="S951" s="228" t="s">
        <v>337</v>
      </c>
      <c r="T951" s="226" t="s">
        <v>186</v>
      </c>
      <c r="U951" s="151">
        <f t="shared" si="266"/>
        <v>0</v>
      </c>
      <c r="V951" s="50">
        <f t="shared" si="267"/>
        <v>1</v>
      </c>
      <c r="W951" s="152">
        <f t="shared" si="263"/>
        <v>9.7222222222222265E-2</v>
      </c>
      <c r="X951" s="152">
        <f t="shared" si="279"/>
        <v>9.7222222222222265E-2</v>
      </c>
      <c r="Y951" s="134">
        <f t="shared" si="268"/>
        <v>1</v>
      </c>
      <c r="Z951" s="152">
        <f t="shared" si="269"/>
        <v>0</v>
      </c>
      <c r="AA951" s="152">
        <f t="shared" si="270"/>
        <v>9.7222222222222265E-2</v>
      </c>
      <c r="AB951" s="91">
        <f t="shared" si="271"/>
        <v>21</v>
      </c>
      <c r="AC951" s="81">
        <f t="shared" si="272"/>
        <v>5</v>
      </c>
      <c r="AD951" s="81">
        <f t="shared" si="273"/>
        <v>20</v>
      </c>
      <c r="AE951" s="81" t="str">
        <f t="shared" si="274"/>
        <v>5-20</v>
      </c>
      <c r="AF951" s="152">
        <f t="shared" si="275"/>
        <v>0.26422222222222219</v>
      </c>
      <c r="AG951" s="153">
        <f t="shared" si="276"/>
        <v>0</v>
      </c>
      <c r="AH951" s="85">
        <f t="shared" si="277"/>
        <v>1</v>
      </c>
      <c r="AI951" s="81">
        <f t="shared" si="278"/>
        <v>20</v>
      </c>
    </row>
    <row r="952" spans="2:35" ht="30" x14ac:dyDescent="0.25">
      <c r="B952" s="209" t="s">
        <v>222</v>
      </c>
      <c r="C952" s="209">
        <v>347</v>
      </c>
      <c r="D952" s="85">
        <f t="shared" si="265"/>
        <v>1</v>
      </c>
      <c r="E952" s="198" t="s">
        <v>851</v>
      </c>
      <c r="F952" s="209"/>
      <c r="G952" s="210">
        <v>0.33333333333333331</v>
      </c>
      <c r="H952" s="210">
        <v>0.43055555555555558</v>
      </c>
      <c r="I952" s="211">
        <v>44337</v>
      </c>
      <c r="J952" s="211">
        <v>44337</v>
      </c>
      <c r="K952" s="211">
        <v>44337</v>
      </c>
      <c r="L952" s="211">
        <v>44337</v>
      </c>
      <c r="M952" s="210">
        <v>0.33333333333333331</v>
      </c>
      <c r="N952" s="223">
        <v>0.43055555555555558</v>
      </c>
      <c r="O952" s="228" t="s">
        <v>1638</v>
      </c>
      <c r="P952" s="225" t="s">
        <v>144</v>
      </c>
      <c r="Q952" s="73" t="s">
        <v>47</v>
      </c>
      <c r="R952" s="231" t="s">
        <v>443</v>
      </c>
      <c r="S952" s="228" t="s">
        <v>337</v>
      </c>
      <c r="T952" s="226" t="s">
        <v>186</v>
      </c>
      <c r="U952" s="151">
        <f t="shared" si="266"/>
        <v>0</v>
      </c>
      <c r="V952" s="50">
        <f t="shared" si="267"/>
        <v>1</v>
      </c>
      <c r="W952" s="152">
        <f t="shared" si="263"/>
        <v>9.7222222222222265E-2</v>
      </c>
      <c r="X952" s="152">
        <f t="shared" si="279"/>
        <v>9.7222222222222265E-2</v>
      </c>
      <c r="Y952" s="134">
        <f t="shared" si="268"/>
        <v>1</v>
      </c>
      <c r="Z952" s="152">
        <f t="shared" si="269"/>
        <v>0</v>
      </c>
      <c r="AA952" s="152">
        <f t="shared" si="270"/>
        <v>9.7222222222222265E-2</v>
      </c>
      <c r="AB952" s="91">
        <f t="shared" si="271"/>
        <v>21</v>
      </c>
      <c r="AC952" s="81">
        <f t="shared" si="272"/>
        <v>5</v>
      </c>
      <c r="AD952" s="81">
        <f t="shared" si="273"/>
        <v>20</v>
      </c>
      <c r="AE952" s="81" t="str">
        <f t="shared" si="274"/>
        <v>5-20</v>
      </c>
      <c r="AF952" s="152">
        <f t="shared" si="275"/>
        <v>9.7222222222222265E-2</v>
      </c>
      <c r="AG952" s="153">
        <f t="shared" si="276"/>
        <v>0</v>
      </c>
      <c r="AH952" s="85">
        <f t="shared" si="277"/>
        <v>1</v>
      </c>
      <c r="AI952" s="81">
        <f t="shared" si="278"/>
        <v>20</v>
      </c>
    </row>
    <row r="953" spans="2:35" ht="30" x14ac:dyDescent="0.25">
      <c r="B953" s="209" t="s">
        <v>576</v>
      </c>
      <c r="C953" s="209">
        <v>348</v>
      </c>
      <c r="D953" s="85">
        <f t="shared" si="265"/>
        <v>0</v>
      </c>
      <c r="E953" s="198" t="s">
        <v>1639</v>
      </c>
      <c r="F953" s="209"/>
      <c r="G953" s="210">
        <v>0.375</v>
      </c>
      <c r="H953" s="210">
        <v>0.76388888888888884</v>
      </c>
      <c r="I953" s="211">
        <v>44337</v>
      </c>
      <c r="J953" s="211">
        <v>44337</v>
      </c>
      <c r="K953" s="211">
        <v>44337</v>
      </c>
      <c r="L953" s="211">
        <v>44337</v>
      </c>
      <c r="M953" s="210">
        <v>0.38194444444444442</v>
      </c>
      <c r="N953" s="223">
        <v>0.72916666666666663</v>
      </c>
      <c r="O953" s="228" t="s">
        <v>1640</v>
      </c>
      <c r="P953" s="225" t="s">
        <v>1641</v>
      </c>
      <c r="Q953" s="226" t="s">
        <v>77</v>
      </c>
      <c r="R953" s="231" t="s">
        <v>1491</v>
      </c>
      <c r="S953" s="228" t="s">
        <v>336</v>
      </c>
      <c r="T953" s="226" t="s">
        <v>184</v>
      </c>
      <c r="U953" s="151">
        <f t="shared" si="266"/>
        <v>0</v>
      </c>
      <c r="V953" s="50">
        <f t="shared" si="267"/>
        <v>1</v>
      </c>
      <c r="W953" s="152">
        <f t="shared" si="263"/>
        <v>0.30588888888888882</v>
      </c>
      <c r="X953" s="152">
        <f t="shared" si="279"/>
        <v>0.34721888888888885</v>
      </c>
      <c r="Y953" s="134">
        <f t="shared" si="268"/>
        <v>0</v>
      </c>
      <c r="Z953" s="152">
        <f t="shared" si="269"/>
        <v>0.11111111111111116</v>
      </c>
      <c r="AA953" s="152">
        <f t="shared" si="270"/>
        <v>0.45833000000000002</v>
      </c>
      <c r="AB953" s="91">
        <f t="shared" si="271"/>
        <v>21</v>
      </c>
      <c r="AC953" s="81">
        <f t="shared" si="272"/>
        <v>5</v>
      </c>
      <c r="AD953" s="81">
        <f t="shared" si="273"/>
        <v>20</v>
      </c>
      <c r="AE953" s="81" t="str">
        <f t="shared" si="274"/>
        <v>5-20</v>
      </c>
      <c r="AF953" s="152">
        <f t="shared" si="275"/>
        <v>0.26422222222222219</v>
      </c>
      <c r="AG953" s="153">
        <f t="shared" si="276"/>
        <v>0</v>
      </c>
      <c r="AH953" s="85">
        <f t="shared" si="277"/>
        <v>1</v>
      </c>
      <c r="AI953" s="81">
        <f t="shared" si="278"/>
        <v>20</v>
      </c>
    </row>
    <row r="954" spans="2:35" x14ac:dyDescent="0.25">
      <c r="B954" s="209" t="s">
        <v>576</v>
      </c>
      <c r="C954" s="209">
        <v>348</v>
      </c>
      <c r="D954" s="85">
        <f t="shared" si="265"/>
        <v>1</v>
      </c>
      <c r="E954" s="198" t="s">
        <v>1642</v>
      </c>
      <c r="F954" s="209"/>
      <c r="G954" s="210">
        <v>0.375</v>
      </c>
      <c r="H954" s="210">
        <v>0.76388888888888884</v>
      </c>
      <c r="I954" s="211">
        <v>44337</v>
      </c>
      <c r="J954" s="211">
        <v>44337</v>
      </c>
      <c r="K954" s="211">
        <v>44337</v>
      </c>
      <c r="L954" s="211">
        <v>44337</v>
      </c>
      <c r="M954" s="210">
        <v>0.375</v>
      </c>
      <c r="N954" s="223">
        <v>0.76388888888888884</v>
      </c>
      <c r="O954" s="228" t="s">
        <v>1643</v>
      </c>
      <c r="P954" s="225" t="s">
        <v>1641</v>
      </c>
      <c r="Q954" s="226" t="s">
        <v>77</v>
      </c>
      <c r="R954" s="231" t="s">
        <v>1491</v>
      </c>
      <c r="S954" s="228" t="s">
        <v>336</v>
      </c>
      <c r="T954" s="226" t="s">
        <v>184</v>
      </c>
      <c r="U954" s="151">
        <f t="shared" si="266"/>
        <v>0</v>
      </c>
      <c r="V954" s="50">
        <f t="shared" si="267"/>
        <v>1</v>
      </c>
      <c r="W954" s="152">
        <f t="shared" si="263"/>
        <v>0.30588888888888882</v>
      </c>
      <c r="X954" s="152">
        <f t="shared" si="279"/>
        <v>0.34721888888888885</v>
      </c>
      <c r="Y954" s="134">
        <f t="shared" si="268"/>
        <v>0</v>
      </c>
      <c r="Z954" s="152">
        <f t="shared" si="269"/>
        <v>0.11111111111111116</v>
      </c>
      <c r="AA954" s="152">
        <f t="shared" si="270"/>
        <v>0.45833000000000002</v>
      </c>
      <c r="AB954" s="91">
        <f t="shared" si="271"/>
        <v>21</v>
      </c>
      <c r="AC954" s="81">
        <f t="shared" si="272"/>
        <v>5</v>
      </c>
      <c r="AD954" s="81">
        <f t="shared" si="273"/>
        <v>20</v>
      </c>
      <c r="AE954" s="81" t="str">
        <f t="shared" si="274"/>
        <v>5-20</v>
      </c>
      <c r="AF954" s="152">
        <f t="shared" si="275"/>
        <v>0.30588888888888882</v>
      </c>
      <c r="AG954" s="153">
        <f t="shared" si="276"/>
        <v>0</v>
      </c>
      <c r="AH954" s="85">
        <f t="shared" si="277"/>
        <v>1</v>
      </c>
      <c r="AI954" s="81">
        <f t="shared" si="278"/>
        <v>20</v>
      </c>
    </row>
    <row r="955" spans="2:35" x14ac:dyDescent="0.25">
      <c r="B955" s="209" t="s">
        <v>111</v>
      </c>
      <c r="C955" s="209">
        <v>349</v>
      </c>
      <c r="D955" s="85">
        <f t="shared" si="265"/>
        <v>0</v>
      </c>
      <c r="E955" s="198" t="s">
        <v>1644</v>
      </c>
      <c r="F955" s="209"/>
      <c r="G955" s="210">
        <v>0.3125</v>
      </c>
      <c r="H955" s="210">
        <v>0.3125</v>
      </c>
      <c r="I955" s="211">
        <v>44337</v>
      </c>
      <c r="J955" s="211">
        <v>44338</v>
      </c>
      <c r="K955" s="211">
        <v>44337</v>
      </c>
      <c r="L955" s="211">
        <v>44337</v>
      </c>
      <c r="M955" s="210">
        <v>0.3125</v>
      </c>
      <c r="N955" s="223">
        <v>0.43541666666666662</v>
      </c>
      <c r="O955" s="50" t="s">
        <v>62</v>
      </c>
      <c r="P955" s="225" t="s">
        <v>1645</v>
      </c>
      <c r="Q955" s="226" t="s">
        <v>77</v>
      </c>
      <c r="R955" s="231" t="s">
        <v>673</v>
      </c>
      <c r="S955" s="228" t="s">
        <v>336</v>
      </c>
      <c r="T955" s="226" t="s">
        <v>1646</v>
      </c>
      <c r="U955" s="151">
        <f t="shared" si="266"/>
        <v>1</v>
      </c>
      <c r="V955" s="50">
        <f t="shared" si="267"/>
        <v>1</v>
      </c>
      <c r="W955" s="152">
        <f t="shared" si="263"/>
        <v>0.27149999999999996</v>
      </c>
      <c r="X955" s="152">
        <f t="shared" si="279"/>
        <v>0.50066666666666659</v>
      </c>
      <c r="Y955" s="134">
        <f t="shared" si="268"/>
        <v>1</v>
      </c>
      <c r="Z955" s="152">
        <f t="shared" si="269"/>
        <v>0</v>
      </c>
      <c r="AA955" s="152">
        <f t="shared" si="270"/>
        <v>0.50066666666666659</v>
      </c>
      <c r="AB955" s="91">
        <f t="shared" si="271"/>
        <v>22</v>
      </c>
      <c r="AC955" s="81">
        <f t="shared" si="272"/>
        <v>5</v>
      </c>
      <c r="AD955" s="81">
        <f t="shared" si="273"/>
        <v>20</v>
      </c>
      <c r="AE955" s="81" t="str">
        <f t="shared" si="274"/>
        <v>5-20</v>
      </c>
      <c r="AF955" s="152">
        <f t="shared" si="275"/>
        <v>0.12291666666666662</v>
      </c>
      <c r="AG955" s="153">
        <f t="shared" si="276"/>
        <v>0</v>
      </c>
      <c r="AH955" s="85">
        <f t="shared" si="277"/>
        <v>1</v>
      </c>
      <c r="AI955" s="81">
        <f t="shared" si="278"/>
        <v>20</v>
      </c>
    </row>
    <row r="956" spans="2:35" x14ac:dyDescent="0.25">
      <c r="B956" s="209" t="s">
        <v>111</v>
      </c>
      <c r="C956" s="209">
        <v>349</v>
      </c>
      <c r="D956" s="85">
        <f t="shared" si="265"/>
        <v>0</v>
      </c>
      <c r="E956" s="198" t="s">
        <v>259</v>
      </c>
      <c r="F956" s="209"/>
      <c r="G956" s="210">
        <v>0.3125</v>
      </c>
      <c r="H956" s="210">
        <v>0.3125</v>
      </c>
      <c r="I956" s="211">
        <v>44337</v>
      </c>
      <c r="J956" s="211">
        <v>44338</v>
      </c>
      <c r="K956" s="211">
        <v>44337</v>
      </c>
      <c r="L956" s="211">
        <v>44337</v>
      </c>
      <c r="M956" s="210">
        <v>0.58333333333333337</v>
      </c>
      <c r="N956" s="223">
        <v>0.61597222222222225</v>
      </c>
      <c r="O956" s="228" t="s">
        <v>126</v>
      </c>
      <c r="P956" s="225" t="s">
        <v>1645</v>
      </c>
      <c r="Q956" s="226" t="s">
        <v>77</v>
      </c>
      <c r="R956" s="231" t="s">
        <v>673</v>
      </c>
      <c r="S956" s="228" t="s">
        <v>336</v>
      </c>
      <c r="T956" s="226" t="s">
        <v>1646</v>
      </c>
      <c r="U956" s="151">
        <f t="shared" si="266"/>
        <v>1</v>
      </c>
      <c r="V956" s="50">
        <f t="shared" si="267"/>
        <v>1</v>
      </c>
      <c r="W956" s="152">
        <f t="shared" si="263"/>
        <v>0.27149999999999996</v>
      </c>
      <c r="X956" s="152">
        <f t="shared" si="279"/>
        <v>0.50066666666666659</v>
      </c>
      <c r="Y956" s="134">
        <f t="shared" si="268"/>
        <v>1</v>
      </c>
      <c r="Z956" s="152">
        <f t="shared" si="269"/>
        <v>0</v>
      </c>
      <c r="AA956" s="152">
        <f t="shared" si="270"/>
        <v>0.50066666666666659</v>
      </c>
      <c r="AB956" s="91">
        <f t="shared" si="271"/>
        <v>22</v>
      </c>
      <c r="AC956" s="81">
        <f t="shared" si="272"/>
        <v>5</v>
      </c>
      <c r="AD956" s="81">
        <f t="shared" si="273"/>
        <v>20</v>
      </c>
      <c r="AE956" s="81" t="str">
        <f t="shared" si="274"/>
        <v>5-20</v>
      </c>
      <c r="AF956" s="152">
        <f t="shared" si="275"/>
        <v>3.2638888888888884E-2</v>
      </c>
      <c r="AG956" s="153">
        <f t="shared" si="276"/>
        <v>0</v>
      </c>
      <c r="AH956" s="85">
        <f t="shared" si="277"/>
        <v>1</v>
      </c>
      <c r="AI956" s="81">
        <f t="shared" si="278"/>
        <v>20</v>
      </c>
    </row>
    <row r="957" spans="2:35" ht="30" x14ac:dyDescent="0.25">
      <c r="B957" s="209" t="s">
        <v>1647</v>
      </c>
      <c r="C957" s="209">
        <v>349</v>
      </c>
      <c r="D957" s="85">
        <f t="shared" si="265"/>
        <v>1</v>
      </c>
      <c r="E957" s="198" t="s">
        <v>1648</v>
      </c>
      <c r="F957" s="209"/>
      <c r="G957" s="210">
        <v>0.3125</v>
      </c>
      <c r="H957" s="210"/>
      <c r="I957" s="211">
        <v>44337</v>
      </c>
      <c r="J957" s="211"/>
      <c r="K957" s="211">
        <v>44337</v>
      </c>
      <c r="L957" s="211">
        <v>44337</v>
      </c>
      <c r="M957" s="210">
        <v>0.66666666666666663</v>
      </c>
      <c r="N957" s="223">
        <v>0.72916666666666663</v>
      </c>
      <c r="O957" s="228" t="s">
        <v>1649</v>
      </c>
      <c r="P957" s="225" t="s">
        <v>1645</v>
      </c>
      <c r="Q957" s="226" t="s">
        <v>1506</v>
      </c>
      <c r="R957" s="231" t="s">
        <v>673</v>
      </c>
      <c r="S957" s="228" t="s">
        <v>336</v>
      </c>
      <c r="T957" s="226" t="s">
        <v>1646</v>
      </c>
      <c r="U957" s="151">
        <f t="shared" si="266"/>
        <v>-44337</v>
      </c>
      <c r="V957" s="50">
        <f t="shared" si="267"/>
        <v>0</v>
      </c>
      <c r="W957" s="152">
        <f t="shared" si="263"/>
        <v>0</v>
      </c>
      <c r="X957" s="152">
        <f t="shared" si="279"/>
        <v>0</v>
      </c>
      <c r="Y957" s="134">
        <f t="shared" si="268"/>
        <v>1</v>
      </c>
      <c r="Z957" s="152">
        <f t="shared" si="269"/>
        <v>0</v>
      </c>
      <c r="AA957" s="152">
        <f t="shared" si="270"/>
        <v>0</v>
      </c>
      <c r="AB957" s="91">
        <f t="shared" si="271"/>
        <v>0</v>
      </c>
      <c r="AC957" s="81">
        <f t="shared" si="272"/>
        <v>1</v>
      </c>
      <c r="AD957" s="81">
        <f t="shared" si="273"/>
        <v>52</v>
      </c>
      <c r="AE957" s="81" t="str">
        <f t="shared" si="274"/>
        <v>1-52</v>
      </c>
      <c r="AF957" s="152">
        <f t="shared" si="275"/>
        <v>6.25E-2</v>
      </c>
      <c r="AG957" s="153">
        <f t="shared" si="276"/>
        <v>0</v>
      </c>
      <c r="AH957" s="85">
        <f t="shared" si="277"/>
        <v>1</v>
      </c>
      <c r="AI957" s="81">
        <f t="shared" si="278"/>
        <v>20</v>
      </c>
    </row>
    <row r="958" spans="2:35" x14ac:dyDescent="0.25">
      <c r="B958" s="209" t="s">
        <v>207</v>
      </c>
      <c r="C958" s="209">
        <v>350</v>
      </c>
      <c r="D958" s="85">
        <f t="shared" si="265"/>
        <v>0</v>
      </c>
      <c r="E958" s="198" t="s">
        <v>1650</v>
      </c>
      <c r="F958" s="209"/>
      <c r="G958" s="210">
        <v>0.39999999999999997</v>
      </c>
      <c r="H958" s="210">
        <v>0.64583333333333337</v>
      </c>
      <c r="I958" s="211">
        <v>44337</v>
      </c>
      <c r="J958" s="211">
        <v>44337</v>
      </c>
      <c r="K958" s="211">
        <v>44337</v>
      </c>
      <c r="L958" s="211">
        <v>44337</v>
      </c>
      <c r="M958" s="210">
        <v>0.4375</v>
      </c>
      <c r="N958" s="210">
        <v>0.47916666666666669</v>
      </c>
      <c r="O958" s="50" t="s">
        <v>62</v>
      </c>
      <c r="P958" s="50" t="s">
        <v>1651</v>
      </c>
      <c r="Q958" s="209" t="s">
        <v>77</v>
      </c>
      <c r="R958" s="202" t="s">
        <v>1652</v>
      </c>
      <c r="S958" s="198" t="s">
        <v>336</v>
      </c>
      <c r="T958" s="221" t="s">
        <v>185</v>
      </c>
      <c r="U958" s="151">
        <f t="shared" si="266"/>
        <v>0</v>
      </c>
      <c r="V958" s="50">
        <f t="shared" si="267"/>
        <v>1</v>
      </c>
      <c r="W958" s="152">
        <f t="shared" si="263"/>
        <v>0.16283333333333339</v>
      </c>
      <c r="X958" s="152">
        <f t="shared" si="279"/>
        <v>0.20416333333333342</v>
      </c>
      <c r="Y958" s="134">
        <f t="shared" si="268"/>
        <v>0</v>
      </c>
      <c r="Z958" s="152">
        <f t="shared" si="269"/>
        <v>0.22916666666666663</v>
      </c>
      <c r="AA958" s="152">
        <f t="shared" si="270"/>
        <v>0.43333000000000005</v>
      </c>
      <c r="AB958" s="91">
        <f t="shared" si="271"/>
        <v>21</v>
      </c>
      <c r="AC958" s="81">
        <f t="shared" si="272"/>
        <v>5</v>
      </c>
      <c r="AD958" s="81">
        <f t="shared" si="273"/>
        <v>20</v>
      </c>
      <c r="AE958" s="81" t="str">
        <f t="shared" si="274"/>
        <v>5-20</v>
      </c>
      <c r="AF958" s="152">
        <f t="shared" si="275"/>
        <v>4.1666666666666685E-2</v>
      </c>
      <c r="AG958" s="153">
        <f t="shared" si="276"/>
        <v>0</v>
      </c>
      <c r="AH958" s="85">
        <f t="shared" si="277"/>
        <v>1</v>
      </c>
      <c r="AI958" s="81">
        <f t="shared" si="278"/>
        <v>20</v>
      </c>
    </row>
    <row r="959" spans="2:35" x14ac:dyDescent="0.25">
      <c r="B959" s="209" t="s">
        <v>207</v>
      </c>
      <c r="C959" s="209">
        <v>350</v>
      </c>
      <c r="D959" s="85">
        <f t="shared" si="265"/>
        <v>0</v>
      </c>
      <c r="E959" s="198" t="s">
        <v>1653</v>
      </c>
      <c r="F959" s="209"/>
      <c r="G959" s="210">
        <v>0.39999999999999997</v>
      </c>
      <c r="H959" s="210">
        <v>0.64583333333333337</v>
      </c>
      <c r="I959" s="211">
        <v>44337</v>
      </c>
      <c r="J959" s="211">
        <v>44337</v>
      </c>
      <c r="K959" s="211">
        <v>44337</v>
      </c>
      <c r="L959" s="211">
        <v>44337</v>
      </c>
      <c r="M959" s="210">
        <v>0.47916666666666669</v>
      </c>
      <c r="N959" s="210">
        <v>0.5</v>
      </c>
      <c r="O959" s="198" t="s">
        <v>1654</v>
      </c>
      <c r="P959" s="50" t="s">
        <v>1651</v>
      </c>
      <c r="Q959" s="209" t="s">
        <v>77</v>
      </c>
      <c r="R959" s="202" t="s">
        <v>1655</v>
      </c>
      <c r="S959" s="198" t="s">
        <v>337</v>
      </c>
      <c r="T959" s="221" t="s">
        <v>185</v>
      </c>
      <c r="U959" s="151">
        <f t="shared" si="266"/>
        <v>0</v>
      </c>
      <c r="V959" s="50">
        <f t="shared" si="267"/>
        <v>1</v>
      </c>
      <c r="W959" s="152">
        <f t="shared" si="263"/>
        <v>0.16283333333333339</v>
      </c>
      <c r="X959" s="152">
        <f t="shared" si="279"/>
        <v>0.20416333333333342</v>
      </c>
      <c r="Y959" s="134">
        <f t="shared" si="268"/>
        <v>0</v>
      </c>
      <c r="Z959" s="152">
        <f t="shared" si="269"/>
        <v>0.22916666666666663</v>
      </c>
      <c r="AA959" s="152">
        <f t="shared" si="270"/>
        <v>0.43333000000000005</v>
      </c>
      <c r="AB959" s="91">
        <f t="shared" si="271"/>
        <v>21</v>
      </c>
      <c r="AC959" s="81">
        <f t="shared" si="272"/>
        <v>5</v>
      </c>
      <c r="AD959" s="81">
        <f t="shared" si="273"/>
        <v>20</v>
      </c>
      <c r="AE959" s="81" t="str">
        <f t="shared" si="274"/>
        <v>5-20</v>
      </c>
      <c r="AF959" s="152">
        <f t="shared" si="275"/>
        <v>2.0833333333333315E-2</v>
      </c>
      <c r="AG959" s="153">
        <f t="shared" si="276"/>
        <v>0</v>
      </c>
      <c r="AH959" s="85">
        <f t="shared" si="277"/>
        <v>1</v>
      </c>
      <c r="AI959" s="81">
        <f t="shared" si="278"/>
        <v>20</v>
      </c>
    </row>
    <row r="960" spans="2:35" x14ac:dyDescent="0.25">
      <c r="B960" s="209" t="s">
        <v>1656</v>
      </c>
      <c r="C960" s="209">
        <v>350</v>
      </c>
      <c r="D960" s="85">
        <f t="shared" si="265"/>
        <v>0</v>
      </c>
      <c r="E960" s="198" t="s">
        <v>1657</v>
      </c>
      <c r="F960" s="209"/>
      <c r="G960" s="210">
        <v>0.39999999999999997</v>
      </c>
      <c r="H960" s="210">
        <v>0.64583333333333337</v>
      </c>
      <c r="I960" s="211">
        <v>44337</v>
      </c>
      <c r="J960" s="211">
        <v>44337</v>
      </c>
      <c r="K960" s="211">
        <v>44337</v>
      </c>
      <c r="L960" s="211">
        <v>44337</v>
      </c>
      <c r="M960" s="210">
        <v>0.47916666666666669</v>
      </c>
      <c r="N960" s="210">
        <v>0.5</v>
      </c>
      <c r="O960" s="198" t="s">
        <v>84</v>
      </c>
      <c r="P960" s="50" t="s">
        <v>1651</v>
      </c>
      <c r="Q960" s="209" t="s">
        <v>77</v>
      </c>
      <c r="R960" s="202" t="s">
        <v>1655</v>
      </c>
      <c r="S960" s="198" t="s">
        <v>337</v>
      </c>
      <c r="T960" s="221" t="s">
        <v>185</v>
      </c>
      <c r="U960" s="151">
        <f t="shared" si="266"/>
        <v>0</v>
      </c>
      <c r="V960" s="50">
        <f t="shared" si="267"/>
        <v>1</v>
      </c>
      <c r="W960" s="152">
        <f t="shared" si="263"/>
        <v>0.16283333333333339</v>
      </c>
      <c r="X960" s="152">
        <f t="shared" si="279"/>
        <v>0.20416333333333342</v>
      </c>
      <c r="Y960" s="134">
        <f t="shared" si="268"/>
        <v>0</v>
      </c>
      <c r="Z960" s="152">
        <f t="shared" si="269"/>
        <v>0.22916666666666663</v>
      </c>
      <c r="AA960" s="152">
        <f t="shared" si="270"/>
        <v>0.43333000000000005</v>
      </c>
      <c r="AB960" s="91">
        <f t="shared" si="271"/>
        <v>21</v>
      </c>
      <c r="AC960" s="81">
        <f t="shared" si="272"/>
        <v>5</v>
      </c>
      <c r="AD960" s="81">
        <f t="shared" si="273"/>
        <v>20</v>
      </c>
      <c r="AE960" s="81" t="str">
        <f t="shared" si="274"/>
        <v>5-20</v>
      </c>
      <c r="AF960" s="152">
        <f t="shared" si="275"/>
        <v>2.0833333333333315E-2</v>
      </c>
      <c r="AG960" s="153">
        <f t="shared" si="276"/>
        <v>0</v>
      </c>
      <c r="AH960" s="85">
        <f t="shared" si="277"/>
        <v>1</v>
      </c>
      <c r="AI960" s="81">
        <f t="shared" si="278"/>
        <v>20</v>
      </c>
    </row>
    <row r="961" spans="2:35" x14ac:dyDescent="0.25">
      <c r="B961" s="209" t="s">
        <v>207</v>
      </c>
      <c r="C961" s="209">
        <v>350</v>
      </c>
      <c r="D961" s="85">
        <f t="shared" si="265"/>
        <v>1</v>
      </c>
      <c r="E961" s="198" t="s">
        <v>1123</v>
      </c>
      <c r="F961" s="209"/>
      <c r="G961" s="210">
        <v>0.39999999999999997</v>
      </c>
      <c r="H961" s="210">
        <v>0.64583333333333337</v>
      </c>
      <c r="I961" s="211">
        <v>44337</v>
      </c>
      <c r="J961" s="211">
        <v>44337</v>
      </c>
      <c r="K961" s="211">
        <v>44337</v>
      </c>
      <c r="L961" s="211">
        <v>44337</v>
      </c>
      <c r="M961" s="210">
        <v>0.47916666666666669</v>
      </c>
      <c r="N961" s="210">
        <v>0.5</v>
      </c>
      <c r="O961" s="50" t="s">
        <v>62</v>
      </c>
      <c r="P961" s="50" t="s">
        <v>1651</v>
      </c>
      <c r="Q961" s="209" t="s">
        <v>77</v>
      </c>
      <c r="R961" s="202" t="s">
        <v>1655</v>
      </c>
      <c r="S961" s="198" t="s">
        <v>337</v>
      </c>
      <c r="T961" s="221" t="s">
        <v>185</v>
      </c>
      <c r="U961" s="151">
        <f t="shared" si="266"/>
        <v>0</v>
      </c>
      <c r="V961" s="50">
        <f t="shared" si="267"/>
        <v>1</v>
      </c>
      <c r="W961" s="152">
        <f t="shared" si="263"/>
        <v>0.16283333333333339</v>
      </c>
      <c r="X961" s="152">
        <f t="shared" si="279"/>
        <v>0.20416333333333342</v>
      </c>
      <c r="Y961" s="134">
        <f t="shared" si="268"/>
        <v>0</v>
      </c>
      <c r="Z961" s="152">
        <f t="shared" si="269"/>
        <v>0.22916666666666663</v>
      </c>
      <c r="AA961" s="152">
        <f t="shared" si="270"/>
        <v>0.43333000000000005</v>
      </c>
      <c r="AB961" s="91">
        <f t="shared" si="271"/>
        <v>21</v>
      </c>
      <c r="AC961" s="81">
        <f t="shared" si="272"/>
        <v>5</v>
      </c>
      <c r="AD961" s="81">
        <f t="shared" si="273"/>
        <v>20</v>
      </c>
      <c r="AE961" s="81" t="str">
        <f t="shared" si="274"/>
        <v>5-20</v>
      </c>
      <c r="AF961" s="152">
        <f t="shared" si="275"/>
        <v>2.0833333333333315E-2</v>
      </c>
      <c r="AG961" s="153">
        <f t="shared" si="276"/>
        <v>0</v>
      </c>
      <c r="AH961" s="85">
        <f t="shared" si="277"/>
        <v>1</v>
      </c>
      <c r="AI961" s="81">
        <f t="shared" si="278"/>
        <v>20</v>
      </c>
    </row>
    <row r="962" spans="2:35" x14ac:dyDescent="0.25">
      <c r="B962" s="209" t="s">
        <v>225</v>
      </c>
      <c r="C962" s="209">
        <v>351</v>
      </c>
      <c r="D962" s="85">
        <f t="shared" si="265"/>
        <v>1</v>
      </c>
      <c r="E962" s="198" t="s">
        <v>1546</v>
      </c>
      <c r="F962" s="209"/>
      <c r="G962" s="223">
        <v>0.43055555555555558</v>
      </c>
      <c r="H962" s="229">
        <v>0.68055555555555547</v>
      </c>
      <c r="I962" s="230">
        <v>44337</v>
      </c>
      <c r="J962" s="230">
        <v>44337</v>
      </c>
      <c r="K962" s="230">
        <v>44337</v>
      </c>
      <c r="L962" s="230">
        <v>44337</v>
      </c>
      <c r="M962" s="272">
        <v>0.43611111111111112</v>
      </c>
      <c r="N962" s="272">
        <v>0.5</v>
      </c>
      <c r="O962" s="232" t="s">
        <v>84</v>
      </c>
      <c r="P962" s="222" t="s">
        <v>1658</v>
      </c>
      <c r="Q962" s="209" t="s">
        <v>77</v>
      </c>
      <c r="R962" s="233" t="s">
        <v>351</v>
      </c>
      <c r="S962" s="232" t="s">
        <v>726</v>
      </c>
      <c r="T962" s="234" t="s">
        <v>185</v>
      </c>
      <c r="U962" s="151">
        <f t="shared" si="266"/>
        <v>0</v>
      </c>
      <c r="V962" s="50">
        <f t="shared" si="267"/>
        <v>1</v>
      </c>
      <c r="W962" s="152">
        <f t="shared" si="263"/>
        <v>0.16699999999999987</v>
      </c>
      <c r="X962" s="152">
        <f t="shared" si="279"/>
        <v>0.2083299999999999</v>
      </c>
      <c r="Y962" s="134">
        <f t="shared" si="268"/>
        <v>0</v>
      </c>
      <c r="Z962" s="152">
        <f t="shared" si="269"/>
        <v>0.19444444444444453</v>
      </c>
      <c r="AA962" s="152">
        <f t="shared" si="270"/>
        <v>0.40277444444444443</v>
      </c>
      <c r="AB962" s="91">
        <f t="shared" si="271"/>
        <v>21</v>
      </c>
      <c r="AC962" s="81">
        <f t="shared" si="272"/>
        <v>5</v>
      </c>
      <c r="AD962" s="81">
        <f t="shared" si="273"/>
        <v>20</v>
      </c>
      <c r="AE962" s="81" t="str">
        <f t="shared" si="274"/>
        <v>5-20</v>
      </c>
      <c r="AF962" s="152">
        <f t="shared" si="275"/>
        <v>6.3888888888888884E-2</v>
      </c>
      <c r="AG962" s="153">
        <f t="shared" si="276"/>
        <v>0</v>
      </c>
      <c r="AH962" s="85">
        <f t="shared" si="277"/>
        <v>1</v>
      </c>
      <c r="AI962" s="81">
        <f t="shared" si="278"/>
        <v>20</v>
      </c>
    </row>
    <row r="963" spans="2:35" x14ac:dyDescent="0.25">
      <c r="B963" s="209" t="s">
        <v>201</v>
      </c>
      <c r="C963" s="209">
        <v>352</v>
      </c>
      <c r="D963" s="85">
        <f t="shared" si="265"/>
        <v>0</v>
      </c>
      <c r="E963" s="198" t="s">
        <v>1079</v>
      </c>
      <c r="F963" s="209"/>
      <c r="G963" s="210">
        <v>0.43055555555555558</v>
      </c>
      <c r="H963" s="210">
        <v>0.52083333333333337</v>
      </c>
      <c r="I963" s="211">
        <v>44337</v>
      </c>
      <c r="J963" s="211">
        <v>44338</v>
      </c>
      <c r="K963" s="211">
        <v>44337</v>
      </c>
      <c r="L963" s="211">
        <v>44337</v>
      </c>
      <c r="M963" s="210">
        <v>0.4513888888888889</v>
      </c>
      <c r="N963" s="223">
        <v>0.5</v>
      </c>
      <c r="O963" s="232" t="s">
        <v>1517</v>
      </c>
      <c r="P963" s="225" t="s">
        <v>313</v>
      </c>
      <c r="Q963" s="73" t="s">
        <v>47</v>
      </c>
      <c r="R963" s="227" t="s">
        <v>829</v>
      </c>
      <c r="S963" s="228" t="s">
        <v>336</v>
      </c>
      <c r="T963" s="226" t="s">
        <v>184</v>
      </c>
      <c r="U963" s="151">
        <f t="shared" si="266"/>
        <v>1</v>
      </c>
      <c r="V963" s="50">
        <f t="shared" si="267"/>
        <v>1</v>
      </c>
      <c r="W963" s="152">
        <f t="shared" si="263"/>
        <v>0.36177777777777764</v>
      </c>
      <c r="X963" s="152">
        <f t="shared" si="279"/>
        <v>0.59094444444444438</v>
      </c>
      <c r="Y963" s="134">
        <f t="shared" si="268"/>
        <v>1</v>
      </c>
      <c r="Z963" s="152">
        <f t="shared" si="269"/>
        <v>0</v>
      </c>
      <c r="AA963" s="152">
        <f t="shared" si="270"/>
        <v>0.59094444444444438</v>
      </c>
      <c r="AB963" s="91">
        <f t="shared" si="271"/>
        <v>22</v>
      </c>
      <c r="AC963" s="81">
        <f t="shared" si="272"/>
        <v>5</v>
      </c>
      <c r="AD963" s="81">
        <f t="shared" si="273"/>
        <v>20</v>
      </c>
      <c r="AE963" s="81" t="str">
        <f t="shared" si="274"/>
        <v>5-20</v>
      </c>
      <c r="AF963" s="152">
        <f t="shared" si="275"/>
        <v>4.8611111111111105E-2</v>
      </c>
      <c r="AG963" s="153">
        <f t="shared" si="276"/>
        <v>0</v>
      </c>
      <c r="AH963" s="85">
        <f t="shared" si="277"/>
        <v>1</v>
      </c>
      <c r="AI963" s="81">
        <f t="shared" si="278"/>
        <v>20</v>
      </c>
    </row>
    <row r="964" spans="2:35" ht="30" x14ac:dyDescent="0.25">
      <c r="B964" s="209" t="s">
        <v>201</v>
      </c>
      <c r="C964" s="209">
        <v>352</v>
      </c>
      <c r="D964" s="85">
        <f t="shared" si="265"/>
        <v>0</v>
      </c>
      <c r="E964" s="198" t="s">
        <v>1659</v>
      </c>
      <c r="F964" s="209"/>
      <c r="G964" s="223">
        <v>0.43055555555555558</v>
      </c>
      <c r="H964" s="210">
        <v>0.52083333333333337</v>
      </c>
      <c r="I964" s="230">
        <v>44337</v>
      </c>
      <c r="J964" s="211">
        <v>44338</v>
      </c>
      <c r="K964" s="230">
        <v>44337</v>
      </c>
      <c r="L964" s="230">
        <v>44337</v>
      </c>
      <c r="M964" s="229">
        <v>0.58333333333333337</v>
      </c>
      <c r="N964" s="229">
        <v>0.7402777777777777</v>
      </c>
      <c r="O964" s="50" t="s">
        <v>62</v>
      </c>
      <c r="P964" s="235" t="s">
        <v>313</v>
      </c>
      <c r="Q964" s="73" t="s">
        <v>47</v>
      </c>
      <c r="R964" s="227" t="s">
        <v>1660</v>
      </c>
      <c r="S964" s="228" t="s">
        <v>291</v>
      </c>
      <c r="T964" s="226" t="s">
        <v>184</v>
      </c>
      <c r="U964" s="151">
        <f t="shared" si="266"/>
        <v>1</v>
      </c>
      <c r="V964" s="50">
        <f t="shared" si="267"/>
        <v>1</v>
      </c>
      <c r="W964" s="152">
        <f t="shared" si="263"/>
        <v>0.36177777777777764</v>
      </c>
      <c r="X964" s="152">
        <f t="shared" si="279"/>
        <v>0.59094444444444438</v>
      </c>
      <c r="Y964" s="134">
        <f t="shared" si="268"/>
        <v>1</v>
      </c>
      <c r="Z964" s="152">
        <f t="shared" si="269"/>
        <v>0</v>
      </c>
      <c r="AA964" s="152">
        <f t="shared" si="270"/>
        <v>0.59094444444444438</v>
      </c>
      <c r="AB964" s="91">
        <f t="shared" si="271"/>
        <v>22</v>
      </c>
      <c r="AC964" s="81">
        <f t="shared" si="272"/>
        <v>5</v>
      </c>
      <c r="AD964" s="81">
        <f t="shared" si="273"/>
        <v>20</v>
      </c>
      <c r="AE964" s="81" t="str">
        <f t="shared" si="274"/>
        <v>5-20</v>
      </c>
      <c r="AF964" s="152">
        <f t="shared" si="275"/>
        <v>0.15694444444444433</v>
      </c>
      <c r="AG964" s="153">
        <f t="shared" si="276"/>
        <v>0</v>
      </c>
      <c r="AH964" s="85">
        <f t="shared" si="277"/>
        <v>1</v>
      </c>
      <c r="AI964" s="81">
        <f t="shared" si="278"/>
        <v>20</v>
      </c>
    </row>
    <row r="965" spans="2:35" ht="75" x14ac:dyDescent="0.25">
      <c r="B965" s="209" t="s">
        <v>201</v>
      </c>
      <c r="C965" s="209">
        <v>352</v>
      </c>
      <c r="D965" s="85">
        <f t="shared" si="265"/>
        <v>0</v>
      </c>
      <c r="E965" s="198" t="s">
        <v>1661</v>
      </c>
      <c r="F965" s="209"/>
      <c r="G965" s="223">
        <v>0.43055555555555558</v>
      </c>
      <c r="H965" s="210">
        <v>0.52083333333333337</v>
      </c>
      <c r="I965" s="230">
        <v>44337</v>
      </c>
      <c r="J965" s="211">
        <v>44338</v>
      </c>
      <c r="K965" s="230">
        <v>44337</v>
      </c>
      <c r="L965" s="230">
        <v>44337</v>
      </c>
      <c r="M965" s="229">
        <v>0.59027777777777779</v>
      </c>
      <c r="N965" s="229">
        <v>0.77083333333333337</v>
      </c>
      <c r="O965" s="228" t="s">
        <v>1662</v>
      </c>
      <c r="P965" s="235" t="s">
        <v>313</v>
      </c>
      <c r="Q965" s="73" t="s">
        <v>47</v>
      </c>
      <c r="R965" s="227" t="s">
        <v>829</v>
      </c>
      <c r="S965" s="228" t="s">
        <v>291</v>
      </c>
      <c r="T965" s="226" t="s">
        <v>184</v>
      </c>
      <c r="U965" s="151">
        <f t="shared" si="266"/>
        <v>1</v>
      </c>
      <c r="V965" s="50">
        <f t="shared" si="267"/>
        <v>1</v>
      </c>
      <c r="W965" s="152">
        <f t="shared" si="263"/>
        <v>0.36177777777777764</v>
      </c>
      <c r="X965" s="152">
        <f t="shared" si="279"/>
        <v>0.59094444444444438</v>
      </c>
      <c r="Y965" s="134">
        <f t="shared" si="268"/>
        <v>1</v>
      </c>
      <c r="Z965" s="152">
        <f t="shared" si="269"/>
        <v>0</v>
      </c>
      <c r="AA965" s="152">
        <f t="shared" si="270"/>
        <v>0.59094444444444438</v>
      </c>
      <c r="AB965" s="91">
        <f t="shared" si="271"/>
        <v>22</v>
      </c>
      <c r="AC965" s="81">
        <f t="shared" si="272"/>
        <v>5</v>
      </c>
      <c r="AD965" s="81">
        <f t="shared" si="273"/>
        <v>20</v>
      </c>
      <c r="AE965" s="81" t="str">
        <f t="shared" si="274"/>
        <v>5-20</v>
      </c>
      <c r="AF965" s="152">
        <f t="shared" si="275"/>
        <v>0.18055555555555558</v>
      </c>
      <c r="AG965" s="153">
        <f t="shared" si="276"/>
        <v>0</v>
      </c>
      <c r="AH965" s="85">
        <f t="shared" si="277"/>
        <v>1</v>
      </c>
      <c r="AI965" s="81">
        <f t="shared" si="278"/>
        <v>20</v>
      </c>
    </row>
    <row r="966" spans="2:35" ht="60" x14ac:dyDescent="0.25">
      <c r="B966" s="209" t="s">
        <v>201</v>
      </c>
      <c r="C966" s="209">
        <v>352</v>
      </c>
      <c r="D966" s="85">
        <f t="shared" si="265"/>
        <v>1</v>
      </c>
      <c r="E966" s="198" t="s">
        <v>1663</v>
      </c>
      <c r="F966" s="209"/>
      <c r="G966" s="223">
        <v>0.43055555555555558</v>
      </c>
      <c r="H966" s="210">
        <v>0.52083333333333337</v>
      </c>
      <c r="I966" s="230">
        <v>44337</v>
      </c>
      <c r="J966" s="211">
        <v>44338</v>
      </c>
      <c r="K966" s="230">
        <v>44337</v>
      </c>
      <c r="L966" s="230">
        <v>44337</v>
      </c>
      <c r="M966" s="229">
        <v>0.61458333333333337</v>
      </c>
      <c r="N966" s="229">
        <v>0.72916666666666663</v>
      </c>
      <c r="O966" s="228" t="s">
        <v>126</v>
      </c>
      <c r="P966" s="235" t="s">
        <v>313</v>
      </c>
      <c r="Q966" s="73" t="s">
        <v>47</v>
      </c>
      <c r="R966" s="227" t="s">
        <v>829</v>
      </c>
      <c r="S966" s="228" t="s">
        <v>291</v>
      </c>
      <c r="T966" s="236" t="s">
        <v>184</v>
      </c>
      <c r="U966" s="151">
        <f t="shared" si="266"/>
        <v>1</v>
      </c>
      <c r="V966" s="50">
        <f t="shared" si="267"/>
        <v>1</v>
      </c>
      <c r="W966" s="152">
        <f t="shared" si="263"/>
        <v>0.36177777777777764</v>
      </c>
      <c r="X966" s="152">
        <f t="shared" si="279"/>
        <v>0.59094444444444438</v>
      </c>
      <c r="Y966" s="134">
        <f t="shared" si="268"/>
        <v>1</v>
      </c>
      <c r="Z966" s="152">
        <f t="shared" si="269"/>
        <v>0</v>
      </c>
      <c r="AA966" s="152">
        <f t="shared" si="270"/>
        <v>0.59094444444444438</v>
      </c>
      <c r="AB966" s="91">
        <f t="shared" si="271"/>
        <v>22</v>
      </c>
      <c r="AC966" s="81">
        <f t="shared" si="272"/>
        <v>5</v>
      </c>
      <c r="AD966" s="81">
        <f t="shared" si="273"/>
        <v>20</v>
      </c>
      <c r="AE966" s="81" t="str">
        <f t="shared" si="274"/>
        <v>5-20</v>
      </c>
      <c r="AF966" s="152">
        <f t="shared" si="275"/>
        <v>0.11458333333333326</v>
      </c>
      <c r="AG966" s="153">
        <f t="shared" si="276"/>
        <v>0</v>
      </c>
      <c r="AH966" s="85">
        <f t="shared" si="277"/>
        <v>1</v>
      </c>
      <c r="AI966" s="81">
        <f t="shared" si="278"/>
        <v>20</v>
      </c>
    </row>
    <row r="967" spans="2:35" x14ac:dyDescent="0.25">
      <c r="B967" s="209" t="s">
        <v>145</v>
      </c>
      <c r="C967" s="209">
        <v>353</v>
      </c>
      <c r="D967" s="85">
        <f t="shared" si="265"/>
        <v>0</v>
      </c>
      <c r="E967" s="198" t="s">
        <v>1664</v>
      </c>
      <c r="F967" s="209"/>
      <c r="G967" s="223">
        <v>0.4375</v>
      </c>
      <c r="H967" s="229">
        <v>0.45833333333333331</v>
      </c>
      <c r="I967" s="230">
        <v>44337</v>
      </c>
      <c r="J967" s="230">
        <v>44337</v>
      </c>
      <c r="K967" s="230">
        <v>44337</v>
      </c>
      <c r="L967" s="230">
        <v>44337</v>
      </c>
      <c r="M967" s="237">
        <v>0.47430555555555554</v>
      </c>
      <c r="N967" s="237">
        <v>0.5</v>
      </c>
      <c r="O967" s="50" t="s">
        <v>62</v>
      </c>
      <c r="P967" s="205" t="s">
        <v>1665</v>
      </c>
      <c r="Q967" s="209" t="s">
        <v>77</v>
      </c>
      <c r="R967" s="206" t="s">
        <v>673</v>
      </c>
      <c r="S967" s="198" t="s">
        <v>337</v>
      </c>
      <c r="T967" s="221" t="s">
        <v>188</v>
      </c>
      <c r="U967" s="151">
        <f t="shared" si="266"/>
        <v>0</v>
      </c>
      <c r="V967" s="50">
        <f t="shared" si="267"/>
        <v>1</v>
      </c>
      <c r="W967" s="152">
        <f t="shared" si="263"/>
        <v>2.0833333333333315E-2</v>
      </c>
      <c r="X967" s="152">
        <f t="shared" si="279"/>
        <v>2.0833333333333315E-2</v>
      </c>
      <c r="Y967" s="134">
        <f t="shared" si="268"/>
        <v>1</v>
      </c>
      <c r="Z967" s="152">
        <f t="shared" si="269"/>
        <v>0</v>
      </c>
      <c r="AA967" s="152">
        <f t="shared" si="270"/>
        <v>2.0833333333333315E-2</v>
      </c>
      <c r="AB967" s="91">
        <f t="shared" si="271"/>
        <v>21</v>
      </c>
      <c r="AC967" s="81">
        <f t="shared" si="272"/>
        <v>5</v>
      </c>
      <c r="AD967" s="81">
        <f t="shared" si="273"/>
        <v>20</v>
      </c>
      <c r="AE967" s="81" t="str">
        <f t="shared" si="274"/>
        <v>5-20</v>
      </c>
      <c r="AF967" s="152">
        <f t="shared" si="275"/>
        <v>2.5694444444444464E-2</v>
      </c>
      <c r="AG967" s="153">
        <f t="shared" si="276"/>
        <v>0</v>
      </c>
      <c r="AH967" s="85">
        <f t="shared" si="277"/>
        <v>1</v>
      </c>
      <c r="AI967" s="81">
        <f t="shared" si="278"/>
        <v>20</v>
      </c>
    </row>
    <row r="968" spans="2:35" ht="30" x14ac:dyDescent="0.25">
      <c r="B968" s="209" t="s">
        <v>145</v>
      </c>
      <c r="C968" s="209">
        <v>353</v>
      </c>
      <c r="D968" s="85">
        <f t="shared" si="265"/>
        <v>1</v>
      </c>
      <c r="E968" s="198" t="s">
        <v>1666</v>
      </c>
      <c r="F968" s="209"/>
      <c r="G968" s="223">
        <v>0.4375</v>
      </c>
      <c r="H968" s="229">
        <v>0.45833333333333331</v>
      </c>
      <c r="I968" s="230">
        <v>44337</v>
      </c>
      <c r="J968" s="230">
        <v>44337</v>
      </c>
      <c r="K968" s="230">
        <v>44337</v>
      </c>
      <c r="L968" s="230">
        <v>44337</v>
      </c>
      <c r="M968" s="229">
        <v>0.4375</v>
      </c>
      <c r="N968" s="229">
        <v>0.45833333333333331</v>
      </c>
      <c r="O968" s="228" t="s">
        <v>1667</v>
      </c>
      <c r="P968" s="205" t="s">
        <v>1665</v>
      </c>
      <c r="Q968" s="209" t="s">
        <v>77</v>
      </c>
      <c r="R968" s="206" t="s">
        <v>829</v>
      </c>
      <c r="S968" s="198" t="s">
        <v>337</v>
      </c>
      <c r="T968" s="221" t="s">
        <v>188</v>
      </c>
      <c r="U968" s="151">
        <f t="shared" si="266"/>
        <v>0</v>
      </c>
      <c r="V968" s="50">
        <f t="shared" si="267"/>
        <v>1</v>
      </c>
      <c r="W968" s="152">
        <f t="shared" ref="W968:W1031" si="280">IF(OR(V968=0,G968="",H968=""),0,IF(AND(V968=1,U968&lt;1,I968=J968,(H968-G968)&lt;=0.2075),H968-G968,IF(AND(V968=1,U968&lt;1,I968=J968,(H968-G968)&gt;0.2075),H968-G968-0.083,IF(AND(V968=1,U968&gt;1),((U968-1)*0.3541)+(H968-$AE$5)+($AF$5-G968-0.083),IF(AND(V968=1,U968=1,I968&lt;&gt;J968,(H968-G968)&lt;=0.332),(H968-$AE$5)+($AF$5-G968)-0.166,(H968-$AE$5)+($AF$5-G968))))))</f>
        <v>2.0833333333333315E-2</v>
      </c>
      <c r="X968" s="152">
        <f t="shared" si="279"/>
        <v>2.0833333333333315E-2</v>
      </c>
      <c r="Y968" s="134">
        <f t="shared" si="268"/>
        <v>1</v>
      </c>
      <c r="Z968" s="152">
        <f t="shared" si="269"/>
        <v>0</v>
      </c>
      <c r="AA968" s="152">
        <f t="shared" si="270"/>
        <v>2.0833333333333315E-2</v>
      </c>
      <c r="AB968" s="91">
        <f t="shared" si="271"/>
        <v>21</v>
      </c>
      <c r="AC968" s="81">
        <f t="shared" si="272"/>
        <v>5</v>
      </c>
      <c r="AD968" s="81">
        <f t="shared" si="273"/>
        <v>20</v>
      </c>
      <c r="AE968" s="81" t="str">
        <f t="shared" si="274"/>
        <v>5-20</v>
      </c>
      <c r="AF968" s="152">
        <f t="shared" si="275"/>
        <v>2.0833333333333315E-2</v>
      </c>
      <c r="AG968" s="153">
        <f t="shared" si="276"/>
        <v>0</v>
      </c>
      <c r="AH968" s="85">
        <f t="shared" si="277"/>
        <v>1</v>
      </c>
      <c r="AI968" s="81">
        <f t="shared" si="278"/>
        <v>20</v>
      </c>
    </row>
    <row r="969" spans="2:35" x14ac:dyDescent="0.25">
      <c r="B969" s="209" t="s">
        <v>138</v>
      </c>
      <c r="C969" s="209">
        <v>354</v>
      </c>
      <c r="D969" s="85">
        <f t="shared" si="265"/>
        <v>0</v>
      </c>
      <c r="E969" s="198" t="s">
        <v>1668</v>
      </c>
      <c r="F969" s="209"/>
      <c r="G969" s="223">
        <v>0.45833333333333331</v>
      </c>
      <c r="H969" s="229">
        <v>0.72916666666666663</v>
      </c>
      <c r="I969" s="230">
        <v>44337</v>
      </c>
      <c r="J969" s="230">
        <v>44337</v>
      </c>
      <c r="K969" s="230">
        <v>44337</v>
      </c>
      <c r="L969" s="230">
        <v>44337</v>
      </c>
      <c r="M969" s="229">
        <v>0.45833333333333331</v>
      </c>
      <c r="N969" s="229">
        <v>0.5</v>
      </c>
      <c r="O969" s="228" t="s">
        <v>72</v>
      </c>
      <c r="P969" s="238" t="s">
        <v>1669</v>
      </c>
      <c r="Q969" s="209" t="s">
        <v>77</v>
      </c>
      <c r="R969" s="202" t="s">
        <v>863</v>
      </c>
      <c r="S969" s="198" t="s">
        <v>726</v>
      </c>
      <c r="T969" s="221" t="s">
        <v>184</v>
      </c>
      <c r="U969" s="151">
        <f t="shared" si="266"/>
        <v>0</v>
      </c>
      <c r="V969" s="50">
        <f t="shared" si="267"/>
        <v>1</v>
      </c>
      <c r="W969" s="152">
        <f t="shared" si="280"/>
        <v>0.1878333333333333</v>
      </c>
      <c r="X969" s="152">
        <f t="shared" si="279"/>
        <v>0.22916333333333333</v>
      </c>
      <c r="Y969" s="134">
        <f t="shared" si="268"/>
        <v>0</v>
      </c>
      <c r="Z969" s="152">
        <f t="shared" si="269"/>
        <v>0.14583333333333337</v>
      </c>
      <c r="AA969" s="152">
        <f t="shared" si="270"/>
        <v>0.3749966666666667</v>
      </c>
      <c r="AB969" s="91">
        <f t="shared" si="271"/>
        <v>21</v>
      </c>
      <c r="AC969" s="81">
        <f t="shared" si="272"/>
        <v>5</v>
      </c>
      <c r="AD969" s="81">
        <f t="shared" si="273"/>
        <v>20</v>
      </c>
      <c r="AE969" s="81" t="str">
        <f t="shared" si="274"/>
        <v>5-20</v>
      </c>
      <c r="AF969" s="152">
        <f t="shared" si="275"/>
        <v>4.1666666666666685E-2</v>
      </c>
      <c r="AG969" s="153">
        <f t="shared" si="276"/>
        <v>0</v>
      </c>
      <c r="AH969" s="85">
        <f t="shared" si="277"/>
        <v>1</v>
      </c>
      <c r="AI969" s="81">
        <f t="shared" si="278"/>
        <v>20</v>
      </c>
    </row>
    <row r="970" spans="2:35" x14ac:dyDescent="0.25">
      <c r="B970" s="209" t="s">
        <v>138</v>
      </c>
      <c r="C970" s="209">
        <v>354</v>
      </c>
      <c r="D970" s="85">
        <f t="shared" si="265"/>
        <v>0</v>
      </c>
      <c r="E970" s="198" t="s">
        <v>1670</v>
      </c>
      <c r="F970" s="209"/>
      <c r="G970" s="223">
        <v>0.45833333333333331</v>
      </c>
      <c r="H970" s="229">
        <v>0.72916666666666663</v>
      </c>
      <c r="I970" s="230">
        <v>44337</v>
      </c>
      <c r="J970" s="230">
        <v>44337</v>
      </c>
      <c r="K970" s="230">
        <v>44337</v>
      </c>
      <c r="L970" s="230">
        <v>44337</v>
      </c>
      <c r="M970" s="229">
        <v>0.59027777777777779</v>
      </c>
      <c r="N970" s="229">
        <v>0.625</v>
      </c>
      <c r="O970" s="228" t="s">
        <v>84</v>
      </c>
      <c r="P970" s="238" t="s">
        <v>1669</v>
      </c>
      <c r="Q970" s="209" t="s">
        <v>77</v>
      </c>
      <c r="R970" s="202" t="s">
        <v>1671</v>
      </c>
      <c r="S970" s="198" t="s">
        <v>726</v>
      </c>
      <c r="T970" s="221" t="s">
        <v>184</v>
      </c>
      <c r="U970" s="151">
        <f t="shared" si="266"/>
        <v>0</v>
      </c>
      <c r="V970" s="50">
        <f t="shared" si="267"/>
        <v>1</v>
      </c>
      <c r="W970" s="152">
        <f t="shared" si="280"/>
        <v>0.1878333333333333</v>
      </c>
      <c r="X970" s="152">
        <f t="shared" si="279"/>
        <v>0.22916333333333333</v>
      </c>
      <c r="Y970" s="134">
        <f t="shared" si="268"/>
        <v>0</v>
      </c>
      <c r="Z970" s="152">
        <f t="shared" si="269"/>
        <v>0.14583333333333337</v>
      </c>
      <c r="AA970" s="152">
        <f t="shared" si="270"/>
        <v>0.3749966666666667</v>
      </c>
      <c r="AB970" s="91">
        <f t="shared" si="271"/>
        <v>21</v>
      </c>
      <c r="AC970" s="81">
        <f t="shared" si="272"/>
        <v>5</v>
      </c>
      <c r="AD970" s="81">
        <f t="shared" si="273"/>
        <v>20</v>
      </c>
      <c r="AE970" s="81" t="str">
        <f t="shared" si="274"/>
        <v>5-20</v>
      </c>
      <c r="AF970" s="152">
        <f t="shared" si="275"/>
        <v>3.472222222222221E-2</v>
      </c>
      <c r="AG970" s="153">
        <f t="shared" si="276"/>
        <v>0</v>
      </c>
      <c r="AH970" s="85">
        <f t="shared" si="277"/>
        <v>1</v>
      </c>
      <c r="AI970" s="81">
        <f t="shared" si="278"/>
        <v>20</v>
      </c>
    </row>
    <row r="971" spans="2:35" ht="30" x14ac:dyDescent="0.25">
      <c r="B971" s="209" t="s">
        <v>1672</v>
      </c>
      <c r="C971" s="209">
        <v>354</v>
      </c>
      <c r="D971" s="85">
        <v>0</v>
      </c>
      <c r="E971" s="198" t="s">
        <v>1673</v>
      </c>
      <c r="F971" s="209"/>
      <c r="G971" s="223">
        <v>0.45833333333333331</v>
      </c>
      <c r="H971" s="229">
        <v>0.72916666666666663</v>
      </c>
      <c r="I971" s="230">
        <v>44337</v>
      </c>
      <c r="J971" s="230">
        <v>44337</v>
      </c>
      <c r="K971" s="230">
        <v>44337</v>
      </c>
      <c r="L971" s="230">
        <v>44337</v>
      </c>
      <c r="M971" s="229">
        <v>0.64236111111111105</v>
      </c>
      <c r="N971" s="229">
        <v>0.66666666666666663</v>
      </c>
      <c r="O971" s="228" t="s">
        <v>1674</v>
      </c>
      <c r="P971" s="238" t="s">
        <v>1669</v>
      </c>
      <c r="Q971" s="209" t="s">
        <v>77</v>
      </c>
      <c r="R971" s="202" t="s">
        <v>1567</v>
      </c>
      <c r="S971" s="198" t="s">
        <v>726</v>
      </c>
      <c r="T971" s="221" t="s">
        <v>184</v>
      </c>
      <c r="U971" s="151">
        <f t="shared" si="266"/>
        <v>0</v>
      </c>
      <c r="V971" s="50">
        <f t="shared" si="267"/>
        <v>1</v>
      </c>
      <c r="W971" s="152">
        <f t="shared" si="280"/>
        <v>0.1878333333333333</v>
      </c>
      <c r="X971" s="152">
        <f t="shared" si="279"/>
        <v>0.22916333333333333</v>
      </c>
      <c r="Y971" s="134">
        <f t="shared" si="268"/>
        <v>0</v>
      </c>
      <c r="Z971" s="152">
        <f t="shared" si="269"/>
        <v>0.14583333333333337</v>
      </c>
      <c r="AA971" s="152">
        <f t="shared" si="270"/>
        <v>0.3749966666666667</v>
      </c>
      <c r="AB971" s="91">
        <f t="shared" si="271"/>
        <v>21</v>
      </c>
      <c r="AC971" s="81">
        <f t="shared" si="272"/>
        <v>5</v>
      </c>
      <c r="AD971" s="81">
        <f t="shared" si="273"/>
        <v>20</v>
      </c>
      <c r="AE971" s="81" t="str">
        <f t="shared" si="274"/>
        <v>5-20</v>
      </c>
      <c r="AF971" s="152">
        <f t="shared" si="275"/>
        <v>2.430555555555558E-2</v>
      </c>
      <c r="AG971" s="153">
        <f t="shared" si="276"/>
        <v>0</v>
      </c>
      <c r="AH971" s="85">
        <f t="shared" si="277"/>
        <v>1</v>
      </c>
      <c r="AI971" s="81">
        <f t="shared" si="278"/>
        <v>20</v>
      </c>
    </row>
    <row r="972" spans="2:35" ht="30" x14ac:dyDescent="0.25">
      <c r="B972" s="209" t="s">
        <v>86</v>
      </c>
      <c r="C972" s="209">
        <v>355</v>
      </c>
      <c r="D972" s="85">
        <f>IF(C972=C973,0,1)</f>
        <v>1</v>
      </c>
      <c r="E972" s="198" t="s">
        <v>1675</v>
      </c>
      <c r="F972" s="209"/>
      <c r="G972" s="223">
        <v>0.58333333333333337</v>
      </c>
      <c r="H972" s="229">
        <v>0.73611111111111116</v>
      </c>
      <c r="I972" s="230">
        <v>44337</v>
      </c>
      <c r="J972" s="230">
        <v>44337</v>
      </c>
      <c r="K972" s="230">
        <v>44337</v>
      </c>
      <c r="L972" s="230">
        <v>44337</v>
      </c>
      <c r="M972" s="229">
        <v>0.63888888888888895</v>
      </c>
      <c r="N972" s="229">
        <v>0.73611111111111116</v>
      </c>
      <c r="O972" s="228" t="s">
        <v>271</v>
      </c>
      <c r="P972" s="239" t="s">
        <v>1676</v>
      </c>
      <c r="Q972" s="209" t="s">
        <v>77</v>
      </c>
      <c r="R972" s="202" t="s">
        <v>687</v>
      </c>
      <c r="S972" s="198" t="s">
        <v>336</v>
      </c>
      <c r="T972" s="221" t="s">
        <v>184</v>
      </c>
      <c r="U972" s="151">
        <f t="shared" si="266"/>
        <v>0</v>
      </c>
      <c r="V972" s="50">
        <f t="shared" si="267"/>
        <v>1</v>
      </c>
      <c r="W972" s="152">
        <f t="shared" si="280"/>
        <v>0.15277777777777779</v>
      </c>
      <c r="X972" s="152">
        <f t="shared" si="279"/>
        <v>0.15277777777777779</v>
      </c>
      <c r="Y972" s="134">
        <f t="shared" si="268"/>
        <v>0</v>
      </c>
      <c r="Z972" s="152">
        <f t="shared" si="269"/>
        <v>0.13888888888888884</v>
      </c>
      <c r="AA972" s="152">
        <f t="shared" si="270"/>
        <v>0.29166666666666663</v>
      </c>
      <c r="AB972" s="91">
        <f t="shared" si="271"/>
        <v>21</v>
      </c>
      <c r="AC972" s="81">
        <f t="shared" si="272"/>
        <v>5</v>
      </c>
      <c r="AD972" s="81">
        <f t="shared" si="273"/>
        <v>20</v>
      </c>
      <c r="AE972" s="81" t="str">
        <f t="shared" si="274"/>
        <v>5-20</v>
      </c>
      <c r="AF972" s="152">
        <f t="shared" si="275"/>
        <v>9.722222222222221E-2</v>
      </c>
      <c r="AG972" s="153">
        <f t="shared" si="276"/>
        <v>0</v>
      </c>
      <c r="AH972" s="85">
        <f t="shared" si="277"/>
        <v>1</v>
      </c>
      <c r="AI972" s="81">
        <f t="shared" si="278"/>
        <v>20</v>
      </c>
    </row>
    <row r="973" spans="2:35" x14ac:dyDescent="0.25">
      <c r="B973" s="209" t="s">
        <v>217</v>
      </c>
      <c r="C973" s="209">
        <v>356</v>
      </c>
      <c r="D973" s="85">
        <f>IF(C973=C974,0,1)</f>
        <v>0</v>
      </c>
      <c r="E973" s="198" t="s">
        <v>1677</v>
      </c>
      <c r="F973" s="209"/>
      <c r="G973" s="210">
        <v>0.60416666666666663</v>
      </c>
      <c r="H973" s="240">
        <v>0.70138888888888884</v>
      </c>
      <c r="I973" s="241">
        <v>44337</v>
      </c>
      <c r="J973" s="241">
        <v>44337</v>
      </c>
      <c r="K973" s="241">
        <v>44337</v>
      </c>
      <c r="L973" s="241">
        <v>44337</v>
      </c>
      <c r="M973" s="240">
        <v>0.60416666666666663</v>
      </c>
      <c r="N973" s="240">
        <v>0.68055555555555547</v>
      </c>
      <c r="O973" s="242" t="s">
        <v>1678</v>
      </c>
      <c r="P973" s="50" t="s">
        <v>1679</v>
      </c>
      <c r="Q973" s="209" t="s">
        <v>77</v>
      </c>
      <c r="R973" s="202" t="s">
        <v>806</v>
      </c>
      <c r="S973" s="198" t="s">
        <v>336</v>
      </c>
      <c r="T973" s="221" t="s">
        <v>184</v>
      </c>
      <c r="U973" s="151">
        <f t="shared" si="266"/>
        <v>0</v>
      </c>
      <c r="V973" s="50">
        <f t="shared" si="267"/>
        <v>1</v>
      </c>
      <c r="W973" s="152">
        <f t="shared" si="280"/>
        <v>9.722222222222221E-2</v>
      </c>
      <c r="X973" s="152">
        <f t="shared" si="279"/>
        <v>9.722222222222221E-2</v>
      </c>
      <c r="Y973" s="134">
        <f t="shared" si="268"/>
        <v>0</v>
      </c>
      <c r="Z973" s="152">
        <f t="shared" si="269"/>
        <v>0.17361111111111116</v>
      </c>
      <c r="AA973" s="152">
        <f t="shared" si="270"/>
        <v>0.27083333333333337</v>
      </c>
      <c r="AB973" s="91">
        <f t="shared" si="271"/>
        <v>21</v>
      </c>
      <c r="AC973" s="81">
        <f t="shared" si="272"/>
        <v>5</v>
      </c>
      <c r="AD973" s="81">
        <f t="shared" si="273"/>
        <v>20</v>
      </c>
      <c r="AE973" s="81" t="str">
        <f t="shared" si="274"/>
        <v>5-20</v>
      </c>
      <c r="AF973" s="152">
        <f t="shared" si="275"/>
        <v>7.638888888888884E-2</v>
      </c>
      <c r="AG973" s="153">
        <f t="shared" si="276"/>
        <v>0</v>
      </c>
      <c r="AH973" s="85">
        <f t="shared" si="277"/>
        <v>1</v>
      </c>
      <c r="AI973" s="81">
        <f t="shared" si="278"/>
        <v>20</v>
      </c>
    </row>
    <row r="974" spans="2:35" ht="30" x14ac:dyDescent="0.25">
      <c r="B974" s="209" t="s">
        <v>217</v>
      </c>
      <c r="C974" s="209">
        <v>356</v>
      </c>
      <c r="D974" s="85">
        <f>IF(C974=C975,0,1)</f>
        <v>0</v>
      </c>
      <c r="E974" s="266" t="s">
        <v>1680</v>
      </c>
      <c r="F974" s="209"/>
      <c r="G974" s="210">
        <v>0.60416666666666663</v>
      </c>
      <c r="H974" s="210">
        <v>0.70138888888888884</v>
      </c>
      <c r="I974" s="211">
        <v>44337</v>
      </c>
      <c r="J974" s="211">
        <v>44337</v>
      </c>
      <c r="K974" s="211">
        <v>44337</v>
      </c>
      <c r="L974" s="211">
        <v>44337</v>
      </c>
      <c r="M974" s="210">
        <v>0.60416666666666663</v>
      </c>
      <c r="N974" s="210">
        <v>0.68055555555555547</v>
      </c>
      <c r="O974" s="198" t="s">
        <v>1681</v>
      </c>
      <c r="P974" s="50" t="s">
        <v>1679</v>
      </c>
      <c r="Q974" s="209" t="s">
        <v>77</v>
      </c>
      <c r="R974" s="202" t="s">
        <v>1682</v>
      </c>
      <c r="S974" s="198" t="s">
        <v>336</v>
      </c>
      <c r="T974" s="221" t="s">
        <v>184</v>
      </c>
      <c r="U974" s="151">
        <f t="shared" si="266"/>
        <v>0</v>
      </c>
      <c r="V974" s="50">
        <f t="shared" si="267"/>
        <v>1</v>
      </c>
      <c r="W974" s="152">
        <f t="shared" si="280"/>
        <v>9.722222222222221E-2</v>
      </c>
      <c r="X974" s="152">
        <f t="shared" si="279"/>
        <v>9.722222222222221E-2</v>
      </c>
      <c r="Y974" s="134">
        <f t="shared" si="268"/>
        <v>0</v>
      </c>
      <c r="Z974" s="152">
        <f t="shared" si="269"/>
        <v>0.17361111111111116</v>
      </c>
      <c r="AA974" s="152">
        <f t="shared" si="270"/>
        <v>0.27083333333333337</v>
      </c>
      <c r="AB974" s="91">
        <f t="shared" si="271"/>
        <v>21</v>
      </c>
      <c r="AC974" s="81">
        <f t="shared" si="272"/>
        <v>5</v>
      </c>
      <c r="AD974" s="81">
        <f t="shared" si="273"/>
        <v>20</v>
      </c>
      <c r="AE974" s="81" t="str">
        <f t="shared" si="274"/>
        <v>5-20</v>
      </c>
      <c r="AF974" s="152">
        <f t="shared" si="275"/>
        <v>7.638888888888884E-2</v>
      </c>
      <c r="AG974" s="153">
        <f t="shared" si="276"/>
        <v>0</v>
      </c>
      <c r="AH974" s="85">
        <f t="shared" si="277"/>
        <v>1</v>
      </c>
      <c r="AI974" s="81">
        <f t="shared" si="278"/>
        <v>20</v>
      </c>
    </row>
    <row r="975" spans="2:35" ht="30" x14ac:dyDescent="0.25">
      <c r="B975" s="209" t="s">
        <v>204</v>
      </c>
      <c r="C975" s="209">
        <v>356</v>
      </c>
      <c r="D975" s="85">
        <v>0</v>
      </c>
      <c r="E975" s="198" t="s">
        <v>1683</v>
      </c>
      <c r="F975" s="209"/>
      <c r="G975" s="210">
        <v>0.60416666666666663</v>
      </c>
      <c r="H975" s="210">
        <v>0.70138888888888884</v>
      </c>
      <c r="I975" s="211">
        <v>44337</v>
      </c>
      <c r="J975" s="211">
        <v>44337</v>
      </c>
      <c r="K975" s="211">
        <v>44337</v>
      </c>
      <c r="L975" s="211">
        <v>44337</v>
      </c>
      <c r="M975" s="210">
        <v>0.625</v>
      </c>
      <c r="N975" s="210">
        <v>0.70138888888888884</v>
      </c>
      <c r="O975" s="198" t="s">
        <v>1556</v>
      </c>
      <c r="P975" s="50" t="s">
        <v>1679</v>
      </c>
      <c r="Q975" s="209" t="s">
        <v>77</v>
      </c>
      <c r="R975" s="202" t="s">
        <v>352</v>
      </c>
      <c r="S975" s="198" t="s">
        <v>336</v>
      </c>
      <c r="T975" s="221" t="s">
        <v>184</v>
      </c>
      <c r="U975" s="151">
        <f t="shared" si="266"/>
        <v>0</v>
      </c>
      <c r="V975" s="50">
        <f t="shared" si="267"/>
        <v>1</v>
      </c>
      <c r="W975" s="152">
        <f t="shared" si="280"/>
        <v>9.722222222222221E-2</v>
      </c>
      <c r="X975" s="152">
        <f t="shared" si="279"/>
        <v>9.722222222222221E-2</v>
      </c>
      <c r="Y975" s="134">
        <f t="shared" si="268"/>
        <v>0</v>
      </c>
      <c r="Z975" s="152">
        <f t="shared" si="269"/>
        <v>0.17361111111111116</v>
      </c>
      <c r="AA975" s="152">
        <f t="shared" si="270"/>
        <v>0.27083333333333337</v>
      </c>
      <c r="AB975" s="91">
        <f t="shared" si="271"/>
        <v>21</v>
      </c>
      <c r="AC975" s="81">
        <f t="shared" si="272"/>
        <v>5</v>
      </c>
      <c r="AD975" s="81">
        <f t="shared" si="273"/>
        <v>20</v>
      </c>
      <c r="AE975" s="81" t="str">
        <f t="shared" si="274"/>
        <v>5-20</v>
      </c>
      <c r="AF975" s="152">
        <f t="shared" si="275"/>
        <v>7.638888888888884E-2</v>
      </c>
      <c r="AG975" s="153">
        <f t="shared" si="276"/>
        <v>0</v>
      </c>
      <c r="AH975" s="85">
        <f t="shared" si="277"/>
        <v>1</v>
      </c>
      <c r="AI975" s="81">
        <f t="shared" si="278"/>
        <v>20</v>
      </c>
    </row>
    <row r="976" spans="2:35" ht="45" x14ac:dyDescent="0.25">
      <c r="B976" s="209" t="s">
        <v>165</v>
      </c>
      <c r="C976" s="209">
        <v>357</v>
      </c>
      <c r="D976" s="85">
        <f t="shared" ref="D976:D988" si="281">IF(C976=C977,0,1)</f>
        <v>1</v>
      </c>
      <c r="E976" s="198" t="s">
        <v>1684</v>
      </c>
      <c r="F976" s="209"/>
      <c r="G976" s="210">
        <v>0.60416666666666663</v>
      </c>
      <c r="H976" s="210">
        <v>0.69444444444444453</v>
      </c>
      <c r="I976" s="211">
        <v>44337</v>
      </c>
      <c r="J976" s="211">
        <v>44337</v>
      </c>
      <c r="K976" s="211">
        <v>44337</v>
      </c>
      <c r="L976" s="211">
        <v>44337</v>
      </c>
      <c r="M976" s="210">
        <v>0.60416666666666663</v>
      </c>
      <c r="N976" s="210">
        <v>0.69444444444444453</v>
      </c>
      <c r="O976" s="198" t="s">
        <v>372</v>
      </c>
      <c r="P976" s="50" t="s">
        <v>1180</v>
      </c>
      <c r="Q976" s="221" t="s">
        <v>77</v>
      </c>
      <c r="R976" s="227" t="s">
        <v>349</v>
      </c>
      <c r="S976" s="228" t="s">
        <v>336</v>
      </c>
      <c r="T976" s="226" t="s">
        <v>184</v>
      </c>
      <c r="U976" s="151">
        <f t="shared" si="266"/>
        <v>0</v>
      </c>
      <c r="V976" s="50">
        <f t="shared" si="267"/>
        <v>1</v>
      </c>
      <c r="W976" s="152">
        <f t="shared" si="280"/>
        <v>9.0277777777777901E-2</v>
      </c>
      <c r="X976" s="152">
        <f t="shared" si="279"/>
        <v>9.0277777777777901E-2</v>
      </c>
      <c r="Y976" s="134">
        <f t="shared" si="268"/>
        <v>0</v>
      </c>
      <c r="Z976" s="152">
        <f t="shared" si="269"/>
        <v>0.18055555555555547</v>
      </c>
      <c r="AA976" s="152">
        <f t="shared" si="270"/>
        <v>0.27083333333333337</v>
      </c>
      <c r="AB976" s="91">
        <f t="shared" si="271"/>
        <v>21</v>
      </c>
      <c r="AC976" s="81">
        <f t="shared" si="272"/>
        <v>5</v>
      </c>
      <c r="AD976" s="81">
        <f t="shared" si="273"/>
        <v>20</v>
      </c>
      <c r="AE976" s="81" t="str">
        <f t="shared" si="274"/>
        <v>5-20</v>
      </c>
      <c r="AF976" s="152">
        <f t="shared" si="275"/>
        <v>9.0277777777777901E-2</v>
      </c>
      <c r="AG976" s="153">
        <f t="shared" si="276"/>
        <v>0</v>
      </c>
      <c r="AH976" s="85">
        <f t="shared" si="277"/>
        <v>1</v>
      </c>
      <c r="AI976" s="81">
        <f t="shared" si="278"/>
        <v>20</v>
      </c>
    </row>
    <row r="977" spans="2:35" x14ac:dyDescent="0.25">
      <c r="B977" s="209" t="s">
        <v>192</v>
      </c>
      <c r="C977" s="209">
        <v>358</v>
      </c>
      <c r="D977" s="85">
        <f t="shared" si="281"/>
        <v>0</v>
      </c>
      <c r="E977" s="198" t="s">
        <v>1685</v>
      </c>
      <c r="F977" s="209"/>
      <c r="G977" s="210">
        <v>0.625</v>
      </c>
      <c r="H977" s="229">
        <v>0.47916666666666669</v>
      </c>
      <c r="I977" s="211">
        <v>44337</v>
      </c>
      <c r="J977" s="211">
        <v>44338</v>
      </c>
      <c r="K977" s="211">
        <v>44337</v>
      </c>
      <c r="L977" s="211">
        <v>44337</v>
      </c>
      <c r="M977" s="210">
        <v>0.41666666666666669</v>
      </c>
      <c r="N977" s="210">
        <v>0.58333333333333337</v>
      </c>
      <c r="O977" s="198" t="s">
        <v>65</v>
      </c>
      <c r="P977" s="50" t="s">
        <v>242</v>
      </c>
      <c r="Q977" s="73" t="s">
        <v>47</v>
      </c>
      <c r="R977" s="227" t="s">
        <v>1491</v>
      </c>
      <c r="S977" s="228" t="s">
        <v>336</v>
      </c>
      <c r="T977" s="226" t="s">
        <v>184</v>
      </c>
      <c r="U977" s="151">
        <f t="shared" si="266"/>
        <v>1</v>
      </c>
      <c r="V977" s="50">
        <f t="shared" si="267"/>
        <v>1</v>
      </c>
      <c r="W977" s="152">
        <f t="shared" si="280"/>
        <v>0.12566666666666662</v>
      </c>
      <c r="X977" s="152">
        <f t="shared" si="279"/>
        <v>0.35483333333333333</v>
      </c>
      <c r="Y977" s="134">
        <f t="shared" si="268"/>
        <v>1</v>
      </c>
      <c r="Z977" s="152">
        <f t="shared" si="269"/>
        <v>0</v>
      </c>
      <c r="AA977" s="152">
        <f t="shared" si="270"/>
        <v>0.35483333333333333</v>
      </c>
      <c r="AB977" s="91">
        <f t="shared" si="271"/>
        <v>22</v>
      </c>
      <c r="AC977" s="81">
        <f t="shared" si="272"/>
        <v>5</v>
      </c>
      <c r="AD977" s="81">
        <f t="shared" si="273"/>
        <v>20</v>
      </c>
      <c r="AE977" s="81" t="str">
        <f t="shared" si="274"/>
        <v>5-20</v>
      </c>
      <c r="AF977" s="152">
        <f t="shared" si="275"/>
        <v>0.16666666666666669</v>
      </c>
      <c r="AG977" s="153">
        <f t="shared" si="276"/>
        <v>0</v>
      </c>
      <c r="AH977" s="85">
        <f t="shared" si="277"/>
        <v>1</v>
      </c>
      <c r="AI977" s="81">
        <f t="shared" si="278"/>
        <v>20</v>
      </c>
    </row>
    <row r="978" spans="2:35" x14ac:dyDescent="0.25">
      <c r="B978" s="209" t="s">
        <v>192</v>
      </c>
      <c r="C978" s="209">
        <v>358</v>
      </c>
      <c r="D978" s="85">
        <f t="shared" si="281"/>
        <v>0</v>
      </c>
      <c r="E978" s="198" t="s">
        <v>1686</v>
      </c>
      <c r="F978" s="209"/>
      <c r="G978" s="210">
        <v>0.625</v>
      </c>
      <c r="H978" s="229">
        <v>0.47916666666666669</v>
      </c>
      <c r="I978" s="211">
        <v>44337</v>
      </c>
      <c r="J978" s="211">
        <v>44338</v>
      </c>
      <c r="K978" s="211">
        <v>44337</v>
      </c>
      <c r="L978" s="211">
        <v>44337</v>
      </c>
      <c r="M978" s="210">
        <v>0.64583333333333337</v>
      </c>
      <c r="N978" s="210">
        <v>0.72222222222222221</v>
      </c>
      <c r="O978" s="198" t="s">
        <v>84</v>
      </c>
      <c r="P978" s="175" t="s">
        <v>242</v>
      </c>
      <c r="Q978" s="73" t="s">
        <v>47</v>
      </c>
      <c r="R978" s="243" t="s">
        <v>1491</v>
      </c>
      <c r="S978" s="232" t="s">
        <v>336</v>
      </c>
      <c r="T978" s="244" t="s">
        <v>184</v>
      </c>
      <c r="U978" s="151">
        <f t="shared" si="266"/>
        <v>1</v>
      </c>
      <c r="V978" s="50">
        <f t="shared" si="267"/>
        <v>1</v>
      </c>
      <c r="W978" s="152">
        <f t="shared" si="280"/>
        <v>0.12566666666666662</v>
      </c>
      <c r="X978" s="152">
        <f t="shared" si="279"/>
        <v>0.35483333333333333</v>
      </c>
      <c r="Y978" s="134">
        <f t="shared" si="268"/>
        <v>1</v>
      </c>
      <c r="Z978" s="152">
        <f t="shared" si="269"/>
        <v>0</v>
      </c>
      <c r="AA978" s="152">
        <f t="shared" si="270"/>
        <v>0.35483333333333333</v>
      </c>
      <c r="AB978" s="91">
        <f t="shared" si="271"/>
        <v>22</v>
      </c>
      <c r="AC978" s="81">
        <f t="shared" si="272"/>
        <v>5</v>
      </c>
      <c r="AD978" s="81">
        <f t="shared" si="273"/>
        <v>20</v>
      </c>
      <c r="AE978" s="81" t="str">
        <f t="shared" si="274"/>
        <v>5-20</v>
      </c>
      <c r="AF978" s="152">
        <f t="shared" si="275"/>
        <v>7.638888888888884E-2</v>
      </c>
      <c r="AG978" s="153">
        <f t="shared" si="276"/>
        <v>0</v>
      </c>
      <c r="AH978" s="85">
        <f t="shared" si="277"/>
        <v>1</v>
      </c>
      <c r="AI978" s="81">
        <f t="shared" si="278"/>
        <v>20</v>
      </c>
    </row>
    <row r="979" spans="2:35" ht="30" x14ac:dyDescent="0.25">
      <c r="B979" s="178" t="s">
        <v>192</v>
      </c>
      <c r="C979" s="178">
        <v>358</v>
      </c>
      <c r="D979" s="85">
        <f t="shared" si="281"/>
        <v>0</v>
      </c>
      <c r="E979" s="173" t="s">
        <v>1692</v>
      </c>
      <c r="F979" s="178"/>
      <c r="G979" s="199">
        <v>0.625</v>
      </c>
      <c r="H979" s="259">
        <v>0.47916666666666669</v>
      </c>
      <c r="I979" s="200">
        <v>44337</v>
      </c>
      <c r="J979" s="200">
        <v>44338</v>
      </c>
      <c r="K979" s="200">
        <v>44338</v>
      </c>
      <c r="L979" s="200">
        <v>44338</v>
      </c>
      <c r="M979" s="199">
        <v>0.33333333333333331</v>
      </c>
      <c r="N979" s="199">
        <v>0.40972222222222227</v>
      </c>
      <c r="O979" s="173" t="s">
        <v>372</v>
      </c>
      <c r="P979" s="175" t="s">
        <v>242</v>
      </c>
      <c r="Q979" s="73" t="s">
        <v>47</v>
      </c>
      <c r="R979" s="243" t="s">
        <v>1491</v>
      </c>
      <c r="S979" s="232" t="s">
        <v>336</v>
      </c>
      <c r="T979" s="244" t="s">
        <v>184</v>
      </c>
      <c r="U979" s="151">
        <f t="shared" si="266"/>
        <v>1</v>
      </c>
      <c r="V979" s="50">
        <f t="shared" si="267"/>
        <v>1</v>
      </c>
      <c r="W979" s="152">
        <f t="shared" si="280"/>
        <v>0.12566666666666662</v>
      </c>
      <c r="X979" s="152">
        <f t="shared" si="279"/>
        <v>0.35483333333333333</v>
      </c>
      <c r="Y979" s="134">
        <f t="shared" si="268"/>
        <v>1</v>
      </c>
      <c r="Z979" s="152">
        <f t="shared" si="269"/>
        <v>0</v>
      </c>
      <c r="AA979" s="152">
        <f t="shared" si="270"/>
        <v>0.35483333333333333</v>
      </c>
      <c r="AB979" s="91">
        <f t="shared" si="271"/>
        <v>22</v>
      </c>
      <c r="AC979" s="81">
        <f t="shared" si="272"/>
        <v>5</v>
      </c>
      <c r="AD979" s="81">
        <f t="shared" si="273"/>
        <v>20</v>
      </c>
      <c r="AE979" s="81" t="str">
        <f t="shared" si="274"/>
        <v>5-20</v>
      </c>
      <c r="AF979" s="152">
        <f t="shared" si="275"/>
        <v>7.6388888888888951E-2</v>
      </c>
      <c r="AG979" s="153">
        <f t="shared" si="276"/>
        <v>0</v>
      </c>
      <c r="AH979" s="85">
        <f t="shared" si="277"/>
        <v>1</v>
      </c>
      <c r="AI979" s="81">
        <f t="shared" si="278"/>
        <v>20</v>
      </c>
    </row>
    <row r="980" spans="2:35" x14ac:dyDescent="0.25">
      <c r="B980" s="178" t="s">
        <v>192</v>
      </c>
      <c r="C980" s="178">
        <v>358</v>
      </c>
      <c r="D980" s="85">
        <f t="shared" si="281"/>
        <v>0</v>
      </c>
      <c r="E980" s="173" t="s">
        <v>1693</v>
      </c>
      <c r="F980" s="178"/>
      <c r="G980" s="199">
        <v>0.625</v>
      </c>
      <c r="H980" s="259">
        <v>0.47916666666666669</v>
      </c>
      <c r="I980" s="200">
        <v>44337</v>
      </c>
      <c r="J980" s="200">
        <v>44338</v>
      </c>
      <c r="K980" s="200">
        <v>44338</v>
      </c>
      <c r="L980" s="200">
        <v>44338</v>
      </c>
      <c r="M980" s="199">
        <v>0.36805555555555558</v>
      </c>
      <c r="N980" s="199">
        <v>0.40972222222222227</v>
      </c>
      <c r="O980" s="173" t="s">
        <v>684</v>
      </c>
      <c r="P980" s="175" t="s">
        <v>242</v>
      </c>
      <c r="Q980" s="73" t="s">
        <v>77</v>
      </c>
      <c r="R980" s="243" t="s">
        <v>1491</v>
      </c>
      <c r="S980" s="232" t="s">
        <v>336</v>
      </c>
      <c r="T980" s="244" t="s">
        <v>184</v>
      </c>
      <c r="U980" s="151">
        <f t="shared" si="266"/>
        <v>1</v>
      </c>
      <c r="V980" s="50">
        <f t="shared" si="267"/>
        <v>1</v>
      </c>
      <c r="W980" s="152">
        <f t="shared" si="280"/>
        <v>0.12566666666666662</v>
      </c>
      <c r="X980" s="152">
        <f t="shared" si="279"/>
        <v>0.35483333333333333</v>
      </c>
      <c r="Y980" s="134">
        <f t="shared" si="268"/>
        <v>1</v>
      </c>
      <c r="Z980" s="152">
        <f t="shared" si="269"/>
        <v>0</v>
      </c>
      <c r="AA980" s="152">
        <f t="shared" si="270"/>
        <v>0.35483333333333333</v>
      </c>
      <c r="AB980" s="91">
        <f t="shared" si="271"/>
        <v>22</v>
      </c>
      <c r="AC980" s="81">
        <f t="shared" si="272"/>
        <v>5</v>
      </c>
      <c r="AD980" s="81">
        <f t="shared" si="273"/>
        <v>20</v>
      </c>
      <c r="AE980" s="81" t="str">
        <f t="shared" si="274"/>
        <v>5-20</v>
      </c>
      <c r="AF980" s="152">
        <f t="shared" si="275"/>
        <v>4.1666666666666685E-2</v>
      </c>
      <c r="AG980" s="153">
        <f t="shared" si="276"/>
        <v>0</v>
      </c>
      <c r="AH980" s="85">
        <f t="shared" si="277"/>
        <v>1</v>
      </c>
      <c r="AI980" s="81">
        <f t="shared" si="278"/>
        <v>20</v>
      </c>
    </row>
    <row r="981" spans="2:35" ht="30" x14ac:dyDescent="0.25">
      <c r="B981" s="178" t="s">
        <v>192</v>
      </c>
      <c r="C981" s="178">
        <v>358</v>
      </c>
      <c r="D981" s="85">
        <f t="shared" si="281"/>
        <v>1</v>
      </c>
      <c r="E981" s="173" t="s">
        <v>1694</v>
      </c>
      <c r="F981" s="178"/>
      <c r="G981" s="199">
        <v>0.625</v>
      </c>
      <c r="H981" s="259">
        <v>0.47916666666666669</v>
      </c>
      <c r="I981" s="200">
        <v>44337</v>
      </c>
      <c r="J981" s="200">
        <v>44338</v>
      </c>
      <c r="K981" s="200">
        <v>44338</v>
      </c>
      <c r="L981" s="200">
        <v>44338</v>
      </c>
      <c r="M981" s="199">
        <v>0.375</v>
      </c>
      <c r="N981" s="199">
        <v>0.47916666666666669</v>
      </c>
      <c r="O981" s="173" t="s">
        <v>271</v>
      </c>
      <c r="P981" s="175" t="s">
        <v>242</v>
      </c>
      <c r="Q981" s="73" t="s">
        <v>77</v>
      </c>
      <c r="R981" s="243" t="s">
        <v>1491</v>
      </c>
      <c r="S981" s="232" t="s">
        <v>336</v>
      </c>
      <c r="T981" s="244" t="s">
        <v>184</v>
      </c>
      <c r="U981" s="151">
        <f t="shared" si="266"/>
        <v>1</v>
      </c>
      <c r="V981" s="50">
        <f t="shared" si="267"/>
        <v>1</v>
      </c>
      <c r="W981" s="152">
        <f t="shared" si="280"/>
        <v>0.12566666666666662</v>
      </c>
      <c r="X981" s="152">
        <f t="shared" si="279"/>
        <v>0.35483333333333333</v>
      </c>
      <c r="Y981" s="134">
        <f t="shared" si="268"/>
        <v>1</v>
      </c>
      <c r="Z981" s="152">
        <f t="shared" si="269"/>
        <v>0</v>
      </c>
      <c r="AA981" s="152">
        <f t="shared" si="270"/>
        <v>0.35483333333333333</v>
      </c>
      <c r="AB981" s="91">
        <f t="shared" si="271"/>
        <v>22</v>
      </c>
      <c r="AC981" s="81">
        <f t="shared" si="272"/>
        <v>5</v>
      </c>
      <c r="AD981" s="81">
        <f t="shared" si="273"/>
        <v>20</v>
      </c>
      <c r="AE981" s="81" t="str">
        <f t="shared" si="274"/>
        <v>5-20</v>
      </c>
      <c r="AF981" s="152">
        <f t="shared" si="275"/>
        <v>0.10416666666666669</v>
      </c>
      <c r="AG981" s="153">
        <f t="shared" si="276"/>
        <v>0</v>
      </c>
      <c r="AH981" s="85">
        <f t="shared" si="277"/>
        <v>1</v>
      </c>
      <c r="AI981" s="81">
        <f t="shared" si="278"/>
        <v>20</v>
      </c>
    </row>
    <row r="982" spans="2:35" x14ac:dyDescent="0.25">
      <c r="B982" s="50" t="s">
        <v>169</v>
      </c>
      <c r="C982" s="179">
        <v>359</v>
      </c>
      <c r="D982" s="85">
        <f t="shared" si="281"/>
        <v>0</v>
      </c>
      <c r="E982" s="50" t="s">
        <v>1695</v>
      </c>
      <c r="F982" s="50" t="s">
        <v>441</v>
      </c>
      <c r="G982" s="70">
        <v>0.33333333333333331</v>
      </c>
      <c r="H982" s="70">
        <v>0.45833333333333331</v>
      </c>
      <c r="I982" s="71">
        <v>44338</v>
      </c>
      <c r="J982" s="71">
        <v>44338</v>
      </c>
      <c r="K982" s="71">
        <v>44338</v>
      </c>
      <c r="L982" s="71">
        <v>44338</v>
      </c>
      <c r="M982" s="70">
        <v>0.33333333333333331</v>
      </c>
      <c r="N982" s="70">
        <v>0.375</v>
      </c>
      <c r="O982" s="50" t="s">
        <v>126</v>
      </c>
      <c r="P982" s="50" t="s">
        <v>171</v>
      </c>
      <c r="Q982" s="50" t="s">
        <v>47</v>
      </c>
      <c r="R982" s="50" t="s">
        <v>443</v>
      </c>
      <c r="S982" s="50" t="s">
        <v>337</v>
      </c>
      <c r="T982" s="244" t="s">
        <v>184</v>
      </c>
      <c r="U982" s="151">
        <f t="shared" si="266"/>
        <v>0</v>
      </c>
      <c r="V982" s="50">
        <f t="shared" si="267"/>
        <v>1</v>
      </c>
      <c r="W982" s="152">
        <f t="shared" si="280"/>
        <v>0.125</v>
      </c>
      <c r="X982" s="152">
        <f t="shared" si="279"/>
        <v>0.125</v>
      </c>
      <c r="Y982" s="134">
        <f t="shared" si="268"/>
        <v>1</v>
      </c>
      <c r="Z982" s="152">
        <f t="shared" si="269"/>
        <v>0</v>
      </c>
      <c r="AA982" s="152">
        <f t="shared" si="270"/>
        <v>0.125</v>
      </c>
      <c r="AB982" s="91">
        <f t="shared" si="271"/>
        <v>22</v>
      </c>
      <c r="AC982" s="81">
        <f t="shared" si="272"/>
        <v>5</v>
      </c>
      <c r="AD982" s="81">
        <f t="shared" si="273"/>
        <v>20</v>
      </c>
      <c r="AE982" s="81" t="str">
        <f t="shared" si="274"/>
        <v>5-20</v>
      </c>
      <c r="AF982" s="152">
        <f t="shared" si="275"/>
        <v>4.1666666666666685E-2</v>
      </c>
      <c r="AG982" s="153">
        <f t="shared" si="276"/>
        <v>0</v>
      </c>
      <c r="AH982" s="85">
        <f t="shared" si="277"/>
        <v>1</v>
      </c>
      <c r="AI982" s="81">
        <f t="shared" si="278"/>
        <v>20</v>
      </c>
    </row>
    <row r="983" spans="2:35" x14ac:dyDescent="0.25">
      <c r="B983" s="50" t="s">
        <v>169</v>
      </c>
      <c r="C983" s="179">
        <v>359</v>
      </c>
      <c r="D983" s="85">
        <f t="shared" si="281"/>
        <v>0</v>
      </c>
      <c r="E983" s="50" t="s">
        <v>1696</v>
      </c>
      <c r="F983" s="50" t="s">
        <v>903</v>
      </c>
      <c r="G983" s="70">
        <v>0.33333333333333331</v>
      </c>
      <c r="H983" s="70">
        <v>0.45833333333333331</v>
      </c>
      <c r="I983" s="71">
        <v>44338</v>
      </c>
      <c r="J983" s="71">
        <v>44338</v>
      </c>
      <c r="K983" s="71">
        <v>44338</v>
      </c>
      <c r="L983" s="71">
        <v>44338</v>
      </c>
      <c r="M983" s="161">
        <v>0.38194444444444442</v>
      </c>
      <c r="N983" s="161">
        <v>0.43263888888888885</v>
      </c>
      <c r="O983" s="50" t="s">
        <v>84</v>
      </c>
      <c r="P983" s="50" t="s">
        <v>171</v>
      </c>
      <c r="Q983" s="50" t="s">
        <v>77</v>
      </c>
      <c r="R983" s="50" t="s">
        <v>351</v>
      </c>
      <c r="S983" s="50" t="s">
        <v>337</v>
      </c>
      <c r="T983" s="244" t="s">
        <v>184</v>
      </c>
      <c r="U983" s="151">
        <f t="shared" si="266"/>
        <v>0</v>
      </c>
      <c r="V983" s="50">
        <f t="shared" si="267"/>
        <v>1</v>
      </c>
      <c r="W983" s="152">
        <f t="shared" si="280"/>
        <v>0.125</v>
      </c>
      <c r="X983" s="152">
        <f t="shared" si="279"/>
        <v>0.125</v>
      </c>
      <c r="Y983" s="134">
        <f t="shared" si="268"/>
        <v>1</v>
      </c>
      <c r="Z983" s="152">
        <f t="shared" si="269"/>
        <v>0</v>
      </c>
      <c r="AA983" s="152">
        <f t="shared" si="270"/>
        <v>0.125</v>
      </c>
      <c r="AB983" s="91">
        <f t="shared" si="271"/>
        <v>22</v>
      </c>
      <c r="AC983" s="81">
        <f t="shared" si="272"/>
        <v>5</v>
      </c>
      <c r="AD983" s="81">
        <f t="shared" si="273"/>
        <v>20</v>
      </c>
      <c r="AE983" s="81" t="str">
        <f t="shared" si="274"/>
        <v>5-20</v>
      </c>
      <c r="AF983" s="152">
        <f t="shared" si="275"/>
        <v>5.0694444444444431E-2</v>
      </c>
      <c r="AG983" s="153">
        <f t="shared" si="276"/>
        <v>0</v>
      </c>
      <c r="AH983" s="85">
        <f t="shared" si="277"/>
        <v>1</v>
      </c>
      <c r="AI983" s="81">
        <f t="shared" si="278"/>
        <v>20</v>
      </c>
    </row>
    <row r="984" spans="2:35" x14ac:dyDescent="0.25">
      <c r="B984" s="50" t="s">
        <v>169</v>
      </c>
      <c r="C984" s="179">
        <v>359</v>
      </c>
      <c r="D984" s="85">
        <f t="shared" si="281"/>
        <v>1</v>
      </c>
      <c r="E984" s="50" t="s">
        <v>1697</v>
      </c>
      <c r="F984" s="50" t="s">
        <v>441</v>
      </c>
      <c r="G984" s="70">
        <v>0.33333333333333331</v>
      </c>
      <c r="H984" s="70">
        <v>0.45833333333333331</v>
      </c>
      <c r="I984" s="71">
        <v>44338</v>
      </c>
      <c r="J984" s="71">
        <v>44338</v>
      </c>
      <c r="K984" s="71">
        <v>44338</v>
      </c>
      <c r="L984" s="71">
        <v>44338</v>
      </c>
      <c r="M984" s="70">
        <v>0.40972222222222227</v>
      </c>
      <c r="N984" s="70">
        <v>0.45833333333333331</v>
      </c>
      <c r="O984" s="50" t="s">
        <v>174</v>
      </c>
      <c r="P984" s="50" t="s">
        <v>171</v>
      </c>
      <c r="Q984" s="50" t="s">
        <v>47</v>
      </c>
      <c r="R984" s="50" t="s">
        <v>338</v>
      </c>
      <c r="S984" s="50" t="s">
        <v>336</v>
      </c>
      <c r="T984" s="244" t="s">
        <v>184</v>
      </c>
      <c r="U984" s="151">
        <f t="shared" si="266"/>
        <v>0</v>
      </c>
      <c r="V984" s="50">
        <f t="shared" si="267"/>
        <v>1</v>
      </c>
      <c r="W984" s="152">
        <f t="shared" si="280"/>
        <v>0.125</v>
      </c>
      <c r="X984" s="152">
        <f t="shared" si="279"/>
        <v>0.125</v>
      </c>
      <c r="Y984" s="134">
        <f t="shared" si="268"/>
        <v>1</v>
      </c>
      <c r="Z984" s="152">
        <f t="shared" si="269"/>
        <v>0</v>
      </c>
      <c r="AA984" s="152">
        <f t="shared" si="270"/>
        <v>0.125</v>
      </c>
      <c r="AB984" s="91">
        <f t="shared" si="271"/>
        <v>22</v>
      </c>
      <c r="AC984" s="81">
        <f t="shared" si="272"/>
        <v>5</v>
      </c>
      <c r="AD984" s="81">
        <f t="shared" si="273"/>
        <v>20</v>
      </c>
      <c r="AE984" s="81" t="str">
        <f t="shared" si="274"/>
        <v>5-20</v>
      </c>
      <c r="AF984" s="152">
        <f t="shared" si="275"/>
        <v>4.8611111111111049E-2</v>
      </c>
      <c r="AG984" s="153">
        <f t="shared" si="276"/>
        <v>0</v>
      </c>
      <c r="AH984" s="85">
        <f t="shared" si="277"/>
        <v>1</v>
      </c>
      <c r="AI984" s="81">
        <f t="shared" si="278"/>
        <v>20</v>
      </c>
    </row>
    <row r="985" spans="2:35" x14ac:dyDescent="0.25">
      <c r="B985" s="50" t="s">
        <v>88</v>
      </c>
      <c r="C985" s="179">
        <v>360</v>
      </c>
      <c r="D985" s="85">
        <f t="shared" si="281"/>
        <v>1</v>
      </c>
      <c r="E985" s="50" t="s">
        <v>1698</v>
      </c>
      <c r="F985" s="50" t="s">
        <v>887</v>
      </c>
      <c r="G985" s="70">
        <v>0.35416666666666669</v>
      </c>
      <c r="H985" s="70">
        <v>0.41666666666666669</v>
      </c>
      <c r="I985" s="71">
        <v>44338</v>
      </c>
      <c r="J985" s="71">
        <v>44338</v>
      </c>
      <c r="K985" s="71">
        <v>44338</v>
      </c>
      <c r="L985" s="71">
        <v>44338</v>
      </c>
      <c r="M985" s="70">
        <v>0.35416666666666669</v>
      </c>
      <c r="N985" s="70">
        <v>0.41666666666666669</v>
      </c>
      <c r="O985" s="50" t="s">
        <v>84</v>
      </c>
      <c r="P985" s="50" t="s">
        <v>89</v>
      </c>
      <c r="Q985" s="50" t="s">
        <v>77</v>
      </c>
      <c r="R985" s="50" t="s">
        <v>351</v>
      </c>
      <c r="S985" s="50" t="s">
        <v>337</v>
      </c>
      <c r="T985" s="50" t="s">
        <v>184</v>
      </c>
      <c r="U985" s="151">
        <f t="shared" si="266"/>
        <v>0</v>
      </c>
      <c r="V985" s="50">
        <f t="shared" si="267"/>
        <v>1</v>
      </c>
      <c r="W985" s="152">
        <f t="shared" si="280"/>
        <v>6.25E-2</v>
      </c>
      <c r="X985" s="152">
        <f t="shared" si="279"/>
        <v>6.25E-2</v>
      </c>
      <c r="Y985" s="134">
        <f t="shared" si="268"/>
        <v>1</v>
      </c>
      <c r="Z985" s="152">
        <f t="shared" si="269"/>
        <v>0</v>
      </c>
      <c r="AA985" s="152">
        <f t="shared" si="270"/>
        <v>6.25E-2</v>
      </c>
      <c r="AB985" s="91">
        <f t="shared" si="271"/>
        <v>22</v>
      </c>
      <c r="AC985" s="81">
        <f t="shared" si="272"/>
        <v>5</v>
      </c>
      <c r="AD985" s="81">
        <f t="shared" si="273"/>
        <v>20</v>
      </c>
      <c r="AE985" s="81" t="str">
        <f t="shared" si="274"/>
        <v>5-20</v>
      </c>
      <c r="AF985" s="152">
        <f t="shared" si="275"/>
        <v>6.25E-2</v>
      </c>
      <c r="AG985" s="153">
        <f t="shared" si="276"/>
        <v>0</v>
      </c>
      <c r="AH985" s="85">
        <f t="shared" si="277"/>
        <v>1</v>
      </c>
      <c r="AI985" s="81">
        <f t="shared" si="278"/>
        <v>20</v>
      </c>
    </row>
    <row r="986" spans="2:35" ht="30" x14ac:dyDescent="0.25">
      <c r="B986" s="50" t="s">
        <v>71</v>
      </c>
      <c r="C986" s="179">
        <v>361</v>
      </c>
      <c r="D986" s="85">
        <f t="shared" si="281"/>
        <v>0</v>
      </c>
      <c r="E986" s="72" t="s">
        <v>1699</v>
      </c>
      <c r="F986" s="50" t="s">
        <v>903</v>
      </c>
      <c r="G986" s="70">
        <v>0.3576388888888889</v>
      </c>
      <c r="H986" s="70">
        <v>0.44444444444444442</v>
      </c>
      <c r="I986" s="71">
        <v>44338</v>
      </c>
      <c r="J986" s="71">
        <v>44338</v>
      </c>
      <c r="K986" s="71">
        <v>44338</v>
      </c>
      <c r="L986" s="71">
        <v>44338</v>
      </c>
      <c r="M986" s="70">
        <v>0.3576388888888889</v>
      </c>
      <c r="N986" s="70">
        <v>0.43055555555555558</v>
      </c>
      <c r="O986" s="50" t="s">
        <v>163</v>
      </c>
      <c r="P986" s="50" t="s">
        <v>73</v>
      </c>
      <c r="Q986" s="50" t="s">
        <v>77</v>
      </c>
      <c r="R986" s="50" t="s">
        <v>443</v>
      </c>
      <c r="S986" s="50" t="s">
        <v>336</v>
      </c>
      <c r="T986" s="50" t="s">
        <v>184</v>
      </c>
      <c r="U986" s="151">
        <f t="shared" si="266"/>
        <v>0</v>
      </c>
      <c r="V986" s="50">
        <f t="shared" si="267"/>
        <v>1</v>
      </c>
      <c r="W986" s="152">
        <f t="shared" si="280"/>
        <v>8.6805555555555525E-2</v>
      </c>
      <c r="X986" s="152">
        <f t="shared" si="279"/>
        <v>8.6805555555555525E-2</v>
      </c>
      <c r="Y986" s="134">
        <f t="shared" si="268"/>
        <v>1</v>
      </c>
      <c r="Z986" s="152">
        <f t="shared" si="269"/>
        <v>0</v>
      </c>
      <c r="AA986" s="152">
        <f t="shared" si="270"/>
        <v>8.6805555555555525E-2</v>
      </c>
      <c r="AB986" s="91">
        <f t="shared" si="271"/>
        <v>22</v>
      </c>
      <c r="AC986" s="81">
        <f t="shared" si="272"/>
        <v>5</v>
      </c>
      <c r="AD986" s="81">
        <f t="shared" si="273"/>
        <v>20</v>
      </c>
      <c r="AE986" s="81" t="str">
        <f t="shared" si="274"/>
        <v>5-20</v>
      </c>
      <c r="AF986" s="152">
        <f t="shared" si="275"/>
        <v>7.2916666666666685E-2</v>
      </c>
      <c r="AG986" s="153">
        <f t="shared" si="276"/>
        <v>0</v>
      </c>
      <c r="AH986" s="85">
        <f t="shared" si="277"/>
        <v>1</v>
      </c>
      <c r="AI986" s="81">
        <f t="shared" si="278"/>
        <v>20</v>
      </c>
    </row>
    <row r="987" spans="2:35" x14ac:dyDescent="0.25">
      <c r="B987" s="50" t="s">
        <v>71</v>
      </c>
      <c r="C987" s="179">
        <v>361</v>
      </c>
      <c r="D987" s="85">
        <f t="shared" si="281"/>
        <v>0</v>
      </c>
      <c r="E987" s="50" t="s">
        <v>1700</v>
      </c>
      <c r="F987" s="50" t="s">
        <v>887</v>
      </c>
      <c r="G987" s="70">
        <v>0.3576388888888889</v>
      </c>
      <c r="H987" s="70">
        <v>0.44444444444444442</v>
      </c>
      <c r="I987" s="71">
        <v>44338</v>
      </c>
      <c r="J987" s="71">
        <v>44338</v>
      </c>
      <c r="K987" s="71">
        <v>44338</v>
      </c>
      <c r="L987" s="71">
        <v>44338</v>
      </c>
      <c r="M987" s="70">
        <v>0.41666666666666669</v>
      </c>
      <c r="N987" s="70">
        <v>0.4375</v>
      </c>
      <c r="O987" s="50" t="s">
        <v>72</v>
      </c>
      <c r="P987" s="50" t="s">
        <v>73</v>
      </c>
      <c r="Q987" s="50" t="s">
        <v>77</v>
      </c>
      <c r="R987" s="50" t="s">
        <v>352</v>
      </c>
      <c r="S987" s="50" t="s">
        <v>337</v>
      </c>
      <c r="T987" s="50" t="s">
        <v>184</v>
      </c>
      <c r="U987" s="151">
        <f t="shared" si="266"/>
        <v>0</v>
      </c>
      <c r="V987" s="50">
        <f t="shared" si="267"/>
        <v>1</v>
      </c>
      <c r="W987" s="152">
        <f t="shared" si="280"/>
        <v>8.6805555555555525E-2</v>
      </c>
      <c r="X987" s="152">
        <f t="shared" si="279"/>
        <v>8.6805555555555525E-2</v>
      </c>
      <c r="Y987" s="134">
        <f t="shared" si="268"/>
        <v>1</v>
      </c>
      <c r="Z987" s="152">
        <f t="shared" si="269"/>
        <v>0</v>
      </c>
      <c r="AA987" s="152">
        <f t="shared" si="270"/>
        <v>8.6805555555555525E-2</v>
      </c>
      <c r="AB987" s="91">
        <f t="shared" si="271"/>
        <v>22</v>
      </c>
      <c r="AC987" s="81">
        <f t="shared" si="272"/>
        <v>5</v>
      </c>
      <c r="AD987" s="81">
        <f t="shared" si="273"/>
        <v>20</v>
      </c>
      <c r="AE987" s="81" t="str">
        <f t="shared" si="274"/>
        <v>5-20</v>
      </c>
      <c r="AF987" s="152">
        <f t="shared" si="275"/>
        <v>2.0833333333333315E-2</v>
      </c>
      <c r="AG987" s="153">
        <f t="shared" si="276"/>
        <v>0</v>
      </c>
      <c r="AH987" s="85">
        <f t="shared" si="277"/>
        <v>1</v>
      </c>
      <c r="AI987" s="81">
        <f t="shared" si="278"/>
        <v>20</v>
      </c>
    </row>
    <row r="988" spans="2:35" x14ac:dyDescent="0.25">
      <c r="B988" s="50" t="s">
        <v>71</v>
      </c>
      <c r="C988" s="179">
        <v>361</v>
      </c>
      <c r="D988" s="85">
        <f t="shared" si="281"/>
        <v>1</v>
      </c>
      <c r="E988" s="50" t="s">
        <v>1063</v>
      </c>
      <c r="F988" s="50" t="s">
        <v>441</v>
      </c>
      <c r="G988" s="70">
        <v>0.3576388888888889</v>
      </c>
      <c r="H988" s="70">
        <v>0.44444444444444442</v>
      </c>
      <c r="I988" s="71">
        <v>44338</v>
      </c>
      <c r="J988" s="71">
        <v>44338</v>
      </c>
      <c r="K988" s="71">
        <v>44338</v>
      </c>
      <c r="L988" s="71">
        <v>44338</v>
      </c>
      <c r="M988" s="70">
        <v>0.40972222222222227</v>
      </c>
      <c r="N988" s="70">
        <v>0.4236111111111111</v>
      </c>
      <c r="O988" s="50" t="s">
        <v>372</v>
      </c>
      <c r="P988" s="50" t="s">
        <v>73</v>
      </c>
      <c r="Q988" s="50" t="s">
        <v>77</v>
      </c>
      <c r="R988" s="50" t="s">
        <v>338</v>
      </c>
      <c r="S988" s="50"/>
      <c r="T988" s="50" t="s">
        <v>184</v>
      </c>
      <c r="U988" s="151">
        <f t="shared" si="266"/>
        <v>0</v>
      </c>
      <c r="V988" s="50">
        <f t="shared" si="267"/>
        <v>1</v>
      </c>
      <c r="W988" s="152">
        <f t="shared" si="280"/>
        <v>8.6805555555555525E-2</v>
      </c>
      <c r="X988" s="152">
        <f t="shared" si="279"/>
        <v>8.6805555555555525E-2</v>
      </c>
      <c r="Y988" s="134">
        <f t="shared" si="268"/>
        <v>1</v>
      </c>
      <c r="Z988" s="152">
        <f t="shared" si="269"/>
        <v>0</v>
      </c>
      <c r="AA988" s="152">
        <f t="shared" si="270"/>
        <v>8.6805555555555525E-2</v>
      </c>
      <c r="AB988" s="91">
        <f t="shared" si="271"/>
        <v>22</v>
      </c>
      <c r="AC988" s="81">
        <f t="shared" si="272"/>
        <v>5</v>
      </c>
      <c r="AD988" s="81">
        <f t="shared" si="273"/>
        <v>20</v>
      </c>
      <c r="AE988" s="81" t="str">
        <f t="shared" si="274"/>
        <v>5-20</v>
      </c>
      <c r="AF988" s="152">
        <f t="shared" si="275"/>
        <v>0</v>
      </c>
      <c r="AG988" s="153">
        <f t="shared" si="276"/>
        <v>0</v>
      </c>
      <c r="AH988" s="85">
        <f t="shared" si="277"/>
        <v>0</v>
      </c>
      <c r="AI988" s="81">
        <f t="shared" si="278"/>
        <v>20</v>
      </c>
    </row>
    <row r="989" spans="2:35" x14ac:dyDescent="0.25">
      <c r="B989" s="50" t="s">
        <v>1701</v>
      </c>
      <c r="C989" s="179">
        <v>362</v>
      </c>
      <c r="D989" s="85">
        <v>0</v>
      </c>
      <c r="E989" s="50" t="s">
        <v>1702</v>
      </c>
      <c r="F989" s="50" t="s">
        <v>1051</v>
      </c>
      <c r="G989" s="70">
        <v>0.375</v>
      </c>
      <c r="H989" s="70">
        <v>0.39652777777777781</v>
      </c>
      <c r="I989" s="71">
        <v>44338</v>
      </c>
      <c r="J989" s="71">
        <v>44338</v>
      </c>
      <c r="K989" s="71">
        <v>44338</v>
      </c>
      <c r="L989" s="71">
        <v>44338</v>
      </c>
      <c r="M989" s="70">
        <v>0.375</v>
      </c>
      <c r="N989" s="70">
        <v>0.39652777777777781</v>
      </c>
      <c r="O989" s="50" t="s">
        <v>62</v>
      </c>
      <c r="P989" s="50"/>
      <c r="Q989" s="50" t="s">
        <v>77</v>
      </c>
      <c r="R989" s="50" t="s">
        <v>349</v>
      </c>
      <c r="S989" s="50" t="s">
        <v>337</v>
      </c>
      <c r="T989" s="50" t="s">
        <v>188</v>
      </c>
      <c r="U989" s="151">
        <f t="shared" si="266"/>
        <v>0</v>
      </c>
      <c r="V989" s="50">
        <f t="shared" si="267"/>
        <v>1</v>
      </c>
      <c r="W989" s="152">
        <f t="shared" si="280"/>
        <v>2.1527777777777812E-2</v>
      </c>
      <c r="X989" s="152">
        <f t="shared" si="279"/>
        <v>2.1527777777777812E-2</v>
      </c>
      <c r="Y989" s="134">
        <f t="shared" si="268"/>
        <v>1</v>
      </c>
      <c r="Z989" s="152">
        <f t="shared" si="269"/>
        <v>0</v>
      </c>
      <c r="AA989" s="152">
        <f t="shared" si="270"/>
        <v>2.1527777777777812E-2</v>
      </c>
      <c r="AB989" s="91">
        <f t="shared" si="271"/>
        <v>22</v>
      </c>
      <c r="AC989" s="81">
        <f t="shared" si="272"/>
        <v>5</v>
      </c>
      <c r="AD989" s="81">
        <f t="shared" si="273"/>
        <v>20</v>
      </c>
      <c r="AE989" s="81" t="str">
        <f t="shared" si="274"/>
        <v>5-20</v>
      </c>
      <c r="AF989" s="152">
        <f t="shared" si="275"/>
        <v>2.1527777777777812E-2</v>
      </c>
      <c r="AG989" s="153">
        <f t="shared" si="276"/>
        <v>0</v>
      </c>
      <c r="AH989" s="85">
        <f t="shared" si="277"/>
        <v>1</v>
      </c>
      <c r="AI989" s="81">
        <f t="shared" si="278"/>
        <v>20</v>
      </c>
    </row>
    <row r="990" spans="2:35" x14ac:dyDescent="0.25">
      <c r="B990" s="50" t="s">
        <v>1703</v>
      </c>
      <c r="C990" s="179">
        <v>363</v>
      </c>
      <c r="D990" s="85">
        <f t="shared" ref="D990:D1004" si="282">IF(C990=C991,0,1)</f>
        <v>0</v>
      </c>
      <c r="E990" s="50" t="s">
        <v>1704</v>
      </c>
      <c r="F990" s="50" t="s">
        <v>891</v>
      </c>
      <c r="G990" s="70">
        <v>0.40972222222222227</v>
      </c>
      <c r="H990" s="70">
        <v>0.44791666666666669</v>
      </c>
      <c r="I990" s="71">
        <v>44338</v>
      </c>
      <c r="J990" s="71">
        <v>44338</v>
      </c>
      <c r="K990" s="71">
        <v>44338</v>
      </c>
      <c r="L990" s="71">
        <v>44338</v>
      </c>
      <c r="M990" s="70">
        <v>0.40972222222222227</v>
      </c>
      <c r="N990" s="70">
        <v>0.4375</v>
      </c>
      <c r="O990" s="50" t="s">
        <v>126</v>
      </c>
      <c r="P990" s="50" t="s">
        <v>70</v>
      </c>
      <c r="Q990" s="50" t="s">
        <v>47</v>
      </c>
      <c r="R990" s="50" t="s">
        <v>1705</v>
      </c>
      <c r="S990" s="50" t="s">
        <v>337</v>
      </c>
      <c r="T990" s="50" t="s">
        <v>184</v>
      </c>
      <c r="U990" s="151">
        <f t="shared" si="266"/>
        <v>0</v>
      </c>
      <c r="V990" s="50">
        <f t="shared" si="267"/>
        <v>1</v>
      </c>
      <c r="W990" s="152">
        <f t="shared" si="280"/>
        <v>3.819444444444442E-2</v>
      </c>
      <c r="X990" s="152">
        <f t="shared" si="279"/>
        <v>3.819444444444442E-2</v>
      </c>
      <c r="Y990" s="134">
        <f t="shared" si="268"/>
        <v>1</v>
      </c>
      <c r="Z990" s="152">
        <f t="shared" si="269"/>
        <v>0</v>
      </c>
      <c r="AA990" s="152">
        <f t="shared" si="270"/>
        <v>3.819444444444442E-2</v>
      </c>
      <c r="AB990" s="91">
        <f t="shared" si="271"/>
        <v>22</v>
      </c>
      <c r="AC990" s="81">
        <f t="shared" si="272"/>
        <v>5</v>
      </c>
      <c r="AD990" s="81">
        <f t="shared" si="273"/>
        <v>20</v>
      </c>
      <c r="AE990" s="81" t="str">
        <f t="shared" si="274"/>
        <v>5-20</v>
      </c>
      <c r="AF990" s="152">
        <f t="shared" si="275"/>
        <v>2.7777777777777735E-2</v>
      </c>
      <c r="AG990" s="153">
        <f t="shared" si="276"/>
        <v>0</v>
      </c>
      <c r="AH990" s="85">
        <f t="shared" si="277"/>
        <v>1</v>
      </c>
      <c r="AI990" s="81">
        <f t="shared" si="278"/>
        <v>20</v>
      </c>
    </row>
    <row r="991" spans="2:35" x14ac:dyDescent="0.25">
      <c r="B991" s="50" t="s">
        <v>1703</v>
      </c>
      <c r="C991" s="179">
        <v>363</v>
      </c>
      <c r="D991" s="85">
        <f t="shared" si="282"/>
        <v>1</v>
      </c>
      <c r="E991" s="72" t="s">
        <v>1706</v>
      </c>
      <c r="F991" s="50" t="s">
        <v>950</v>
      </c>
      <c r="G991" s="70">
        <v>0.40972222222222227</v>
      </c>
      <c r="H991" s="70">
        <v>0.44791666666666669</v>
      </c>
      <c r="I991" s="71">
        <v>44338</v>
      </c>
      <c r="J991" s="71">
        <v>44338</v>
      </c>
      <c r="K991" s="71">
        <v>44338</v>
      </c>
      <c r="L991" s="71">
        <v>44338</v>
      </c>
      <c r="M991" s="70">
        <v>0.4375</v>
      </c>
      <c r="N991" s="70">
        <v>0.44791666666666669</v>
      </c>
      <c r="O991" s="50" t="s">
        <v>84</v>
      </c>
      <c r="P991" s="50" t="s">
        <v>70</v>
      </c>
      <c r="Q991" s="50" t="s">
        <v>77</v>
      </c>
      <c r="R991" s="50" t="s">
        <v>351</v>
      </c>
      <c r="S991" s="50" t="s">
        <v>337</v>
      </c>
      <c r="T991" s="50" t="s">
        <v>184</v>
      </c>
      <c r="U991" s="151">
        <f t="shared" si="266"/>
        <v>0</v>
      </c>
      <c r="V991" s="50">
        <f t="shared" si="267"/>
        <v>1</v>
      </c>
      <c r="W991" s="152">
        <f t="shared" si="280"/>
        <v>3.819444444444442E-2</v>
      </c>
      <c r="X991" s="152">
        <f t="shared" si="279"/>
        <v>3.819444444444442E-2</v>
      </c>
      <c r="Y991" s="134">
        <f t="shared" si="268"/>
        <v>1</v>
      </c>
      <c r="Z991" s="152">
        <f t="shared" si="269"/>
        <v>0</v>
      </c>
      <c r="AA991" s="152">
        <f t="shared" si="270"/>
        <v>3.819444444444442E-2</v>
      </c>
      <c r="AB991" s="91">
        <f t="shared" si="271"/>
        <v>22</v>
      </c>
      <c r="AC991" s="81">
        <f t="shared" si="272"/>
        <v>5</v>
      </c>
      <c r="AD991" s="81">
        <f t="shared" si="273"/>
        <v>20</v>
      </c>
      <c r="AE991" s="81" t="str">
        <f t="shared" si="274"/>
        <v>5-20</v>
      </c>
      <c r="AF991" s="152">
        <f t="shared" si="275"/>
        <v>1.0416666666666685E-2</v>
      </c>
      <c r="AG991" s="153">
        <f t="shared" si="276"/>
        <v>0</v>
      </c>
      <c r="AH991" s="85">
        <f t="shared" si="277"/>
        <v>1</v>
      </c>
      <c r="AI991" s="81">
        <f t="shared" si="278"/>
        <v>20</v>
      </c>
    </row>
    <row r="992" spans="2:35" x14ac:dyDescent="0.25">
      <c r="B992" s="50" t="s">
        <v>129</v>
      </c>
      <c r="C992" s="179">
        <v>364</v>
      </c>
      <c r="D992" s="85">
        <f t="shared" si="282"/>
        <v>1</v>
      </c>
      <c r="E992" s="50" t="s">
        <v>1707</v>
      </c>
      <c r="F992" s="50" t="s">
        <v>887</v>
      </c>
      <c r="G992" s="70">
        <v>0.46875</v>
      </c>
      <c r="H992" s="70">
        <v>0.52083333333333337</v>
      </c>
      <c r="I992" s="71">
        <v>44338</v>
      </c>
      <c r="J992" s="71">
        <v>44338</v>
      </c>
      <c r="K992" s="71">
        <v>44338</v>
      </c>
      <c r="L992" s="71">
        <v>44338</v>
      </c>
      <c r="M992" s="161">
        <v>0.46875</v>
      </c>
      <c r="N992" s="161">
        <v>0.52083333333333337</v>
      </c>
      <c r="O992" s="50" t="s">
        <v>84</v>
      </c>
      <c r="P992" s="50" t="s">
        <v>94</v>
      </c>
      <c r="Q992" s="50" t="s">
        <v>77</v>
      </c>
      <c r="R992" s="50" t="s">
        <v>351</v>
      </c>
      <c r="S992" s="50" t="s">
        <v>337</v>
      </c>
      <c r="T992" s="50" t="s">
        <v>184</v>
      </c>
      <c r="U992" s="151">
        <f t="shared" si="266"/>
        <v>0</v>
      </c>
      <c r="V992" s="50">
        <f t="shared" si="267"/>
        <v>1</v>
      </c>
      <c r="W992" s="152">
        <f t="shared" si="280"/>
        <v>5.208333333333337E-2</v>
      </c>
      <c r="X992" s="152">
        <f t="shared" si="279"/>
        <v>5.208333333333337E-2</v>
      </c>
      <c r="Y992" s="134">
        <f t="shared" si="268"/>
        <v>1</v>
      </c>
      <c r="Z992" s="152">
        <f t="shared" si="269"/>
        <v>0</v>
      </c>
      <c r="AA992" s="152">
        <f t="shared" si="270"/>
        <v>5.208333333333337E-2</v>
      </c>
      <c r="AB992" s="91">
        <f t="shared" si="271"/>
        <v>22</v>
      </c>
      <c r="AC992" s="81">
        <f t="shared" si="272"/>
        <v>5</v>
      </c>
      <c r="AD992" s="81">
        <f t="shared" si="273"/>
        <v>20</v>
      </c>
      <c r="AE992" s="81" t="str">
        <f t="shared" si="274"/>
        <v>5-20</v>
      </c>
      <c r="AF992" s="152">
        <f t="shared" si="275"/>
        <v>5.208333333333337E-2</v>
      </c>
      <c r="AG992" s="153">
        <f t="shared" si="276"/>
        <v>0</v>
      </c>
      <c r="AH992" s="85">
        <f t="shared" si="277"/>
        <v>1</v>
      </c>
      <c r="AI992" s="81">
        <f t="shared" si="278"/>
        <v>20</v>
      </c>
    </row>
    <row r="993" spans="2:35" x14ac:dyDescent="0.25">
      <c r="B993" s="50" t="s">
        <v>123</v>
      </c>
      <c r="C993" s="179">
        <v>365</v>
      </c>
      <c r="D993" s="85">
        <f t="shared" si="282"/>
        <v>0</v>
      </c>
      <c r="E993" s="50" t="s">
        <v>1708</v>
      </c>
      <c r="F993" s="50" t="s">
        <v>890</v>
      </c>
      <c r="G993" s="70">
        <v>0.4826388888888889</v>
      </c>
      <c r="H993" s="70">
        <v>0.52083333333333337</v>
      </c>
      <c r="I993" s="71">
        <v>44338</v>
      </c>
      <c r="J993" s="71">
        <v>44338</v>
      </c>
      <c r="K993" s="71">
        <v>44338</v>
      </c>
      <c r="L993" s="71">
        <v>44338</v>
      </c>
      <c r="M993" s="70">
        <v>0.4861111111111111</v>
      </c>
      <c r="N993" s="70">
        <v>0.50694444444444442</v>
      </c>
      <c r="O993" s="50" t="s">
        <v>271</v>
      </c>
      <c r="P993" s="50" t="s">
        <v>124</v>
      </c>
      <c r="Q993" s="50" t="s">
        <v>47</v>
      </c>
      <c r="R993" s="50" t="s">
        <v>380</v>
      </c>
      <c r="S993" s="50" t="s">
        <v>336</v>
      </c>
      <c r="T993" s="50" t="s">
        <v>184</v>
      </c>
      <c r="U993" s="151">
        <f t="shared" si="266"/>
        <v>0</v>
      </c>
      <c r="V993" s="50">
        <f t="shared" si="267"/>
        <v>1</v>
      </c>
      <c r="W993" s="152">
        <f t="shared" si="280"/>
        <v>3.8194444444444475E-2</v>
      </c>
      <c r="X993" s="152">
        <f t="shared" si="279"/>
        <v>3.8194444444444475E-2</v>
      </c>
      <c r="Y993" s="134">
        <f t="shared" si="268"/>
        <v>1</v>
      </c>
      <c r="Z993" s="152">
        <f t="shared" si="269"/>
        <v>0</v>
      </c>
      <c r="AA993" s="152">
        <f t="shared" si="270"/>
        <v>3.8194444444444475E-2</v>
      </c>
      <c r="AB993" s="91">
        <f t="shared" si="271"/>
        <v>22</v>
      </c>
      <c r="AC993" s="81">
        <f t="shared" si="272"/>
        <v>5</v>
      </c>
      <c r="AD993" s="81">
        <f t="shared" si="273"/>
        <v>20</v>
      </c>
      <c r="AE993" s="81" t="str">
        <f t="shared" si="274"/>
        <v>5-20</v>
      </c>
      <c r="AF993" s="152">
        <f t="shared" si="275"/>
        <v>2.0833333333333315E-2</v>
      </c>
      <c r="AG993" s="153">
        <f t="shared" si="276"/>
        <v>0</v>
      </c>
      <c r="AH993" s="85">
        <f t="shared" si="277"/>
        <v>1</v>
      </c>
      <c r="AI993" s="81">
        <f t="shared" si="278"/>
        <v>20</v>
      </c>
    </row>
    <row r="994" spans="2:35" x14ac:dyDescent="0.25">
      <c r="B994" s="50" t="s">
        <v>123</v>
      </c>
      <c r="C994" s="179">
        <v>365</v>
      </c>
      <c r="D994" s="85">
        <f t="shared" si="282"/>
        <v>1</v>
      </c>
      <c r="E994" s="50" t="s">
        <v>1708</v>
      </c>
      <c r="F994" s="50" t="s">
        <v>890</v>
      </c>
      <c r="G994" s="70">
        <v>0.4826388888888889</v>
      </c>
      <c r="H994" s="70">
        <v>0.52083333333333337</v>
      </c>
      <c r="I994" s="71">
        <v>44338</v>
      </c>
      <c r="J994" s="71">
        <v>44338</v>
      </c>
      <c r="K994" s="71">
        <v>44338</v>
      </c>
      <c r="L994" s="71">
        <v>44338</v>
      </c>
      <c r="M994" s="70">
        <v>0.4861111111111111</v>
      </c>
      <c r="N994" s="70">
        <v>0.50694444444444442</v>
      </c>
      <c r="O994" s="50" t="s">
        <v>271</v>
      </c>
      <c r="P994" s="50" t="s">
        <v>124</v>
      </c>
      <c r="Q994" s="50" t="s">
        <v>47</v>
      </c>
      <c r="R994" s="50" t="s">
        <v>380</v>
      </c>
      <c r="S994" s="50" t="s">
        <v>336</v>
      </c>
      <c r="T994" s="50" t="s">
        <v>184</v>
      </c>
      <c r="U994" s="151">
        <f t="shared" si="266"/>
        <v>0</v>
      </c>
      <c r="V994" s="50">
        <f t="shared" si="267"/>
        <v>1</v>
      </c>
      <c r="W994" s="152">
        <f t="shared" si="280"/>
        <v>3.8194444444444475E-2</v>
      </c>
      <c r="X994" s="152">
        <f t="shared" si="279"/>
        <v>3.8194444444444475E-2</v>
      </c>
      <c r="Y994" s="134">
        <f t="shared" si="268"/>
        <v>1</v>
      </c>
      <c r="Z994" s="152">
        <f t="shared" si="269"/>
        <v>0</v>
      </c>
      <c r="AA994" s="152">
        <f t="shared" si="270"/>
        <v>3.8194444444444475E-2</v>
      </c>
      <c r="AB994" s="91">
        <f t="shared" si="271"/>
        <v>22</v>
      </c>
      <c r="AC994" s="81">
        <f t="shared" si="272"/>
        <v>5</v>
      </c>
      <c r="AD994" s="81">
        <f t="shared" si="273"/>
        <v>20</v>
      </c>
      <c r="AE994" s="81" t="str">
        <f t="shared" si="274"/>
        <v>5-20</v>
      </c>
      <c r="AF994" s="152">
        <f t="shared" si="275"/>
        <v>2.0833333333333315E-2</v>
      </c>
      <c r="AG994" s="153">
        <f t="shared" si="276"/>
        <v>0</v>
      </c>
      <c r="AH994" s="85">
        <f t="shared" si="277"/>
        <v>1</v>
      </c>
      <c r="AI994" s="81">
        <f t="shared" si="278"/>
        <v>20</v>
      </c>
    </row>
    <row r="995" spans="2:35" x14ac:dyDescent="0.25">
      <c r="B995" s="50" t="s">
        <v>1709</v>
      </c>
      <c r="C995" s="179">
        <v>366</v>
      </c>
      <c r="D995" s="85">
        <f t="shared" si="282"/>
        <v>0</v>
      </c>
      <c r="E995" s="50" t="s">
        <v>1710</v>
      </c>
      <c r="F995" s="72" t="s">
        <v>894</v>
      </c>
      <c r="G995" s="70">
        <v>0.3125</v>
      </c>
      <c r="H995" s="70">
        <v>0.44444444444444442</v>
      </c>
      <c r="I995" s="71">
        <v>44340</v>
      </c>
      <c r="J995" s="71">
        <v>44340</v>
      </c>
      <c r="K995" s="71">
        <v>44340</v>
      </c>
      <c r="L995" s="71">
        <v>44340</v>
      </c>
      <c r="M995" s="70">
        <v>0.3125</v>
      </c>
      <c r="N995" s="70">
        <v>0.32291666666666669</v>
      </c>
      <c r="O995" s="50" t="s">
        <v>72</v>
      </c>
      <c r="P995" s="50" t="s">
        <v>1130</v>
      </c>
      <c r="Q995" s="50" t="s">
        <v>47</v>
      </c>
      <c r="R995" s="50" t="s">
        <v>443</v>
      </c>
      <c r="S995" s="50" t="s">
        <v>337</v>
      </c>
      <c r="T995" s="50" t="s">
        <v>185</v>
      </c>
      <c r="U995" s="151">
        <f t="shared" si="266"/>
        <v>0</v>
      </c>
      <c r="V995" s="50">
        <f t="shared" si="267"/>
        <v>1</v>
      </c>
      <c r="W995" s="152">
        <f t="shared" si="280"/>
        <v>0.13194444444444442</v>
      </c>
      <c r="X995" s="152">
        <f t="shared" si="279"/>
        <v>0.13194444444444442</v>
      </c>
      <c r="Y995" s="134">
        <f t="shared" si="268"/>
        <v>1</v>
      </c>
      <c r="Z995" s="152">
        <f t="shared" si="269"/>
        <v>0</v>
      </c>
      <c r="AA995" s="152">
        <f t="shared" si="270"/>
        <v>0.13194444444444442</v>
      </c>
      <c r="AB995" s="91">
        <f t="shared" si="271"/>
        <v>24</v>
      </c>
      <c r="AC995" s="81">
        <f t="shared" si="272"/>
        <v>5</v>
      </c>
      <c r="AD995" s="81">
        <f t="shared" si="273"/>
        <v>21</v>
      </c>
      <c r="AE995" s="81" t="str">
        <f t="shared" si="274"/>
        <v>5-21</v>
      </c>
      <c r="AF995" s="152">
        <f t="shared" si="275"/>
        <v>1.0416666666666685E-2</v>
      </c>
      <c r="AG995" s="153">
        <f t="shared" si="276"/>
        <v>0</v>
      </c>
      <c r="AH995" s="85">
        <f t="shared" si="277"/>
        <v>1</v>
      </c>
      <c r="AI995" s="81">
        <f t="shared" si="278"/>
        <v>21</v>
      </c>
    </row>
    <row r="996" spans="2:35" ht="30" x14ac:dyDescent="0.25">
      <c r="B996" s="50" t="s">
        <v>1709</v>
      </c>
      <c r="C996" s="179">
        <v>366</v>
      </c>
      <c r="D996" s="85">
        <f t="shared" si="282"/>
        <v>0</v>
      </c>
      <c r="E996" s="50" t="s">
        <v>1711</v>
      </c>
      <c r="F996" s="72" t="s">
        <v>894</v>
      </c>
      <c r="G996" s="70">
        <v>0.3125</v>
      </c>
      <c r="H996" s="70">
        <v>0.44444444444444442</v>
      </c>
      <c r="I996" s="71">
        <v>44340</v>
      </c>
      <c r="J996" s="71">
        <v>44340</v>
      </c>
      <c r="K996" s="71">
        <v>44340</v>
      </c>
      <c r="L996" s="71">
        <v>44340</v>
      </c>
      <c r="M996" s="70">
        <v>0.3263888888888889</v>
      </c>
      <c r="N996" s="70">
        <v>0.40347222222222223</v>
      </c>
      <c r="O996" s="72" t="s">
        <v>1712</v>
      </c>
      <c r="P996" s="50" t="s">
        <v>1130</v>
      </c>
      <c r="Q996" s="50" t="s">
        <v>47</v>
      </c>
      <c r="R996" s="50" t="s">
        <v>443</v>
      </c>
      <c r="S996" s="50" t="s">
        <v>337</v>
      </c>
      <c r="T996" s="50" t="s">
        <v>185</v>
      </c>
      <c r="U996" s="151">
        <f t="shared" si="266"/>
        <v>0</v>
      </c>
      <c r="V996" s="50">
        <f t="shared" si="267"/>
        <v>1</v>
      </c>
      <c r="W996" s="152">
        <f t="shared" si="280"/>
        <v>0.13194444444444442</v>
      </c>
      <c r="X996" s="152">
        <f t="shared" si="279"/>
        <v>0.13194444444444442</v>
      </c>
      <c r="Y996" s="134">
        <f t="shared" si="268"/>
        <v>1</v>
      </c>
      <c r="Z996" s="152">
        <f t="shared" si="269"/>
        <v>0</v>
      </c>
      <c r="AA996" s="152">
        <f t="shared" si="270"/>
        <v>0.13194444444444442</v>
      </c>
      <c r="AB996" s="91">
        <f t="shared" si="271"/>
        <v>24</v>
      </c>
      <c r="AC996" s="81">
        <f t="shared" si="272"/>
        <v>5</v>
      </c>
      <c r="AD996" s="81">
        <f t="shared" si="273"/>
        <v>21</v>
      </c>
      <c r="AE996" s="81" t="str">
        <f t="shared" si="274"/>
        <v>5-21</v>
      </c>
      <c r="AF996" s="152">
        <f t="shared" si="275"/>
        <v>7.7083333333333337E-2</v>
      </c>
      <c r="AG996" s="153">
        <f t="shared" si="276"/>
        <v>0</v>
      </c>
      <c r="AH996" s="85">
        <f t="shared" si="277"/>
        <v>1</v>
      </c>
      <c r="AI996" s="81">
        <f t="shared" si="278"/>
        <v>21</v>
      </c>
    </row>
    <row r="997" spans="2:35" x14ac:dyDescent="0.25">
      <c r="B997" s="50" t="s">
        <v>1709</v>
      </c>
      <c r="C997" s="179">
        <v>366</v>
      </c>
      <c r="D997" s="85">
        <f t="shared" si="282"/>
        <v>0</v>
      </c>
      <c r="E997" s="50" t="s">
        <v>1713</v>
      </c>
      <c r="F997" s="50" t="s">
        <v>1714</v>
      </c>
      <c r="G997" s="70">
        <v>0.3125</v>
      </c>
      <c r="H997" s="70">
        <v>0.44444444444444442</v>
      </c>
      <c r="I997" s="71">
        <v>44340</v>
      </c>
      <c r="J997" s="71">
        <v>44340</v>
      </c>
      <c r="K997" s="71">
        <v>44340</v>
      </c>
      <c r="L997" s="71">
        <v>44340</v>
      </c>
      <c r="M997" s="70">
        <v>0.3125</v>
      </c>
      <c r="N997" s="70">
        <v>0.33680555555555558</v>
      </c>
      <c r="O997" s="50" t="s">
        <v>84</v>
      </c>
      <c r="P997" s="50" t="s">
        <v>1130</v>
      </c>
      <c r="Q997" s="50" t="s">
        <v>77</v>
      </c>
      <c r="R997" s="50" t="s">
        <v>351</v>
      </c>
      <c r="S997" s="50" t="s">
        <v>336</v>
      </c>
      <c r="T997" s="50" t="s">
        <v>185</v>
      </c>
      <c r="U997" s="151">
        <f t="shared" si="266"/>
        <v>0</v>
      </c>
      <c r="V997" s="50">
        <f t="shared" si="267"/>
        <v>1</v>
      </c>
      <c r="W997" s="152">
        <f t="shared" si="280"/>
        <v>0.13194444444444442</v>
      </c>
      <c r="X997" s="152">
        <f t="shared" si="279"/>
        <v>0.13194444444444442</v>
      </c>
      <c r="Y997" s="134">
        <f t="shared" si="268"/>
        <v>1</v>
      </c>
      <c r="Z997" s="152">
        <f t="shared" si="269"/>
        <v>0</v>
      </c>
      <c r="AA997" s="152">
        <f t="shared" si="270"/>
        <v>0.13194444444444442</v>
      </c>
      <c r="AB997" s="91">
        <f t="shared" si="271"/>
        <v>24</v>
      </c>
      <c r="AC997" s="81">
        <f t="shared" si="272"/>
        <v>5</v>
      </c>
      <c r="AD997" s="81">
        <f t="shared" si="273"/>
        <v>21</v>
      </c>
      <c r="AE997" s="81" t="str">
        <f t="shared" si="274"/>
        <v>5-21</v>
      </c>
      <c r="AF997" s="152">
        <f t="shared" si="275"/>
        <v>2.430555555555558E-2</v>
      </c>
      <c r="AG997" s="153">
        <f t="shared" si="276"/>
        <v>0</v>
      </c>
      <c r="AH997" s="85">
        <f t="shared" si="277"/>
        <v>1</v>
      </c>
      <c r="AI997" s="81">
        <f t="shared" si="278"/>
        <v>21</v>
      </c>
    </row>
    <row r="998" spans="2:35" x14ac:dyDescent="0.25">
      <c r="B998" s="50" t="s">
        <v>1709</v>
      </c>
      <c r="C998" s="179">
        <v>366</v>
      </c>
      <c r="D998" s="85">
        <f t="shared" si="282"/>
        <v>0</v>
      </c>
      <c r="E998" s="50" t="s">
        <v>1715</v>
      </c>
      <c r="F998" s="50" t="s">
        <v>971</v>
      </c>
      <c r="G998" s="70">
        <v>0.3125</v>
      </c>
      <c r="H998" s="70">
        <v>0.44444444444444442</v>
      </c>
      <c r="I998" s="71">
        <v>44340</v>
      </c>
      <c r="J998" s="71">
        <v>44340</v>
      </c>
      <c r="K998" s="71">
        <v>44340</v>
      </c>
      <c r="L998" s="71">
        <v>44340</v>
      </c>
      <c r="M998" s="70">
        <v>0.42083333333333334</v>
      </c>
      <c r="N998" s="70">
        <v>0.45833333333333331</v>
      </c>
      <c r="O998" s="50" t="s">
        <v>84</v>
      </c>
      <c r="P998" s="50" t="s">
        <v>1130</v>
      </c>
      <c r="Q998" s="50" t="s">
        <v>77</v>
      </c>
      <c r="R998" s="50" t="s">
        <v>351</v>
      </c>
      <c r="S998" s="50" t="s">
        <v>336</v>
      </c>
      <c r="T998" s="50" t="s">
        <v>185</v>
      </c>
      <c r="U998" s="151">
        <f t="shared" si="266"/>
        <v>0</v>
      </c>
      <c r="V998" s="50">
        <f t="shared" si="267"/>
        <v>1</v>
      </c>
      <c r="W998" s="152">
        <f t="shared" si="280"/>
        <v>0.13194444444444442</v>
      </c>
      <c r="X998" s="152">
        <f t="shared" si="279"/>
        <v>0.13194444444444442</v>
      </c>
      <c r="Y998" s="134">
        <f t="shared" si="268"/>
        <v>1</v>
      </c>
      <c r="Z998" s="152">
        <f t="shared" si="269"/>
        <v>0</v>
      </c>
      <c r="AA998" s="152">
        <f t="shared" si="270"/>
        <v>0.13194444444444442</v>
      </c>
      <c r="AB998" s="91">
        <f t="shared" si="271"/>
        <v>24</v>
      </c>
      <c r="AC998" s="81">
        <f t="shared" si="272"/>
        <v>5</v>
      </c>
      <c r="AD998" s="81">
        <f t="shared" si="273"/>
        <v>21</v>
      </c>
      <c r="AE998" s="81" t="str">
        <f t="shared" si="274"/>
        <v>5-21</v>
      </c>
      <c r="AF998" s="152">
        <f t="shared" si="275"/>
        <v>3.7499999999999978E-2</v>
      </c>
      <c r="AG998" s="153">
        <f t="shared" si="276"/>
        <v>0</v>
      </c>
      <c r="AH998" s="85">
        <f t="shared" si="277"/>
        <v>1</v>
      </c>
      <c r="AI998" s="81">
        <f t="shared" si="278"/>
        <v>21</v>
      </c>
    </row>
    <row r="999" spans="2:35" x14ac:dyDescent="0.25">
      <c r="B999" s="50" t="s">
        <v>223</v>
      </c>
      <c r="C999" s="179">
        <v>366</v>
      </c>
      <c r="D999" s="85">
        <f t="shared" si="282"/>
        <v>0</v>
      </c>
      <c r="E999" s="50" t="s">
        <v>1387</v>
      </c>
      <c r="F999" s="50" t="s">
        <v>887</v>
      </c>
      <c r="G999" s="70">
        <v>0.3125</v>
      </c>
      <c r="H999" s="70">
        <v>0.44444444444444442</v>
      </c>
      <c r="I999" s="71">
        <v>44340</v>
      </c>
      <c r="J999" s="71">
        <v>44340</v>
      </c>
      <c r="K999" s="71">
        <v>44340</v>
      </c>
      <c r="L999" s="71">
        <v>44340</v>
      </c>
      <c r="M999" s="70">
        <v>0.3125</v>
      </c>
      <c r="N999" s="70">
        <v>0.5</v>
      </c>
      <c r="O999" s="50" t="s">
        <v>400</v>
      </c>
      <c r="P999" s="50" t="s">
        <v>1130</v>
      </c>
      <c r="Q999" s="50" t="s">
        <v>47</v>
      </c>
      <c r="R999" s="72" t="s">
        <v>352</v>
      </c>
      <c r="S999" s="50" t="s">
        <v>337</v>
      </c>
      <c r="T999" s="50" t="s">
        <v>185</v>
      </c>
      <c r="U999" s="151">
        <f t="shared" si="266"/>
        <v>0</v>
      </c>
      <c r="V999" s="50">
        <f t="shared" si="267"/>
        <v>1</v>
      </c>
      <c r="W999" s="152">
        <f t="shared" si="280"/>
        <v>0.13194444444444442</v>
      </c>
      <c r="X999" s="152">
        <f t="shared" si="279"/>
        <v>0.13194444444444442</v>
      </c>
      <c r="Y999" s="134">
        <f t="shared" si="268"/>
        <v>1</v>
      </c>
      <c r="Z999" s="152">
        <f t="shared" si="269"/>
        <v>0</v>
      </c>
      <c r="AA999" s="152">
        <f t="shared" si="270"/>
        <v>0.13194444444444442</v>
      </c>
      <c r="AB999" s="91">
        <f t="shared" si="271"/>
        <v>24</v>
      </c>
      <c r="AC999" s="81">
        <f t="shared" si="272"/>
        <v>5</v>
      </c>
      <c r="AD999" s="81">
        <f t="shared" si="273"/>
        <v>21</v>
      </c>
      <c r="AE999" s="81" t="str">
        <f t="shared" si="274"/>
        <v>5-21</v>
      </c>
      <c r="AF999" s="152">
        <f t="shared" si="275"/>
        <v>0.1875</v>
      </c>
      <c r="AG999" s="153">
        <f t="shared" si="276"/>
        <v>0</v>
      </c>
      <c r="AH999" s="85">
        <f t="shared" si="277"/>
        <v>1</v>
      </c>
      <c r="AI999" s="81">
        <f t="shared" si="278"/>
        <v>21</v>
      </c>
    </row>
    <row r="1000" spans="2:35" x14ac:dyDescent="0.25">
      <c r="B1000" s="50" t="s">
        <v>223</v>
      </c>
      <c r="C1000" s="179">
        <v>366</v>
      </c>
      <c r="D1000" s="85">
        <f t="shared" si="282"/>
        <v>1</v>
      </c>
      <c r="E1000" s="50" t="s">
        <v>1716</v>
      </c>
      <c r="F1000" s="50" t="s">
        <v>971</v>
      </c>
      <c r="G1000" s="70">
        <v>0.3125</v>
      </c>
      <c r="H1000" s="70">
        <v>0.44444444444444442</v>
      </c>
      <c r="I1000" s="71">
        <v>44340</v>
      </c>
      <c r="J1000" s="71">
        <v>44340</v>
      </c>
      <c r="K1000" s="71">
        <v>44340</v>
      </c>
      <c r="L1000" s="71">
        <v>44340</v>
      </c>
      <c r="M1000" s="70">
        <v>0.54166666666666663</v>
      </c>
      <c r="N1000" s="70">
        <v>0.56944444444444442</v>
      </c>
      <c r="O1000" s="50" t="s">
        <v>84</v>
      </c>
      <c r="P1000" s="50" t="s">
        <v>1130</v>
      </c>
      <c r="Q1000" s="50" t="s">
        <v>77</v>
      </c>
      <c r="R1000" s="50" t="s">
        <v>351</v>
      </c>
      <c r="S1000" s="50" t="s">
        <v>336</v>
      </c>
      <c r="T1000" s="50" t="s">
        <v>185</v>
      </c>
      <c r="U1000" s="151">
        <f t="shared" si="266"/>
        <v>0</v>
      </c>
      <c r="V1000" s="50">
        <f t="shared" si="267"/>
        <v>1</v>
      </c>
      <c r="W1000" s="152">
        <f t="shared" si="280"/>
        <v>0.13194444444444442</v>
      </c>
      <c r="X1000" s="152">
        <f t="shared" si="279"/>
        <v>0.13194444444444442</v>
      </c>
      <c r="Y1000" s="134">
        <f t="shared" si="268"/>
        <v>1</v>
      </c>
      <c r="Z1000" s="152">
        <f t="shared" si="269"/>
        <v>0</v>
      </c>
      <c r="AA1000" s="152">
        <f t="shared" si="270"/>
        <v>0.13194444444444442</v>
      </c>
      <c r="AB1000" s="91">
        <f t="shared" si="271"/>
        <v>24</v>
      </c>
      <c r="AC1000" s="81">
        <f t="shared" si="272"/>
        <v>5</v>
      </c>
      <c r="AD1000" s="81">
        <f t="shared" si="273"/>
        <v>21</v>
      </c>
      <c r="AE1000" s="81" t="str">
        <f t="shared" si="274"/>
        <v>5-21</v>
      </c>
      <c r="AF1000" s="152">
        <f t="shared" si="275"/>
        <v>2.777777777777779E-2</v>
      </c>
      <c r="AG1000" s="153">
        <f t="shared" si="276"/>
        <v>0</v>
      </c>
      <c r="AH1000" s="85">
        <f t="shared" si="277"/>
        <v>1</v>
      </c>
      <c r="AI1000" s="81">
        <f t="shared" si="278"/>
        <v>21</v>
      </c>
    </row>
    <row r="1001" spans="2:35" x14ac:dyDescent="0.25">
      <c r="B1001" s="50" t="s">
        <v>1717</v>
      </c>
      <c r="C1001" s="179">
        <v>367</v>
      </c>
      <c r="D1001" s="85">
        <f t="shared" si="282"/>
        <v>0</v>
      </c>
      <c r="E1001" s="50" t="s">
        <v>1718</v>
      </c>
      <c r="F1001" s="50" t="s">
        <v>903</v>
      </c>
      <c r="G1001" s="70">
        <v>0.29166666666666669</v>
      </c>
      <c r="H1001" s="70">
        <v>0.73611111111111116</v>
      </c>
      <c r="I1001" s="71">
        <v>44340</v>
      </c>
      <c r="J1001" s="71">
        <v>44343</v>
      </c>
      <c r="K1001" s="71">
        <v>44340</v>
      </c>
      <c r="L1001" s="71">
        <v>44340</v>
      </c>
      <c r="M1001" s="70">
        <v>0.3125</v>
      </c>
      <c r="N1001" s="70">
        <v>0.5</v>
      </c>
      <c r="O1001" s="50" t="s">
        <v>136</v>
      </c>
      <c r="P1001" s="50"/>
      <c r="Q1001" s="50" t="s">
        <v>77</v>
      </c>
      <c r="R1001" s="50" t="s">
        <v>350</v>
      </c>
      <c r="S1001" s="50" t="s">
        <v>337</v>
      </c>
      <c r="T1001" s="50" t="s">
        <v>188</v>
      </c>
      <c r="U1001" s="151">
        <f t="shared" si="266"/>
        <v>3</v>
      </c>
      <c r="V1001" s="50">
        <f t="shared" si="267"/>
        <v>1</v>
      </c>
      <c r="W1001" s="152">
        <f t="shared" si="280"/>
        <v>1.5071444444444446</v>
      </c>
      <c r="X1001" s="152">
        <f t="shared" si="279"/>
        <v>2.2354411111111108</v>
      </c>
      <c r="Y1001" s="134">
        <f t="shared" si="268"/>
        <v>0</v>
      </c>
      <c r="Z1001" s="152">
        <f t="shared" si="269"/>
        <v>0.13888888888888884</v>
      </c>
      <c r="AA1001" s="152">
        <f t="shared" si="270"/>
        <v>2.3743299999999996</v>
      </c>
      <c r="AB1001" s="91">
        <f t="shared" si="271"/>
        <v>27</v>
      </c>
      <c r="AC1001" s="81">
        <f t="shared" si="272"/>
        <v>5</v>
      </c>
      <c r="AD1001" s="81">
        <f t="shared" si="273"/>
        <v>21</v>
      </c>
      <c r="AE1001" s="81" t="str">
        <f t="shared" si="274"/>
        <v>5-21</v>
      </c>
      <c r="AF1001" s="152">
        <f t="shared" si="275"/>
        <v>0.1875</v>
      </c>
      <c r="AG1001" s="153">
        <f t="shared" si="276"/>
        <v>0</v>
      </c>
      <c r="AH1001" s="85">
        <f t="shared" si="277"/>
        <v>1</v>
      </c>
      <c r="AI1001" s="81">
        <f t="shared" si="278"/>
        <v>21</v>
      </c>
    </row>
    <row r="1002" spans="2:35" x14ac:dyDescent="0.25">
      <c r="B1002" s="50" t="s">
        <v>1717</v>
      </c>
      <c r="C1002" s="179">
        <v>367</v>
      </c>
      <c r="D1002" s="85">
        <f t="shared" si="282"/>
        <v>0</v>
      </c>
      <c r="E1002" s="50" t="s">
        <v>1719</v>
      </c>
      <c r="F1002" s="50" t="s">
        <v>903</v>
      </c>
      <c r="G1002" s="70">
        <v>0.29166666666666669</v>
      </c>
      <c r="H1002" s="70">
        <v>0.73611111111111116</v>
      </c>
      <c r="I1002" s="71">
        <v>44340</v>
      </c>
      <c r="J1002" s="71">
        <v>44343</v>
      </c>
      <c r="K1002" s="71">
        <v>44340</v>
      </c>
      <c r="L1002" s="71">
        <v>44340</v>
      </c>
      <c r="M1002" s="70">
        <v>0.58333333333333337</v>
      </c>
      <c r="N1002" s="70">
        <v>0.66666666666666663</v>
      </c>
      <c r="O1002" s="50" t="s">
        <v>270</v>
      </c>
      <c r="P1002" s="50"/>
      <c r="Q1002" s="50" t="s">
        <v>77</v>
      </c>
      <c r="R1002" s="50" t="s">
        <v>350</v>
      </c>
      <c r="S1002" s="50" t="s">
        <v>337</v>
      </c>
      <c r="T1002" s="50" t="s">
        <v>188</v>
      </c>
      <c r="U1002" s="151">
        <f t="shared" si="266"/>
        <v>3</v>
      </c>
      <c r="V1002" s="50">
        <f t="shared" si="267"/>
        <v>1</v>
      </c>
      <c r="W1002" s="152">
        <f t="shared" si="280"/>
        <v>1.5071444444444446</v>
      </c>
      <c r="X1002" s="152">
        <f t="shared" si="279"/>
        <v>2.2354411111111108</v>
      </c>
      <c r="Y1002" s="134">
        <f t="shared" si="268"/>
        <v>0</v>
      </c>
      <c r="Z1002" s="152">
        <f t="shared" si="269"/>
        <v>0.13888888888888884</v>
      </c>
      <c r="AA1002" s="152">
        <f t="shared" si="270"/>
        <v>2.3743299999999996</v>
      </c>
      <c r="AB1002" s="91">
        <f t="shared" si="271"/>
        <v>27</v>
      </c>
      <c r="AC1002" s="81">
        <f t="shared" si="272"/>
        <v>5</v>
      </c>
      <c r="AD1002" s="81">
        <f t="shared" si="273"/>
        <v>21</v>
      </c>
      <c r="AE1002" s="81" t="str">
        <f t="shared" si="274"/>
        <v>5-21</v>
      </c>
      <c r="AF1002" s="152">
        <f t="shared" si="275"/>
        <v>8.3333333333333259E-2</v>
      </c>
      <c r="AG1002" s="153">
        <f t="shared" si="276"/>
        <v>0</v>
      </c>
      <c r="AH1002" s="85">
        <f t="shared" si="277"/>
        <v>1</v>
      </c>
      <c r="AI1002" s="81">
        <f t="shared" si="278"/>
        <v>21</v>
      </c>
    </row>
    <row r="1003" spans="2:35" x14ac:dyDescent="0.25">
      <c r="B1003" s="50" t="s">
        <v>1717</v>
      </c>
      <c r="C1003" s="179">
        <v>367</v>
      </c>
      <c r="D1003" s="85">
        <f t="shared" si="282"/>
        <v>0</v>
      </c>
      <c r="E1003" s="50" t="s">
        <v>1720</v>
      </c>
      <c r="F1003" s="50" t="s">
        <v>1338</v>
      </c>
      <c r="G1003" s="70">
        <v>0.29166666666666669</v>
      </c>
      <c r="H1003" s="70">
        <v>0.73611111111111116</v>
      </c>
      <c r="I1003" s="71">
        <v>44340</v>
      </c>
      <c r="J1003" s="71">
        <v>44343</v>
      </c>
      <c r="K1003" s="71">
        <v>44340</v>
      </c>
      <c r="L1003" s="71">
        <v>44340</v>
      </c>
      <c r="M1003" s="70">
        <v>0.58333333333333337</v>
      </c>
      <c r="N1003" s="70">
        <v>0.63541666666666663</v>
      </c>
      <c r="O1003" s="50" t="s">
        <v>65</v>
      </c>
      <c r="P1003" s="50"/>
      <c r="Q1003" s="50" t="s">
        <v>47</v>
      </c>
      <c r="R1003" s="50" t="s">
        <v>352</v>
      </c>
      <c r="S1003" s="50" t="s">
        <v>337</v>
      </c>
      <c r="T1003" s="50" t="s">
        <v>188</v>
      </c>
      <c r="U1003" s="151">
        <f t="shared" si="266"/>
        <v>3</v>
      </c>
      <c r="V1003" s="50">
        <f t="shared" si="267"/>
        <v>1</v>
      </c>
      <c r="W1003" s="152">
        <f t="shared" si="280"/>
        <v>1.5071444444444446</v>
      </c>
      <c r="X1003" s="152">
        <f t="shared" si="279"/>
        <v>2.2354411111111108</v>
      </c>
      <c r="Y1003" s="134">
        <f t="shared" si="268"/>
        <v>0</v>
      </c>
      <c r="Z1003" s="152">
        <f t="shared" si="269"/>
        <v>0.13888888888888884</v>
      </c>
      <c r="AA1003" s="152">
        <f t="shared" si="270"/>
        <v>2.3743299999999996</v>
      </c>
      <c r="AB1003" s="91">
        <f t="shared" si="271"/>
        <v>27</v>
      </c>
      <c r="AC1003" s="81">
        <f t="shared" si="272"/>
        <v>5</v>
      </c>
      <c r="AD1003" s="81">
        <f t="shared" si="273"/>
        <v>21</v>
      </c>
      <c r="AE1003" s="81" t="str">
        <f t="shared" si="274"/>
        <v>5-21</v>
      </c>
      <c r="AF1003" s="152">
        <f t="shared" si="275"/>
        <v>5.2083333333333259E-2</v>
      </c>
      <c r="AG1003" s="153">
        <f t="shared" si="276"/>
        <v>0</v>
      </c>
      <c r="AH1003" s="85">
        <f t="shared" si="277"/>
        <v>1</v>
      </c>
      <c r="AI1003" s="81">
        <f t="shared" si="278"/>
        <v>21</v>
      </c>
    </row>
    <row r="1004" spans="2:35" x14ac:dyDescent="0.25">
      <c r="B1004" s="50" t="s">
        <v>1717</v>
      </c>
      <c r="C1004" s="179">
        <v>367</v>
      </c>
      <c r="D1004" s="85">
        <f t="shared" si="282"/>
        <v>0</v>
      </c>
      <c r="E1004" s="50" t="s">
        <v>1721</v>
      </c>
      <c r="F1004" s="50" t="s">
        <v>903</v>
      </c>
      <c r="G1004" s="70">
        <v>0.29166666666666669</v>
      </c>
      <c r="H1004" s="70">
        <v>0.73611111111111116</v>
      </c>
      <c r="I1004" s="71">
        <v>44340</v>
      </c>
      <c r="J1004" s="71">
        <v>44343</v>
      </c>
      <c r="K1004" s="71">
        <v>44340</v>
      </c>
      <c r="L1004" s="71">
        <v>44340</v>
      </c>
      <c r="M1004" s="70">
        <v>0.58333333333333337</v>
      </c>
      <c r="N1004" s="70">
        <v>0.72916666666666663</v>
      </c>
      <c r="O1004" s="50" t="s">
        <v>163</v>
      </c>
      <c r="P1004" s="50"/>
      <c r="Q1004" s="50" t="s">
        <v>77</v>
      </c>
      <c r="R1004" s="50" t="s">
        <v>443</v>
      </c>
      <c r="S1004" s="50" t="s">
        <v>336</v>
      </c>
      <c r="T1004" s="50" t="s">
        <v>188</v>
      </c>
      <c r="U1004" s="151">
        <f t="shared" si="266"/>
        <v>3</v>
      </c>
      <c r="V1004" s="50">
        <f t="shared" si="267"/>
        <v>1</v>
      </c>
      <c r="W1004" s="152">
        <f t="shared" si="280"/>
        <v>1.5071444444444446</v>
      </c>
      <c r="X1004" s="152">
        <f t="shared" si="279"/>
        <v>2.2354411111111108</v>
      </c>
      <c r="Y1004" s="134">
        <f t="shared" si="268"/>
        <v>0</v>
      </c>
      <c r="Z1004" s="152">
        <f t="shared" si="269"/>
        <v>0.13888888888888884</v>
      </c>
      <c r="AA1004" s="152">
        <f t="shared" si="270"/>
        <v>2.3743299999999996</v>
      </c>
      <c r="AB1004" s="91">
        <f t="shared" si="271"/>
        <v>27</v>
      </c>
      <c r="AC1004" s="81">
        <f t="shared" si="272"/>
        <v>5</v>
      </c>
      <c r="AD1004" s="81">
        <f t="shared" si="273"/>
        <v>21</v>
      </c>
      <c r="AE1004" s="81" t="str">
        <f t="shared" si="274"/>
        <v>5-21</v>
      </c>
      <c r="AF1004" s="152">
        <f t="shared" si="275"/>
        <v>0.14583333333333326</v>
      </c>
      <c r="AG1004" s="153">
        <f t="shared" si="276"/>
        <v>0</v>
      </c>
      <c r="AH1004" s="85">
        <f t="shared" si="277"/>
        <v>1</v>
      </c>
      <c r="AI1004" s="81">
        <f t="shared" si="278"/>
        <v>21</v>
      </c>
    </row>
    <row r="1005" spans="2:35" ht="60" x14ac:dyDescent="0.25">
      <c r="B1005" s="50" t="s">
        <v>1717</v>
      </c>
      <c r="C1005" s="179">
        <v>367</v>
      </c>
      <c r="D1005" s="85">
        <v>0</v>
      </c>
      <c r="E1005" s="72" t="s">
        <v>1844</v>
      </c>
      <c r="F1005" s="50" t="s">
        <v>903</v>
      </c>
      <c r="G1005" s="70">
        <v>0.29166666666666669</v>
      </c>
      <c r="H1005" s="70">
        <v>0.73611111111111116</v>
      </c>
      <c r="I1005" s="71">
        <v>44340</v>
      </c>
      <c r="J1005" s="71">
        <v>44343</v>
      </c>
      <c r="K1005" s="71">
        <v>44343</v>
      </c>
      <c r="L1005" s="71">
        <v>44343</v>
      </c>
      <c r="M1005" s="70">
        <v>0.3125</v>
      </c>
      <c r="N1005" s="70">
        <v>0.73611111111111116</v>
      </c>
      <c r="O1005" s="50" t="s">
        <v>163</v>
      </c>
      <c r="P1005" s="50"/>
      <c r="Q1005" s="50" t="s">
        <v>77</v>
      </c>
      <c r="R1005" s="50" t="s">
        <v>443</v>
      </c>
      <c r="S1005" s="50" t="s">
        <v>336</v>
      </c>
      <c r="T1005" s="50" t="s">
        <v>188</v>
      </c>
      <c r="U1005" s="151">
        <f t="shared" si="266"/>
        <v>3</v>
      </c>
      <c r="V1005" s="50">
        <f t="shared" si="267"/>
        <v>1</v>
      </c>
      <c r="W1005" s="152">
        <f t="shared" si="280"/>
        <v>1.5071444444444446</v>
      </c>
      <c r="X1005" s="152">
        <f t="shared" si="279"/>
        <v>2.2354411111111108</v>
      </c>
      <c r="Y1005" s="134">
        <f t="shared" si="268"/>
        <v>0</v>
      </c>
      <c r="Z1005" s="152">
        <f t="shared" si="269"/>
        <v>0.13888888888888884</v>
      </c>
      <c r="AA1005" s="152">
        <f t="shared" si="270"/>
        <v>2.3743299999999996</v>
      </c>
      <c r="AB1005" s="91">
        <f t="shared" si="271"/>
        <v>27</v>
      </c>
      <c r="AC1005" s="81">
        <f t="shared" si="272"/>
        <v>5</v>
      </c>
      <c r="AD1005" s="81">
        <f t="shared" si="273"/>
        <v>21</v>
      </c>
      <c r="AE1005" s="81" t="str">
        <f t="shared" si="274"/>
        <v>5-21</v>
      </c>
      <c r="AF1005" s="152">
        <f t="shared" si="275"/>
        <v>0.34061111111111114</v>
      </c>
      <c r="AG1005" s="153">
        <f t="shared" si="276"/>
        <v>0</v>
      </c>
      <c r="AH1005" s="85">
        <f t="shared" si="277"/>
        <v>1</v>
      </c>
      <c r="AI1005" s="81">
        <f t="shared" si="278"/>
        <v>21</v>
      </c>
    </row>
    <row r="1006" spans="2:35" x14ac:dyDescent="0.25">
      <c r="B1006" s="50" t="s">
        <v>230</v>
      </c>
      <c r="C1006" s="179">
        <v>368</v>
      </c>
      <c r="D1006" s="85">
        <f t="shared" ref="D1006:D1017" si="283">IF(C1006=C1007,0,1)</f>
        <v>1</v>
      </c>
      <c r="E1006" s="50" t="s">
        <v>1722</v>
      </c>
      <c r="F1006" s="50" t="s">
        <v>934</v>
      </c>
      <c r="G1006" s="70">
        <v>0.33055555555555555</v>
      </c>
      <c r="H1006" s="70">
        <v>0.37847222222222227</v>
      </c>
      <c r="I1006" s="71">
        <v>44340</v>
      </c>
      <c r="J1006" s="71">
        <v>44340</v>
      </c>
      <c r="K1006" s="71">
        <v>44340</v>
      </c>
      <c r="L1006" s="71">
        <v>44340</v>
      </c>
      <c r="M1006" s="161">
        <v>0.33680555555555558</v>
      </c>
      <c r="N1006" s="161">
        <v>0.37847222222222227</v>
      </c>
      <c r="O1006" s="50" t="s">
        <v>84</v>
      </c>
      <c r="P1006" s="50" t="s">
        <v>318</v>
      </c>
      <c r="Q1006" s="50" t="s">
        <v>77</v>
      </c>
      <c r="R1006" s="50" t="s">
        <v>351</v>
      </c>
      <c r="S1006" s="50" t="s">
        <v>337</v>
      </c>
      <c r="T1006" s="50" t="s">
        <v>186</v>
      </c>
      <c r="U1006" s="151">
        <f t="shared" si="266"/>
        <v>0</v>
      </c>
      <c r="V1006" s="50">
        <f t="shared" si="267"/>
        <v>1</v>
      </c>
      <c r="W1006" s="152">
        <f t="shared" si="280"/>
        <v>4.7916666666666718E-2</v>
      </c>
      <c r="X1006" s="152">
        <f t="shared" si="279"/>
        <v>4.7916666666666718E-2</v>
      </c>
      <c r="Y1006" s="134">
        <f t="shared" si="268"/>
        <v>1</v>
      </c>
      <c r="Z1006" s="152">
        <f t="shared" si="269"/>
        <v>0</v>
      </c>
      <c r="AA1006" s="152">
        <f t="shared" si="270"/>
        <v>4.7916666666666718E-2</v>
      </c>
      <c r="AB1006" s="91">
        <f t="shared" si="271"/>
        <v>24</v>
      </c>
      <c r="AC1006" s="81">
        <f t="shared" si="272"/>
        <v>5</v>
      </c>
      <c r="AD1006" s="81">
        <f t="shared" si="273"/>
        <v>21</v>
      </c>
      <c r="AE1006" s="81" t="str">
        <f t="shared" si="274"/>
        <v>5-21</v>
      </c>
      <c r="AF1006" s="152">
        <f t="shared" si="275"/>
        <v>4.1666666666666685E-2</v>
      </c>
      <c r="AG1006" s="153">
        <f t="shared" si="276"/>
        <v>0</v>
      </c>
      <c r="AH1006" s="85">
        <f t="shared" si="277"/>
        <v>1</v>
      </c>
      <c r="AI1006" s="81">
        <f t="shared" si="278"/>
        <v>21</v>
      </c>
    </row>
    <row r="1007" spans="2:35" x14ac:dyDescent="0.25">
      <c r="B1007" s="50" t="s">
        <v>191</v>
      </c>
      <c r="C1007" s="179">
        <v>369</v>
      </c>
      <c r="D1007" s="85">
        <f t="shared" si="283"/>
        <v>0</v>
      </c>
      <c r="E1007" s="50" t="s">
        <v>1723</v>
      </c>
      <c r="F1007" s="50" t="s">
        <v>887</v>
      </c>
      <c r="G1007" s="70">
        <v>0.31944444444444448</v>
      </c>
      <c r="H1007" s="70">
        <v>0.77083333333333337</v>
      </c>
      <c r="I1007" s="71">
        <v>44340</v>
      </c>
      <c r="J1007" s="71">
        <v>44340</v>
      </c>
      <c r="K1007" s="71">
        <v>44340</v>
      </c>
      <c r="L1007" s="71">
        <v>44340</v>
      </c>
      <c r="M1007" s="70">
        <v>0.31944444444444448</v>
      </c>
      <c r="N1007" s="70">
        <v>0.47361111111111115</v>
      </c>
      <c r="O1007" s="50" t="s">
        <v>62</v>
      </c>
      <c r="P1007" s="50" t="s">
        <v>297</v>
      </c>
      <c r="Q1007" s="50" t="s">
        <v>77</v>
      </c>
      <c r="R1007" s="50" t="s">
        <v>349</v>
      </c>
      <c r="S1007" s="50" t="s">
        <v>336</v>
      </c>
      <c r="T1007" s="50" t="s">
        <v>186</v>
      </c>
      <c r="U1007" s="151">
        <f t="shared" si="266"/>
        <v>0</v>
      </c>
      <c r="V1007" s="50">
        <f t="shared" si="267"/>
        <v>1</v>
      </c>
      <c r="W1007" s="152">
        <f t="shared" si="280"/>
        <v>0.36838888888888888</v>
      </c>
      <c r="X1007" s="152">
        <f t="shared" si="279"/>
        <v>0.40971888888888891</v>
      </c>
      <c r="Y1007" s="134">
        <f t="shared" si="268"/>
        <v>0</v>
      </c>
      <c r="Z1007" s="152">
        <f t="shared" si="269"/>
        <v>0.10416666666666663</v>
      </c>
      <c r="AA1007" s="152">
        <f t="shared" si="270"/>
        <v>0.51388555555555548</v>
      </c>
      <c r="AB1007" s="91">
        <f t="shared" si="271"/>
        <v>24</v>
      </c>
      <c r="AC1007" s="81">
        <f t="shared" si="272"/>
        <v>5</v>
      </c>
      <c r="AD1007" s="81">
        <f t="shared" si="273"/>
        <v>21</v>
      </c>
      <c r="AE1007" s="81" t="str">
        <f t="shared" si="274"/>
        <v>5-21</v>
      </c>
      <c r="AF1007" s="152">
        <f t="shared" si="275"/>
        <v>0.15416666666666667</v>
      </c>
      <c r="AG1007" s="153">
        <f t="shared" si="276"/>
        <v>0</v>
      </c>
      <c r="AH1007" s="85">
        <f t="shared" si="277"/>
        <v>1</v>
      </c>
      <c r="AI1007" s="81">
        <f t="shared" si="278"/>
        <v>21</v>
      </c>
    </row>
    <row r="1008" spans="2:35" x14ac:dyDescent="0.25">
      <c r="B1008" s="50" t="s">
        <v>191</v>
      </c>
      <c r="C1008" s="179">
        <v>369</v>
      </c>
      <c r="D1008" s="85">
        <f t="shared" si="283"/>
        <v>0</v>
      </c>
      <c r="E1008" s="50" t="s">
        <v>1724</v>
      </c>
      <c r="F1008" s="50" t="s">
        <v>897</v>
      </c>
      <c r="G1008" s="70">
        <v>0.31944444444444448</v>
      </c>
      <c r="H1008" s="70">
        <v>0.77083333333333337</v>
      </c>
      <c r="I1008" s="71">
        <v>44340</v>
      </c>
      <c r="J1008" s="71">
        <v>44340</v>
      </c>
      <c r="K1008" s="71">
        <v>44340</v>
      </c>
      <c r="L1008" s="71">
        <v>44340</v>
      </c>
      <c r="M1008" s="70">
        <v>0.37847222222222227</v>
      </c>
      <c r="N1008" s="70">
        <v>0.4201388888888889</v>
      </c>
      <c r="O1008" s="50" t="s">
        <v>84</v>
      </c>
      <c r="P1008" s="50" t="s">
        <v>297</v>
      </c>
      <c r="Q1008" s="50" t="s">
        <v>47</v>
      </c>
      <c r="R1008" s="50" t="s">
        <v>351</v>
      </c>
      <c r="S1008" s="50" t="s">
        <v>337</v>
      </c>
      <c r="T1008" s="50" t="s">
        <v>186</v>
      </c>
      <c r="U1008" s="151">
        <f t="shared" ref="U1008:U1071" si="284">+J1008-I1008</f>
        <v>0</v>
      </c>
      <c r="V1008" s="50">
        <f t="shared" ref="V1008:V1071" si="285">IF(AND(G1008&lt;&gt;"",H1008&lt;&gt;""),1,0)</f>
        <v>1</v>
      </c>
      <c r="W1008" s="152">
        <f t="shared" si="280"/>
        <v>0.36838888888888888</v>
      </c>
      <c r="X1008" s="152">
        <f t="shared" si="279"/>
        <v>0.40971888888888891</v>
      </c>
      <c r="Y1008" s="134">
        <f t="shared" ref="Y1008:Y1071" si="286">IFERROR(IF(H1008&gt;VLOOKUP(T1008,$AH$2:$AI$5,2,0),0,1),1)</f>
        <v>0</v>
      </c>
      <c r="Z1008" s="152">
        <f t="shared" ref="Z1008:Z1071" si="287">IF(Y1008=1,0,($AF$3-H1008))</f>
        <v>0.10416666666666663</v>
      </c>
      <c r="AA1008" s="152">
        <f t="shared" ref="AA1008:AA1071" si="288">X1008+Z1008</f>
        <v>0.51388555555555548</v>
      </c>
      <c r="AB1008" s="91">
        <f t="shared" ref="AB1008:AB1071" si="289">DAY(J1008)</f>
        <v>24</v>
      </c>
      <c r="AC1008" s="81">
        <f t="shared" ref="AC1008:AC1071" si="290">MONTH(J1008)</f>
        <v>5</v>
      </c>
      <c r="AD1008" s="81">
        <f t="shared" ref="AD1008:AD1071" si="291">WEEKNUM(J1008,21)</f>
        <v>21</v>
      </c>
      <c r="AE1008" s="81" t="str">
        <f t="shared" ref="AE1008:AE1071" si="292">AC1008&amp;"-"&amp;AD1008</f>
        <v>5-21</v>
      </c>
      <c r="AF1008" s="152">
        <f t="shared" ref="AF1008:AF1071" si="293">IFERROR(IF(OR(AH1008=0,M1008="",N1008=""),0,IF(AND(AH1008=1,AG1008&lt;1,K1008=L1008,(N1008-M1008)&lt;=0.2075),N1008-M1008,IF(AND(AH1008=1,AG1008&lt;1,K1008=L1008,(N1008-M1008)&gt;0.2075),N1008-M1008-0.083,IF(AND(AH1008=1,AG1008&gt;1),((AG1008-1)*0.3541)+(N1008-$AE$5)+($AF$5-M1008-0.083),IF(AND(AH1008=1,AG1008=1,K1008&lt;&gt;L1008,(N1008-M1008)&lt;=0.332),(N1008-$AE$5)+($AF$5-M1008)-0.166,(N1008-$AE$5)+($AF$5-M1008)))))),"")</f>
        <v>4.166666666666663E-2</v>
      </c>
      <c r="AG1008" s="153">
        <f t="shared" ref="AG1008:AG1071" si="294">(L1008-K1008)</f>
        <v>0</v>
      </c>
      <c r="AH1008" s="85">
        <f t="shared" ref="AH1008:AH1071" si="295">IF(AND(R1008&lt;&gt;"",S1008&lt;&gt;""),1,0)</f>
        <v>1</v>
      </c>
      <c r="AI1008" s="81">
        <f t="shared" ref="AI1008:AI1071" si="296">WEEKNUM(L1008,21)</f>
        <v>21</v>
      </c>
    </row>
    <row r="1009" spans="2:35" x14ac:dyDescent="0.25">
      <c r="B1009" s="50" t="s">
        <v>191</v>
      </c>
      <c r="C1009" s="179">
        <v>369</v>
      </c>
      <c r="D1009" s="85">
        <f t="shared" si="283"/>
        <v>1</v>
      </c>
      <c r="E1009" s="50" t="s">
        <v>1452</v>
      </c>
      <c r="F1009" s="50" t="s">
        <v>441</v>
      </c>
      <c r="G1009" s="70">
        <v>0.31944444444444448</v>
      </c>
      <c r="H1009" s="70">
        <v>0.77083333333333337</v>
      </c>
      <c r="I1009" s="71">
        <v>44340</v>
      </c>
      <c r="J1009" s="71">
        <v>44340</v>
      </c>
      <c r="K1009" s="71">
        <v>44340</v>
      </c>
      <c r="L1009" s="71">
        <v>44340</v>
      </c>
      <c r="M1009" s="70">
        <v>0.4375</v>
      </c>
      <c r="N1009" s="70">
        <v>0.77083333333333337</v>
      </c>
      <c r="O1009" s="50" t="s">
        <v>738</v>
      </c>
      <c r="P1009" s="50" t="s">
        <v>297</v>
      </c>
      <c r="Q1009" s="50" t="s">
        <v>77</v>
      </c>
      <c r="R1009" s="50" t="s">
        <v>344</v>
      </c>
      <c r="S1009" s="50" t="s">
        <v>336</v>
      </c>
      <c r="T1009" s="50" t="s">
        <v>186</v>
      </c>
      <c r="U1009" s="151">
        <f t="shared" si="284"/>
        <v>0</v>
      </c>
      <c r="V1009" s="50">
        <f t="shared" si="285"/>
        <v>1</v>
      </c>
      <c r="W1009" s="152">
        <f t="shared" si="280"/>
        <v>0.36838888888888888</v>
      </c>
      <c r="X1009" s="152">
        <f t="shared" si="279"/>
        <v>0.40971888888888891</v>
      </c>
      <c r="Y1009" s="134">
        <f t="shared" si="286"/>
        <v>0</v>
      </c>
      <c r="Z1009" s="152">
        <f t="shared" si="287"/>
        <v>0.10416666666666663</v>
      </c>
      <c r="AA1009" s="152">
        <f t="shared" si="288"/>
        <v>0.51388555555555548</v>
      </c>
      <c r="AB1009" s="91">
        <f t="shared" si="289"/>
        <v>24</v>
      </c>
      <c r="AC1009" s="81">
        <f t="shared" si="290"/>
        <v>5</v>
      </c>
      <c r="AD1009" s="81">
        <f t="shared" si="291"/>
        <v>21</v>
      </c>
      <c r="AE1009" s="81" t="str">
        <f t="shared" si="292"/>
        <v>5-21</v>
      </c>
      <c r="AF1009" s="152">
        <f t="shared" si="293"/>
        <v>0.25033333333333335</v>
      </c>
      <c r="AG1009" s="153">
        <f t="shared" si="294"/>
        <v>0</v>
      </c>
      <c r="AH1009" s="85">
        <f t="shared" si="295"/>
        <v>1</v>
      </c>
      <c r="AI1009" s="81">
        <f t="shared" si="296"/>
        <v>21</v>
      </c>
    </row>
    <row r="1010" spans="2:35" ht="30" x14ac:dyDescent="0.25">
      <c r="B1010" s="50" t="s">
        <v>1312</v>
      </c>
      <c r="C1010" s="179">
        <v>370</v>
      </c>
      <c r="D1010" s="85">
        <f t="shared" si="283"/>
        <v>0</v>
      </c>
      <c r="E1010" s="72" t="s">
        <v>1725</v>
      </c>
      <c r="F1010" s="50" t="s">
        <v>934</v>
      </c>
      <c r="G1010" s="70">
        <v>0.35416666666666669</v>
      </c>
      <c r="H1010" s="70">
        <v>0.69444444444444453</v>
      </c>
      <c r="I1010" s="71">
        <v>44340</v>
      </c>
      <c r="J1010" s="71">
        <v>44343</v>
      </c>
      <c r="K1010" s="71">
        <v>44340</v>
      </c>
      <c r="L1010" s="71">
        <v>44340</v>
      </c>
      <c r="M1010" s="70">
        <v>0.63888888888888895</v>
      </c>
      <c r="N1010" s="70">
        <v>0.64930555555555558</v>
      </c>
      <c r="O1010" s="50" t="s">
        <v>65</v>
      </c>
      <c r="P1010" s="50" t="s">
        <v>164</v>
      </c>
      <c r="Q1010" s="50" t="s">
        <v>47</v>
      </c>
      <c r="R1010" s="50" t="s">
        <v>351</v>
      </c>
      <c r="S1010" s="50" t="s">
        <v>337</v>
      </c>
      <c r="T1010" s="50" t="s">
        <v>184</v>
      </c>
      <c r="U1010" s="151">
        <f t="shared" si="284"/>
        <v>3</v>
      </c>
      <c r="V1010" s="50">
        <f t="shared" si="285"/>
        <v>1</v>
      </c>
      <c r="W1010" s="152">
        <f t="shared" si="280"/>
        <v>1.4029777777777777</v>
      </c>
      <c r="X1010" s="152">
        <f t="shared" si="279"/>
        <v>2.1312744444444442</v>
      </c>
      <c r="Y1010" s="134">
        <f t="shared" si="286"/>
        <v>0</v>
      </c>
      <c r="Z1010" s="152">
        <f t="shared" si="287"/>
        <v>0.18055555555555547</v>
      </c>
      <c r="AA1010" s="152">
        <f t="shared" si="288"/>
        <v>2.3118299999999996</v>
      </c>
      <c r="AB1010" s="91">
        <f t="shared" si="289"/>
        <v>27</v>
      </c>
      <c r="AC1010" s="81">
        <f t="shared" si="290"/>
        <v>5</v>
      </c>
      <c r="AD1010" s="81">
        <f t="shared" si="291"/>
        <v>21</v>
      </c>
      <c r="AE1010" s="81" t="str">
        <f t="shared" si="292"/>
        <v>5-21</v>
      </c>
      <c r="AF1010" s="152">
        <f t="shared" si="293"/>
        <v>1.041666666666663E-2</v>
      </c>
      <c r="AG1010" s="153">
        <f t="shared" si="294"/>
        <v>0</v>
      </c>
      <c r="AH1010" s="85">
        <f t="shared" si="295"/>
        <v>1</v>
      </c>
      <c r="AI1010" s="81">
        <f t="shared" si="296"/>
        <v>21</v>
      </c>
    </row>
    <row r="1011" spans="2:35" x14ac:dyDescent="0.25">
      <c r="B1011" s="50" t="s">
        <v>76</v>
      </c>
      <c r="C1011" s="179">
        <v>370</v>
      </c>
      <c r="D1011" s="85">
        <f t="shared" si="283"/>
        <v>0</v>
      </c>
      <c r="E1011" s="50" t="s">
        <v>1726</v>
      </c>
      <c r="F1011" s="50" t="s">
        <v>887</v>
      </c>
      <c r="G1011" s="70">
        <v>0.35416666666666669</v>
      </c>
      <c r="H1011" s="70">
        <v>0.69444444444444453</v>
      </c>
      <c r="I1011" s="71">
        <v>44340</v>
      </c>
      <c r="J1011" s="71">
        <v>44343</v>
      </c>
      <c r="K1011" s="71">
        <v>44340</v>
      </c>
      <c r="L1011" s="71">
        <v>44340</v>
      </c>
      <c r="M1011" s="70">
        <v>0.58333333333333337</v>
      </c>
      <c r="N1011" s="70">
        <v>0.72916666666666663</v>
      </c>
      <c r="O1011" s="50" t="s">
        <v>323</v>
      </c>
      <c r="P1011" s="50" t="s">
        <v>164</v>
      </c>
      <c r="Q1011" s="50" t="s">
        <v>77</v>
      </c>
      <c r="R1011" s="50" t="s">
        <v>352</v>
      </c>
      <c r="S1011" s="50" t="s">
        <v>337</v>
      </c>
      <c r="T1011" s="50" t="s">
        <v>184</v>
      </c>
      <c r="U1011" s="151">
        <f t="shared" si="284"/>
        <v>3</v>
      </c>
      <c r="V1011" s="50">
        <f t="shared" si="285"/>
        <v>1</v>
      </c>
      <c r="W1011" s="152">
        <f t="shared" si="280"/>
        <v>1.4029777777777777</v>
      </c>
      <c r="X1011" s="152">
        <f t="shared" si="279"/>
        <v>2.1312744444444442</v>
      </c>
      <c r="Y1011" s="134">
        <f t="shared" si="286"/>
        <v>0</v>
      </c>
      <c r="Z1011" s="152">
        <f t="shared" si="287"/>
        <v>0.18055555555555547</v>
      </c>
      <c r="AA1011" s="152">
        <f t="shared" si="288"/>
        <v>2.3118299999999996</v>
      </c>
      <c r="AB1011" s="91">
        <f t="shared" si="289"/>
        <v>27</v>
      </c>
      <c r="AC1011" s="81">
        <f t="shared" si="290"/>
        <v>5</v>
      </c>
      <c r="AD1011" s="81">
        <f t="shared" si="291"/>
        <v>21</v>
      </c>
      <c r="AE1011" s="81" t="str">
        <f t="shared" si="292"/>
        <v>5-21</v>
      </c>
      <c r="AF1011" s="152">
        <f t="shared" si="293"/>
        <v>0.14583333333333326</v>
      </c>
      <c r="AG1011" s="153">
        <f t="shared" si="294"/>
        <v>0</v>
      </c>
      <c r="AH1011" s="85">
        <f t="shared" si="295"/>
        <v>1</v>
      </c>
      <c r="AI1011" s="81">
        <f t="shared" si="296"/>
        <v>21</v>
      </c>
    </row>
    <row r="1012" spans="2:35" x14ac:dyDescent="0.25">
      <c r="B1012" s="50" t="s">
        <v>76</v>
      </c>
      <c r="C1012" s="179">
        <v>370</v>
      </c>
      <c r="D1012" s="85">
        <f t="shared" si="283"/>
        <v>0</v>
      </c>
      <c r="E1012" s="72" t="s">
        <v>1727</v>
      </c>
      <c r="F1012" s="50" t="s">
        <v>887</v>
      </c>
      <c r="G1012" s="70">
        <v>0.35416666666666669</v>
      </c>
      <c r="H1012" s="70">
        <v>0.69444444444444453</v>
      </c>
      <c r="I1012" s="71">
        <v>44340</v>
      </c>
      <c r="J1012" s="71">
        <v>44343</v>
      </c>
      <c r="K1012" s="71">
        <v>44341</v>
      </c>
      <c r="L1012" s="71">
        <v>44341</v>
      </c>
      <c r="M1012" s="70">
        <v>0.3125</v>
      </c>
      <c r="N1012" s="70">
        <v>0.59375</v>
      </c>
      <c r="O1012" s="50" t="s">
        <v>323</v>
      </c>
      <c r="P1012" s="50" t="s">
        <v>164</v>
      </c>
      <c r="Q1012" s="50" t="s">
        <v>77</v>
      </c>
      <c r="R1012" s="50" t="s">
        <v>352</v>
      </c>
      <c r="S1012" s="50" t="s">
        <v>337</v>
      </c>
      <c r="T1012" s="50" t="s">
        <v>184</v>
      </c>
      <c r="U1012" s="151">
        <f t="shared" si="284"/>
        <v>3</v>
      </c>
      <c r="V1012" s="50">
        <f t="shared" si="285"/>
        <v>1</v>
      </c>
      <c r="W1012" s="152">
        <f t="shared" si="280"/>
        <v>1.4029777777777777</v>
      </c>
      <c r="X1012" s="152">
        <f t="shared" ref="X1012:X1075" si="297">IF(OR(V1012=0,G1012="",H1012=""),0,IF(AND(V1012=1,U1012&lt;1,I1012=J1012,(H1012-G1012)&lt;=0.2075),H1012-G1012,IF(AND(V1012=1,U1012&lt;1,I1012=J1012,(H1012-G1012)&gt;0.2075),H1012-G1012-0.04167,IF(AND(V1012=1,U1012&gt;1),((U1012-1)*0.583)+(H1012-$AE$3)+($AF$3-G1012-0.04167),IF(AND(V1012=1,U1012=1,I1012&lt;&gt;J1012,(H1012-G1012)&lt;=0.332),(H1012-$AE$3)+($AF$3-G1012)-0.166,(H1012-$AE$3)+($AF$3-G1012))))))</f>
        <v>2.1312744444444442</v>
      </c>
      <c r="Y1012" s="134">
        <f t="shared" si="286"/>
        <v>0</v>
      </c>
      <c r="Z1012" s="152">
        <f t="shared" si="287"/>
        <v>0.18055555555555547</v>
      </c>
      <c r="AA1012" s="152">
        <f t="shared" si="288"/>
        <v>2.3118299999999996</v>
      </c>
      <c r="AB1012" s="91">
        <f t="shared" si="289"/>
        <v>27</v>
      </c>
      <c r="AC1012" s="81">
        <f t="shared" si="290"/>
        <v>5</v>
      </c>
      <c r="AD1012" s="81">
        <f t="shared" si="291"/>
        <v>21</v>
      </c>
      <c r="AE1012" s="81" t="str">
        <f t="shared" si="292"/>
        <v>5-21</v>
      </c>
      <c r="AF1012" s="152">
        <f t="shared" si="293"/>
        <v>0.19824999999999998</v>
      </c>
      <c r="AG1012" s="153">
        <f t="shared" si="294"/>
        <v>0</v>
      </c>
      <c r="AH1012" s="85">
        <f t="shared" si="295"/>
        <v>1</v>
      </c>
      <c r="AI1012" s="81">
        <f t="shared" si="296"/>
        <v>21</v>
      </c>
    </row>
    <row r="1013" spans="2:35" x14ac:dyDescent="0.25">
      <c r="B1013" s="50" t="s">
        <v>76</v>
      </c>
      <c r="C1013" s="179">
        <v>370</v>
      </c>
      <c r="D1013" s="85">
        <f t="shared" si="283"/>
        <v>0</v>
      </c>
      <c r="E1013" s="72" t="s">
        <v>1728</v>
      </c>
      <c r="F1013" s="50" t="s">
        <v>887</v>
      </c>
      <c r="G1013" s="70">
        <v>0.35416666666666669</v>
      </c>
      <c r="H1013" s="70">
        <v>0.69444444444444453</v>
      </c>
      <c r="I1013" s="71">
        <v>44340</v>
      </c>
      <c r="J1013" s="71">
        <v>44343</v>
      </c>
      <c r="K1013" s="71">
        <v>44342</v>
      </c>
      <c r="L1013" s="71">
        <v>44342</v>
      </c>
      <c r="M1013" s="70">
        <v>0.30555555555555552</v>
      </c>
      <c r="N1013" s="70">
        <v>0.36805555555555558</v>
      </c>
      <c r="O1013" s="50" t="s">
        <v>62</v>
      </c>
      <c r="P1013" s="50" t="s">
        <v>164</v>
      </c>
      <c r="Q1013" s="50" t="s">
        <v>77</v>
      </c>
      <c r="R1013" s="50" t="s">
        <v>349</v>
      </c>
      <c r="S1013" s="50" t="s">
        <v>337</v>
      </c>
      <c r="T1013" s="50" t="s">
        <v>184</v>
      </c>
      <c r="U1013" s="151">
        <f t="shared" si="284"/>
        <v>3</v>
      </c>
      <c r="V1013" s="50">
        <f t="shared" si="285"/>
        <v>1</v>
      </c>
      <c r="W1013" s="152">
        <f t="shared" si="280"/>
        <v>1.4029777777777777</v>
      </c>
      <c r="X1013" s="152">
        <f t="shared" si="297"/>
        <v>2.1312744444444442</v>
      </c>
      <c r="Y1013" s="134">
        <f t="shared" si="286"/>
        <v>0</v>
      </c>
      <c r="Z1013" s="152">
        <f t="shared" si="287"/>
        <v>0.18055555555555547</v>
      </c>
      <c r="AA1013" s="152">
        <f t="shared" si="288"/>
        <v>2.3118299999999996</v>
      </c>
      <c r="AB1013" s="91">
        <f t="shared" si="289"/>
        <v>27</v>
      </c>
      <c r="AC1013" s="81">
        <f t="shared" si="290"/>
        <v>5</v>
      </c>
      <c r="AD1013" s="81">
        <f t="shared" si="291"/>
        <v>21</v>
      </c>
      <c r="AE1013" s="81" t="str">
        <f t="shared" si="292"/>
        <v>5-21</v>
      </c>
      <c r="AF1013" s="152">
        <f t="shared" si="293"/>
        <v>6.2500000000000056E-2</v>
      </c>
      <c r="AG1013" s="153">
        <f t="shared" si="294"/>
        <v>0</v>
      </c>
      <c r="AH1013" s="85">
        <f t="shared" si="295"/>
        <v>1</v>
      </c>
      <c r="AI1013" s="81">
        <f t="shared" si="296"/>
        <v>21</v>
      </c>
    </row>
    <row r="1014" spans="2:35" ht="45" x14ac:dyDescent="0.25">
      <c r="B1014" s="50" t="s">
        <v>76</v>
      </c>
      <c r="C1014" s="179">
        <v>370</v>
      </c>
      <c r="D1014" s="85">
        <f t="shared" si="283"/>
        <v>0</v>
      </c>
      <c r="E1014" s="72" t="s">
        <v>1729</v>
      </c>
      <c r="F1014" s="50" t="s">
        <v>887</v>
      </c>
      <c r="G1014" s="70">
        <v>0.35416666666666669</v>
      </c>
      <c r="H1014" s="70">
        <v>0.69444444444444453</v>
      </c>
      <c r="I1014" s="71">
        <v>44340</v>
      </c>
      <c r="J1014" s="71">
        <v>44343</v>
      </c>
      <c r="K1014" s="71">
        <v>44342</v>
      </c>
      <c r="L1014" s="71">
        <v>44342</v>
      </c>
      <c r="M1014" s="70">
        <v>0.3611111111111111</v>
      </c>
      <c r="N1014" s="70">
        <v>0.39930555555555558</v>
      </c>
      <c r="O1014" s="50" t="s">
        <v>65</v>
      </c>
      <c r="P1014" s="50" t="s">
        <v>164</v>
      </c>
      <c r="Q1014" s="50" t="s">
        <v>77</v>
      </c>
      <c r="R1014" s="50" t="s">
        <v>351</v>
      </c>
      <c r="S1014" s="50" t="s">
        <v>336</v>
      </c>
      <c r="T1014" s="50" t="s">
        <v>184</v>
      </c>
      <c r="U1014" s="151">
        <f t="shared" si="284"/>
        <v>3</v>
      </c>
      <c r="V1014" s="50">
        <f t="shared" si="285"/>
        <v>1</v>
      </c>
      <c r="W1014" s="152">
        <f t="shared" si="280"/>
        <v>1.4029777777777777</v>
      </c>
      <c r="X1014" s="152">
        <f t="shared" si="297"/>
        <v>2.1312744444444442</v>
      </c>
      <c r="Y1014" s="134">
        <f t="shared" si="286"/>
        <v>0</v>
      </c>
      <c r="Z1014" s="152">
        <f t="shared" si="287"/>
        <v>0.18055555555555547</v>
      </c>
      <c r="AA1014" s="152">
        <f t="shared" si="288"/>
        <v>2.3118299999999996</v>
      </c>
      <c r="AB1014" s="91">
        <f t="shared" si="289"/>
        <v>27</v>
      </c>
      <c r="AC1014" s="81">
        <f t="shared" si="290"/>
        <v>5</v>
      </c>
      <c r="AD1014" s="81">
        <f t="shared" si="291"/>
        <v>21</v>
      </c>
      <c r="AE1014" s="81" t="str">
        <f t="shared" si="292"/>
        <v>5-21</v>
      </c>
      <c r="AF1014" s="152">
        <f t="shared" si="293"/>
        <v>3.8194444444444475E-2</v>
      </c>
      <c r="AG1014" s="153">
        <f t="shared" si="294"/>
        <v>0</v>
      </c>
      <c r="AH1014" s="85">
        <f t="shared" si="295"/>
        <v>1</v>
      </c>
      <c r="AI1014" s="81">
        <f t="shared" si="296"/>
        <v>21</v>
      </c>
    </row>
    <row r="1015" spans="2:35" x14ac:dyDescent="0.25">
      <c r="B1015" s="50" t="s">
        <v>76</v>
      </c>
      <c r="C1015" s="179">
        <v>370</v>
      </c>
      <c r="D1015" s="85">
        <f t="shared" si="283"/>
        <v>0</v>
      </c>
      <c r="E1015" s="72" t="s">
        <v>515</v>
      </c>
      <c r="F1015" s="50" t="s">
        <v>441</v>
      </c>
      <c r="G1015" s="70">
        <v>0.35416666666666669</v>
      </c>
      <c r="H1015" s="70">
        <v>0.69444444444444453</v>
      </c>
      <c r="I1015" s="71">
        <v>44340</v>
      </c>
      <c r="J1015" s="71">
        <v>44343</v>
      </c>
      <c r="K1015" s="71">
        <v>44342</v>
      </c>
      <c r="L1015" s="71">
        <v>44343</v>
      </c>
      <c r="M1015" s="70">
        <v>0.40277777777777773</v>
      </c>
      <c r="N1015" s="70">
        <v>0.5</v>
      </c>
      <c r="O1015" s="50" t="s">
        <v>1375</v>
      </c>
      <c r="P1015" s="50" t="s">
        <v>164</v>
      </c>
      <c r="Q1015" s="50" t="s">
        <v>77</v>
      </c>
      <c r="R1015" s="50" t="s">
        <v>517</v>
      </c>
      <c r="S1015" s="50" t="s">
        <v>336</v>
      </c>
      <c r="T1015" s="50" t="s">
        <v>184</v>
      </c>
      <c r="U1015" s="151">
        <f t="shared" si="284"/>
        <v>3</v>
      </c>
      <c r="V1015" s="50">
        <f t="shared" si="285"/>
        <v>1</v>
      </c>
      <c r="W1015" s="152">
        <f t="shared" si="280"/>
        <v>1.4029777777777777</v>
      </c>
      <c r="X1015" s="152">
        <f t="shared" si="297"/>
        <v>2.1312744444444442</v>
      </c>
      <c r="Y1015" s="134">
        <f t="shared" si="286"/>
        <v>0</v>
      </c>
      <c r="Z1015" s="152">
        <f t="shared" si="287"/>
        <v>0.18055555555555547</v>
      </c>
      <c r="AA1015" s="152">
        <f t="shared" si="288"/>
        <v>2.3118299999999996</v>
      </c>
      <c r="AB1015" s="91">
        <f t="shared" si="289"/>
        <v>27</v>
      </c>
      <c r="AC1015" s="81">
        <f t="shared" si="290"/>
        <v>5</v>
      </c>
      <c r="AD1015" s="81">
        <f t="shared" si="291"/>
        <v>21</v>
      </c>
      <c r="AE1015" s="81" t="str">
        <f t="shared" si="292"/>
        <v>5-21</v>
      </c>
      <c r="AF1015" s="152">
        <f t="shared" si="293"/>
        <v>0.36872222222222217</v>
      </c>
      <c r="AG1015" s="153">
        <f t="shared" si="294"/>
        <v>1</v>
      </c>
      <c r="AH1015" s="85">
        <f t="shared" si="295"/>
        <v>1</v>
      </c>
      <c r="AI1015" s="81">
        <f t="shared" si="296"/>
        <v>21</v>
      </c>
    </row>
    <row r="1016" spans="2:35" x14ac:dyDescent="0.25">
      <c r="B1016" s="50" t="s">
        <v>76</v>
      </c>
      <c r="C1016" s="179">
        <v>370</v>
      </c>
      <c r="D1016" s="85">
        <f t="shared" si="283"/>
        <v>0</v>
      </c>
      <c r="E1016" s="72" t="s">
        <v>1845</v>
      </c>
      <c r="F1016" s="50" t="s">
        <v>887</v>
      </c>
      <c r="G1016" s="70">
        <v>0.35416666666666669</v>
      </c>
      <c r="H1016" s="70">
        <v>0.69444444444444453</v>
      </c>
      <c r="I1016" s="71">
        <v>44340</v>
      </c>
      <c r="J1016" s="71">
        <v>44343</v>
      </c>
      <c r="K1016" s="71">
        <v>44343</v>
      </c>
      <c r="L1016" s="71">
        <v>44343</v>
      </c>
      <c r="M1016" s="70">
        <v>0.59027777777777779</v>
      </c>
      <c r="N1016" s="70">
        <v>0.63541666666666663</v>
      </c>
      <c r="O1016" s="50" t="s">
        <v>72</v>
      </c>
      <c r="P1016" s="50" t="s">
        <v>164</v>
      </c>
      <c r="Q1016" s="50" t="s">
        <v>47</v>
      </c>
      <c r="R1016" s="50" t="s">
        <v>443</v>
      </c>
      <c r="S1016" s="50" t="s">
        <v>336</v>
      </c>
      <c r="T1016" s="50" t="s">
        <v>184</v>
      </c>
      <c r="U1016" s="151">
        <f t="shared" si="284"/>
        <v>3</v>
      </c>
      <c r="V1016" s="50">
        <f t="shared" si="285"/>
        <v>1</v>
      </c>
      <c r="W1016" s="152">
        <f t="shared" si="280"/>
        <v>1.4029777777777777</v>
      </c>
      <c r="X1016" s="152">
        <f t="shared" si="297"/>
        <v>2.1312744444444442</v>
      </c>
      <c r="Y1016" s="134">
        <f t="shared" si="286"/>
        <v>0</v>
      </c>
      <c r="Z1016" s="152">
        <f t="shared" si="287"/>
        <v>0.18055555555555547</v>
      </c>
      <c r="AA1016" s="152">
        <f t="shared" si="288"/>
        <v>2.3118299999999996</v>
      </c>
      <c r="AB1016" s="91">
        <f t="shared" si="289"/>
        <v>27</v>
      </c>
      <c r="AC1016" s="81">
        <f t="shared" si="290"/>
        <v>5</v>
      </c>
      <c r="AD1016" s="81">
        <f t="shared" si="291"/>
        <v>21</v>
      </c>
      <c r="AE1016" s="81" t="str">
        <f t="shared" si="292"/>
        <v>5-21</v>
      </c>
      <c r="AF1016" s="152">
        <f t="shared" si="293"/>
        <v>4.513888888888884E-2</v>
      </c>
      <c r="AG1016" s="153">
        <f t="shared" si="294"/>
        <v>0</v>
      </c>
      <c r="AH1016" s="85">
        <f t="shared" si="295"/>
        <v>1</v>
      </c>
      <c r="AI1016" s="81">
        <f t="shared" si="296"/>
        <v>21</v>
      </c>
    </row>
    <row r="1017" spans="2:35" ht="30" x14ac:dyDescent="0.25">
      <c r="B1017" s="50" t="s">
        <v>76</v>
      </c>
      <c r="C1017" s="179">
        <v>370</v>
      </c>
      <c r="D1017" s="85">
        <f t="shared" si="283"/>
        <v>0</v>
      </c>
      <c r="E1017" s="72" t="s">
        <v>1846</v>
      </c>
      <c r="F1017" s="50" t="s">
        <v>897</v>
      </c>
      <c r="G1017" s="70">
        <v>0.35416666666666669</v>
      </c>
      <c r="H1017" s="70">
        <v>0.69444444444444453</v>
      </c>
      <c r="I1017" s="71">
        <v>44340</v>
      </c>
      <c r="J1017" s="71">
        <v>44343</v>
      </c>
      <c r="K1017" s="71">
        <v>44343</v>
      </c>
      <c r="L1017" s="71">
        <v>44343</v>
      </c>
      <c r="M1017" s="70">
        <v>0.65069444444444446</v>
      </c>
      <c r="N1017" s="70">
        <v>0.68402777777777779</v>
      </c>
      <c r="O1017" s="50" t="s">
        <v>84</v>
      </c>
      <c r="P1017" s="50" t="s">
        <v>164</v>
      </c>
      <c r="Q1017" s="50" t="s">
        <v>77</v>
      </c>
      <c r="R1017" s="50" t="s">
        <v>351</v>
      </c>
      <c r="S1017" s="50" t="s">
        <v>336</v>
      </c>
      <c r="T1017" s="50" t="s">
        <v>184</v>
      </c>
      <c r="U1017" s="151">
        <f t="shared" si="284"/>
        <v>3</v>
      </c>
      <c r="V1017" s="50">
        <f t="shared" si="285"/>
        <v>1</v>
      </c>
      <c r="W1017" s="152">
        <f t="shared" si="280"/>
        <v>1.4029777777777777</v>
      </c>
      <c r="X1017" s="152">
        <f t="shared" si="297"/>
        <v>2.1312744444444442</v>
      </c>
      <c r="Y1017" s="134">
        <f t="shared" si="286"/>
        <v>0</v>
      </c>
      <c r="Z1017" s="152">
        <f t="shared" si="287"/>
        <v>0.18055555555555547</v>
      </c>
      <c r="AA1017" s="152">
        <f t="shared" si="288"/>
        <v>2.3118299999999996</v>
      </c>
      <c r="AB1017" s="91">
        <f t="shared" si="289"/>
        <v>27</v>
      </c>
      <c r="AC1017" s="81">
        <f t="shared" si="290"/>
        <v>5</v>
      </c>
      <c r="AD1017" s="81">
        <f t="shared" si="291"/>
        <v>21</v>
      </c>
      <c r="AE1017" s="81" t="str">
        <f t="shared" si="292"/>
        <v>5-21</v>
      </c>
      <c r="AF1017" s="152">
        <f t="shared" si="293"/>
        <v>3.3333333333333326E-2</v>
      </c>
      <c r="AG1017" s="153">
        <f t="shared" si="294"/>
        <v>0</v>
      </c>
      <c r="AH1017" s="85">
        <f t="shared" si="295"/>
        <v>1</v>
      </c>
      <c r="AI1017" s="81">
        <f t="shared" si="296"/>
        <v>21</v>
      </c>
    </row>
    <row r="1018" spans="2:35" x14ac:dyDescent="0.25">
      <c r="B1018" s="50" t="s">
        <v>1312</v>
      </c>
      <c r="C1018" s="179">
        <v>370</v>
      </c>
      <c r="D1018" s="85">
        <v>0</v>
      </c>
      <c r="E1018" s="72" t="s">
        <v>259</v>
      </c>
      <c r="F1018" s="50" t="s">
        <v>891</v>
      </c>
      <c r="G1018" s="70">
        <v>0.35416666666666669</v>
      </c>
      <c r="H1018" s="70">
        <v>0.69444444444444453</v>
      </c>
      <c r="I1018" s="71">
        <v>44340</v>
      </c>
      <c r="J1018" s="71">
        <v>44343</v>
      </c>
      <c r="K1018" s="71">
        <v>44343</v>
      </c>
      <c r="L1018" s="71">
        <v>44343</v>
      </c>
      <c r="M1018" s="70">
        <v>0.68402777777777779</v>
      </c>
      <c r="N1018" s="70">
        <v>0.69444444444444453</v>
      </c>
      <c r="O1018" s="50" t="s">
        <v>84</v>
      </c>
      <c r="P1018" s="50" t="s">
        <v>164</v>
      </c>
      <c r="Q1018" s="50" t="s">
        <v>47</v>
      </c>
      <c r="R1018" s="50" t="s">
        <v>443</v>
      </c>
      <c r="S1018" s="50" t="s">
        <v>337</v>
      </c>
      <c r="T1018" s="50" t="s">
        <v>184</v>
      </c>
      <c r="U1018" s="151">
        <f t="shared" si="284"/>
        <v>3</v>
      </c>
      <c r="V1018" s="50">
        <f t="shared" si="285"/>
        <v>1</v>
      </c>
      <c r="W1018" s="152">
        <f t="shared" si="280"/>
        <v>1.4029777777777777</v>
      </c>
      <c r="X1018" s="152">
        <f t="shared" si="297"/>
        <v>2.1312744444444442</v>
      </c>
      <c r="Y1018" s="134">
        <f t="shared" si="286"/>
        <v>0</v>
      </c>
      <c r="Z1018" s="152">
        <f t="shared" si="287"/>
        <v>0.18055555555555547</v>
      </c>
      <c r="AA1018" s="152">
        <f t="shared" si="288"/>
        <v>2.3118299999999996</v>
      </c>
      <c r="AB1018" s="91">
        <f t="shared" si="289"/>
        <v>27</v>
      </c>
      <c r="AC1018" s="81">
        <f t="shared" si="290"/>
        <v>5</v>
      </c>
      <c r="AD1018" s="81">
        <f t="shared" si="291"/>
        <v>21</v>
      </c>
      <c r="AE1018" s="81" t="str">
        <f t="shared" si="292"/>
        <v>5-21</v>
      </c>
      <c r="AF1018" s="152">
        <f t="shared" si="293"/>
        <v>1.0416666666666741E-2</v>
      </c>
      <c r="AG1018" s="153">
        <f t="shared" si="294"/>
        <v>0</v>
      </c>
      <c r="AH1018" s="85">
        <f t="shared" si="295"/>
        <v>1</v>
      </c>
      <c r="AI1018" s="81">
        <f t="shared" si="296"/>
        <v>21</v>
      </c>
    </row>
    <row r="1019" spans="2:35" x14ac:dyDescent="0.25">
      <c r="B1019" s="50" t="s">
        <v>83</v>
      </c>
      <c r="C1019" s="179">
        <v>371</v>
      </c>
      <c r="D1019" s="85">
        <f>IF(C1019=C1020,0,1)</f>
        <v>0</v>
      </c>
      <c r="E1019" s="50" t="s">
        <v>1730</v>
      </c>
      <c r="F1019" s="50" t="s">
        <v>887</v>
      </c>
      <c r="G1019" s="70">
        <v>0.375</v>
      </c>
      <c r="H1019" s="70">
        <v>0.47222222222222227</v>
      </c>
      <c r="I1019" s="71">
        <v>44340</v>
      </c>
      <c r="J1019" s="71">
        <v>44340</v>
      </c>
      <c r="K1019" s="71">
        <v>44340</v>
      </c>
      <c r="L1019" s="71">
        <v>44340</v>
      </c>
      <c r="M1019" s="70">
        <v>0.375</v>
      </c>
      <c r="N1019" s="70">
        <v>0.39583333333333331</v>
      </c>
      <c r="O1019" s="50" t="s">
        <v>126</v>
      </c>
      <c r="P1019" s="50" t="s">
        <v>68</v>
      </c>
      <c r="Q1019" s="50" t="s">
        <v>47</v>
      </c>
      <c r="R1019" s="50" t="s">
        <v>443</v>
      </c>
      <c r="S1019" s="50" t="s">
        <v>337</v>
      </c>
      <c r="T1019" s="50" t="s">
        <v>188</v>
      </c>
      <c r="U1019" s="151">
        <f t="shared" si="284"/>
        <v>0</v>
      </c>
      <c r="V1019" s="50">
        <f t="shared" si="285"/>
        <v>1</v>
      </c>
      <c r="W1019" s="152">
        <f t="shared" si="280"/>
        <v>9.7222222222222265E-2</v>
      </c>
      <c r="X1019" s="152">
        <f t="shared" si="297"/>
        <v>9.7222222222222265E-2</v>
      </c>
      <c r="Y1019" s="134">
        <f t="shared" si="286"/>
        <v>1</v>
      </c>
      <c r="Z1019" s="152">
        <f t="shared" si="287"/>
        <v>0</v>
      </c>
      <c r="AA1019" s="152">
        <f t="shared" si="288"/>
        <v>9.7222222222222265E-2</v>
      </c>
      <c r="AB1019" s="91">
        <f t="shared" si="289"/>
        <v>24</v>
      </c>
      <c r="AC1019" s="81">
        <f t="shared" si="290"/>
        <v>5</v>
      </c>
      <c r="AD1019" s="81">
        <f t="shared" si="291"/>
        <v>21</v>
      </c>
      <c r="AE1019" s="81" t="str">
        <f t="shared" si="292"/>
        <v>5-21</v>
      </c>
      <c r="AF1019" s="152">
        <f t="shared" si="293"/>
        <v>2.0833333333333315E-2</v>
      </c>
      <c r="AG1019" s="153">
        <f t="shared" si="294"/>
        <v>0</v>
      </c>
      <c r="AH1019" s="85">
        <f t="shared" si="295"/>
        <v>1</v>
      </c>
      <c r="AI1019" s="81">
        <f t="shared" si="296"/>
        <v>21</v>
      </c>
    </row>
    <row r="1020" spans="2:35" ht="30" x14ac:dyDescent="0.25">
      <c r="B1020" s="50" t="s">
        <v>83</v>
      </c>
      <c r="C1020" s="179">
        <v>371</v>
      </c>
      <c r="D1020" s="85">
        <v>0</v>
      </c>
      <c r="E1020" s="72" t="s">
        <v>1731</v>
      </c>
      <c r="F1020" s="50" t="s">
        <v>887</v>
      </c>
      <c r="G1020" s="70">
        <v>0.375</v>
      </c>
      <c r="H1020" s="70">
        <v>0.47222222222222227</v>
      </c>
      <c r="I1020" s="71">
        <v>44340</v>
      </c>
      <c r="J1020" s="71">
        <v>44340</v>
      </c>
      <c r="K1020" s="71">
        <v>44340</v>
      </c>
      <c r="L1020" s="71">
        <v>44340</v>
      </c>
      <c r="M1020" s="70">
        <v>0.41319444444444442</v>
      </c>
      <c r="N1020" s="70">
        <v>0.47222222222222227</v>
      </c>
      <c r="O1020" s="50" t="s">
        <v>72</v>
      </c>
      <c r="P1020" s="50" t="s">
        <v>68</v>
      </c>
      <c r="Q1020" s="50" t="s">
        <v>47</v>
      </c>
      <c r="R1020" s="50" t="s">
        <v>443</v>
      </c>
      <c r="S1020" s="50" t="s">
        <v>336</v>
      </c>
      <c r="T1020" s="50" t="s">
        <v>188</v>
      </c>
      <c r="U1020" s="151">
        <f t="shared" si="284"/>
        <v>0</v>
      </c>
      <c r="V1020" s="50">
        <f t="shared" si="285"/>
        <v>1</v>
      </c>
      <c r="W1020" s="152">
        <f t="shared" si="280"/>
        <v>9.7222222222222265E-2</v>
      </c>
      <c r="X1020" s="152">
        <f t="shared" si="297"/>
        <v>9.7222222222222265E-2</v>
      </c>
      <c r="Y1020" s="134">
        <f t="shared" si="286"/>
        <v>1</v>
      </c>
      <c r="Z1020" s="152">
        <f t="shared" si="287"/>
        <v>0</v>
      </c>
      <c r="AA1020" s="152">
        <f t="shared" si="288"/>
        <v>9.7222222222222265E-2</v>
      </c>
      <c r="AB1020" s="91">
        <f t="shared" si="289"/>
        <v>24</v>
      </c>
      <c r="AC1020" s="81">
        <f t="shared" si="290"/>
        <v>5</v>
      </c>
      <c r="AD1020" s="81">
        <f t="shared" si="291"/>
        <v>21</v>
      </c>
      <c r="AE1020" s="81" t="str">
        <f t="shared" si="292"/>
        <v>5-21</v>
      </c>
      <c r="AF1020" s="152">
        <f t="shared" si="293"/>
        <v>5.9027777777777846E-2</v>
      </c>
      <c r="AG1020" s="153">
        <f t="shared" si="294"/>
        <v>0</v>
      </c>
      <c r="AH1020" s="85">
        <f t="shared" si="295"/>
        <v>1</v>
      </c>
      <c r="AI1020" s="81">
        <f t="shared" si="296"/>
        <v>21</v>
      </c>
    </row>
    <row r="1021" spans="2:35" x14ac:dyDescent="0.25">
      <c r="B1021" s="50" t="s">
        <v>71</v>
      </c>
      <c r="C1021" s="179">
        <v>372</v>
      </c>
      <c r="D1021" s="85">
        <f t="shared" ref="D1021:D1052" si="298">IF(C1021=C1022,0,1)</f>
        <v>0</v>
      </c>
      <c r="E1021" s="72" t="s">
        <v>1732</v>
      </c>
      <c r="F1021" s="50" t="s">
        <v>887</v>
      </c>
      <c r="G1021" s="70">
        <v>0.33333333333333331</v>
      </c>
      <c r="H1021" s="70">
        <v>0.39583333333333331</v>
      </c>
      <c r="I1021" s="71">
        <v>44340</v>
      </c>
      <c r="J1021" s="71">
        <v>44340</v>
      </c>
      <c r="K1021" s="71">
        <v>44340</v>
      </c>
      <c r="L1021" s="71">
        <v>44340</v>
      </c>
      <c r="M1021" s="70">
        <v>0.36458333333333331</v>
      </c>
      <c r="N1021" s="70">
        <v>0.3888888888888889</v>
      </c>
      <c r="O1021" s="50" t="s">
        <v>72</v>
      </c>
      <c r="P1021" s="50" t="s">
        <v>73</v>
      </c>
      <c r="Q1021" s="50" t="s">
        <v>77</v>
      </c>
      <c r="R1021" s="50" t="s">
        <v>349</v>
      </c>
      <c r="S1021" s="50" t="s">
        <v>336</v>
      </c>
      <c r="T1021" s="50" t="s">
        <v>184</v>
      </c>
      <c r="U1021" s="151">
        <f t="shared" si="284"/>
        <v>0</v>
      </c>
      <c r="V1021" s="50">
        <f t="shared" si="285"/>
        <v>1</v>
      </c>
      <c r="W1021" s="152">
        <f t="shared" si="280"/>
        <v>6.25E-2</v>
      </c>
      <c r="X1021" s="152">
        <f t="shared" si="297"/>
        <v>6.25E-2</v>
      </c>
      <c r="Y1021" s="134">
        <f t="shared" si="286"/>
        <v>1</v>
      </c>
      <c r="Z1021" s="152">
        <f t="shared" si="287"/>
        <v>0</v>
      </c>
      <c r="AA1021" s="152">
        <f t="shared" si="288"/>
        <v>6.25E-2</v>
      </c>
      <c r="AB1021" s="91">
        <f t="shared" si="289"/>
        <v>24</v>
      </c>
      <c r="AC1021" s="81">
        <f t="shared" si="290"/>
        <v>5</v>
      </c>
      <c r="AD1021" s="81">
        <f t="shared" si="291"/>
        <v>21</v>
      </c>
      <c r="AE1021" s="81" t="str">
        <f t="shared" si="292"/>
        <v>5-21</v>
      </c>
      <c r="AF1021" s="152">
        <f t="shared" si="293"/>
        <v>2.430555555555558E-2</v>
      </c>
      <c r="AG1021" s="153">
        <f t="shared" si="294"/>
        <v>0</v>
      </c>
      <c r="AH1021" s="85">
        <f t="shared" si="295"/>
        <v>1</v>
      </c>
      <c r="AI1021" s="81">
        <f t="shared" si="296"/>
        <v>21</v>
      </c>
    </row>
    <row r="1022" spans="2:35" ht="30" x14ac:dyDescent="0.25">
      <c r="B1022" s="50" t="s">
        <v>71</v>
      </c>
      <c r="C1022" s="179">
        <v>372</v>
      </c>
      <c r="D1022" s="85">
        <f t="shared" si="298"/>
        <v>1</v>
      </c>
      <c r="E1022" s="72" t="s">
        <v>1733</v>
      </c>
      <c r="F1022" s="50" t="s">
        <v>441</v>
      </c>
      <c r="G1022" s="70">
        <v>0.33333333333333331</v>
      </c>
      <c r="H1022" s="70">
        <v>0.39583333333333331</v>
      </c>
      <c r="I1022" s="71">
        <v>44340</v>
      </c>
      <c r="J1022" s="71">
        <v>44340</v>
      </c>
      <c r="K1022" s="71">
        <v>44340</v>
      </c>
      <c r="L1022" s="71">
        <v>44340</v>
      </c>
      <c r="M1022" s="70">
        <v>0.35416666666666669</v>
      </c>
      <c r="N1022" s="70">
        <v>0.39583333333333331</v>
      </c>
      <c r="O1022" s="72" t="s">
        <v>1734</v>
      </c>
      <c r="P1022" s="50" t="s">
        <v>73</v>
      </c>
      <c r="Q1022" s="50" t="s">
        <v>77</v>
      </c>
      <c r="R1022" s="50" t="s">
        <v>338</v>
      </c>
      <c r="S1022" s="50" t="s">
        <v>336</v>
      </c>
      <c r="T1022" s="50" t="s">
        <v>184</v>
      </c>
      <c r="U1022" s="151">
        <f t="shared" si="284"/>
        <v>0</v>
      </c>
      <c r="V1022" s="50">
        <f t="shared" si="285"/>
        <v>1</v>
      </c>
      <c r="W1022" s="152">
        <f t="shared" si="280"/>
        <v>6.25E-2</v>
      </c>
      <c r="X1022" s="152">
        <f t="shared" si="297"/>
        <v>6.25E-2</v>
      </c>
      <c r="Y1022" s="134">
        <f t="shared" si="286"/>
        <v>1</v>
      </c>
      <c r="Z1022" s="152">
        <f t="shared" si="287"/>
        <v>0</v>
      </c>
      <c r="AA1022" s="152">
        <f t="shared" si="288"/>
        <v>6.25E-2</v>
      </c>
      <c r="AB1022" s="91">
        <f t="shared" si="289"/>
        <v>24</v>
      </c>
      <c r="AC1022" s="81">
        <f t="shared" si="290"/>
        <v>5</v>
      </c>
      <c r="AD1022" s="81">
        <f t="shared" si="291"/>
        <v>21</v>
      </c>
      <c r="AE1022" s="81" t="str">
        <f t="shared" si="292"/>
        <v>5-21</v>
      </c>
      <c r="AF1022" s="152">
        <f t="shared" si="293"/>
        <v>4.166666666666663E-2</v>
      </c>
      <c r="AG1022" s="153">
        <f t="shared" si="294"/>
        <v>0</v>
      </c>
      <c r="AH1022" s="85">
        <f t="shared" si="295"/>
        <v>1</v>
      </c>
      <c r="AI1022" s="81">
        <f t="shared" si="296"/>
        <v>21</v>
      </c>
    </row>
    <row r="1023" spans="2:35" ht="75" x14ac:dyDescent="0.25">
      <c r="B1023" s="50" t="s">
        <v>108</v>
      </c>
      <c r="C1023" s="179">
        <v>373</v>
      </c>
      <c r="D1023" s="85">
        <f t="shared" si="298"/>
        <v>0</v>
      </c>
      <c r="E1023" s="72" t="s">
        <v>1735</v>
      </c>
      <c r="F1023" s="50" t="s">
        <v>1338</v>
      </c>
      <c r="G1023" s="70">
        <v>0.40416666666666662</v>
      </c>
      <c r="H1023" s="70">
        <v>0.75</v>
      </c>
      <c r="I1023" s="71">
        <v>44340</v>
      </c>
      <c r="J1023" s="71">
        <v>44342</v>
      </c>
      <c r="K1023" s="71">
        <v>44340</v>
      </c>
      <c r="L1023" s="71">
        <v>44340</v>
      </c>
      <c r="M1023" s="70">
        <v>0.40416666666666662</v>
      </c>
      <c r="N1023" s="70">
        <v>0.5</v>
      </c>
      <c r="O1023" s="72" t="s">
        <v>1736</v>
      </c>
      <c r="P1023" s="50" t="s">
        <v>109</v>
      </c>
      <c r="Q1023" s="50" t="s">
        <v>47</v>
      </c>
      <c r="R1023" s="50" t="s">
        <v>443</v>
      </c>
      <c r="S1023" s="50" t="s">
        <v>337</v>
      </c>
      <c r="T1023" s="50" t="s">
        <v>184</v>
      </c>
      <c r="U1023" s="151">
        <f t="shared" si="284"/>
        <v>2</v>
      </c>
      <c r="V1023" s="50">
        <f t="shared" si="285"/>
        <v>1</v>
      </c>
      <c r="W1023" s="152">
        <f t="shared" si="280"/>
        <v>1.0544333333333333</v>
      </c>
      <c r="X1023" s="152">
        <f t="shared" si="297"/>
        <v>1.55383</v>
      </c>
      <c r="Y1023" s="134">
        <f t="shared" si="286"/>
        <v>0</v>
      </c>
      <c r="Z1023" s="152">
        <f t="shared" si="287"/>
        <v>0.125</v>
      </c>
      <c r="AA1023" s="152">
        <f t="shared" si="288"/>
        <v>1.67883</v>
      </c>
      <c r="AB1023" s="91">
        <f t="shared" si="289"/>
        <v>26</v>
      </c>
      <c r="AC1023" s="81">
        <f t="shared" si="290"/>
        <v>5</v>
      </c>
      <c r="AD1023" s="81">
        <f t="shared" si="291"/>
        <v>21</v>
      </c>
      <c r="AE1023" s="81" t="str">
        <f t="shared" si="292"/>
        <v>5-21</v>
      </c>
      <c r="AF1023" s="152">
        <f t="shared" si="293"/>
        <v>9.5833333333333381E-2</v>
      </c>
      <c r="AG1023" s="153">
        <f t="shared" si="294"/>
        <v>0</v>
      </c>
      <c r="AH1023" s="85">
        <f t="shared" si="295"/>
        <v>1</v>
      </c>
      <c r="AI1023" s="81">
        <f t="shared" si="296"/>
        <v>21</v>
      </c>
    </row>
    <row r="1024" spans="2:35" ht="30" x14ac:dyDescent="0.25">
      <c r="B1024" s="50" t="s">
        <v>108</v>
      </c>
      <c r="C1024" s="179">
        <v>373</v>
      </c>
      <c r="D1024" s="85">
        <f t="shared" si="298"/>
        <v>0</v>
      </c>
      <c r="E1024" s="72" t="s">
        <v>1737</v>
      </c>
      <c r="F1024" s="50" t="s">
        <v>1338</v>
      </c>
      <c r="G1024" s="70">
        <v>0.40416666666666662</v>
      </c>
      <c r="H1024" s="70">
        <v>0.75</v>
      </c>
      <c r="I1024" s="71">
        <v>44340</v>
      </c>
      <c r="J1024" s="71">
        <v>44342</v>
      </c>
      <c r="K1024" s="71">
        <v>44340</v>
      </c>
      <c r="L1024" s="71">
        <v>44340</v>
      </c>
      <c r="M1024" s="70">
        <v>0.4770833333333333</v>
      </c>
      <c r="N1024" s="70">
        <v>0.63194444444444442</v>
      </c>
      <c r="O1024" s="72" t="s">
        <v>62</v>
      </c>
      <c r="P1024" s="50" t="s">
        <v>109</v>
      </c>
      <c r="Q1024" s="50" t="s">
        <v>47</v>
      </c>
      <c r="R1024" s="50" t="s">
        <v>349</v>
      </c>
      <c r="S1024" s="50" t="s">
        <v>337</v>
      </c>
      <c r="T1024" s="50" t="s">
        <v>184</v>
      </c>
      <c r="U1024" s="151">
        <f t="shared" si="284"/>
        <v>2</v>
      </c>
      <c r="V1024" s="50">
        <f t="shared" si="285"/>
        <v>1</v>
      </c>
      <c r="W1024" s="152">
        <f t="shared" si="280"/>
        <v>1.0544333333333333</v>
      </c>
      <c r="X1024" s="152">
        <f t="shared" si="297"/>
        <v>1.55383</v>
      </c>
      <c r="Y1024" s="134">
        <f t="shared" si="286"/>
        <v>0</v>
      </c>
      <c r="Z1024" s="152">
        <f t="shared" si="287"/>
        <v>0.125</v>
      </c>
      <c r="AA1024" s="152">
        <f t="shared" si="288"/>
        <v>1.67883</v>
      </c>
      <c r="AB1024" s="91">
        <f t="shared" si="289"/>
        <v>26</v>
      </c>
      <c r="AC1024" s="81">
        <f t="shared" si="290"/>
        <v>5</v>
      </c>
      <c r="AD1024" s="81">
        <f t="shared" si="291"/>
        <v>21</v>
      </c>
      <c r="AE1024" s="81" t="str">
        <f t="shared" si="292"/>
        <v>5-21</v>
      </c>
      <c r="AF1024" s="152">
        <f t="shared" si="293"/>
        <v>0.15486111111111112</v>
      </c>
      <c r="AG1024" s="153">
        <f t="shared" si="294"/>
        <v>0</v>
      </c>
      <c r="AH1024" s="85">
        <f t="shared" si="295"/>
        <v>1</v>
      </c>
      <c r="AI1024" s="81">
        <f t="shared" si="296"/>
        <v>21</v>
      </c>
    </row>
    <row r="1025" spans="2:35" ht="30" x14ac:dyDescent="0.25">
      <c r="B1025" s="50" t="s">
        <v>108</v>
      </c>
      <c r="C1025" s="179">
        <v>373</v>
      </c>
      <c r="D1025" s="85">
        <f t="shared" si="298"/>
        <v>0</v>
      </c>
      <c r="E1025" s="72" t="s">
        <v>1738</v>
      </c>
      <c r="F1025" s="50" t="s">
        <v>1338</v>
      </c>
      <c r="G1025" s="70">
        <v>0.40416666666666662</v>
      </c>
      <c r="H1025" s="70">
        <v>0.75</v>
      </c>
      <c r="I1025" s="71">
        <v>44340</v>
      </c>
      <c r="J1025" s="71">
        <v>44342</v>
      </c>
      <c r="K1025" s="71">
        <v>44340</v>
      </c>
      <c r="L1025" s="71">
        <v>44340</v>
      </c>
      <c r="M1025" s="70">
        <v>0.58333333333333337</v>
      </c>
      <c r="N1025" s="70">
        <v>0.72916666666666663</v>
      </c>
      <c r="O1025" s="72" t="s">
        <v>136</v>
      </c>
      <c r="P1025" s="50" t="s">
        <v>109</v>
      </c>
      <c r="Q1025" s="50" t="s">
        <v>47</v>
      </c>
      <c r="R1025" s="50" t="s">
        <v>350</v>
      </c>
      <c r="S1025" s="50" t="s">
        <v>337</v>
      </c>
      <c r="T1025" s="50" t="s">
        <v>184</v>
      </c>
      <c r="U1025" s="151">
        <f t="shared" si="284"/>
        <v>2</v>
      </c>
      <c r="V1025" s="50">
        <f t="shared" si="285"/>
        <v>1</v>
      </c>
      <c r="W1025" s="152">
        <f t="shared" si="280"/>
        <v>1.0544333333333333</v>
      </c>
      <c r="X1025" s="152">
        <f t="shared" si="297"/>
        <v>1.55383</v>
      </c>
      <c r="Y1025" s="134">
        <f t="shared" si="286"/>
        <v>0</v>
      </c>
      <c r="Z1025" s="152">
        <f t="shared" si="287"/>
        <v>0.125</v>
      </c>
      <c r="AA1025" s="152">
        <f t="shared" si="288"/>
        <v>1.67883</v>
      </c>
      <c r="AB1025" s="91">
        <f t="shared" si="289"/>
        <v>26</v>
      </c>
      <c r="AC1025" s="81">
        <f t="shared" si="290"/>
        <v>5</v>
      </c>
      <c r="AD1025" s="81">
        <f t="shared" si="291"/>
        <v>21</v>
      </c>
      <c r="AE1025" s="81" t="str">
        <f t="shared" si="292"/>
        <v>5-21</v>
      </c>
      <c r="AF1025" s="152">
        <f t="shared" si="293"/>
        <v>0.14583333333333326</v>
      </c>
      <c r="AG1025" s="153">
        <f t="shared" si="294"/>
        <v>0</v>
      </c>
      <c r="AH1025" s="85">
        <f t="shared" si="295"/>
        <v>1</v>
      </c>
      <c r="AI1025" s="81">
        <f t="shared" si="296"/>
        <v>21</v>
      </c>
    </row>
    <row r="1026" spans="2:35" ht="75" x14ac:dyDescent="0.25">
      <c r="B1026" s="50" t="s">
        <v>108</v>
      </c>
      <c r="C1026" s="179">
        <v>373</v>
      </c>
      <c r="D1026" s="85">
        <f t="shared" si="298"/>
        <v>0</v>
      </c>
      <c r="E1026" s="72" t="s">
        <v>1739</v>
      </c>
      <c r="F1026" s="50" t="s">
        <v>950</v>
      </c>
      <c r="G1026" s="70">
        <v>0.40416666666666662</v>
      </c>
      <c r="H1026" s="70">
        <v>0.75</v>
      </c>
      <c r="I1026" s="71">
        <v>44340</v>
      </c>
      <c r="J1026" s="71">
        <v>44342</v>
      </c>
      <c r="K1026" s="71">
        <v>44341</v>
      </c>
      <c r="L1026" s="71">
        <v>44341</v>
      </c>
      <c r="M1026" s="70">
        <v>0.3125</v>
      </c>
      <c r="N1026" s="70">
        <v>0.72222222222222221</v>
      </c>
      <c r="O1026" s="50" t="s">
        <v>163</v>
      </c>
      <c r="P1026" s="50" t="s">
        <v>109</v>
      </c>
      <c r="Q1026" s="50" t="s">
        <v>47</v>
      </c>
      <c r="R1026" s="50" t="s">
        <v>443</v>
      </c>
      <c r="S1026" s="50" t="s">
        <v>337</v>
      </c>
      <c r="T1026" s="50" t="s">
        <v>184</v>
      </c>
      <c r="U1026" s="151">
        <f t="shared" si="284"/>
        <v>2</v>
      </c>
      <c r="V1026" s="50">
        <f t="shared" si="285"/>
        <v>1</v>
      </c>
      <c r="W1026" s="152">
        <f t="shared" si="280"/>
        <v>1.0544333333333333</v>
      </c>
      <c r="X1026" s="152">
        <f t="shared" si="297"/>
        <v>1.55383</v>
      </c>
      <c r="Y1026" s="134">
        <f t="shared" si="286"/>
        <v>0</v>
      </c>
      <c r="Z1026" s="152">
        <f t="shared" si="287"/>
        <v>0.125</v>
      </c>
      <c r="AA1026" s="152">
        <f t="shared" si="288"/>
        <v>1.67883</v>
      </c>
      <c r="AB1026" s="91">
        <f t="shared" si="289"/>
        <v>26</v>
      </c>
      <c r="AC1026" s="81">
        <f t="shared" si="290"/>
        <v>5</v>
      </c>
      <c r="AD1026" s="81">
        <f t="shared" si="291"/>
        <v>21</v>
      </c>
      <c r="AE1026" s="81" t="str">
        <f t="shared" si="292"/>
        <v>5-21</v>
      </c>
      <c r="AF1026" s="152">
        <f t="shared" si="293"/>
        <v>0.32672222222222219</v>
      </c>
      <c r="AG1026" s="153">
        <f t="shared" si="294"/>
        <v>0</v>
      </c>
      <c r="AH1026" s="85">
        <f t="shared" si="295"/>
        <v>1</v>
      </c>
      <c r="AI1026" s="81">
        <f t="shared" si="296"/>
        <v>21</v>
      </c>
    </row>
    <row r="1027" spans="2:35" x14ac:dyDescent="0.25">
      <c r="B1027" s="50" t="s">
        <v>108</v>
      </c>
      <c r="C1027" s="179">
        <v>373</v>
      </c>
      <c r="D1027" s="85">
        <f t="shared" si="298"/>
        <v>0</v>
      </c>
      <c r="E1027" s="72" t="s">
        <v>1740</v>
      </c>
      <c r="F1027" s="50" t="s">
        <v>887</v>
      </c>
      <c r="G1027" s="70">
        <v>0.40416666666666662</v>
      </c>
      <c r="H1027" s="70">
        <v>0.75</v>
      </c>
      <c r="I1027" s="71">
        <v>44340</v>
      </c>
      <c r="J1027" s="71">
        <v>44342</v>
      </c>
      <c r="K1027" s="71">
        <v>44342</v>
      </c>
      <c r="L1027" s="71">
        <v>44342</v>
      </c>
      <c r="M1027" s="70">
        <v>0.35416666666666669</v>
      </c>
      <c r="N1027" s="70">
        <v>0.39930555555555558</v>
      </c>
      <c r="O1027" s="50" t="s">
        <v>400</v>
      </c>
      <c r="P1027" s="50" t="s">
        <v>109</v>
      </c>
      <c r="Q1027" s="50" t="s">
        <v>47</v>
      </c>
      <c r="R1027" s="50" t="s">
        <v>352</v>
      </c>
      <c r="S1027" s="50" t="s">
        <v>337</v>
      </c>
      <c r="T1027" s="50" t="s">
        <v>184</v>
      </c>
      <c r="U1027" s="151">
        <f t="shared" si="284"/>
        <v>2</v>
      </c>
      <c r="V1027" s="50">
        <f t="shared" si="285"/>
        <v>1</v>
      </c>
      <c r="W1027" s="152">
        <f t="shared" si="280"/>
        <v>1.0544333333333333</v>
      </c>
      <c r="X1027" s="152">
        <f t="shared" si="297"/>
        <v>1.55383</v>
      </c>
      <c r="Y1027" s="134">
        <f t="shared" si="286"/>
        <v>0</v>
      </c>
      <c r="Z1027" s="152">
        <f t="shared" si="287"/>
        <v>0.125</v>
      </c>
      <c r="AA1027" s="152">
        <f t="shared" si="288"/>
        <v>1.67883</v>
      </c>
      <c r="AB1027" s="91">
        <f t="shared" si="289"/>
        <v>26</v>
      </c>
      <c r="AC1027" s="81">
        <f t="shared" si="290"/>
        <v>5</v>
      </c>
      <c r="AD1027" s="81">
        <f t="shared" si="291"/>
        <v>21</v>
      </c>
      <c r="AE1027" s="81" t="str">
        <f t="shared" si="292"/>
        <v>5-21</v>
      </c>
      <c r="AF1027" s="152">
        <f t="shared" si="293"/>
        <v>4.5138888888888895E-2</v>
      </c>
      <c r="AG1027" s="153">
        <f t="shared" si="294"/>
        <v>0</v>
      </c>
      <c r="AH1027" s="85">
        <f t="shared" si="295"/>
        <v>1</v>
      </c>
      <c r="AI1027" s="81">
        <f t="shared" si="296"/>
        <v>21</v>
      </c>
    </row>
    <row r="1028" spans="2:35" ht="30" x14ac:dyDescent="0.25">
      <c r="B1028" s="50" t="s">
        <v>108</v>
      </c>
      <c r="C1028" s="179">
        <v>373</v>
      </c>
      <c r="D1028" s="85">
        <f t="shared" si="298"/>
        <v>0</v>
      </c>
      <c r="E1028" s="72" t="s">
        <v>1741</v>
      </c>
      <c r="F1028" s="50" t="s">
        <v>903</v>
      </c>
      <c r="G1028" s="70">
        <v>0.40416666666666662</v>
      </c>
      <c r="H1028" s="70">
        <v>0.75</v>
      </c>
      <c r="I1028" s="71">
        <v>44340</v>
      </c>
      <c r="J1028" s="71">
        <v>44342</v>
      </c>
      <c r="K1028" s="71">
        <v>44342</v>
      </c>
      <c r="L1028" s="71">
        <v>44342</v>
      </c>
      <c r="M1028" s="70">
        <v>0.3611111111111111</v>
      </c>
      <c r="N1028" s="70">
        <v>0.40625</v>
      </c>
      <c r="O1028" s="50" t="s">
        <v>72</v>
      </c>
      <c r="P1028" s="50" t="s">
        <v>109</v>
      </c>
      <c r="Q1028" s="50" t="s">
        <v>47</v>
      </c>
      <c r="R1028" s="50" t="s">
        <v>443</v>
      </c>
      <c r="S1028" s="50" t="s">
        <v>336</v>
      </c>
      <c r="T1028" s="50" t="s">
        <v>184</v>
      </c>
      <c r="U1028" s="151">
        <f t="shared" si="284"/>
        <v>2</v>
      </c>
      <c r="V1028" s="50">
        <f t="shared" si="285"/>
        <v>1</v>
      </c>
      <c r="W1028" s="152">
        <f t="shared" si="280"/>
        <v>1.0544333333333333</v>
      </c>
      <c r="X1028" s="152">
        <f t="shared" si="297"/>
        <v>1.55383</v>
      </c>
      <c r="Y1028" s="134">
        <f t="shared" si="286"/>
        <v>0</v>
      </c>
      <c r="Z1028" s="152">
        <f t="shared" si="287"/>
        <v>0.125</v>
      </c>
      <c r="AA1028" s="152">
        <f t="shared" si="288"/>
        <v>1.67883</v>
      </c>
      <c r="AB1028" s="91">
        <f t="shared" si="289"/>
        <v>26</v>
      </c>
      <c r="AC1028" s="81">
        <f t="shared" si="290"/>
        <v>5</v>
      </c>
      <c r="AD1028" s="81">
        <f t="shared" si="291"/>
        <v>21</v>
      </c>
      <c r="AE1028" s="81" t="str">
        <f t="shared" si="292"/>
        <v>5-21</v>
      </c>
      <c r="AF1028" s="152">
        <f t="shared" si="293"/>
        <v>4.5138888888888895E-2</v>
      </c>
      <c r="AG1028" s="153">
        <f t="shared" si="294"/>
        <v>0</v>
      </c>
      <c r="AH1028" s="85">
        <f t="shared" si="295"/>
        <v>1</v>
      </c>
      <c r="AI1028" s="81">
        <f t="shared" si="296"/>
        <v>21</v>
      </c>
    </row>
    <row r="1029" spans="2:35" ht="60" x14ac:dyDescent="0.25">
      <c r="B1029" s="50" t="s">
        <v>108</v>
      </c>
      <c r="C1029" s="179">
        <v>373</v>
      </c>
      <c r="D1029" s="85">
        <f t="shared" si="298"/>
        <v>0</v>
      </c>
      <c r="E1029" s="72" t="s">
        <v>1742</v>
      </c>
      <c r="F1029" s="50" t="s">
        <v>897</v>
      </c>
      <c r="G1029" s="70">
        <v>0.40416666666666662</v>
      </c>
      <c r="H1029" s="70">
        <v>0.75</v>
      </c>
      <c r="I1029" s="71">
        <v>44340</v>
      </c>
      <c r="J1029" s="71">
        <v>44342</v>
      </c>
      <c r="K1029" s="71">
        <v>44342</v>
      </c>
      <c r="L1029" s="71">
        <v>44342</v>
      </c>
      <c r="M1029" s="70">
        <v>0.39583333333333331</v>
      </c>
      <c r="N1029" s="70">
        <v>0.44097222222222227</v>
      </c>
      <c r="O1029" s="50" t="s">
        <v>84</v>
      </c>
      <c r="P1029" s="50" t="s">
        <v>109</v>
      </c>
      <c r="Q1029" s="50" t="s">
        <v>47</v>
      </c>
      <c r="R1029" s="50" t="s">
        <v>351</v>
      </c>
      <c r="S1029" s="50" t="s">
        <v>336</v>
      </c>
      <c r="T1029" s="50" t="s">
        <v>184</v>
      </c>
      <c r="U1029" s="151">
        <f t="shared" si="284"/>
        <v>2</v>
      </c>
      <c r="V1029" s="50">
        <f t="shared" si="285"/>
        <v>1</v>
      </c>
      <c r="W1029" s="152">
        <f t="shared" si="280"/>
        <v>1.0544333333333333</v>
      </c>
      <c r="X1029" s="152">
        <f t="shared" si="297"/>
        <v>1.55383</v>
      </c>
      <c r="Y1029" s="134">
        <f t="shared" si="286"/>
        <v>0</v>
      </c>
      <c r="Z1029" s="152">
        <f t="shared" si="287"/>
        <v>0.125</v>
      </c>
      <c r="AA1029" s="152">
        <f t="shared" si="288"/>
        <v>1.67883</v>
      </c>
      <c r="AB1029" s="91">
        <f t="shared" si="289"/>
        <v>26</v>
      </c>
      <c r="AC1029" s="81">
        <f t="shared" si="290"/>
        <v>5</v>
      </c>
      <c r="AD1029" s="81">
        <f t="shared" si="291"/>
        <v>21</v>
      </c>
      <c r="AE1029" s="81" t="str">
        <f t="shared" si="292"/>
        <v>5-21</v>
      </c>
      <c r="AF1029" s="152">
        <f t="shared" si="293"/>
        <v>4.5138888888888951E-2</v>
      </c>
      <c r="AG1029" s="153">
        <f t="shared" si="294"/>
        <v>0</v>
      </c>
      <c r="AH1029" s="85">
        <f t="shared" si="295"/>
        <v>1</v>
      </c>
      <c r="AI1029" s="81">
        <f t="shared" si="296"/>
        <v>21</v>
      </c>
    </row>
    <row r="1030" spans="2:35" ht="30" x14ac:dyDescent="0.25">
      <c r="B1030" s="50" t="s">
        <v>1743</v>
      </c>
      <c r="C1030" s="179">
        <v>373</v>
      </c>
      <c r="D1030" s="85">
        <f t="shared" si="298"/>
        <v>0</v>
      </c>
      <c r="E1030" s="72" t="s">
        <v>1744</v>
      </c>
      <c r="F1030" s="50" t="s">
        <v>1745</v>
      </c>
      <c r="G1030" s="70">
        <v>0.40416666666666662</v>
      </c>
      <c r="H1030" s="70">
        <v>0.75</v>
      </c>
      <c r="I1030" s="71">
        <v>44340</v>
      </c>
      <c r="J1030" s="71">
        <v>44342</v>
      </c>
      <c r="K1030" s="71">
        <v>44342</v>
      </c>
      <c r="L1030" s="71">
        <v>44342</v>
      </c>
      <c r="M1030" s="70">
        <v>0.58333333333333337</v>
      </c>
      <c r="N1030" s="70">
        <v>0.69444444444444453</v>
      </c>
      <c r="O1030" s="72" t="s">
        <v>1275</v>
      </c>
      <c r="P1030" s="50" t="s">
        <v>109</v>
      </c>
      <c r="Q1030" s="50" t="s">
        <v>47</v>
      </c>
      <c r="R1030" s="50" t="s">
        <v>350</v>
      </c>
      <c r="S1030" s="50" t="s">
        <v>337</v>
      </c>
      <c r="T1030" s="50" t="s">
        <v>184</v>
      </c>
      <c r="U1030" s="151">
        <f t="shared" si="284"/>
        <v>2</v>
      </c>
      <c r="V1030" s="50">
        <f t="shared" si="285"/>
        <v>1</v>
      </c>
      <c r="W1030" s="152">
        <f t="shared" si="280"/>
        <v>1.0544333333333333</v>
      </c>
      <c r="X1030" s="152">
        <f t="shared" si="297"/>
        <v>1.55383</v>
      </c>
      <c r="Y1030" s="134">
        <f t="shared" si="286"/>
        <v>0</v>
      </c>
      <c r="Z1030" s="152">
        <f t="shared" si="287"/>
        <v>0.125</v>
      </c>
      <c r="AA1030" s="152">
        <f t="shared" si="288"/>
        <v>1.67883</v>
      </c>
      <c r="AB1030" s="91">
        <f t="shared" si="289"/>
        <v>26</v>
      </c>
      <c r="AC1030" s="81">
        <f t="shared" si="290"/>
        <v>5</v>
      </c>
      <c r="AD1030" s="81">
        <f t="shared" si="291"/>
        <v>21</v>
      </c>
      <c r="AE1030" s="81" t="str">
        <f t="shared" si="292"/>
        <v>5-21</v>
      </c>
      <c r="AF1030" s="152">
        <f t="shared" si="293"/>
        <v>0.11111111111111116</v>
      </c>
      <c r="AG1030" s="153">
        <f t="shared" si="294"/>
        <v>0</v>
      </c>
      <c r="AH1030" s="85">
        <f t="shared" si="295"/>
        <v>1</v>
      </c>
      <c r="AI1030" s="81">
        <f t="shared" si="296"/>
        <v>21</v>
      </c>
    </row>
    <row r="1031" spans="2:35" x14ac:dyDescent="0.25">
      <c r="B1031" s="50" t="s">
        <v>1743</v>
      </c>
      <c r="C1031" s="179">
        <v>373</v>
      </c>
      <c r="D1031" s="85">
        <f t="shared" si="298"/>
        <v>0</v>
      </c>
      <c r="E1031" s="72" t="s">
        <v>1746</v>
      </c>
      <c r="F1031" s="50" t="s">
        <v>934</v>
      </c>
      <c r="G1031" s="70">
        <v>0.40416666666666662</v>
      </c>
      <c r="H1031" s="70">
        <v>0.75</v>
      </c>
      <c r="I1031" s="71">
        <v>44340</v>
      </c>
      <c r="J1031" s="71">
        <v>44342</v>
      </c>
      <c r="K1031" s="71">
        <v>44342</v>
      </c>
      <c r="L1031" s="71">
        <v>44342</v>
      </c>
      <c r="M1031" s="70">
        <v>0.65277777777777779</v>
      </c>
      <c r="N1031" s="70">
        <v>0.67013888888888884</v>
      </c>
      <c r="O1031" s="72" t="s">
        <v>84</v>
      </c>
      <c r="P1031" s="50" t="s">
        <v>109</v>
      </c>
      <c r="Q1031" s="50" t="s">
        <v>47</v>
      </c>
      <c r="R1031" s="50" t="s">
        <v>351</v>
      </c>
      <c r="S1031" s="50" t="s">
        <v>336</v>
      </c>
      <c r="T1031" s="50" t="s">
        <v>184</v>
      </c>
      <c r="U1031" s="151">
        <f t="shared" si="284"/>
        <v>2</v>
      </c>
      <c r="V1031" s="50">
        <f t="shared" si="285"/>
        <v>1</v>
      </c>
      <c r="W1031" s="152">
        <f t="shared" si="280"/>
        <v>1.0544333333333333</v>
      </c>
      <c r="X1031" s="152">
        <f t="shared" si="297"/>
        <v>1.55383</v>
      </c>
      <c r="Y1031" s="134">
        <f t="shared" si="286"/>
        <v>0</v>
      </c>
      <c r="Z1031" s="152">
        <f t="shared" si="287"/>
        <v>0.125</v>
      </c>
      <c r="AA1031" s="152">
        <f t="shared" si="288"/>
        <v>1.67883</v>
      </c>
      <c r="AB1031" s="91">
        <f t="shared" si="289"/>
        <v>26</v>
      </c>
      <c r="AC1031" s="81">
        <f t="shared" si="290"/>
        <v>5</v>
      </c>
      <c r="AD1031" s="81">
        <f t="shared" si="291"/>
        <v>21</v>
      </c>
      <c r="AE1031" s="81" t="str">
        <f t="shared" si="292"/>
        <v>5-21</v>
      </c>
      <c r="AF1031" s="152">
        <f t="shared" si="293"/>
        <v>1.7361111111111049E-2</v>
      </c>
      <c r="AG1031" s="153">
        <f t="shared" si="294"/>
        <v>0</v>
      </c>
      <c r="AH1031" s="85">
        <f t="shared" si="295"/>
        <v>1</v>
      </c>
      <c r="AI1031" s="81">
        <f t="shared" si="296"/>
        <v>21</v>
      </c>
    </row>
    <row r="1032" spans="2:35" x14ac:dyDescent="0.25">
      <c r="B1032" s="50" t="s">
        <v>108</v>
      </c>
      <c r="C1032" s="179">
        <v>373</v>
      </c>
      <c r="D1032" s="85">
        <f t="shared" si="298"/>
        <v>0</v>
      </c>
      <c r="E1032" s="72" t="s">
        <v>1747</v>
      </c>
      <c r="F1032" s="50" t="s">
        <v>897</v>
      </c>
      <c r="G1032" s="70">
        <v>0.40416666666666662</v>
      </c>
      <c r="H1032" s="70">
        <v>0.75</v>
      </c>
      <c r="I1032" s="71">
        <v>44340</v>
      </c>
      <c r="J1032" s="71">
        <v>44342</v>
      </c>
      <c r="K1032" s="71">
        <v>44342</v>
      </c>
      <c r="L1032" s="71">
        <v>44342</v>
      </c>
      <c r="M1032" s="70">
        <v>0.67013888888888884</v>
      </c>
      <c r="N1032" s="70">
        <v>0.67708333333333337</v>
      </c>
      <c r="O1032" s="72" t="s">
        <v>84</v>
      </c>
      <c r="P1032" s="50" t="s">
        <v>109</v>
      </c>
      <c r="Q1032" s="50" t="s">
        <v>47</v>
      </c>
      <c r="R1032" s="50" t="s">
        <v>351</v>
      </c>
      <c r="S1032" s="50" t="s">
        <v>336</v>
      </c>
      <c r="T1032" s="50" t="s">
        <v>184</v>
      </c>
      <c r="U1032" s="151">
        <f t="shared" si="284"/>
        <v>2</v>
      </c>
      <c r="V1032" s="50">
        <f t="shared" si="285"/>
        <v>1</v>
      </c>
      <c r="W1032" s="152">
        <f t="shared" ref="W1032:W1095" si="299">IF(OR(V1032=0,G1032="",H1032=""),0,IF(AND(V1032=1,U1032&lt;1,I1032=J1032,(H1032-G1032)&lt;=0.2075),H1032-G1032,IF(AND(V1032=1,U1032&lt;1,I1032=J1032,(H1032-G1032)&gt;0.2075),H1032-G1032-0.083,IF(AND(V1032=1,U1032&gt;1),((U1032-1)*0.3541)+(H1032-$AE$5)+($AF$5-G1032-0.083),IF(AND(V1032=1,U1032=1,I1032&lt;&gt;J1032,(H1032-G1032)&lt;=0.332),(H1032-$AE$5)+($AF$5-G1032)-0.166,(H1032-$AE$5)+($AF$5-G1032))))))</f>
        <v>1.0544333333333333</v>
      </c>
      <c r="X1032" s="152">
        <f t="shared" si="297"/>
        <v>1.55383</v>
      </c>
      <c r="Y1032" s="134">
        <f t="shared" si="286"/>
        <v>0</v>
      </c>
      <c r="Z1032" s="152">
        <f t="shared" si="287"/>
        <v>0.125</v>
      </c>
      <c r="AA1032" s="152">
        <f t="shared" si="288"/>
        <v>1.67883</v>
      </c>
      <c r="AB1032" s="91">
        <f t="shared" si="289"/>
        <v>26</v>
      </c>
      <c r="AC1032" s="81">
        <f t="shared" si="290"/>
        <v>5</v>
      </c>
      <c r="AD1032" s="81">
        <f t="shared" si="291"/>
        <v>21</v>
      </c>
      <c r="AE1032" s="81" t="str">
        <f t="shared" si="292"/>
        <v>5-21</v>
      </c>
      <c r="AF1032" s="152">
        <f t="shared" si="293"/>
        <v>6.9444444444445308E-3</v>
      </c>
      <c r="AG1032" s="153">
        <f t="shared" si="294"/>
        <v>0</v>
      </c>
      <c r="AH1032" s="85">
        <f t="shared" si="295"/>
        <v>1</v>
      </c>
      <c r="AI1032" s="81">
        <f t="shared" si="296"/>
        <v>21</v>
      </c>
    </row>
    <row r="1033" spans="2:35" x14ac:dyDescent="0.25">
      <c r="B1033" s="50" t="s">
        <v>108</v>
      </c>
      <c r="C1033" s="179">
        <v>373</v>
      </c>
      <c r="D1033" s="85">
        <f t="shared" si="298"/>
        <v>1</v>
      </c>
      <c r="E1033" s="72" t="s">
        <v>1748</v>
      </c>
      <c r="F1033" s="50" t="s">
        <v>1338</v>
      </c>
      <c r="G1033" s="70">
        <v>0.40416666666666662</v>
      </c>
      <c r="H1033" s="70">
        <v>0.75</v>
      </c>
      <c r="I1033" s="71">
        <v>44340</v>
      </c>
      <c r="J1033" s="71">
        <v>44342</v>
      </c>
      <c r="K1033" s="71">
        <v>44342</v>
      </c>
      <c r="L1033" s="71">
        <v>44342</v>
      </c>
      <c r="M1033" s="70">
        <v>0.68055555555555547</v>
      </c>
      <c r="N1033" s="70">
        <v>0.75</v>
      </c>
      <c r="O1033" s="72" t="s">
        <v>100</v>
      </c>
      <c r="P1033" s="50" t="s">
        <v>109</v>
      </c>
      <c r="Q1033" s="50" t="s">
        <v>47</v>
      </c>
      <c r="R1033" s="50" t="s">
        <v>443</v>
      </c>
      <c r="S1033" s="50" t="s">
        <v>337</v>
      </c>
      <c r="T1033" s="50" t="s">
        <v>184</v>
      </c>
      <c r="U1033" s="151">
        <f t="shared" si="284"/>
        <v>2</v>
      </c>
      <c r="V1033" s="50">
        <f t="shared" si="285"/>
        <v>1</v>
      </c>
      <c r="W1033" s="152">
        <f t="shared" si="299"/>
        <v>1.0544333333333333</v>
      </c>
      <c r="X1033" s="152">
        <f t="shared" si="297"/>
        <v>1.55383</v>
      </c>
      <c r="Y1033" s="134">
        <f t="shared" si="286"/>
        <v>0</v>
      </c>
      <c r="Z1033" s="152">
        <f t="shared" si="287"/>
        <v>0.125</v>
      </c>
      <c r="AA1033" s="152">
        <f t="shared" si="288"/>
        <v>1.67883</v>
      </c>
      <c r="AB1033" s="91">
        <f t="shared" si="289"/>
        <v>26</v>
      </c>
      <c r="AC1033" s="81">
        <f t="shared" si="290"/>
        <v>5</v>
      </c>
      <c r="AD1033" s="81">
        <f t="shared" si="291"/>
        <v>21</v>
      </c>
      <c r="AE1033" s="81" t="str">
        <f t="shared" si="292"/>
        <v>5-21</v>
      </c>
      <c r="AF1033" s="152">
        <f t="shared" si="293"/>
        <v>6.9444444444444531E-2</v>
      </c>
      <c r="AG1033" s="153">
        <f t="shared" si="294"/>
        <v>0</v>
      </c>
      <c r="AH1033" s="85">
        <f t="shared" si="295"/>
        <v>1</v>
      </c>
      <c r="AI1033" s="81">
        <f t="shared" si="296"/>
        <v>21</v>
      </c>
    </row>
    <row r="1034" spans="2:35" ht="30" x14ac:dyDescent="0.25">
      <c r="B1034" s="50" t="s">
        <v>125</v>
      </c>
      <c r="C1034" s="179">
        <v>374</v>
      </c>
      <c r="D1034" s="85">
        <f t="shared" si="298"/>
        <v>0</v>
      </c>
      <c r="E1034" s="72" t="s">
        <v>1749</v>
      </c>
      <c r="F1034" s="50" t="s">
        <v>1750</v>
      </c>
      <c r="G1034" s="70">
        <v>0.39583333333333331</v>
      </c>
      <c r="H1034" s="70">
        <v>0.74305555555555547</v>
      </c>
      <c r="I1034" s="71">
        <v>44340</v>
      </c>
      <c r="J1034" s="71">
        <v>44342</v>
      </c>
      <c r="K1034" s="71">
        <v>44340</v>
      </c>
      <c r="L1034" s="71">
        <v>44340</v>
      </c>
      <c r="M1034" s="70">
        <v>0.39583333333333331</v>
      </c>
      <c r="N1034" s="70">
        <v>0.40972222222222227</v>
      </c>
      <c r="O1034" s="50" t="s">
        <v>72</v>
      </c>
      <c r="P1034" s="50" t="s">
        <v>87</v>
      </c>
      <c r="Q1034" s="50" t="s">
        <v>47</v>
      </c>
      <c r="R1034" s="50" t="s">
        <v>443</v>
      </c>
      <c r="S1034" s="50" t="s">
        <v>337</v>
      </c>
      <c r="T1034" s="50" t="s">
        <v>185</v>
      </c>
      <c r="U1034" s="151">
        <f t="shared" si="284"/>
        <v>2</v>
      </c>
      <c r="V1034" s="50">
        <f t="shared" si="285"/>
        <v>1</v>
      </c>
      <c r="W1034" s="152">
        <f t="shared" si="299"/>
        <v>1.055822222222222</v>
      </c>
      <c r="X1034" s="152">
        <f t="shared" si="297"/>
        <v>1.5552188888888887</v>
      </c>
      <c r="Y1034" s="134">
        <f t="shared" si="286"/>
        <v>0</v>
      </c>
      <c r="Z1034" s="152">
        <f t="shared" si="287"/>
        <v>0.13194444444444453</v>
      </c>
      <c r="AA1034" s="152">
        <f t="shared" si="288"/>
        <v>1.6871633333333333</v>
      </c>
      <c r="AB1034" s="91">
        <f t="shared" si="289"/>
        <v>26</v>
      </c>
      <c r="AC1034" s="81">
        <f t="shared" si="290"/>
        <v>5</v>
      </c>
      <c r="AD1034" s="81">
        <f t="shared" si="291"/>
        <v>21</v>
      </c>
      <c r="AE1034" s="81" t="str">
        <f t="shared" si="292"/>
        <v>5-21</v>
      </c>
      <c r="AF1034" s="152">
        <f t="shared" si="293"/>
        <v>1.3888888888888951E-2</v>
      </c>
      <c r="AG1034" s="153">
        <f t="shared" si="294"/>
        <v>0</v>
      </c>
      <c r="AH1034" s="85">
        <f t="shared" si="295"/>
        <v>1</v>
      </c>
      <c r="AI1034" s="81">
        <f t="shared" si="296"/>
        <v>21</v>
      </c>
    </row>
    <row r="1035" spans="2:35" x14ac:dyDescent="0.25">
      <c r="B1035" s="50" t="s">
        <v>125</v>
      </c>
      <c r="C1035" s="179">
        <v>374</v>
      </c>
      <c r="D1035" s="85">
        <f t="shared" si="298"/>
        <v>0</v>
      </c>
      <c r="E1035" s="50" t="s">
        <v>239</v>
      </c>
      <c r="F1035" s="50" t="s">
        <v>441</v>
      </c>
      <c r="G1035" s="70">
        <v>0.39583333333333331</v>
      </c>
      <c r="H1035" s="70">
        <v>0.74305555555555547</v>
      </c>
      <c r="I1035" s="71">
        <v>44340</v>
      </c>
      <c r="J1035" s="71">
        <v>44342</v>
      </c>
      <c r="K1035" s="71">
        <v>44340</v>
      </c>
      <c r="L1035" s="71">
        <v>44340</v>
      </c>
      <c r="M1035" s="70">
        <v>0.40972222222222227</v>
      </c>
      <c r="N1035" s="70">
        <v>0.5</v>
      </c>
      <c r="O1035" s="50" t="s">
        <v>126</v>
      </c>
      <c r="P1035" s="50" t="s">
        <v>87</v>
      </c>
      <c r="Q1035" s="50" t="s">
        <v>47</v>
      </c>
      <c r="R1035" s="50" t="s">
        <v>443</v>
      </c>
      <c r="S1035" s="50" t="s">
        <v>336</v>
      </c>
      <c r="T1035" s="50" t="s">
        <v>185</v>
      </c>
      <c r="U1035" s="151">
        <f t="shared" si="284"/>
        <v>2</v>
      </c>
      <c r="V1035" s="50">
        <f t="shared" si="285"/>
        <v>1</v>
      </c>
      <c r="W1035" s="152">
        <f t="shared" si="299"/>
        <v>1.055822222222222</v>
      </c>
      <c r="X1035" s="152">
        <f t="shared" si="297"/>
        <v>1.5552188888888887</v>
      </c>
      <c r="Y1035" s="134">
        <f t="shared" si="286"/>
        <v>0</v>
      </c>
      <c r="Z1035" s="152">
        <f t="shared" si="287"/>
        <v>0.13194444444444453</v>
      </c>
      <c r="AA1035" s="152">
        <f t="shared" si="288"/>
        <v>1.6871633333333333</v>
      </c>
      <c r="AB1035" s="91">
        <f t="shared" si="289"/>
        <v>26</v>
      </c>
      <c r="AC1035" s="81">
        <f t="shared" si="290"/>
        <v>5</v>
      </c>
      <c r="AD1035" s="81">
        <f t="shared" si="291"/>
        <v>21</v>
      </c>
      <c r="AE1035" s="81" t="str">
        <f t="shared" si="292"/>
        <v>5-21</v>
      </c>
      <c r="AF1035" s="152">
        <f t="shared" si="293"/>
        <v>9.0277777777777735E-2</v>
      </c>
      <c r="AG1035" s="153">
        <f t="shared" si="294"/>
        <v>0</v>
      </c>
      <c r="AH1035" s="85">
        <f t="shared" si="295"/>
        <v>1</v>
      </c>
      <c r="AI1035" s="81">
        <f t="shared" si="296"/>
        <v>21</v>
      </c>
    </row>
    <row r="1036" spans="2:35" ht="45" x14ac:dyDescent="0.25">
      <c r="B1036" s="50" t="s">
        <v>125</v>
      </c>
      <c r="C1036" s="179">
        <v>374</v>
      </c>
      <c r="D1036" s="85">
        <f t="shared" si="298"/>
        <v>0</v>
      </c>
      <c r="E1036" s="50" t="s">
        <v>1751</v>
      </c>
      <c r="F1036" s="50" t="s">
        <v>1750</v>
      </c>
      <c r="G1036" s="70">
        <v>0.39583333333333331</v>
      </c>
      <c r="H1036" s="70">
        <v>0.74305555555555547</v>
      </c>
      <c r="I1036" s="71">
        <v>44340</v>
      </c>
      <c r="J1036" s="71">
        <v>44342</v>
      </c>
      <c r="K1036" s="71">
        <v>44340</v>
      </c>
      <c r="L1036" s="71">
        <v>44340</v>
      </c>
      <c r="M1036" s="70">
        <v>0.625</v>
      </c>
      <c r="N1036" s="70">
        <v>0.68055555555555547</v>
      </c>
      <c r="O1036" s="72" t="s">
        <v>1752</v>
      </c>
      <c r="P1036" s="50" t="s">
        <v>87</v>
      </c>
      <c r="Q1036" s="50" t="s">
        <v>47</v>
      </c>
      <c r="R1036" s="50" t="s">
        <v>443</v>
      </c>
      <c r="S1036" s="50" t="s">
        <v>337</v>
      </c>
      <c r="T1036" s="50" t="s">
        <v>185</v>
      </c>
      <c r="U1036" s="151">
        <f t="shared" si="284"/>
        <v>2</v>
      </c>
      <c r="V1036" s="50">
        <f t="shared" si="285"/>
        <v>1</v>
      </c>
      <c r="W1036" s="152">
        <f t="shared" si="299"/>
        <v>1.055822222222222</v>
      </c>
      <c r="X1036" s="152">
        <f t="shared" si="297"/>
        <v>1.5552188888888887</v>
      </c>
      <c r="Y1036" s="134">
        <f t="shared" si="286"/>
        <v>0</v>
      </c>
      <c r="Z1036" s="152">
        <f t="shared" si="287"/>
        <v>0.13194444444444453</v>
      </c>
      <c r="AA1036" s="152">
        <f t="shared" si="288"/>
        <v>1.6871633333333333</v>
      </c>
      <c r="AB1036" s="91">
        <f t="shared" si="289"/>
        <v>26</v>
      </c>
      <c r="AC1036" s="81">
        <f t="shared" si="290"/>
        <v>5</v>
      </c>
      <c r="AD1036" s="81">
        <f t="shared" si="291"/>
        <v>21</v>
      </c>
      <c r="AE1036" s="81" t="str">
        <f t="shared" si="292"/>
        <v>5-21</v>
      </c>
      <c r="AF1036" s="152">
        <f t="shared" si="293"/>
        <v>5.5555555555555469E-2</v>
      </c>
      <c r="AG1036" s="153">
        <f t="shared" si="294"/>
        <v>0</v>
      </c>
      <c r="AH1036" s="85">
        <f t="shared" si="295"/>
        <v>1</v>
      </c>
      <c r="AI1036" s="81">
        <f t="shared" si="296"/>
        <v>21</v>
      </c>
    </row>
    <row r="1037" spans="2:35" x14ac:dyDescent="0.25">
      <c r="B1037" s="50" t="s">
        <v>125</v>
      </c>
      <c r="C1037" s="179">
        <v>374</v>
      </c>
      <c r="D1037" s="85">
        <f t="shared" si="298"/>
        <v>0</v>
      </c>
      <c r="E1037" s="50" t="s">
        <v>1753</v>
      </c>
      <c r="F1037" s="50" t="s">
        <v>441</v>
      </c>
      <c r="G1037" s="70">
        <v>0.39583333333333331</v>
      </c>
      <c r="H1037" s="70">
        <v>0.74305555555555547</v>
      </c>
      <c r="I1037" s="71">
        <v>44340</v>
      </c>
      <c r="J1037" s="71">
        <v>44342</v>
      </c>
      <c r="K1037" s="71">
        <v>44340</v>
      </c>
      <c r="L1037" s="71">
        <v>44340</v>
      </c>
      <c r="M1037" s="70">
        <v>0.3125</v>
      </c>
      <c r="N1037" s="70">
        <v>0.72916666666666663</v>
      </c>
      <c r="O1037" s="50" t="s">
        <v>684</v>
      </c>
      <c r="P1037" s="50" t="s">
        <v>87</v>
      </c>
      <c r="Q1037" s="50" t="s">
        <v>47</v>
      </c>
      <c r="R1037" s="50" t="s">
        <v>338</v>
      </c>
      <c r="S1037" s="50" t="s">
        <v>336</v>
      </c>
      <c r="T1037" s="50" t="s">
        <v>185</v>
      </c>
      <c r="U1037" s="151">
        <f t="shared" si="284"/>
        <v>2</v>
      </c>
      <c r="V1037" s="50">
        <f t="shared" si="285"/>
        <v>1</v>
      </c>
      <c r="W1037" s="152">
        <f t="shared" si="299"/>
        <v>1.055822222222222</v>
      </c>
      <c r="X1037" s="152">
        <f t="shared" si="297"/>
        <v>1.5552188888888887</v>
      </c>
      <c r="Y1037" s="134">
        <f t="shared" si="286"/>
        <v>0</v>
      </c>
      <c r="Z1037" s="152">
        <f t="shared" si="287"/>
        <v>0.13194444444444453</v>
      </c>
      <c r="AA1037" s="152">
        <f t="shared" si="288"/>
        <v>1.6871633333333333</v>
      </c>
      <c r="AB1037" s="91">
        <f t="shared" si="289"/>
        <v>26</v>
      </c>
      <c r="AC1037" s="81">
        <f t="shared" si="290"/>
        <v>5</v>
      </c>
      <c r="AD1037" s="81">
        <f t="shared" si="291"/>
        <v>21</v>
      </c>
      <c r="AE1037" s="81" t="str">
        <f t="shared" si="292"/>
        <v>5-21</v>
      </c>
      <c r="AF1037" s="152">
        <f t="shared" si="293"/>
        <v>0.33366666666666661</v>
      </c>
      <c r="AG1037" s="153">
        <f t="shared" si="294"/>
        <v>0</v>
      </c>
      <c r="AH1037" s="85">
        <f t="shared" si="295"/>
        <v>1</v>
      </c>
      <c r="AI1037" s="81">
        <f t="shared" si="296"/>
        <v>21</v>
      </c>
    </row>
    <row r="1038" spans="2:35" ht="30" x14ac:dyDescent="0.25">
      <c r="B1038" s="50" t="s">
        <v>125</v>
      </c>
      <c r="C1038" s="179">
        <v>374</v>
      </c>
      <c r="D1038" s="85">
        <f t="shared" si="298"/>
        <v>0</v>
      </c>
      <c r="E1038" s="72" t="s">
        <v>1754</v>
      </c>
      <c r="F1038" s="50" t="s">
        <v>897</v>
      </c>
      <c r="G1038" s="70">
        <v>0.39583333333333331</v>
      </c>
      <c r="H1038" s="70">
        <v>0.74305555555555547</v>
      </c>
      <c r="I1038" s="71">
        <v>44340</v>
      </c>
      <c r="J1038" s="71">
        <v>44342</v>
      </c>
      <c r="K1038" s="71">
        <v>44340</v>
      </c>
      <c r="L1038" s="71">
        <v>44340</v>
      </c>
      <c r="M1038" s="70">
        <v>0.67013888888888884</v>
      </c>
      <c r="N1038" s="70">
        <v>0.67708333333333337</v>
      </c>
      <c r="O1038" s="50" t="s">
        <v>65</v>
      </c>
      <c r="P1038" s="50" t="s">
        <v>87</v>
      </c>
      <c r="Q1038" s="50" t="s">
        <v>47</v>
      </c>
      <c r="R1038" s="50" t="s">
        <v>351</v>
      </c>
      <c r="S1038" s="50" t="s">
        <v>337</v>
      </c>
      <c r="T1038" s="50" t="s">
        <v>185</v>
      </c>
      <c r="U1038" s="151">
        <f t="shared" si="284"/>
        <v>2</v>
      </c>
      <c r="V1038" s="50">
        <f t="shared" si="285"/>
        <v>1</v>
      </c>
      <c r="W1038" s="152">
        <f t="shared" si="299"/>
        <v>1.055822222222222</v>
      </c>
      <c r="X1038" s="152">
        <f t="shared" si="297"/>
        <v>1.5552188888888887</v>
      </c>
      <c r="Y1038" s="134">
        <f t="shared" si="286"/>
        <v>0</v>
      </c>
      <c r="Z1038" s="152">
        <f t="shared" si="287"/>
        <v>0.13194444444444453</v>
      </c>
      <c r="AA1038" s="152">
        <f t="shared" si="288"/>
        <v>1.6871633333333333</v>
      </c>
      <c r="AB1038" s="91">
        <f t="shared" si="289"/>
        <v>26</v>
      </c>
      <c r="AC1038" s="81">
        <f t="shared" si="290"/>
        <v>5</v>
      </c>
      <c r="AD1038" s="81">
        <f t="shared" si="291"/>
        <v>21</v>
      </c>
      <c r="AE1038" s="81" t="str">
        <f t="shared" si="292"/>
        <v>5-21</v>
      </c>
      <c r="AF1038" s="152">
        <f t="shared" si="293"/>
        <v>6.9444444444445308E-3</v>
      </c>
      <c r="AG1038" s="153">
        <f t="shared" si="294"/>
        <v>0</v>
      </c>
      <c r="AH1038" s="85">
        <f t="shared" si="295"/>
        <v>1</v>
      </c>
      <c r="AI1038" s="81">
        <f t="shared" si="296"/>
        <v>21</v>
      </c>
    </row>
    <row r="1039" spans="2:35" ht="30" x14ac:dyDescent="0.25">
      <c r="B1039" s="50" t="s">
        <v>125</v>
      </c>
      <c r="C1039" s="179">
        <v>374</v>
      </c>
      <c r="D1039" s="85">
        <f t="shared" si="298"/>
        <v>0</v>
      </c>
      <c r="E1039" s="72" t="s">
        <v>1755</v>
      </c>
      <c r="F1039" s="50" t="s">
        <v>441</v>
      </c>
      <c r="G1039" s="70">
        <v>0.39583333333333331</v>
      </c>
      <c r="H1039" s="70">
        <v>0.74305555555555547</v>
      </c>
      <c r="I1039" s="71">
        <v>44340</v>
      </c>
      <c r="J1039" s="71">
        <v>44342</v>
      </c>
      <c r="K1039" s="71">
        <v>44341</v>
      </c>
      <c r="L1039" s="71">
        <v>44341</v>
      </c>
      <c r="M1039" s="70">
        <v>0.3125</v>
      </c>
      <c r="N1039" s="70">
        <v>0.69444444444444453</v>
      </c>
      <c r="O1039" s="50" t="s">
        <v>684</v>
      </c>
      <c r="P1039" s="50" t="s">
        <v>87</v>
      </c>
      <c r="Q1039" s="50" t="s">
        <v>47</v>
      </c>
      <c r="R1039" s="50" t="s">
        <v>338</v>
      </c>
      <c r="S1039" s="50" t="s">
        <v>336</v>
      </c>
      <c r="T1039" s="50" t="s">
        <v>185</v>
      </c>
      <c r="U1039" s="151">
        <f t="shared" si="284"/>
        <v>2</v>
      </c>
      <c r="V1039" s="50">
        <f t="shared" si="285"/>
        <v>1</v>
      </c>
      <c r="W1039" s="152">
        <f t="shared" si="299"/>
        <v>1.055822222222222</v>
      </c>
      <c r="X1039" s="152">
        <f t="shared" si="297"/>
        <v>1.5552188888888887</v>
      </c>
      <c r="Y1039" s="134">
        <f t="shared" si="286"/>
        <v>0</v>
      </c>
      <c r="Z1039" s="152">
        <f t="shared" si="287"/>
        <v>0.13194444444444453</v>
      </c>
      <c r="AA1039" s="152">
        <f t="shared" si="288"/>
        <v>1.6871633333333333</v>
      </c>
      <c r="AB1039" s="91">
        <f t="shared" si="289"/>
        <v>26</v>
      </c>
      <c r="AC1039" s="81">
        <f t="shared" si="290"/>
        <v>5</v>
      </c>
      <c r="AD1039" s="81">
        <f t="shared" si="291"/>
        <v>21</v>
      </c>
      <c r="AE1039" s="81" t="str">
        <f t="shared" si="292"/>
        <v>5-21</v>
      </c>
      <c r="AF1039" s="152">
        <f t="shared" si="293"/>
        <v>0.29894444444444451</v>
      </c>
      <c r="AG1039" s="153">
        <f t="shared" si="294"/>
        <v>0</v>
      </c>
      <c r="AH1039" s="85">
        <f t="shared" si="295"/>
        <v>1</v>
      </c>
      <c r="AI1039" s="81">
        <f t="shared" si="296"/>
        <v>21</v>
      </c>
    </row>
    <row r="1040" spans="2:35" x14ac:dyDescent="0.25">
      <c r="B1040" s="50" t="s">
        <v>125</v>
      </c>
      <c r="C1040" s="179">
        <v>374</v>
      </c>
      <c r="D1040" s="85">
        <f t="shared" si="298"/>
        <v>0</v>
      </c>
      <c r="E1040" s="72" t="s">
        <v>1756</v>
      </c>
      <c r="F1040" s="50" t="s">
        <v>441</v>
      </c>
      <c r="G1040" s="70">
        <v>0.39583333333333331</v>
      </c>
      <c r="H1040" s="70">
        <v>0.74305555555555547</v>
      </c>
      <c r="I1040" s="71">
        <v>44340</v>
      </c>
      <c r="J1040" s="71">
        <v>44342</v>
      </c>
      <c r="K1040" s="71">
        <v>44341</v>
      </c>
      <c r="L1040" s="71">
        <v>44341</v>
      </c>
      <c r="M1040" s="70">
        <v>0.32708333333333334</v>
      </c>
      <c r="N1040" s="70">
        <v>0.5</v>
      </c>
      <c r="O1040" s="50" t="s">
        <v>271</v>
      </c>
      <c r="P1040" s="50" t="s">
        <v>87</v>
      </c>
      <c r="Q1040" s="50" t="s">
        <v>47</v>
      </c>
      <c r="R1040" s="50" t="s">
        <v>338</v>
      </c>
      <c r="S1040" s="50" t="s">
        <v>336</v>
      </c>
      <c r="T1040" s="50" t="s">
        <v>185</v>
      </c>
      <c r="U1040" s="151">
        <f t="shared" si="284"/>
        <v>2</v>
      </c>
      <c r="V1040" s="50">
        <f t="shared" si="285"/>
        <v>1</v>
      </c>
      <c r="W1040" s="152">
        <f t="shared" si="299"/>
        <v>1.055822222222222</v>
      </c>
      <c r="X1040" s="152">
        <f t="shared" si="297"/>
        <v>1.5552188888888887</v>
      </c>
      <c r="Y1040" s="134">
        <f t="shared" si="286"/>
        <v>0</v>
      </c>
      <c r="Z1040" s="152">
        <f t="shared" si="287"/>
        <v>0.13194444444444453</v>
      </c>
      <c r="AA1040" s="152">
        <f t="shared" si="288"/>
        <v>1.6871633333333333</v>
      </c>
      <c r="AB1040" s="91">
        <f t="shared" si="289"/>
        <v>26</v>
      </c>
      <c r="AC1040" s="81">
        <f t="shared" si="290"/>
        <v>5</v>
      </c>
      <c r="AD1040" s="81">
        <f t="shared" si="291"/>
        <v>21</v>
      </c>
      <c r="AE1040" s="81" t="str">
        <f t="shared" si="292"/>
        <v>5-21</v>
      </c>
      <c r="AF1040" s="152">
        <f t="shared" si="293"/>
        <v>0.17291666666666666</v>
      </c>
      <c r="AG1040" s="153">
        <f t="shared" si="294"/>
        <v>0</v>
      </c>
      <c r="AH1040" s="85">
        <f t="shared" si="295"/>
        <v>1</v>
      </c>
      <c r="AI1040" s="81">
        <f t="shared" si="296"/>
        <v>21</v>
      </c>
    </row>
    <row r="1041" spans="2:35" ht="45" x14ac:dyDescent="0.25">
      <c r="B1041" s="50" t="s">
        <v>1434</v>
      </c>
      <c r="C1041" s="179">
        <v>374</v>
      </c>
      <c r="D1041" s="85">
        <f t="shared" si="298"/>
        <v>0</v>
      </c>
      <c r="E1041" s="72" t="s">
        <v>1757</v>
      </c>
      <c r="F1041" s="50" t="s">
        <v>903</v>
      </c>
      <c r="G1041" s="70">
        <v>0.39583333333333331</v>
      </c>
      <c r="H1041" s="70">
        <v>0.74305555555555547</v>
      </c>
      <c r="I1041" s="71">
        <v>44340</v>
      </c>
      <c r="J1041" s="71">
        <v>44342</v>
      </c>
      <c r="K1041" s="71">
        <v>44341</v>
      </c>
      <c r="L1041" s="71">
        <v>44341</v>
      </c>
      <c r="M1041" s="70">
        <v>0.35416666666666669</v>
      </c>
      <c r="N1041" s="70">
        <v>0.63888888888888895</v>
      </c>
      <c r="O1041" s="50" t="s">
        <v>126</v>
      </c>
      <c r="P1041" s="50" t="s">
        <v>87</v>
      </c>
      <c r="Q1041" s="50" t="s">
        <v>47</v>
      </c>
      <c r="R1041" s="50" t="s">
        <v>443</v>
      </c>
      <c r="S1041" s="50" t="s">
        <v>336</v>
      </c>
      <c r="T1041" s="50" t="s">
        <v>185</v>
      </c>
      <c r="U1041" s="151">
        <f t="shared" si="284"/>
        <v>2</v>
      </c>
      <c r="V1041" s="50">
        <f t="shared" si="285"/>
        <v>1</v>
      </c>
      <c r="W1041" s="152">
        <f t="shared" si="299"/>
        <v>1.055822222222222</v>
      </c>
      <c r="X1041" s="152">
        <f t="shared" si="297"/>
        <v>1.5552188888888887</v>
      </c>
      <c r="Y1041" s="134">
        <f t="shared" si="286"/>
        <v>0</v>
      </c>
      <c r="Z1041" s="152">
        <f t="shared" si="287"/>
        <v>0.13194444444444453</v>
      </c>
      <c r="AA1041" s="152">
        <f t="shared" si="288"/>
        <v>1.6871633333333333</v>
      </c>
      <c r="AB1041" s="91">
        <f t="shared" si="289"/>
        <v>26</v>
      </c>
      <c r="AC1041" s="81">
        <f t="shared" si="290"/>
        <v>5</v>
      </c>
      <c r="AD1041" s="81">
        <f t="shared" si="291"/>
        <v>21</v>
      </c>
      <c r="AE1041" s="81" t="str">
        <f t="shared" si="292"/>
        <v>5-21</v>
      </c>
      <c r="AF1041" s="152">
        <f t="shared" si="293"/>
        <v>0.20172222222222225</v>
      </c>
      <c r="AG1041" s="153">
        <f t="shared" si="294"/>
        <v>0</v>
      </c>
      <c r="AH1041" s="85">
        <f t="shared" si="295"/>
        <v>1</v>
      </c>
      <c r="AI1041" s="81">
        <f t="shared" si="296"/>
        <v>21</v>
      </c>
    </row>
    <row r="1042" spans="2:35" x14ac:dyDescent="0.25">
      <c r="B1042" s="50" t="s">
        <v>125</v>
      </c>
      <c r="C1042" s="179">
        <v>374</v>
      </c>
      <c r="D1042" s="85">
        <f t="shared" si="298"/>
        <v>0</v>
      </c>
      <c r="E1042" s="50" t="s">
        <v>1758</v>
      </c>
      <c r="F1042" s="50" t="s">
        <v>1759</v>
      </c>
      <c r="G1042" s="70">
        <v>0.39583333333333331</v>
      </c>
      <c r="H1042" s="70">
        <v>0.74305555555555547</v>
      </c>
      <c r="I1042" s="71">
        <v>44340</v>
      </c>
      <c r="J1042" s="71">
        <v>44342</v>
      </c>
      <c r="K1042" s="71">
        <v>44341</v>
      </c>
      <c r="L1042" s="71">
        <v>44341</v>
      </c>
      <c r="M1042" s="70">
        <v>0.44791666666666669</v>
      </c>
      <c r="N1042" s="70">
        <v>0.5</v>
      </c>
      <c r="O1042" s="50" t="s">
        <v>270</v>
      </c>
      <c r="P1042" s="50" t="s">
        <v>87</v>
      </c>
      <c r="Q1042" s="50" t="s">
        <v>47</v>
      </c>
      <c r="R1042" s="50" t="s">
        <v>350</v>
      </c>
      <c r="S1042" s="50" t="s">
        <v>337</v>
      </c>
      <c r="T1042" s="50" t="s">
        <v>185</v>
      </c>
      <c r="U1042" s="151">
        <f t="shared" si="284"/>
        <v>2</v>
      </c>
      <c r="V1042" s="50">
        <f t="shared" si="285"/>
        <v>1</v>
      </c>
      <c r="W1042" s="152">
        <f t="shared" si="299"/>
        <v>1.055822222222222</v>
      </c>
      <c r="X1042" s="152">
        <f t="shared" si="297"/>
        <v>1.5552188888888887</v>
      </c>
      <c r="Y1042" s="134">
        <f t="shared" si="286"/>
        <v>0</v>
      </c>
      <c r="Z1042" s="152">
        <f t="shared" si="287"/>
        <v>0.13194444444444453</v>
      </c>
      <c r="AA1042" s="152">
        <f t="shared" si="288"/>
        <v>1.6871633333333333</v>
      </c>
      <c r="AB1042" s="91">
        <f t="shared" si="289"/>
        <v>26</v>
      </c>
      <c r="AC1042" s="81">
        <f t="shared" si="290"/>
        <v>5</v>
      </c>
      <c r="AD1042" s="81">
        <f t="shared" si="291"/>
        <v>21</v>
      </c>
      <c r="AE1042" s="81" t="str">
        <f t="shared" si="292"/>
        <v>5-21</v>
      </c>
      <c r="AF1042" s="152">
        <f t="shared" si="293"/>
        <v>5.2083333333333315E-2</v>
      </c>
      <c r="AG1042" s="153">
        <f t="shared" si="294"/>
        <v>0</v>
      </c>
      <c r="AH1042" s="85">
        <f t="shared" si="295"/>
        <v>1</v>
      </c>
      <c r="AI1042" s="81">
        <f t="shared" si="296"/>
        <v>21</v>
      </c>
    </row>
    <row r="1043" spans="2:35" x14ac:dyDescent="0.25">
      <c r="B1043" s="50" t="s">
        <v>125</v>
      </c>
      <c r="C1043" s="179">
        <v>374</v>
      </c>
      <c r="D1043" s="85">
        <f t="shared" si="298"/>
        <v>0</v>
      </c>
      <c r="E1043" s="50" t="s">
        <v>258</v>
      </c>
      <c r="F1043" s="50" t="s">
        <v>441</v>
      </c>
      <c r="G1043" s="70">
        <v>0.39583333333333331</v>
      </c>
      <c r="H1043" s="70">
        <v>0.74305555555555547</v>
      </c>
      <c r="I1043" s="71">
        <v>44340</v>
      </c>
      <c r="J1043" s="71">
        <v>44342</v>
      </c>
      <c r="K1043" s="71">
        <v>44341</v>
      </c>
      <c r="L1043" s="71">
        <v>44341</v>
      </c>
      <c r="M1043" s="70">
        <v>0.45833333333333331</v>
      </c>
      <c r="N1043" s="70">
        <v>0.5625</v>
      </c>
      <c r="O1043" s="50" t="s">
        <v>738</v>
      </c>
      <c r="P1043" s="50" t="s">
        <v>87</v>
      </c>
      <c r="Q1043" s="50" t="s">
        <v>47</v>
      </c>
      <c r="R1043" s="50" t="s">
        <v>344</v>
      </c>
      <c r="S1043" s="50" t="s">
        <v>336</v>
      </c>
      <c r="T1043" s="50" t="s">
        <v>185</v>
      </c>
      <c r="U1043" s="151">
        <f t="shared" si="284"/>
        <v>2</v>
      </c>
      <c r="V1043" s="50">
        <f t="shared" si="285"/>
        <v>1</v>
      </c>
      <c r="W1043" s="152">
        <f t="shared" si="299"/>
        <v>1.055822222222222</v>
      </c>
      <c r="X1043" s="152">
        <f t="shared" si="297"/>
        <v>1.5552188888888887</v>
      </c>
      <c r="Y1043" s="134">
        <f t="shared" si="286"/>
        <v>0</v>
      </c>
      <c r="Z1043" s="152">
        <f t="shared" si="287"/>
        <v>0.13194444444444453</v>
      </c>
      <c r="AA1043" s="152">
        <f t="shared" si="288"/>
        <v>1.6871633333333333</v>
      </c>
      <c r="AB1043" s="91">
        <f t="shared" si="289"/>
        <v>26</v>
      </c>
      <c r="AC1043" s="81">
        <f t="shared" si="290"/>
        <v>5</v>
      </c>
      <c r="AD1043" s="81">
        <f t="shared" si="291"/>
        <v>21</v>
      </c>
      <c r="AE1043" s="81" t="str">
        <f t="shared" si="292"/>
        <v>5-21</v>
      </c>
      <c r="AF1043" s="152">
        <f t="shared" si="293"/>
        <v>0.10416666666666669</v>
      </c>
      <c r="AG1043" s="153">
        <f t="shared" si="294"/>
        <v>0</v>
      </c>
      <c r="AH1043" s="85">
        <f t="shared" si="295"/>
        <v>1</v>
      </c>
      <c r="AI1043" s="81">
        <f t="shared" si="296"/>
        <v>21</v>
      </c>
    </row>
    <row r="1044" spans="2:35" x14ac:dyDescent="0.25">
      <c r="B1044" s="50" t="s">
        <v>125</v>
      </c>
      <c r="C1044" s="179">
        <v>374</v>
      </c>
      <c r="D1044" s="85">
        <f t="shared" si="298"/>
        <v>0</v>
      </c>
      <c r="E1044" s="50" t="s">
        <v>1760</v>
      </c>
      <c r="F1044" s="72" t="s">
        <v>973</v>
      </c>
      <c r="G1044" s="70">
        <v>0.39583333333333331</v>
      </c>
      <c r="H1044" s="70">
        <v>0.74305555555555547</v>
      </c>
      <c r="I1044" s="71">
        <v>44340</v>
      </c>
      <c r="J1044" s="71">
        <v>44342</v>
      </c>
      <c r="K1044" s="71">
        <v>44342</v>
      </c>
      <c r="L1044" s="71">
        <v>44342</v>
      </c>
      <c r="M1044" s="70">
        <v>0.4375</v>
      </c>
      <c r="N1044" s="70">
        <v>0.47569444444444442</v>
      </c>
      <c r="O1044" s="50" t="s">
        <v>270</v>
      </c>
      <c r="P1044" s="50" t="s">
        <v>87</v>
      </c>
      <c r="Q1044" s="50" t="s">
        <v>47</v>
      </c>
      <c r="R1044" s="50" t="s">
        <v>350</v>
      </c>
      <c r="S1044" s="50" t="s">
        <v>337</v>
      </c>
      <c r="T1044" s="50" t="s">
        <v>185</v>
      </c>
      <c r="U1044" s="151">
        <f t="shared" si="284"/>
        <v>2</v>
      </c>
      <c r="V1044" s="50">
        <f t="shared" si="285"/>
        <v>1</v>
      </c>
      <c r="W1044" s="152">
        <f t="shared" si="299"/>
        <v>1.055822222222222</v>
      </c>
      <c r="X1044" s="152">
        <f t="shared" si="297"/>
        <v>1.5552188888888887</v>
      </c>
      <c r="Y1044" s="134">
        <f t="shared" si="286"/>
        <v>0</v>
      </c>
      <c r="Z1044" s="152">
        <f t="shared" si="287"/>
        <v>0.13194444444444453</v>
      </c>
      <c r="AA1044" s="152">
        <f t="shared" si="288"/>
        <v>1.6871633333333333</v>
      </c>
      <c r="AB1044" s="91">
        <f t="shared" si="289"/>
        <v>26</v>
      </c>
      <c r="AC1044" s="81">
        <f t="shared" si="290"/>
        <v>5</v>
      </c>
      <c r="AD1044" s="81">
        <f t="shared" si="291"/>
        <v>21</v>
      </c>
      <c r="AE1044" s="81" t="str">
        <f t="shared" si="292"/>
        <v>5-21</v>
      </c>
      <c r="AF1044" s="152">
        <f t="shared" si="293"/>
        <v>3.819444444444442E-2</v>
      </c>
      <c r="AG1044" s="153">
        <f t="shared" si="294"/>
        <v>0</v>
      </c>
      <c r="AH1044" s="85">
        <f t="shared" si="295"/>
        <v>1</v>
      </c>
      <c r="AI1044" s="81">
        <f t="shared" si="296"/>
        <v>21</v>
      </c>
    </row>
    <row r="1045" spans="2:35" ht="60" x14ac:dyDescent="0.25">
      <c r="B1045" s="50" t="s">
        <v>125</v>
      </c>
      <c r="C1045" s="179">
        <v>374</v>
      </c>
      <c r="D1045" s="85">
        <f t="shared" si="298"/>
        <v>1</v>
      </c>
      <c r="E1045" s="72" t="s">
        <v>1761</v>
      </c>
      <c r="F1045" s="72" t="s">
        <v>973</v>
      </c>
      <c r="G1045" s="70">
        <v>0.39583333333333331</v>
      </c>
      <c r="H1045" s="70">
        <v>0.74305555555555547</v>
      </c>
      <c r="I1045" s="71">
        <v>44340</v>
      </c>
      <c r="J1045" s="71">
        <v>44342</v>
      </c>
      <c r="K1045" s="71">
        <v>44342</v>
      </c>
      <c r="L1045" s="71">
        <v>44342</v>
      </c>
      <c r="M1045" s="70">
        <v>0.3125</v>
      </c>
      <c r="N1045" s="70">
        <v>0.74305555555555547</v>
      </c>
      <c r="O1045" s="72" t="s">
        <v>1762</v>
      </c>
      <c r="P1045" s="50" t="s">
        <v>87</v>
      </c>
      <c r="Q1045" s="50" t="s">
        <v>47</v>
      </c>
      <c r="R1045" s="50" t="s">
        <v>443</v>
      </c>
      <c r="S1045" s="50" t="s">
        <v>337</v>
      </c>
      <c r="T1045" s="50" t="s">
        <v>185</v>
      </c>
      <c r="U1045" s="151">
        <f t="shared" si="284"/>
        <v>2</v>
      </c>
      <c r="V1045" s="50">
        <f t="shared" si="285"/>
        <v>1</v>
      </c>
      <c r="W1045" s="152">
        <f t="shared" si="299"/>
        <v>1.055822222222222</v>
      </c>
      <c r="X1045" s="152">
        <f t="shared" si="297"/>
        <v>1.5552188888888887</v>
      </c>
      <c r="Y1045" s="134">
        <f t="shared" si="286"/>
        <v>0</v>
      </c>
      <c r="Z1045" s="152">
        <f t="shared" si="287"/>
        <v>0.13194444444444453</v>
      </c>
      <c r="AA1045" s="152">
        <f t="shared" si="288"/>
        <v>1.6871633333333333</v>
      </c>
      <c r="AB1045" s="91">
        <f t="shared" si="289"/>
        <v>26</v>
      </c>
      <c r="AC1045" s="81">
        <f t="shared" si="290"/>
        <v>5</v>
      </c>
      <c r="AD1045" s="81">
        <f t="shared" si="291"/>
        <v>21</v>
      </c>
      <c r="AE1045" s="81" t="str">
        <f t="shared" si="292"/>
        <v>5-21</v>
      </c>
      <c r="AF1045" s="152">
        <f t="shared" si="293"/>
        <v>0.34755555555555545</v>
      </c>
      <c r="AG1045" s="153">
        <f t="shared" si="294"/>
        <v>0</v>
      </c>
      <c r="AH1045" s="85">
        <f t="shared" si="295"/>
        <v>1</v>
      </c>
      <c r="AI1045" s="81">
        <f t="shared" si="296"/>
        <v>21</v>
      </c>
    </row>
    <row r="1046" spans="2:35" ht="30" x14ac:dyDescent="0.25">
      <c r="B1046" s="50" t="s">
        <v>97</v>
      </c>
      <c r="C1046" s="179">
        <v>375</v>
      </c>
      <c r="D1046" s="85">
        <f t="shared" si="298"/>
        <v>1</v>
      </c>
      <c r="E1046" s="72" t="s">
        <v>1763</v>
      </c>
      <c r="F1046" s="50" t="s">
        <v>950</v>
      </c>
      <c r="G1046" s="70">
        <v>0.43402777777777773</v>
      </c>
      <c r="H1046" s="70">
        <v>0.5</v>
      </c>
      <c r="I1046" s="71">
        <v>44340</v>
      </c>
      <c r="J1046" s="71">
        <v>44340</v>
      </c>
      <c r="K1046" s="71">
        <v>44340</v>
      </c>
      <c r="L1046" s="71">
        <v>44340</v>
      </c>
      <c r="M1046" s="70">
        <v>0.4375</v>
      </c>
      <c r="N1046" s="70">
        <v>0.5</v>
      </c>
      <c r="O1046" s="50" t="s">
        <v>65</v>
      </c>
      <c r="P1046" s="50" t="s">
        <v>450</v>
      </c>
      <c r="Q1046" s="50" t="s">
        <v>47</v>
      </c>
      <c r="R1046" s="50" t="s">
        <v>351</v>
      </c>
      <c r="S1046" s="50" t="s">
        <v>337</v>
      </c>
      <c r="T1046" s="50" t="s">
        <v>184</v>
      </c>
      <c r="U1046" s="151">
        <f t="shared" si="284"/>
        <v>0</v>
      </c>
      <c r="V1046" s="50">
        <f t="shared" si="285"/>
        <v>1</v>
      </c>
      <c r="W1046" s="152">
        <f t="shared" si="299"/>
        <v>6.5972222222222265E-2</v>
      </c>
      <c r="X1046" s="152">
        <f t="shared" si="297"/>
        <v>6.5972222222222265E-2</v>
      </c>
      <c r="Y1046" s="134">
        <f t="shared" si="286"/>
        <v>1</v>
      </c>
      <c r="Z1046" s="152">
        <f t="shared" si="287"/>
        <v>0</v>
      </c>
      <c r="AA1046" s="152">
        <f t="shared" si="288"/>
        <v>6.5972222222222265E-2</v>
      </c>
      <c r="AB1046" s="91">
        <f t="shared" si="289"/>
        <v>24</v>
      </c>
      <c r="AC1046" s="81">
        <f t="shared" si="290"/>
        <v>5</v>
      </c>
      <c r="AD1046" s="81">
        <f t="shared" si="291"/>
        <v>21</v>
      </c>
      <c r="AE1046" s="81" t="str">
        <f t="shared" si="292"/>
        <v>5-21</v>
      </c>
      <c r="AF1046" s="152">
        <f t="shared" si="293"/>
        <v>6.25E-2</v>
      </c>
      <c r="AG1046" s="153">
        <f t="shared" si="294"/>
        <v>0</v>
      </c>
      <c r="AH1046" s="85">
        <f t="shared" si="295"/>
        <v>1</v>
      </c>
      <c r="AI1046" s="81">
        <f t="shared" si="296"/>
        <v>21</v>
      </c>
    </row>
    <row r="1047" spans="2:35" x14ac:dyDescent="0.25">
      <c r="B1047" s="50" t="s">
        <v>93</v>
      </c>
      <c r="C1047" s="179">
        <v>376</v>
      </c>
      <c r="D1047" s="85">
        <f t="shared" si="298"/>
        <v>0</v>
      </c>
      <c r="E1047" s="50" t="s">
        <v>1764</v>
      </c>
      <c r="F1047" s="50" t="s">
        <v>441</v>
      </c>
      <c r="G1047" s="70">
        <v>0.47916666666666669</v>
      </c>
      <c r="H1047" s="70">
        <v>0.70138888888888884</v>
      </c>
      <c r="I1047" s="71">
        <v>44340</v>
      </c>
      <c r="J1047" s="71">
        <v>44343</v>
      </c>
      <c r="K1047" s="71">
        <v>44340</v>
      </c>
      <c r="L1047" s="71">
        <v>44340</v>
      </c>
      <c r="M1047" s="70">
        <v>0.59375</v>
      </c>
      <c r="N1047" s="70">
        <v>0.61111111111111105</v>
      </c>
      <c r="O1047" s="50" t="s">
        <v>72</v>
      </c>
      <c r="P1047" s="50" t="s">
        <v>94</v>
      </c>
      <c r="Q1047" s="50" t="s">
        <v>77</v>
      </c>
      <c r="R1047" s="50" t="s">
        <v>338</v>
      </c>
      <c r="S1047" s="50" t="s">
        <v>337</v>
      </c>
      <c r="T1047" s="50" t="s">
        <v>184</v>
      </c>
      <c r="U1047" s="151">
        <f t="shared" si="284"/>
        <v>3</v>
      </c>
      <c r="V1047" s="50">
        <f t="shared" si="285"/>
        <v>1</v>
      </c>
      <c r="W1047" s="152">
        <f t="shared" si="299"/>
        <v>1.2849222222222223</v>
      </c>
      <c r="X1047" s="152">
        <f t="shared" si="297"/>
        <v>2.0132188888888884</v>
      </c>
      <c r="Y1047" s="134">
        <f t="shared" si="286"/>
        <v>0</v>
      </c>
      <c r="Z1047" s="152">
        <f t="shared" si="287"/>
        <v>0.17361111111111116</v>
      </c>
      <c r="AA1047" s="152">
        <f t="shared" si="288"/>
        <v>2.1868299999999996</v>
      </c>
      <c r="AB1047" s="91">
        <f t="shared" si="289"/>
        <v>27</v>
      </c>
      <c r="AC1047" s="81">
        <f t="shared" si="290"/>
        <v>5</v>
      </c>
      <c r="AD1047" s="81">
        <f t="shared" si="291"/>
        <v>21</v>
      </c>
      <c r="AE1047" s="81" t="str">
        <f t="shared" si="292"/>
        <v>5-21</v>
      </c>
      <c r="AF1047" s="152">
        <f t="shared" si="293"/>
        <v>1.7361111111111049E-2</v>
      </c>
      <c r="AG1047" s="153">
        <f t="shared" si="294"/>
        <v>0</v>
      </c>
      <c r="AH1047" s="85">
        <f t="shared" si="295"/>
        <v>1</v>
      </c>
      <c r="AI1047" s="81">
        <f t="shared" si="296"/>
        <v>21</v>
      </c>
    </row>
    <row r="1048" spans="2:35" x14ac:dyDescent="0.25">
      <c r="B1048" s="50" t="s">
        <v>93</v>
      </c>
      <c r="C1048" s="179">
        <v>376</v>
      </c>
      <c r="D1048" s="85">
        <f t="shared" si="298"/>
        <v>0</v>
      </c>
      <c r="E1048" s="50" t="s">
        <v>1765</v>
      </c>
      <c r="F1048" s="50" t="s">
        <v>903</v>
      </c>
      <c r="G1048" s="70">
        <v>0.47916666666666669</v>
      </c>
      <c r="H1048" s="70">
        <v>0.70138888888888884</v>
      </c>
      <c r="I1048" s="71">
        <v>44340</v>
      </c>
      <c r="J1048" s="71">
        <v>44343</v>
      </c>
      <c r="K1048" s="71">
        <v>44340</v>
      </c>
      <c r="L1048" s="71">
        <v>44340</v>
      </c>
      <c r="M1048" s="70">
        <v>0.61458333333333337</v>
      </c>
      <c r="N1048" s="70">
        <v>0.65277777777777779</v>
      </c>
      <c r="O1048" s="50" t="s">
        <v>126</v>
      </c>
      <c r="P1048" s="50" t="s">
        <v>94</v>
      </c>
      <c r="Q1048" s="50" t="s">
        <v>77</v>
      </c>
      <c r="R1048" s="50" t="s">
        <v>338</v>
      </c>
      <c r="S1048" s="50" t="s">
        <v>337</v>
      </c>
      <c r="T1048" s="50" t="s">
        <v>184</v>
      </c>
      <c r="U1048" s="151">
        <f t="shared" si="284"/>
        <v>3</v>
      </c>
      <c r="V1048" s="50">
        <f t="shared" si="285"/>
        <v>1</v>
      </c>
      <c r="W1048" s="152">
        <f t="shared" si="299"/>
        <v>1.2849222222222223</v>
      </c>
      <c r="X1048" s="152">
        <f t="shared" si="297"/>
        <v>2.0132188888888884</v>
      </c>
      <c r="Y1048" s="134">
        <f t="shared" si="286"/>
        <v>0</v>
      </c>
      <c r="Z1048" s="152">
        <f t="shared" si="287"/>
        <v>0.17361111111111116</v>
      </c>
      <c r="AA1048" s="152">
        <f t="shared" si="288"/>
        <v>2.1868299999999996</v>
      </c>
      <c r="AB1048" s="91">
        <f t="shared" si="289"/>
        <v>27</v>
      </c>
      <c r="AC1048" s="81">
        <f t="shared" si="290"/>
        <v>5</v>
      </c>
      <c r="AD1048" s="81">
        <f t="shared" si="291"/>
        <v>21</v>
      </c>
      <c r="AE1048" s="81" t="str">
        <f t="shared" si="292"/>
        <v>5-21</v>
      </c>
      <c r="AF1048" s="152">
        <f t="shared" si="293"/>
        <v>3.819444444444442E-2</v>
      </c>
      <c r="AG1048" s="153">
        <f t="shared" si="294"/>
        <v>0</v>
      </c>
      <c r="AH1048" s="85">
        <f t="shared" si="295"/>
        <v>1</v>
      </c>
      <c r="AI1048" s="81">
        <f t="shared" si="296"/>
        <v>21</v>
      </c>
    </row>
    <row r="1049" spans="2:35" ht="30" x14ac:dyDescent="0.25">
      <c r="B1049" s="50" t="s">
        <v>93</v>
      </c>
      <c r="C1049" s="179">
        <v>376</v>
      </c>
      <c r="D1049" s="85">
        <f t="shared" si="298"/>
        <v>0</v>
      </c>
      <c r="E1049" s="72" t="s">
        <v>1766</v>
      </c>
      <c r="F1049" s="50" t="s">
        <v>887</v>
      </c>
      <c r="G1049" s="70">
        <v>0.47916666666666669</v>
      </c>
      <c r="H1049" s="70">
        <v>0.70138888888888884</v>
      </c>
      <c r="I1049" s="71">
        <v>44340</v>
      </c>
      <c r="J1049" s="71">
        <v>44343</v>
      </c>
      <c r="K1049" s="71">
        <v>44340</v>
      </c>
      <c r="L1049" s="71">
        <v>44340</v>
      </c>
      <c r="M1049" s="70">
        <v>0.6333333333333333</v>
      </c>
      <c r="N1049" s="70">
        <v>0.70833333333333337</v>
      </c>
      <c r="O1049" s="50" t="s">
        <v>62</v>
      </c>
      <c r="P1049" s="50" t="s">
        <v>94</v>
      </c>
      <c r="Q1049" s="50" t="s">
        <v>77</v>
      </c>
      <c r="R1049" s="50" t="s">
        <v>349</v>
      </c>
      <c r="S1049" s="50" t="s">
        <v>337</v>
      </c>
      <c r="T1049" s="50" t="s">
        <v>184</v>
      </c>
      <c r="U1049" s="151">
        <f t="shared" si="284"/>
        <v>3</v>
      </c>
      <c r="V1049" s="50">
        <f t="shared" si="285"/>
        <v>1</v>
      </c>
      <c r="W1049" s="152">
        <f t="shared" si="299"/>
        <v>1.2849222222222223</v>
      </c>
      <c r="X1049" s="152">
        <f t="shared" si="297"/>
        <v>2.0132188888888884</v>
      </c>
      <c r="Y1049" s="134">
        <f t="shared" si="286"/>
        <v>0</v>
      </c>
      <c r="Z1049" s="152">
        <f t="shared" si="287"/>
        <v>0.17361111111111116</v>
      </c>
      <c r="AA1049" s="152">
        <f t="shared" si="288"/>
        <v>2.1868299999999996</v>
      </c>
      <c r="AB1049" s="91">
        <f t="shared" si="289"/>
        <v>27</v>
      </c>
      <c r="AC1049" s="81">
        <f t="shared" si="290"/>
        <v>5</v>
      </c>
      <c r="AD1049" s="81">
        <f t="shared" si="291"/>
        <v>21</v>
      </c>
      <c r="AE1049" s="81" t="str">
        <f t="shared" si="292"/>
        <v>5-21</v>
      </c>
      <c r="AF1049" s="152">
        <f t="shared" si="293"/>
        <v>7.5000000000000067E-2</v>
      </c>
      <c r="AG1049" s="153">
        <f t="shared" si="294"/>
        <v>0</v>
      </c>
      <c r="AH1049" s="85">
        <f t="shared" si="295"/>
        <v>1</v>
      </c>
      <c r="AI1049" s="81">
        <f t="shared" si="296"/>
        <v>21</v>
      </c>
    </row>
    <row r="1050" spans="2:35" x14ac:dyDescent="0.25">
      <c r="B1050" s="50" t="s">
        <v>261</v>
      </c>
      <c r="C1050" s="179">
        <v>376</v>
      </c>
      <c r="D1050" s="85">
        <f t="shared" si="298"/>
        <v>0</v>
      </c>
      <c r="E1050" s="50" t="s">
        <v>1767</v>
      </c>
      <c r="F1050" s="50" t="s">
        <v>934</v>
      </c>
      <c r="G1050" s="70">
        <v>0.47916666666666669</v>
      </c>
      <c r="H1050" s="70">
        <v>0.70138888888888884</v>
      </c>
      <c r="I1050" s="71">
        <v>44340</v>
      </c>
      <c r="J1050" s="71">
        <v>44343</v>
      </c>
      <c r="K1050" s="71">
        <v>44340</v>
      </c>
      <c r="L1050" s="71">
        <v>44340</v>
      </c>
      <c r="M1050" s="70">
        <v>0.68055555555555547</v>
      </c>
      <c r="N1050" s="70">
        <v>0.72222222222222221</v>
      </c>
      <c r="O1050" s="50" t="s">
        <v>65</v>
      </c>
      <c r="P1050" s="50" t="s">
        <v>94</v>
      </c>
      <c r="Q1050" s="50" t="s">
        <v>77</v>
      </c>
      <c r="R1050" s="50" t="s">
        <v>351</v>
      </c>
      <c r="S1050" s="50" t="s">
        <v>337</v>
      </c>
      <c r="T1050" s="50" t="s">
        <v>184</v>
      </c>
      <c r="U1050" s="151">
        <f t="shared" si="284"/>
        <v>3</v>
      </c>
      <c r="V1050" s="50">
        <f t="shared" si="285"/>
        <v>1</v>
      </c>
      <c r="W1050" s="152">
        <f t="shared" si="299"/>
        <v>1.2849222222222223</v>
      </c>
      <c r="X1050" s="152">
        <f t="shared" si="297"/>
        <v>2.0132188888888884</v>
      </c>
      <c r="Y1050" s="134">
        <f t="shared" si="286"/>
        <v>0</v>
      </c>
      <c r="Z1050" s="152">
        <f t="shared" si="287"/>
        <v>0.17361111111111116</v>
      </c>
      <c r="AA1050" s="152">
        <f t="shared" si="288"/>
        <v>2.1868299999999996</v>
      </c>
      <c r="AB1050" s="91">
        <f t="shared" si="289"/>
        <v>27</v>
      </c>
      <c r="AC1050" s="81">
        <f t="shared" si="290"/>
        <v>5</v>
      </c>
      <c r="AD1050" s="81">
        <f t="shared" si="291"/>
        <v>21</v>
      </c>
      <c r="AE1050" s="81" t="str">
        <f t="shared" si="292"/>
        <v>5-21</v>
      </c>
      <c r="AF1050" s="152">
        <f t="shared" si="293"/>
        <v>4.1666666666666741E-2</v>
      </c>
      <c r="AG1050" s="153">
        <f t="shared" si="294"/>
        <v>0</v>
      </c>
      <c r="AH1050" s="85">
        <f t="shared" si="295"/>
        <v>1</v>
      </c>
      <c r="AI1050" s="81">
        <f t="shared" si="296"/>
        <v>21</v>
      </c>
    </row>
    <row r="1051" spans="2:35" x14ac:dyDescent="0.25">
      <c r="B1051" s="50" t="s">
        <v>93</v>
      </c>
      <c r="C1051" s="179">
        <v>376</v>
      </c>
      <c r="D1051" s="85">
        <f t="shared" si="298"/>
        <v>0</v>
      </c>
      <c r="E1051" s="50" t="s">
        <v>1768</v>
      </c>
      <c r="F1051" s="50" t="s">
        <v>441</v>
      </c>
      <c r="G1051" s="70">
        <v>0.47916666666666669</v>
      </c>
      <c r="H1051" s="70">
        <v>0.70138888888888884</v>
      </c>
      <c r="I1051" s="71">
        <v>44340</v>
      </c>
      <c r="J1051" s="71">
        <v>44343</v>
      </c>
      <c r="K1051" s="71">
        <v>44341</v>
      </c>
      <c r="L1051" s="71">
        <v>44341</v>
      </c>
      <c r="M1051" s="70">
        <v>0.33333333333333331</v>
      </c>
      <c r="N1051" s="70">
        <v>0.41666666666666669</v>
      </c>
      <c r="O1051" s="50" t="s">
        <v>1375</v>
      </c>
      <c r="P1051" s="50" t="s">
        <v>94</v>
      </c>
      <c r="Q1051" s="50" t="s">
        <v>77</v>
      </c>
      <c r="R1051" s="50" t="s">
        <v>517</v>
      </c>
      <c r="S1051" s="50" t="s">
        <v>336</v>
      </c>
      <c r="T1051" s="50" t="s">
        <v>184</v>
      </c>
      <c r="U1051" s="151">
        <f t="shared" si="284"/>
        <v>3</v>
      </c>
      <c r="V1051" s="50">
        <f t="shared" si="285"/>
        <v>1</v>
      </c>
      <c r="W1051" s="152">
        <f t="shared" si="299"/>
        <v>1.2849222222222223</v>
      </c>
      <c r="X1051" s="152">
        <f t="shared" si="297"/>
        <v>2.0132188888888884</v>
      </c>
      <c r="Y1051" s="134">
        <f t="shared" si="286"/>
        <v>0</v>
      </c>
      <c r="Z1051" s="152">
        <f t="shared" si="287"/>
        <v>0.17361111111111116</v>
      </c>
      <c r="AA1051" s="152">
        <f t="shared" si="288"/>
        <v>2.1868299999999996</v>
      </c>
      <c r="AB1051" s="91">
        <f t="shared" si="289"/>
        <v>27</v>
      </c>
      <c r="AC1051" s="81">
        <f t="shared" si="290"/>
        <v>5</v>
      </c>
      <c r="AD1051" s="81">
        <f t="shared" si="291"/>
        <v>21</v>
      </c>
      <c r="AE1051" s="81" t="str">
        <f t="shared" si="292"/>
        <v>5-21</v>
      </c>
      <c r="AF1051" s="152">
        <f t="shared" si="293"/>
        <v>8.333333333333337E-2</v>
      </c>
      <c r="AG1051" s="153">
        <f t="shared" si="294"/>
        <v>0</v>
      </c>
      <c r="AH1051" s="85">
        <f t="shared" si="295"/>
        <v>1</v>
      </c>
      <c r="AI1051" s="81">
        <f t="shared" si="296"/>
        <v>21</v>
      </c>
    </row>
    <row r="1052" spans="2:35" x14ac:dyDescent="0.25">
      <c r="B1052" s="50" t="s">
        <v>93</v>
      </c>
      <c r="C1052" s="179">
        <v>376</v>
      </c>
      <c r="D1052" s="85">
        <f t="shared" si="298"/>
        <v>0</v>
      </c>
      <c r="E1052" s="50" t="s">
        <v>1769</v>
      </c>
      <c r="F1052" s="50" t="s">
        <v>887</v>
      </c>
      <c r="G1052" s="70">
        <v>0.47916666666666669</v>
      </c>
      <c r="H1052" s="70">
        <v>0.70138888888888884</v>
      </c>
      <c r="I1052" s="71">
        <v>44340</v>
      </c>
      <c r="J1052" s="71">
        <v>44343</v>
      </c>
      <c r="K1052" s="71">
        <v>44342</v>
      </c>
      <c r="L1052" s="71">
        <v>44342</v>
      </c>
      <c r="M1052" s="70">
        <v>0.65972222222222221</v>
      </c>
      <c r="N1052" s="70">
        <v>0.70833333333333337</v>
      </c>
      <c r="O1052" s="50" t="s">
        <v>62</v>
      </c>
      <c r="P1052" s="50" t="s">
        <v>94</v>
      </c>
      <c r="Q1052" s="50" t="s">
        <v>77</v>
      </c>
      <c r="R1052" s="50" t="s">
        <v>349</v>
      </c>
      <c r="S1052" s="50" t="s">
        <v>337</v>
      </c>
      <c r="T1052" s="50" t="s">
        <v>184</v>
      </c>
      <c r="U1052" s="151">
        <f t="shared" si="284"/>
        <v>3</v>
      </c>
      <c r="V1052" s="50">
        <f t="shared" si="285"/>
        <v>1</v>
      </c>
      <c r="W1052" s="152">
        <f t="shared" si="299"/>
        <v>1.2849222222222223</v>
      </c>
      <c r="X1052" s="152">
        <f t="shared" si="297"/>
        <v>2.0132188888888884</v>
      </c>
      <c r="Y1052" s="134">
        <f t="shared" si="286"/>
        <v>0</v>
      </c>
      <c r="Z1052" s="152">
        <f t="shared" si="287"/>
        <v>0.17361111111111116</v>
      </c>
      <c r="AA1052" s="152">
        <f t="shared" si="288"/>
        <v>2.1868299999999996</v>
      </c>
      <c r="AB1052" s="91">
        <f t="shared" si="289"/>
        <v>27</v>
      </c>
      <c r="AC1052" s="81">
        <f t="shared" si="290"/>
        <v>5</v>
      </c>
      <c r="AD1052" s="81">
        <f t="shared" si="291"/>
        <v>21</v>
      </c>
      <c r="AE1052" s="81" t="str">
        <f t="shared" si="292"/>
        <v>5-21</v>
      </c>
      <c r="AF1052" s="152">
        <f t="shared" si="293"/>
        <v>4.861111111111116E-2</v>
      </c>
      <c r="AG1052" s="153">
        <f t="shared" si="294"/>
        <v>0</v>
      </c>
      <c r="AH1052" s="85">
        <f t="shared" si="295"/>
        <v>1</v>
      </c>
      <c r="AI1052" s="81">
        <f t="shared" si="296"/>
        <v>21</v>
      </c>
    </row>
    <row r="1053" spans="2:35" ht="30" x14ac:dyDescent="0.25">
      <c r="B1053" s="50" t="s">
        <v>93</v>
      </c>
      <c r="C1053" s="179">
        <v>376</v>
      </c>
      <c r="D1053" s="85">
        <f t="shared" ref="D1053:D1074" si="300">IF(C1053=C1054,0,1)</f>
        <v>0</v>
      </c>
      <c r="E1053" s="260" t="s">
        <v>1770</v>
      </c>
      <c r="F1053" s="50" t="s">
        <v>887</v>
      </c>
      <c r="G1053" s="70">
        <v>0.47916666666666669</v>
      </c>
      <c r="H1053" s="70">
        <v>0.70138888888888884</v>
      </c>
      <c r="I1053" s="71">
        <v>44340</v>
      </c>
      <c r="J1053" s="71">
        <v>44343</v>
      </c>
      <c r="K1053" s="71">
        <v>44343</v>
      </c>
      <c r="L1053" s="71">
        <v>44343</v>
      </c>
      <c r="M1053" s="70">
        <v>0.33333333333333331</v>
      </c>
      <c r="N1053" s="70">
        <v>0.40347222222222223</v>
      </c>
      <c r="O1053" s="72" t="s">
        <v>672</v>
      </c>
      <c r="P1053" s="50" t="s">
        <v>94</v>
      </c>
      <c r="Q1053" s="50" t="s">
        <v>77</v>
      </c>
      <c r="R1053" s="50" t="s">
        <v>349</v>
      </c>
      <c r="S1053" s="50" t="s">
        <v>337</v>
      </c>
      <c r="T1053" s="50" t="s">
        <v>184</v>
      </c>
      <c r="U1053" s="151">
        <f t="shared" si="284"/>
        <v>3</v>
      </c>
      <c r="V1053" s="50">
        <f t="shared" si="285"/>
        <v>1</v>
      </c>
      <c r="W1053" s="152">
        <f t="shared" si="299"/>
        <v>1.2849222222222223</v>
      </c>
      <c r="X1053" s="152">
        <f t="shared" si="297"/>
        <v>2.0132188888888884</v>
      </c>
      <c r="Y1053" s="134">
        <f t="shared" si="286"/>
        <v>0</v>
      </c>
      <c r="Z1053" s="152">
        <f t="shared" si="287"/>
        <v>0.17361111111111116</v>
      </c>
      <c r="AA1053" s="152">
        <f t="shared" si="288"/>
        <v>2.1868299999999996</v>
      </c>
      <c r="AB1053" s="91">
        <f t="shared" si="289"/>
        <v>27</v>
      </c>
      <c r="AC1053" s="81">
        <f t="shared" si="290"/>
        <v>5</v>
      </c>
      <c r="AD1053" s="81">
        <f t="shared" si="291"/>
        <v>21</v>
      </c>
      <c r="AE1053" s="81" t="str">
        <f t="shared" si="292"/>
        <v>5-21</v>
      </c>
      <c r="AF1053" s="152">
        <f t="shared" si="293"/>
        <v>7.0138888888888917E-2</v>
      </c>
      <c r="AG1053" s="153">
        <f t="shared" si="294"/>
        <v>0</v>
      </c>
      <c r="AH1053" s="85">
        <f t="shared" si="295"/>
        <v>1</v>
      </c>
      <c r="AI1053" s="81">
        <f t="shared" si="296"/>
        <v>21</v>
      </c>
    </row>
    <row r="1054" spans="2:35" x14ac:dyDescent="0.25">
      <c r="B1054" s="50" t="s">
        <v>93</v>
      </c>
      <c r="C1054" s="179">
        <v>376</v>
      </c>
      <c r="D1054" s="85">
        <f t="shared" si="300"/>
        <v>0</v>
      </c>
      <c r="E1054" s="260" t="s">
        <v>1847</v>
      </c>
      <c r="F1054" s="50" t="s">
        <v>887</v>
      </c>
      <c r="G1054" s="70">
        <v>0.47916666666666669</v>
      </c>
      <c r="H1054" s="70">
        <v>0.70138888888888884</v>
      </c>
      <c r="I1054" s="71">
        <v>44340</v>
      </c>
      <c r="J1054" s="71">
        <v>44343</v>
      </c>
      <c r="K1054" s="71">
        <v>44343</v>
      </c>
      <c r="L1054" s="71">
        <v>44343</v>
      </c>
      <c r="M1054" s="70">
        <v>0.33333333333333331</v>
      </c>
      <c r="N1054" s="70">
        <v>0.69444444444444453</v>
      </c>
      <c r="O1054" s="72" t="s">
        <v>400</v>
      </c>
      <c r="P1054" s="50" t="s">
        <v>94</v>
      </c>
      <c r="Q1054" s="50" t="s">
        <v>47</v>
      </c>
      <c r="R1054" s="50" t="s">
        <v>352</v>
      </c>
      <c r="S1054" s="50" t="s">
        <v>337</v>
      </c>
      <c r="T1054" s="50" t="s">
        <v>184</v>
      </c>
      <c r="U1054" s="151">
        <f t="shared" si="284"/>
        <v>3</v>
      </c>
      <c r="V1054" s="50">
        <f t="shared" si="285"/>
        <v>1</v>
      </c>
      <c r="W1054" s="152">
        <f t="shared" si="299"/>
        <v>1.2849222222222223</v>
      </c>
      <c r="X1054" s="152">
        <f t="shared" si="297"/>
        <v>2.0132188888888884</v>
      </c>
      <c r="Y1054" s="134">
        <f t="shared" si="286"/>
        <v>0</v>
      </c>
      <c r="Z1054" s="152">
        <f t="shared" si="287"/>
        <v>0.17361111111111116</v>
      </c>
      <c r="AA1054" s="152">
        <f t="shared" si="288"/>
        <v>2.1868299999999996</v>
      </c>
      <c r="AB1054" s="91">
        <f t="shared" si="289"/>
        <v>27</v>
      </c>
      <c r="AC1054" s="81">
        <f t="shared" si="290"/>
        <v>5</v>
      </c>
      <c r="AD1054" s="81">
        <f t="shared" si="291"/>
        <v>21</v>
      </c>
      <c r="AE1054" s="81" t="str">
        <f t="shared" si="292"/>
        <v>5-21</v>
      </c>
      <c r="AF1054" s="152">
        <f t="shared" si="293"/>
        <v>0.2781111111111112</v>
      </c>
      <c r="AG1054" s="153">
        <f t="shared" si="294"/>
        <v>0</v>
      </c>
      <c r="AH1054" s="85">
        <f t="shared" si="295"/>
        <v>1</v>
      </c>
      <c r="AI1054" s="81">
        <f t="shared" si="296"/>
        <v>21</v>
      </c>
    </row>
    <row r="1055" spans="2:35" ht="45" x14ac:dyDescent="0.25">
      <c r="B1055" s="50" t="s">
        <v>93</v>
      </c>
      <c r="C1055" s="179">
        <v>376</v>
      </c>
      <c r="D1055" s="85">
        <f t="shared" si="300"/>
        <v>0</v>
      </c>
      <c r="E1055" s="72" t="s">
        <v>1848</v>
      </c>
      <c r="F1055" s="50" t="s">
        <v>897</v>
      </c>
      <c r="G1055" s="70">
        <v>0.47916666666666669</v>
      </c>
      <c r="H1055" s="70">
        <v>0.70138888888888884</v>
      </c>
      <c r="I1055" s="71">
        <v>44340</v>
      </c>
      <c r="J1055" s="71">
        <v>44343</v>
      </c>
      <c r="K1055" s="71">
        <v>44343</v>
      </c>
      <c r="L1055" s="71">
        <v>44343</v>
      </c>
      <c r="M1055" s="70">
        <v>0.40416666666666662</v>
      </c>
      <c r="N1055" s="70">
        <v>0.65</v>
      </c>
      <c r="O1055" s="72" t="s">
        <v>84</v>
      </c>
      <c r="P1055" s="50" t="s">
        <v>94</v>
      </c>
      <c r="Q1055" s="50" t="s">
        <v>77</v>
      </c>
      <c r="R1055" s="50" t="s">
        <v>351</v>
      </c>
      <c r="S1055" s="50" t="s">
        <v>336</v>
      </c>
      <c r="T1055" s="50" t="s">
        <v>184</v>
      </c>
      <c r="U1055" s="151">
        <f t="shared" si="284"/>
        <v>3</v>
      </c>
      <c r="V1055" s="50">
        <f t="shared" si="285"/>
        <v>1</v>
      </c>
      <c r="W1055" s="152">
        <f t="shared" si="299"/>
        <v>1.2849222222222223</v>
      </c>
      <c r="X1055" s="152">
        <f t="shared" si="297"/>
        <v>2.0132188888888884</v>
      </c>
      <c r="Y1055" s="134">
        <f t="shared" si="286"/>
        <v>0</v>
      </c>
      <c r="Z1055" s="152">
        <f t="shared" si="287"/>
        <v>0.17361111111111116</v>
      </c>
      <c r="AA1055" s="152">
        <f t="shared" si="288"/>
        <v>2.1868299999999996</v>
      </c>
      <c r="AB1055" s="91">
        <f t="shared" si="289"/>
        <v>27</v>
      </c>
      <c r="AC1055" s="81">
        <f t="shared" si="290"/>
        <v>5</v>
      </c>
      <c r="AD1055" s="81">
        <f t="shared" si="291"/>
        <v>21</v>
      </c>
      <c r="AE1055" s="81" t="str">
        <f t="shared" si="292"/>
        <v>5-21</v>
      </c>
      <c r="AF1055" s="152">
        <f t="shared" si="293"/>
        <v>0.16283333333333339</v>
      </c>
      <c r="AG1055" s="153">
        <f t="shared" si="294"/>
        <v>0</v>
      </c>
      <c r="AH1055" s="85">
        <f t="shared" si="295"/>
        <v>1</v>
      </c>
      <c r="AI1055" s="81">
        <f t="shared" si="296"/>
        <v>21</v>
      </c>
    </row>
    <row r="1056" spans="2:35" x14ac:dyDescent="0.25">
      <c r="B1056" s="50" t="s">
        <v>93</v>
      </c>
      <c r="C1056" s="179">
        <v>376</v>
      </c>
      <c r="D1056" s="85">
        <f t="shared" si="300"/>
        <v>1</v>
      </c>
      <c r="E1056" s="72" t="s">
        <v>259</v>
      </c>
      <c r="F1056" s="50" t="s">
        <v>903</v>
      </c>
      <c r="G1056" s="70">
        <v>0.47916666666666669</v>
      </c>
      <c r="H1056" s="70">
        <v>0.70138888888888884</v>
      </c>
      <c r="I1056" s="71">
        <v>44340</v>
      </c>
      <c r="J1056" s="71">
        <v>44343</v>
      </c>
      <c r="K1056" s="71">
        <v>44343</v>
      </c>
      <c r="L1056" s="71">
        <v>44343</v>
      </c>
      <c r="M1056" s="70">
        <v>0.69444444444444453</v>
      </c>
      <c r="N1056" s="70">
        <v>0.70138888888888884</v>
      </c>
      <c r="O1056" s="72" t="s">
        <v>84</v>
      </c>
      <c r="P1056" s="50" t="s">
        <v>94</v>
      </c>
      <c r="Q1056" s="50" t="s">
        <v>47</v>
      </c>
      <c r="R1056" s="50" t="s">
        <v>443</v>
      </c>
      <c r="S1056" s="50" t="s">
        <v>337</v>
      </c>
      <c r="T1056" s="50" t="s">
        <v>184</v>
      </c>
      <c r="U1056" s="151">
        <f t="shared" si="284"/>
        <v>3</v>
      </c>
      <c r="V1056" s="50">
        <f t="shared" si="285"/>
        <v>1</v>
      </c>
      <c r="W1056" s="152">
        <f t="shared" si="299"/>
        <v>1.2849222222222223</v>
      </c>
      <c r="X1056" s="152">
        <f t="shared" si="297"/>
        <v>2.0132188888888884</v>
      </c>
      <c r="Y1056" s="134">
        <f t="shared" si="286"/>
        <v>0</v>
      </c>
      <c r="Z1056" s="152">
        <f t="shared" si="287"/>
        <v>0.17361111111111116</v>
      </c>
      <c r="AA1056" s="152">
        <f t="shared" si="288"/>
        <v>2.1868299999999996</v>
      </c>
      <c r="AB1056" s="91">
        <f t="shared" si="289"/>
        <v>27</v>
      </c>
      <c r="AC1056" s="81">
        <f t="shared" si="290"/>
        <v>5</v>
      </c>
      <c r="AD1056" s="81">
        <f t="shared" si="291"/>
        <v>21</v>
      </c>
      <c r="AE1056" s="81" t="str">
        <f t="shared" si="292"/>
        <v>5-21</v>
      </c>
      <c r="AF1056" s="152">
        <f t="shared" si="293"/>
        <v>6.9444444444443088E-3</v>
      </c>
      <c r="AG1056" s="153">
        <f t="shared" si="294"/>
        <v>0</v>
      </c>
      <c r="AH1056" s="85">
        <f t="shared" si="295"/>
        <v>1</v>
      </c>
      <c r="AI1056" s="81">
        <f t="shared" si="296"/>
        <v>21</v>
      </c>
    </row>
    <row r="1057" spans="2:35" ht="45" x14ac:dyDescent="0.25">
      <c r="B1057" s="50" t="s">
        <v>1003</v>
      </c>
      <c r="C1057" s="179">
        <v>377</v>
      </c>
      <c r="D1057" s="85">
        <f t="shared" si="300"/>
        <v>0</v>
      </c>
      <c r="E1057" s="72" t="s">
        <v>1771</v>
      </c>
      <c r="F1057" s="50" t="s">
        <v>934</v>
      </c>
      <c r="G1057" s="70">
        <v>0.58333333333333337</v>
      </c>
      <c r="H1057" s="70">
        <v>0.72916666666666663</v>
      </c>
      <c r="I1057" s="71">
        <v>44340</v>
      </c>
      <c r="J1057" s="71">
        <v>44340</v>
      </c>
      <c r="K1057" s="71">
        <v>44340</v>
      </c>
      <c r="L1057" s="71">
        <v>44340</v>
      </c>
      <c r="M1057" s="70">
        <v>0.59166666666666667</v>
      </c>
      <c r="N1057" s="70">
        <v>0.72916666666666663</v>
      </c>
      <c r="O1057" s="50" t="s">
        <v>84</v>
      </c>
      <c r="P1057" s="50" t="s">
        <v>122</v>
      </c>
      <c r="Q1057" s="50" t="s">
        <v>77</v>
      </c>
      <c r="R1057" s="50" t="s">
        <v>351</v>
      </c>
      <c r="S1057" s="50" t="s">
        <v>337</v>
      </c>
      <c r="T1057" s="50" t="s">
        <v>184</v>
      </c>
      <c r="U1057" s="151">
        <f t="shared" si="284"/>
        <v>0</v>
      </c>
      <c r="V1057" s="50">
        <f t="shared" si="285"/>
        <v>1</v>
      </c>
      <c r="W1057" s="152">
        <f t="shared" si="299"/>
        <v>0.14583333333333326</v>
      </c>
      <c r="X1057" s="152">
        <f t="shared" si="297"/>
        <v>0.14583333333333326</v>
      </c>
      <c r="Y1057" s="134">
        <f t="shared" si="286"/>
        <v>0</v>
      </c>
      <c r="Z1057" s="152">
        <f t="shared" si="287"/>
        <v>0.14583333333333337</v>
      </c>
      <c r="AA1057" s="152">
        <f t="shared" si="288"/>
        <v>0.29166666666666663</v>
      </c>
      <c r="AB1057" s="91">
        <f t="shared" si="289"/>
        <v>24</v>
      </c>
      <c r="AC1057" s="81">
        <f t="shared" si="290"/>
        <v>5</v>
      </c>
      <c r="AD1057" s="81">
        <f t="shared" si="291"/>
        <v>21</v>
      </c>
      <c r="AE1057" s="81" t="str">
        <f t="shared" si="292"/>
        <v>5-21</v>
      </c>
      <c r="AF1057" s="152">
        <f t="shared" si="293"/>
        <v>0.13749999999999996</v>
      </c>
      <c r="AG1057" s="153">
        <f t="shared" si="294"/>
        <v>0</v>
      </c>
      <c r="AH1057" s="85">
        <f t="shared" si="295"/>
        <v>1</v>
      </c>
      <c r="AI1057" s="81">
        <f t="shared" si="296"/>
        <v>21</v>
      </c>
    </row>
    <row r="1058" spans="2:35" ht="30" x14ac:dyDescent="0.25">
      <c r="B1058" s="50" t="s">
        <v>121</v>
      </c>
      <c r="C1058" s="179">
        <v>377</v>
      </c>
      <c r="D1058" s="85">
        <f t="shared" si="300"/>
        <v>0</v>
      </c>
      <c r="E1058" s="72" t="s">
        <v>1772</v>
      </c>
      <c r="F1058" s="50" t="s">
        <v>441</v>
      </c>
      <c r="G1058" s="70">
        <v>0.58333333333333337</v>
      </c>
      <c r="H1058" s="70">
        <v>0.72916666666666663</v>
      </c>
      <c r="I1058" s="71">
        <v>44340</v>
      </c>
      <c r="J1058" s="71">
        <v>44340</v>
      </c>
      <c r="K1058" s="71">
        <v>44340</v>
      </c>
      <c r="L1058" s="71">
        <v>44340</v>
      </c>
      <c r="M1058" s="70">
        <v>0.625</v>
      </c>
      <c r="N1058" s="70">
        <v>0.66666666666666663</v>
      </c>
      <c r="O1058" s="50" t="s">
        <v>684</v>
      </c>
      <c r="P1058" s="50" t="s">
        <v>122</v>
      </c>
      <c r="Q1058" s="50" t="s">
        <v>77</v>
      </c>
      <c r="R1058" s="50" t="s">
        <v>338</v>
      </c>
      <c r="S1058" s="50" t="s">
        <v>336</v>
      </c>
      <c r="T1058" s="50" t="s">
        <v>184</v>
      </c>
      <c r="U1058" s="151">
        <f t="shared" si="284"/>
        <v>0</v>
      </c>
      <c r="V1058" s="50">
        <f t="shared" si="285"/>
        <v>1</v>
      </c>
      <c r="W1058" s="152">
        <f t="shared" si="299"/>
        <v>0.14583333333333326</v>
      </c>
      <c r="X1058" s="152">
        <f t="shared" si="297"/>
        <v>0.14583333333333326</v>
      </c>
      <c r="Y1058" s="134">
        <f t="shared" si="286"/>
        <v>0</v>
      </c>
      <c r="Z1058" s="152">
        <f t="shared" si="287"/>
        <v>0.14583333333333337</v>
      </c>
      <c r="AA1058" s="152">
        <f t="shared" si="288"/>
        <v>0.29166666666666663</v>
      </c>
      <c r="AB1058" s="91">
        <f t="shared" si="289"/>
        <v>24</v>
      </c>
      <c r="AC1058" s="81">
        <f t="shared" si="290"/>
        <v>5</v>
      </c>
      <c r="AD1058" s="81">
        <f t="shared" si="291"/>
        <v>21</v>
      </c>
      <c r="AE1058" s="81" t="str">
        <f t="shared" si="292"/>
        <v>5-21</v>
      </c>
      <c r="AF1058" s="152">
        <f t="shared" si="293"/>
        <v>4.166666666666663E-2</v>
      </c>
      <c r="AG1058" s="153">
        <f t="shared" si="294"/>
        <v>0</v>
      </c>
      <c r="AH1058" s="85">
        <f t="shared" si="295"/>
        <v>1</v>
      </c>
      <c r="AI1058" s="81">
        <f t="shared" si="296"/>
        <v>21</v>
      </c>
    </row>
    <row r="1059" spans="2:35" x14ac:dyDescent="0.25">
      <c r="B1059" s="50" t="s">
        <v>121</v>
      </c>
      <c r="C1059" s="179">
        <v>377</v>
      </c>
      <c r="D1059" s="85">
        <f t="shared" si="300"/>
        <v>0</v>
      </c>
      <c r="E1059" s="72" t="s">
        <v>1773</v>
      </c>
      <c r="F1059" s="50" t="s">
        <v>887</v>
      </c>
      <c r="G1059" s="70">
        <v>0.58333333333333337</v>
      </c>
      <c r="H1059" s="70">
        <v>0.72916666666666663</v>
      </c>
      <c r="I1059" s="71">
        <v>44340</v>
      </c>
      <c r="J1059" s="71">
        <v>44340</v>
      </c>
      <c r="K1059" s="71">
        <v>44340</v>
      </c>
      <c r="L1059" s="71">
        <v>44340</v>
      </c>
      <c r="M1059" s="70">
        <v>0.70833333333333337</v>
      </c>
      <c r="N1059" s="70">
        <v>0.72916666666666663</v>
      </c>
      <c r="O1059" s="50" t="s">
        <v>62</v>
      </c>
      <c r="P1059" s="50" t="s">
        <v>122</v>
      </c>
      <c r="Q1059" s="50" t="s">
        <v>77</v>
      </c>
      <c r="R1059" s="50" t="s">
        <v>349</v>
      </c>
      <c r="S1059" s="50" t="s">
        <v>337</v>
      </c>
      <c r="T1059" s="50" t="s">
        <v>184</v>
      </c>
      <c r="U1059" s="151">
        <f t="shared" si="284"/>
        <v>0</v>
      </c>
      <c r="V1059" s="50">
        <f t="shared" si="285"/>
        <v>1</v>
      </c>
      <c r="W1059" s="152">
        <f t="shared" si="299"/>
        <v>0.14583333333333326</v>
      </c>
      <c r="X1059" s="152">
        <f t="shared" si="297"/>
        <v>0.14583333333333326</v>
      </c>
      <c r="Y1059" s="134">
        <f t="shared" si="286"/>
        <v>0</v>
      </c>
      <c r="Z1059" s="152">
        <f t="shared" si="287"/>
        <v>0.14583333333333337</v>
      </c>
      <c r="AA1059" s="152">
        <f t="shared" si="288"/>
        <v>0.29166666666666663</v>
      </c>
      <c r="AB1059" s="91">
        <f t="shared" si="289"/>
        <v>24</v>
      </c>
      <c r="AC1059" s="81">
        <f t="shared" si="290"/>
        <v>5</v>
      </c>
      <c r="AD1059" s="81">
        <f t="shared" si="291"/>
        <v>21</v>
      </c>
      <c r="AE1059" s="81" t="str">
        <f t="shared" si="292"/>
        <v>5-21</v>
      </c>
      <c r="AF1059" s="152">
        <f t="shared" si="293"/>
        <v>2.0833333333333259E-2</v>
      </c>
      <c r="AG1059" s="153">
        <f t="shared" si="294"/>
        <v>0</v>
      </c>
      <c r="AH1059" s="85">
        <f t="shared" si="295"/>
        <v>1</v>
      </c>
      <c r="AI1059" s="81">
        <f t="shared" si="296"/>
        <v>21</v>
      </c>
    </row>
    <row r="1060" spans="2:35" x14ac:dyDescent="0.25">
      <c r="B1060" s="50" t="s">
        <v>121</v>
      </c>
      <c r="C1060" s="179">
        <v>377</v>
      </c>
      <c r="D1060" s="85">
        <f t="shared" si="300"/>
        <v>1</v>
      </c>
      <c r="E1060" s="72" t="s">
        <v>1774</v>
      </c>
      <c r="F1060" s="50" t="s">
        <v>441</v>
      </c>
      <c r="G1060" s="70">
        <v>0.58333333333333337</v>
      </c>
      <c r="H1060" s="70">
        <v>0.72916666666666663</v>
      </c>
      <c r="I1060" s="71">
        <v>44340</v>
      </c>
      <c r="J1060" s="71">
        <v>44340</v>
      </c>
      <c r="K1060" s="71">
        <v>44340</v>
      </c>
      <c r="L1060" s="71">
        <v>44340</v>
      </c>
      <c r="M1060" s="70">
        <v>0.59375</v>
      </c>
      <c r="N1060" s="70">
        <v>0.63541666666666663</v>
      </c>
      <c r="O1060" s="50" t="s">
        <v>372</v>
      </c>
      <c r="P1060" s="50" t="s">
        <v>122</v>
      </c>
      <c r="Q1060" s="50" t="s">
        <v>77</v>
      </c>
      <c r="R1060" s="50" t="s">
        <v>338</v>
      </c>
      <c r="S1060" s="50" t="s">
        <v>336</v>
      </c>
      <c r="T1060" s="50" t="s">
        <v>184</v>
      </c>
      <c r="U1060" s="151">
        <f t="shared" si="284"/>
        <v>0</v>
      </c>
      <c r="V1060" s="50">
        <f t="shared" si="285"/>
        <v>1</v>
      </c>
      <c r="W1060" s="152">
        <f t="shared" si="299"/>
        <v>0.14583333333333326</v>
      </c>
      <c r="X1060" s="152">
        <f t="shared" si="297"/>
        <v>0.14583333333333326</v>
      </c>
      <c r="Y1060" s="134">
        <f t="shared" si="286"/>
        <v>0</v>
      </c>
      <c r="Z1060" s="152">
        <f t="shared" si="287"/>
        <v>0.14583333333333337</v>
      </c>
      <c r="AA1060" s="152">
        <f t="shared" si="288"/>
        <v>0.29166666666666663</v>
      </c>
      <c r="AB1060" s="91">
        <f t="shared" si="289"/>
        <v>24</v>
      </c>
      <c r="AC1060" s="81">
        <f t="shared" si="290"/>
        <v>5</v>
      </c>
      <c r="AD1060" s="81">
        <f t="shared" si="291"/>
        <v>21</v>
      </c>
      <c r="AE1060" s="81" t="str">
        <f t="shared" si="292"/>
        <v>5-21</v>
      </c>
      <c r="AF1060" s="152">
        <f t="shared" si="293"/>
        <v>4.166666666666663E-2</v>
      </c>
      <c r="AG1060" s="153">
        <f t="shared" si="294"/>
        <v>0</v>
      </c>
      <c r="AH1060" s="85">
        <f t="shared" si="295"/>
        <v>1</v>
      </c>
      <c r="AI1060" s="81">
        <f t="shared" si="296"/>
        <v>21</v>
      </c>
    </row>
    <row r="1061" spans="2:35" x14ac:dyDescent="0.25">
      <c r="B1061" s="50" t="s">
        <v>129</v>
      </c>
      <c r="C1061" s="179">
        <v>378</v>
      </c>
      <c r="D1061" s="85">
        <f t="shared" si="300"/>
        <v>1</v>
      </c>
      <c r="E1061" s="50" t="s">
        <v>1775</v>
      </c>
      <c r="F1061" s="50" t="s">
        <v>887</v>
      </c>
      <c r="G1061" s="70">
        <v>0.5</v>
      </c>
      <c r="H1061" s="70">
        <v>0.50694444444444442</v>
      </c>
      <c r="I1061" s="71">
        <v>44340</v>
      </c>
      <c r="J1061" s="71">
        <v>44340</v>
      </c>
      <c r="K1061" s="71">
        <v>44340</v>
      </c>
      <c r="L1061" s="71">
        <v>44340</v>
      </c>
      <c r="M1061" s="70">
        <v>0.5</v>
      </c>
      <c r="N1061" s="70">
        <v>0.50694444444444442</v>
      </c>
      <c r="O1061" s="50" t="s">
        <v>65</v>
      </c>
      <c r="P1061" s="50" t="s">
        <v>75</v>
      </c>
      <c r="Q1061" s="50" t="s">
        <v>77</v>
      </c>
      <c r="R1061" s="50" t="s">
        <v>351</v>
      </c>
      <c r="S1061" s="50" t="s">
        <v>337</v>
      </c>
      <c r="T1061" s="50" t="s">
        <v>184</v>
      </c>
      <c r="U1061" s="151">
        <f t="shared" si="284"/>
        <v>0</v>
      </c>
      <c r="V1061" s="50">
        <f t="shared" si="285"/>
        <v>1</v>
      </c>
      <c r="W1061" s="152">
        <f t="shared" si="299"/>
        <v>6.9444444444444198E-3</v>
      </c>
      <c r="X1061" s="152">
        <f t="shared" si="297"/>
        <v>6.9444444444444198E-3</v>
      </c>
      <c r="Y1061" s="134">
        <f t="shared" si="286"/>
        <v>1</v>
      </c>
      <c r="Z1061" s="152">
        <f t="shared" si="287"/>
        <v>0</v>
      </c>
      <c r="AA1061" s="152">
        <f t="shared" si="288"/>
        <v>6.9444444444444198E-3</v>
      </c>
      <c r="AB1061" s="91">
        <f t="shared" si="289"/>
        <v>24</v>
      </c>
      <c r="AC1061" s="81">
        <f t="shared" si="290"/>
        <v>5</v>
      </c>
      <c r="AD1061" s="81">
        <f t="shared" si="291"/>
        <v>21</v>
      </c>
      <c r="AE1061" s="81" t="str">
        <f t="shared" si="292"/>
        <v>5-21</v>
      </c>
      <c r="AF1061" s="152">
        <f t="shared" si="293"/>
        <v>6.9444444444444198E-3</v>
      </c>
      <c r="AG1061" s="153">
        <f t="shared" si="294"/>
        <v>0</v>
      </c>
      <c r="AH1061" s="85">
        <f t="shared" si="295"/>
        <v>1</v>
      </c>
      <c r="AI1061" s="81">
        <f t="shared" si="296"/>
        <v>21</v>
      </c>
    </row>
    <row r="1062" spans="2:35" x14ac:dyDescent="0.25">
      <c r="B1062" s="50" t="s">
        <v>194</v>
      </c>
      <c r="C1062" s="179">
        <v>379</v>
      </c>
      <c r="D1062" s="85">
        <f t="shared" si="300"/>
        <v>0</v>
      </c>
      <c r="E1062" s="50" t="s">
        <v>1776</v>
      </c>
      <c r="F1062" s="50" t="s">
        <v>890</v>
      </c>
      <c r="G1062" s="70">
        <v>0.58333333333333337</v>
      </c>
      <c r="H1062" s="70">
        <v>0.72916666666666663</v>
      </c>
      <c r="I1062" s="71">
        <v>44340</v>
      </c>
      <c r="J1062" s="71">
        <v>44340</v>
      </c>
      <c r="K1062" s="71">
        <v>44340</v>
      </c>
      <c r="L1062" s="71">
        <v>44340</v>
      </c>
      <c r="M1062" s="70">
        <v>0.58333333333333337</v>
      </c>
      <c r="N1062" s="70">
        <v>0.71875</v>
      </c>
      <c r="O1062" s="50" t="s">
        <v>271</v>
      </c>
      <c r="P1062" s="50" t="s">
        <v>85</v>
      </c>
      <c r="Q1062" s="50" t="s">
        <v>77</v>
      </c>
      <c r="R1062" s="50" t="s">
        <v>380</v>
      </c>
      <c r="S1062" s="50" t="s">
        <v>336</v>
      </c>
      <c r="T1062" s="50" t="s">
        <v>187</v>
      </c>
      <c r="U1062" s="151">
        <f t="shared" si="284"/>
        <v>0</v>
      </c>
      <c r="V1062" s="50">
        <f t="shared" si="285"/>
        <v>1</v>
      </c>
      <c r="W1062" s="152">
        <f t="shared" si="299"/>
        <v>0.14583333333333326</v>
      </c>
      <c r="X1062" s="152">
        <f t="shared" si="297"/>
        <v>0.14583333333333326</v>
      </c>
      <c r="Y1062" s="134">
        <f t="shared" si="286"/>
        <v>1</v>
      </c>
      <c r="Z1062" s="152">
        <f t="shared" si="287"/>
        <v>0</v>
      </c>
      <c r="AA1062" s="152">
        <f t="shared" si="288"/>
        <v>0.14583333333333326</v>
      </c>
      <c r="AB1062" s="91">
        <f t="shared" si="289"/>
        <v>24</v>
      </c>
      <c r="AC1062" s="81">
        <f t="shared" si="290"/>
        <v>5</v>
      </c>
      <c r="AD1062" s="81">
        <f t="shared" si="291"/>
        <v>21</v>
      </c>
      <c r="AE1062" s="81" t="str">
        <f t="shared" si="292"/>
        <v>5-21</v>
      </c>
      <c r="AF1062" s="152">
        <f t="shared" si="293"/>
        <v>0.13541666666666663</v>
      </c>
      <c r="AG1062" s="153">
        <f t="shared" si="294"/>
        <v>0</v>
      </c>
      <c r="AH1062" s="85">
        <f t="shared" si="295"/>
        <v>1</v>
      </c>
      <c r="AI1062" s="81">
        <f t="shared" si="296"/>
        <v>21</v>
      </c>
    </row>
    <row r="1063" spans="2:35" x14ac:dyDescent="0.25">
      <c r="B1063" s="50" t="s">
        <v>194</v>
      </c>
      <c r="C1063" s="179">
        <v>379</v>
      </c>
      <c r="D1063" s="85">
        <f t="shared" si="300"/>
        <v>1</v>
      </c>
      <c r="E1063" s="50" t="s">
        <v>1777</v>
      </c>
      <c r="F1063" s="50" t="s">
        <v>887</v>
      </c>
      <c r="G1063" s="70">
        <v>0.58333333333333337</v>
      </c>
      <c r="H1063" s="70">
        <v>0.72916666666666663</v>
      </c>
      <c r="I1063" s="71">
        <v>44340</v>
      </c>
      <c r="J1063" s="71">
        <v>44340</v>
      </c>
      <c r="K1063" s="71">
        <v>44340</v>
      </c>
      <c r="L1063" s="71">
        <v>44340</v>
      </c>
      <c r="M1063" s="70">
        <v>0.60416666666666663</v>
      </c>
      <c r="N1063" s="70">
        <v>0.72916666666666663</v>
      </c>
      <c r="O1063" s="50" t="s">
        <v>400</v>
      </c>
      <c r="P1063" s="50" t="s">
        <v>85</v>
      </c>
      <c r="Q1063" s="50" t="s">
        <v>47</v>
      </c>
      <c r="R1063" s="50" t="s">
        <v>352</v>
      </c>
      <c r="S1063" s="50" t="s">
        <v>337</v>
      </c>
      <c r="T1063" s="50" t="s">
        <v>187</v>
      </c>
      <c r="U1063" s="151">
        <f t="shared" si="284"/>
        <v>0</v>
      </c>
      <c r="V1063" s="50">
        <f t="shared" si="285"/>
        <v>1</v>
      </c>
      <c r="W1063" s="152">
        <f t="shared" si="299"/>
        <v>0.14583333333333326</v>
      </c>
      <c r="X1063" s="152">
        <f t="shared" si="297"/>
        <v>0.14583333333333326</v>
      </c>
      <c r="Y1063" s="134">
        <f t="shared" si="286"/>
        <v>1</v>
      </c>
      <c r="Z1063" s="152">
        <f t="shared" si="287"/>
        <v>0</v>
      </c>
      <c r="AA1063" s="152">
        <f t="shared" si="288"/>
        <v>0.14583333333333326</v>
      </c>
      <c r="AB1063" s="91">
        <f t="shared" si="289"/>
        <v>24</v>
      </c>
      <c r="AC1063" s="81">
        <f t="shared" si="290"/>
        <v>5</v>
      </c>
      <c r="AD1063" s="81">
        <f t="shared" si="291"/>
        <v>21</v>
      </c>
      <c r="AE1063" s="81" t="str">
        <f t="shared" si="292"/>
        <v>5-21</v>
      </c>
      <c r="AF1063" s="152">
        <f t="shared" si="293"/>
        <v>0.125</v>
      </c>
      <c r="AG1063" s="153">
        <f t="shared" si="294"/>
        <v>0</v>
      </c>
      <c r="AH1063" s="85">
        <f t="shared" si="295"/>
        <v>1</v>
      </c>
      <c r="AI1063" s="81">
        <f t="shared" si="296"/>
        <v>21</v>
      </c>
    </row>
    <row r="1064" spans="2:35" x14ac:dyDescent="0.25">
      <c r="B1064" s="50" t="s">
        <v>205</v>
      </c>
      <c r="C1064" s="179">
        <v>380</v>
      </c>
      <c r="D1064" s="85">
        <f t="shared" si="300"/>
        <v>0</v>
      </c>
      <c r="E1064" s="50" t="s">
        <v>1778</v>
      </c>
      <c r="F1064" s="50" t="s">
        <v>441</v>
      </c>
      <c r="G1064" s="70">
        <v>0.64236111111111105</v>
      </c>
      <c r="H1064" s="70">
        <v>0.72916666666666663</v>
      </c>
      <c r="I1064" s="71">
        <v>44340</v>
      </c>
      <c r="J1064" s="71">
        <v>44340</v>
      </c>
      <c r="K1064" s="71">
        <v>44340</v>
      </c>
      <c r="L1064" s="71">
        <v>44340</v>
      </c>
      <c r="M1064" s="70">
        <v>0.64236111111111105</v>
      </c>
      <c r="N1064" s="70">
        <v>0.64930555555555558</v>
      </c>
      <c r="O1064" s="50" t="s">
        <v>271</v>
      </c>
      <c r="P1064" s="50" t="s">
        <v>268</v>
      </c>
      <c r="Q1064" s="50" t="s">
        <v>77</v>
      </c>
      <c r="R1064" s="50" t="s">
        <v>338</v>
      </c>
      <c r="S1064" s="50" t="s">
        <v>337</v>
      </c>
      <c r="T1064" s="50" t="s">
        <v>184</v>
      </c>
      <c r="U1064" s="151">
        <f t="shared" si="284"/>
        <v>0</v>
      </c>
      <c r="V1064" s="50">
        <f t="shared" si="285"/>
        <v>1</v>
      </c>
      <c r="W1064" s="152">
        <f t="shared" si="299"/>
        <v>8.680555555555558E-2</v>
      </c>
      <c r="X1064" s="152">
        <f t="shared" si="297"/>
        <v>8.680555555555558E-2</v>
      </c>
      <c r="Y1064" s="134">
        <f t="shared" si="286"/>
        <v>0</v>
      </c>
      <c r="Z1064" s="152">
        <f t="shared" si="287"/>
        <v>0.14583333333333337</v>
      </c>
      <c r="AA1064" s="152">
        <f t="shared" si="288"/>
        <v>0.23263888888888895</v>
      </c>
      <c r="AB1064" s="91">
        <f t="shared" si="289"/>
        <v>24</v>
      </c>
      <c r="AC1064" s="81">
        <f t="shared" si="290"/>
        <v>5</v>
      </c>
      <c r="AD1064" s="81">
        <f t="shared" si="291"/>
        <v>21</v>
      </c>
      <c r="AE1064" s="81" t="str">
        <f t="shared" si="292"/>
        <v>5-21</v>
      </c>
      <c r="AF1064" s="152">
        <f t="shared" si="293"/>
        <v>6.9444444444445308E-3</v>
      </c>
      <c r="AG1064" s="153">
        <f t="shared" si="294"/>
        <v>0</v>
      </c>
      <c r="AH1064" s="85">
        <f t="shared" si="295"/>
        <v>1</v>
      </c>
      <c r="AI1064" s="81">
        <f t="shared" si="296"/>
        <v>21</v>
      </c>
    </row>
    <row r="1065" spans="2:35" ht="30" x14ac:dyDescent="0.25">
      <c r="B1065" s="50" t="s">
        <v>205</v>
      </c>
      <c r="C1065" s="179">
        <v>380</v>
      </c>
      <c r="D1065" s="85">
        <f t="shared" si="300"/>
        <v>1</v>
      </c>
      <c r="E1065" s="72" t="s">
        <v>1779</v>
      </c>
      <c r="F1065" s="50" t="s">
        <v>441</v>
      </c>
      <c r="G1065" s="70">
        <v>0.64236111111111105</v>
      </c>
      <c r="H1065" s="70">
        <v>0.72916666666666663</v>
      </c>
      <c r="I1065" s="71">
        <v>44340</v>
      </c>
      <c r="J1065" s="71">
        <v>44340</v>
      </c>
      <c r="K1065" s="71">
        <v>44340</v>
      </c>
      <c r="L1065" s="71">
        <v>44340</v>
      </c>
      <c r="M1065" s="70">
        <v>0.66666666666666663</v>
      </c>
      <c r="N1065" s="70">
        <v>0.72916666666666663</v>
      </c>
      <c r="O1065" s="50" t="s">
        <v>126</v>
      </c>
      <c r="P1065" s="50" t="s">
        <v>268</v>
      </c>
      <c r="Q1065" s="50" t="s">
        <v>77</v>
      </c>
      <c r="R1065" s="50" t="s">
        <v>338</v>
      </c>
      <c r="S1065" s="50" t="s">
        <v>337</v>
      </c>
      <c r="T1065" s="50" t="s">
        <v>184</v>
      </c>
      <c r="U1065" s="151">
        <f t="shared" si="284"/>
        <v>0</v>
      </c>
      <c r="V1065" s="50">
        <f t="shared" si="285"/>
        <v>1</v>
      </c>
      <c r="W1065" s="152">
        <f t="shared" si="299"/>
        <v>8.680555555555558E-2</v>
      </c>
      <c r="X1065" s="152">
        <f t="shared" si="297"/>
        <v>8.680555555555558E-2</v>
      </c>
      <c r="Y1065" s="134">
        <f t="shared" si="286"/>
        <v>0</v>
      </c>
      <c r="Z1065" s="152">
        <f t="shared" si="287"/>
        <v>0.14583333333333337</v>
      </c>
      <c r="AA1065" s="152">
        <f t="shared" si="288"/>
        <v>0.23263888888888895</v>
      </c>
      <c r="AB1065" s="91">
        <f t="shared" si="289"/>
        <v>24</v>
      </c>
      <c r="AC1065" s="81">
        <f t="shared" si="290"/>
        <v>5</v>
      </c>
      <c r="AD1065" s="81">
        <f t="shared" si="291"/>
        <v>21</v>
      </c>
      <c r="AE1065" s="81" t="str">
        <f t="shared" si="292"/>
        <v>5-21</v>
      </c>
      <c r="AF1065" s="152">
        <f t="shared" si="293"/>
        <v>6.25E-2</v>
      </c>
      <c r="AG1065" s="153">
        <f t="shared" si="294"/>
        <v>0</v>
      </c>
      <c r="AH1065" s="85">
        <f t="shared" si="295"/>
        <v>1</v>
      </c>
      <c r="AI1065" s="81">
        <f t="shared" si="296"/>
        <v>21</v>
      </c>
    </row>
    <row r="1066" spans="2:35" x14ac:dyDescent="0.25">
      <c r="B1066" s="50" t="s">
        <v>221</v>
      </c>
      <c r="C1066" s="179">
        <v>381</v>
      </c>
      <c r="D1066" s="85">
        <f t="shared" si="300"/>
        <v>0</v>
      </c>
      <c r="E1066" s="50" t="s">
        <v>1780</v>
      </c>
      <c r="F1066" s="50" t="s">
        <v>441</v>
      </c>
      <c r="G1066" s="70">
        <v>0.30555555555555552</v>
      </c>
      <c r="H1066" s="70">
        <v>0.5</v>
      </c>
      <c r="I1066" s="71">
        <v>44341</v>
      </c>
      <c r="J1066" s="71">
        <v>44341</v>
      </c>
      <c r="K1066" s="71">
        <v>44341</v>
      </c>
      <c r="L1066" s="71">
        <v>44341</v>
      </c>
      <c r="M1066" s="70">
        <v>0.30902777777777779</v>
      </c>
      <c r="N1066" s="70">
        <v>0.3263888888888889</v>
      </c>
      <c r="O1066" s="50" t="s">
        <v>271</v>
      </c>
      <c r="P1066" s="50" t="s">
        <v>1024</v>
      </c>
      <c r="Q1066" s="50" t="s">
        <v>77</v>
      </c>
      <c r="R1066" s="50" t="s">
        <v>338</v>
      </c>
      <c r="S1066" s="50" t="s">
        <v>337</v>
      </c>
      <c r="T1066" s="50" t="s">
        <v>186</v>
      </c>
      <c r="U1066" s="151">
        <f t="shared" si="284"/>
        <v>0</v>
      </c>
      <c r="V1066" s="50">
        <f t="shared" si="285"/>
        <v>1</v>
      </c>
      <c r="W1066" s="152">
        <f t="shared" si="299"/>
        <v>0.19444444444444448</v>
      </c>
      <c r="X1066" s="152">
        <f t="shared" si="297"/>
        <v>0.19444444444444448</v>
      </c>
      <c r="Y1066" s="134">
        <f t="shared" si="286"/>
        <v>1</v>
      </c>
      <c r="Z1066" s="152">
        <f t="shared" si="287"/>
        <v>0</v>
      </c>
      <c r="AA1066" s="152">
        <f t="shared" si="288"/>
        <v>0.19444444444444448</v>
      </c>
      <c r="AB1066" s="91">
        <f t="shared" si="289"/>
        <v>25</v>
      </c>
      <c r="AC1066" s="81">
        <f t="shared" si="290"/>
        <v>5</v>
      </c>
      <c r="AD1066" s="81">
        <f t="shared" si="291"/>
        <v>21</v>
      </c>
      <c r="AE1066" s="81" t="str">
        <f t="shared" si="292"/>
        <v>5-21</v>
      </c>
      <c r="AF1066" s="152">
        <f t="shared" si="293"/>
        <v>1.7361111111111105E-2</v>
      </c>
      <c r="AG1066" s="153">
        <f t="shared" si="294"/>
        <v>0</v>
      </c>
      <c r="AH1066" s="85">
        <f t="shared" si="295"/>
        <v>1</v>
      </c>
      <c r="AI1066" s="81">
        <f t="shared" si="296"/>
        <v>21</v>
      </c>
    </row>
    <row r="1067" spans="2:35" x14ac:dyDescent="0.25">
      <c r="B1067" s="50" t="s">
        <v>221</v>
      </c>
      <c r="C1067" s="179">
        <v>381</v>
      </c>
      <c r="D1067" s="85">
        <f t="shared" si="300"/>
        <v>0</v>
      </c>
      <c r="E1067" s="50" t="s">
        <v>1781</v>
      </c>
      <c r="F1067" s="50" t="s">
        <v>441</v>
      </c>
      <c r="G1067" s="70">
        <v>0.30555555555555552</v>
      </c>
      <c r="H1067" s="70">
        <v>0.5</v>
      </c>
      <c r="I1067" s="71">
        <v>44341</v>
      </c>
      <c r="J1067" s="71">
        <v>44341</v>
      </c>
      <c r="K1067" s="71">
        <v>44341</v>
      </c>
      <c r="L1067" s="71">
        <v>44341</v>
      </c>
      <c r="M1067" s="70">
        <v>0.3263888888888889</v>
      </c>
      <c r="N1067" s="70">
        <v>0.3576388888888889</v>
      </c>
      <c r="O1067" s="50" t="s">
        <v>136</v>
      </c>
      <c r="P1067" s="50" t="s">
        <v>1024</v>
      </c>
      <c r="Q1067" s="50" t="s">
        <v>77</v>
      </c>
      <c r="R1067" s="50" t="s">
        <v>350</v>
      </c>
      <c r="S1067" s="50" t="s">
        <v>337</v>
      </c>
      <c r="T1067" s="50" t="s">
        <v>186</v>
      </c>
      <c r="U1067" s="151">
        <f t="shared" si="284"/>
        <v>0</v>
      </c>
      <c r="V1067" s="50">
        <f t="shared" si="285"/>
        <v>1</v>
      </c>
      <c r="W1067" s="152">
        <f t="shared" si="299"/>
        <v>0.19444444444444448</v>
      </c>
      <c r="X1067" s="152">
        <f t="shared" si="297"/>
        <v>0.19444444444444448</v>
      </c>
      <c r="Y1067" s="134">
        <f t="shared" si="286"/>
        <v>1</v>
      </c>
      <c r="Z1067" s="152">
        <f t="shared" si="287"/>
        <v>0</v>
      </c>
      <c r="AA1067" s="152">
        <f t="shared" si="288"/>
        <v>0.19444444444444448</v>
      </c>
      <c r="AB1067" s="91">
        <f t="shared" si="289"/>
        <v>25</v>
      </c>
      <c r="AC1067" s="81">
        <f t="shared" si="290"/>
        <v>5</v>
      </c>
      <c r="AD1067" s="81">
        <f t="shared" si="291"/>
        <v>21</v>
      </c>
      <c r="AE1067" s="81" t="str">
        <f t="shared" si="292"/>
        <v>5-21</v>
      </c>
      <c r="AF1067" s="152">
        <f t="shared" si="293"/>
        <v>3.125E-2</v>
      </c>
      <c r="AG1067" s="153">
        <f t="shared" si="294"/>
        <v>0</v>
      </c>
      <c r="AH1067" s="85">
        <f t="shared" si="295"/>
        <v>1</v>
      </c>
      <c r="AI1067" s="81">
        <f t="shared" si="296"/>
        <v>21</v>
      </c>
    </row>
    <row r="1068" spans="2:35" x14ac:dyDescent="0.25">
      <c r="B1068" s="50" t="s">
        <v>221</v>
      </c>
      <c r="C1068" s="179">
        <v>381</v>
      </c>
      <c r="D1068" s="85">
        <f t="shared" si="300"/>
        <v>0</v>
      </c>
      <c r="E1068" s="72" t="s">
        <v>1782</v>
      </c>
      <c r="F1068" s="50" t="s">
        <v>441</v>
      </c>
      <c r="G1068" s="70">
        <v>0.30555555555555552</v>
      </c>
      <c r="H1068" s="70">
        <v>0.5</v>
      </c>
      <c r="I1068" s="71">
        <v>44341</v>
      </c>
      <c r="J1068" s="71">
        <v>44341</v>
      </c>
      <c r="K1068" s="71">
        <v>44341</v>
      </c>
      <c r="L1068" s="71">
        <v>44341</v>
      </c>
      <c r="M1068" s="70">
        <v>0.3576388888888889</v>
      </c>
      <c r="N1068" s="70">
        <v>0.375</v>
      </c>
      <c r="O1068" s="50" t="s">
        <v>271</v>
      </c>
      <c r="P1068" s="50" t="s">
        <v>1024</v>
      </c>
      <c r="Q1068" s="50" t="s">
        <v>77</v>
      </c>
      <c r="R1068" s="50" t="s">
        <v>338</v>
      </c>
      <c r="S1068" s="50" t="s">
        <v>337</v>
      </c>
      <c r="T1068" s="50" t="s">
        <v>186</v>
      </c>
      <c r="U1068" s="151">
        <f t="shared" si="284"/>
        <v>0</v>
      </c>
      <c r="V1068" s="50">
        <f t="shared" si="285"/>
        <v>1</v>
      </c>
      <c r="W1068" s="152">
        <f t="shared" si="299"/>
        <v>0.19444444444444448</v>
      </c>
      <c r="X1068" s="152">
        <f t="shared" si="297"/>
        <v>0.19444444444444448</v>
      </c>
      <c r="Y1068" s="134">
        <f t="shared" si="286"/>
        <v>1</v>
      </c>
      <c r="Z1068" s="152">
        <f t="shared" si="287"/>
        <v>0</v>
      </c>
      <c r="AA1068" s="152">
        <f t="shared" si="288"/>
        <v>0.19444444444444448</v>
      </c>
      <c r="AB1068" s="91">
        <f t="shared" si="289"/>
        <v>25</v>
      </c>
      <c r="AC1068" s="81">
        <f t="shared" si="290"/>
        <v>5</v>
      </c>
      <c r="AD1068" s="81">
        <f t="shared" si="291"/>
        <v>21</v>
      </c>
      <c r="AE1068" s="81" t="str">
        <f t="shared" si="292"/>
        <v>5-21</v>
      </c>
      <c r="AF1068" s="152">
        <f t="shared" si="293"/>
        <v>1.7361111111111105E-2</v>
      </c>
      <c r="AG1068" s="153">
        <f t="shared" si="294"/>
        <v>0</v>
      </c>
      <c r="AH1068" s="85">
        <f t="shared" si="295"/>
        <v>1</v>
      </c>
      <c r="AI1068" s="81">
        <f t="shared" si="296"/>
        <v>21</v>
      </c>
    </row>
    <row r="1069" spans="2:35" ht="30" x14ac:dyDescent="0.25">
      <c r="B1069" s="50" t="s">
        <v>221</v>
      </c>
      <c r="C1069" s="179">
        <v>381</v>
      </c>
      <c r="D1069" s="85">
        <f t="shared" si="300"/>
        <v>0</v>
      </c>
      <c r="E1069" s="72" t="s">
        <v>1783</v>
      </c>
      <c r="F1069" s="50" t="s">
        <v>897</v>
      </c>
      <c r="G1069" s="70">
        <v>0.30555555555555552</v>
      </c>
      <c r="H1069" s="70">
        <v>0.5</v>
      </c>
      <c r="I1069" s="71">
        <v>44341</v>
      </c>
      <c r="J1069" s="71">
        <v>44341</v>
      </c>
      <c r="K1069" s="71">
        <v>44341</v>
      </c>
      <c r="L1069" s="71">
        <v>44341</v>
      </c>
      <c r="M1069" s="70">
        <v>0.36527777777777781</v>
      </c>
      <c r="N1069" s="70">
        <v>0.39583333333333331</v>
      </c>
      <c r="O1069" s="50" t="s">
        <v>84</v>
      </c>
      <c r="P1069" s="50" t="s">
        <v>1024</v>
      </c>
      <c r="Q1069" s="50" t="s">
        <v>77</v>
      </c>
      <c r="R1069" s="50" t="s">
        <v>351</v>
      </c>
      <c r="S1069" s="50" t="s">
        <v>336</v>
      </c>
      <c r="T1069" s="50" t="s">
        <v>186</v>
      </c>
      <c r="U1069" s="151">
        <f t="shared" si="284"/>
        <v>0</v>
      </c>
      <c r="V1069" s="50">
        <f t="shared" si="285"/>
        <v>1</v>
      </c>
      <c r="W1069" s="152">
        <f t="shared" si="299"/>
        <v>0.19444444444444448</v>
      </c>
      <c r="X1069" s="152">
        <f t="shared" si="297"/>
        <v>0.19444444444444448</v>
      </c>
      <c r="Y1069" s="134">
        <f t="shared" si="286"/>
        <v>1</v>
      </c>
      <c r="Z1069" s="152">
        <f t="shared" si="287"/>
        <v>0</v>
      </c>
      <c r="AA1069" s="152">
        <f t="shared" si="288"/>
        <v>0.19444444444444448</v>
      </c>
      <c r="AB1069" s="91">
        <f t="shared" si="289"/>
        <v>25</v>
      </c>
      <c r="AC1069" s="81">
        <f t="shared" si="290"/>
        <v>5</v>
      </c>
      <c r="AD1069" s="81">
        <f t="shared" si="291"/>
        <v>21</v>
      </c>
      <c r="AE1069" s="81" t="str">
        <f t="shared" si="292"/>
        <v>5-21</v>
      </c>
      <c r="AF1069" s="152">
        <f t="shared" si="293"/>
        <v>3.0555555555555503E-2</v>
      </c>
      <c r="AG1069" s="153">
        <f t="shared" si="294"/>
        <v>0</v>
      </c>
      <c r="AH1069" s="85">
        <f t="shared" si="295"/>
        <v>1</v>
      </c>
      <c r="AI1069" s="81">
        <f t="shared" si="296"/>
        <v>21</v>
      </c>
    </row>
    <row r="1070" spans="2:35" x14ac:dyDescent="0.25">
      <c r="B1070" s="50" t="s">
        <v>221</v>
      </c>
      <c r="C1070" s="179">
        <v>381</v>
      </c>
      <c r="D1070" s="85">
        <f t="shared" si="300"/>
        <v>1</v>
      </c>
      <c r="E1070" s="50" t="s">
        <v>599</v>
      </c>
      <c r="F1070" s="50" t="s">
        <v>887</v>
      </c>
      <c r="G1070" s="70">
        <v>0.30555555555555552</v>
      </c>
      <c r="H1070" s="70">
        <v>0.5</v>
      </c>
      <c r="I1070" s="71">
        <v>44341</v>
      </c>
      <c r="J1070" s="71">
        <v>44341</v>
      </c>
      <c r="K1070" s="71">
        <v>44341</v>
      </c>
      <c r="L1070" s="71">
        <v>44341</v>
      </c>
      <c r="M1070" s="70">
        <v>0.3125</v>
      </c>
      <c r="N1070" s="70">
        <v>0.5</v>
      </c>
      <c r="O1070" s="50" t="s">
        <v>400</v>
      </c>
      <c r="P1070" s="50" t="s">
        <v>1024</v>
      </c>
      <c r="Q1070" s="50" t="s">
        <v>47</v>
      </c>
      <c r="R1070" s="50" t="s">
        <v>352</v>
      </c>
      <c r="S1070" s="50" t="s">
        <v>337</v>
      </c>
      <c r="T1070" s="50" t="s">
        <v>186</v>
      </c>
      <c r="U1070" s="151">
        <f t="shared" si="284"/>
        <v>0</v>
      </c>
      <c r="V1070" s="50">
        <f t="shared" si="285"/>
        <v>1</v>
      </c>
      <c r="W1070" s="152">
        <f t="shared" si="299"/>
        <v>0.19444444444444448</v>
      </c>
      <c r="X1070" s="152">
        <f t="shared" si="297"/>
        <v>0.19444444444444448</v>
      </c>
      <c r="Y1070" s="134">
        <f t="shared" si="286"/>
        <v>1</v>
      </c>
      <c r="Z1070" s="152">
        <f t="shared" si="287"/>
        <v>0</v>
      </c>
      <c r="AA1070" s="152">
        <f t="shared" si="288"/>
        <v>0.19444444444444448</v>
      </c>
      <c r="AB1070" s="91">
        <f t="shared" si="289"/>
        <v>25</v>
      </c>
      <c r="AC1070" s="81">
        <f t="shared" si="290"/>
        <v>5</v>
      </c>
      <c r="AD1070" s="81">
        <f t="shared" si="291"/>
        <v>21</v>
      </c>
      <c r="AE1070" s="81" t="str">
        <f t="shared" si="292"/>
        <v>5-21</v>
      </c>
      <c r="AF1070" s="152">
        <f t="shared" si="293"/>
        <v>0.1875</v>
      </c>
      <c r="AG1070" s="153">
        <f t="shared" si="294"/>
        <v>0</v>
      </c>
      <c r="AH1070" s="85">
        <f t="shared" si="295"/>
        <v>1</v>
      </c>
      <c r="AI1070" s="81">
        <f t="shared" si="296"/>
        <v>21</v>
      </c>
    </row>
    <row r="1071" spans="2:35" ht="30" x14ac:dyDescent="0.25">
      <c r="B1071" s="50" t="s">
        <v>214</v>
      </c>
      <c r="C1071" s="179">
        <v>382</v>
      </c>
      <c r="D1071" s="85">
        <f t="shared" si="300"/>
        <v>1</v>
      </c>
      <c r="E1071" s="72" t="s">
        <v>1784</v>
      </c>
      <c r="F1071" s="50" t="s">
        <v>887</v>
      </c>
      <c r="G1071" s="70">
        <v>0.3125</v>
      </c>
      <c r="H1071" s="70">
        <v>0.3444444444444445</v>
      </c>
      <c r="I1071" s="71">
        <v>44341</v>
      </c>
      <c r="J1071" s="71">
        <v>44341</v>
      </c>
      <c r="K1071" s="71">
        <v>44341</v>
      </c>
      <c r="L1071" s="71">
        <v>44341</v>
      </c>
      <c r="M1071" s="70">
        <v>0.3125</v>
      </c>
      <c r="N1071" s="70">
        <v>0.3444444444444445</v>
      </c>
      <c r="O1071" s="50" t="s">
        <v>84</v>
      </c>
      <c r="P1071" s="50" t="s">
        <v>298</v>
      </c>
      <c r="Q1071" s="50" t="s">
        <v>77</v>
      </c>
      <c r="R1071" s="50" t="s">
        <v>351</v>
      </c>
      <c r="S1071" s="50" t="s">
        <v>337</v>
      </c>
      <c r="T1071" s="50" t="s">
        <v>186</v>
      </c>
      <c r="U1071" s="151">
        <f t="shared" si="284"/>
        <v>0</v>
      </c>
      <c r="V1071" s="50">
        <f t="shared" si="285"/>
        <v>1</v>
      </c>
      <c r="W1071" s="152">
        <f t="shared" si="299"/>
        <v>3.1944444444444497E-2</v>
      </c>
      <c r="X1071" s="152">
        <f t="shared" si="297"/>
        <v>3.1944444444444497E-2</v>
      </c>
      <c r="Y1071" s="134">
        <f t="shared" si="286"/>
        <v>1</v>
      </c>
      <c r="Z1071" s="152">
        <f t="shared" si="287"/>
        <v>0</v>
      </c>
      <c r="AA1071" s="152">
        <f t="shared" si="288"/>
        <v>3.1944444444444497E-2</v>
      </c>
      <c r="AB1071" s="91">
        <f t="shared" si="289"/>
        <v>25</v>
      </c>
      <c r="AC1071" s="81">
        <f t="shared" si="290"/>
        <v>5</v>
      </c>
      <c r="AD1071" s="81">
        <f t="shared" si="291"/>
        <v>21</v>
      </c>
      <c r="AE1071" s="81" t="str">
        <f t="shared" si="292"/>
        <v>5-21</v>
      </c>
      <c r="AF1071" s="152">
        <f t="shared" si="293"/>
        <v>3.1944444444444497E-2</v>
      </c>
      <c r="AG1071" s="153">
        <f t="shared" si="294"/>
        <v>0</v>
      </c>
      <c r="AH1071" s="85">
        <f t="shared" si="295"/>
        <v>1</v>
      </c>
      <c r="AI1071" s="81">
        <f t="shared" si="296"/>
        <v>21</v>
      </c>
    </row>
    <row r="1072" spans="2:35" x14ac:dyDescent="0.25">
      <c r="B1072" s="50" t="s">
        <v>101</v>
      </c>
      <c r="C1072" s="179">
        <v>383</v>
      </c>
      <c r="D1072" s="85">
        <f t="shared" si="300"/>
        <v>1</v>
      </c>
      <c r="E1072" s="50" t="s">
        <v>1785</v>
      </c>
      <c r="F1072" s="50" t="s">
        <v>887</v>
      </c>
      <c r="G1072" s="70">
        <v>0.34375</v>
      </c>
      <c r="H1072" s="70">
        <v>0.36388888888888887</v>
      </c>
      <c r="I1072" s="71">
        <v>44341</v>
      </c>
      <c r="J1072" s="71">
        <v>44341</v>
      </c>
      <c r="K1072" s="71">
        <v>44341</v>
      </c>
      <c r="L1072" s="71">
        <v>44341</v>
      </c>
      <c r="M1072" s="70">
        <v>0.34513888888888888</v>
      </c>
      <c r="N1072" s="70">
        <v>0.36388888888888887</v>
      </c>
      <c r="O1072" s="50" t="s">
        <v>84</v>
      </c>
      <c r="P1072" s="50" t="s">
        <v>365</v>
      </c>
      <c r="Q1072" s="50" t="s">
        <v>77</v>
      </c>
      <c r="R1072" s="50" t="s">
        <v>351</v>
      </c>
      <c r="S1072" s="50" t="s">
        <v>337</v>
      </c>
      <c r="T1072" s="50" t="s">
        <v>185</v>
      </c>
      <c r="U1072" s="151">
        <f t="shared" ref="U1072:U1147" si="301">+J1072-I1072</f>
        <v>0</v>
      </c>
      <c r="V1072" s="50">
        <f t="shared" ref="V1072:V1147" si="302">IF(AND(G1072&lt;&gt;"",H1072&lt;&gt;""),1,0)</f>
        <v>1</v>
      </c>
      <c r="W1072" s="152">
        <f t="shared" si="299"/>
        <v>2.0138888888888873E-2</v>
      </c>
      <c r="X1072" s="152">
        <f t="shared" si="297"/>
        <v>2.0138888888888873E-2</v>
      </c>
      <c r="Y1072" s="134">
        <f t="shared" ref="Y1072:Y1147" si="303">IFERROR(IF(H1072&gt;VLOOKUP(T1072,$AH$2:$AI$5,2,0),0,1),1)</f>
        <v>1</v>
      </c>
      <c r="Z1072" s="152">
        <f t="shared" ref="Z1072:Z1147" si="304">IF(Y1072=1,0,($AF$3-H1072))</f>
        <v>0</v>
      </c>
      <c r="AA1072" s="152">
        <f t="shared" ref="AA1072:AA1147" si="305">X1072+Z1072</f>
        <v>2.0138888888888873E-2</v>
      </c>
      <c r="AB1072" s="91">
        <f t="shared" ref="AB1072:AB1147" si="306">DAY(J1072)</f>
        <v>25</v>
      </c>
      <c r="AC1072" s="81">
        <f t="shared" ref="AC1072:AC1147" si="307">MONTH(J1072)</f>
        <v>5</v>
      </c>
      <c r="AD1072" s="81">
        <f t="shared" ref="AD1072:AD1147" si="308">WEEKNUM(J1072,21)</f>
        <v>21</v>
      </c>
      <c r="AE1072" s="81" t="str">
        <f t="shared" ref="AE1072:AE1147" si="309">AC1072&amp;"-"&amp;AD1072</f>
        <v>5-21</v>
      </c>
      <c r="AF1072" s="152">
        <f t="shared" ref="AF1072:AF1147" si="310">IFERROR(IF(OR(AH1072=0,M1072="",N1072=""),0,IF(AND(AH1072=1,AG1072&lt;1,K1072=L1072,(N1072-M1072)&lt;=0.2075),N1072-M1072,IF(AND(AH1072=1,AG1072&lt;1,K1072=L1072,(N1072-M1072)&gt;0.2075),N1072-M1072-0.083,IF(AND(AH1072=1,AG1072&gt;1),((AG1072-1)*0.3541)+(N1072-$AE$5)+($AF$5-M1072-0.083),IF(AND(AH1072=1,AG1072=1,K1072&lt;&gt;L1072,(N1072-M1072)&lt;=0.332),(N1072-$AE$5)+($AF$5-M1072)-0.166,(N1072-$AE$5)+($AF$5-M1072)))))),"")</f>
        <v>1.8749999999999989E-2</v>
      </c>
      <c r="AG1072" s="153">
        <f t="shared" ref="AG1072:AG1147" si="311">(L1072-K1072)</f>
        <v>0</v>
      </c>
      <c r="AH1072" s="85">
        <f t="shared" ref="AH1072:AH1147" si="312">IF(AND(R1072&lt;&gt;"",S1072&lt;&gt;""),1,0)</f>
        <v>1</v>
      </c>
      <c r="AI1072" s="81">
        <f t="shared" ref="AI1072:AI1147" si="313">WEEKNUM(L1072,21)</f>
        <v>21</v>
      </c>
    </row>
    <row r="1073" spans="2:35" ht="75" x14ac:dyDescent="0.25">
      <c r="B1073" s="50" t="s">
        <v>167</v>
      </c>
      <c r="C1073" s="179">
        <v>384</v>
      </c>
      <c r="D1073" s="85">
        <f t="shared" si="300"/>
        <v>0</v>
      </c>
      <c r="E1073" s="72" t="s">
        <v>1786</v>
      </c>
      <c r="F1073" s="50" t="s">
        <v>897</v>
      </c>
      <c r="G1073" s="70">
        <v>0.35138888888888892</v>
      </c>
      <c r="H1073" s="70">
        <v>0.75</v>
      </c>
      <c r="I1073" s="71">
        <v>44341</v>
      </c>
      <c r="J1073" s="71">
        <v>44341</v>
      </c>
      <c r="K1073" s="71">
        <v>44341</v>
      </c>
      <c r="L1073" s="71">
        <v>44341</v>
      </c>
      <c r="M1073" s="70">
        <v>0.39583333333333331</v>
      </c>
      <c r="N1073" s="70">
        <v>0.66666666666666663</v>
      </c>
      <c r="O1073" s="50" t="s">
        <v>65</v>
      </c>
      <c r="P1073" s="50" t="s">
        <v>266</v>
      </c>
      <c r="Q1073" s="50" t="s">
        <v>77</v>
      </c>
      <c r="R1073" s="50" t="s">
        <v>351</v>
      </c>
      <c r="S1073" s="50" t="s">
        <v>336</v>
      </c>
      <c r="T1073" s="50" t="s">
        <v>184</v>
      </c>
      <c r="U1073" s="151">
        <f t="shared" si="301"/>
        <v>0</v>
      </c>
      <c r="V1073" s="50">
        <f t="shared" si="302"/>
        <v>1</v>
      </c>
      <c r="W1073" s="152">
        <f t="shared" si="299"/>
        <v>0.31561111111111106</v>
      </c>
      <c r="X1073" s="152">
        <f t="shared" si="297"/>
        <v>0.3569411111111111</v>
      </c>
      <c r="Y1073" s="134">
        <f t="shared" si="303"/>
        <v>0</v>
      </c>
      <c r="Z1073" s="152">
        <f t="shared" si="304"/>
        <v>0.125</v>
      </c>
      <c r="AA1073" s="152">
        <f t="shared" si="305"/>
        <v>0.4819411111111111</v>
      </c>
      <c r="AB1073" s="91">
        <f t="shared" si="306"/>
        <v>25</v>
      </c>
      <c r="AC1073" s="81">
        <f t="shared" si="307"/>
        <v>5</v>
      </c>
      <c r="AD1073" s="81">
        <f t="shared" si="308"/>
        <v>21</v>
      </c>
      <c r="AE1073" s="81" t="str">
        <f t="shared" si="309"/>
        <v>5-21</v>
      </c>
      <c r="AF1073" s="152">
        <f t="shared" si="310"/>
        <v>0.1878333333333333</v>
      </c>
      <c r="AG1073" s="153">
        <f t="shared" si="311"/>
        <v>0</v>
      </c>
      <c r="AH1073" s="85">
        <f t="shared" si="312"/>
        <v>1</v>
      </c>
      <c r="AI1073" s="81">
        <f t="shared" si="313"/>
        <v>21</v>
      </c>
    </row>
    <row r="1074" spans="2:35" ht="30" x14ac:dyDescent="0.25">
      <c r="B1074" s="50" t="s">
        <v>200</v>
      </c>
      <c r="C1074" s="179">
        <v>384</v>
      </c>
      <c r="D1074" s="85">
        <f t="shared" si="300"/>
        <v>0</v>
      </c>
      <c r="E1074" s="72" t="s">
        <v>1787</v>
      </c>
      <c r="F1074" s="50" t="s">
        <v>903</v>
      </c>
      <c r="G1074" s="70">
        <v>0.35138888888888892</v>
      </c>
      <c r="H1074" s="70">
        <v>0.75</v>
      </c>
      <c r="I1074" s="71">
        <v>44341</v>
      </c>
      <c r="J1074" s="71">
        <v>44341</v>
      </c>
      <c r="K1074" s="71">
        <v>44341</v>
      </c>
      <c r="L1074" s="71">
        <v>44341</v>
      </c>
      <c r="M1074" s="70">
        <v>0.58333333333333337</v>
      </c>
      <c r="N1074" s="70">
        <v>0.70833333333333337</v>
      </c>
      <c r="O1074" s="50" t="s">
        <v>100</v>
      </c>
      <c r="P1074" s="50" t="s">
        <v>266</v>
      </c>
      <c r="Q1074" s="50" t="s">
        <v>47</v>
      </c>
      <c r="R1074" s="50" t="s">
        <v>443</v>
      </c>
      <c r="S1074" s="50" t="s">
        <v>336</v>
      </c>
      <c r="T1074" s="50" t="s">
        <v>184</v>
      </c>
      <c r="U1074" s="151">
        <f t="shared" si="301"/>
        <v>0</v>
      </c>
      <c r="V1074" s="50">
        <f t="shared" si="302"/>
        <v>1</v>
      </c>
      <c r="W1074" s="152">
        <f t="shared" si="299"/>
        <v>0.31561111111111106</v>
      </c>
      <c r="X1074" s="152">
        <f t="shared" si="297"/>
        <v>0.3569411111111111</v>
      </c>
      <c r="Y1074" s="134">
        <f t="shared" si="303"/>
        <v>0</v>
      </c>
      <c r="Z1074" s="152">
        <f t="shared" si="304"/>
        <v>0.125</v>
      </c>
      <c r="AA1074" s="152">
        <f t="shared" si="305"/>
        <v>0.4819411111111111</v>
      </c>
      <c r="AB1074" s="91">
        <f t="shared" si="306"/>
        <v>25</v>
      </c>
      <c r="AC1074" s="81">
        <f t="shared" si="307"/>
        <v>5</v>
      </c>
      <c r="AD1074" s="81">
        <f t="shared" si="308"/>
        <v>21</v>
      </c>
      <c r="AE1074" s="81" t="str">
        <f t="shared" si="309"/>
        <v>5-21</v>
      </c>
      <c r="AF1074" s="152">
        <f t="shared" si="310"/>
        <v>0.125</v>
      </c>
      <c r="AG1074" s="153">
        <f t="shared" si="311"/>
        <v>0</v>
      </c>
      <c r="AH1074" s="85">
        <f t="shared" si="312"/>
        <v>1</v>
      </c>
      <c r="AI1074" s="81">
        <f t="shared" si="313"/>
        <v>21</v>
      </c>
    </row>
    <row r="1075" spans="2:35" x14ac:dyDescent="0.25">
      <c r="B1075" s="50" t="s">
        <v>200</v>
      </c>
      <c r="C1075" s="179">
        <v>384</v>
      </c>
      <c r="D1075" s="85">
        <v>0</v>
      </c>
      <c r="E1075" s="50" t="s">
        <v>252</v>
      </c>
      <c r="F1075" s="50" t="s">
        <v>903</v>
      </c>
      <c r="G1075" s="70">
        <v>0.35138888888888892</v>
      </c>
      <c r="H1075" s="70">
        <v>0.75</v>
      </c>
      <c r="I1075" s="71">
        <v>44341</v>
      </c>
      <c r="J1075" s="71">
        <v>44341</v>
      </c>
      <c r="K1075" s="71">
        <v>44341</v>
      </c>
      <c r="L1075" s="71">
        <v>44341</v>
      </c>
      <c r="M1075" s="70">
        <v>0.72222222222222221</v>
      </c>
      <c r="N1075" s="70">
        <v>0.75</v>
      </c>
      <c r="O1075" s="50" t="s">
        <v>163</v>
      </c>
      <c r="P1075" s="50" t="s">
        <v>266</v>
      </c>
      <c r="Q1075" s="50" t="s">
        <v>47</v>
      </c>
      <c r="R1075" s="50" t="s">
        <v>443</v>
      </c>
      <c r="S1075" s="50" t="s">
        <v>337</v>
      </c>
      <c r="T1075" s="50" t="s">
        <v>184</v>
      </c>
      <c r="U1075" s="151">
        <f t="shared" si="301"/>
        <v>0</v>
      </c>
      <c r="V1075" s="50">
        <f t="shared" si="302"/>
        <v>1</v>
      </c>
      <c r="W1075" s="152">
        <f t="shared" si="299"/>
        <v>0.31561111111111106</v>
      </c>
      <c r="X1075" s="152">
        <f t="shared" si="297"/>
        <v>0.3569411111111111</v>
      </c>
      <c r="Y1075" s="134">
        <f t="shared" si="303"/>
        <v>0</v>
      </c>
      <c r="Z1075" s="152">
        <f t="shared" si="304"/>
        <v>0.125</v>
      </c>
      <c r="AA1075" s="152">
        <f t="shared" si="305"/>
        <v>0.4819411111111111</v>
      </c>
      <c r="AB1075" s="91">
        <f t="shared" si="306"/>
        <v>25</v>
      </c>
      <c r="AC1075" s="81">
        <f t="shared" si="307"/>
        <v>5</v>
      </c>
      <c r="AD1075" s="81">
        <f t="shared" si="308"/>
        <v>21</v>
      </c>
      <c r="AE1075" s="81" t="str">
        <f t="shared" si="309"/>
        <v>5-21</v>
      </c>
      <c r="AF1075" s="152">
        <f t="shared" si="310"/>
        <v>2.777777777777779E-2</v>
      </c>
      <c r="AG1075" s="153">
        <f t="shared" si="311"/>
        <v>0</v>
      </c>
      <c r="AH1075" s="85">
        <f t="shared" si="312"/>
        <v>1</v>
      </c>
      <c r="AI1075" s="81">
        <f t="shared" si="313"/>
        <v>21</v>
      </c>
    </row>
    <row r="1076" spans="2:35" ht="30" x14ac:dyDescent="0.25">
      <c r="B1076" s="50" t="s">
        <v>60</v>
      </c>
      <c r="C1076" s="179">
        <v>385</v>
      </c>
      <c r="D1076" s="85">
        <f t="shared" ref="D1076:D1091" si="314">IF(C1076=C1077,0,1)</f>
        <v>0</v>
      </c>
      <c r="E1076" s="72" t="s">
        <v>1788</v>
      </c>
      <c r="F1076" s="50" t="s">
        <v>897</v>
      </c>
      <c r="G1076" s="70">
        <v>0.35138888888888892</v>
      </c>
      <c r="H1076" s="70">
        <v>0.67013888888888884</v>
      </c>
      <c r="I1076" s="71">
        <v>44341</v>
      </c>
      <c r="J1076" s="71">
        <v>44342</v>
      </c>
      <c r="K1076" s="71">
        <v>44341</v>
      </c>
      <c r="L1076" s="71">
        <v>44341</v>
      </c>
      <c r="M1076" s="70">
        <v>0.40277777777777773</v>
      </c>
      <c r="N1076" s="70">
        <v>0.70833333333333337</v>
      </c>
      <c r="O1076" s="50" t="s">
        <v>84</v>
      </c>
      <c r="P1076" s="50" t="s">
        <v>63</v>
      </c>
      <c r="Q1076" s="50" t="s">
        <v>77</v>
      </c>
      <c r="R1076" s="50" t="s">
        <v>351</v>
      </c>
      <c r="S1076" s="50" t="s">
        <v>336</v>
      </c>
      <c r="T1076" s="50" t="s">
        <v>184</v>
      </c>
      <c r="U1076" s="151">
        <f t="shared" si="301"/>
        <v>1</v>
      </c>
      <c r="V1076" s="50">
        <f t="shared" si="302"/>
        <v>1</v>
      </c>
      <c r="W1076" s="152">
        <f t="shared" si="299"/>
        <v>0.59024999999999983</v>
      </c>
      <c r="X1076" s="152">
        <f t="shared" ref="X1076:X1151" si="315">IF(OR(V1076=0,G1076="",H1076=""),0,IF(AND(V1076=1,U1076&lt;1,I1076=J1076,(H1076-G1076)&lt;=0.2075),H1076-G1076,IF(AND(V1076=1,U1076&lt;1,I1076=J1076,(H1076-G1076)&gt;0.2075),H1076-G1076-0.04167,IF(AND(V1076=1,U1076&gt;1),((U1076-1)*0.583)+(H1076-$AE$3)+($AF$3-G1076-0.04167),IF(AND(V1076=1,U1076=1,I1076&lt;&gt;J1076,(H1076-G1076)&lt;=0.332),(H1076-$AE$3)+($AF$3-G1076)-0.166,(H1076-$AE$3)+($AF$3-G1076))))))</f>
        <v>0.81941666666666646</v>
      </c>
      <c r="Y1076" s="134">
        <f t="shared" si="303"/>
        <v>0</v>
      </c>
      <c r="Z1076" s="152">
        <f t="shared" si="304"/>
        <v>0.20486111111111116</v>
      </c>
      <c r="AA1076" s="152">
        <f t="shared" si="305"/>
        <v>1.0242777777777776</v>
      </c>
      <c r="AB1076" s="91">
        <f t="shared" si="306"/>
        <v>26</v>
      </c>
      <c r="AC1076" s="81">
        <f t="shared" si="307"/>
        <v>5</v>
      </c>
      <c r="AD1076" s="81">
        <f t="shared" si="308"/>
        <v>21</v>
      </c>
      <c r="AE1076" s="81" t="str">
        <f t="shared" si="309"/>
        <v>5-21</v>
      </c>
      <c r="AF1076" s="152">
        <f t="shared" si="310"/>
        <v>0.22255555555555562</v>
      </c>
      <c r="AG1076" s="153">
        <f t="shared" si="311"/>
        <v>0</v>
      </c>
      <c r="AH1076" s="85">
        <f t="shared" si="312"/>
        <v>1</v>
      </c>
      <c r="AI1076" s="81">
        <f t="shared" si="313"/>
        <v>21</v>
      </c>
    </row>
    <row r="1077" spans="2:35" x14ac:dyDescent="0.25">
      <c r="B1077" s="50" t="s">
        <v>60</v>
      </c>
      <c r="C1077" s="179">
        <v>385</v>
      </c>
      <c r="D1077" s="85">
        <f t="shared" si="314"/>
        <v>0</v>
      </c>
      <c r="E1077" s="50" t="s">
        <v>1789</v>
      </c>
      <c r="F1077" s="50" t="s">
        <v>887</v>
      </c>
      <c r="G1077" s="70">
        <v>0.35138888888888892</v>
      </c>
      <c r="H1077" s="70">
        <v>0.67013888888888884</v>
      </c>
      <c r="I1077" s="71">
        <v>44341</v>
      </c>
      <c r="J1077" s="71">
        <v>44342</v>
      </c>
      <c r="K1077" s="71">
        <v>44341</v>
      </c>
      <c r="L1077" s="71">
        <v>44341</v>
      </c>
      <c r="M1077" s="70">
        <v>0.625</v>
      </c>
      <c r="N1077" s="70">
        <v>0.6875</v>
      </c>
      <c r="O1077" s="50" t="s">
        <v>62</v>
      </c>
      <c r="P1077" s="50" t="s">
        <v>63</v>
      </c>
      <c r="Q1077" s="50" t="s">
        <v>77</v>
      </c>
      <c r="R1077" s="50" t="s">
        <v>349</v>
      </c>
      <c r="S1077" s="50" t="s">
        <v>336</v>
      </c>
      <c r="T1077" s="50" t="s">
        <v>184</v>
      </c>
      <c r="U1077" s="151">
        <f t="shared" si="301"/>
        <v>1</v>
      </c>
      <c r="V1077" s="50">
        <f t="shared" si="302"/>
        <v>1</v>
      </c>
      <c r="W1077" s="152">
        <f t="shared" si="299"/>
        <v>0.59024999999999983</v>
      </c>
      <c r="X1077" s="152">
        <f t="shared" si="315"/>
        <v>0.81941666666666646</v>
      </c>
      <c r="Y1077" s="134">
        <f t="shared" si="303"/>
        <v>0</v>
      </c>
      <c r="Z1077" s="152">
        <f t="shared" si="304"/>
        <v>0.20486111111111116</v>
      </c>
      <c r="AA1077" s="152">
        <f t="shared" si="305"/>
        <v>1.0242777777777776</v>
      </c>
      <c r="AB1077" s="91">
        <f t="shared" si="306"/>
        <v>26</v>
      </c>
      <c r="AC1077" s="81">
        <f t="shared" si="307"/>
        <v>5</v>
      </c>
      <c r="AD1077" s="81">
        <f t="shared" si="308"/>
        <v>21</v>
      </c>
      <c r="AE1077" s="81" t="str">
        <f t="shared" si="309"/>
        <v>5-21</v>
      </c>
      <c r="AF1077" s="152">
        <f t="shared" si="310"/>
        <v>6.25E-2</v>
      </c>
      <c r="AG1077" s="153">
        <f t="shared" si="311"/>
        <v>0</v>
      </c>
      <c r="AH1077" s="85">
        <f t="shared" si="312"/>
        <v>1</v>
      </c>
      <c r="AI1077" s="81">
        <f t="shared" si="313"/>
        <v>21</v>
      </c>
    </row>
    <row r="1078" spans="2:35" ht="30" x14ac:dyDescent="0.25">
      <c r="B1078" s="50" t="s">
        <v>60</v>
      </c>
      <c r="C1078" s="179">
        <v>385</v>
      </c>
      <c r="D1078" s="85">
        <f t="shared" si="314"/>
        <v>0</v>
      </c>
      <c r="E1078" s="72" t="s">
        <v>1790</v>
      </c>
      <c r="F1078" s="50" t="s">
        <v>897</v>
      </c>
      <c r="G1078" s="70">
        <v>0.35138888888888892</v>
      </c>
      <c r="H1078" s="70">
        <v>0.67013888888888884</v>
      </c>
      <c r="I1078" s="71">
        <v>44341</v>
      </c>
      <c r="J1078" s="71">
        <v>44342</v>
      </c>
      <c r="K1078" s="71">
        <v>44341</v>
      </c>
      <c r="L1078" s="71">
        <v>44341</v>
      </c>
      <c r="M1078" s="70">
        <v>0.3125</v>
      </c>
      <c r="N1078" s="70">
        <v>0.39513888888888887</v>
      </c>
      <c r="O1078" s="50" t="s">
        <v>84</v>
      </c>
      <c r="P1078" s="50" t="s">
        <v>63</v>
      </c>
      <c r="Q1078" s="50" t="s">
        <v>77</v>
      </c>
      <c r="R1078" s="50" t="s">
        <v>351</v>
      </c>
      <c r="S1078" s="50" t="s">
        <v>336</v>
      </c>
      <c r="T1078" s="50" t="s">
        <v>184</v>
      </c>
      <c r="U1078" s="151">
        <f t="shared" si="301"/>
        <v>1</v>
      </c>
      <c r="V1078" s="50">
        <f t="shared" si="302"/>
        <v>1</v>
      </c>
      <c r="W1078" s="152">
        <f t="shared" si="299"/>
        <v>0.59024999999999983</v>
      </c>
      <c r="X1078" s="152">
        <f t="shared" si="315"/>
        <v>0.81941666666666646</v>
      </c>
      <c r="Y1078" s="134">
        <f t="shared" si="303"/>
        <v>0</v>
      </c>
      <c r="Z1078" s="152">
        <f t="shared" si="304"/>
        <v>0.20486111111111116</v>
      </c>
      <c r="AA1078" s="152">
        <f t="shared" si="305"/>
        <v>1.0242777777777776</v>
      </c>
      <c r="AB1078" s="91">
        <f t="shared" si="306"/>
        <v>26</v>
      </c>
      <c r="AC1078" s="81">
        <f t="shared" si="307"/>
        <v>5</v>
      </c>
      <c r="AD1078" s="81">
        <f t="shared" si="308"/>
        <v>21</v>
      </c>
      <c r="AE1078" s="81" t="str">
        <f t="shared" si="309"/>
        <v>5-21</v>
      </c>
      <c r="AF1078" s="152">
        <f t="shared" si="310"/>
        <v>8.2638888888888873E-2</v>
      </c>
      <c r="AG1078" s="153">
        <f t="shared" si="311"/>
        <v>0</v>
      </c>
      <c r="AH1078" s="85">
        <f t="shared" si="312"/>
        <v>1</v>
      </c>
      <c r="AI1078" s="81">
        <f t="shared" si="313"/>
        <v>21</v>
      </c>
    </row>
    <row r="1079" spans="2:35" ht="30" x14ac:dyDescent="0.25">
      <c r="B1079" s="50" t="s">
        <v>61</v>
      </c>
      <c r="C1079" s="179">
        <v>385</v>
      </c>
      <c r="D1079" s="85">
        <f t="shared" si="314"/>
        <v>0</v>
      </c>
      <c r="E1079" s="72" t="s">
        <v>1791</v>
      </c>
      <c r="F1079" s="50" t="s">
        <v>903</v>
      </c>
      <c r="G1079" s="70">
        <v>0.35138888888888892</v>
      </c>
      <c r="H1079" s="70">
        <v>0.67013888888888884</v>
      </c>
      <c r="I1079" s="71">
        <v>44341</v>
      </c>
      <c r="J1079" s="71">
        <v>44342</v>
      </c>
      <c r="K1079" s="71">
        <v>44342</v>
      </c>
      <c r="L1079" s="71">
        <v>44342</v>
      </c>
      <c r="M1079" s="70">
        <v>0.3125</v>
      </c>
      <c r="N1079" s="70">
        <v>0.63680555555555551</v>
      </c>
      <c r="O1079" s="50" t="s">
        <v>100</v>
      </c>
      <c r="P1079" s="50" t="s">
        <v>63</v>
      </c>
      <c r="Q1079" s="50" t="s">
        <v>47</v>
      </c>
      <c r="R1079" s="50" t="s">
        <v>443</v>
      </c>
      <c r="S1079" s="50" t="s">
        <v>336</v>
      </c>
      <c r="T1079" s="50" t="s">
        <v>184</v>
      </c>
      <c r="U1079" s="151">
        <f t="shared" si="301"/>
        <v>1</v>
      </c>
      <c r="V1079" s="50">
        <f t="shared" si="302"/>
        <v>1</v>
      </c>
      <c r="W1079" s="152">
        <f t="shared" si="299"/>
        <v>0.59024999999999983</v>
      </c>
      <c r="X1079" s="152">
        <f t="shared" si="315"/>
        <v>0.81941666666666646</v>
      </c>
      <c r="Y1079" s="134">
        <f t="shared" si="303"/>
        <v>0</v>
      </c>
      <c r="Z1079" s="152">
        <f t="shared" si="304"/>
        <v>0.20486111111111116</v>
      </c>
      <c r="AA1079" s="152">
        <f t="shared" si="305"/>
        <v>1.0242777777777776</v>
      </c>
      <c r="AB1079" s="91">
        <f t="shared" si="306"/>
        <v>26</v>
      </c>
      <c r="AC1079" s="81">
        <f t="shared" si="307"/>
        <v>5</v>
      </c>
      <c r="AD1079" s="81">
        <f t="shared" si="308"/>
        <v>21</v>
      </c>
      <c r="AE1079" s="81" t="str">
        <f t="shared" si="309"/>
        <v>5-21</v>
      </c>
      <c r="AF1079" s="152">
        <f t="shared" si="310"/>
        <v>0.2413055555555555</v>
      </c>
      <c r="AG1079" s="153">
        <f t="shared" si="311"/>
        <v>0</v>
      </c>
      <c r="AH1079" s="85">
        <f t="shared" si="312"/>
        <v>1</v>
      </c>
      <c r="AI1079" s="81">
        <f t="shared" si="313"/>
        <v>21</v>
      </c>
    </row>
    <row r="1080" spans="2:35" ht="30" x14ac:dyDescent="0.25">
      <c r="B1080" s="50" t="s">
        <v>60</v>
      </c>
      <c r="C1080" s="179">
        <v>385</v>
      </c>
      <c r="D1080" s="85">
        <f t="shared" si="314"/>
        <v>0</v>
      </c>
      <c r="E1080" s="72" t="s">
        <v>1792</v>
      </c>
      <c r="F1080" s="50" t="s">
        <v>441</v>
      </c>
      <c r="G1080" s="70">
        <v>0.35138888888888892</v>
      </c>
      <c r="H1080" s="70">
        <v>0.67013888888888884</v>
      </c>
      <c r="I1080" s="71">
        <v>44341</v>
      </c>
      <c r="J1080" s="71">
        <v>44342</v>
      </c>
      <c r="K1080" s="71">
        <v>44342</v>
      </c>
      <c r="L1080" s="71">
        <v>44342</v>
      </c>
      <c r="M1080" s="70">
        <v>0.39583333333333331</v>
      </c>
      <c r="N1080" s="70">
        <v>0.67013888888888884</v>
      </c>
      <c r="O1080" s="50" t="s">
        <v>684</v>
      </c>
      <c r="P1080" s="50" t="s">
        <v>63</v>
      </c>
      <c r="Q1080" s="50" t="s">
        <v>77</v>
      </c>
      <c r="R1080" s="50" t="s">
        <v>338</v>
      </c>
      <c r="S1080" s="50" t="s">
        <v>336</v>
      </c>
      <c r="T1080" s="50" t="s">
        <v>184</v>
      </c>
      <c r="U1080" s="151">
        <f t="shared" si="301"/>
        <v>1</v>
      </c>
      <c r="V1080" s="50">
        <f t="shared" si="302"/>
        <v>1</v>
      </c>
      <c r="W1080" s="152">
        <f t="shared" si="299"/>
        <v>0.59024999999999983</v>
      </c>
      <c r="X1080" s="152">
        <f t="shared" si="315"/>
        <v>0.81941666666666646</v>
      </c>
      <c r="Y1080" s="134">
        <f t="shared" si="303"/>
        <v>0</v>
      </c>
      <c r="Z1080" s="152">
        <f t="shared" si="304"/>
        <v>0.20486111111111116</v>
      </c>
      <c r="AA1080" s="152">
        <f t="shared" si="305"/>
        <v>1.0242777777777776</v>
      </c>
      <c r="AB1080" s="91">
        <f t="shared" si="306"/>
        <v>26</v>
      </c>
      <c r="AC1080" s="81">
        <f t="shared" si="307"/>
        <v>5</v>
      </c>
      <c r="AD1080" s="81">
        <f t="shared" si="308"/>
        <v>21</v>
      </c>
      <c r="AE1080" s="81" t="str">
        <f t="shared" si="309"/>
        <v>5-21</v>
      </c>
      <c r="AF1080" s="152">
        <f t="shared" si="310"/>
        <v>0.19130555555555551</v>
      </c>
      <c r="AG1080" s="153">
        <f t="shared" si="311"/>
        <v>0</v>
      </c>
      <c r="AH1080" s="85">
        <f t="shared" si="312"/>
        <v>1</v>
      </c>
      <c r="AI1080" s="81">
        <f t="shared" si="313"/>
        <v>21</v>
      </c>
    </row>
    <row r="1081" spans="2:35" x14ac:dyDescent="0.25">
      <c r="B1081" s="50" t="s">
        <v>60</v>
      </c>
      <c r="C1081" s="179">
        <v>385</v>
      </c>
      <c r="D1081" s="85">
        <f t="shared" si="314"/>
        <v>1</v>
      </c>
      <c r="E1081" s="50" t="s">
        <v>1793</v>
      </c>
      <c r="F1081" s="50" t="s">
        <v>897</v>
      </c>
      <c r="G1081" s="70">
        <v>0.35138888888888892</v>
      </c>
      <c r="H1081" s="70">
        <v>0.67013888888888884</v>
      </c>
      <c r="I1081" s="71">
        <v>44341</v>
      </c>
      <c r="J1081" s="71">
        <v>44342</v>
      </c>
      <c r="K1081" s="71">
        <v>44342</v>
      </c>
      <c r="L1081" s="71">
        <v>44342</v>
      </c>
      <c r="M1081" s="70">
        <v>0.45833333333333331</v>
      </c>
      <c r="N1081" s="70">
        <v>0.5</v>
      </c>
      <c r="O1081" s="50" t="s">
        <v>84</v>
      </c>
      <c r="P1081" s="50" t="s">
        <v>63</v>
      </c>
      <c r="Q1081" s="50" t="s">
        <v>77</v>
      </c>
      <c r="R1081" s="50" t="s">
        <v>351</v>
      </c>
      <c r="S1081" s="50" t="s">
        <v>337</v>
      </c>
      <c r="T1081" s="50" t="s">
        <v>184</v>
      </c>
      <c r="U1081" s="151">
        <f t="shared" si="301"/>
        <v>1</v>
      </c>
      <c r="V1081" s="50">
        <f t="shared" si="302"/>
        <v>1</v>
      </c>
      <c r="W1081" s="152">
        <f t="shared" si="299"/>
        <v>0.59024999999999983</v>
      </c>
      <c r="X1081" s="152">
        <f t="shared" si="315"/>
        <v>0.81941666666666646</v>
      </c>
      <c r="Y1081" s="134">
        <f t="shared" si="303"/>
        <v>0</v>
      </c>
      <c r="Z1081" s="152">
        <f t="shared" si="304"/>
        <v>0.20486111111111116</v>
      </c>
      <c r="AA1081" s="152">
        <f t="shared" si="305"/>
        <v>1.0242777777777776</v>
      </c>
      <c r="AB1081" s="91">
        <f t="shared" si="306"/>
        <v>26</v>
      </c>
      <c r="AC1081" s="81">
        <f t="shared" si="307"/>
        <v>5</v>
      </c>
      <c r="AD1081" s="81">
        <f t="shared" si="308"/>
        <v>21</v>
      </c>
      <c r="AE1081" s="81" t="str">
        <f t="shared" si="309"/>
        <v>5-21</v>
      </c>
      <c r="AF1081" s="152">
        <f t="shared" si="310"/>
        <v>4.1666666666666685E-2</v>
      </c>
      <c r="AG1081" s="153">
        <f t="shared" si="311"/>
        <v>0</v>
      </c>
      <c r="AH1081" s="85">
        <f t="shared" si="312"/>
        <v>1</v>
      </c>
      <c r="AI1081" s="81">
        <f t="shared" si="313"/>
        <v>21</v>
      </c>
    </row>
    <row r="1082" spans="2:35" ht="30" x14ac:dyDescent="0.25">
      <c r="B1082" s="50" t="s">
        <v>81</v>
      </c>
      <c r="C1082" s="179">
        <v>386</v>
      </c>
      <c r="D1082" s="85">
        <f t="shared" si="314"/>
        <v>0</v>
      </c>
      <c r="E1082" s="72" t="s">
        <v>1794</v>
      </c>
      <c r="F1082" s="50" t="s">
        <v>441</v>
      </c>
      <c r="G1082" s="70">
        <v>0.35833333333333334</v>
      </c>
      <c r="H1082" s="70">
        <v>0.65694444444444444</v>
      </c>
      <c r="I1082" s="71">
        <v>44341</v>
      </c>
      <c r="J1082" s="71">
        <v>44342</v>
      </c>
      <c r="K1082" s="71">
        <v>44341</v>
      </c>
      <c r="L1082" s="71">
        <v>44341</v>
      </c>
      <c r="M1082" s="70">
        <v>0.35833333333333334</v>
      </c>
      <c r="N1082" s="70">
        <v>0.5</v>
      </c>
      <c r="O1082" s="50" t="s">
        <v>72</v>
      </c>
      <c r="P1082" s="50" t="s">
        <v>409</v>
      </c>
      <c r="Q1082" s="50" t="s">
        <v>47</v>
      </c>
      <c r="R1082" s="50" t="s">
        <v>443</v>
      </c>
      <c r="S1082" s="50" t="s">
        <v>336</v>
      </c>
      <c r="T1082" s="50" t="s">
        <v>187</v>
      </c>
      <c r="U1082" s="151">
        <f t="shared" si="301"/>
        <v>1</v>
      </c>
      <c r="V1082" s="50">
        <f t="shared" si="302"/>
        <v>1</v>
      </c>
      <c r="W1082" s="152">
        <f t="shared" si="299"/>
        <v>0.57011111111111101</v>
      </c>
      <c r="X1082" s="152">
        <f t="shared" si="315"/>
        <v>0.79927777777777764</v>
      </c>
      <c r="Y1082" s="134">
        <f t="shared" si="303"/>
        <v>1</v>
      </c>
      <c r="Z1082" s="152">
        <f t="shared" si="304"/>
        <v>0</v>
      </c>
      <c r="AA1082" s="152">
        <f t="shared" si="305"/>
        <v>0.79927777777777764</v>
      </c>
      <c r="AB1082" s="91">
        <f t="shared" si="306"/>
        <v>26</v>
      </c>
      <c r="AC1082" s="81">
        <f t="shared" si="307"/>
        <v>5</v>
      </c>
      <c r="AD1082" s="81">
        <f t="shared" si="308"/>
        <v>21</v>
      </c>
      <c r="AE1082" s="81" t="str">
        <f t="shared" si="309"/>
        <v>5-21</v>
      </c>
      <c r="AF1082" s="152">
        <f t="shared" si="310"/>
        <v>0.14166666666666666</v>
      </c>
      <c r="AG1082" s="153">
        <f t="shared" si="311"/>
        <v>0</v>
      </c>
      <c r="AH1082" s="85">
        <f t="shared" si="312"/>
        <v>1</v>
      </c>
      <c r="AI1082" s="81">
        <f t="shared" si="313"/>
        <v>21</v>
      </c>
    </row>
    <row r="1083" spans="2:35" ht="45" x14ac:dyDescent="0.25">
      <c r="B1083" s="50" t="s">
        <v>81</v>
      </c>
      <c r="C1083" s="179">
        <v>386</v>
      </c>
      <c r="D1083" s="85">
        <f t="shared" si="314"/>
        <v>0</v>
      </c>
      <c r="E1083" s="72" t="s">
        <v>1795</v>
      </c>
      <c r="F1083" s="50" t="s">
        <v>441</v>
      </c>
      <c r="G1083" s="70">
        <v>0.35833333333333334</v>
      </c>
      <c r="H1083" s="70">
        <v>0.65694444444444444</v>
      </c>
      <c r="I1083" s="71">
        <v>44341</v>
      </c>
      <c r="J1083" s="71">
        <v>44342</v>
      </c>
      <c r="K1083" s="71">
        <v>44341</v>
      </c>
      <c r="L1083" s="71">
        <v>44341</v>
      </c>
      <c r="M1083" s="70">
        <v>0.58333333333333337</v>
      </c>
      <c r="N1083" s="70">
        <v>0.72916666666666663</v>
      </c>
      <c r="O1083" s="50" t="s">
        <v>271</v>
      </c>
      <c r="P1083" s="50" t="s">
        <v>409</v>
      </c>
      <c r="Q1083" s="50" t="s">
        <v>47</v>
      </c>
      <c r="R1083" s="50" t="s">
        <v>338</v>
      </c>
      <c r="S1083" s="50" t="s">
        <v>336</v>
      </c>
      <c r="T1083" s="50" t="s">
        <v>187</v>
      </c>
      <c r="U1083" s="151">
        <f t="shared" si="301"/>
        <v>1</v>
      </c>
      <c r="V1083" s="50">
        <f t="shared" si="302"/>
        <v>1</v>
      </c>
      <c r="W1083" s="152">
        <f t="shared" si="299"/>
        <v>0.57011111111111101</v>
      </c>
      <c r="X1083" s="152">
        <f t="shared" si="315"/>
        <v>0.79927777777777764</v>
      </c>
      <c r="Y1083" s="134">
        <f t="shared" si="303"/>
        <v>1</v>
      </c>
      <c r="Z1083" s="152">
        <f t="shared" si="304"/>
        <v>0</v>
      </c>
      <c r="AA1083" s="152">
        <f t="shared" si="305"/>
        <v>0.79927777777777764</v>
      </c>
      <c r="AB1083" s="91">
        <f t="shared" si="306"/>
        <v>26</v>
      </c>
      <c r="AC1083" s="81">
        <f t="shared" si="307"/>
        <v>5</v>
      </c>
      <c r="AD1083" s="81">
        <f t="shared" si="308"/>
        <v>21</v>
      </c>
      <c r="AE1083" s="81" t="str">
        <f t="shared" si="309"/>
        <v>5-21</v>
      </c>
      <c r="AF1083" s="152">
        <f t="shared" si="310"/>
        <v>0.14583333333333326</v>
      </c>
      <c r="AG1083" s="153">
        <f t="shared" si="311"/>
        <v>0</v>
      </c>
      <c r="AH1083" s="85">
        <f t="shared" si="312"/>
        <v>1</v>
      </c>
      <c r="AI1083" s="81">
        <f t="shared" si="313"/>
        <v>21</v>
      </c>
    </row>
    <row r="1084" spans="2:35" ht="30" x14ac:dyDescent="0.25">
      <c r="B1084" s="50" t="s">
        <v>81</v>
      </c>
      <c r="C1084" s="179">
        <v>386</v>
      </c>
      <c r="D1084" s="85">
        <f t="shared" si="314"/>
        <v>0</v>
      </c>
      <c r="E1084" s="72" t="s">
        <v>1796</v>
      </c>
      <c r="F1084" s="50" t="s">
        <v>441</v>
      </c>
      <c r="G1084" s="70">
        <v>0.35833333333333334</v>
      </c>
      <c r="H1084" s="70">
        <v>0.65694444444444444</v>
      </c>
      <c r="I1084" s="71">
        <v>44341</v>
      </c>
      <c r="J1084" s="71">
        <v>44342</v>
      </c>
      <c r="K1084" s="71">
        <v>44341</v>
      </c>
      <c r="L1084" s="71">
        <v>44341</v>
      </c>
      <c r="M1084" s="70">
        <v>0.69444444444444453</v>
      </c>
      <c r="N1084" s="70">
        <v>0.72916666666666663</v>
      </c>
      <c r="O1084" s="50" t="s">
        <v>684</v>
      </c>
      <c r="P1084" s="50" t="s">
        <v>409</v>
      </c>
      <c r="Q1084" s="50" t="s">
        <v>47</v>
      </c>
      <c r="R1084" s="50" t="s">
        <v>338</v>
      </c>
      <c r="S1084" s="50" t="s">
        <v>336</v>
      </c>
      <c r="T1084" s="50" t="s">
        <v>187</v>
      </c>
      <c r="U1084" s="151">
        <f t="shared" si="301"/>
        <v>1</v>
      </c>
      <c r="V1084" s="50">
        <f t="shared" si="302"/>
        <v>1</v>
      </c>
      <c r="W1084" s="152">
        <f t="shared" si="299"/>
        <v>0.57011111111111101</v>
      </c>
      <c r="X1084" s="152">
        <f t="shared" si="315"/>
        <v>0.79927777777777764</v>
      </c>
      <c r="Y1084" s="134">
        <f t="shared" si="303"/>
        <v>1</v>
      </c>
      <c r="Z1084" s="152">
        <f t="shared" si="304"/>
        <v>0</v>
      </c>
      <c r="AA1084" s="152">
        <f t="shared" si="305"/>
        <v>0.79927777777777764</v>
      </c>
      <c r="AB1084" s="91">
        <f t="shared" si="306"/>
        <v>26</v>
      </c>
      <c r="AC1084" s="81">
        <f t="shared" si="307"/>
        <v>5</v>
      </c>
      <c r="AD1084" s="81">
        <f t="shared" si="308"/>
        <v>21</v>
      </c>
      <c r="AE1084" s="81" t="str">
        <f t="shared" si="309"/>
        <v>5-21</v>
      </c>
      <c r="AF1084" s="152">
        <f t="shared" si="310"/>
        <v>3.4722222222222099E-2</v>
      </c>
      <c r="AG1084" s="153">
        <f t="shared" si="311"/>
        <v>0</v>
      </c>
      <c r="AH1084" s="85">
        <f t="shared" si="312"/>
        <v>1</v>
      </c>
      <c r="AI1084" s="81">
        <f t="shared" si="313"/>
        <v>21</v>
      </c>
    </row>
    <row r="1085" spans="2:35" ht="30" x14ac:dyDescent="0.25">
      <c r="B1085" s="50" t="s">
        <v>81</v>
      </c>
      <c r="C1085" s="179">
        <v>386</v>
      </c>
      <c r="D1085" s="85">
        <f t="shared" si="314"/>
        <v>0</v>
      </c>
      <c r="E1085" s="72" t="s">
        <v>1797</v>
      </c>
      <c r="F1085" s="50" t="s">
        <v>890</v>
      </c>
      <c r="G1085" s="70">
        <v>0.35833333333333334</v>
      </c>
      <c r="H1085" s="70">
        <v>0.65694444444444444</v>
      </c>
      <c r="I1085" s="71">
        <v>44341</v>
      </c>
      <c r="J1085" s="71">
        <v>44342</v>
      </c>
      <c r="K1085" s="71">
        <v>44342</v>
      </c>
      <c r="L1085" s="71">
        <v>44342</v>
      </c>
      <c r="M1085" s="70">
        <v>0.35416666666666669</v>
      </c>
      <c r="N1085" s="70">
        <v>0.37847222222222227</v>
      </c>
      <c r="O1085" s="50" t="s">
        <v>271</v>
      </c>
      <c r="P1085" s="50" t="s">
        <v>409</v>
      </c>
      <c r="Q1085" s="50" t="s">
        <v>47</v>
      </c>
      <c r="R1085" s="50" t="s">
        <v>380</v>
      </c>
      <c r="S1085" s="50" t="s">
        <v>337</v>
      </c>
      <c r="T1085" s="50" t="s">
        <v>187</v>
      </c>
      <c r="U1085" s="151">
        <f t="shared" si="301"/>
        <v>1</v>
      </c>
      <c r="V1085" s="50">
        <f t="shared" si="302"/>
        <v>1</v>
      </c>
      <c r="W1085" s="152">
        <f t="shared" si="299"/>
        <v>0.57011111111111101</v>
      </c>
      <c r="X1085" s="152">
        <f t="shared" si="315"/>
        <v>0.79927777777777764</v>
      </c>
      <c r="Y1085" s="134">
        <f t="shared" si="303"/>
        <v>1</v>
      </c>
      <c r="Z1085" s="152">
        <f t="shared" si="304"/>
        <v>0</v>
      </c>
      <c r="AA1085" s="152">
        <f t="shared" si="305"/>
        <v>0.79927777777777764</v>
      </c>
      <c r="AB1085" s="91">
        <f t="shared" si="306"/>
        <v>26</v>
      </c>
      <c r="AC1085" s="81">
        <f t="shared" si="307"/>
        <v>5</v>
      </c>
      <c r="AD1085" s="81">
        <f t="shared" si="308"/>
        <v>21</v>
      </c>
      <c r="AE1085" s="81" t="str">
        <f t="shared" si="309"/>
        <v>5-21</v>
      </c>
      <c r="AF1085" s="152">
        <f t="shared" si="310"/>
        <v>2.430555555555558E-2</v>
      </c>
      <c r="AG1085" s="153">
        <f t="shared" si="311"/>
        <v>0</v>
      </c>
      <c r="AH1085" s="85">
        <f t="shared" si="312"/>
        <v>1</v>
      </c>
      <c r="AI1085" s="81">
        <f t="shared" si="313"/>
        <v>21</v>
      </c>
    </row>
    <row r="1086" spans="2:35" x14ac:dyDescent="0.25">
      <c r="B1086" s="50" t="s">
        <v>81</v>
      </c>
      <c r="C1086" s="179">
        <v>386</v>
      </c>
      <c r="D1086" s="85">
        <f t="shared" si="314"/>
        <v>0</v>
      </c>
      <c r="E1086" s="72" t="s">
        <v>1798</v>
      </c>
      <c r="F1086" s="50" t="s">
        <v>441</v>
      </c>
      <c r="G1086" s="70">
        <v>0.35833333333333334</v>
      </c>
      <c r="H1086" s="70">
        <v>0.65694444444444444</v>
      </c>
      <c r="I1086" s="71">
        <v>44341</v>
      </c>
      <c r="J1086" s="71">
        <v>44342</v>
      </c>
      <c r="K1086" s="71">
        <v>44342</v>
      </c>
      <c r="L1086" s="71">
        <v>44342</v>
      </c>
      <c r="M1086" s="70">
        <v>0.39930555555555558</v>
      </c>
      <c r="N1086" s="70">
        <v>0.54652777777777783</v>
      </c>
      <c r="O1086" s="50" t="s">
        <v>65</v>
      </c>
      <c r="P1086" s="50" t="s">
        <v>409</v>
      </c>
      <c r="Q1086" s="50" t="s">
        <v>47</v>
      </c>
      <c r="R1086" s="50" t="s">
        <v>338</v>
      </c>
      <c r="S1086" s="50" t="s">
        <v>337</v>
      </c>
      <c r="T1086" s="50" t="s">
        <v>187</v>
      </c>
      <c r="U1086" s="151">
        <f t="shared" si="301"/>
        <v>1</v>
      </c>
      <c r="V1086" s="50">
        <f t="shared" si="302"/>
        <v>1</v>
      </c>
      <c r="W1086" s="152">
        <f t="shared" si="299"/>
        <v>0.57011111111111101</v>
      </c>
      <c r="X1086" s="152">
        <f t="shared" si="315"/>
        <v>0.79927777777777764</v>
      </c>
      <c r="Y1086" s="134">
        <f t="shared" si="303"/>
        <v>1</v>
      </c>
      <c r="Z1086" s="152">
        <f t="shared" si="304"/>
        <v>0</v>
      </c>
      <c r="AA1086" s="152">
        <f t="shared" si="305"/>
        <v>0.79927777777777764</v>
      </c>
      <c r="AB1086" s="91">
        <f t="shared" si="306"/>
        <v>26</v>
      </c>
      <c r="AC1086" s="81">
        <f t="shared" si="307"/>
        <v>5</v>
      </c>
      <c r="AD1086" s="81">
        <f t="shared" si="308"/>
        <v>21</v>
      </c>
      <c r="AE1086" s="81" t="str">
        <f t="shared" si="309"/>
        <v>5-21</v>
      </c>
      <c r="AF1086" s="152">
        <f t="shared" si="310"/>
        <v>0.14722222222222225</v>
      </c>
      <c r="AG1086" s="153">
        <f t="shared" si="311"/>
        <v>0</v>
      </c>
      <c r="AH1086" s="85">
        <f t="shared" si="312"/>
        <v>1</v>
      </c>
      <c r="AI1086" s="81">
        <f t="shared" si="313"/>
        <v>21</v>
      </c>
    </row>
    <row r="1087" spans="2:35" ht="45" x14ac:dyDescent="0.25">
      <c r="B1087" s="50" t="s">
        <v>81</v>
      </c>
      <c r="C1087" s="179">
        <v>386</v>
      </c>
      <c r="D1087" s="85">
        <f t="shared" si="314"/>
        <v>0</v>
      </c>
      <c r="E1087" s="72" t="s">
        <v>1799</v>
      </c>
      <c r="F1087" s="50" t="s">
        <v>887</v>
      </c>
      <c r="G1087" s="70">
        <v>0.35833333333333334</v>
      </c>
      <c r="H1087" s="70">
        <v>0.65694444444444444</v>
      </c>
      <c r="I1087" s="71">
        <v>44341</v>
      </c>
      <c r="J1087" s="71">
        <v>44342</v>
      </c>
      <c r="K1087" s="71">
        <v>44342</v>
      </c>
      <c r="L1087" s="71">
        <v>44342</v>
      </c>
      <c r="M1087" s="70">
        <v>0.36805555555555558</v>
      </c>
      <c r="N1087" s="70">
        <v>0.5</v>
      </c>
      <c r="O1087" s="50" t="s">
        <v>62</v>
      </c>
      <c r="P1087" s="50" t="s">
        <v>409</v>
      </c>
      <c r="Q1087" s="50" t="s">
        <v>47</v>
      </c>
      <c r="R1087" s="50" t="s">
        <v>349</v>
      </c>
      <c r="S1087" s="50" t="s">
        <v>337</v>
      </c>
      <c r="T1087" s="50" t="s">
        <v>187</v>
      </c>
      <c r="U1087" s="151">
        <f t="shared" si="301"/>
        <v>1</v>
      </c>
      <c r="V1087" s="50">
        <f t="shared" si="302"/>
        <v>1</v>
      </c>
      <c r="W1087" s="152">
        <f t="shared" si="299"/>
        <v>0.57011111111111101</v>
      </c>
      <c r="X1087" s="152">
        <f t="shared" si="315"/>
        <v>0.79927777777777764</v>
      </c>
      <c r="Y1087" s="134">
        <f t="shared" si="303"/>
        <v>1</v>
      </c>
      <c r="Z1087" s="152">
        <f t="shared" si="304"/>
        <v>0</v>
      </c>
      <c r="AA1087" s="152">
        <f t="shared" si="305"/>
        <v>0.79927777777777764</v>
      </c>
      <c r="AB1087" s="91">
        <f t="shared" si="306"/>
        <v>26</v>
      </c>
      <c r="AC1087" s="81">
        <f t="shared" si="307"/>
        <v>5</v>
      </c>
      <c r="AD1087" s="81">
        <f t="shared" si="308"/>
        <v>21</v>
      </c>
      <c r="AE1087" s="81" t="str">
        <f t="shared" si="309"/>
        <v>5-21</v>
      </c>
      <c r="AF1087" s="152">
        <f t="shared" si="310"/>
        <v>0.13194444444444442</v>
      </c>
      <c r="AG1087" s="153">
        <f t="shared" si="311"/>
        <v>0</v>
      </c>
      <c r="AH1087" s="85">
        <f t="shared" si="312"/>
        <v>1</v>
      </c>
      <c r="AI1087" s="81">
        <f t="shared" si="313"/>
        <v>21</v>
      </c>
    </row>
    <row r="1088" spans="2:35" ht="30" x14ac:dyDescent="0.25">
      <c r="B1088" s="50" t="s">
        <v>81</v>
      </c>
      <c r="C1088" s="179">
        <v>386</v>
      </c>
      <c r="D1088" s="85">
        <f t="shared" si="314"/>
        <v>0</v>
      </c>
      <c r="E1088" s="72" t="s">
        <v>1800</v>
      </c>
      <c r="F1088" s="50" t="s">
        <v>441</v>
      </c>
      <c r="G1088" s="70">
        <v>0.35833333333333334</v>
      </c>
      <c r="H1088" s="70">
        <v>0.65694444444444444</v>
      </c>
      <c r="I1088" s="71">
        <v>44341</v>
      </c>
      <c r="J1088" s="71">
        <v>44342</v>
      </c>
      <c r="K1088" s="71">
        <v>44342</v>
      </c>
      <c r="L1088" s="71">
        <v>44342</v>
      </c>
      <c r="M1088" s="70">
        <v>0.44097222222222227</v>
      </c>
      <c r="N1088" s="70">
        <v>0.45833333333333331</v>
      </c>
      <c r="O1088" s="50" t="s">
        <v>84</v>
      </c>
      <c r="P1088" s="50" t="s">
        <v>409</v>
      </c>
      <c r="Q1088" s="50" t="s">
        <v>47</v>
      </c>
      <c r="R1088" s="50" t="s">
        <v>351</v>
      </c>
      <c r="S1088" s="50" t="s">
        <v>336</v>
      </c>
      <c r="T1088" s="50" t="s">
        <v>187</v>
      </c>
      <c r="U1088" s="151">
        <f t="shared" si="301"/>
        <v>1</v>
      </c>
      <c r="V1088" s="50">
        <f t="shared" si="302"/>
        <v>1</v>
      </c>
      <c r="W1088" s="152">
        <f t="shared" si="299"/>
        <v>0.57011111111111101</v>
      </c>
      <c r="X1088" s="152">
        <f t="shared" si="315"/>
        <v>0.79927777777777764</v>
      </c>
      <c r="Y1088" s="134">
        <f t="shared" si="303"/>
        <v>1</v>
      </c>
      <c r="Z1088" s="152">
        <f t="shared" si="304"/>
        <v>0</v>
      </c>
      <c r="AA1088" s="152">
        <f t="shared" si="305"/>
        <v>0.79927777777777764</v>
      </c>
      <c r="AB1088" s="91">
        <f t="shared" si="306"/>
        <v>26</v>
      </c>
      <c r="AC1088" s="81">
        <f t="shared" si="307"/>
        <v>5</v>
      </c>
      <c r="AD1088" s="81">
        <f t="shared" si="308"/>
        <v>21</v>
      </c>
      <c r="AE1088" s="81" t="str">
        <f t="shared" si="309"/>
        <v>5-21</v>
      </c>
      <c r="AF1088" s="152">
        <f t="shared" si="310"/>
        <v>1.7361111111111049E-2</v>
      </c>
      <c r="AG1088" s="153">
        <f t="shared" si="311"/>
        <v>0</v>
      </c>
      <c r="AH1088" s="85">
        <f t="shared" si="312"/>
        <v>1</v>
      </c>
      <c r="AI1088" s="81">
        <f t="shared" si="313"/>
        <v>21</v>
      </c>
    </row>
    <row r="1089" spans="2:35" x14ac:dyDescent="0.25">
      <c r="B1089" s="50" t="s">
        <v>81</v>
      </c>
      <c r="C1089" s="179">
        <v>386</v>
      </c>
      <c r="D1089" s="85">
        <f t="shared" si="314"/>
        <v>0</v>
      </c>
      <c r="E1089" s="72" t="s">
        <v>1801</v>
      </c>
      <c r="F1089" s="50" t="s">
        <v>441</v>
      </c>
      <c r="G1089" s="70">
        <v>0.35833333333333334</v>
      </c>
      <c r="H1089" s="70">
        <v>0.65694444444444444</v>
      </c>
      <c r="I1089" s="71">
        <v>44341</v>
      </c>
      <c r="J1089" s="71">
        <v>44342</v>
      </c>
      <c r="K1089" s="71">
        <v>44342</v>
      </c>
      <c r="L1089" s="71">
        <v>44342</v>
      </c>
      <c r="M1089" s="70">
        <v>0.375</v>
      </c>
      <c r="N1089" s="70">
        <v>0.48888888888888887</v>
      </c>
      <c r="O1089" s="50" t="s">
        <v>738</v>
      </c>
      <c r="P1089" s="50" t="s">
        <v>409</v>
      </c>
      <c r="Q1089" s="50" t="s">
        <v>47</v>
      </c>
      <c r="R1089" s="50" t="s">
        <v>344</v>
      </c>
      <c r="S1089" s="50" t="s">
        <v>336</v>
      </c>
      <c r="T1089" s="50" t="s">
        <v>187</v>
      </c>
      <c r="U1089" s="151">
        <f t="shared" si="301"/>
        <v>1</v>
      </c>
      <c r="V1089" s="50">
        <f t="shared" si="302"/>
        <v>1</v>
      </c>
      <c r="W1089" s="152">
        <f t="shared" si="299"/>
        <v>0.57011111111111101</v>
      </c>
      <c r="X1089" s="152">
        <f t="shared" si="315"/>
        <v>0.79927777777777764</v>
      </c>
      <c r="Y1089" s="134">
        <f t="shared" si="303"/>
        <v>1</v>
      </c>
      <c r="Z1089" s="152">
        <f t="shared" si="304"/>
        <v>0</v>
      </c>
      <c r="AA1089" s="152">
        <f t="shared" si="305"/>
        <v>0.79927777777777764</v>
      </c>
      <c r="AB1089" s="91">
        <f t="shared" si="306"/>
        <v>26</v>
      </c>
      <c r="AC1089" s="81">
        <f t="shared" si="307"/>
        <v>5</v>
      </c>
      <c r="AD1089" s="81">
        <f t="shared" si="308"/>
        <v>21</v>
      </c>
      <c r="AE1089" s="81" t="str">
        <f t="shared" si="309"/>
        <v>5-21</v>
      </c>
      <c r="AF1089" s="152">
        <f t="shared" si="310"/>
        <v>0.11388888888888887</v>
      </c>
      <c r="AG1089" s="153">
        <f t="shared" si="311"/>
        <v>0</v>
      </c>
      <c r="AH1089" s="85">
        <f t="shared" si="312"/>
        <v>1</v>
      </c>
      <c r="AI1089" s="81">
        <f t="shared" si="313"/>
        <v>21</v>
      </c>
    </row>
    <row r="1090" spans="2:35" x14ac:dyDescent="0.25">
      <c r="B1090" s="50" t="s">
        <v>81</v>
      </c>
      <c r="C1090" s="179">
        <v>386</v>
      </c>
      <c r="D1090" s="85">
        <f t="shared" si="314"/>
        <v>0</v>
      </c>
      <c r="E1090" s="72" t="s">
        <v>1802</v>
      </c>
      <c r="F1090" s="50" t="s">
        <v>1451</v>
      </c>
      <c r="G1090" s="70">
        <v>0.35833333333333334</v>
      </c>
      <c r="H1090" s="70">
        <v>0.65694444444444444</v>
      </c>
      <c r="I1090" s="71">
        <v>44341</v>
      </c>
      <c r="J1090" s="71">
        <v>44342</v>
      </c>
      <c r="K1090" s="71">
        <v>44342</v>
      </c>
      <c r="L1090" s="71">
        <v>44342</v>
      </c>
      <c r="M1090" s="70">
        <v>0.41666666666666669</v>
      </c>
      <c r="N1090" s="70">
        <v>0.46527777777777773</v>
      </c>
      <c r="O1090" s="50" t="s">
        <v>136</v>
      </c>
      <c r="P1090" s="50" t="s">
        <v>409</v>
      </c>
      <c r="Q1090" s="50" t="s">
        <v>47</v>
      </c>
      <c r="R1090" s="50" t="s">
        <v>350</v>
      </c>
      <c r="S1090" s="50" t="s">
        <v>337</v>
      </c>
      <c r="T1090" s="50" t="s">
        <v>187</v>
      </c>
      <c r="U1090" s="151">
        <f t="shared" si="301"/>
        <v>1</v>
      </c>
      <c r="V1090" s="50">
        <f t="shared" si="302"/>
        <v>1</v>
      </c>
      <c r="W1090" s="152">
        <f t="shared" si="299"/>
        <v>0.57011111111111101</v>
      </c>
      <c r="X1090" s="152">
        <f t="shared" si="315"/>
        <v>0.79927777777777764</v>
      </c>
      <c r="Y1090" s="134">
        <f t="shared" si="303"/>
        <v>1</v>
      </c>
      <c r="Z1090" s="152">
        <f t="shared" si="304"/>
        <v>0</v>
      </c>
      <c r="AA1090" s="152">
        <f t="shared" si="305"/>
        <v>0.79927777777777764</v>
      </c>
      <c r="AB1090" s="91">
        <f t="shared" si="306"/>
        <v>26</v>
      </c>
      <c r="AC1090" s="81">
        <f t="shared" si="307"/>
        <v>5</v>
      </c>
      <c r="AD1090" s="81">
        <f t="shared" si="308"/>
        <v>21</v>
      </c>
      <c r="AE1090" s="81" t="str">
        <f t="shared" si="309"/>
        <v>5-21</v>
      </c>
      <c r="AF1090" s="152">
        <f t="shared" si="310"/>
        <v>4.8611111111111049E-2</v>
      </c>
      <c r="AG1090" s="153">
        <f t="shared" si="311"/>
        <v>0</v>
      </c>
      <c r="AH1090" s="85">
        <f t="shared" si="312"/>
        <v>1</v>
      </c>
      <c r="AI1090" s="81">
        <f t="shared" si="313"/>
        <v>21</v>
      </c>
    </row>
    <row r="1091" spans="2:35" ht="30" x14ac:dyDescent="0.25">
      <c r="B1091" s="50" t="s">
        <v>1803</v>
      </c>
      <c r="C1091" s="179">
        <v>386</v>
      </c>
      <c r="D1091" s="85">
        <f t="shared" si="314"/>
        <v>0</v>
      </c>
      <c r="E1091" s="72" t="s">
        <v>1804</v>
      </c>
      <c r="F1091" s="50" t="s">
        <v>934</v>
      </c>
      <c r="G1091" s="70">
        <v>0.35833333333333334</v>
      </c>
      <c r="H1091" s="70">
        <v>0.65694444444444444</v>
      </c>
      <c r="I1091" s="71">
        <v>44341</v>
      </c>
      <c r="J1091" s="71">
        <v>44342</v>
      </c>
      <c r="K1091" s="71">
        <v>44342</v>
      </c>
      <c r="L1091" s="71">
        <v>44342</v>
      </c>
      <c r="M1091" s="70">
        <v>0.54652777777777783</v>
      </c>
      <c r="N1091" s="70">
        <v>0.64652777777777781</v>
      </c>
      <c r="O1091" s="50" t="s">
        <v>65</v>
      </c>
      <c r="P1091" s="50" t="s">
        <v>409</v>
      </c>
      <c r="Q1091" s="50" t="s">
        <v>47</v>
      </c>
      <c r="R1091" s="50" t="s">
        <v>351</v>
      </c>
      <c r="S1091" s="50" t="s">
        <v>337</v>
      </c>
      <c r="T1091" s="50" t="s">
        <v>187</v>
      </c>
      <c r="U1091" s="151">
        <f t="shared" si="301"/>
        <v>1</v>
      </c>
      <c r="V1091" s="50">
        <f t="shared" si="302"/>
        <v>1</v>
      </c>
      <c r="W1091" s="152">
        <f t="shared" si="299"/>
        <v>0.57011111111111101</v>
      </c>
      <c r="X1091" s="152">
        <f t="shared" si="315"/>
        <v>0.79927777777777764</v>
      </c>
      <c r="Y1091" s="134">
        <f t="shared" si="303"/>
        <v>1</v>
      </c>
      <c r="Z1091" s="152">
        <f t="shared" si="304"/>
        <v>0</v>
      </c>
      <c r="AA1091" s="152">
        <f t="shared" si="305"/>
        <v>0.79927777777777764</v>
      </c>
      <c r="AB1091" s="91">
        <f t="shared" si="306"/>
        <v>26</v>
      </c>
      <c r="AC1091" s="81">
        <f t="shared" si="307"/>
        <v>5</v>
      </c>
      <c r="AD1091" s="81">
        <f t="shared" si="308"/>
        <v>21</v>
      </c>
      <c r="AE1091" s="81" t="str">
        <f t="shared" si="309"/>
        <v>5-21</v>
      </c>
      <c r="AF1091" s="152">
        <f t="shared" si="310"/>
        <v>9.9999999999999978E-2</v>
      </c>
      <c r="AG1091" s="153">
        <f t="shared" si="311"/>
        <v>0</v>
      </c>
      <c r="AH1091" s="85">
        <f t="shared" si="312"/>
        <v>1</v>
      </c>
      <c r="AI1091" s="81">
        <f t="shared" si="313"/>
        <v>21</v>
      </c>
    </row>
    <row r="1092" spans="2:35" ht="30" x14ac:dyDescent="0.25">
      <c r="B1092" s="50" t="s">
        <v>1803</v>
      </c>
      <c r="C1092" s="179">
        <v>386</v>
      </c>
      <c r="D1092" s="85">
        <v>0</v>
      </c>
      <c r="E1092" s="72" t="s">
        <v>1805</v>
      </c>
      <c r="F1092" s="50" t="s">
        <v>1051</v>
      </c>
      <c r="G1092" s="70">
        <v>0.35833333333333334</v>
      </c>
      <c r="H1092" s="70">
        <v>0.65694444444444444</v>
      </c>
      <c r="I1092" s="71">
        <v>44341</v>
      </c>
      <c r="J1092" s="71">
        <v>44342</v>
      </c>
      <c r="K1092" s="71">
        <v>44342</v>
      </c>
      <c r="L1092" s="71">
        <v>44342</v>
      </c>
      <c r="M1092" s="70">
        <v>0.58333333333333337</v>
      </c>
      <c r="N1092" s="70">
        <v>0.65694444444444444</v>
      </c>
      <c r="O1092" s="50" t="s">
        <v>62</v>
      </c>
      <c r="P1092" s="50" t="s">
        <v>409</v>
      </c>
      <c r="Q1092" s="50" t="s">
        <v>47</v>
      </c>
      <c r="R1092" s="50" t="s">
        <v>349</v>
      </c>
      <c r="S1092" s="50" t="s">
        <v>337</v>
      </c>
      <c r="T1092" s="50" t="s">
        <v>187</v>
      </c>
      <c r="U1092" s="151">
        <f t="shared" si="301"/>
        <v>1</v>
      </c>
      <c r="V1092" s="50">
        <f t="shared" si="302"/>
        <v>1</v>
      </c>
      <c r="W1092" s="152">
        <f t="shared" si="299"/>
        <v>0.57011111111111101</v>
      </c>
      <c r="X1092" s="152">
        <f t="shared" si="315"/>
        <v>0.79927777777777764</v>
      </c>
      <c r="Y1092" s="134">
        <f t="shared" si="303"/>
        <v>1</v>
      </c>
      <c r="Z1092" s="152">
        <f t="shared" si="304"/>
        <v>0</v>
      </c>
      <c r="AA1092" s="152">
        <f t="shared" si="305"/>
        <v>0.79927777777777764</v>
      </c>
      <c r="AB1092" s="91">
        <f t="shared" si="306"/>
        <v>26</v>
      </c>
      <c r="AC1092" s="81">
        <f t="shared" si="307"/>
        <v>5</v>
      </c>
      <c r="AD1092" s="81">
        <f t="shared" si="308"/>
        <v>21</v>
      </c>
      <c r="AE1092" s="81" t="str">
        <f t="shared" si="309"/>
        <v>5-21</v>
      </c>
      <c r="AF1092" s="152">
        <f t="shared" si="310"/>
        <v>7.3611111111111072E-2</v>
      </c>
      <c r="AG1092" s="153">
        <f t="shared" si="311"/>
        <v>0</v>
      </c>
      <c r="AH1092" s="85">
        <f t="shared" si="312"/>
        <v>1</v>
      </c>
      <c r="AI1092" s="81">
        <f t="shared" si="313"/>
        <v>21</v>
      </c>
    </row>
    <row r="1093" spans="2:35" ht="45" x14ac:dyDescent="0.25">
      <c r="B1093" s="50" t="s">
        <v>145</v>
      </c>
      <c r="C1093" s="179">
        <v>387</v>
      </c>
      <c r="D1093" s="85">
        <f>IF(C1093=C1094,0,1)</f>
        <v>0</v>
      </c>
      <c r="E1093" s="72" t="s">
        <v>1806</v>
      </c>
      <c r="F1093" s="50" t="s">
        <v>441</v>
      </c>
      <c r="G1093" s="70">
        <v>0.33333333333333331</v>
      </c>
      <c r="H1093" s="192">
        <v>0.67083333333333339</v>
      </c>
      <c r="I1093" s="71">
        <v>44341</v>
      </c>
      <c r="J1093" s="201">
        <v>44371</v>
      </c>
      <c r="K1093" s="71">
        <v>44341</v>
      </c>
      <c r="L1093" s="71">
        <v>44341</v>
      </c>
      <c r="M1093" s="70">
        <v>0.3611111111111111</v>
      </c>
      <c r="N1093" s="70">
        <v>0.72916666666666663</v>
      </c>
      <c r="O1093" s="72" t="s">
        <v>174</v>
      </c>
      <c r="P1093" s="50" t="s">
        <v>734</v>
      </c>
      <c r="Q1093" s="50" t="s">
        <v>47</v>
      </c>
      <c r="R1093" s="50" t="s">
        <v>338</v>
      </c>
      <c r="S1093" s="50" t="s">
        <v>336</v>
      </c>
      <c r="T1093" s="50" t="s">
        <v>188</v>
      </c>
      <c r="U1093" s="151">
        <f t="shared" si="301"/>
        <v>30</v>
      </c>
      <c r="V1093" s="50">
        <f t="shared" si="302"/>
        <v>1</v>
      </c>
      <c r="W1093" s="152">
        <f t="shared" si="299"/>
        <v>10.960900000000001</v>
      </c>
      <c r="X1093" s="152">
        <f t="shared" si="315"/>
        <v>17.869496666666667</v>
      </c>
      <c r="Y1093" s="134">
        <f t="shared" si="303"/>
        <v>0</v>
      </c>
      <c r="Z1093" s="152">
        <f t="shared" si="304"/>
        <v>0.20416666666666661</v>
      </c>
      <c r="AA1093" s="152">
        <f t="shared" si="305"/>
        <v>18.073663333333332</v>
      </c>
      <c r="AB1093" s="91">
        <f t="shared" si="306"/>
        <v>24</v>
      </c>
      <c r="AC1093" s="81">
        <f t="shared" si="307"/>
        <v>6</v>
      </c>
      <c r="AD1093" s="81">
        <f>WEEKNUM(J1093,21)</f>
        <v>25</v>
      </c>
      <c r="AE1093" s="81" t="str">
        <f t="shared" si="309"/>
        <v>6-25</v>
      </c>
      <c r="AF1093" s="152">
        <f t="shared" si="310"/>
        <v>0.28505555555555551</v>
      </c>
      <c r="AG1093" s="153">
        <f t="shared" si="311"/>
        <v>0</v>
      </c>
      <c r="AH1093" s="85">
        <f t="shared" si="312"/>
        <v>1</v>
      </c>
      <c r="AI1093" s="81">
        <f t="shared" si="313"/>
        <v>21</v>
      </c>
    </row>
    <row r="1094" spans="2:35" x14ac:dyDescent="0.25">
      <c r="B1094" s="50" t="s">
        <v>145</v>
      </c>
      <c r="C1094" s="179">
        <v>387</v>
      </c>
      <c r="D1094" s="85">
        <f t="shared" ref="D1094:D1111" si="316">IF(C1094=C1095,0,1)</f>
        <v>0</v>
      </c>
      <c r="E1094" s="50" t="s">
        <v>1807</v>
      </c>
      <c r="F1094" s="50" t="s">
        <v>441</v>
      </c>
      <c r="G1094" s="70">
        <v>0.33333333333333331</v>
      </c>
      <c r="H1094" s="192">
        <v>0.67083333333333339</v>
      </c>
      <c r="I1094" s="71">
        <v>44341</v>
      </c>
      <c r="J1094" s="201">
        <v>44371</v>
      </c>
      <c r="K1094" s="71">
        <v>44342</v>
      </c>
      <c r="L1094" s="71">
        <v>44342</v>
      </c>
      <c r="M1094" s="70">
        <v>0.3125</v>
      </c>
      <c r="N1094" s="70">
        <v>0.72916666666666663</v>
      </c>
      <c r="O1094" s="50" t="s">
        <v>174</v>
      </c>
      <c r="P1094" s="50" t="s">
        <v>734</v>
      </c>
      <c r="Q1094" s="50" t="s">
        <v>47</v>
      </c>
      <c r="R1094" s="50" t="s">
        <v>338</v>
      </c>
      <c r="S1094" s="50" t="s">
        <v>336</v>
      </c>
      <c r="T1094" s="50" t="s">
        <v>188</v>
      </c>
      <c r="U1094" s="151">
        <f t="shared" si="301"/>
        <v>30</v>
      </c>
      <c r="V1094" s="50">
        <f t="shared" si="302"/>
        <v>1</v>
      </c>
      <c r="W1094" s="152">
        <f t="shared" si="299"/>
        <v>10.960900000000001</v>
      </c>
      <c r="X1094" s="152">
        <f t="shared" si="315"/>
        <v>17.869496666666667</v>
      </c>
      <c r="Y1094" s="134">
        <f t="shared" si="303"/>
        <v>0</v>
      </c>
      <c r="Z1094" s="152">
        <f t="shared" si="304"/>
        <v>0.20416666666666661</v>
      </c>
      <c r="AA1094" s="152">
        <f t="shared" si="305"/>
        <v>18.073663333333332</v>
      </c>
      <c r="AB1094" s="91">
        <f t="shared" si="306"/>
        <v>24</v>
      </c>
      <c r="AC1094" s="81">
        <f t="shared" si="307"/>
        <v>6</v>
      </c>
      <c r="AD1094" s="81">
        <f t="shared" si="308"/>
        <v>25</v>
      </c>
      <c r="AE1094" s="81" t="str">
        <f t="shared" si="309"/>
        <v>6-25</v>
      </c>
      <c r="AF1094" s="152">
        <f t="shared" si="310"/>
        <v>0.33366666666666661</v>
      </c>
      <c r="AG1094" s="153">
        <f t="shared" si="311"/>
        <v>0</v>
      </c>
      <c r="AH1094" s="85">
        <f t="shared" si="312"/>
        <v>1</v>
      </c>
      <c r="AI1094" s="81">
        <f t="shared" si="313"/>
        <v>21</v>
      </c>
    </row>
    <row r="1095" spans="2:35" x14ac:dyDescent="0.25">
      <c r="B1095" s="50" t="s">
        <v>145</v>
      </c>
      <c r="C1095" s="179">
        <v>387</v>
      </c>
      <c r="D1095" s="85">
        <f t="shared" si="316"/>
        <v>0</v>
      </c>
      <c r="E1095" s="72" t="s">
        <v>1849</v>
      </c>
      <c r="F1095" s="50" t="s">
        <v>441</v>
      </c>
      <c r="G1095" s="70">
        <v>0.33333333333333331</v>
      </c>
      <c r="H1095" s="192">
        <v>0.67083333333333339</v>
      </c>
      <c r="I1095" s="71">
        <v>44341</v>
      </c>
      <c r="J1095" s="201">
        <v>44371</v>
      </c>
      <c r="K1095" s="71">
        <v>44343</v>
      </c>
      <c r="L1095" s="71">
        <v>44343</v>
      </c>
      <c r="M1095" s="70">
        <v>0.34375</v>
      </c>
      <c r="N1095" s="70">
        <v>0.72916666666666663</v>
      </c>
      <c r="O1095" s="50" t="s">
        <v>174</v>
      </c>
      <c r="P1095" s="50" t="s">
        <v>734</v>
      </c>
      <c r="Q1095" s="50" t="s">
        <v>47</v>
      </c>
      <c r="R1095" s="50" t="s">
        <v>338</v>
      </c>
      <c r="S1095" s="50" t="s">
        <v>336</v>
      </c>
      <c r="T1095" s="50" t="s">
        <v>188</v>
      </c>
      <c r="U1095" s="151">
        <f t="shared" si="301"/>
        <v>30</v>
      </c>
      <c r="V1095" s="50">
        <f t="shared" si="302"/>
        <v>1</v>
      </c>
      <c r="W1095" s="152">
        <f t="shared" si="299"/>
        <v>10.960900000000001</v>
      </c>
      <c r="X1095" s="152">
        <f t="shared" si="315"/>
        <v>17.869496666666667</v>
      </c>
      <c r="Y1095" s="134">
        <f t="shared" si="303"/>
        <v>0</v>
      </c>
      <c r="Z1095" s="152">
        <f t="shared" si="304"/>
        <v>0.20416666666666661</v>
      </c>
      <c r="AA1095" s="152">
        <f t="shared" si="305"/>
        <v>18.073663333333332</v>
      </c>
      <c r="AB1095" s="91">
        <f t="shared" si="306"/>
        <v>24</v>
      </c>
      <c r="AC1095" s="81">
        <f t="shared" si="307"/>
        <v>6</v>
      </c>
      <c r="AD1095" s="81">
        <f t="shared" si="308"/>
        <v>25</v>
      </c>
      <c r="AE1095" s="81" t="str">
        <f t="shared" si="309"/>
        <v>6-25</v>
      </c>
      <c r="AF1095" s="152">
        <f t="shared" si="310"/>
        <v>0.30241666666666661</v>
      </c>
      <c r="AG1095" s="153">
        <f t="shared" si="311"/>
        <v>0</v>
      </c>
      <c r="AH1095" s="85">
        <f t="shared" si="312"/>
        <v>1</v>
      </c>
      <c r="AI1095" s="81">
        <f t="shared" si="313"/>
        <v>21</v>
      </c>
    </row>
    <row r="1096" spans="2:35" x14ac:dyDescent="0.25">
      <c r="B1096" s="50" t="s">
        <v>145</v>
      </c>
      <c r="C1096" s="179">
        <v>387</v>
      </c>
      <c r="D1096" s="85">
        <f t="shared" si="316"/>
        <v>0</v>
      </c>
      <c r="E1096" s="50" t="s">
        <v>1850</v>
      </c>
      <c r="F1096" s="50" t="s">
        <v>441</v>
      </c>
      <c r="G1096" s="70">
        <v>0.33333333333333331</v>
      </c>
      <c r="H1096" s="192">
        <v>0.67083333333333339</v>
      </c>
      <c r="I1096" s="71">
        <v>44341</v>
      </c>
      <c r="J1096" s="201">
        <v>44371</v>
      </c>
      <c r="K1096" s="71">
        <v>44343</v>
      </c>
      <c r="L1096" s="71">
        <v>44343</v>
      </c>
      <c r="M1096" s="70">
        <v>0.4375</v>
      </c>
      <c r="N1096" s="70">
        <v>0.5</v>
      </c>
      <c r="O1096" s="50" t="s">
        <v>100</v>
      </c>
      <c r="P1096" s="50" t="s">
        <v>734</v>
      </c>
      <c r="Q1096" s="50" t="s">
        <v>47</v>
      </c>
      <c r="R1096" s="50" t="s">
        <v>338</v>
      </c>
      <c r="S1096" s="50" t="s">
        <v>336</v>
      </c>
      <c r="T1096" s="50" t="s">
        <v>188</v>
      </c>
      <c r="U1096" s="151">
        <f t="shared" si="301"/>
        <v>30</v>
      </c>
      <c r="V1096" s="50">
        <f t="shared" si="302"/>
        <v>1</v>
      </c>
      <c r="W1096" s="152">
        <f t="shared" ref="W1096:W1171" si="317">IF(OR(V1096=0,G1096="",H1096=""),0,IF(AND(V1096=1,U1096&lt;1,I1096=J1096,(H1096-G1096)&lt;=0.2075),H1096-G1096,IF(AND(V1096=1,U1096&lt;1,I1096=J1096,(H1096-G1096)&gt;0.2075),H1096-G1096-0.083,IF(AND(V1096=1,U1096&gt;1),((U1096-1)*0.3541)+(H1096-$AE$5)+($AF$5-G1096-0.083),IF(AND(V1096=1,U1096=1,I1096&lt;&gt;J1096,(H1096-G1096)&lt;=0.332),(H1096-$AE$5)+($AF$5-G1096)-0.166,(H1096-$AE$5)+($AF$5-G1096))))))</f>
        <v>10.960900000000001</v>
      </c>
      <c r="X1096" s="152">
        <f t="shared" si="315"/>
        <v>17.869496666666667</v>
      </c>
      <c r="Y1096" s="134">
        <f t="shared" si="303"/>
        <v>0</v>
      </c>
      <c r="Z1096" s="152">
        <f t="shared" si="304"/>
        <v>0.20416666666666661</v>
      </c>
      <c r="AA1096" s="152">
        <f t="shared" si="305"/>
        <v>18.073663333333332</v>
      </c>
      <c r="AB1096" s="91">
        <f t="shared" si="306"/>
        <v>24</v>
      </c>
      <c r="AC1096" s="81">
        <f t="shared" si="307"/>
        <v>6</v>
      </c>
      <c r="AD1096" s="81">
        <f t="shared" si="308"/>
        <v>25</v>
      </c>
      <c r="AE1096" s="81" t="str">
        <f t="shared" si="309"/>
        <v>6-25</v>
      </c>
      <c r="AF1096" s="152">
        <f t="shared" si="310"/>
        <v>6.25E-2</v>
      </c>
      <c r="AG1096" s="153">
        <f t="shared" si="311"/>
        <v>0</v>
      </c>
      <c r="AH1096" s="85">
        <f t="shared" si="312"/>
        <v>1</v>
      </c>
      <c r="AI1096" s="81">
        <f t="shared" si="313"/>
        <v>21</v>
      </c>
    </row>
    <row r="1097" spans="2:35" x14ac:dyDescent="0.25">
      <c r="B1097" s="50" t="s">
        <v>145</v>
      </c>
      <c r="C1097" s="179">
        <v>387</v>
      </c>
      <c r="D1097" s="85">
        <f t="shared" si="316"/>
        <v>0</v>
      </c>
      <c r="E1097" s="50" t="s">
        <v>1884</v>
      </c>
      <c r="F1097" s="50" t="s">
        <v>441</v>
      </c>
      <c r="G1097" s="70">
        <v>0.33333333333333331</v>
      </c>
      <c r="H1097" s="192">
        <v>0.67083333333333339</v>
      </c>
      <c r="I1097" s="71">
        <v>44341</v>
      </c>
      <c r="J1097" s="201">
        <v>44371</v>
      </c>
      <c r="K1097" s="71">
        <v>44344</v>
      </c>
      <c r="L1097" s="71">
        <v>44344</v>
      </c>
      <c r="M1097" s="70">
        <v>0.33333333333333331</v>
      </c>
      <c r="N1097" s="70">
        <v>0.5</v>
      </c>
      <c r="O1097" s="50" t="s">
        <v>174</v>
      </c>
      <c r="P1097" s="50" t="s">
        <v>734</v>
      </c>
      <c r="Q1097" s="50" t="s">
        <v>47</v>
      </c>
      <c r="R1097" s="50" t="s">
        <v>338</v>
      </c>
      <c r="S1097" s="50" t="s">
        <v>336</v>
      </c>
      <c r="T1097" s="50" t="s">
        <v>188</v>
      </c>
      <c r="U1097" s="151">
        <f t="shared" ref="U1097:U1117" si="318">+J1097-I1097</f>
        <v>30</v>
      </c>
      <c r="V1097" s="50">
        <f t="shared" ref="V1097:V1117" si="319">IF(AND(G1097&lt;&gt;"",H1097&lt;&gt;""),1,0)</f>
        <v>1</v>
      </c>
      <c r="W1097" s="152">
        <f t="shared" ref="W1097:W1117" si="320">IF(OR(V1097=0,G1097="",H1097=""),0,IF(AND(V1097=1,U1097&lt;1,I1097=J1097,(H1097-G1097)&lt;=0.2075),H1097-G1097,IF(AND(V1097=1,U1097&lt;1,I1097=J1097,(H1097-G1097)&gt;0.2075),H1097-G1097-0.083,IF(AND(V1097=1,U1097&gt;1),((U1097-1)*0.3541)+(H1097-$AE$5)+($AF$5-G1097-0.083),IF(AND(V1097=1,U1097=1,I1097&lt;&gt;J1097,(H1097-G1097)&lt;=0.332),(H1097-$AE$5)+($AF$5-G1097)-0.166,(H1097-$AE$5)+($AF$5-G1097))))))</f>
        <v>10.960900000000001</v>
      </c>
      <c r="X1097" s="152">
        <f t="shared" ref="X1097:X1117" si="321">IF(OR(V1097=0,G1097="",H1097=""),0,IF(AND(V1097=1,U1097&lt;1,I1097=J1097,(H1097-G1097)&lt;=0.2075),H1097-G1097,IF(AND(V1097=1,U1097&lt;1,I1097=J1097,(H1097-G1097)&gt;0.2075),H1097-G1097-0.04167,IF(AND(V1097=1,U1097&gt;1),((U1097-1)*0.583)+(H1097-$AE$3)+($AF$3-G1097-0.04167),IF(AND(V1097=1,U1097=1,I1097&lt;&gt;J1097,(H1097-G1097)&lt;=0.332),(H1097-$AE$3)+($AF$3-G1097)-0.166,(H1097-$AE$3)+($AF$3-G1097))))))</f>
        <v>17.869496666666667</v>
      </c>
      <c r="Y1097" s="134">
        <f t="shared" ref="Y1097:Y1117" si="322">IFERROR(IF(H1097&gt;VLOOKUP(T1097,$AH$2:$AI$5,2,0),0,1),1)</f>
        <v>0</v>
      </c>
      <c r="Z1097" s="152">
        <f t="shared" ref="Z1097:Z1117" si="323">IF(Y1097=1,0,($AF$3-H1097))</f>
        <v>0.20416666666666661</v>
      </c>
      <c r="AA1097" s="152">
        <f t="shared" ref="AA1097:AA1117" si="324">X1097+Z1097</f>
        <v>18.073663333333332</v>
      </c>
      <c r="AB1097" s="91">
        <f t="shared" ref="AB1097:AB1117" si="325">DAY(J1097)</f>
        <v>24</v>
      </c>
      <c r="AC1097" s="81">
        <f t="shared" ref="AC1097:AC1117" si="326">MONTH(J1097)</f>
        <v>6</v>
      </c>
      <c r="AD1097" s="81">
        <f t="shared" ref="AD1097:AD1117" si="327">WEEKNUM(J1097,21)</f>
        <v>25</v>
      </c>
      <c r="AE1097" s="81" t="str">
        <f t="shared" ref="AE1097:AE1117" si="328">AC1097&amp;"-"&amp;AD1097</f>
        <v>6-25</v>
      </c>
      <c r="AF1097" s="152">
        <f t="shared" ref="AF1097:AF1117" si="329">IFERROR(IF(OR(AH1097=0,M1097="",N1097=""),0,IF(AND(AH1097=1,AG1097&lt;1,K1097=L1097,(N1097-M1097)&lt;=0.2075),N1097-M1097,IF(AND(AH1097=1,AG1097&lt;1,K1097=L1097,(N1097-M1097)&gt;0.2075),N1097-M1097-0.083,IF(AND(AH1097=1,AG1097&gt;1),((AG1097-1)*0.3541)+(N1097-$AE$5)+($AF$5-M1097-0.083),IF(AND(AH1097=1,AG1097=1,K1097&lt;&gt;L1097,(N1097-M1097)&lt;=0.332),(N1097-$AE$5)+($AF$5-M1097)-0.166,(N1097-$AE$5)+($AF$5-M1097)))))),"")</f>
        <v>0.16666666666666669</v>
      </c>
      <c r="AG1097" s="153">
        <f t="shared" ref="AG1097:AG1117" si="330">(L1097-K1097)</f>
        <v>0</v>
      </c>
      <c r="AH1097" s="85">
        <f t="shared" ref="AH1097:AH1117" si="331">IF(AND(R1097&lt;&gt;"",S1097&lt;&gt;""),1,0)</f>
        <v>1</v>
      </c>
      <c r="AI1097" s="81">
        <f t="shared" ref="AI1097:AI1117" si="332">WEEKNUM(L1097,21)</f>
        <v>21</v>
      </c>
    </row>
    <row r="1098" spans="2:35" x14ac:dyDescent="0.25">
      <c r="B1098" s="50" t="s">
        <v>145</v>
      </c>
      <c r="C1098" s="179">
        <v>387</v>
      </c>
      <c r="D1098" s="85">
        <f t="shared" si="316"/>
        <v>0</v>
      </c>
      <c r="E1098" s="50" t="s">
        <v>1919</v>
      </c>
      <c r="F1098" s="50" t="s">
        <v>441</v>
      </c>
      <c r="G1098" s="70">
        <v>0.33333333333333331</v>
      </c>
      <c r="H1098" s="192">
        <v>0.67083333333333339</v>
      </c>
      <c r="I1098" s="71">
        <v>44341</v>
      </c>
      <c r="J1098" s="201">
        <v>44371</v>
      </c>
      <c r="K1098" s="71">
        <v>44345</v>
      </c>
      <c r="L1098" s="71">
        <v>44345</v>
      </c>
      <c r="M1098" s="70">
        <v>0.41666666666666669</v>
      </c>
      <c r="N1098" s="70">
        <v>0.5</v>
      </c>
      <c r="O1098" s="50" t="s">
        <v>174</v>
      </c>
      <c r="P1098" s="50" t="s">
        <v>734</v>
      </c>
      <c r="Q1098" s="50" t="s">
        <v>47</v>
      </c>
      <c r="R1098" s="50" t="s">
        <v>338</v>
      </c>
      <c r="S1098" s="50" t="s">
        <v>336</v>
      </c>
      <c r="T1098" s="50" t="s">
        <v>188</v>
      </c>
      <c r="U1098" s="151">
        <f t="shared" si="318"/>
        <v>30</v>
      </c>
      <c r="V1098" s="50">
        <f t="shared" si="319"/>
        <v>1</v>
      </c>
      <c r="W1098" s="152">
        <f t="shared" si="320"/>
        <v>10.960900000000001</v>
      </c>
      <c r="X1098" s="152">
        <f t="shared" si="321"/>
        <v>17.869496666666667</v>
      </c>
      <c r="Y1098" s="134">
        <f t="shared" si="322"/>
        <v>0</v>
      </c>
      <c r="Z1098" s="152">
        <f t="shared" si="323"/>
        <v>0.20416666666666661</v>
      </c>
      <c r="AA1098" s="152">
        <f t="shared" si="324"/>
        <v>18.073663333333332</v>
      </c>
      <c r="AB1098" s="91">
        <f t="shared" si="325"/>
        <v>24</v>
      </c>
      <c r="AC1098" s="81">
        <f t="shared" si="326"/>
        <v>6</v>
      </c>
      <c r="AD1098" s="81">
        <f t="shared" si="327"/>
        <v>25</v>
      </c>
      <c r="AE1098" s="81" t="str">
        <f t="shared" si="328"/>
        <v>6-25</v>
      </c>
      <c r="AF1098" s="152">
        <f t="shared" si="329"/>
        <v>8.3333333333333315E-2</v>
      </c>
      <c r="AG1098" s="153">
        <f t="shared" si="330"/>
        <v>0</v>
      </c>
      <c r="AH1098" s="85">
        <f t="shared" si="331"/>
        <v>1</v>
      </c>
      <c r="AI1098" s="81">
        <f t="shared" si="332"/>
        <v>21</v>
      </c>
    </row>
    <row r="1099" spans="2:35" x14ac:dyDescent="0.25">
      <c r="B1099" s="50" t="s">
        <v>145</v>
      </c>
      <c r="C1099" s="179">
        <v>387</v>
      </c>
      <c r="D1099" s="85">
        <f t="shared" si="316"/>
        <v>0</v>
      </c>
      <c r="E1099" s="50" t="s">
        <v>2443</v>
      </c>
      <c r="F1099" s="50" t="s">
        <v>441</v>
      </c>
      <c r="G1099" s="70">
        <v>0.33333333333333331</v>
      </c>
      <c r="H1099" s="192">
        <v>0.67083333333333339</v>
      </c>
      <c r="I1099" s="71">
        <v>44341</v>
      </c>
      <c r="J1099" s="201">
        <v>44371</v>
      </c>
      <c r="K1099" s="71">
        <v>44359</v>
      </c>
      <c r="L1099" s="71">
        <v>44359</v>
      </c>
      <c r="M1099" s="70">
        <v>0.4375</v>
      </c>
      <c r="N1099" s="70">
        <v>0.72916666666666663</v>
      </c>
      <c r="O1099" s="50" t="s">
        <v>174</v>
      </c>
      <c r="P1099" s="50" t="s">
        <v>734</v>
      </c>
      <c r="Q1099" s="50" t="s">
        <v>47</v>
      </c>
      <c r="R1099" s="50" t="s">
        <v>338</v>
      </c>
      <c r="S1099" s="50" t="s">
        <v>336</v>
      </c>
      <c r="T1099" s="50" t="s">
        <v>188</v>
      </c>
      <c r="U1099" s="151">
        <f t="shared" si="318"/>
        <v>30</v>
      </c>
      <c r="V1099" s="50">
        <f t="shared" si="319"/>
        <v>1</v>
      </c>
      <c r="W1099" s="152">
        <f t="shared" si="320"/>
        <v>10.960900000000001</v>
      </c>
      <c r="X1099" s="152">
        <f t="shared" si="321"/>
        <v>17.869496666666667</v>
      </c>
      <c r="Y1099" s="134">
        <f t="shared" si="322"/>
        <v>0</v>
      </c>
      <c r="Z1099" s="152">
        <f t="shared" si="323"/>
        <v>0.20416666666666661</v>
      </c>
      <c r="AA1099" s="152">
        <f t="shared" si="324"/>
        <v>18.073663333333332</v>
      </c>
      <c r="AB1099" s="91">
        <f t="shared" si="325"/>
        <v>24</v>
      </c>
      <c r="AC1099" s="81">
        <f t="shared" si="326"/>
        <v>6</v>
      </c>
      <c r="AD1099" s="81">
        <f t="shared" si="327"/>
        <v>25</v>
      </c>
      <c r="AE1099" s="81" t="str">
        <f t="shared" si="328"/>
        <v>6-25</v>
      </c>
      <c r="AF1099" s="152">
        <f t="shared" si="329"/>
        <v>0.20866666666666661</v>
      </c>
      <c r="AG1099" s="153">
        <f t="shared" si="330"/>
        <v>0</v>
      </c>
      <c r="AH1099" s="85">
        <f t="shared" si="331"/>
        <v>1</v>
      </c>
      <c r="AI1099" s="81">
        <f t="shared" si="332"/>
        <v>23</v>
      </c>
    </row>
    <row r="1100" spans="2:35" x14ac:dyDescent="0.25">
      <c r="B1100" s="50" t="s">
        <v>145</v>
      </c>
      <c r="C1100" s="179">
        <v>387</v>
      </c>
      <c r="D1100" s="85">
        <f t="shared" si="316"/>
        <v>0</v>
      </c>
      <c r="E1100" s="50" t="s">
        <v>2444</v>
      </c>
      <c r="F1100" s="50" t="s">
        <v>441</v>
      </c>
      <c r="G1100" s="70">
        <v>0.33333333333333331</v>
      </c>
      <c r="H1100" s="192">
        <v>0.67083333333333339</v>
      </c>
      <c r="I1100" s="71">
        <v>44341</v>
      </c>
      <c r="J1100" s="201">
        <v>44371</v>
      </c>
      <c r="K1100" s="71">
        <v>44362</v>
      </c>
      <c r="L1100" s="71">
        <v>44362</v>
      </c>
      <c r="M1100" s="70">
        <v>0.58333333333333337</v>
      </c>
      <c r="N1100" s="70">
        <v>0.72916666666666663</v>
      </c>
      <c r="O1100" s="50" t="s">
        <v>136</v>
      </c>
      <c r="P1100" s="50" t="s">
        <v>734</v>
      </c>
      <c r="Q1100" s="50" t="s">
        <v>47</v>
      </c>
      <c r="R1100" s="50" t="s">
        <v>350</v>
      </c>
      <c r="S1100" s="50" t="s">
        <v>336</v>
      </c>
      <c r="T1100" s="50" t="s">
        <v>188</v>
      </c>
      <c r="U1100" s="151">
        <f t="shared" si="318"/>
        <v>30</v>
      </c>
      <c r="V1100" s="50">
        <f t="shared" si="319"/>
        <v>1</v>
      </c>
      <c r="W1100" s="152">
        <f t="shared" si="320"/>
        <v>10.960900000000001</v>
      </c>
      <c r="X1100" s="152">
        <f t="shared" si="321"/>
        <v>17.869496666666667</v>
      </c>
      <c r="Y1100" s="134">
        <f t="shared" si="322"/>
        <v>0</v>
      </c>
      <c r="Z1100" s="152">
        <f t="shared" si="323"/>
        <v>0.20416666666666661</v>
      </c>
      <c r="AA1100" s="152">
        <f t="shared" si="324"/>
        <v>18.073663333333332</v>
      </c>
      <c r="AB1100" s="91">
        <f t="shared" si="325"/>
        <v>24</v>
      </c>
      <c r="AC1100" s="81">
        <f t="shared" si="326"/>
        <v>6</v>
      </c>
      <c r="AD1100" s="81">
        <f t="shared" si="327"/>
        <v>25</v>
      </c>
      <c r="AE1100" s="81" t="str">
        <f t="shared" si="328"/>
        <v>6-25</v>
      </c>
      <c r="AF1100" s="152">
        <f t="shared" si="329"/>
        <v>0.14583333333333326</v>
      </c>
      <c r="AG1100" s="153">
        <f t="shared" si="330"/>
        <v>0</v>
      </c>
      <c r="AH1100" s="85">
        <f t="shared" si="331"/>
        <v>1</v>
      </c>
      <c r="AI1100" s="81">
        <f t="shared" si="332"/>
        <v>24</v>
      </c>
    </row>
    <row r="1101" spans="2:35" x14ac:dyDescent="0.25">
      <c r="B1101" s="50" t="s">
        <v>145</v>
      </c>
      <c r="C1101" s="179">
        <v>387</v>
      </c>
      <c r="D1101" s="85">
        <f t="shared" si="316"/>
        <v>0</v>
      </c>
      <c r="E1101" s="50" t="s">
        <v>2444</v>
      </c>
      <c r="F1101" s="50" t="s">
        <v>441</v>
      </c>
      <c r="G1101" s="70">
        <v>0.33333333333333331</v>
      </c>
      <c r="H1101" s="192">
        <v>0.67083333333333339</v>
      </c>
      <c r="I1101" s="71">
        <v>44341</v>
      </c>
      <c r="J1101" s="201">
        <v>44371</v>
      </c>
      <c r="K1101" s="71">
        <v>44363</v>
      </c>
      <c r="L1101" s="71">
        <v>44363</v>
      </c>
      <c r="M1101" s="70">
        <v>0.3125</v>
      </c>
      <c r="N1101" s="70">
        <v>0.5</v>
      </c>
      <c r="O1101" s="50" t="s">
        <v>136</v>
      </c>
      <c r="P1101" s="50" t="s">
        <v>734</v>
      </c>
      <c r="Q1101" s="50" t="s">
        <v>47</v>
      </c>
      <c r="R1101" s="50" t="s">
        <v>350</v>
      </c>
      <c r="S1101" s="50" t="s">
        <v>336</v>
      </c>
      <c r="T1101" s="50" t="s">
        <v>188</v>
      </c>
      <c r="U1101" s="151">
        <f t="shared" si="318"/>
        <v>30</v>
      </c>
      <c r="V1101" s="50">
        <f t="shared" si="319"/>
        <v>1</v>
      </c>
      <c r="W1101" s="152">
        <f t="shared" si="320"/>
        <v>10.960900000000001</v>
      </c>
      <c r="X1101" s="152">
        <f t="shared" si="321"/>
        <v>17.869496666666667</v>
      </c>
      <c r="Y1101" s="134">
        <f t="shared" si="322"/>
        <v>0</v>
      </c>
      <c r="Z1101" s="152">
        <f t="shared" si="323"/>
        <v>0.20416666666666661</v>
      </c>
      <c r="AA1101" s="152">
        <f t="shared" si="324"/>
        <v>18.073663333333332</v>
      </c>
      <c r="AB1101" s="91">
        <f t="shared" si="325"/>
        <v>24</v>
      </c>
      <c r="AC1101" s="81">
        <f t="shared" si="326"/>
        <v>6</v>
      </c>
      <c r="AD1101" s="81">
        <f t="shared" si="327"/>
        <v>25</v>
      </c>
      <c r="AE1101" s="81" t="str">
        <f t="shared" si="328"/>
        <v>6-25</v>
      </c>
      <c r="AF1101" s="152">
        <f t="shared" si="329"/>
        <v>0.1875</v>
      </c>
      <c r="AG1101" s="153">
        <f t="shared" si="330"/>
        <v>0</v>
      </c>
      <c r="AH1101" s="85">
        <f t="shared" si="331"/>
        <v>1</v>
      </c>
      <c r="AI1101" s="81">
        <f t="shared" si="332"/>
        <v>24</v>
      </c>
    </row>
    <row r="1102" spans="2:35" x14ac:dyDescent="0.25">
      <c r="B1102" s="50" t="s">
        <v>145</v>
      </c>
      <c r="C1102" s="179">
        <v>387</v>
      </c>
      <c r="D1102" s="85">
        <f t="shared" si="316"/>
        <v>0</v>
      </c>
      <c r="E1102" s="50" t="s">
        <v>2445</v>
      </c>
      <c r="F1102" s="50" t="s">
        <v>441</v>
      </c>
      <c r="G1102" s="70">
        <v>0.33333333333333331</v>
      </c>
      <c r="H1102" s="192">
        <v>0.67083333333333339</v>
      </c>
      <c r="I1102" s="71">
        <v>44341</v>
      </c>
      <c r="J1102" s="201">
        <v>44371</v>
      </c>
      <c r="K1102" s="71">
        <v>44363</v>
      </c>
      <c r="L1102" s="71">
        <v>44363</v>
      </c>
      <c r="M1102" s="70">
        <v>0.58333333333333337</v>
      </c>
      <c r="N1102" s="70">
        <v>0.72916666666666663</v>
      </c>
      <c r="O1102" s="50" t="s">
        <v>174</v>
      </c>
      <c r="P1102" s="50" t="s">
        <v>734</v>
      </c>
      <c r="Q1102" s="50" t="s">
        <v>47</v>
      </c>
      <c r="R1102" s="50" t="s">
        <v>338</v>
      </c>
      <c r="S1102" s="50" t="s">
        <v>336</v>
      </c>
      <c r="T1102" s="50" t="s">
        <v>188</v>
      </c>
      <c r="U1102" s="151">
        <f t="shared" si="318"/>
        <v>30</v>
      </c>
      <c r="V1102" s="50">
        <f t="shared" si="319"/>
        <v>1</v>
      </c>
      <c r="W1102" s="152">
        <f t="shared" si="320"/>
        <v>10.960900000000001</v>
      </c>
      <c r="X1102" s="152">
        <f t="shared" si="321"/>
        <v>17.869496666666667</v>
      </c>
      <c r="Y1102" s="134">
        <f t="shared" si="322"/>
        <v>0</v>
      </c>
      <c r="Z1102" s="152">
        <f t="shared" si="323"/>
        <v>0.20416666666666661</v>
      </c>
      <c r="AA1102" s="152">
        <f t="shared" si="324"/>
        <v>18.073663333333332</v>
      </c>
      <c r="AB1102" s="91">
        <f t="shared" si="325"/>
        <v>24</v>
      </c>
      <c r="AC1102" s="81">
        <f t="shared" si="326"/>
        <v>6</v>
      </c>
      <c r="AD1102" s="81">
        <f t="shared" si="327"/>
        <v>25</v>
      </c>
      <c r="AE1102" s="81" t="str">
        <f t="shared" si="328"/>
        <v>6-25</v>
      </c>
      <c r="AF1102" s="152">
        <f t="shared" si="329"/>
        <v>0.14583333333333326</v>
      </c>
      <c r="AG1102" s="153">
        <f t="shared" si="330"/>
        <v>0</v>
      </c>
      <c r="AH1102" s="85">
        <f t="shared" si="331"/>
        <v>1</v>
      </c>
      <c r="AI1102" s="81">
        <f t="shared" si="332"/>
        <v>24</v>
      </c>
    </row>
    <row r="1103" spans="2:35" x14ac:dyDescent="0.25">
      <c r="B1103" s="50" t="s">
        <v>145</v>
      </c>
      <c r="C1103" s="179">
        <v>387</v>
      </c>
      <c r="D1103" s="85">
        <f t="shared" si="316"/>
        <v>0</v>
      </c>
      <c r="E1103" s="50" t="s">
        <v>2446</v>
      </c>
      <c r="F1103" s="50" t="s">
        <v>441</v>
      </c>
      <c r="G1103" s="70">
        <v>0.33333333333333331</v>
      </c>
      <c r="H1103" s="192">
        <v>0.67083333333333339</v>
      </c>
      <c r="I1103" s="71">
        <v>44341</v>
      </c>
      <c r="J1103" s="201">
        <v>44371</v>
      </c>
      <c r="K1103" s="71">
        <v>44363</v>
      </c>
      <c r="L1103" s="71">
        <v>44363</v>
      </c>
      <c r="M1103" s="70">
        <v>0.64583333333333337</v>
      </c>
      <c r="N1103" s="70">
        <v>0.72916666666666663</v>
      </c>
      <c r="O1103" s="50" t="s">
        <v>126</v>
      </c>
      <c r="P1103" s="50" t="s">
        <v>734</v>
      </c>
      <c r="Q1103" s="50" t="s">
        <v>47</v>
      </c>
      <c r="R1103" s="50" t="s">
        <v>338</v>
      </c>
      <c r="S1103" s="50" t="s">
        <v>336</v>
      </c>
      <c r="T1103" s="50" t="s">
        <v>188</v>
      </c>
      <c r="U1103" s="151">
        <f t="shared" si="318"/>
        <v>30</v>
      </c>
      <c r="V1103" s="50">
        <f t="shared" si="319"/>
        <v>1</v>
      </c>
      <c r="W1103" s="152">
        <f t="shared" si="320"/>
        <v>10.960900000000001</v>
      </c>
      <c r="X1103" s="152">
        <f t="shared" si="321"/>
        <v>17.869496666666667</v>
      </c>
      <c r="Y1103" s="134">
        <f t="shared" si="322"/>
        <v>0</v>
      </c>
      <c r="Z1103" s="152">
        <f t="shared" si="323"/>
        <v>0.20416666666666661</v>
      </c>
      <c r="AA1103" s="152">
        <f t="shared" si="324"/>
        <v>18.073663333333332</v>
      </c>
      <c r="AB1103" s="91">
        <f t="shared" si="325"/>
        <v>24</v>
      </c>
      <c r="AC1103" s="81">
        <f t="shared" si="326"/>
        <v>6</v>
      </c>
      <c r="AD1103" s="81">
        <f t="shared" si="327"/>
        <v>25</v>
      </c>
      <c r="AE1103" s="81" t="str">
        <f t="shared" si="328"/>
        <v>6-25</v>
      </c>
      <c r="AF1103" s="152">
        <f t="shared" si="329"/>
        <v>8.3333333333333259E-2</v>
      </c>
      <c r="AG1103" s="153">
        <f t="shared" si="330"/>
        <v>0</v>
      </c>
      <c r="AH1103" s="85">
        <f t="shared" si="331"/>
        <v>1</v>
      </c>
      <c r="AI1103" s="81">
        <f t="shared" si="332"/>
        <v>24</v>
      </c>
    </row>
    <row r="1104" spans="2:35" x14ac:dyDescent="0.25">
      <c r="B1104" s="50" t="s">
        <v>145</v>
      </c>
      <c r="C1104" s="179">
        <v>387</v>
      </c>
      <c r="D1104" s="85">
        <f t="shared" si="316"/>
        <v>0</v>
      </c>
      <c r="E1104" s="50" t="s">
        <v>2499</v>
      </c>
      <c r="F1104" s="50" t="s">
        <v>441</v>
      </c>
      <c r="G1104" s="70">
        <v>0.33333333333333331</v>
      </c>
      <c r="H1104" s="192">
        <v>0.67083333333333339</v>
      </c>
      <c r="I1104" s="71">
        <v>44341</v>
      </c>
      <c r="J1104" s="201">
        <v>44371</v>
      </c>
      <c r="K1104" s="71">
        <v>44366</v>
      </c>
      <c r="L1104" s="71">
        <v>44366</v>
      </c>
      <c r="M1104" s="70">
        <v>0.33333333333333331</v>
      </c>
      <c r="N1104" s="70">
        <v>0.52083333333333337</v>
      </c>
      <c r="O1104" s="50" t="s">
        <v>174</v>
      </c>
      <c r="P1104" s="50" t="s">
        <v>734</v>
      </c>
      <c r="Q1104" s="50" t="s">
        <v>47</v>
      </c>
      <c r="R1104" s="50" t="s">
        <v>338</v>
      </c>
      <c r="S1104" s="50" t="s">
        <v>336</v>
      </c>
      <c r="T1104" s="50" t="s">
        <v>188</v>
      </c>
      <c r="U1104" s="151">
        <f t="shared" si="318"/>
        <v>30</v>
      </c>
      <c r="V1104" s="50">
        <f t="shared" si="319"/>
        <v>1</v>
      </c>
      <c r="W1104" s="152">
        <f t="shared" si="320"/>
        <v>10.960900000000001</v>
      </c>
      <c r="X1104" s="152">
        <f t="shared" si="321"/>
        <v>17.869496666666667</v>
      </c>
      <c r="Y1104" s="134">
        <f t="shared" si="322"/>
        <v>0</v>
      </c>
      <c r="Z1104" s="152">
        <f t="shared" si="323"/>
        <v>0.20416666666666661</v>
      </c>
      <c r="AA1104" s="152">
        <f t="shared" si="324"/>
        <v>18.073663333333332</v>
      </c>
      <c r="AB1104" s="91">
        <f t="shared" si="325"/>
        <v>24</v>
      </c>
      <c r="AC1104" s="81">
        <f t="shared" si="326"/>
        <v>6</v>
      </c>
      <c r="AD1104" s="81">
        <f t="shared" si="327"/>
        <v>25</v>
      </c>
      <c r="AE1104" s="81" t="str">
        <f t="shared" si="328"/>
        <v>6-25</v>
      </c>
      <c r="AF1104" s="152">
        <f t="shared" si="329"/>
        <v>0.18750000000000006</v>
      </c>
      <c r="AG1104" s="153">
        <f t="shared" si="330"/>
        <v>0</v>
      </c>
      <c r="AH1104" s="85">
        <f t="shared" si="331"/>
        <v>1</v>
      </c>
      <c r="AI1104" s="81">
        <f t="shared" si="332"/>
        <v>24</v>
      </c>
    </row>
    <row r="1105" spans="2:35" x14ac:dyDescent="0.25">
      <c r="B1105" s="50" t="s">
        <v>145</v>
      </c>
      <c r="C1105" s="179">
        <v>387</v>
      </c>
      <c r="D1105" s="85">
        <f t="shared" si="316"/>
        <v>0</v>
      </c>
      <c r="E1105" s="50" t="s">
        <v>2554</v>
      </c>
      <c r="F1105" s="50" t="s">
        <v>441</v>
      </c>
      <c r="G1105" s="70">
        <v>0.33333333333333331</v>
      </c>
      <c r="H1105" s="192">
        <v>0.67083333333333339</v>
      </c>
      <c r="I1105" s="71">
        <v>44341</v>
      </c>
      <c r="J1105" s="201">
        <v>44371</v>
      </c>
      <c r="K1105" s="71">
        <v>44368</v>
      </c>
      <c r="L1105" s="71">
        <v>44368</v>
      </c>
      <c r="M1105" s="70">
        <v>0.33333333333333331</v>
      </c>
      <c r="N1105" s="192">
        <v>0.83333333333333337</v>
      </c>
      <c r="O1105" s="50" t="s">
        <v>174</v>
      </c>
      <c r="P1105" s="50" t="s">
        <v>734</v>
      </c>
      <c r="Q1105" s="50" t="s">
        <v>47</v>
      </c>
      <c r="R1105" s="50" t="s">
        <v>338</v>
      </c>
      <c r="S1105" s="50" t="s">
        <v>336</v>
      </c>
      <c r="T1105" s="50" t="s">
        <v>188</v>
      </c>
      <c r="U1105" s="151">
        <f t="shared" si="318"/>
        <v>30</v>
      </c>
      <c r="V1105" s="50">
        <f t="shared" si="319"/>
        <v>1</v>
      </c>
      <c r="W1105" s="152">
        <f t="shared" si="320"/>
        <v>10.960900000000001</v>
      </c>
      <c r="X1105" s="152">
        <f t="shared" si="321"/>
        <v>17.869496666666667</v>
      </c>
      <c r="Y1105" s="134">
        <f t="shared" si="322"/>
        <v>0</v>
      </c>
      <c r="Z1105" s="152">
        <f t="shared" si="323"/>
        <v>0.20416666666666661</v>
      </c>
      <c r="AA1105" s="152">
        <f t="shared" si="324"/>
        <v>18.073663333333332</v>
      </c>
      <c r="AB1105" s="91">
        <f t="shared" si="325"/>
        <v>24</v>
      </c>
      <c r="AC1105" s="81">
        <f t="shared" si="326"/>
        <v>6</v>
      </c>
      <c r="AD1105" s="81">
        <f t="shared" si="327"/>
        <v>25</v>
      </c>
      <c r="AE1105" s="81" t="str">
        <f t="shared" si="328"/>
        <v>6-25</v>
      </c>
      <c r="AF1105" s="152">
        <f t="shared" si="329"/>
        <v>0.41699999999999998</v>
      </c>
      <c r="AG1105" s="153">
        <f t="shared" si="330"/>
        <v>0</v>
      </c>
      <c r="AH1105" s="85">
        <f t="shared" si="331"/>
        <v>1</v>
      </c>
      <c r="AI1105" s="81">
        <f t="shared" si="332"/>
        <v>25</v>
      </c>
    </row>
    <row r="1106" spans="2:35" x14ac:dyDescent="0.25">
      <c r="B1106" s="50" t="s">
        <v>145</v>
      </c>
      <c r="C1106" s="179">
        <v>387</v>
      </c>
      <c r="D1106" s="85">
        <f t="shared" si="316"/>
        <v>0</v>
      </c>
      <c r="E1106" s="267" t="s">
        <v>2608</v>
      </c>
      <c r="F1106" s="50" t="s">
        <v>441</v>
      </c>
      <c r="G1106" s="70">
        <v>0.33333333333333331</v>
      </c>
      <c r="H1106" s="192">
        <v>0.67083333333333339</v>
      </c>
      <c r="I1106" s="71">
        <v>44341</v>
      </c>
      <c r="J1106" s="201">
        <v>44371</v>
      </c>
      <c r="K1106" s="71">
        <v>44369</v>
      </c>
      <c r="L1106" s="71">
        <v>44369</v>
      </c>
      <c r="M1106" s="70">
        <v>0.33333333333333331</v>
      </c>
      <c r="N1106" s="192">
        <v>0.75</v>
      </c>
      <c r="O1106" s="50" t="s">
        <v>174</v>
      </c>
      <c r="P1106" s="50" t="s">
        <v>734</v>
      </c>
      <c r="Q1106" s="50" t="s">
        <v>47</v>
      </c>
      <c r="R1106" s="50" t="s">
        <v>338</v>
      </c>
      <c r="S1106" s="50" t="s">
        <v>336</v>
      </c>
      <c r="T1106" s="50" t="s">
        <v>188</v>
      </c>
      <c r="U1106" s="151">
        <f t="shared" si="318"/>
        <v>30</v>
      </c>
      <c r="V1106" s="50">
        <f t="shared" si="319"/>
        <v>1</v>
      </c>
      <c r="W1106" s="152">
        <f t="shared" si="320"/>
        <v>10.960900000000001</v>
      </c>
      <c r="X1106" s="152">
        <f t="shared" si="321"/>
        <v>17.869496666666667</v>
      </c>
      <c r="Y1106" s="134">
        <f t="shared" si="322"/>
        <v>0</v>
      </c>
      <c r="Z1106" s="152">
        <f t="shared" si="323"/>
        <v>0.20416666666666661</v>
      </c>
      <c r="AA1106" s="152">
        <f t="shared" si="324"/>
        <v>18.073663333333332</v>
      </c>
      <c r="AB1106" s="91">
        <f t="shared" si="325"/>
        <v>24</v>
      </c>
      <c r="AC1106" s="81">
        <f t="shared" si="326"/>
        <v>6</v>
      </c>
      <c r="AD1106" s="81">
        <f t="shared" si="327"/>
        <v>25</v>
      </c>
      <c r="AE1106" s="81" t="str">
        <f t="shared" si="328"/>
        <v>6-25</v>
      </c>
      <c r="AF1106" s="152">
        <f t="shared" si="329"/>
        <v>0.33366666666666667</v>
      </c>
      <c r="AG1106" s="153">
        <f t="shared" si="330"/>
        <v>0</v>
      </c>
      <c r="AH1106" s="85">
        <f t="shared" si="331"/>
        <v>1</v>
      </c>
      <c r="AI1106" s="81">
        <f t="shared" si="332"/>
        <v>25</v>
      </c>
    </row>
    <row r="1107" spans="2:35" ht="30" x14ac:dyDescent="0.25">
      <c r="B1107" s="50" t="s">
        <v>145</v>
      </c>
      <c r="C1107" s="179">
        <v>387</v>
      </c>
      <c r="D1107" s="85">
        <f t="shared" si="316"/>
        <v>0</v>
      </c>
      <c r="E1107" s="260" t="s">
        <v>2613</v>
      </c>
      <c r="F1107" s="50" t="s">
        <v>441</v>
      </c>
      <c r="G1107" s="70">
        <v>0.33333333333333298</v>
      </c>
      <c r="H1107" s="192">
        <v>0.67083333333333339</v>
      </c>
      <c r="I1107" s="71">
        <v>44341</v>
      </c>
      <c r="J1107" s="201">
        <v>44371</v>
      </c>
      <c r="K1107" s="71">
        <v>44370</v>
      </c>
      <c r="L1107" s="71">
        <v>44370</v>
      </c>
      <c r="M1107" s="70">
        <v>0.3125</v>
      </c>
      <c r="N1107" s="192">
        <v>0.72916666666666663</v>
      </c>
      <c r="O1107" s="50" t="s">
        <v>174</v>
      </c>
      <c r="P1107" s="50" t="s">
        <v>734</v>
      </c>
      <c r="Q1107" s="50" t="s">
        <v>47</v>
      </c>
      <c r="R1107" s="50" t="s">
        <v>338</v>
      </c>
      <c r="S1107" s="50" t="s">
        <v>336</v>
      </c>
      <c r="T1107" s="50" t="s">
        <v>188</v>
      </c>
      <c r="U1107" s="151">
        <f t="shared" ref="U1107:U1110" si="333">+J1107-I1107</f>
        <v>30</v>
      </c>
      <c r="V1107" s="50">
        <f t="shared" ref="V1107:V1110" si="334">IF(AND(G1107&lt;&gt;"",H1107&lt;&gt;""),1,0)</f>
        <v>1</v>
      </c>
      <c r="W1107" s="152">
        <f t="shared" ref="W1107:W1110" si="335">IF(OR(V1107=0,G1107="",H1107=""),0,IF(AND(V1107=1,U1107&lt;1,I1107=J1107,(H1107-G1107)&lt;=0.2075),H1107-G1107,IF(AND(V1107=1,U1107&lt;1,I1107=J1107,(H1107-G1107)&gt;0.2075),H1107-G1107-0.083,IF(AND(V1107=1,U1107&gt;1),((U1107-1)*0.3541)+(H1107-$AE$5)+($AF$5-G1107-0.083),IF(AND(V1107=1,U1107=1,I1107&lt;&gt;J1107,(H1107-G1107)&lt;=0.332),(H1107-$AE$5)+($AF$5-G1107)-0.166,(H1107-$AE$5)+($AF$5-G1107))))))</f>
        <v>10.960900000000001</v>
      </c>
      <c r="X1107" s="152">
        <f t="shared" ref="X1107:X1110" si="336">IF(OR(V1107=0,G1107="",H1107=""),0,IF(AND(V1107=1,U1107&lt;1,I1107=J1107,(H1107-G1107)&lt;=0.2075),H1107-G1107,IF(AND(V1107=1,U1107&lt;1,I1107=J1107,(H1107-G1107)&gt;0.2075),H1107-G1107-0.04167,IF(AND(V1107=1,U1107&gt;1),((U1107-1)*0.583)+(H1107-$AE$3)+($AF$3-G1107-0.04167),IF(AND(V1107=1,U1107=1,I1107&lt;&gt;J1107,(H1107-G1107)&lt;=0.332),(H1107-$AE$3)+($AF$3-G1107)-0.166,(H1107-$AE$3)+($AF$3-G1107))))))</f>
        <v>17.869496666666667</v>
      </c>
      <c r="Y1107" s="134">
        <f t="shared" ref="Y1107:Y1110" si="337">IFERROR(IF(H1107&gt;VLOOKUP(T1107,$AH$2:$AI$5,2,0),0,1),1)</f>
        <v>0</v>
      </c>
      <c r="Z1107" s="152">
        <f t="shared" ref="Z1107:Z1110" si="338">IF(Y1107=1,0,($AF$3-H1107))</f>
        <v>0.20416666666666661</v>
      </c>
      <c r="AA1107" s="152">
        <f t="shared" ref="AA1107:AA1110" si="339">X1107+Z1107</f>
        <v>18.073663333333332</v>
      </c>
      <c r="AB1107" s="91">
        <f t="shared" ref="AB1107:AB1110" si="340">DAY(J1107)</f>
        <v>24</v>
      </c>
      <c r="AC1107" s="81">
        <f t="shared" ref="AC1107:AC1110" si="341">MONTH(J1107)</f>
        <v>6</v>
      </c>
      <c r="AD1107" s="81">
        <f t="shared" ref="AD1107:AD1110" si="342">WEEKNUM(J1107,21)</f>
        <v>25</v>
      </c>
      <c r="AE1107" s="81" t="str">
        <f t="shared" ref="AE1107:AE1110" si="343">AC1107&amp;"-"&amp;AD1107</f>
        <v>6-25</v>
      </c>
      <c r="AF1107" s="152">
        <f t="shared" ref="AF1107:AF1110" si="344">IFERROR(IF(OR(AH1107=0,M1107="",N1107=""),0,IF(AND(AH1107=1,AG1107&lt;1,K1107=L1107,(N1107-M1107)&lt;=0.2075),N1107-M1107,IF(AND(AH1107=1,AG1107&lt;1,K1107=L1107,(N1107-M1107)&gt;0.2075),N1107-M1107-0.083,IF(AND(AH1107=1,AG1107&gt;1),((AG1107-1)*0.3541)+(N1107-$AE$5)+($AF$5-M1107-0.083),IF(AND(AH1107=1,AG1107=1,K1107&lt;&gt;L1107,(N1107-M1107)&lt;=0.332),(N1107-$AE$5)+($AF$5-M1107)-0.166,(N1107-$AE$5)+($AF$5-M1107)))))),"")</f>
        <v>0.33366666666666661</v>
      </c>
      <c r="AG1107" s="153">
        <f t="shared" ref="AG1107:AG1110" si="345">(L1107-K1107)</f>
        <v>0</v>
      </c>
      <c r="AH1107" s="85">
        <f t="shared" ref="AH1107:AH1110" si="346">IF(AND(R1107&lt;&gt;"",S1107&lt;&gt;""),1,0)</f>
        <v>1</v>
      </c>
      <c r="AI1107" s="81">
        <f t="shared" ref="AI1107:AI1110" si="347">WEEKNUM(L1107,21)</f>
        <v>25</v>
      </c>
    </row>
    <row r="1108" spans="2:35" ht="30" x14ac:dyDescent="0.25">
      <c r="B1108" s="50" t="s">
        <v>145</v>
      </c>
      <c r="C1108" s="179">
        <v>387</v>
      </c>
      <c r="D1108" s="85">
        <f t="shared" si="316"/>
        <v>0</v>
      </c>
      <c r="E1108" s="260" t="s">
        <v>2614</v>
      </c>
      <c r="F1108" s="50" t="s">
        <v>897</v>
      </c>
      <c r="G1108" s="70">
        <v>0.33333333333333298</v>
      </c>
      <c r="H1108" s="192">
        <v>0.67083333333333339</v>
      </c>
      <c r="I1108" s="71">
        <v>44341</v>
      </c>
      <c r="J1108" s="201">
        <v>44371</v>
      </c>
      <c r="K1108" s="71">
        <v>44370</v>
      </c>
      <c r="L1108" s="71">
        <v>44370</v>
      </c>
      <c r="M1108" s="70">
        <v>0.625</v>
      </c>
      <c r="N1108" s="192">
        <v>0.72916666666666663</v>
      </c>
      <c r="O1108" s="50" t="s">
        <v>84</v>
      </c>
      <c r="P1108" s="50" t="s">
        <v>734</v>
      </c>
      <c r="Q1108" s="50" t="s">
        <v>47</v>
      </c>
      <c r="R1108" s="50" t="s">
        <v>351</v>
      </c>
      <c r="S1108" s="50" t="s">
        <v>336</v>
      </c>
      <c r="T1108" s="50" t="s">
        <v>188</v>
      </c>
      <c r="U1108" s="151">
        <f t="shared" si="333"/>
        <v>30</v>
      </c>
      <c r="V1108" s="50">
        <f t="shared" si="334"/>
        <v>1</v>
      </c>
      <c r="W1108" s="152">
        <f t="shared" si="335"/>
        <v>10.960900000000001</v>
      </c>
      <c r="X1108" s="152">
        <f t="shared" si="336"/>
        <v>17.869496666666667</v>
      </c>
      <c r="Y1108" s="134">
        <f t="shared" si="337"/>
        <v>0</v>
      </c>
      <c r="Z1108" s="152">
        <f t="shared" si="338"/>
        <v>0.20416666666666661</v>
      </c>
      <c r="AA1108" s="152">
        <f t="shared" si="339"/>
        <v>18.073663333333332</v>
      </c>
      <c r="AB1108" s="91">
        <f t="shared" si="340"/>
        <v>24</v>
      </c>
      <c r="AC1108" s="81">
        <f t="shared" si="341"/>
        <v>6</v>
      </c>
      <c r="AD1108" s="81">
        <f t="shared" si="342"/>
        <v>25</v>
      </c>
      <c r="AE1108" s="81" t="str">
        <f t="shared" si="343"/>
        <v>6-25</v>
      </c>
      <c r="AF1108" s="152">
        <f t="shared" si="344"/>
        <v>0.10416666666666663</v>
      </c>
      <c r="AG1108" s="153">
        <f t="shared" si="345"/>
        <v>0</v>
      </c>
      <c r="AH1108" s="85">
        <f t="shared" si="346"/>
        <v>1</v>
      </c>
      <c r="AI1108" s="81">
        <f t="shared" si="347"/>
        <v>25</v>
      </c>
    </row>
    <row r="1109" spans="2:35" x14ac:dyDescent="0.25">
      <c r="B1109" s="50" t="s">
        <v>145</v>
      </c>
      <c r="C1109" s="179">
        <v>387</v>
      </c>
      <c r="D1109" s="85">
        <f t="shared" si="316"/>
        <v>0</v>
      </c>
      <c r="E1109" s="260" t="s">
        <v>2648</v>
      </c>
      <c r="F1109" s="50" t="s">
        <v>441</v>
      </c>
      <c r="G1109" s="70">
        <v>0.33333333333333298</v>
      </c>
      <c r="H1109" s="192">
        <v>0.67083333333333339</v>
      </c>
      <c r="I1109" s="71">
        <v>44341</v>
      </c>
      <c r="J1109" s="201">
        <v>44371</v>
      </c>
      <c r="K1109" s="71">
        <v>44372</v>
      </c>
      <c r="L1109" s="71">
        <v>44372</v>
      </c>
      <c r="M1109" s="70">
        <v>0.3125</v>
      </c>
      <c r="N1109" s="192">
        <v>0.58333333333333337</v>
      </c>
      <c r="O1109" s="50" t="s">
        <v>174</v>
      </c>
      <c r="P1109" s="50" t="s">
        <v>734</v>
      </c>
      <c r="Q1109" s="50" t="s">
        <v>47</v>
      </c>
      <c r="R1109" s="50" t="s">
        <v>338</v>
      </c>
      <c r="S1109" s="50" t="s">
        <v>336</v>
      </c>
      <c r="T1109" s="50" t="s">
        <v>188</v>
      </c>
      <c r="U1109" s="151">
        <f t="shared" si="333"/>
        <v>30</v>
      </c>
      <c r="V1109" s="50">
        <f t="shared" si="334"/>
        <v>1</v>
      </c>
      <c r="W1109" s="152">
        <f t="shared" si="335"/>
        <v>10.960900000000001</v>
      </c>
      <c r="X1109" s="152">
        <f t="shared" si="336"/>
        <v>17.869496666666667</v>
      </c>
      <c r="Y1109" s="134">
        <f t="shared" si="337"/>
        <v>0</v>
      </c>
      <c r="Z1109" s="152">
        <f t="shared" si="338"/>
        <v>0.20416666666666661</v>
      </c>
      <c r="AA1109" s="152">
        <f t="shared" si="339"/>
        <v>18.073663333333332</v>
      </c>
      <c r="AB1109" s="91">
        <f t="shared" si="340"/>
        <v>24</v>
      </c>
      <c r="AC1109" s="81">
        <f t="shared" si="341"/>
        <v>6</v>
      </c>
      <c r="AD1109" s="81">
        <f t="shared" si="342"/>
        <v>25</v>
      </c>
      <c r="AE1109" s="81" t="str">
        <f t="shared" si="343"/>
        <v>6-25</v>
      </c>
      <c r="AF1109" s="152">
        <f t="shared" si="344"/>
        <v>0.18783333333333335</v>
      </c>
      <c r="AG1109" s="153">
        <f t="shared" si="345"/>
        <v>0</v>
      </c>
      <c r="AH1109" s="85">
        <f t="shared" si="346"/>
        <v>1</v>
      </c>
      <c r="AI1109" s="81">
        <f t="shared" si="347"/>
        <v>25</v>
      </c>
    </row>
    <row r="1110" spans="2:35" x14ac:dyDescent="0.25">
      <c r="B1110" s="50" t="s">
        <v>145</v>
      </c>
      <c r="C1110" s="179">
        <v>387</v>
      </c>
      <c r="D1110" s="85">
        <f t="shared" si="316"/>
        <v>0</v>
      </c>
      <c r="E1110" s="260" t="s">
        <v>2647</v>
      </c>
      <c r="F1110" s="50" t="s">
        <v>1908</v>
      </c>
      <c r="G1110" s="70">
        <v>0.33333333333333298</v>
      </c>
      <c r="H1110" s="192">
        <v>0.67083333333333339</v>
      </c>
      <c r="I1110" s="71">
        <v>44341</v>
      </c>
      <c r="J1110" s="201">
        <v>44371</v>
      </c>
      <c r="K1110" s="71">
        <v>44372</v>
      </c>
      <c r="L1110" s="71">
        <v>44372</v>
      </c>
      <c r="M1110" s="70">
        <v>0.33333333333333331</v>
      </c>
      <c r="N1110" s="192">
        <v>0.5</v>
      </c>
      <c r="O1110" s="50" t="s">
        <v>372</v>
      </c>
      <c r="P1110" s="50" t="s">
        <v>734</v>
      </c>
      <c r="Q1110" s="50" t="s">
        <v>47</v>
      </c>
      <c r="R1110" s="50" t="s">
        <v>349</v>
      </c>
      <c r="S1110" s="50" t="s">
        <v>336</v>
      </c>
      <c r="T1110" s="50" t="s">
        <v>188</v>
      </c>
      <c r="U1110" s="151">
        <f t="shared" si="333"/>
        <v>30</v>
      </c>
      <c r="V1110" s="50">
        <f t="shared" si="334"/>
        <v>1</v>
      </c>
      <c r="W1110" s="152">
        <f t="shared" si="335"/>
        <v>10.960900000000001</v>
      </c>
      <c r="X1110" s="152">
        <f t="shared" si="336"/>
        <v>17.869496666666667</v>
      </c>
      <c r="Y1110" s="134">
        <f t="shared" si="337"/>
        <v>0</v>
      </c>
      <c r="Z1110" s="152">
        <f t="shared" si="338"/>
        <v>0.20416666666666661</v>
      </c>
      <c r="AA1110" s="152">
        <f t="shared" si="339"/>
        <v>18.073663333333332</v>
      </c>
      <c r="AB1110" s="91">
        <f t="shared" si="340"/>
        <v>24</v>
      </c>
      <c r="AC1110" s="81">
        <f t="shared" si="341"/>
        <v>6</v>
      </c>
      <c r="AD1110" s="81">
        <f t="shared" si="342"/>
        <v>25</v>
      </c>
      <c r="AE1110" s="81" t="str">
        <f t="shared" si="343"/>
        <v>6-25</v>
      </c>
      <c r="AF1110" s="152">
        <f t="shared" si="344"/>
        <v>0.16666666666666669</v>
      </c>
      <c r="AG1110" s="153">
        <f t="shared" si="345"/>
        <v>0</v>
      </c>
      <c r="AH1110" s="85">
        <f t="shared" si="346"/>
        <v>1</v>
      </c>
      <c r="AI1110" s="81">
        <f t="shared" si="347"/>
        <v>25</v>
      </c>
    </row>
    <row r="1111" spans="2:35" x14ac:dyDescent="0.25">
      <c r="B1111" s="50" t="s">
        <v>145</v>
      </c>
      <c r="C1111" s="179">
        <v>387</v>
      </c>
      <c r="D1111" s="85">
        <f t="shared" si="316"/>
        <v>0</v>
      </c>
      <c r="E1111" s="260" t="s">
        <v>2646</v>
      </c>
      <c r="F1111" s="50" t="s">
        <v>1338</v>
      </c>
      <c r="G1111" s="70">
        <v>0.33333333333333298</v>
      </c>
      <c r="H1111" s="192">
        <v>0.67083333333333339</v>
      </c>
      <c r="I1111" s="71">
        <v>44341</v>
      </c>
      <c r="J1111" s="201">
        <v>44371</v>
      </c>
      <c r="K1111" s="71">
        <v>44372</v>
      </c>
      <c r="L1111" s="71">
        <v>44372</v>
      </c>
      <c r="M1111" s="70">
        <v>0.45833333333333331</v>
      </c>
      <c r="N1111" s="192">
        <v>0.625</v>
      </c>
      <c r="O1111" s="50" t="s">
        <v>136</v>
      </c>
      <c r="P1111" s="50" t="s">
        <v>734</v>
      </c>
      <c r="Q1111" s="50" t="s">
        <v>47</v>
      </c>
      <c r="R1111" s="50" t="s">
        <v>350</v>
      </c>
      <c r="S1111" s="50" t="s">
        <v>336</v>
      </c>
      <c r="T1111" s="50" t="s">
        <v>188</v>
      </c>
      <c r="U1111" s="151">
        <f t="shared" ref="U1111:U1112" si="348">+J1111-I1111</f>
        <v>30</v>
      </c>
      <c r="V1111" s="50">
        <f t="shared" ref="V1111:V1112" si="349">IF(AND(G1111&lt;&gt;"",H1111&lt;&gt;""),1,0)</f>
        <v>1</v>
      </c>
      <c r="W1111" s="152">
        <f t="shared" ref="W1111:W1112" si="350">IF(OR(V1111=0,G1111="",H1111=""),0,IF(AND(V1111=1,U1111&lt;1,I1111=J1111,(H1111-G1111)&lt;=0.2075),H1111-G1111,IF(AND(V1111=1,U1111&lt;1,I1111=J1111,(H1111-G1111)&gt;0.2075),H1111-G1111-0.083,IF(AND(V1111=1,U1111&gt;1),((U1111-1)*0.3541)+(H1111-$AE$5)+($AF$5-G1111-0.083),IF(AND(V1111=1,U1111=1,I1111&lt;&gt;J1111,(H1111-G1111)&lt;=0.332),(H1111-$AE$5)+($AF$5-G1111)-0.166,(H1111-$AE$5)+($AF$5-G1111))))))</f>
        <v>10.960900000000001</v>
      </c>
      <c r="X1111" s="152">
        <f t="shared" ref="X1111:X1112" si="351">IF(OR(V1111=0,G1111="",H1111=""),0,IF(AND(V1111=1,U1111&lt;1,I1111=J1111,(H1111-G1111)&lt;=0.2075),H1111-G1111,IF(AND(V1111=1,U1111&lt;1,I1111=J1111,(H1111-G1111)&gt;0.2075),H1111-G1111-0.04167,IF(AND(V1111=1,U1111&gt;1),((U1111-1)*0.583)+(H1111-$AE$3)+($AF$3-G1111-0.04167),IF(AND(V1111=1,U1111=1,I1111&lt;&gt;J1111,(H1111-G1111)&lt;=0.332),(H1111-$AE$3)+($AF$3-G1111)-0.166,(H1111-$AE$3)+($AF$3-G1111))))))</f>
        <v>17.869496666666667</v>
      </c>
      <c r="Y1111" s="134">
        <f t="shared" ref="Y1111:Y1112" si="352">IFERROR(IF(H1111&gt;VLOOKUP(T1111,$AH$2:$AI$5,2,0),0,1),1)</f>
        <v>0</v>
      </c>
      <c r="Z1111" s="152">
        <f t="shared" ref="Z1111:Z1112" si="353">IF(Y1111=1,0,($AF$3-H1111))</f>
        <v>0.20416666666666661</v>
      </c>
      <c r="AA1111" s="152">
        <f t="shared" ref="AA1111:AA1112" si="354">X1111+Z1111</f>
        <v>18.073663333333332</v>
      </c>
      <c r="AB1111" s="91">
        <f t="shared" ref="AB1111:AB1112" si="355">DAY(J1111)</f>
        <v>24</v>
      </c>
      <c r="AC1111" s="81">
        <f t="shared" ref="AC1111:AC1112" si="356">MONTH(J1111)</f>
        <v>6</v>
      </c>
      <c r="AD1111" s="81">
        <f t="shared" ref="AD1111:AD1112" si="357">WEEKNUM(J1111,21)</f>
        <v>25</v>
      </c>
      <c r="AE1111" s="81" t="str">
        <f t="shared" ref="AE1111:AE1112" si="358">AC1111&amp;"-"&amp;AD1111</f>
        <v>6-25</v>
      </c>
      <c r="AF1111" s="152">
        <f t="shared" ref="AF1111:AF1112" si="359">IFERROR(IF(OR(AH1111=0,M1111="",N1111=""),0,IF(AND(AH1111=1,AG1111&lt;1,K1111=L1111,(N1111-M1111)&lt;=0.2075),N1111-M1111,IF(AND(AH1111=1,AG1111&lt;1,K1111=L1111,(N1111-M1111)&gt;0.2075),N1111-M1111-0.083,IF(AND(AH1111=1,AG1111&gt;1),((AG1111-1)*0.3541)+(N1111-$AE$5)+($AF$5-M1111-0.083),IF(AND(AH1111=1,AG1111=1,K1111&lt;&gt;L1111,(N1111-M1111)&lt;=0.332),(N1111-$AE$5)+($AF$5-M1111)-0.166,(N1111-$AE$5)+($AF$5-M1111)))))),"")</f>
        <v>0.16666666666666669</v>
      </c>
      <c r="AG1111" s="153">
        <f t="shared" ref="AG1111:AG1112" si="360">(L1111-K1111)</f>
        <v>0</v>
      </c>
      <c r="AH1111" s="85">
        <f t="shared" ref="AH1111:AH1112" si="361">IF(AND(R1111&lt;&gt;"",S1111&lt;&gt;""),1,0)</f>
        <v>1</v>
      </c>
      <c r="AI1111" s="81">
        <f t="shared" ref="AI1111:AI1112" si="362">WEEKNUM(L1111,21)</f>
        <v>25</v>
      </c>
    </row>
    <row r="1112" spans="2:35" ht="30" x14ac:dyDescent="0.25">
      <c r="B1112" s="50" t="s">
        <v>145</v>
      </c>
      <c r="C1112" s="179">
        <v>387</v>
      </c>
      <c r="D1112" s="85">
        <v>0</v>
      </c>
      <c r="E1112" s="260" t="s">
        <v>2645</v>
      </c>
      <c r="F1112" s="50" t="s">
        <v>897</v>
      </c>
      <c r="G1112" s="70">
        <v>0.33333333333333298</v>
      </c>
      <c r="H1112" s="192">
        <v>0.67083333333333339</v>
      </c>
      <c r="I1112" s="71">
        <v>44341</v>
      </c>
      <c r="J1112" s="201">
        <v>44371</v>
      </c>
      <c r="K1112" s="71">
        <v>44372</v>
      </c>
      <c r="L1112" s="71">
        <v>44372</v>
      </c>
      <c r="M1112" s="70">
        <v>0.58333333333333337</v>
      </c>
      <c r="N1112" s="192">
        <v>0.67083333333333339</v>
      </c>
      <c r="O1112" s="50" t="s">
        <v>84</v>
      </c>
      <c r="P1112" s="50" t="s">
        <v>734</v>
      </c>
      <c r="Q1112" s="50" t="s">
        <v>47</v>
      </c>
      <c r="R1112" s="50" t="s">
        <v>351</v>
      </c>
      <c r="S1112" s="50" t="s">
        <v>336</v>
      </c>
      <c r="T1112" s="50" t="s">
        <v>188</v>
      </c>
      <c r="U1112" s="151">
        <f t="shared" si="348"/>
        <v>30</v>
      </c>
      <c r="V1112" s="50">
        <f t="shared" si="349"/>
        <v>1</v>
      </c>
      <c r="W1112" s="152">
        <f t="shared" si="350"/>
        <v>10.960900000000001</v>
      </c>
      <c r="X1112" s="152">
        <f t="shared" si="351"/>
        <v>17.869496666666667</v>
      </c>
      <c r="Y1112" s="134">
        <f t="shared" si="352"/>
        <v>0</v>
      </c>
      <c r="Z1112" s="152">
        <f t="shared" si="353"/>
        <v>0.20416666666666661</v>
      </c>
      <c r="AA1112" s="152">
        <f t="shared" si="354"/>
        <v>18.073663333333332</v>
      </c>
      <c r="AB1112" s="91">
        <f t="shared" si="355"/>
        <v>24</v>
      </c>
      <c r="AC1112" s="81">
        <f t="shared" si="356"/>
        <v>6</v>
      </c>
      <c r="AD1112" s="81">
        <f t="shared" si="357"/>
        <v>25</v>
      </c>
      <c r="AE1112" s="81" t="str">
        <f t="shared" si="358"/>
        <v>6-25</v>
      </c>
      <c r="AF1112" s="152">
        <f t="shared" si="359"/>
        <v>8.7500000000000022E-2</v>
      </c>
      <c r="AG1112" s="153">
        <f t="shared" si="360"/>
        <v>0</v>
      </c>
      <c r="AH1112" s="85">
        <f t="shared" si="361"/>
        <v>1</v>
      </c>
      <c r="AI1112" s="81">
        <f t="shared" si="362"/>
        <v>25</v>
      </c>
    </row>
    <row r="1113" spans="2:35" x14ac:dyDescent="0.25">
      <c r="B1113" s="50" t="s">
        <v>82</v>
      </c>
      <c r="C1113" s="179">
        <v>388</v>
      </c>
      <c r="D1113" s="85">
        <f>IF(C1113=C1114,0,1)</f>
        <v>1</v>
      </c>
      <c r="E1113" s="50" t="s">
        <v>1808</v>
      </c>
      <c r="F1113" s="50" t="s">
        <v>441</v>
      </c>
      <c r="G1113" s="70">
        <v>0.3972222222222222</v>
      </c>
      <c r="H1113" s="70">
        <v>0.66666666666666663</v>
      </c>
      <c r="I1113" s="71">
        <v>44341</v>
      </c>
      <c r="J1113" s="71">
        <v>44341</v>
      </c>
      <c r="K1113" s="71">
        <v>44341</v>
      </c>
      <c r="L1113" s="71">
        <v>44341</v>
      </c>
      <c r="M1113" s="70">
        <v>0.375</v>
      </c>
      <c r="N1113" s="70">
        <v>0.45833333333333331</v>
      </c>
      <c r="O1113" s="50" t="s">
        <v>738</v>
      </c>
      <c r="P1113" s="50" t="s">
        <v>293</v>
      </c>
      <c r="Q1113" s="50" t="s">
        <v>77</v>
      </c>
      <c r="R1113" s="50" t="s">
        <v>344</v>
      </c>
      <c r="S1113" s="50" t="s">
        <v>336</v>
      </c>
      <c r="T1113" s="50" t="s">
        <v>184</v>
      </c>
      <c r="U1113" s="151">
        <f t="shared" si="318"/>
        <v>0</v>
      </c>
      <c r="V1113" s="50">
        <f t="shared" si="319"/>
        <v>1</v>
      </c>
      <c r="W1113" s="152">
        <f t="shared" si="320"/>
        <v>0.18644444444444441</v>
      </c>
      <c r="X1113" s="152">
        <f t="shared" si="321"/>
        <v>0.22777444444444445</v>
      </c>
      <c r="Y1113" s="134">
        <f t="shared" si="322"/>
        <v>1</v>
      </c>
      <c r="Z1113" s="152">
        <f t="shared" si="323"/>
        <v>0</v>
      </c>
      <c r="AA1113" s="152">
        <f t="shared" si="324"/>
        <v>0.22777444444444445</v>
      </c>
      <c r="AB1113" s="91">
        <f t="shared" si="325"/>
        <v>25</v>
      </c>
      <c r="AC1113" s="81">
        <f t="shared" si="326"/>
        <v>5</v>
      </c>
      <c r="AD1113" s="81">
        <f t="shared" si="327"/>
        <v>21</v>
      </c>
      <c r="AE1113" s="81" t="str">
        <f t="shared" si="328"/>
        <v>5-21</v>
      </c>
      <c r="AF1113" s="152">
        <f t="shared" si="329"/>
        <v>8.3333333333333315E-2</v>
      </c>
      <c r="AG1113" s="153">
        <f t="shared" si="330"/>
        <v>0</v>
      </c>
      <c r="AH1113" s="85">
        <f t="shared" si="331"/>
        <v>1</v>
      </c>
      <c r="AI1113" s="81">
        <f t="shared" si="332"/>
        <v>21</v>
      </c>
    </row>
    <row r="1114" spans="2:35" ht="30" x14ac:dyDescent="0.25">
      <c r="B1114" s="50" t="s">
        <v>67</v>
      </c>
      <c r="C1114" s="179">
        <v>389</v>
      </c>
      <c r="D1114" s="85">
        <f>IF(C1114=C1115,0,1)</f>
        <v>0</v>
      </c>
      <c r="E1114" s="72" t="s">
        <v>1809</v>
      </c>
      <c r="F1114" s="50" t="s">
        <v>441</v>
      </c>
      <c r="G1114" s="70">
        <v>0.44444444444444442</v>
      </c>
      <c r="H1114" s="70">
        <v>0.68055555555555547</v>
      </c>
      <c r="I1114" s="71">
        <v>44341</v>
      </c>
      <c r="J1114" s="71">
        <v>44343</v>
      </c>
      <c r="K1114" s="71">
        <v>44342</v>
      </c>
      <c r="L1114" s="71">
        <v>44342</v>
      </c>
      <c r="M1114" s="70">
        <v>0.63680555555555551</v>
      </c>
      <c r="N1114" s="70">
        <v>0.68055555555555547</v>
      </c>
      <c r="O1114" s="50" t="s">
        <v>100</v>
      </c>
      <c r="P1114" s="50" t="s">
        <v>1175</v>
      </c>
      <c r="Q1114" s="50" t="s">
        <v>77</v>
      </c>
      <c r="R1114" s="50" t="s">
        <v>443</v>
      </c>
      <c r="S1114" s="50" t="s">
        <v>337</v>
      </c>
      <c r="T1114" s="50" t="s">
        <v>184</v>
      </c>
      <c r="U1114" s="151">
        <f t="shared" si="318"/>
        <v>2</v>
      </c>
      <c r="V1114" s="50">
        <f t="shared" si="319"/>
        <v>1</v>
      </c>
      <c r="W1114" s="152">
        <f t="shared" si="320"/>
        <v>0.94471111111111106</v>
      </c>
      <c r="X1114" s="152">
        <f t="shared" si="321"/>
        <v>1.4441077777777775</v>
      </c>
      <c r="Y1114" s="134">
        <f t="shared" si="322"/>
        <v>0</v>
      </c>
      <c r="Z1114" s="152">
        <f t="shared" si="323"/>
        <v>0.19444444444444453</v>
      </c>
      <c r="AA1114" s="152">
        <f t="shared" si="324"/>
        <v>1.6385522222222222</v>
      </c>
      <c r="AB1114" s="91">
        <f t="shared" si="325"/>
        <v>27</v>
      </c>
      <c r="AC1114" s="81">
        <f t="shared" si="326"/>
        <v>5</v>
      </c>
      <c r="AD1114" s="81">
        <f t="shared" si="327"/>
        <v>21</v>
      </c>
      <c r="AE1114" s="81" t="str">
        <f t="shared" si="328"/>
        <v>5-21</v>
      </c>
      <c r="AF1114" s="152">
        <f t="shared" si="329"/>
        <v>4.3749999999999956E-2</v>
      </c>
      <c r="AG1114" s="153">
        <f t="shared" si="330"/>
        <v>0</v>
      </c>
      <c r="AH1114" s="85">
        <f t="shared" si="331"/>
        <v>1</v>
      </c>
      <c r="AI1114" s="81">
        <f t="shared" si="332"/>
        <v>21</v>
      </c>
    </row>
    <row r="1115" spans="2:35" ht="30" x14ac:dyDescent="0.25">
      <c r="B1115" s="50" t="s">
        <v>67</v>
      </c>
      <c r="C1115" s="179">
        <v>389</v>
      </c>
      <c r="D1115" s="85">
        <f>IF(C1115=C1116,0,1)</f>
        <v>0</v>
      </c>
      <c r="E1115" s="72" t="s">
        <v>1810</v>
      </c>
      <c r="F1115" s="50" t="s">
        <v>441</v>
      </c>
      <c r="G1115" s="70">
        <v>0.44444444444444442</v>
      </c>
      <c r="H1115" s="70">
        <v>0.68055555555555547</v>
      </c>
      <c r="I1115" s="71">
        <v>44341</v>
      </c>
      <c r="J1115" s="71">
        <v>44343</v>
      </c>
      <c r="K1115" s="71">
        <v>44342</v>
      </c>
      <c r="L1115" s="71">
        <v>44342</v>
      </c>
      <c r="M1115" s="70">
        <v>0.66666666666666663</v>
      </c>
      <c r="N1115" s="70">
        <v>0.71875</v>
      </c>
      <c r="O1115" s="50" t="s">
        <v>400</v>
      </c>
      <c r="P1115" s="50" t="s">
        <v>1175</v>
      </c>
      <c r="Q1115" s="50" t="s">
        <v>77</v>
      </c>
      <c r="R1115" s="50" t="s">
        <v>352</v>
      </c>
      <c r="S1115" s="50" t="s">
        <v>337</v>
      </c>
      <c r="T1115" s="50" t="s">
        <v>184</v>
      </c>
      <c r="U1115" s="151">
        <f t="shared" si="318"/>
        <v>2</v>
      </c>
      <c r="V1115" s="50">
        <f t="shared" si="319"/>
        <v>1</v>
      </c>
      <c r="W1115" s="152">
        <f t="shared" si="320"/>
        <v>0.94471111111111106</v>
      </c>
      <c r="X1115" s="152">
        <f t="shared" si="321"/>
        <v>1.4441077777777775</v>
      </c>
      <c r="Y1115" s="134">
        <f t="shared" si="322"/>
        <v>0</v>
      </c>
      <c r="Z1115" s="152">
        <f t="shared" si="323"/>
        <v>0.19444444444444453</v>
      </c>
      <c r="AA1115" s="152">
        <f t="shared" si="324"/>
        <v>1.6385522222222222</v>
      </c>
      <c r="AB1115" s="91">
        <f t="shared" si="325"/>
        <v>27</v>
      </c>
      <c r="AC1115" s="81">
        <f t="shared" si="326"/>
        <v>5</v>
      </c>
      <c r="AD1115" s="81">
        <f t="shared" si="327"/>
        <v>21</v>
      </c>
      <c r="AE1115" s="81" t="str">
        <f t="shared" si="328"/>
        <v>5-21</v>
      </c>
      <c r="AF1115" s="152">
        <f t="shared" si="329"/>
        <v>5.208333333333337E-2</v>
      </c>
      <c r="AG1115" s="153">
        <f t="shared" si="330"/>
        <v>0</v>
      </c>
      <c r="AH1115" s="85">
        <f t="shared" si="331"/>
        <v>1</v>
      </c>
      <c r="AI1115" s="81">
        <f t="shared" si="332"/>
        <v>21</v>
      </c>
    </row>
    <row r="1116" spans="2:35" ht="30" x14ac:dyDescent="0.25">
      <c r="B1116" s="50" t="s">
        <v>67</v>
      </c>
      <c r="C1116" s="179">
        <v>389</v>
      </c>
      <c r="D1116" s="85">
        <f>IF(C1116=C1117,0,1)</f>
        <v>0</v>
      </c>
      <c r="E1116" s="72" t="s">
        <v>1851</v>
      </c>
      <c r="F1116" s="50" t="s">
        <v>441</v>
      </c>
      <c r="G1116" s="70">
        <v>0.44444444444444442</v>
      </c>
      <c r="H1116" s="70">
        <v>0.68055555555555547</v>
      </c>
      <c r="I1116" s="71">
        <v>44341</v>
      </c>
      <c r="J1116" s="71">
        <v>44343</v>
      </c>
      <c r="K1116" s="71">
        <v>44343</v>
      </c>
      <c r="L1116" s="71">
        <v>44343</v>
      </c>
      <c r="M1116" s="70">
        <v>0.3125</v>
      </c>
      <c r="N1116" s="70">
        <v>0.4284722222222222</v>
      </c>
      <c r="O1116" s="50" t="s">
        <v>684</v>
      </c>
      <c r="P1116" s="50" t="s">
        <v>1175</v>
      </c>
      <c r="Q1116" s="50" t="s">
        <v>77</v>
      </c>
      <c r="R1116" s="50" t="s">
        <v>443</v>
      </c>
      <c r="S1116" s="50" t="s">
        <v>337</v>
      </c>
      <c r="T1116" s="50" t="s">
        <v>184</v>
      </c>
      <c r="U1116" s="151">
        <f t="shared" si="318"/>
        <v>2</v>
      </c>
      <c r="V1116" s="50">
        <f t="shared" si="319"/>
        <v>1</v>
      </c>
      <c r="W1116" s="152">
        <f t="shared" si="320"/>
        <v>0.94471111111111106</v>
      </c>
      <c r="X1116" s="152">
        <f t="shared" si="321"/>
        <v>1.4441077777777775</v>
      </c>
      <c r="Y1116" s="134">
        <f t="shared" si="322"/>
        <v>0</v>
      </c>
      <c r="Z1116" s="152">
        <f t="shared" si="323"/>
        <v>0.19444444444444453</v>
      </c>
      <c r="AA1116" s="152">
        <f t="shared" si="324"/>
        <v>1.6385522222222222</v>
      </c>
      <c r="AB1116" s="91">
        <f t="shared" si="325"/>
        <v>27</v>
      </c>
      <c r="AC1116" s="81">
        <f t="shared" si="326"/>
        <v>5</v>
      </c>
      <c r="AD1116" s="81">
        <f t="shared" si="327"/>
        <v>21</v>
      </c>
      <c r="AE1116" s="81" t="str">
        <f t="shared" si="328"/>
        <v>5-21</v>
      </c>
      <c r="AF1116" s="152">
        <f t="shared" si="329"/>
        <v>0.1159722222222222</v>
      </c>
      <c r="AG1116" s="153">
        <f t="shared" si="330"/>
        <v>0</v>
      </c>
      <c r="AH1116" s="85">
        <f t="shared" si="331"/>
        <v>1</v>
      </c>
      <c r="AI1116" s="81">
        <f t="shared" si="332"/>
        <v>21</v>
      </c>
    </row>
    <row r="1117" spans="2:35" ht="45" x14ac:dyDescent="0.25">
      <c r="B1117" s="50" t="s">
        <v>67</v>
      </c>
      <c r="C1117" s="179">
        <v>389</v>
      </c>
      <c r="D1117" s="85">
        <f>IF(C1117=C1118,0,1)</f>
        <v>0</v>
      </c>
      <c r="E1117" s="72" t="s">
        <v>1852</v>
      </c>
      <c r="F1117" s="50" t="s">
        <v>441</v>
      </c>
      <c r="G1117" s="70">
        <v>0.44444444444444442</v>
      </c>
      <c r="H1117" s="70">
        <v>0.68055555555555547</v>
      </c>
      <c r="I1117" s="71">
        <v>44341</v>
      </c>
      <c r="J1117" s="71">
        <v>44343</v>
      </c>
      <c r="K1117" s="71">
        <v>44343</v>
      </c>
      <c r="L1117" s="71">
        <v>44343</v>
      </c>
      <c r="M1117" s="70">
        <v>0.3125</v>
      </c>
      <c r="N1117" s="70">
        <v>0.4375</v>
      </c>
      <c r="O1117" s="50" t="s">
        <v>100</v>
      </c>
      <c r="P1117" s="50" t="s">
        <v>1175</v>
      </c>
      <c r="Q1117" s="50" t="s">
        <v>77</v>
      </c>
      <c r="R1117" s="50" t="s">
        <v>338</v>
      </c>
      <c r="S1117" s="50" t="s">
        <v>336</v>
      </c>
      <c r="T1117" s="50" t="s">
        <v>184</v>
      </c>
      <c r="U1117" s="151">
        <f t="shared" si="318"/>
        <v>2</v>
      </c>
      <c r="V1117" s="50">
        <f t="shared" si="319"/>
        <v>1</v>
      </c>
      <c r="W1117" s="152">
        <f t="shared" si="320"/>
        <v>0.94471111111111106</v>
      </c>
      <c r="X1117" s="152">
        <f t="shared" si="321"/>
        <v>1.4441077777777775</v>
      </c>
      <c r="Y1117" s="134">
        <f t="shared" si="322"/>
        <v>0</v>
      </c>
      <c r="Z1117" s="152">
        <f t="shared" si="323"/>
        <v>0.19444444444444453</v>
      </c>
      <c r="AA1117" s="152">
        <f t="shared" si="324"/>
        <v>1.6385522222222222</v>
      </c>
      <c r="AB1117" s="91">
        <f t="shared" si="325"/>
        <v>27</v>
      </c>
      <c r="AC1117" s="81">
        <f t="shared" si="326"/>
        <v>5</v>
      </c>
      <c r="AD1117" s="81">
        <f t="shared" si="327"/>
        <v>21</v>
      </c>
      <c r="AE1117" s="81" t="str">
        <f t="shared" si="328"/>
        <v>5-21</v>
      </c>
      <c r="AF1117" s="152">
        <f t="shared" si="329"/>
        <v>0.125</v>
      </c>
      <c r="AG1117" s="153">
        <f t="shared" si="330"/>
        <v>0</v>
      </c>
      <c r="AH1117" s="85">
        <f t="shared" si="331"/>
        <v>1</v>
      </c>
      <c r="AI1117" s="81">
        <f t="shared" si="332"/>
        <v>21</v>
      </c>
    </row>
    <row r="1118" spans="2:35" ht="45" x14ac:dyDescent="0.25">
      <c r="B1118" s="50" t="s">
        <v>1853</v>
      </c>
      <c r="C1118" s="179">
        <v>389</v>
      </c>
      <c r="D1118" s="85">
        <v>0</v>
      </c>
      <c r="E1118" s="72" t="s">
        <v>1854</v>
      </c>
      <c r="F1118" s="50" t="s">
        <v>1051</v>
      </c>
      <c r="G1118" s="70">
        <v>0.44444444444444442</v>
      </c>
      <c r="H1118" s="70">
        <v>0.68055555555555547</v>
      </c>
      <c r="I1118" s="71">
        <v>44341</v>
      </c>
      <c r="J1118" s="71">
        <v>44343</v>
      </c>
      <c r="K1118" s="71">
        <v>44343</v>
      </c>
      <c r="L1118" s="71">
        <v>44343</v>
      </c>
      <c r="M1118" s="70">
        <v>0.4055555555555555</v>
      </c>
      <c r="N1118" s="70">
        <v>0.68055555555555547</v>
      </c>
      <c r="O1118" s="50" t="s">
        <v>62</v>
      </c>
      <c r="P1118" s="50" t="s">
        <v>1175</v>
      </c>
      <c r="Q1118" s="50" t="s">
        <v>77</v>
      </c>
      <c r="R1118" s="50" t="s">
        <v>349</v>
      </c>
      <c r="S1118" s="50" t="s">
        <v>336</v>
      </c>
      <c r="T1118" s="50" t="s">
        <v>184</v>
      </c>
      <c r="U1118" s="151">
        <f t="shared" si="301"/>
        <v>2</v>
      </c>
      <c r="V1118" s="50">
        <f t="shared" si="302"/>
        <v>1</v>
      </c>
      <c r="W1118" s="152">
        <f t="shared" si="317"/>
        <v>0.94471111111111106</v>
      </c>
      <c r="X1118" s="152">
        <f t="shared" si="315"/>
        <v>1.4441077777777775</v>
      </c>
      <c r="Y1118" s="134">
        <f t="shared" si="303"/>
        <v>0</v>
      </c>
      <c r="Z1118" s="152">
        <f t="shared" si="304"/>
        <v>0.19444444444444453</v>
      </c>
      <c r="AA1118" s="152">
        <f t="shared" si="305"/>
        <v>1.6385522222222222</v>
      </c>
      <c r="AB1118" s="91">
        <f t="shared" si="306"/>
        <v>27</v>
      </c>
      <c r="AC1118" s="81">
        <f t="shared" si="307"/>
        <v>5</v>
      </c>
      <c r="AD1118" s="81">
        <f t="shared" si="308"/>
        <v>21</v>
      </c>
      <c r="AE1118" s="81" t="str">
        <f t="shared" si="309"/>
        <v>5-21</v>
      </c>
      <c r="AF1118" s="152">
        <f t="shared" si="310"/>
        <v>0.19199999999999995</v>
      </c>
      <c r="AG1118" s="153">
        <f t="shared" si="311"/>
        <v>0</v>
      </c>
      <c r="AH1118" s="85">
        <f t="shared" si="312"/>
        <v>1</v>
      </c>
      <c r="AI1118" s="81">
        <f t="shared" si="313"/>
        <v>21</v>
      </c>
    </row>
    <row r="1119" spans="2:35" ht="30" x14ac:dyDescent="0.25">
      <c r="B1119" s="50" t="s">
        <v>104</v>
      </c>
      <c r="C1119" s="179">
        <v>390</v>
      </c>
      <c r="D1119" s="85">
        <f>IF(C1119=C1120,0,1)</f>
        <v>0</v>
      </c>
      <c r="E1119" s="72" t="s">
        <v>1811</v>
      </c>
      <c r="F1119" s="50" t="s">
        <v>890</v>
      </c>
      <c r="G1119" s="70">
        <v>0.44444444444444442</v>
      </c>
      <c r="H1119" s="70">
        <v>0.50694444444444442</v>
      </c>
      <c r="I1119" s="71">
        <v>44341</v>
      </c>
      <c r="J1119" s="71">
        <v>44345</v>
      </c>
      <c r="K1119" s="71">
        <v>44342</v>
      </c>
      <c r="L1119" s="71">
        <v>44342</v>
      </c>
      <c r="M1119" s="70">
        <v>0.3125</v>
      </c>
      <c r="N1119" s="70">
        <v>0.34722222222222227</v>
      </c>
      <c r="O1119" s="72" t="s">
        <v>1812</v>
      </c>
      <c r="P1119" s="50" t="s">
        <v>1813</v>
      </c>
      <c r="Q1119" s="50" t="s">
        <v>47</v>
      </c>
      <c r="R1119" s="72" t="s">
        <v>380</v>
      </c>
      <c r="S1119" s="50" t="s">
        <v>336</v>
      </c>
      <c r="T1119" s="50" t="s">
        <v>184</v>
      </c>
      <c r="U1119" s="151">
        <f t="shared" si="301"/>
        <v>4</v>
      </c>
      <c r="V1119" s="50">
        <f t="shared" si="302"/>
        <v>1</v>
      </c>
      <c r="W1119" s="152">
        <f t="shared" si="317"/>
        <v>1.4792999999999998</v>
      </c>
      <c r="X1119" s="152">
        <f t="shared" si="315"/>
        <v>2.4364966666666663</v>
      </c>
      <c r="Y1119" s="134">
        <f t="shared" si="303"/>
        <v>1</v>
      </c>
      <c r="Z1119" s="152">
        <f t="shared" si="304"/>
        <v>0</v>
      </c>
      <c r="AA1119" s="152">
        <f t="shared" si="305"/>
        <v>2.4364966666666663</v>
      </c>
      <c r="AB1119" s="91">
        <f t="shared" si="306"/>
        <v>29</v>
      </c>
      <c r="AC1119" s="81">
        <f t="shared" si="307"/>
        <v>5</v>
      </c>
      <c r="AD1119" s="81">
        <f t="shared" si="308"/>
        <v>21</v>
      </c>
      <c r="AE1119" s="81" t="str">
        <f t="shared" si="309"/>
        <v>5-21</v>
      </c>
      <c r="AF1119" s="152">
        <f t="shared" si="310"/>
        <v>3.4722222222222265E-2</v>
      </c>
      <c r="AG1119" s="153">
        <f t="shared" si="311"/>
        <v>0</v>
      </c>
      <c r="AH1119" s="85">
        <f t="shared" si="312"/>
        <v>1</v>
      </c>
      <c r="AI1119" s="81">
        <f t="shared" si="313"/>
        <v>21</v>
      </c>
    </row>
    <row r="1120" spans="2:35" ht="30" x14ac:dyDescent="0.25">
      <c r="B1120" s="50" t="s">
        <v>104</v>
      </c>
      <c r="C1120" s="179">
        <v>390</v>
      </c>
      <c r="D1120" s="85">
        <f>IF(C1120=C1121,0,1)</f>
        <v>0</v>
      </c>
      <c r="E1120" s="50" t="s">
        <v>1814</v>
      </c>
      <c r="F1120" s="50" t="s">
        <v>890</v>
      </c>
      <c r="G1120" s="70">
        <v>0.44444444444444442</v>
      </c>
      <c r="H1120" s="70">
        <v>0.50694444444444442</v>
      </c>
      <c r="I1120" s="71">
        <v>44341</v>
      </c>
      <c r="J1120" s="71">
        <v>44345</v>
      </c>
      <c r="K1120" s="71">
        <v>44342</v>
      </c>
      <c r="L1120" s="71">
        <v>44342</v>
      </c>
      <c r="M1120" s="70">
        <v>0.38194444444444442</v>
      </c>
      <c r="N1120" s="70">
        <v>0.72916666666666663</v>
      </c>
      <c r="O1120" s="50" t="s">
        <v>271</v>
      </c>
      <c r="P1120" s="50" t="s">
        <v>1813</v>
      </c>
      <c r="Q1120" s="50" t="s">
        <v>47</v>
      </c>
      <c r="R1120" s="72" t="s">
        <v>380</v>
      </c>
      <c r="S1120" s="50" t="s">
        <v>336</v>
      </c>
      <c r="T1120" s="50" t="s">
        <v>184</v>
      </c>
      <c r="U1120" s="151">
        <f t="shared" si="301"/>
        <v>4</v>
      </c>
      <c r="V1120" s="50">
        <f t="shared" si="302"/>
        <v>1</v>
      </c>
      <c r="W1120" s="152">
        <f t="shared" si="317"/>
        <v>1.4792999999999998</v>
      </c>
      <c r="X1120" s="152">
        <f t="shared" si="315"/>
        <v>2.4364966666666663</v>
      </c>
      <c r="Y1120" s="134">
        <f t="shared" si="303"/>
        <v>1</v>
      </c>
      <c r="Z1120" s="152">
        <f t="shared" si="304"/>
        <v>0</v>
      </c>
      <c r="AA1120" s="152">
        <f t="shared" si="305"/>
        <v>2.4364966666666663</v>
      </c>
      <c r="AB1120" s="91">
        <f t="shared" si="306"/>
        <v>29</v>
      </c>
      <c r="AC1120" s="81">
        <f t="shared" si="307"/>
        <v>5</v>
      </c>
      <c r="AD1120" s="81">
        <f t="shared" si="308"/>
        <v>21</v>
      </c>
      <c r="AE1120" s="81" t="str">
        <f t="shared" si="309"/>
        <v>5-21</v>
      </c>
      <c r="AF1120" s="152">
        <f t="shared" si="310"/>
        <v>0.26422222222222219</v>
      </c>
      <c r="AG1120" s="153">
        <f t="shared" si="311"/>
        <v>0</v>
      </c>
      <c r="AH1120" s="85">
        <f t="shared" si="312"/>
        <v>1</v>
      </c>
      <c r="AI1120" s="81">
        <f t="shared" si="313"/>
        <v>21</v>
      </c>
    </row>
    <row r="1121" spans="2:35" ht="45" x14ac:dyDescent="0.25">
      <c r="B1121" s="50" t="s">
        <v>104</v>
      </c>
      <c r="C1121" s="179">
        <v>390</v>
      </c>
      <c r="D1121" s="85">
        <f>IF(C1121=C1122,0,1)</f>
        <v>0</v>
      </c>
      <c r="E1121" s="72" t="s">
        <v>1855</v>
      </c>
      <c r="F1121" s="50" t="s">
        <v>890</v>
      </c>
      <c r="G1121" s="70">
        <v>0.44444444444444442</v>
      </c>
      <c r="H1121" s="70">
        <v>0.50694444444444442</v>
      </c>
      <c r="I1121" s="71">
        <v>44341</v>
      </c>
      <c r="J1121" s="71">
        <v>44345</v>
      </c>
      <c r="K1121" s="71">
        <v>44343</v>
      </c>
      <c r="L1121" s="71">
        <v>44343</v>
      </c>
      <c r="M1121" s="70">
        <v>0.3125</v>
      </c>
      <c r="N1121" s="70">
        <v>0.71875</v>
      </c>
      <c r="O1121" s="50" t="s">
        <v>271</v>
      </c>
      <c r="P1121" s="50" t="s">
        <v>1813</v>
      </c>
      <c r="Q1121" s="50" t="s">
        <v>47</v>
      </c>
      <c r="R1121" s="72" t="s">
        <v>380</v>
      </c>
      <c r="S1121" s="50" t="s">
        <v>336</v>
      </c>
      <c r="T1121" s="50" t="s">
        <v>184</v>
      </c>
      <c r="U1121" s="151">
        <f t="shared" si="301"/>
        <v>4</v>
      </c>
      <c r="V1121" s="50">
        <f t="shared" si="302"/>
        <v>1</v>
      </c>
      <c r="W1121" s="152">
        <f t="shared" si="317"/>
        <v>1.4792999999999998</v>
      </c>
      <c r="X1121" s="152">
        <f t="shared" si="315"/>
        <v>2.4364966666666663</v>
      </c>
      <c r="Y1121" s="134">
        <f t="shared" si="303"/>
        <v>1</v>
      </c>
      <c r="Z1121" s="152">
        <f t="shared" si="304"/>
        <v>0</v>
      </c>
      <c r="AA1121" s="152">
        <f t="shared" si="305"/>
        <v>2.4364966666666663</v>
      </c>
      <c r="AB1121" s="91">
        <f t="shared" si="306"/>
        <v>29</v>
      </c>
      <c r="AC1121" s="81">
        <f t="shared" si="307"/>
        <v>5</v>
      </c>
      <c r="AD1121" s="81">
        <f t="shared" si="308"/>
        <v>21</v>
      </c>
      <c r="AE1121" s="81" t="str">
        <f t="shared" si="309"/>
        <v>5-21</v>
      </c>
      <c r="AF1121" s="152">
        <f t="shared" si="310"/>
        <v>0.32324999999999998</v>
      </c>
      <c r="AG1121" s="153">
        <f t="shared" si="311"/>
        <v>0</v>
      </c>
      <c r="AH1121" s="85">
        <f t="shared" si="312"/>
        <v>1</v>
      </c>
      <c r="AI1121" s="81">
        <f t="shared" si="313"/>
        <v>21</v>
      </c>
    </row>
    <row r="1122" spans="2:35" ht="30" x14ac:dyDescent="0.25">
      <c r="B1122" s="50" t="s">
        <v>104</v>
      </c>
      <c r="C1122" s="179">
        <v>390</v>
      </c>
      <c r="D1122" s="85">
        <f>IF(C1122=C1123,0,1)</f>
        <v>0</v>
      </c>
      <c r="E1122" s="260" t="s">
        <v>1856</v>
      </c>
      <c r="F1122" s="50" t="s">
        <v>338</v>
      </c>
      <c r="G1122" s="70">
        <v>0.44444444444444442</v>
      </c>
      <c r="H1122" s="70">
        <v>0.50694444444444442</v>
      </c>
      <c r="I1122" s="71">
        <v>44341</v>
      </c>
      <c r="J1122" s="71">
        <v>44345</v>
      </c>
      <c r="K1122" s="71">
        <v>44343</v>
      </c>
      <c r="L1122" s="71">
        <v>44343</v>
      </c>
      <c r="M1122" s="70">
        <v>0.43263888888888885</v>
      </c>
      <c r="N1122" s="70">
        <v>0.70138888888888884</v>
      </c>
      <c r="O1122" s="50" t="s">
        <v>684</v>
      </c>
      <c r="P1122" s="50" t="s">
        <v>1813</v>
      </c>
      <c r="Q1122" s="50" t="s">
        <v>47</v>
      </c>
      <c r="R1122" s="72" t="s">
        <v>338</v>
      </c>
      <c r="S1122" s="50" t="s">
        <v>336</v>
      </c>
      <c r="T1122" s="50" t="s">
        <v>184</v>
      </c>
      <c r="U1122" s="151">
        <f t="shared" si="301"/>
        <v>4</v>
      </c>
      <c r="V1122" s="50">
        <f t="shared" si="302"/>
        <v>1</v>
      </c>
      <c r="W1122" s="152">
        <f t="shared" si="317"/>
        <v>1.4792999999999998</v>
      </c>
      <c r="X1122" s="152">
        <f t="shared" si="315"/>
        <v>2.4364966666666663</v>
      </c>
      <c r="Y1122" s="134">
        <f t="shared" si="303"/>
        <v>1</v>
      </c>
      <c r="Z1122" s="152">
        <f t="shared" si="304"/>
        <v>0</v>
      </c>
      <c r="AA1122" s="152">
        <f t="shared" si="305"/>
        <v>2.4364966666666663</v>
      </c>
      <c r="AB1122" s="91">
        <f t="shared" si="306"/>
        <v>29</v>
      </c>
      <c r="AC1122" s="81">
        <f t="shared" si="307"/>
        <v>5</v>
      </c>
      <c r="AD1122" s="81">
        <f t="shared" si="308"/>
        <v>21</v>
      </c>
      <c r="AE1122" s="81" t="str">
        <f t="shared" si="309"/>
        <v>5-21</v>
      </c>
      <c r="AF1122" s="152">
        <f t="shared" si="310"/>
        <v>0.18574999999999997</v>
      </c>
      <c r="AG1122" s="153">
        <f t="shared" si="311"/>
        <v>0</v>
      </c>
      <c r="AH1122" s="85">
        <f t="shared" si="312"/>
        <v>1</v>
      </c>
      <c r="AI1122" s="81">
        <f t="shared" si="313"/>
        <v>21</v>
      </c>
    </row>
    <row r="1123" spans="2:35" ht="30" x14ac:dyDescent="0.25">
      <c r="B1123" s="50" t="s">
        <v>104</v>
      </c>
      <c r="C1123" s="179">
        <v>390</v>
      </c>
      <c r="D1123" s="85">
        <f>IF(C1123=C1124,0,1)</f>
        <v>0</v>
      </c>
      <c r="E1123" s="260" t="s">
        <v>1857</v>
      </c>
      <c r="F1123" s="50" t="s">
        <v>887</v>
      </c>
      <c r="G1123" s="70">
        <v>0.44444444444444442</v>
      </c>
      <c r="H1123" s="70">
        <v>0.50694444444444442</v>
      </c>
      <c r="I1123" s="71">
        <v>44341</v>
      </c>
      <c r="J1123" s="71">
        <v>44345</v>
      </c>
      <c r="K1123" s="71">
        <v>44344</v>
      </c>
      <c r="L1123" s="71">
        <v>44344</v>
      </c>
      <c r="M1123" s="70">
        <v>0.3125</v>
      </c>
      <c r="N1123" s="70">
        <v>0.35416666666666669</v>
      </c>
      <c r="O1123" s="72" t="s">
        <v>2074</v>
      </c>
      <c r="P1123" s="50" t="s">
        <v>1813</v>
      </c>
      <c r="Q1123" s="50" t="s">
        <v>77</v>
      </c>
      <c r="R1123" s="72" t="s">
        <v>350</v>
      </c>
      <c r="S1123" s="50" t="s">
        <v>337</v>
      </c>
      <c r="T1123" s="50" t="s">
        <v>184</v>
      </c>
      <c r="U1123" s="151">
        <f t="shared" si="301"/>
        <v>4</v>
      </c>
      <c r="V1123" s="50">
        <f t="shared" si="302"/>
        <v>1</v>
      </c>
      <c r="W1123" s="152">
        <f t="shared" si="317"/>
        <v>1.4792999999999998</v>
      </c>
      <c r="X1123" s="152">
        <f t="shared" si="315"/>
        <v>2.4364966666666663</v>
      </c>
      <c r="Y1123" s="134">
        <f t="shared" si="303"/>
        <v>1</v>
      </c>
      <c r="Z1123" s="152">
        <f t="shared" si="304"/>
        <v>0</v>
      </c>
      <c r="AA1123" s="152">
        <f t="shared" si="305"/>
        <v>2.4364966666666663</v>
      </c>
      <c r="AB1123" s="91">
        <f t="shared" si="306"/>
        <v>29</v>
      </c>
      <c r="AC1123" s="81">
        <f t="shared" si="307"/>
        <v>5</v>
      </c>
      <c r="AD1123" s="81">
        <f t="shared" si="308"/>
        <v>21</v>
      </c>
      <c r="AE1123" s="81" t="str">
        <f t="shared" si="309"/>
        <v>5-21</v>
      </c>
      <c r="AF1123" s="152">
        <f t="shared" si="310"/>
        <v>4.1666666666666685E-2</v>
      </c>
      <c r="AG1123" s="153">
        <f t="shared" si="311"/>
        <v>0</v>
      </c>
      <c r="AH1123" s="85">
        <f t="shared" si="312"/>
        <v>1</v>
      </c>
      <c r="AI1123" s="81">
        <f t="shared" si="313"/>
        <v>21</v>
      </c>
    </row>
    <row r="1124" spans="2:35" x14ac:dyDescent="0.25">
      <c r="B1124" s="50" t="s">
        <v>104</v>
      </c>
      <c r="C1124" s="179">
        <v>390</v>
      </c>
      <c r="D1124" s="85">
        <f>IF(C1124=C1128,0,1)</f>
        <v>0</v>
      </c>
      <c r="E1124" s="260" t="s">
        <v>1915</v>
      </c>
      <c r="F1124" s="50" t="s">
        <v>517</v>
      </c>
      <c r="G1124" s="70">
        <v>0.44444444444444442</v>
      </c>
      <c r="H1124" s="70">
        <v>0.50694444444444442</v>
      </c>
      <c r="I1124" s="71">
        <v>44341</v>
      </c>
      <c r="J1124" s="71">
        <v>44345</v>
      </c>
      <c r="K1124" s="71">
        <v>44344</v>
      </c>
      <c r="L1124" s="71">
        <v>44345</v>
      </c>
      <c r="M1124" s="70">
        <v>0.375</v>
      </c>
      <c r="N1124" s="70">
        <v>0.42708333333333331</v>
      </c>
      <c r="O1124" s="50" t="s">
        <v>1375</v>
      </c>
      <c r="P1124" s="50" t="s">
        <v>1813</v>
      </c>
      <c r="Q1124" s="50" t="s">
        <v>77</v>
      </c>
      <c r="R1124" s="72" t="s">
        <v>517</v>
      </c>
      <c r="S1124" s="50" t="s">
        <v>336</v>
      </c>
      <c r="T1124" s="50" t="s">
        <v>184</v>
      </c>
      <c r="U1124" s="151">
        <f t="shared" si="301"/>
        <v>4</v>
      </c>
      <c r="V1124" s="50">
        <f t="shared" si="302"/>
        <v>1</v>
      </c>
      <c r="W1124" s="152">
        <f t="shared" si="317"/>
        <v>1.4792999999999998</v>
      </c>
      <c r="X1124" s="152">
        <f t="shared" si="315"/>
        <v>2.4364966666666663</v>
      </c>
      <c r="Y1124" s="134">
        <f t="shared" si="303"/>
        <v>1</v>
      </c>
      <c r="Z1124" s="152">
        <f t="shared" si="304"/>
        <v>0</v>
      </c>
      <c r="AA1124" s="152">
        <f t="shared" si="305"/>
        <v>2.4364966666666663</v>
      </c>
      <c r="AB1124" s="91">
        <f t="shared" si="306"/>
        <v>29</v>
      </c>
      <c r="AC1124" s="81">
        <f t="shared" si="307"/>
        <v>5</v>
      </c>
      <c r="AD1124" s="81">
        <f t="shared" si="308"/>
        <v>21</v>
      </c>
      <c r="AE1124" s="81" t="str">
        <f t="shared" si="309"/>
        <v>5-21</v>
      </c>
      <c r="AF1124" s="152">
        <f t="shared" si="310"/>
        <v>0.32358333333333322</v>
      </c>
      <c r="AG1124" s="153">
        <f t="shared" si="311"/>
        <v>1</v>
      </c>
      <c r="AH1124" s="85">
        <f t="shared" si="312"/>
        <v>1</v>
      </c>
      <c r="AI1124" s="81">
        <f t="shared" si="313"/>
        <v>21</v>
      </c>
    </row>
    <row r="1125" spans="2:35" x14ac:dyDescent="0.25">
      <c r="B1125" s="50" t="s">
        <v>104</v>
      </c>
      <c r="C1125" s="179">
        <v>390</v>
      </c>
      <c r="D1125" s="85">
        <f>IF(C1125=C1129,0,1)</f>
        <v>0</v>
      </c>
      <c r="E1125" s="260" t="s">
        <v>1922</v>
      </c>
      <c r="F1125" s="50" t="s">
        <v>1338</v>
      </c>
      <c r="G1125" s="70">
        <v>0.44444444444444442</v>
      </c>
      <c r="H1125" s="70">
        <v>0.50694444444444442</v>
      </c>
      <c r="I1125" s="71">
        <v>44341</v>
      </c>
      <c r="J1125" s="71">
        <v>44345</v>
      </c>
      <c r="K1125" s="71">
        <v>44345</v>
      </c>
      <c r="L1125" s="71">
        <v>44345</v>
      </c>
      <c r="M1125" s="70">
        <v>0.3125</v>
      </c>
      <c r="N1125" s="70">
        <v>0.39583333333333331</v>
      </c>
      <c r="O1125" s="50" t="s">
        <v>400</v>
      </c>
      <c r="P1125" s="50" t="s">
        <v>1813</v>
      </c>
      <c r="Q1125" s="50" t="s">
        <v>77</v>
      </c>
      <c r="R1125" s="72" t="s">
        <v>352</v>
      </c>
      <c r="S1125" s="50" t="s">
        <v>337</v>
      </c>
      <c r="T1125" s="50" t="s">
        <v>184</v>
      </c>
      <c r="U1125" s="151">
        <f t="shared" si="301"/>
        <v>4</v>
      </c>
      <c r="V1125" s="50">
        <f t="shared" si="302"/>
        <v>1</v>
      </c>
      <c r="W1125" s="152">
        <f t="shared" si="317"/>
        <v>1.4792999999999998</v>
      </c>
      <c r="X1125" s="152">
        <f t="shared" si="315"/>
        <v>2.4364966666666663</v>
      </c>
      <c r="Y1125" s="134">
        <f t="shared" si="303"/>
        <v>1</v>
      </c>
      <c r="Z1125" s="152">
        <f t="shared" si="304"/>
        <v>0</v>
      </c>
      <c r="AA1125" s="152">
        <f t="shared" si="305"/>
        <v>2.4364966666666663</v>
      </c>
      <c r="AB1125" s="91">
        <f t="shared" si="306"/>
        <v>29</v>
      </c>
      <c r="AC1125" s="81">
        <f t="shared" si="307"/>
        <v>5</v>
      </c>
      <c r="AD1125" s="81">
        <f t="shared" si="308"/>
        <v>21</v>
      </c>
      <c r="AE1125" s="81" t="str">
        <f t="shared" si="309"/>
        <v>5-21</v>
      </c>
      <c r="AF1125" s="152">
        <f t="shared" si="310"/>
        <v>8.3333333333333315E-2</v>
      </c>
      <c r="AG1125" s="153">
        <f t="shared" si="311"/>
        <v>0</v>
      </c>
      <c r="AH1125" s="85">
        <f t="shared" si="312"/>
        <v>1</v>
      </c>
      <c r="AI1125" s="81">
        <f t="shared" si="313"/>
        <v>21</v>
      </c>
    </row>
    <row r="1126" spans="2:35" x14ac:dyDescent="0.25">
      <c r="B1126" s="50" t="s">
        <v>104</v>
      </c>
      <c r="C1126" s="179">
        <v>390</v>
      </c>
      <c r="D1126" s="85">
        <f>IF(C1126=C1131,0,1)</f>
        <v>1</v>
      </c>
      <c r="E1126" s="260" t="s">
        <v>1921</v>
      </c>
      <c r="F1126" s="50" t="s">
        <v>887</v>
      </c>
      <c r="G1126" s="70">
        <v>0.44444444444444442</v>
      </c>
      <c r="H1126" s="70">
        <v>0.50694444444444442</v>
      </c>
      <c r="I1126" s="71">
        <v>44341</v>
      </c>
      <c r="J1126" s="71">
        <v>44345</v>
      </c>
      <c r="K1126" s="71">
        <v>44345</v>
      </c>
      <c r="L1126" s="71">
        <v>44345</v>
      </c>
      <c r="M1126" s="70">
        <v>0.44097222222222227</v>
      </c>
      <c r="N1126" s="70">
        <v>0.45833333333333331</v>
      </c>
      <c r="O1126" s="50" t="s">
        <v>84</v>
      </c>
      <c r="P1126" s="50" t="s">
        <v>1813</v>
      </c>
      <c r="Q1126" s="50" t="s">
        <v>77</v>
      </c>
      <c r="R1126" s="72" t="s">
        <v>349</v>
      </c>
      <c r="S1126" s="50" t="s">
        <v>336</v>
      </c>
      <c r="T1126" s="50" t="s">
        <v>184</v>
      </c>
      <c r="U1126" s="151">
        <f t="shared" si="301"/>
        <v>4</v>
      </c>
      <c r="V1126" s="50">
        <f t="shared" si="302"/>
        <v>1</v>
      </c>
      <c r="W1126" s="152">
        <f t="shared" si="317"/>
        <v>1.4792999999999998</v>
      </c>
      <c r="X1126" s="152">
        <f t="shared" si="315"/>
        <v>2.4364966666666663</v>
      </c>
      <c r="Y1126" s="134">
        <f t="shared" si="303"/>
        <v>1</v>
      </c>
      <c r="Z1126" s="152">
        <f t="shared" si="304"/>
        <v>0</v>
      </c>
      <c r="AA1126" s="152">
        <f t="shared" si="305"/>
        <v>2.4364966666666663</v>
      </c>
      <c r="AB1126" s="91">
        <f t="shared" si="306"/>
        <v>29</v>
      </c>
      <c r="AC1126" s="81">
        <f t="shared" si="307"/>
        <v>5</v>
      </c>
      <c r="AD1126" s="81">
        <f t="shared" si="308"/>
        <v>21</v>
      </c>
      <c r="AE1126" s="81" t="str">
        <f t="shared" si="309"/>
        <v>5-21</v>
      </c>
      <c r="AF1126" s="152">
        <f t="shared" si="310"/>
        <v>1.7361111111111049E-2</v>
      </c>
      <c r="AG1126" s="153">
        <f t="shared" si="311"/>
        <v>0</v>
      </c>
      <c r="AH1126" s="85">
        <f t="shared" si="312"/>
        <v>1</v>
      </c>
      <c r="AI1126" s="81">
        <f t="shared" si="313"/>
        <v>21</v>
      </c>
    </row>
    <row r="1127" spans="2:35" x14ac:dyDescent="0.25">
      <c r="B1127" s="50" t="s">
        <v>1935</v>
      </c>
      <c r="C1127" s="179">
        <v>390</v>
      </c>
      <c r="D1127" s="85">
        <f>IF(C1127=C1129,0,1)</f>
        <v>0</v>
      </c>
      <c r="E1127" s="260" t="s">
        <v>1920</v>
      </c>
      <c r="F1127" s="50" t="s">
        <v>934</v>
      </c>
      <c r="G1127" s="70">
        <v>0.44444444444444442</v>
      </c>
      <c r="H1127" s="70">
        <v>0.50694444444444442</v>
      </c>
      <c r="I1127" s="71">
        <v>44341</v>
      </c>
      <c r="J1127" s="71">
        <v>44345</v>
      </c>
      <c r="K1127" s="71">
        <v>44345</v>
      </c>
      <c r="L1127" s="71">
        <v>44345</v>
      </c>
      <c r="M1127" s="70">
        <v>0.45833333333333331</v>
      </c>
      <c r="N1127" s="70">
        <v>0.50347222222222221</v>
      </c>
      <c r="O1127" s="50" t="s">
        <v>84</v>
      </c>
      <c r="P1127" s="50" t="s">
        <v>1813</v>
      </c>
      <c r="Q1127" s="50" t="s">
        <v>77</v>
      </c>
      <c r="R1127" s="72" t="s">
        <v>351</v>
      </c>
      <c r="S1127" s="50" t="s">
        <v>337</v>
      </c>
      <c r="T1127" s="50" t="s">
        <v>184</v>
      </c>
      <c r="U1127" s="151">
        <f t="shared" si="301"/>
        <v>4</v>
      </c>
      <c r="V1127" s="50">
        <f t="shared" si="302"/>
        <v>1</v>
      </c>
      <c r="W1127" s="152">
        <f t="shared" si="317"/>
        <v>1.4792999999999998</v>
      </c>
      <c r="X1127" s="152">
        <f t="shared" si="315"/>
        <v>2.4364966666666663</v>
      </c>
      <c r="Y1127" s="134">
        <f t="shared" si="303"/>
        <v>1</v>
      </c>
      <c r="Z1127" s="152">
        <f t="shared" si="304"/>
        <v>0</v>
      </c>
      <c r="AA1127" s="152">
        <f t="shared" si="305"/>
        <v>2.4364966666666663</v>
      </c>
      <c r="AB1127" s="91">
        <f t="shared" si="306"/>
        <v>29</v>
      </c>
      <c r="AC1127" s="81">
        <f t="shared" si="307"/>
        <v>5</v>
      </c>
      <c r="AD1127" s="81">
        <f t="shared" si="308"/>
        <v>21</v>
      </c>
      <c r="AE1127" s="81" t="str">
        <f t="shared" si="309"/>
        <v>5-21</v>
      </c>
      <c r="AF1127" s="152">
        <f t="shared" si="310"/>
        <v>4.5138888888888895E-2</v>
      </c>
      <c r="AG1127" s="153">
        <f t="shared" si="311"/>
        <v>0</v>
      </c>
      <c r="AH1127" s="85">
        <f t="shared" si="312"/>
        <v>1</v>
      </c>
      <c r="AI1127" s="81">
        <f t="shared" si="313"/>
        <v>21</v>
      </c>
    </row>
    <row r="1128" spans="2:35" ht="30" x14ac:dyDescent="0.25">
      <c r="B1128" s="50" t="s">
        <v>105</v>
      </c>
      <c r="C1128" s="179">
        <v>390</v>
      </c>
      <c r="D1128" s="85">
        <v>0</v>
      </c>
      <c r="E1128" s="260" t="s">
        <v>1858</v>
      </c>
      <c r="F1128" s="50" t="s">
        <v>1338</v>
      </c>
      <c r="G1128" s="70">
        <v>0.44444444444444442</v>
      </c>
      <c r="H1128" s="70">
        <v>0.50694444444444442</v>
      </c>
      <c r="I1128" s="71">
        <v>44341</v>
      </c>
      <c r="J1128" s="71">
        <v>44345</v>
      </c>
      <c r="K1128" s="71">
        <v>44344</v>
      </c>
      <c r="L1128" s="71">
        <v>44344</v>
      </c>
      <c r="M1128" s="70">
        <v>0.35416666666666669</v>
      </c>
      <c r="N1128" s="192">
        <v>0.72361111111111109</v>
      </c>
      <c r="O1128" s="72" t="s">
        <v>1859</v>
      </c>
      <c r="P1128" s="50" t="s">
        <v>1813</v>
      </c>
      <c r="Q1128" s="50" t="s">
        <v>77</v>
      </c>
      <c r="R1128" s="72" t="s">
        <v>350</v>
      </c>
      <c r="S1128" s="50" t="s">
        <v>337</v>
      </c>
      <c r="T1128" s="50" t="s">
        <v>184</v>
      </c>
      <c r="U1128" s="151">
        <f t="shared" si="301"/>
        <v>4</v>
      </c>
      <c r="V1128" s="50">
        <f t="shared" si="302"/>
        <v>1</v>
      </c>
      <c r="W1128" s="152">
        <f t="shared" si="317"/>
        <v>1.4792999999999998</v>
      </c>
      <c r="X1128" s="152">
        <f t="shared" si="315"/>
        <v>2.4364966666666663</v>
      </c>
      <c r="Y1128" s="134">
        <f t="shared" si="303"/>
        <v>1</v>
      </c>
      <c r="Z1128" s="152">
        <f t="shared" si="304"/>
        <v>0</v>
      </c>
      <c r="AA1128" s="152">
        <f t="shared" si="305"/>
        <v>2.4364966666666663</v>
      </c>
      <c r="AB1128" s="91">
        <f t="shared" si="306"/>
        <v>29</v>
      </c>
      <c r="AC1128" s="81">
        <f t="shared" si="307"/>
        <v>5</v>
      </c>
      <c r="AD1128" s="81">
        <f t="shared" si="308"/>
        <v>21</v>
      </c>
      <c r="AE1128" s="81" t="str">
        <f t="shared" si="309"/>
        <v>5-21</v>
      </c>
      <c r="AF1128" s="152">
        <f t="shared" si="310"/>
        <v>0.28644444444444439</v>
      </c>
      <c r="AG1128" s="153">
        <f t="shared" si="311"/>
        <v>0</v>
      </c>
      <c r="AH1128" s="85">
        <f t="shared" si="312"/>
        <v>1</v>
      </c>
      <c r="AI1128" s="81">
        <f t="shared" si="313"/>
        <v>21</v>
      </c>
    </row>
    <row r="1129" spans="2:35" x14ac:dyDescent="0.25">
      <c r="B1129" s="50" t="s">
        <v>105</v>
      </c>
      <c r="C1129" s="179">
        <v>390</v>
      </c>
      <c r="D1129" s="85">
        <v>0</v>
      </c>
      <c r="E1129" s="260" t="s">
        <v>1911</v>
      </c>
      <c r="F1129" s="50" t="s">
        <v>1338</v>
      </c>
      <c r="G1129" s="70">
        <v>0.44444444444444442</v>
      </c>
      <c r="H1129" s="70">
        <v>0.50694444444444442</v>
      </c>
      <c r="I1129" s="71">
        <v>44341</v>
      </c>
      <c r="J1129" s="71">
        <v>44345</v>
      </c>
      <c r="K1129" s="71">
        <v>44345</v>
      </c>
      <c r="L1129" s="71">
        <v>44345</v>
      </c>
      <c r="M1129" s="70">
        <v>0.3125</v>
      </c>
      <c r="N1129" s="70">
        <v>0.39583333333333331</v>
      </c>
      <c r="O1129" s="72" t="s">
        <v>400</v>
      </c>
      <c r="P1129" s="50" t="s">
        <v>1813</v>
      </c>
      <c r="Q1129" s="50" t="s">
        <v>77</v>
      </c>
      <c r="R1129" s="72" t="s">
        <v>352</v>
      </c>
      <c r="S1129" s="50" t="s">
        <v>337</v>
      </c>
      <c r="T1129" s="50" t="s">
        <v>184</v>
      </c>
      <c r="U1129" s="151">
        <f t="shared" si="301"/>
        <v>4</v>
      </c>
      <c r="V1129" s="50">
        <f t="shared" si="302"/>
        <v>1</v>
      </c>
      <c r="W1129" s="152">
        <f t="shared" si="317"/>
        <v>1.4792999999999998</v>
      </c>
      <c r="X1129" s="152">
        <f t="shared" si="315"/>
        <v>2.4364966666666663</v>
      </c>
      <c r="Y1129" s="134">
        <f t="shared" si="303"/>
        <v>1</v>
      </c>
      <c r="Z1129" s="152">
        <f t="shared" si="304"/>
        <v>0</v>
      </c>
      <c r="AA1129" s="152">
        <f t="shared" si="305"/>
        <v>2.4364966666666663</v>
      </c>
      <c r="AB1129" s="91">
        <f t="shared" si="306"/>
        <v>29</v>
      </c>
      <c r="AC1129" s="81">
        <f t="shared" si="307"/>
        <v>5</v>
      </c>
      <c r="AD1129" s="81">
        <f t="shared" si="308"/>
        <v>21</v>
      </c>
      <c r="AE1129" s="81" t="str">
        <f t="shared" si="309"/>
        <v>5-21</v>
      </c>
      <c r="AF1129" s="152">
        <f t="shared" si="310"/>
        <v>8.3333333333333315E-2</v>
      </c>
      <c r="AG1129" s="153">
        <f t="shared" si="311"/>
        <v>0</v>
      </c>
      <c r="AH1129" s="85">
        <f t="shared" si="312"/>
        <v>1</v>
      </c>
      <c r="AI1129" s="81">
        <f t="shared" si="313"/>
        <v>21</v>
      </c>
    </row>
    <row r="1130" spans="2:35" ht="30" x14ac:dyDescent="0.25">
      <c r="B1130" s="50" t="s">
        <v>104</v>
      </c>
      <c r="C1130" s="179">
        <v>390</v>
      </c>
      <c r="D1130" s="85">
        <f>IF(C1130=C1135,0,1)</f>
        <v>1</v>
      </c>
      <c r="E1130" s="260" t="s">
        <v>1936</v>
      </c>
      <c r="F1130" s="50" t="s">
        <v>441</v>
      </c>
      <c r="G1130" s="70">
        <v>0.44444444444444442</v>
      </c>
      <c r="H1130" s="70">
        <v>0.50694444444444442</v>
      </c>
      <c r="I1130" s="71">
        <v>44341</v>
      </c>
      <c r="J1130" s="71">
        <v>44345</v>
      </c>
      <c r="K1130" s="71">
        <v>44345</v>
      </c>
      <c r="L1130" s="71">
        <v>44345</v>
      </c>
      <c r="M1130" s="70">
        <v>0.45833333333333331</v>
      </c>
      <c r="N1130" s="70">
        <v>0.50694444444444442</v>
      </c>
      <c r="O1130" s="72" t="s">
        <v>1937</v>
      </c>
      <c r="P1130" s="50" t="s">
        <v>1813</v>
      </c>
      <c r="Q1130" s="50" t="s">
        <v>77</v>
      </c>
      <c r="R1130" s="72" t="s">
        <v>338</v>
      </c>
      <c r="S1130" s="50" t="s">
        <v>336</v>
      </c>
      <c r="T1130" s="50" t="s">
        <v>184</v>
      </c>
      <c r="U1130" s="151">
        <f t="shared" si="301"/>
        <v>4</v>
      </c>
      <c r="V1130" s="50">
        <f t="shared" si="302"/>
        <v>1</v>
      </c>
      <c r="W1130" s="152">
        <f t="shared" si="317"/>
        <v>1.4792999999999998</v>
      </c>
      <c r="X1130" s="152">
        <f t="shared" si="315"/>
        <v>2.4364966666666663</v>
      </c>
      <c r="Y1130" s="134">
        <f t="shared" si="303"/>
        <v>1</v>
      </c>
      <c r="Z1130" s="152">
        <f t="shared" si="304"/>
        <v>0</v>
      </c>
      <c r="AA1130" s="152">
        <f t="shared" si="305"/>
        <v>2.4364966666666663</v>
      </c>
      <c r="AB1130" s="91">
        <f t="shared" si="306"/>
        <v>29</v>
      </c>
      <c r="AC1130" s="81">
        <f t="shared" si="307"/>
        <v>5</v>
      </c>
      <c r="AD1130" s="81">
        <f t="shared" si="308"/>
        <v>21</v>
      </c>
      <c r="AE1130" s="81" t="str">
        <f t="shared" si="309"/>
        <v>5-21</v>
      </c>
      <c r="AF1130" s="152">
        <f t="shared" si="310"/>
        <v>4.8611111111111105E-2</v>
      </c>
      <c r="AG1130" s="153">
        <f t="shared" si="311"/>
        <v>0</v>
      </c>
      <c r="AH1130" s="85">
        <f t="shared" si="312"/>
        <v>1</v>
      </c>
      <c r="AI1130" s="81">
        <f t="shared" si="313"/>
        <v>21</v>
      </c>
    </row>
    <row r="1131" spans="2:35" x14ac:dyDescent="0.25">
      <c r="B1131" s="50" t="s">
        <v>79</v>
      </c>
      <c r="C1131" s="179">
        <v>391</v>
      </c>
      <c r="D1131" s="85">
        <f>IF(C1131=C1132,0,1)</f>
        <v>0</v>
      </c>
      <c r="E1131" s="50" t="s">
        <v>1815</v>
      </c>
      <c r="F1131" s="50" t="s">
        <v>887</v>
      </c>
      <c r="G1131" s="70">
        <v>0.4513888888888889</v>
      </c>
      <c r="H1131" s="70">
        <v>0.75</v>
      </c>
      <c r="I1131" s="71">
        <v>44341</v>
      </c>
      <c r="J1131" s="71">
        <v>44342</v>
      </c>
      <c r="K1131" s="71">
        <v>44341</v>
      </c>
      <c r="L1131" s="71">
        <v>44341</v>
      </c>
      <c r="M1131" s="70">
        <v>0.60138888888888886</v>
      </c>
      <c r="N1131" s="70">
        <v>0.65277777777777779</v>
      </c>
      <c r="O1131" s="50" t="s">
        <v>84</v>
      </c>
      <c r="P1131" s="50" t="s">
        <v>80</v>
      </c>
      <c r="Q1131" s="50" t="s">
        <v>77</v>
      </c>
      <c r="R1131" s="50" t="s">
        <v>351</v>
      </c>
      <c r="S1131" s="50" t="s">
        <v>337</v>
      </c>
      <c r="T1131" s="50" t="s">
        <v>184</v>
      </c>
      <c r="U1131" s="151">
        <f t="shared" si="301"/>
        <v>1</v>
      </c>
      <c r="V1131" s="50">
        <f t="shared" si="302"/>
        <v>1</v>
      </c>
      <c r="W1131" s="152">
        <f t="shared" si="317"/>
        <v>0.57011111111111101</v>
      </c>
      <c r="X1131" s="152">
        <f t="shared" si="315"/>
        <v>0.79927777777777764</v>
      </c>
      <c r="Y1131" s="134">
        <f t="shared" si="303"/>
        <v>0</v>
      </c>
      <c r="Z1131" s="152">
        <f t="shared" si="304"/>
        <v>0.125</v>
      </c>
      <c r="AA1131" s="152">
        <f t="shared" si="305"/>
        <v>0.92427777777777764</v>
      </c>
      <c r="AB1131" s="91">
        <f t="shared" si="306"/>
        <v>26</v>
      </c>
      <c r="AC1131" s="81">
        <f t="shared" si="307"/>
        <v>5</v>
      </c>
      <c r="AD1131" s="81">
        <f t="shared" si="308"/>
        <v>21</v>
      </c>
      <c r="AE1131" s="81" t="str">
        <f t="shared" si="309"/>
        <v>5-21</v>
      </c>
      <c r="AF1131" s="152">
        <f t="shared" si="310"/>
        <v>5.1388888888888928E-2</v>
      </c>
      <c r="AG1131" s="153">
        <f t="shared" si="311"/>
        <v>0</v>
      </c>
      <c r="AH1131" s="85">
        <f t="shared" si="312"/>
        <v>1</v>
      </c>
      <c r="AI1131" s="81">
        <f t="shared" si="313"/>
        <v>21</v>
      </c>
    </row>
    <row r="1132" spans="2:35" ht="30" x14ac:dyDescent="0.25">
      <c r="B1132" s="50" t="s">
        <v>1816</v>
      </c>
      <c r="C1132" s="179">
        <v>391</v>
      </c>
      <c r="D1132" s="85">
        <f>IF(C1132=C1133,0,1)</f>
        <v>0</v>
      </c>
      <c r="E1132" s="72" t="s">
        <v>1817</v>
      </c>
      <c r="F1132" s="50" t="s">
        <v>1533</v>
      </c>
      <c r="G1132" s="70">
        <v>0.4513888888888889</v>
      </c>
      <c r="H1132" s="70">
        <v>0.75</v>
      </c>
      <c r="I1132" s="71">
        <v>44341</v>
      </c>
      <c r="J1132" s="71">
        <v>44342</v>
      </c>
      <c r="K1132" s="71">
        <v>44342</v>
      </c>
      <c r="L1132" s="71">
        <v>44342</v>
      </c>
      <c r="M1132" s="70">
        <v>0.64583333333333337</v>
      </c>
      <c r="N1132" s="70">
        <v>0.66666666666666663</v>
      </c>
      <c r="O1132" s="50" t="s">
        <v>400</v>
      </c>
      <c r="P1132" s="50" t="s">
        <v>80</v>
      </c>
      <c r="Q1132" s="50" t="s">
        <v>77</v>
      </c>
      <c r="R1132" s="50" t="s">
        <v>352</v>
      </c>
      <c r="S1132" s="50" t="s">
        <v>337</v>
      </c>
      <c r="T1132" s="50" t="s">
        <v>184</v>
      </c>
      <c r="U1132" s="151">
        <f t="shared" si="301"/>
        <v>1</v>
      </c>
      <c r="V1132" s="50">
        <f t="shared" si="302"/>
        <v>1</v>
      </c>
      <c r="W1132" s="152">
        <f t="shared" si="317"/>
        <v>0.57011111111111101</v>
      </c>
      <c r="X1132" s="152">
        <f t="shared" si="315"/>
        <v>0.79927777777777764</v>
      </c>
      <c r="Y1132" s="134">
        <f t="shared" si="303"/>
        <v>0</v>
      </c>
      <c r="Z1132" s="152">
        <f t="shared" si="304"/>
        <v>0.125</v>
      </c>
      <c r="AA1132" s="152">
        <f t="shared" si="305"/>
        <v>0.92427777777777764</v>
      </c>
      <c r="AB1132" s="91">
        <f t="shared" si="306"/>
        <v>26</v>
      </c>
      <c r="AC1132" s="81">
        <f t="shared" si="307"/>
        <v>5</v>
      </c>
      <c r="AD1132" s="81">
        <f t="shared" si="308"/>
        <v>21</v>
      </c>
      <c r="AE1132" s="81" t="str">
        <f t="shared" si="309"/>
        <v>5-21</v>
      </c>
      <c r="AF1132" s="152">
        <f t="shared" si="310"/>
        <v>2.0833333333333259E-2</v>
      </c>
      <c r="AG1132" s="153">
        <f t="shared" si="311"/>
        <v>0</v>
      </c>
      <c r="AH1132" s="85">
        <f t="shared" si="312"/>
        <v>1</v>
      </c>
      <c r="AI1132" s="81">
        <f t="shared" si="313"/>
        <v>21</v>
      </c>
    </row>
    <row r="1133" spans="2:35" ht="30" x14ac:dyDescent="0.25">
      <c r="B1133" s="50" t="s">
        <v>79</v>
      </c>
      <c r="C1133" s="179">
        <v>391</v>
      </c>
      <c r="D1133" s="85">
        <f>IF(C1133=C1134,0,1)</f>
        <v>1</v>
      </c>
      <c r="E1133" s="72" t="s">
        <v>1818</v>
      </c>
      <c r="F1133" s="50" t="s">
        <v>903</v>
      </c>
      <c r="G1133" s="70">
        <v>0.4513888888888889</v>
      </c>
      <c r="H1133" s="70">
        <v>0.75</v>
      </c>
      <c r="I1133" s="71">
        <v>44341</v>
      </c>
      <c r="J1133" s="71">
        <v>44342</v>
      </c>
      <c r="K1133" s="71">
        <v>44342</v>
      </c>
      <c r="L1133" s="71">
        <v>44342</v>
      </c>
      <c r="M1133" s="70">
        <v>0.67013888888888884</v>
      </c>
      <c r="N1133" s="70">
        <v>0.75</v>
      </c>
      <c r="O1133" s="72" t="s">
        <v>1819</v>
      </c>
      <c r="P1133" s="50" t="s">
        <v>80</v>
      </c>
      <c r="Q1133" s="50" t="s">
        <v>77</v>
      </c>
      <c r="R1133" s="50" t="s">
        <v>443</v>
      </c>
      <c r="S1133" s="50" t="s">
        <v>337</v>
      </c>
      <c r="T1133" s="50" t="s">
        <v>184</v>
      </c>
      <c r="U1133" s="151">
        <f t="shared" si="301"/>
        <v>1</v>
      </c>
      <c r="V1133" s="50">
        <f t="shared" si="302"/>
        <v>1</v>
      </c>
      <c r="W1133" s="152">
        <f t="shared" si="317"/>
        <v>0.57011111111111101</v>
      </c>
      <c r="X1133" s="152">
        <f t="shared" si="315"/>
        <v>0.79927777777777764</v>
      </c>
      <c r="Y1133" s="134">
        <f t="shared" si="303"/>
        <v>0</v>
      </c>
      <c r="Z1133" s="152">
        <f t="shared" si="304"/>
        <v>0.125</v>
      </c>
      <c r="AA1133" s="152">
        <f t="shared" si="305"/>
        <v>0.92427777777777764</v>
      </c>
      <c r="AB1133" s="91">
        <f t="shared" si="306"/>
        <v>26</v>
      </c>
      <c r="AC1133" s="81">
        <f t="shared" si="307"/>
        <v>5</v>
      </c>
      <c r="AD1133" s="81">
        <f t="shared" si="308"/>
        <v>21</v>
      </c>
      <c r="AE1133" s="81" t="str">
        <f t="shared" si="309"/>
        <v>5-21</v>
      </c>
      <c r="AF1133" s="152">
        <f t="shared" si="310"/>
        <v>7.986111111111116E-2</v>
      </c>
      <c r="AG1133" s="153">
        <f t="shared" si="311"/>
        <v>0</v>
      </c>
      <c r="AH1133" s="85">
        <f t="shared" si="312"/>
        <v>1</v>
      </c>
      <c r="AI1133" s="81">
        <f t="shared" si="313"/>
        <v>21</v>
      </c>
    </row>
    <row r="1134" spans="2:35" ht="30" x14ac:dyDescent="0.25">
      <c r="B1134" s="50" t="s">
        <v>147</v>
      </c>
      <c r="C1134" s="50">
        <v>392</v>
      </c>
      <c r="D1134" s="85">
        <f>IF(C1134=C1135,0,1)</f>
        <v>1</v>
      </c>
      <c r="E1134" s="72" t="s">
        <v>1820</v>
      </c>
      <c r="F1134" s="50" t="s">
        <v>887</v>
      </c>
      <c r="G1134" s="70">
        <v>0.33333333333333331</v>
      </c>
      <c r="H1134" s="70">
        <v>0.39513888888888887</v>
      </c>
      <c r="I1134" s="71">
        <v>44341</v>
      </c>
      <c r="J1134" s="71">
        <v>44341</v>
      </c>
      <c r="K1134" s="71">
        <v>44341</v>
      </c>
      <c r="L1134" s="71">
        <v>44341</v>
      </c>
      <c r="M1134" s="70">
        <v>0.34027777777777773</v>
      </c>
      <c r="N1134" s="70">
        <v>0.39513888888888887</v>
      </c>
      <c r="O1134" s="50" t="s">
        <v>65</v>
      </c>
      <c r="P1134" s="50" t="s">
        <v>148</v>
      </c>
      <c r="Q1134" s="50" t="s">
        <v>77</v>
      </c>
      <c r="R1134" s="50" t="s">
        <v>351</v>
      </c>
      <c r="S1134" s="50" t="s">
        <v>337</v>
      </c>
      <c r="T1134" s="50" t="s">
        <v>184</v>
      </c>
      <c r="U1134" s="151">
        <f t="shared" si="301"/>
        <v>0</v>
      </c>
      <c r="V1134" s="50">
        <f t="shared" si="302"/>
        <v>1</v>
      </c>
      <c r="W1134" s="152">
        <f t="shared" si="317"/>
        <v>6.1805555555555558E-2</v>
      </c>
      <c r="X1134" s="152">
        <f t="shared" si="315"/>
        <v>6.1805555555555558E-2</v>
      </c>
      <c r="Y1134" s="134">
        <f t="shared" si="303"/>
        <v>1</v>
      </c>
      <c r="Z1134" s="152">
        <f t="shared" si="304"/>
        <v>0</v>
      </c>
      <c r="AA1134" s="152">
        <f t="shared" si="305"/>
        <v>6.1805555555555558E-2</v>
      </c>
      <c r="AB1134" s="91">
        <f t="shared" si="306"/>
        <v>25</v>
      </c>
      <c r="AC1134" s="81">
        <f t="shared" si="307"/>
        <v>5</v>
      </c>
      <c r="AD1134" s="81">
        <f t="shared" si="308"/>
        <v>21</v>
      </c>
      <c r="AE1134" s="81" t="str">
        <f t="shared" si="309"/>
        <v>5-21</v>
      </c>
      <c r="AF1134" s="152">
        <f t="shared" si="310"/>
        <v>5.4861111111111138E-2</v>
      </c>
      <c r="AG1134" s="153">
        <f t="shared" si="311"/>
        <v>0</v>
      </c>
      <c r="AH1134" s="85">
        <f t="shared" si="312"/>
        <v>1</v>
      </c>
      <c r="AI1134" s="81">
        <f t="shared" si="313"/>
        <v>21</v>
      </c>
    </row>
    <row r="1135" spans="2:35" x14ac:dyDescent="0.25">
      <c r="B1135" s="50" t="s">
        <v>179</v>
      </c>
      <c r="C1135" s="50">
        <v>393</v>
      </c>
      <c r="D1135" s="85">
        <v>0</v>
      </c>
      <c r="E1135" s="50" t="s">
        <v>1821</v>
      </c>
      <c r="F1135" s="50" t="s">
        <v>934</v>
      </c>
      <c r="G1135" s="70">
        <v>0.29166666666666669</v>
      </c>
      <c r="H1135" s="70">
        <v>0.3923611111111111</v>
      </c>
      <c r="I1135" s="71">
        <v>44342</v>
      </c>
      <c r="J1135" s="71">
        <v>44342</v>
      </c>
      <c r="K1135" s="71">
        <v>44342</v>
      </c>
      <c r="L1135" s="71">
        <v>44342</v>
      </c>
      <c r="M1135" s="70">
        <v>0.37847222222222227</v>
      </c>
      <c r="N1135" s="70">
        <v>0.3923611111111111</v>
      </c>
      <c r="O1135" s="50" t="s">
        <v>72</v>
      </c>
      <c r="P1135" s="50" t="s">
        <v>180</v>
      </c>
      <c r="Q1135" s="50" t="s">
        <v>77</v>
      </c>
      <c r="R1135" s="50" t="s">
        <v>351</v>
      </c>
      <c r="S1135" s="50" t="s">
        <v>337</v>
      </c>
      <c r="T1135" s="50" t="s">
        <v>185</v>
      </c>
      <c r="U1135" s="151">
        <f t="shared" si="301"/>
        <v>0</v>
      </c>
      <c r="V1135" s="50">
        <f t="shared" si="302"/>
        <v>1</v>
      </c>
      <c r="W1135" s="152">
        <f t="shared" si="317"/>
        <v>0.10069444444444442</v>
      </c>
      <c r="X1135" s="152">
        <f t="shared" si="315"/>
        <v>0.10069444444444442</v>
      </c>
      <c r="Y1135" s="134">
        <f t="shared" si="303"/>
        <v>1</v>
      </c>
      <c r="Z1135" s="152">
        <f t="shared" si="304"/>
        <v>0</v>
      </c>
      <c r="AA1135" s="152">
        <f t="shared" si="305"/>
        <v>0.10069444444444442</v>
      </c>
      <c r="AB1135" s="91">
        <f t="shared" si="306"/>
        <v>26</v>
      </c>
      <c r="AC1135" s="81">
        <f t="shared" si="307"/>
        <v>5</v>
      </c>
      <c r="AD1135" s="81">
        <f t="shared" si="308"/>
        <v>21</v>
      </c>
      <c r="AE1135" s="81" t="str">
        <f t="shared" si="309"/>
        <v>5-21</v>
      </c>
      <c r="AF1135" s="152">
        <f t="shared" si="310"/>
        <v>1.388888888888884E-2</v>
      </c>
      <c r="AG1135" s="153">
        <f t="shared" si="311"/>
        <v>0</v>
      </c>
      <c r="AH1135" s="85">
        <f t="shared" si="312"/>
        <v>1</v>
      </c>
      <c r="AI1135" s="81">
        <f t="shared" si="313"/>
        <v>21</v>
      </c>
    </row>
    <row r="1136" spans="2:35" ht="30" x14ac:dyDescent="0.25">
      <c r="B1136" s="50" t="s">
        <v>140</v>
      </c>
      <c r="C1136" s="50">
        <v>394</v>
      </c>
      <c r="D1136" s="85">
        <f>IF(C1136=C1137,0,1)</f>
        <v>0</v>
      </c>
      <c r="E1136" s="72" t="s">
        <v>1822</v>
      </c>
      <c r="F1136" s="50"/>
      <c r="G1136" s="70">
        <v>0.61458333333333337</v>
      </c>
      <c r="H1136" s="70">
        <v>0.75</v>
      </c>
      <c r="I1136" s="71">
        <v>44341</v>
      </c>
      <c r="J1136" s="71">
        <v>44341</v>
      </c>
      <c r="K1136" s="71">
        <v>44341</v>
      </c>
      <c r="L1136" s="71">
        <v>44341</v>
      </c>
      <c r="M1136" s="70">
        <v>0.61458333333333337</v>
      </c>
      <c r="N1136" s="70">
        <v>0.63750000000000007</v>
      </c>
      <c r="O1136" s="50" t="s">
        <v>72</v>
      </c>
      <c r="P1136" s="50" t="s">
        <v>109</v>
      </c>
      <c r="Q1136" s="50" t="s">
        <v>77</v>
      </c>
      <c r="R1136" s="50" t="s">
        <v>443</v>
      </c>
      <c r="S1136" s="50" t="s">
        <v>337</v>
      </c>
      <c r="T1136" s="50" t="s">
        <v>184</v>
      </c>
      <c r="U1136" s="151">
        <f t="shared" si="301"/>
        <v>0</v>
      </c>
      <c r="V1136" s="50">
        <f t="shared" si="302"/>
        <v>1</v>
      </c>
      <c r="W1136" s="152">
        <f t="shared" si="317"/>
        <v>0.13541666666666663</v>
      </c>
      <c r="X1136" s="152">
        <f t="shared" si="315"/>
        <v>0.13541666666666663</v>
      </c>
      <c r="Y1136" s="134">
        <f t="shared" si="303"/>
        <v>0</v>
      </c>
      <c r="Z1136" s="152">
        <f t="shared" si="304"/>
        <v>0.125</v>
      </c>
      <c r="AA1136" s="152">
        <f t="shared" si="305"/>
        <v>0.26041666666666663</v>
      </c>
      <c r="AB1136" s="91">
        <f t="shared" si="306"/>
        <v>25</v>
      </c>
      <c r="AC1136" s="81">
        <f t="shared" si="307"/>
        <v>5</v>
      </c>
      <c r="AD1136" s="81">
        <f t="shared" si="308"/>
        <v>21</v>
      </c>
      <c r="AE1136" s="81" t="str">
        <f t="shared" si="309"/>
        <v>5-21</v>
      </c>
      <c r="AF1136" s="152">
        <f t="shared" si="310"/>
        <v>2.2916666666666696E-2</v>
      </c>
      <c r="AG1136" s="153">
        <f t="shared" si="311"/>
        <v>0</v>
      </c>
      <c r="AH1136" s="85">
        <f t="shared" si="312"/>
        <v>1</v>
      </c>
      <c r="AI1136" s="81">
        <f t="shared" si="313"/>
        <v>21</v>
      </c>
    </row>
    <row r="1137" spans="2:35" x14ac:dyDescent="0.25">
      <c r="B1137" s="50" t="s">
        <v>243</v>
      </c>
      <c r="C1137" s="50">
        <v>394</v>
      </c>
      <c r="D1137" s="85">
        <v>0</v>
      </c>
      <c r="E1137" s="72" t="s">
        <v>1823</v>
      </c>
      <c r="F1137" s="50" t="s">
        <v>934</v>
      </c>
      <c r="G1137" s="70">
        <v>0.61458333333333337</v>
      </c>
      <c r="H1137" s="70">
        <v>0.75</v>
      </c>
      <c r="I1137" s="71">
        <v>44341</v>
      </c>
      <c r="J1137" s="71">
        <v>44341</v>
      </c>
      <c r="K1137" s="71">
        <v>44341</v>
      </c>
      <c r="L1137" s="71">
        <v>44341</v>
      </c>
      <c r="M1137" s="70">
        <v>0.70833333333333337</v>
      </c>
      <c r="N1137" s="70">
        <v>0.75</v>
      </c>
      <c r="O1137" s="50" t="s">
        <v>84</v>
      </c>
      <c r="P1137" s="50" t="s">
        <v>109</v>
      </c>
      <c r="Q1137" s="50" t="s">
        <v>77</v>
      </c>
      <c r="R1137" s="50" t="s">
        <v>351</v>
      </c>
      <c r="S1137" s="50" t="s">
        <v>337</v>
      </c>
      <c r="T1137" s="50" t="s">
        <v>184</v>
      </c>
      <c r="U1137" s="151">
        <f t="shared" si="301"/>
        <v>0</v>
      </c>
      <c r="V1137" s="50">
        <f t="shared" si="302"/>
        <v>1</v>
      </c>
      <c r="W1137" s="152">
        <f t="shared" si="317"/>
        <v>0.13541666666666663</v>
      </c>
      <c r="X1137" s="152">
        <f t="shared" si="315"/>
        <v>0.13541666666666663</v>
      </c>
      <c r="Y1137" s="134">
        <f t="shared" si="303"/>
        <v>0</v>
      </c>
      <c r="Z1137" s="152">
        <f t="shared" si="304"/>
        <v>0.125</v>
      </c>
      <c r="AA1137" s="152">
        <f t="shared" si="305"/>
        <v>0.26041666666666663</v>
      </c>
      <c r="AB1137" s="91">
        <f t="shared" si="306"/>
        <v>25</v>
      </c>
      <c r="AC1137" s="81">
        <f t="shared" si="307"/>
        <v>5</v>
      </c>
      <c r="AD1137" s="81">
        <f t="shared" si="308"/>
        <v>21</v>
      </c>
      <c r="AE1137" s="81" t="str">
        <f t="shared" si="309"/>
        <v>5-21</v>
      </c>
      <c r="AF1137" s="152">
        <f t="shared" si="310"/>
        <v>4.166666666666663E-2</v>
      </c>
      <c r="AG1137" s="153">
        <f t="shared" si="311"/>
        <v>0</v>
      </c>
      <c r="AH1137" s="85">
        <f t="shared" si="312"/>
        <v>1</v>
      </c>
      <c r="AI1137" s="81">
        <f t="shared" si="313"/>
        <v>21</v>
      </c>
    </row>
    <row r="1138" spans="2:35" x14ac:dyDescent="0.25">
      <c r="B1138" s="50" t="s">
        <v>158</v>
      </c>
      <c r="C1138" s="50">
        <v>395</v>
      </c>
      <c r="D1138" s="85">
        <f t="shared" ref="D1138:D1147" si="363">IF(C1138=C1139,0,1)</f>
        <v>0</v>
      </c>
      <c r="E1138" s="50" t="s">
        <v>1824</v>
      </c>
      <c r="F1138" s="50" t="s">
        <v>441</v>
      </c>
      <c r="G1138" s="70">
        <v>0.60069444444444442</v>
      </c>
      <c r="H1138" s="70">
        <v>0.75</v>
      </c>
      <c r="I1138" s="71">
        <v>44341</v>
      </c>
      <c r="J1138" s="71">
        <v>44342</v>
      </c>
      <c r="K1138" s="71">
        <v>44341</v>
      </c>
      <c r="L1138" s="71">
        <v>44341</v>
      </c>
      <c r="M1138" s="70">
        <v>0.63888888888888895</v>
      </c>
      <c r="N1138" s="70">
        <v>0.70833333333333337</v>
      </c>
      <c r="O1138" s="50" t="s">
        <v>126</v>
      </c>
      <c r="P1138" s="50" t="s">
        <v>159</v>
      </c>
      <c r="Q1138" s="50" t="s">
        <v>47</v>
      </c>
      <c r="R1138" s="50" t="s">
        <v>443</v>
      </c>
      <c r="S1138" s="50" t="s">
        <v>336</v>
      </c>
      <c r="T1138" s="50" t="s">
        <v>184</v>
      </c>
      <c r="U1138" s="151">
        <f t="shared" si="301"/>
        <v>1</v>
      </c>
      <c r="V1138" s="50">
        <f t="shared" si="302"/>
        <v>1</v>
      </c>
      <c r="W1138" s="152">
        <f t="shared" si="317"/>
        <v>0.42080555555555554</v>
      </c>
      <c r="X1138" s="152">
        <f t="shared" si="315"/>
        <v>0.64997222222222217</v>
      </c>
      <c r="Y1138" s="134">
        <f t="shared" si="303"/>
        <v>0</v>
      </c>
      <c r="Z1138" s="152">
        <f t="shared" si="304"/>
        <v>0.125</v>
      </c>
      <c r="AA1138" s="152">
        <f t="shared" si="305"/>
        <v>0.77497222222222217</v>
      </c>
      <c r="AB1138" s="91">
        <f t="shared" si="306"/>
        <v>26</v>
      </c>
      <c r="AC1138" s="81">
        <f t="shared" si="307"/>
        <v>5</v>
      </c>
      <c r="AD1138" s="81">
        <f t="shared" si="308"/>
        <v>21</v>
      </c>
      <c r="AE1138" s="81" t="str">
        <f t="shared" si="309"/>
        <v>5-21</v>
      </c>
      <c r="AF1138" s="152">
        <f t="shared" si="310"/>
        <v>6.944444444444442E-2</v>
      </c>
      <c r="AG1138" s="153">
        <f t="shared" si="311"/>
        <v>0</v>
      </c>
      <c r="AH1138" s="85">
        <f t="shared" si="312"/>
        <v>1</v>
      </c>
      <c r="AI1138" s="81">
        <f t="shared" si="313"/>
        <v>21</v>
      </c>
    </row>
    <row r="1139" spans="2:35" ht="45" x14ac:dyDescent="0.25">
      <c r="B1139" s="50" t="s">
        <v>158</v>
      </c>
      <c r="C1139" s="50">
        <v>395</v>
      </c>
      <c r="D1139" s="85">
        <f t="shared" si="363"/>
        <v>0</v>
      </c>
      <c r="E1139" s="72" t="s">
        <v>1825</v>
      </c>
      <c r="F1139" s="50" t="s">
        <v>1750</v>
      </c>
      <c r="G1139" s="70">
        <v>0.60069444444444442</v>
      </c>
      <c r="H1139" s="70">
        <v>0.75</v>
      </c>
      <c r="I1139" s="71">
        <v>44341</v>
      </c>
      <c r="J1139" s="71">
        <v>44342</v>
      </c>
      <c r="K1139" s="71">
        <v>44342</v>
      </c>
      <c r="L1139" s="71">
        <v>44342</v>
      </c>
      <c r="M1139" s="70">
        <v>0.3125</v>
      </c>
      <c r="N1139" s="70">
        <v>0.5</v>
      </c>
      <c r="O1139" s="50" t="s">
        <v>72</v>
      </c>
      <c r="P1139" s="50" t="s">
        <v>159</v>
      </c>
      <c r="Q1139" s="50" t="s">
        <v>47</v>
      </c>
      <c r="R1139" s="50" t="s">
        <v>443</v>
      </c>
      <c r="S1139" s="50" t="s">
        <v>336</v>
      </c>
      <c r="T1139" s="50" t="s">
        <v>184</v>
      </c>
      <c r="U1139" s="151">
        <f t="shared" si="301"/>
        <v>1</v>
      </c>
      <c r="V1139" s="50">
        <f t="shared" si="302"/>
        <v>1</v>
      </c>
      <c r="W1139" s="152">
        <f t="shared" si="317"/>
        <v>0.42080555555555554</v>
      </c>
      <c r="X1139" s="152">
        <f t="shared" si="315"/>
        <v>0.64997222222222217</v>
      </c>
      <c r="Y1139" s="134">
        <f t="shared" si="303"/>
        <v>0</v>
      </c>
      <c r="Z1139" s="152">
        <f t="shared" si="304"/>
        <v>0.125</v>
      </c>
      <c r="AA1139" s="152">
        <f t="shared" si="305"/>
        <v>0.77497222222222217</v>
      </c>
      <c r="AB1139" s="91">
        <f t="shared" si="306"/>
        <v>26</v>
      </c>
      <c r="AC1139" s="81">
        <f t="shared" si="307"/>
        <v>5</v>
      </c>
      <c r="AD1139" s="81">
        <f t="shared" si="308"/>
        <v>21</v>
      </c>
      <c r="AE1139" s="81" t="str">
        <f t="shared" si="309"/>
        <v>5-21</v>
      </c>
      <c r="AF1139" s="152">
        <f t="shared" si="310"/>
        <v>0.1875</v>
      </c>
      <c r="AG1139" s="153">
        <f t="shared" si="311"/>
        <v>0</v>
      </c>
      <c r="AH1139" s="85">
        <f t="shared" si="312"/>
        <v>1</v>
      </c>
      <c r="AI1139" s="81">
        <f t="shared" si="313"/>
        <v>21</v>
      </c>
    </row>
    <row r="1140" spans="2:35" x14ac:dyDescent="0.25">
      <c r="B1140" s="50" t="s">
        <v>158</v>
      </c>
      <c r="C1140" s="50">
        <v>395</v>
      </c>
      <c r="D1140" s="85">
        <f t="shared" si="363"/>
        <v>0</v>
      </c>
      <c r="E1140" s="50" t="s">
        <v>1826</v>
      </c>
      <c r="F1140" s="50" t="s">
        <v>897</v>
      </c>
      <c r="G1140" s="70">
        <v>0.60069444444444442</v>
      </c>
      <c r="H1140" s="70">
        <v>0.75</v>
      </c>
      <c r="I1140" s="71">
        <v>44341</v>
      </c>
      <c r="J1140" s="71">
        <v>44342</v>
      </c>
      <c r="K1140" s="71">
        <v>44342</v>
      </c>
      <c r="L1140" s="71">
        <v>44342</v>
      </c>
      <c r="M1140" s="70">
        <v>0.45833333333333331</v>
      </c>
      <c r="N1140" s="70">
        <v>0.46875</v>
      </c>
      <c r="O1140" s="50" t="s">
        <v>65</v>
      </c>
      <c r="P1140" s="50" t="s">
        <v>159</v>
      </c>
      <c r="Q1140" s="50" t="s">
        <v>47</v>
      </c>
      <c r="R1140" s="50" t="s">
        <v>351</v>
      </c>
      <c r="S1140" s="50" t="s">
        <v>337</v>
      </c>
      <c r="T1140" s="50" t="s">
        <v>184</v>
      </c>
      <c r="U1140" s="151">
        <f t="shared" si="301"/>
        <v>1</v>
      </c>
      <c r="V1140" s="50">
        <f t="shared" si="302"/>
        <v>1</v>
      </c>
      <c r="W1140" s="152">
        <f t="shared" si="317"/>
        <v>0.42080555555555554</v>
      </c>
      <c r="X1140" s="152">
        <f t="shared" si="315"/>
        <v>0.64997222222222217</v>
      </c>
      <c r="Y1140" s="134">
        <f t="shared" si="303"/>
        <v>0</v>
      </c>
      <c r="Z1140" s="152">
        <f t="shared" si="304"/>
        <v>0.125</v>
      </c>
      <c r="AA1140" s="152">
        <f t="shared" si="305"/>
        <v>0.77497222222222217</v>
      </c>
      <c r="AB1140" s="91">
        <f t="shared" si="306"/>
        <v>26</v>
      </c>
      <c r="AC1140" s="81">
        <f t="shared" si="307"/>
        <v>5</v>
      </c>
      <c r="AD1140" s="81">
        <f t="shared" si="308"/>
        <v>21</v>
      </c>
      <c r="AE1140" s="81" t="str">
        <f t="shared" si="309"/>
        <v>5-21</v>
      </c>
      <c r="AF1140" s="152">
        <f t="shared" si="310"/>
        <v>1.0416666666666685E-2</v>
      </c>
      <c r="AG1140" s="153">
        <f t="shared" si="311"/>
        <v>0</v>
      </c>
      <c r="AH1140" s="85">
        <f t="shared" si="312"/>
        <v>1</v>
      </c>
      <c r="AI1140" s="81">
        <f t="shared" si="313"/>
        <v>21</v>
      </c>
    </row>
    <row r="1141" spans="2:35" ht="30" x14ac:dyDescent="0.25">
      <c r="B1141" s="50" t="s">
        <v>158</v>
      </c>
      <c r="C1141" s="50">
        <v>395</v>
      </c>
      <c r="D1141" s="85">
        <f t="shared" si="363"/>
        <v>0</v>
      </c>
      <c r="E1141" s="72" t="s">
        <v>1827</v>
      </c>
      <c r="F1141" s="50" t="s">
        <v>441</v>
      </c>
      <c r="G1141" s="70">
        <v>0.60069444444444442</v>
      </c>
      <c r="H1141" s="70">
        <v>0.75</v>
      </c>
      <c r="I1141" s="71">
        <v>44341</v>
      </c>
      <c r="J1141" s="71">
        <v>44342</v>
      </c>
      <c r="K1141" s="71">
        <v>44342</v>
      </c>
      <c r="L1141" s="71">
        <v>44342</v>
      </c>
      <c r="M1141" s="70">
        <v>0.58333333333333337</v>
      </c>
      <c r="N1141" s="70">
        <v>0.60416666666666663</v>
      </c>
      <c r="O1141" s="50" t="s">
        <v>72</v>
      </c>
      <c r="P1141" s="50" t="s">
        <v>159</v>
      </c>
      <c r="Q1141" s="50" t="s">
        <v>47</v>
      </c>
      <c r="R1141" s="50" t="s">
        <v>443</v>
      </c>
      <c r="S1141" s="50" t="s">
        <v>337</v>
      </c>
      <c r="T1141" s="50" t="s">
        <v>184</v>
      </c>
      <c r="U1141" s="151">
        <f t="shared" si="301"/>
        <v>1</v>
      </c>
      <c r="V1141" s="50">
        <f t="shared" si="302"/>
        <v>1</v>
      </c>
      <c r="W1141" s="152">
        <f t="shared" si="317"/>
        <v>0.42080555555555554</v>
      </c>
      <c r="X1141" s="152">
        <f t="shared" si="315"/>
        <v>0.64997222222222217</v>
      </c>
      <c r="Y1141" s="134">
        <f t="shared" si="303"/>
        <v>0</v>
      </c>
      <c r="Z1141" s="152">
        <f t="shared" si="304"/>
        <v>0.125</v>
      </c>
      <c r="AA1141" s="152">
        <f t="shared" si="305"/>
        <v>0.77497222222222217</v>
      </c>
      <c r="AB1141" s="91">
        <f t="shared" si="306"/>
        <v>26</v>
      </c>
      <c r="AC1141" s="81">
        <f t="shared" si="307"/>
        <v>5</v>
      </c>
      <c r="AD1141" s="81">
        <f t="shared" si="308"/>
        <v>21</v>
      </c>
      <c r="AE1141" s="81" t="str">
        <f t="shared" si="309"/>
        <v>5-21</v>
      </c>
      <c r="AF1141" s="152">
        <f t="shared" si="310"/>
        <v>2.0833333333333259E-2</v>
      </c>
      <c r="AG1141" s="153">
        <f t="shared" si="311"/>
        <v>0</v>
      </c>
      <c r="AH1141" s="85">
        <f t="shared" si="312"/>
        <v>1</v>
      </c>
      <c r="AI1141" s="81">
        <f t="shared" si="313"/>
        <v>21</v>
      </c>
    </row>
    <row r="1142" spans="2:35" x14ac:dyDescent="0.25">
      <c r="B1142" s="50" t="s">
        <v>158</v>
      </c>
      <c r="C1142" s="50">
        <v>395</v>
      </c>
      <c r="D1142" s="85">
        <f t="shared" si="363"/>
        <v>0</v>
      </c>
      <c r="E1142" s="72" t="s">
        <v>1828</v>
      </c>
      <c r="F1142" s="50" t="s">
        <v>897</v>
      </c>
      <c r="G1142" s="70">
        <v>0.60069444444444442</v>
      </c>
      <c r="H1142" s="70">
        <v>0.75</v>
      </c>
      <c r="I1142" s="71">
        <v>44341</v>
      </c>
      <c r="J1142" s="71">
        <v>44342</v>
      </c>
      <c r="K1142" s="71">
        <v>44342</v>
      </c>
      <c r="L1142" s="71">
        <v>44342</v>
      </c>
      <c r="M1142" s="70">
        <v>0.67708333333333337</v>
      </c>
      <c r="N1142" s="70">
        <v>0.69444444444444453</v>
      </c>
      <c r="O1142" s="50" t="s">
        <v>84</v>
      </c>
      <c r="P1142" s="50" t="s">
        <v>159</v>
      </c>
      <c r="Q1142" s="50" t="s">
        <v>47</v>
      </c>
      <c r="R1142" s="50" t="s">
        <v>351</v>
      </c>
      <c r="S1142" s="50" t="s">
        <v>337</v>
      </c>
      <c r="T1142" s="50" t="s">
        <v>184</v>
      </c>
      <c r="U1142" s="151">
        <f t="shared" si="301"/>
        <v>1</v>
      </c>
      <c r="V1142" s="50">
        <f t="shared" si="302"/>
        <v>1</v>
      </c>
      <c r="W1142" s="152">
        <f t="shared" si="317"/>
        <v>0.42080555555555554</v>
      </c>
      <c r="X1142" s="152">
        <f t="shared" si="315"/>
        <v>0.64997222222222217</v>
      </c>
      <c r="Y1142" s="134">
        <f t="shared" si="303"/>
        <v>0</v>
      </c>
      <c r="Z1142" s="152">
        <f t="shared" si="304"/>
        <v>0.125</v>
      </c>
      <c r="AA1142" s="152">
        <f t="shared" si="305"/>
        <v>0.77497222222222217</v>
      </c>
      <c r="AB1142" s="91">
        <f t="shared" si="306"/>
        <v>26</v>
      </c>
      <c r="AC1142" s="81">
        <f t="shared" si="307"/>
        <v>5</v>
      </c>
      <c r="AD1142" s="81">
        <f t="shared" si="308"/>
        <v>21</v>
      </c>
      <c r="AE1142" s="81" t="str">
        <f t="shared" si="309"/>
        <v>5-21</v>
      </c>
      <c r="AF1142" s="152">
        <f t="shared" si="310"/>
        <v>1.736111111111116E-2</v>
      </c>
      <c r="AG1142" s="153">
        <f t="shared" si="311"/>
        <v>0</v>
      </c>
      <c r="AH1142" s="85">
        <f t="shared" si="312"/>
        <v>1</v>
      </c>
      <c r="AI1142" s="81">
        <f t="shared" si="313"/>
        <v>21</v>
      </c>
    </row>
    <row r="1143" spans="2:35" ht="30" x14ac:dyDescent="0.25">
      <c r="B1143" s="50" t="s">
        <v>158</v>
      </c>
      <c r="C1143" s="50">
        <v>395</v>
      </c>
      <c r="D1143" s="85">
        <f t="shared" si="363"/>
        <v>1</v>
      </c>
      <c r="E1143" s="72" t="s">
        <v>1829</v>
      </c>
      <c r="F1143" s="50" t="s">
        <v>441</v>
      </c>
      <c r="G1143" s="70">
        <v>0.60069444444444442</v>
      </c>
      <c r="H1143" s="70">
        <v>0.75</v>
      </c>
      <c r="I1143" s="71">
        <v>44341</v>
      </c>
      <c r="J1143" s="71">
        <v>44342</v>
      </c>
      <c r="K1143" s="71">
        <v>44342</v>
      </c>
      <c r="L1143" s="71">
        <v>44342</v>
      </c>
      <c r="M1143" s="70">
        <v>0.71527777777777779</v>
      </c>
      <c r="N1143" s="70">
        <v>0.75</v>
      </c>
      <c r="O1143" s="50" t="s">
        <v>62</v>
      </c>
      <c r="P1143" s="50" t="s">
        <v>159</v>
      </c>
      <c r="Q1143" s="50" t="s">
        <v>47</v>
      </c>
      <c r="R1143" s="50" t="s">
        <v>349</v>
      </c>
      <c r="S1143" s="50" t="s">
        <v>337</v>
      </c>
      <c r="T1143" s="50" t="s">
        <v>184</v>
      </c>
      <c r="U1143" s="151">
        <f t="shared" si="301"/>
        <v>1</v>
      </c>
      <c r="V1143" s="50">
        <f t="shared" si="302"/>
        <v>1</v>
      </c>
      <c r="W1143" s="152">
        <f t="shared" si="317"/>
        <v>0.42080555555555554</v>
      </c>
      <c r="X1143" s="152">
        <f t="shared" si="315"/>
        <v>0.64997222222222217</v>
      </c>
      <c r="Y1143" s="134">
        <f t="shared" si="303"/>
        <v>0</v>
      </c>
      <c r="Z1143" s="152">
        <f t="shared" si="304"/>
        <v>0.125</v>
      </c>
      <c r="AA1143" s="152">
        <f t="shared" si="305"/>
        <v>0.77497222222222217</v>
      </c>
      <c r="AB1143" s="91">
        <f t="shared" si="306"/>
        <v>26</v>
      </c>
      <c r="AC1143" s="81">
        <f t="shared" si="307"/>
        <v>5</v>
      </c>
      <c r="AD1143" s="81">
        <f t="shared" si="308"/>
        <v>21</v>
      </c>
      <c r="AE1143" s="81" t="str">
        <f t="shared" si="309"/>
        <v>5-21</v>
      </c>
      <c r="AF1143" s="152">
        <f t="shared" si="310"/>
        <v>3.472222222222221E-2</v>
      </c>
      <c r="AG1143" s="153">
        <f t="shared" si="311"/>
        <v>0</v>
      </c>
      <c r="AH1143" s="85">
        <f t="shared" si="312"/>
        <v>1</v>
      </c>
      <c r="AI1143" s="81">
        <f t="shared" si="313"/>
        <v>21</v>
      </c>
    </row>
    <row r="1144" spans="2:35" ht="45" x14ac:dyDescent="0.25">
      <c r="B1144" s="50" t="s">
        <v>1091</v>
      </c>
      <c r="C1144" s="50">
        <v>396</v>
      </c>
      <c r="D1144" s="85">
        <f t="shared" si="363"/>
        <v>1</v>
      </c>
      <c r="E1144" s="72" t="s">
        <v>1830</v>
      </c>
      <c r="F1144" s="50" t="s">
        <v>887</v>
      </c>
      <c r="G1144" s="70">
        <v>0.63541666666666663</v>
      </c>
      <c r="H1144" s="70">
        <v>0.74305555555555547</v>
      </c>
      <c r="I1144" s="71">
        <v>44341</v>
      </c>
      <c r="J1144" s="71">
        <v>44341</v>
      </c>
      <c r="K1144" s="71">
        <v>44341</v>
      </c>
      <c r="L1144" s="71">
        <v>44341</v>
      </c>
      <c r="M1144" s="70">
        <v>0.70138888888888884</v>
      </c>
      <c r="N1144" s="70">
        <v>0.74305555555555547</v>
      </c>
      <c r="O1144" s="50" t="s">
        <v>72</v>
      </c>
      <c r="P1144" s="50" t="s">
        <v>1604</v>
      </c>
      <c r="Q1144" s="50" t="s">
        <v>77</v>
      </c>
      <c r="R1144" s="50" t="s">
        <v>349</v>
      </c>
      <c r="S1144" s="50" t="s">
        <v>337</v>
      </c>
      <c r="T1144" s="50" t="s">
        <v>186</v>
      </c>
      <c r="U1144" s="151">
        <f t="shared" si="301"/>
        <v>0</v>
      </c>
      <c r="V1144" s="50">
        <f t="shared" si="302"/>
        <v>1</v>
      </c>
      <c r="W1144" s="152">
        <f t="shared" si="317"/>
        <v>0.10763888888888884</v>
      </c>
      <c r="X1144" s="152">
        <f t="shared" si="315"/>
        <v>0.10763888888888884</v>
      </c>
      <c r="Y1144" s="134">
        <f t="shared" si="303"/>
        <v>0</v>
      </c>
      <c r="Z1144" s="152">
        <f t="shared" si="304"/>
        <v>0.13194444444444453</v>
      </c>
      <c r="AA1144" s="152">
        <f t="shared" si="305"/>
        <v>0.23958333333333337</v>
      </c>
      <c r="AB1144" s="91">
        <f t="shared" si="306"/>
        <v>25</v>
      </c>
      <c r="AC1144" s="81">
        <f t="shared" si="307"/>
        <v>5</v>
      </c>
      <c r="AD1144" s="81">
        <f t="shared" si="308"/>
        <v>21</v>
      </c>
      <c r="AE1144" s="81" t="str">
        <f t="shared" si="309"/>
        <v>5-21</v>
      </c>
      <c r="AF1144" s="152">
        <f t="shared" si="310"/>
        <v>4.166666666666663E-2</v>
      </c>
      <c r="AG1144" s="153">
        <f t="shared" si="311"/>
        <v>0</v>
      </c>
      <c r="AH1144" s="85">
        <f t="shared" si="312"/>
        <v>1</v>
      </c>
      <c r="AI1144" s="81">
        <f t="shared" si="313"/>
        <v>21</v>
      </c>
    </row>
    <row r="1145" spans="2:35" x14ac:dyDescent="0.25">
      <c r="B1145" s="50" t="s">
        <v>1176</v>
      </c>
      <c r="C1145" s="50">
        <v>397</v>
      </c>
      <c r="D1145" s="85">
        <f t="shared" si="363"/>
        <v>1</v>
      </c>
      <c r="E1145" s="50" t="s">
        <v>1831</v>
      </c>
      <c r="F1145" s="50" t="s">
        <v>887</v>
      </c>
      <c r="G1145" s="70">
        <v>0.63750000000000007</v>
      </c>
      <c r="H1145" s="70">
        <v>0.64930555555555558</v>
      </c>
      <c r="I1145" s="71">
        <v>44341</v>
      </c>
      <c r="J1145" s="71">
        <v>44341</v>
      </c>
      <c r="K1145" s="71">
        <v>44341</v>
      </c>
      <c r="L1145" s="71">
        <v>44341</v>
      </c>
      <c r="M1145" s="70">
        <v>0.63750000000000007</v>
      </c>
      <c r="N1145" s="70">
        <v>0.64930555555555558</v>
      </c>
      <c r="O1145" s="50" t="s">
        <v>72</v>
      </c>
      <c r="P1145" s="50" t="s">
        <v>283</v>
      </c>
      <c r="Q1145" s="50" t="s">
        <v>77</v>
      </c>
      <c r="R1145" s="50" t="s">
        <v>349</v>
      </c>
      <c r="S1145" s="50" t="s">
        <v>337</v>
      </c>
      <c r="T1145" s="50" t="s">
        <v>185</v>
      </c>
      <c r="U1145" s="151">
        <f t="shared" si="301"/>
        <v>0</v>
      </c>
      <c r="V1145" s="50">
        <f t="shared" si="302"/>
        <v>1</v>
      </c>
      <c r="W1145" s="152">
        <f t="shared" si="317"/>
        <v>1.1805555555555514E-2</v>
      </c>
      <c r="X1145" s="152">
        <f t="shared" si="315"/>
        <v>1.1805555555555514E-2</v>
      </c>
      <c r="Y1145" s="134">
        <f t="shared" si="303"/>
        <v>0</v>
      </c>
      <c r="Z1145" s="152">
        <f t="shared" si="304"/>
        <v>0.22569444444444442</v>
      </c>
      <c r="AA1145" s="152">
        <f t="shared" si="305"/>
        <v>0.23749999999999993</v>
      </c>
      <c r="AB1145" s="91">
        <f t="shared" si="306"/>
        <v>25</v>
      </c>
      <c r="AC1145" s="81">
        <f t="shared" si="307"/>
        <v>5</v>
      </c>
      <c r="AD1145" s="81">
        <f t="shared" si="308"/>
        <v>21</v>
      </c>
      <c r="AE1145" s="81" t="str">
        <f t="shared" si="309"/>
        <v>5-21</v>
      </c>
      <c r="AF1145" s="152">
        <f t="shared" si="310"/>
        <v>1.1805555555555514E-2</v>
      </c>
      <c r="AG1145" s="153">
        <f t="shared" si="311"/>
        <v>0</v>
      </c>
      <c r="AH1145" s="85">
        <f t="shared" si="312"/>
        <v>1</v>
      </c>
      <c r="AI1145" s="81">
        <f t="shared" si="313"/>
        <v>21</v>
      </c>
    </row>
    <row r="1146" spans="2:35" x14ac:dyDescent="0.25">
      <c r="B1146" s="50" t="s">
        <v>213</v>
      </c>
      <c r="C1146" s="50">
        <v>398</v>
      </c>
      <c r="D1146" s="85">
        <f t="shared" si="363"/>
        <v>1</v>
      </c>
      <c r="E1146" s="50" t="s">
        <v>1832</v>
      </c>
      <c r="F1146" s="50" t="s">
        <v>1833</v>
      </c>
      <c r="G1146" s="70">
        <v>0.65625</v>
      </c>
      <c r="H1146" s="70">
        <v>0.67083333333333339</v>
      </c>
      <c r="I1146" s="71">
        <v>44341</v>
      </c>
      <c r="J1146" s="71">
        <v>44341</v>
      </c>
      <c r="K1146" s="71">
        <v>44341</v>
      </c>
      <c r="L1146" s="71">
        <v>44341</v>
      </c>
      <c r="M1146" s="70">
        <v>0.65625</v>
      </c>
      <c r="N1146" s="70">
        <v>0.67083333333333339</v>
      </c>
      <c r="O1146" s="50" t="s">
        <v>84</v>
      </c>
      <c r="P1146" s="50" t="s">
        <v>1291</v>
      </c>
      <c r="Q1146" s="50" t="s">
        <v>77</v>
      </c>
      <c r="R1146" s="50" t="s">
        <v>351</v>
      </c>
      <c r="S1146" s="50" t="s">
        <v>337</v>
      </c>
      <c r="T1146" s="50" t="s">
        <v>188</v>
      </c>
      <c r="U1146" s="151">
        <f t="shared" si="301"/>
        <v>0</v>
      </c>
      <c r="V1146" s="50">
        <f t="shared" si="302"/>
        <v>1</v>
      </c>
      <c r="W1146" s="152">
        <f t="shared" si="317"/>
        <v>1.4583333333333393E-2</v>
      </c>
      <c r="X1146" s="152">
        <f t="shared" si="315"/>
        <v>1.4583333333333393E-2</v>
      </c>
      <c r="Y1146" s="134">
        <f t="shared" si="303"/>
        <v>0</v>
      </c>
      <c r="Z1146" s="152">
        <f t="shared" si="304"/>
        <v>0.20416666666666661</v>
      </c>
      <c r="AA1146" s="152">
        <f t="shared" si="305"/>
        <v>0.21875</v>
      </c>
      <c r="AB1146" s="91">
        <f t="shared" si="306"/>
        <v>25</v>
      </c>
      <c r="AC1146" s="81">
        <f t="shared" si="307"/>
        <v>5</v>
      </c>
      <c r="AD1146" s="81">
        <f t="shared" si="308"/>
        <v>21</v>
      </c>
      <c r="AE1146" s="81" t="str">
        <f t="shared" si="309"/>
        <v>5-21</v>
      </c>
      <c r="AF1146" s="152">
        <f t="shared" si="310"/>
        <v>1.4583333333333393E-2</v>
      </c>
      <c r="AG1146" s="153">
        <f t="shared" si="311"/>
        <v>0</v>
      </c>
      <c r="AH1146" s="85">
        <f t="shared" si="312"/>
        <v>1</v>
      </c>
      <c r="AI1146" s="81">
        <f t="shared" si="313"/>
        <v>21</v>
      </c>
    </row>
    <row r="1147" spans="2:35" x14ac:dyDescent="0.25">
      <c r="B1147" s="50" t="s">
        <v>1834</v>
      </c>
      <c r="C1147" s="50">
        <v>399</v>
      </c>
      <c r="D1147" s="85">
        <f t="shared" si="363"/>
        <v>0</v>
      </c>
      <c r="E1147" s="50" t="s">
        <v>1835</v>
      </c>
      <c r="F1147" s="50" t="s">
        <v>1338</v>
      </c>
      <c r="G1147" s="70">
        <v>0.68055555555555547</v>
      </c>
      <c r="H1147" s="70">
        <v>0.70833333333333337</v>
      </c>
      <c r="I1147" s="71">
        <v>44341</v>
      </c>
      <c r="J1147" s="71">
        <v>44341</v>
      </c>
      <c r="K1147" s="71">
        <v>44341</v>
      </c>
      <c r="L1147" s="71">
        <v>44341</v>
      </c>
      <c r="M1147" s="70">
        <v>0.68055555555555547</v>
      </c>
      <c r="N1147" s="70">
        <v>0.6875</v>
      </c>
      <c r="O1147" s="50" t="s">
        <v>72</v>
      </c>
      <c r="P1147" s="50" t="s">
        <v>68</v>
      </c>
      <c r="Q1147" s="50" t="s">
        <v>77</v>
      </c>
      <c r="R1147" s="50" t="s">
        <v>349</v>
      </c>
      <c r="S1147" s="50" t="s">
        <v>337</v>
      </c>
      <c r="T1147" s="50" t="s">
        <v>188</v>
      </c>
      <c r="U1147" s="151">
        <f t="shared" si="301"/>
        <v>0</v>
      </c>
      <c r="V1147" s="50">
        <f t="shared" si="302"/>
        <v>1</v>
      </c>
      <c r="W1147" s="152">
        <f t="shared" si="317"/>
        <v>2.7777777777777901E-2</v>
      </c>
      <c r="X1147" s="152">
        <f t="shared" si="315"/>
        <v>2.7777777777777901E-2</v>
      </c>
      <c r="Y1147" s="134">
        <f t="shared" si="303"/>
        <v>0</v>
      </c>
      <c r="Z1147" s="152">
        <f t="shared" si="304"/>
        <v>0.16666666666666663</v>
      </c>
      <c r="AA1147" s="152">
        <f t="shared" si="305"/>
        <v>0.19444444444444453</v>
      </c>
      <c r="AB1147" s="91">
        <f t="shared" si="306"/>
        <v>25</v>
      </c>
      <c r="AC1147" s="81">
        <f t="shared" si="307"/>
        <v>5</v>
      </c>
      <c r="AD1147" s="81">
        <f t="shared" si="308"/>
        <v>21</v>
      </c>
      <c r="AE1147" s="81" t="str">
        <f t="shared" si="309"/>
        <v>5-21</v>
      </c>
      <c r="AF1147" s="152">
        <f t="shared" si="310"/>
        <v>6.9444444444445308E-3</v>
      </c>
      <c r="AG1147" s="153">
        <f t="shared" si="311"/>
        <v>0</v>
      </c>
      <c r="AH1147" s="85">
        <f t="shared" si="312"/>
        <v>1</v>
      </c>
      <c r="AI1147" s="81">
        <f t="shared" si="313"/>
        <v>21</v>
      </c>
    </row>
    <row r="1148" spans="2:35" x14ac:dyDescent="0.25">
      <c r="B1148" s="50" t="s">
        <v>1834</v>
      </c>
      <c r="C1148" s="50">
        <v>399</v>
      </c>
      <c r="D1148" s="85">
        <v>0</v>
      </c>
      <c r="E1148" s="50" t="s">
        <v>1836</v>
      </c>
      <c r="F1148" s="50" t="s">
        <v>1051</v>
      </c>
      <c r="G1148" s="70">
        <v>0.68055555555555547</v>
      </c>
      <c r="H1148" s="70">
        <v>0.70833333333333337</v>
      </c>
      <c r="I1148" s="71">
        <v>44341</v>
      </c>
      <c r="J1148" s="71">
        <v>44341</v>
      </c>
      <c r="K1148" s="71">
        <v>44341</v>
      </c>
      <c r="L1148" s="71">
        <v>44341</v>
      </c>
      <c r="M1148" s="70">
        <v>0.6875</v>
      </c>
      <c r="N1148" s="70">
        <v>0.70833333333333337</v>
      </c>
      <c r="O1148" s="50" t="s">
        <v>62</v>
      </c>
      <c r="P1148" s="50" t="s">
        <v>68</v>
      </c>
      <c r="Q1148" s="50" t="s">
        <v>77</v>
      </c>
      <c r="R1148" s="50" t="s">
        <v>349</v>
      </c>
      <c r="S1148" s="50" t="s">
        <v>337</v>
      </c>
      <c r="T1148" s="50" t="s">
        <v>188</v>
      </c>
      <c r="U1148" s="151">
        <f t="shared" ref="U1148:U1211" si="364">+J1148-I1148</f>
        <v>0</v>
      </c>
      <c r="V1148" s="50">
        <f t="shared" ref="V1148:V1211" si="365">IF(AND(G1148&lt;&gt;"",H1148&lt;&gt;""),1,0)</f>
        <v>1</v>
      </c>
      <c r="W1148" s="152">
        <f t="shared" si="317"/>
        <v>2.7777777777777901E-2</v>
      </c>
      <c r="X1148" s="152">
        <f t="shared" si="315"/>
        <v>2.7777777777777901E-2</v>
      </c>
      <c r="Y1148" s="134">
        <f t="shared" ref="Y1148:Y1211" si="366">IFERROR(IF(H1148&gt;VLOOKUP(T1148,$AH$2:$AI$5,2,0),0,1),1)</f>
        <v>0</v>
      </c>
      <c r="Z1148" s="152">
        <f t="shared" ref="Z1148:Z1211" si="367">IF(Y1148=1,0,($AF$3-H1148))</f>
        <v>0.16666666666666663</v>
      </c>
      <c r="AA1148" s="152">
        <f t="shared" ref="AA1148:AA1211" si="368">X1148+Z1148</f>
        <v>0.19444444444444453</v>
      </c>
      <c r="AB1148" s="91">
        <f t="shared" ref="AB1148:AB1211" si="369">DAY(J1148)</f>
        <v>25</v>
      </c>
      <c r="AC1148" s="81">
        <f t="shared" ref="AC1148:AC1211" si="370">MONTH(J1148)</f>
        <v>5</v>
      </c>
      <c r="AD1148" s="81">
        <f t="shared" ref="AD1148:AD1211" si="371">WEEKNUM(J1148,21)</f>
        <v>21</v>
      </c>
      <c r="AE1148" s="81" t="str">
        <f t="shared" ref="AE1148:AE1211" si="372">AC1148&amp;"-"&amp;AD1148</f>
        <v>5-21</v>
      </c>
      <c r="AF1148" s="152">
        <f t="shared" ref="AF1148:AF1211" si="373">IFERROR(IF(OR(AH1148=0,M1148="",N1148=""),0,IF(AND(AH1148=1,AG1148&lt;1,K1148=L1148,(N1148-M1148)&lt;=0.2075),N1148-M1148,IF(AND(AH1148=1,AG1148&lt;1,K1148=L1148,(N1148-M1148)&gt;0.2075),N1148-M1148-0.083,IF(AND(AH1148=1,AG1148&gt;1),((AG1148-1)*0.3541)+(N1148-$AE$5)+($AF$5-M1148-0.083),IF(AND(AH1148=1,AG1148=1,K1148&lt;&gt;L1148,(N1148-M1148)&lt;=0.332),(N1148-$AE$5)+($AF$5-M1148)-0.166,(N1148-$AE$5)+($AF$5-M1148)))))),"")</f>
        <v>2.083333333333337E-2</v>
      </c>
      <c r="AG1148" s="153">
        <f t="shared" ref="AG1148:AG1211" si="374">(L1148-K1148)</f>
        <v>0</v>
      </c>
      <c r="AH1148" s="85">
        <f t="shared" ref="AH1148:AH1211" si="375">IF(AND(R1148&lt;&gt;"",S1148&lt;&gt;""),1,0)</f>
        <v>1</v>
      </c>
      <c r="AI1148" s="81">
        <f t="shared" ref="AI1148:AI1211" si="376">WEEKNUM(L1148,21)</f>
        <v>21</v>
      </c>
    </row>
    <row r="1149" spans="2:35" x14ac:dyDescent="0.25">
      <c r="B1149" s="50" t="s">
        <v>1003</v>
      </c>
      <c r="C1149" s="50">
        <v>400</v>
      </c>
      <c r="D1149" s="85">
        <f t="shared" ref="D1149:D1172" si="377">IF(C1149=C1150,0,1)</f>
        <v>1</v>
      </c>
      <c r="E1149" s="50" t="s">
        <v>1837</v>
      </c>
      <c r="F1149" s="50" t="s">
        <v>1051</v>
      </c>
      <c r="G1149" s="70">
        <v>0.70833333333333337</v>
      </c>
      <c r="H1149" s="70">
        <v>0.75</v>
      </c>
      <c r="I1149" s="71">
        <v>44341</v>
      </c>
      <c r="J1149" s="71">
        <v>44341</v>
      </c>
      <c r="K1149" s="71">
        <v>44341</v>
      </c>
      <c r="L1149" s="71">
        <v>44341</v>
      </c>
      <c r="M1149" s="70">
        <v>0.70833333333333337</v>
      </c>
      <c r="N1149" s="70">
        <v>0.75</v>
      </c>
      <c r="O1149" s="50" t="s">
        <v>62</v>
      </c>
      <c r="P1149" s="50" t="s">
        <v>122</v>
      </c>
      <c r="Q1149" s="50" t="s">
        <v>77</v>
      </c>
      <c r="R1149" s="50" t="s">
        <v>349</v>
      </c>
      <c r="S1149" s="50" t="s">
        <v>337</v>
      </c>
      <c r="T1149" s="50" t="s">
        <v>184</v>
      </c>
      <c r="U1149" s="151">
        <f t="shared" si="364"/>
        <v>0</v>
      </c>
      <c r="V1149" s="50">
        <f t="shared" si="365"/>
        <v>1</v>
      </c>
      <c r="W1149" s="152">
        <f t="shared" si="317"/>
        <v>4.166666666666663E-2</v>
      </c>
      <c r="X1149" s="152">
        <f t="shared" si="315"/>
        <v>4.166666666666663E-2</v>
      </c>
      <c r="Y1149" s="134">
        <f t="shared" si="366"/>
        <v>0</v>
      </c>
      <c r="Z1149" s="152">
        <f t="shared" si="367"/>
        <v>0.125</v>
      </c>
      <c r="AA1149" s="152">
        <f t="shared" si="368"/>
        <v>0.16666666666666663</v>
      </c>
      <c r="AB1149" s="91">
        <f t="shared" si="369"/>
        <v>25</v>
      </c>
      <c r="AC1149" s="81">
        <f t="shared" si="370"/>
        <v>5</v>
      </c>
      <c r="AD1149" s="81">
        <f t="shared" si="371"/>
        <v>21</v>
      </c>
      <c r="AE1149" s="81" t="str">
        <f t="shared" si="372"/>
        <v>5-21</v>
      </c>
      <c r="AF1149" s="152">
        <f t="shared" si="373"/>
        <v>4.166666666666663E-2</v>
      </c>
      <c r="AG1149" s="153">
        <f t="shared" si="374"/>
        <v>0</v>
      </c>
      <c r="AH1149" s="85">
        <f t="shared" si="375"/>
        <v>1</v>
      </c>
      <c r="AI1149" s="81">
        <f t="shared" si="376"/>
        <v>21</v>
      </c>
    </row>
    <row r="1150" spans="2:35" x14ac:dyDescent="0.25">
      <c r="B1150" s="50" t="s">
        <v>206</v>
      </c>
      <c r="C1150" s="50">
        <v>401</v>
      </c>
      <c r="D1150" s="85">
        <f t="shared" si="377"/>
        <v>1</v>
      </c>
      <c r="E1150" s="50" t="s">
        <v>1838</v>
      </c>
      <c r="F1150" s="50" t="s">
        <v>441</v>
      </c>
      <c r="G1150" s="70">
        <v>0.29166666666666669</v>
      </c>
      <c r="H1150" s="70">
        <v>0.44444444444444442</v>
      </c>
      <c r="I1150" s="71">
        <v>44342</v>
      </c>
      <c r="J1150" s="71">
        <v>44342</v>
      </c>
      <c r="K1150" s="71">
        <v>44342</v>
      </c>
      <c r="L1150" s="71">
        <v>44342</v>
      </c>
      <c r="M1150" s="70">
        <v>0.30555555555555552</v>
      </c>
      <c r="N1150" s="70">
        <v>0.44444444444444442</v>
      </c>
      <c r="O1150" s="50" t="s">
        <v>684</v>
      </c>
      <c r="P1150" s="50" t="s">
        <v>819</v>
      </c>
      <c r="Q1150" s="50" t="s">
        <v>77</v>
      </c>
      <c r="R1150" s="50" t="s">
        <v>338</v>
      </c>
      <c r="S1150" s="50" t="s">
        <v>336</v>
      </c>
      <c r="T1150" s="50" t="s">
        <v>185</v>
      </c>
      <c r="U1150" s="151">
        <f t="shared" si="364"/>
        <v>0</v>
      </c>
      <c r="V1150" s="50">
        <f t="shared" si="365"/>
        <v>1</v>
      </c>
      <c r="W1150" s="152">
        <f t="shared" si="317"/>
        <v>0.15277777777777773</v>
      </c>
      <c r="X1150" s="152">
        <f t="shared" si="315"/>
        <v>0.15277777777777773</v>
      </c>
      <c r="Y1150" s="134">
        <f t="shared" si="366"/>
        <v>1</v>
      </c>
      <c r="Z1150" s="152">
        <f t="shared" si="367"/>
        <v>0</v>
      </c>
      <c r="AA1150" s="152">
        <f t="shared" si="368"/>
        <v>0.15277777777777773</v>
      </c>
      <c r="AB1150" s="91">
        <f t="shared" si="369"/>
        <v>26</v>
      </c>
      <c r="AC1150" s="81">
        <f t="shared" si="370"/>
        <v>5</v>
      </c>
      <c r="AD1150" s="81">
        <f t="shared" si="371"/>
        <v>21</v>
      </c>
      <c r="AE1150" s="81" t="str">
        <f t="shared" si="372"/>
        <v>5-21</v>
      </c>
      <c r="AF1150" s="152">
        <f t="shared" si="373"/>
        <v>0.1388888888888889</v>
      </c>
      <c r="AG1150" s="153">
        <f t="shared" si="374"/>
        <v>0</v>
      </c>
      <c r="AH1150" s="85">
        <f t="shared" si="375"/>
        <v>1</v>
      </c>
      <c r="AI1150" s="81">
        <f t="shared" si="376"/>
        <v>21</v>
      </c>
    </row>
    <row r="1151" spans="2:35" ht="30" x14ac:dyDescent="0.25">
      <c r="B1151" s="50" t="s">
        <v>64</v>
      </c>
      <c r="C1151" s="179">
        <v>402</v>
      </c>
      <c r="D1151" s="85">
        <f t="shared" si="377"/>
        <v>0</v>
      </c>
      <c r="E1151" s="72" t="s">
        <v>1839</v>
      </c>
      <c r="F1151" s="50" t="s">
        <v>887</v>
      </c>
      <c r="G1151" s="70">
        <v>0.3888888888888889</v>
      </c>
      <c r="H1151" s="70">
        <v>0.4375</v>
      </c>
      <c r="I1151" s="71">
        <v>44342</v>
      </c>
      <c r="J1151" s="71">
        <v>44343</v>
      </c>
      <c r="K1151" s="71">
        <v>44342</v>
      </c>
      <c r="L1151" s="71">
        <v>44342</v>
      </c>
      <c r="M1151" s="70">
        <v>0.39930555555555558</v>
      </c>
      <c r="N1151" s="70">
        <v>0.64583333333333337</v>
      </c>
      <c r="O1151" s="50" t="s">
        <v>400</v>
      </c>
      <c r="P1151" s="50" t="s">
        <v>66</v>
      </c>
      <c r="Q1151" s="50" t="s">
        <v>77</v>
      </c>
      <c r="R1151" s="50" t="s">
        <v>352</v>
      </c>
      <c r="S1151" s="50" t="s">
        <v>337</v>
      </c>
      <c r="T1151" s="50" t="s">
        <v>184</v>
      </c>
      <c r="U1151" s="151">
        <f t="shared" si="364"/>
        <v>1</v>
      </c>
      <c r="V1151" s="50">
        <f t="shared" si="365"/>
        <v>1</v>
      </c>
      <c r="W1151" s="152">
        <f t="shared" si="317"/>
        <v>0.32011111111111101</v>
      </c>
      <c r="X1151" s="152">
        <f t="shared" si="315"/>
        <v>0.54927777777777775</v>
      </c>
      <c r="Y1151" s="134">
        <f t="shared" si="366"/>
        <v>1</v>
      </c>
      <c r="Z1151" s="152">
        <f t="shared" si="367"/>
        <v>0</v>
      </c>
      <c r="AA1151" s="152">
        <f t="shared" si="368"/>
        <v>0.54927777777777775</v>
      </c>
      <c r="AB1151" s="91">
        <f t="shared" si="369"/>
        <v>27</v>
      </c>
      <c r="AC1151" s="81">
        <f t="shared" si="370"/>
        <v>5</v>
      </c>
      <c r="AD1151" s="81">
        <f t="shared" si="371"/>
        <v>21</v>
      </c>
      <c r="AE1151" s="81" t="str">
        <f t="shared" si="372"/>
        <v>5-21</v>
      </c>
      <c r="AF1151" s="152">
        <f t="shared" si="373"/>
        <v>0.16352777777777777</v>
      </c>
      <c r="AG1151" s="153">
        <f t="shared" si="374"/>
        <v>0</v>
      </c>
      <c r="AH1151" s="85">
        <f t="shared" si="375"/>
        <v>1</v>
      </c>
      <c r="AI1151" s="81">
        <f t="shared" si="376"/>
        <v>21</v>
      </c>
    </row>
    <row r="1152" spans="2:35" ht="45" x14ac:dyDescent="0.25">
      <c r="B1152" s="50" t="s">
        <v>64</v>
      </c>
      <c r="C1152" s="179">
        <v>402</v>
      </c>
      <c r="D1152" s="85">
        <f t="shared" si="377"/>
        <v>0</v>
      </c>
      <c r="E1152" s="72" t="s">
        <v>1840</v>
      </c>
      <c r="F1152" s="50" t="s">
        <v>903</v>
      </c>
      <c r="G1152" s="70">
        <v>0.3888888888888889</v>
      </c>
      <c r="H1152" s="70">
        <v>0.4375</v>
      </c>
      <c r="I1152" s="71">
        <v>44342</v>
      </c>
      <c r="J1152" s="71">
        <v>44343</v>
      </c>
      <c r="K1152" s="71">
        <v>44342</v>
      </c>
      <c r="L1152" s="71">
        <v>44342</v>
      </c>
      <c r="M1152" s="70">
        <v>0.61805555555555558</v>
      </c>
      <c r="N1152" s="70">
        <v>0.72916666666666663</v>
      </c>
      <c r="O1152" s="50" t="s">
        <v>72</v>
      </c>
      <c r="P1152" s="50" t="s">
        <v>66</v>
      </c>
      <c r="Q1152" s="50" t="s">
        <v>77</v>
      </c>
      <c r="R1152" s="50" t="s">
        <v>443</v>
      </c>
      <c r="S1152" s="50" t="s">
        <v>336</v>
      </c>
      <c r="T1152" s="50" t="s">
        <v>184</v>
      </c>
      <c r="U1152" s="151">
        <f t="shared" si="364"/>
        <v>1</v>
      </c>
      <c r="V1152" s="50">
        <f t="shared" si="365"/>
        <v>1</v>
      </c>
      <c r="W1152" s="152">
        <f t="shared" si="317"/>
        <v>0.32011111111111101</v>
      </c>
      <c r="X1152" s="152">
        <f t="shared" ref="X1152:X1175" si="378">IF(OR(V1152=0,G1152="",H1152=""),0,IF(AND(V1152=1,U1152&lt;1,I1152=J1152,(H1152-G1152)&lt;=0.2075),H1152-G1152,IF(AND(V1152=1,U1152&lt;1,I1152=J1152,(H1152-G1152)&gt;0.2075),H1152-G1152-0.04167,IF(AND(V1152=1,U1152&gt;1),((U1152-1)*0.583)+(H1152-$AE$3)+($AF$3-G1152-0.04167),IF(AND(V1152=1,U1152=1,I1152&lt;&gt;J1152,(H1152-G1152)&lt;=0.332),(H1152-$AE$3)+($AF$3-G1152)-0.166,(H1152-$AE$3)+($AF$3-G1152))))))</f>
        <v>0.54927777777777775</v>
      </c>
      <c r="Y1152" s="134">
        <f t="shared" si="366"/>
        <v>1</v>
      </c>
      <c r="Z1152" s="152">
        <f t="shared" si="367"/>
        <v>0</v>
      </c>
      <c r="AA1152" s="152">
        <f t="shared" si="368"/>
        <v>0.54927777777777775</v>
      </c>
      <c r="AB1152" s="91">
        <f t="shared" si="369"/>
        <v>27</v>
      </c>
      <c r="AC1152" s="81">
        <f t="shared" si="370"/>
        <v>5</v>
      </c>
      <c r="AD1152" s="81">
        <f t="shared" si="371"/>
        <v>21</v>
      </c>
      <c r="AE1152" s="81" t="str">
        <f t="shared" si="372"/>
        <v>5-21</v>
      </c>
      <c r="AF1152" s="152">
        <f t="shared" si="373"/>
        <v>0.11111111111111105</v>
      </c>
      <c r="AG1152" s="153">
        <f t="shared" si="374"/>
        <v>0</v>
      </c>
      <c r="AH1152" s="85">
        <f t="shared" si="375"/>
        <v>1</v>
      </c>
      <c r="AI1152" s="81">
        <f t="shared" si="376"/>
        <v>21</v>
      </c>
    </row>
    <row r="1153" spans="2:35" x14ac:dyDescent="0.25">
      <c r="B1153" s="50" t="s">
        <v>64</v>
      </c>
      <c r="C1153" s="179">
        <v>402</v>
      </c>
      <c r="D1153" s="85">
        <f t="shared" si="377"/>
        <v>1</v>
      </c>
      <c r="E1153" s="72" t="s">
        <v>1860</v>
      </c>
      <c r="F1153" s="50" t="s">
        <v>903</v>
      </c>
      <c r="G1153" s="70">
        <v>0.3888888888888889</v>
      </c>
      <c r="H1153" s="70">
        <v>0.4375</v>
      </c>
      <c r="I1153" s="71">
        <v>44342</v>
      </c>
      <c r="J1153" s="71">
        <v>44343</v>
      </c>
      <c r="K1153" s="71">
        <v>44343</v>
      </c>
      <c r="L1153" s="71">
        <v>44343</v>
      </c>
      <c r="M1153" s="70">
        <v>0.3125</v>
      </c>
      <c r="N1153" s="70">
        <v>0.4375</v>
      </c>
      <c r="O1153" s="50" t="s">
        <v>72</v>
      </c>
      <c r="P1153" s="50" t="s">
        <v>66</v>
      </c>
      <c r="Q1153" s="50" t="s">
        <v>77</v>
      </c>
      <c r="R1153" s="50" t="s">
        <v>443</v>
      </c>
      <c r="S1153" s="50" t="s">
        <v>336</v>
      </c>
      <c r="T1153" s="50" t="s">
        <v>184</v>
      </c>
      <c r="U1153" s="151">
        <f t="shared" si="364"/>
        <v>1</v>
      </c>
      <c r="V1153" s="50">
        <f t="shared" si="365"/>
        <v>1</v>
      </c>
      <c r="W1153" s="152">
        <f t="shared" si="317"/>
        <v>0.32011111111111101</v>
      </c>
      <c r="X1153" s="152">
        <f t="shared" si="378"/>
        <v>0.54927777777777775</v>
      </c>
      <c r="Y1153" s="134">
        <f t="shared" si="366"/>
        <v>1</v>
      </c>
      <c r="Z1153" s="152">
        <f t="shared" si="367"/>
        <v>0</v>
      </c>
      <c r="AA1153" s="152">
        <f t="shared" si="368"/>
        <v>0.54927777777777775</v>
      </c>
      <c r="AB1153" s="91">
        <f t="shared" si="369"/>
        <v>27</v>
      </c>
      <c r="AC1153" s="81">
        <f t="shared" si="370"/>
        <v>5</v>
      </c>
      <c r="AD1153" s="81">
        <f t="shared" si="371"/>
        <v>21</v>
      </c>
      <c r="AE1153" s="81" t="str">
        <f t="shared" si="372"/>
        <v>5-21</v>
      </c>
      <c r="AF1153" s="152">
        <f t="shared" si="373"/>
        <v>0.125</v>
      </c>
      <c r="AG1153" s="153">
        <f t="shared" si="374"/>
        <v>0</v>
      </c>
      <c r="AH1153" s="85">
        <f t="shared" si="375"/>
        <v>1</v>
      </c>
      <c r="AI1153" s="81">
        <f t="shared" si="376"/>
        <v>21</v>
      </c>
    </row>
    <row r="1154" spans="2:35" x14ac:dyDescent="0.25">
      <c r="B1154" s="50" t="s">
        <v>160</v>
      </c>
      <c r="C1154" s="179">
        <v>403</v>
      </c>
      <c r="D1154" s="85">
        <f t="shared" si="377"/>
        <v>1</v>
      </c>
      <c r="E1154" s="50" t="s">
        <v>1841</v>
      </c>
      <c r="F1154" s="50" t="s">
        <v>887</v>
      </c>
      <c r="G1154" s="70">
        <v>0.70833333333333337</v>
      </c>
      <c r="H1154" s="70">
        <v>0.71527777777777779</v>
      </c>
      <c r="I1154" s="71">
        <v>44342</v>
      </c>
      <c r="J1154" s="71">
        <v>44342</v>
      </c>
      <c r="K1154" s="71">
        <v>44342</v>
      </c>
      <c r="L1154" s="71">
        <v>44342</v>
      </c>
      <c r="M1154" s="70">
        <v>0.70833333333333337</v>
      </c>
      <c r="N1154" s="70">
        <v>0.71527777777777779</v>
      </c>
      <c r="O1154" s="50" t="s">
        <v>62</v>
      </c>
      <c r="P1154" s="50" t="s">
        <v>162</v>
      </c>
      <c r="Q1154" s="50" t="s">
        <v>77</v>
      </c>
      <c r="R1154" s="50" t="s">
        <v>349</v>
      </c>
      <c r="S1154" s="50" t="s">
        <v>337</v>
      </c>
      <c r="T1154" s="50" t="s">
        <v>184</v>
      </c>
      <c r="U1154" s="151">
        <f t="shared" si="364"/>
        <v>0</v>
      </c>
      <c r="V1154" s="50">
        <f t="shared" si="365"/>
        <v>1</v>
      </c>
      <c r="W1154" s="152">
        <f t="shared" si="317"/>
        <v>6.9444444444444198E-3</v>
      </c>
      <c r="X1154" s="152">
        <f t="shared" si="378"/>
        <v>6.9444444444444198E-3</v>
      </c>
      <c r="Y1154" s="134">
        <f t="shared" si="366"/>
        <v>0</v>
      </c>
      <c r="Z1154" s="152">
        <f t="shared" si="367"/>
        <v>0.15972222222222221</v>
      </c>
      <c r="AA1154" s="152">
        <f t="shared" si="368"/>
        <v>0.16666666666666663</v>
      </c>
      <c r="AB1154" s="91">
        <f t="shared" si="369"/>
        <v>26</v>
      </c>
      <c r="AC1154" s="81">
        <f t="shared" si="370"/>
        <v>5</v>
      </c>
      <c r="AD1154" s="81">
        <f t="shared" si="371"/>
        <v>21</v>
      </c>
      <c r="AE1154" s="81" t="str">
        <f t="shared" si="372"/>
        <v>5-21</v>
      </c>
      <c r="AF1154" s="152">
        <f t="shared" si="373"/>
        <v>6.9444444444444198E-3</v>
      </c>
      <c r="AG1154" s="153">
        <f t="shared" si="374"/>
        <v>0</v>
      </c>
      <c r="AH1154" s="85">
        <f t="shared" si="375"/>
        <v>1</v>
      </c>
      <c r="AI1154" s="81">
        <f t="shared" si="376"/>
        <v>21</v>
      </c>
    </row>
    <row r="1155" spans="2:35" x14ac:dyDescent="0.25">
      <c r="B1155" s="50" t="s">
        <v>1842</v>
      </c>
      <c r="C1155" s="179">
        <v>404</v>
      </c>
      <c r="D1155" s="85">
        <f t="shared" si="377"/>
        <v>1</v>
      </c>
      <c r="E1155" s="50" t="s">
        <v>1843</v>
      </c>
      <c r="F1155" s="50" t="s">
        <v>1051</v>
      </c>
      <c r="G1155" s="70">
        <v>0.3125</v>
      </c>
      <c r="H1155" s="70">
        <v>0.33333333333333331</v>
      </c>
      <c r="I1155" s="71">
        <v>44343</v>
      </c>
      <c r="J1155" s="71">
        <v>44343</v>
      </c>
      <c r="K1155" s="71">
        <v>44343</v>
      </c>
      <c r="L1155" s="71">
        <v>44343</v>
      </c>
      <c r="M1155" s="70">
        <v>0.3125</v>
      </c>
      <c r="N1155" s="70">
        <v>0.33333333333333331</v>
      </c>
      <c r="O1155" s="50" t="s">
        <v>62</v>
      </c>
      <c r="P1155" s="50"/>
      <c r="Q1155" s="50" t="s">
        <v>77</v>
      </c>
      <c r="R1155" s="50" t="s">
        <v>349</v>
      </c>
      <c r="S1155" s="50" t="s">
        <v>337</v>
      </c>
      <c r="T1155" s="50" t="s">
        <v>188</v>
      </c>
      <c r="U1155" s="151">
        <f t="shared" si="364"/>
        <v>0</v>
      </c>
      <c r="V1155" s="50">
        <f t="shared" si="365"/>
        <v>1</v>
      </c>
      <c r="W1155" s="152">
        <f t="shared" si="317"/>
        <v>2.0833333333333315E-2</v>
      </c>
      <c r="X1155" s="152">
        <f t="shared" si="378"/>
        <v>2.0833333333333315E-2</v>
      </c>
      <c r="Y1155" s="134">
        <f t="shared" si="366"/>
        <v>1</v>
      </c>
      <c r="Z1155" s="152">
        <f t="shared" si="367"/>
        <v>0</v>
      </c>
      <c r="AA1155" s="152">
        <f t="shared" si="368"/>
        <v>2.0833333333333315E-2</v>
      </c>
      <c r="AB1155" s="91">
        <f t="shared" si="369"/>
        <v>27</v>
      </c>
      <c r="AC1155" s="81">
        <f t="shared" si="370"/>
        <v>5</v>
      </c>
      <c r="AD1155" s="81">
        <f t="shared" si="371"/>
        <v>21</v>
      </c>
      <c r="AE1155" s="81" t="str">
        <f t="shared" si="372"/>
        <v>5-21</v>
      </c>
      <c r="AF1155" s="152">
        <f t="shared" si="373"/>
        <v>2.0833333333333315E-2</v>
      </c>
      <c r="AG1155" s="153">
        <f t="shared" si="374"/>
        <v>0</v>
      </c>
      <c r="AH1155" s="85">
        <f t="shared" si="375"/>
        <v>1</v>
      </c>
      <c r="AI1155" s="81">
        <f t="shared" si="376"/>
        <v>21</v>
      </c>
    </row>
    <row r="1156" spans="2:35" ht="30" x14ac:dyDescent="0.25">
      <c r="B1156" s="50" t="s">
        <v>1861</v>
      </c>
      <c r="C1156" s="179">
        <v>405</v>
      </c>
      <c r="D1156" s="85">
        <f t="shared" si="377"/>
        <v>0</v>
      </c>
      <c r="E1156" s="50" t="s">
        <v>1862</v>
      </c>
      <c r="F1156" s="50" t="s">
        <v>903</v>
      </c>
      <c r="G1156" s="70">
        <v>0.29166666666666669</v>
      </c>
      <c r="H1156" s="192">
        <v>0.41666666666666669</v>
      </c>
      <c r="I1156" s="71">
        <v>44343</v>
      </c>
      <c r="J1156" s="201">
        <v>44344</v>
      </c>
      <c r="K1156" s="71">
        <v>44343</v>
      </c>
      <c r="L1156" s="71">
        <v>44343</v>
      </c>
      <c r="M1156" s="70">
        <v>0.58333333333333337</v>
      </c>
      <c r="N1156" s="70">
        <v>0.67013888888888884</v>
      </c>
      <c r="O1156" s="72" t="s">
        <v>1863</v>
      </c>
      <c r="P1156" s="50"/>
      <c r="Q1156" s="50" t="s">
        <v>77</v>
      </c>
      <c r="R1156" s="50" t="s">
        <v>443</v>
      </c>
      <c r="S1156" s="50" t="s">
        <v>337</v>
      </c>
      <c r="T1156" s="50" t="s">
        <v>188</v>
      </c>
      <c r="U1156" s="151">
        <f t="shared" si="364"/>
        <v>1</v>
      </c>
      <c r="V1156" s="50">
        <f t="shared" si="365"/>
        <v>1</v>
      </c>
      <c r="W1156" s="152">
        <f t="shared" si="317"/>
        <v>0.39649999999999996</v>
      </c>
      <c r="X1156" s="152">
        <f t="shared" si="378"/>
        <v>0.62566666666666659</v>
      </c>
      <c r="Y1156" s="134">
        <f t="shared" si="366"/>
        <v>1</v>
      </c>
      <c r="Z1156" s="152">
        <f t="shared" si="367"/>
        <v>0</v>
      </c>
      <c r="AA1156" s="152">
        <f t="shared" si="368"/>
        <v>0.62566666666666659</v>
      </c>
      <c r="AB1156" s="91">
        <f t="shared" si="369"/>
        <v>28</v>
      </c>
      <c r="AC1156" s="81">
        <f t="shared" si="370"/>
        <v>5</v>
      </c>
      <c r="AD1156" s="81">
        <f t="shared" si="371"/>
        <v>21</v>
      </c>
      <c r="AE1156" s="81" t="str">
        <f t="shared" si="372"/>
        <v>5-21</v>
      </c>
      <c r="AF1156" s="152">
        <f t="shared" si="373"/>
        <v>8.6805555555555469E-2</v>
      </c>
      <c r="AG1156" s="153">
        <f t="shared" si="374"/>
        <v>0</v>
      </c>
      <c r="AH1156" s="85">
        <f t="shared" si="375"/>
        <v>1</v>
      </c>
      <c r="AI1156" s="81">
        <f t="shared" si="376"/>
        <v>21</v>
      </c>
    </row>
    <row r="1157" spans="2:35" ht="30" x14ac:dyDescent="0.25">
      <c r="B1157" s="50" t="s">
        <v>1861</v>
      </c>
      <c r="C1157" s="179">
        <v>405</v>
      </c>
      <c r="D1157" s="85">
        <f t="shared" si="377"/>
        <v>1</v>
      </c>
      <c r="E1157" s="50" t="s">
        <v>1864</v>
      </c>
      <c r="F1157" s="50" t="s">
        <v>903</v>
      </c>
      <c r="G1157" s="70">
        <v>0.29166666666666669</v>
      </c>
      <c r="H1157" s="192">
        <v>0.41666666666666669</v>
      </c>
      <c r="I1157" s="71">
        <v>44343</v>
      </c>
      <c r="J1157" s="201">
        <v>44344</v>
      </c>
      <c r="K1157" s="71">
        <v>44344</v>
      </c>
      <c r="L1157" s="71">
        <v>44344</v>
      </c>
      <c r="M1157" s="70">
        <v>0.3125</v>
      </c>
      <c r="N1157" s="70">
        <v>0.41666666666666669</v>
      </c>
      <c r="O1157" s="72" t="s">
        <v>1863</v>
      </c>
      <c r="P1157" s="50"/>
      <c r="Q1157" s="50" t="s">
        <v>77</v>
      </c>
      <c r="R1157" s="50" t="s">
        <v>443</v>
      </c>
      <c r="S1157" s="50" t="s">
        <v>337</v>
      </c>
      <c r="T1157" s="50" t="s">
        <v>188</v>
      </c>
      <c r="U1157" s="151">
        <f t="shared" si="364"/>
        <v>1</v>
      </c>
      <c r="V1157" s="50">
        <f t="shared" si="365"/>
        <v>1</v>
      </c>
      <c r="W1157" s="152">
        <f t="shared" si="317"/>
        <v>0.39649999999999996</v>
      </c>
      <c r="X1157" s="152">
        <f t="shared" si="378"/>
        <v>0.62566666666666659</v>
      </c>
      <c r="Y1157" s="134">
        <f t="shared" si="366"/>
        <v>1</v>
      </c>
      <c r="Z1157" s="152">
        <f t="shared" si="367"/>
        <v>0</v>
      </c>
      <c r="AA1157" s="152">
        <f t="shared" si="368"/>
        <v>0.62566666666666659</v>
      </c>
      <c r="AB1157" s="91">
        <f t="shared" si="369"/>
        <v>28</v>
      </c>
      <c r="AC1157" s="81">
        <f t="shared" si="370"/>
        <v>5</v>
      </c>
      <c r="AD1157" s="81">
        <f t="shared" si="371"/>
        <v>21</v>
      </c>
      <c r="AE1157" s="81" t="str">
        <f t="shared" si="372"/>
        <v>5-21</v>
      </c>
      <c r="AF1157" s="152">
        <f t="shared" si="373"/>
        <v>0.10416666666666669</v>
      </c>
      <c r="AG1157" s="153">
        <f t="shared" si="374"/>
        <v>0</v>
      </c>
      <c r="AH1157" s="85">
        <f t="shared" si="375"/>
        <v>1</v>
      </c>
      <c r="AI1157" s="81">
        <f t="shared" si="376"/>
        <v>21</v>
      </c>
    </row>
    <row r="1158" spans="2:35" x14ac:dyDescent="0.25">
      <c r="B1158" s="50" t="s">
        <v>1027</v>
      </c>
      <c r="C1158" s="179">
        <v>406</v>
      </c>
      <c r="D1158" s="85">
        <f t="shared" si="377"/>
        <v>0</v>
      </c>
      <c r="E1158" s="50" t="s">
        <v>1865</v>
      </c>
      <c r="F1158" s="50" t="s">
        <v>441</v>
      </c>
      <c r="G1158" s="70">
        <v>0.60486111111111118</v>
      </c>
      <c r="H1158" s="70">
        <v>0.72499999999999998</v>
      </c>
      <c r="I1158" s="71">
        <v>44343</v>
      </c>
      <c r="J1158" s="71">
        <v>44343</v>
      </c>
      <c r="K1158" s="71">
        <v>44343</v>
      </c>
      <c r="L1158" s="71">
        <v>44343</v>
      </c>
      <c r="M1158" s="70">
        <v>0.67013888888888884</v>
      </c>
      <c r="N1158" s="70">
        <v>0.73611111111111116</v>
      </c>
      <c r="O1158" s="50" t="s">
        <v>72</v>
      </c>
      <c r="P1158" s="50" t="s">
        <v>1028</v>
      </c>
      <c r="Q1158" s="50" t="s">
        <v>77</v>
      </c>
      <c r="R1158" s="50" t="s">
        <v>338</v>
      </c>
      <c r="S1158" s="50" t="s">
        <v>336</v>
      </c>
      <c r="T1158" s="50" t="s">
        <v>185</v>
      </c>
      <c r="U1158" s="151">
        <f t="shared" si="364"/>
        <v>0</v>
      </c>
      <c r="V1158" s="50">
        <f t="shared" si="365"/>
        <v>1</v>
      </c>
      <c r="W1158" s="152">
        <f t="shared" si="317"/>
        <v>0.1201388888888888</v>
      </c>
      <c r="X1158" s="152">
        <f t="shared" si="378"/>
        <v>0.1201388888888888</v>
      </c>
      <c r="Y1158" s="134">
        <f t="shared" si="366"/>
        <v>0</v>
      </c>
      <c r="Z1158" s="152">
        <f t="shared" si="367"/>
        <v>0.15000000000000002</v>
      </c>
      <c r="AA1158" s="152">
        <f t="shared" si="368"/>
        <v>0.27013888888888882</v>
      </c>
      <c r="AB1158" s="91">
        <f t="shared" si="369"/>
        <v>27</v>
      </c>
      <c r="AC1158" s="81">
        <f t="shared" si="370"/>
        <v>5</v>
      </c>
      <c r="AD1158" s="81">
        <f t="shared" si="371"/>
        <v>21</v>
      </c>
      <c r="AE1158" s="81" t="str">
        <f t="shared" si="372"/>
        <v>5-21</v>
      </c>
      <c r="AF1158" s="152">
        <f t="shared" si="373"/>
        <v>6.5972222222222321E-2</v>
      </c>
      <c r="AG1158" s="153">
        <f t="shared" si="374"/>
        <v>0</v>
      </c>
      <c r="AH1158" s="85">
        <f t="shared" si="375"/>
        <v>1</v>
      </c>
      <c r="AI1158" s="81">
        <f t="shared" si="376"/>
        <v>21</v>
      </c>
    </row>
    <row r="1159" spans="2:35" ht="30" x14ac:dyDescent="0.25">
      <c r="B1159" s="50" t="s">
        <v>1027</v>
      </c>
      <c r="C1159" s="179">
        <v>406</v>
      </c>
      <c r="D1159" s="85">
        <f t="shared" si="377"/>
        <v>0</v>
      </c>
      <c r="E1159" s="72" t="s">
        <v>1866</v>
      </c>
      <c r="F1159" s="50" t="s">
        <v>887</v>
      </c>
      <c r="G1159" s="70">
        <v>0.60486111111111118</v>
      </c>
      <c r="H1159" s="70">
        <v>0.72499999999999998</v>
      </c>
      <c r="I1159" s="71">
        <v>44343</v>
      </c>
      <c r="J1159" s="71">
        <v>44343</v>
      </c>
      <c r="K1159" s="71">
        <v>44343</v>
      </c>
      <c r="L1159" s="71">
        <v>44343</v>
      </c>
      <c r="M1159" s="70">
        <v>0.69444444444444453</v>
      </c>
      <c r="N1159" s="70">
        <v>0.72499999999999998</v>
      </c>
      <c r="O1159" s="50" t="s">
        <v>62</v>
      </c>
      <c r="P1159" s="50" t="s">
        <v>1028</v>
      </c>
      <c r="Q1159" s="50" t="s">
        <v>77</v>
      </c>
      <c r="R1159" s="50" t="s">
        <v>349</v>
      </c>
      <c r="S1159" s="50" t="s">
        <v>336</v>
      </c>
      <c r="T1159" s="50" t="s">
        <v>185</v>
      </c>
      <c r="U1159" s="151">
        <f t="shared" si="364"/>
        <v>0</v>
      </c>
      <c r="V1159" s="50">
        <f t="shared" si="365"/>
        <v>1</v>
      </c>
      <c r="W1159" s="152">
        <f t="shared" si="317"/>
        <v>0.1201388888888888</v>
      </c>
      <c r="X1159" s="152">
        <f t="shared" si="378"/>
        <v>0.1201388888888888</v>
      </c>
      <c r="Y1159" s="134">
        <f t="shared" si="366"/>
        <v>0</v>
      </c>
      <c r="Z1159" s="152">
        <f t="shared" si="367"/>
        <v>0.15000000000000002</v>
      </c>
      <c r="AA1159" s="152">
        <f t="shared" si="368"/>
        <v>0.27013888888888882</v>
      </c>
      <c r="AB1159" s="91">
        <f t="shared" si="369"/>
        <v>27</v>
      </c>
      <c r="AC1159" s="81">
        <f t="shared" si="370"/>
        <v>5</v>
      </c>
      <c r="AD1159" s="81">
        <f t="shared" si="371"/>
        <v>21</v>
      </c>
      <c r="AE1159" s="81" t="str">
        <f t="shared" si="372"/>
        <v>5-21</v>
      </c>
      <c r="AF1159" s="152">
        <f t="shared" si="373"/>
        <v>3.0555555555555447E-2</v>
      </c>
      <c r="AG1159" s="153">
        <f t="shared" si="374"/>
        <v>0</v>
      </c>
      <c r="AH1159" s="85">
        <f t="shared" si="375"/>
        <v>1</v>
      </c>
      <c r="AI1159" s="81">
        <f t="shared" si="376"/>
        <v>21</v>
      </c>
    </row>
    <row r="1160" spans="2:35" x14ac:dyDescent="0.25">
      <c r="B1160" s="50" t="s">
        <v>1027</v>
      </c>
      <c r="C1160" s="179">
        <v>406</v>
      </c>
      <c r="D1160" s="85">
        <f t="shared" si="377"/>
        <v>1</v>
      </c>
      <c r="E1160" s="50" t="s">
        <v>1867</v>
      </c>
      <c r="F1160" s="50" t="s">
        <v>441</v>
      </c>
      <c r="G1160" s="70">
        <v>0.60486111111111118</v>
      </c>
      <c r="H1160" s="70">
        <v>0.72499999999999998</v>
      </c>
      <c r="I1160" s="71">
        <v>44343</v>
      </c>
      <c r="J1160" s="71">
        <v>44343</v>
      </c>
      <c r="K1160" s="71">
        <v>44343</v>
      </c>
      <c r="L1160" s="71">
        <v>44343</v>
      </c>
      <c r="M1160" s="70">
        <v>0.66666666666666663</v>
      </c>
      <c r="N1160" s="70">
        <v>0.71527777777777779</v>
      </c>
      <c r="O1160" s="50" t="s">
        <v>738</v>
      </c>
      <c r="P1160" s="50" t="s">
        <v>1028</v>
      </c>
      <c r="Q1160" s="50" t="s">
        <v>77</v>
      </c>
      <c r="R1160" s="50" t="s">
        <v>344</v>
      </c>
      <c r="S1160" s="50" t="s">
        <v>336</v>
      </c>
      <c r="T1160" s="50" t="s">
        <v>185</v>
      </c>
      <c r="U1160" s="151">
        <f t="shared" si="364"/>
        <v>0</v>
      </c>
      <c r="V1160" s="50">
        <f t="shared" si="365"/>
        <v>1</v>
      </c>
      <c r="W1160" s="152">
        <f t="shared" si="317"/>
        <v>0.1201388888888888</v>
      </c>
      <c r="X1160" s="152">
        <f t="shared" si="378"/>
        <v>0.1201388888888888</v>
      </c>
      <c r="Y1160" s="134">
        <f t="shared" si="366"/>
        <v>0</v>
      </c>
      <c r="Z1160" s="152">
        <f t="shared" si="367"/>
        <v>0.15000000000000002</v>
      </c>
      <c r="AA1160" s="152">
        <f t="shared" si="368"/>
        <v>0.27013888888888882</v>
      </c>
      <c r="AB1160" s="91">
        <f t="shared" si="369"/>
        <v>27</v>
      </c>
      <c r="AC1160" s="81">
        <f t="shared" si="370"/>
        <v>5</v>
      </c>
      <c r="AD1160" s="81">
        <f t="shared" si="371"/>
        <v>21</v>
      </c>
      <c r="AE1160" s="81" t="str">
        <f t="shared" si="372"/>
        <v>5-21</v>
      </c>
      <c r="AF1160" s="152">
        <f t="shared" si="373"/>
        <v>4.861111111111116E-2</v>
      </c>
      <c r="AG1160" s="153">
        <f t="shared" si="374"/>
        <v>0</v>
      </c>
      <c r="AH1160" s="85">
        <f t="shared" si="375"/>
        <v>1</v>
      </c>
      <c r="AI1160" s="81">
        <f t="shared" si="376"/>
        <v>21</v>
      </c>
    </row>
    <row r="1161" spans="2:35" ht="30" x14ac:dyDescent="0.25">
      <c r="B1161" s="50" t="s">
        <v>1064</v>
      </c>
      <c r="C1161" s="179">
        <v>407</v>
      </c>
      <c r="D1161" s="85">
        <f t="shared" si="377"/>
        <v>0</v>
      </c>
      <c r="E1161" s="72" t="s">
        <v>1868</v>
      </c>
      <c r="F1161" s="50" t="s">
        <v>903</v>
      </c>
      <c r="G1161" s="70">
        <v>0.60277777777777775</v>
      </c>
      <c r="H1161" s="70">
        <v>0.72222222222222221</v>
      </c>
      <c r="I1161" s="71">
        <v>44343</v>
      </c>
      <c r="J1161" s="71">
        <v>44343</v>
      </c>
      <c r="K1161" s="71">
        <v>44343</v>
      </c>
      <c r="L1161" s="71">
        <v>44343</v>
      </c>
      <c r="M1161" s="70">
        <v>0.63541666666666663</v>
      </c>
      <c r="N1161" s="70">
        <v>0.67013888888888884</v>
      </c>
      <c r="O1161" s="50" t="s">
        <v>72</v>
      </c>
      <c r="P1161" s="50" t="s">
        <v>1066</v>
      </c>
      <c r="Q1161" s="50" t="s">
        <v>77</v>
      </c>
      <c r="R1161" s="50" t="s">
        <v>443</v>
      </c>
      <c r="S1161" s="50" t="s">
        <v>337</v>
      </c>
      <c r="T1161" s="50" t="s">
        <v>185</v>
      </c>
      <c r="U1161" s="151">
        <f t="shared" si="364"/>
        <v>0</v>
      </c>
      <c r="V1161" s="50">
        <f t="shared" si="365"/>
        <v>1</v>
      </c>
      <c r="W1161" s="152">
        <f t="shared" si="317"/>
        <v>0.11944444444444446</v>
      </c>
      <c r="X1161" s="152">
        <f t="shared" si="378"/>
        <v>0.11944444444444446</v>
      </c>
      <c r="Y1161" s="134">
        <f t="shared" si="366"/>
        <v>0</v>
      </c>
      <c r="Z1161" s="152">
        <f t="shared" si="367"/>
        <v>0.15277777777777779</v>
      </c>
      <c r="AA1161" s="152">
        <f t="shared" si="368"/>
        <v>0.27222222222222225</v>
      </c>
      <c r="AB1161" s="91">
        <f t="shared" si="369"/>
        <v>27</v>
      </c>
      <c r="AC1161" s="81">
        <f t="shared" si="370"/>
        <v>5</v>
      </c>
      <c r="AD1161" s="81">
        <f t="shared" si="371"/>
        <v>21</v>
      </c>
      <c r="AE1161" s="81" t="str">
        <f t="shared" si="372"/>
        <v>5-21</v>
      </c>
      <c r="AF1161" s="152">
        <f t="shared" si="373"/>
        <v>3.472222222222221E-2</v>
      </c>
      <c r="AG1161" s="153">
        <f t="shared" si="374"/>
        <v>0</v>
      </c>
      <c r="AH1161" s="85">
        <f t="shared" si="375"/>
        <v>1</v>
      </c>
      <c r="AI1161" s="81">
        <f t="shared" si="376"/>
        <v>21</v>
      </c>
    </row>
    <row r="1162" spans="2:35" ht="30" x14ac:dyDescent="0.25">
      <c r="B1162" s="50" t="s">
        <v>1869</v>
      </c>
      <c r="C1162" s="179">
        <v>407</v>
      </c>
      <c r="D1162" s="85">
        <f t="shared" si="377"/>
        <v>1</v>
      </c>
      <c r="E1162" s="72" t="s">
        <v>1870</v>
      </c>
      <c r="F1162" s="50" t="s">
        <v>903</v>
      </c>
      <c r="G1162" s="70">
        <v>0.60277777777777775</v>
      </c>
      <c r="H1162" s="70">
        <v>0.72222222222222221</v>
      </c>
      <c r="I1162" s="71">
        <v>44343</v>
      </c>
      <c r="J1162" s="71">
        <v>44343</v>
      </c>
      <c r="K1162" s="71">
        <v>44343</v>
      </c>
      <c r="L1162" s="71">
        <v>44343</v>
      </c>
      <c r="M1162" s="70">
        <v>0.67013888888888884</v>
      </c>
      <c r="N1162" s="70">
        <v>0.72222222222222221</v>
      </c>
      <c r="O1162" s="72" t="s">
        <v>1871</v>
      </c>
      <c r="P1162" s="50" t="s">
        <v>1066</v>
      </c>
      <c r="Q1162" s="50" t="s">
        <v>77</v>
      </c>
      <c r="R1162" s="50" t="s">
        <v>443</v>
      </c>
      <c r="S1162" s="50" t="s">
        <v>337</v>
      </c>
      <c r="T1162" s="50" t="s">
        <v>185</v>
      </c>
      <c r="U1162" s="151">
        <f t="shared" si="364"/>
        <v>0</v>
      </c>
      <c r="V1162" s="50">
        <f t="shared" si="365"/>
        <v>1</v>
      </c>
      <c r="W1162" s="152">
        <f t="shared" si="317"/>
        <v>0.11944444444444446</v>
      </c>
      <c r="X1162" s="152">
        <f t="shared" si="378"/>
        <v>0.11944444444444446</v>
      </c>
      <c r="Y1162" s="134">
        <f t="shared" si="366"/>
        <v>0</v>
      </c>
      <c r="Z1162" s="152">
        <f t="shared" si="367"/>
        <v>0.15277777777777779</v>
      </c>
      <c r="AA1162" s="152">
        <f t="shared" si="368"/>
        <v>0.27222222222222225</v>
      </c>
      <c r="AB1162" s="91">
        <f t="shared" si="369"/>
        <v>27</v>
      </c>
      <c r="AC1162" s="81">
        <f t="shared" si="370"/>
        <v>5</v>
      </c>
      <c r="AD1162" s="81">
        <f t="shared" si="371"/>
        <v>21</v>
      </c>
      <c r="AE1162" s="81" t="str">
        <f t="shared" si="372"/>
        <v>5-21</v>
      </c>
      <c r="AF1162" s="152">
        <f t="shared" si="373"/>
        <v>5.208333333333337E-2</v>
      </c>
      <c r="AG1162" s="153">
        <f t="shared" si="374"/>
        <v>0</v>
      </c>
      <c r="AH1162" s="85">
        <f t="shared" si="375"/>
        <v>1</v>
      </c>
      <c r="AI1162" s="81">
        <f t="shared" si="376"/>
        <v>21</v>
      </c>
    </row>
    <row r="1163" spans="2:35" ht="30" x14ac:dyDescent="0.25">
      <c r="B1163" s="50" t="s">
        <v>115</v>
      </c>
      <c r="C1163" s="179">
        <v>408</v>
      </c>
      <c r="D1163" s="85">
        <f t="shared" si="377"/>
        <v>0</v>
      </c>
      <c r="E1163" s="72" t="s">
        <v>1872</v>
      </c>
      <c r="F1163" s="50" t="s">
        <v>441</v>
      </c>
      <c r="G1163" s="70">
        <v>0.60763888888888895</v>
      </c>
      <c r="H1163" s="70">
        <v>0.65277777777777779</v>
      </c>
      <c r="I1163" s="71">
        <v>44343</v>
      </c>
      <c r="J1163" s="71">
        <v>44344</v>
      </c>
      <c r="K1163" s="71">
        <v>44343</v>
      </c>
      <c r="L1163" s="71">
        <v>44343</v>
      </c>
      <c r="M1163" s="70">
        <v>0.70138888888888884</v>
      </c>
      <c r="N1163" s="70">
        <v>0.72222222222222221</v>
      </c>
      <c r="O1163" s="50" t="s">
        <v>684</v>
      </c>
      <c r="P1163" s="50" t="s">
        <v>704</v>
      </c>
      <c r="Q1163" s="50" t="s">
        <v>77</v>
      </c>
      <c r="R1163" s="50" t="s">
        <v>338</v>
      </c>
      <c r="S1163" s="50" t="s">
        <v>336</v>
      </c>
      <c r="T1163" s="50" t="s">
        <v>184</v>
      </c>
      <c r="U1163" s="151">
        <f t="shared" si="364"/>
        <v>1</v>
      </c>
      <c r="V1163" s="50">
        <f t="shared" si="365"/>
        <v>1</v>
      </c>
      <c r="W1163" s="152">
        <f t="shared" si="317"/>
        <v>0.3166388888888888</v>
      </c>
      <c r="X1163" s="152">
        <f t="shared" si="378"/>
        <v>0.54580555555555543</v>
      </c>
      <c r="Y1163" s="134">
        <f t="shared" si="366"/>
        <v>1</v>
      </c>
      <c r="Z1163" s="152">
        <f t="shared" si="367"/>
        <v>0</v>
      </c>
      <c r="AA1163" s="152">
        <f t="shared" si="368"/>
        <v>0.54580555555555543</v>
      </c>
      <c r="AB1163" s="91">
        <f t="shared" si="369"/>
        <v>28</v>
      </c>
      <c r="AC1163" s="81">
        <f t="shared" si="370"/>
        <v>5</v>
      </c>
      <c r="AD1163" s="81">
        <f t="shared" si="371"/>
        <v>21</v>
      </c>
      <c r="AE1163" s="81" t="str">
        <f t="shared" si="372"/>
        <v>5-21</v>
      </c>
      <c r="AF1163" s="152">
        <f t="shared" si="373"/>
        <v>2.083333333333337E-2</v>
      </c>
      <c r="AG1163" s="153">
        <f t="shared" si="374"/>
        <v>0</v>
      </c>
      <c r="AH1163" s="85">
        <f t="shared" si="375"/>
        <v>1</v>
      </c>
      <c r="AI1163" s="81">
        <f t="shared" si="376"/>
        <v>21</v>
      </c>
    </row>
    <row r="1164" spans="2:35" x14ac:dyDescent="0.25">
      <c r="B1164" s="50" t="s">
        <v>115</v>
      </c>
      <c r="C1164" s="179">
        <v>408</v>
      </c>
      <c r="D1164" s="85">
        <f t="shared" si="377"/>
        <v>0</v>
      </c>
      <c r="E1164" s="50" t="s">
        <v>1873</v>
      </c>
      <c r="F1164" s="50" t="s">
        <v>897</v>
      </c>
      <c r="G1164" s="70">
        <v>0.60763888888888895</v>
      </c>
      <c r="H1164" s="70">
        <v>0.65277777777777779</v>
      </c>
      <c r="I1164" s="71">
        <v>44343</v>
      </c>
      <c r="J1164" s="71">
        <v>44344</v>
      </c>
      <c r="K1164" s="71">
        <v>44343</v>
      </c>
      <c r="L1164" s="71">
        <v>44343</v>
      </c>
      <c r="M1164" s="70">
        <v>0.70138888888888884</v>
      </c>
      <c r="N1164" s="70">
        <v>0.7284722222222223</v>
      </c>
      <c r="O1164" s="50" t="s">
        <v>84</v>
      </c>
      <c r="P1164" s="50" t="s">
        <v>704</v>
      </c>
      <c r="Q1164" s="50" t="s">
        <v>77</v>
      </c>
      <c r="R1164" s="50" t="s">
        <v>351</v>
      </c>
      <c r="S1164" s="50" t="s">
        <v>336</v>
      </c>
      <c r="T1164" s="50" t="s">
        <v>184</v>
      </c>
      <c r="U1164" s="151">
        <f t="shared" si="364"/>
        <v>1</v>
      </c>
      <c r="V1164" s="50">
        <f t="shared" si="365"/>
        <v>1</v>
      </c>
      <c r="W1164" s="152">
        <f t="shared" si="317"/>
        <v>0.3166388888888888</v>
      </c>
      <c r="X1164" s="152">
        <f t="shared" si="378"/>
        <v>0.54580555555555543</v>
      </c>
      <c r="Y1164" s="134">
        <f t="shared" si="366"/>
        <v>1</v>
      </c>
      <c r="Z1164" s="152">
        <f t="shared" si="367"/>
        <v>0</v>
      </c>
      <c r="AA1164" s="152">
        <f t="shared" si="368"/>
        <v>0.54580555555555543</v>
      </c>
      <c r="AB1164" s="91">
        <f t="shared" si="369"/>
        <v>28</v>
      </c>
      <c r="AC1164" s="81">
        <f t="shared" si="370"/>
        <v>5</v>
      </c>
      <c r="AD1164" s="81">
        <f t="shared" si="371"/>
        <v>21</v>
      </c>
      <c r="AE1164" s="81" t="str">
        <f t="shared" si="372"/>
        <v>5-21</v>
      </c>
      <c r="AF1164" s="152">
        <f t="shared" si="373"/>
        <v>2.7083333333333459E-2</v>
      </c>
      <c r="AG1164" s="153">
        <f t="shared" si="374"/>
        <v>0</v>
      </c>
      <c r="AH1164" s="85">
        <f t="shared" si="375"/>
        <v>1</v>
      </c>
      <c r="AI1164" s="81">
        <f t="shared" si="376"/>
        <v>21</v>
      </c>
    </row>
    <row r="1165" spans="2:35" x14ac:dyDescent="0.25">
      <c r="B1165" s="50" t="s">
        <v>115</v>
      </c>
      <c r="C1165" s="179">
        <v>408</v>
      </c>
      <c r="D1165" s="85">
        <f t="shared" si="377"/>
        <v>0</v>
      </c>
      <c r="E1165" s="50" t="s">
        <v>397</v>
      </c>
      <c r="F1165" s="50" t="s">
        <v>887</v>
      </c>
      <c r="G1165" s="70">
        <v>0.60763888888888895</v>
      </c>
      <c r="H1165" s="70">
        <v>0.65277777777777779</v>
      </c>
      <c r="I1165" s="71">
        <v>44343</v>
      </c>
      <c r="J1165" s="71">
        <v>44344</v>
      </c>
      <c r="K1165" s="71">
        <v>44344</v>
      </c>
      <c r="L1165" s="71">
        <v>44344</v>
      </c>
      <c r="M1165" s="70">
        <v>0.36458333333333331</v>
      </c>
      <c r="N1165" s="70">
        <v>0.65277777777777779</v>
      </c>
      <c r="O1165" s="50" t="s">
        <v>400</v>
      </c>
      <c r="P1165" s="50" t="s">
        <v>704</v>
      </c>
      <c r="Q1165" s="50" t="s">
        <v>47</v>
      </c>
      <c r="R1165" s="50" t="s">
        <v>352</v>
      </c>
      <c r="S1165" s="50" t="s">
        <v>337</v>
      </c>
      <c r="T1165" s="50" t="s">
        <v>184</v>
      </c>
      <c r="U1165" s="151">
        <f t="shared" si="364"/>
        <v>1</v>
      </c>
      <c r="V1165" s="50">
        <f t="shared" si="365"/>
        <v>1</v>
      </c>
      <c r="W1165" s="152">
        <f t="shared" si="317"/>
        <v>0.3166388888888888</v>
      </c>
      <c r="X1165" s="152">
        <f t="shared" si="378"/>
        <v>0.54580555555555543</v>
      </c>
      <c r="Y1165" s="134">
        <f t="shared" si="366"/>
        <v>1</v>
      </c>
      <c r="Z1165" s="152">
        <f t="shared" si="367"/>
        <v>0</v>
      </c>
      <c r="AA1165" s="152">
        <f t="shared" si="368"/>
        <v>0.54580555555555543</v>
      </c>
      <c r="AB1165" s="91">
        <f t="shared" si="369"/>
        <v>28</v>
      </c>
      <c r="AC1165" s="81">
        <f t="shared" si="370"/>
        <v>5</v>
      </c>
      <c r="AD1165" s="81">
        <f t="shared" si="371"/>
        <v>21</v>
      </c>
      <c r="AE1165" s="81" t="str">
        <f t="shared" si="372"/>
        <v>5-21</v>
      </c>
      <c r="AF1165" s="152">
        <f t="shared" si="373"/>
        <v>0.20519444444444446</v>
      </c>
      <c r="AG1165" s="153">
        <f t="shared" si="374"/>
        <v>0</v>
      </c>
      <c r="AH1165" s="85">
        <f t="shared" si="375"/>
        <v>1</v>
      </c>
      <c r="AI1165" s="81">
        <f t="shared" si="376"/>
        <v>21</v>
      </c>
    </row>
    <row r="1166" spans="2:35" x14ac:dyDescent="0.25">
      <c r="B1166" s="50" t="s">
        <v>115</v>
      </c>
      <c r="C1166" s="179">
        <v>408</v>
      </c>
      <c r="D1166" s="85">
        <f t="shared" si="377"/>
        <v>0</v>
      </c>
      <c r="E1166" s="50" t="s">
        <v>1874</v>
      </c>
      <c r="F1166" s="50" t="s">
        <v>441</v>
      </c>
      <c r="G1166" s="70">
        <v>0.60763888888888895</v>
      </c>
      <c r="H1166" s="70">
        <v>0.65277777777777779</v>
      </c>
      <c r="I1166" s="71">
        <v>44343</v>
      </c>
      <c r="J1166" s="71">
        <v>44344</v>
      </c>
      <c r="K1166" s="71">
        <v>44344</v>
      </c>
      <c r="L1166" s="71">
        <v>44344</v>
      </c>
      <c r="M1166" s="70">
        <v>0.3125</v>
      </c>
      <c r="N1166" s="70">
        <v>0.47222222222222227</v>
      </c>
      <c r="O1166" s="50" t="s">
        <v>684</v>
      </c>
      <c r="P1166" s="50" t="s">
        <v>704</v>
      </c>
      <c r="Q1166" s="50" t="s">
        <v>77</v>
      </c>
      <c r="R1166" s="50" t="s">
        <v>338</v>
      </c>
      <c r="S1166" s="50" t="s">
        <v>336</v>
      </c>
      <c r="T1166" s="50" t="s">
        <v>184</v>
      </c>
      <c r="U1166" s="151">
        <f t="shared" si="364"/>
        <v>1</v>
      </c>
      <c r="V1166" s="50">
        <f t="shared" si="365"/>
        <v>1</v>
      </c>
      <c r="W1166" s="152">
        <f t="shared" si="317"/>
        <v>0.3166388888888888</v>
      </c>
      <c r="X1166" s="152">
        <f t="shared" si="378"/>
        <v>0.54580555555555543</v>
      </c>
      <c r="Y1166" s="134">
        <f t="shared" si="366"/>
        <v>1</v>
      </c>
      <c r="Z1166" s="152">
        <f t="shared" si="367"/>
        <v>0</v>
      </c>
      <c r="AA1166" s="152">
        <f t="shared" si="368"/>
        <v>0.54580555555555543</v>
      </c>
      <c r="AB1166" s="91">
        <f t="shared" si="369"/>
        <v>28</v>
      </c>
      <c r="AC1166" s="81">
        <f t="shared" si="370"/>
        <v>5</v>
      </c>
      <c r="AD1166" s="81">
        <f t="shared" si="371"/>
        <v>21</v>
      </c>
      <c r="AE1166" s="81" t="str">
        <f t="shared" si="372"/>
        <v>5-21</v>
      </c>
      <c r="AF1166" s="152">
        <f t="shared" si="373"/>
        <v>0.15972222222222227</v>
      </c>
      <c r="AG1166" s="153">
        <f t="shared" si="374"/>
        <v>0</v>
      </c>
      <c r="AH1166" s="85">
        <f t="shared" si="375"/>
        <v>1</v>
      </c>
      <c r="AI1166" s="81">
        <f t="shared" si="376"/>
        <v>21</v>
      </c>
    </row>
    <row r="1167" spans="2:35" ht="30" x14ac:dyDescent="0.25">
      <c r="B1167" s="50" t="s">
        <v>115</v>
      </c>
      <c r="C1167" s="179">
        <v>408</v>
      </c>
      <c r="D1167" s="85">
        <f t="shared" si="377"/>
        <v>1</v>
      </c>
      <c r="E1167" s="72" t="s">
        <v>1875</v>
      </c>
      <c r="F1167" s="50" t="s">
        <v>441</v>
      </c>
      <c r="G1167" s="70">
        <v>0.60763888888888895</v>
      </c>
      <c r="H1167" s="70">
        <v>0.65277777777777779</v>
      </c>
      <c r="I1167" s="71">
        <v>44343</v>
      </c>
      <c r="J1167" s="71">
        <v>44344</v>
      </c>
      <c r="K1167" s="71">
        <v>44344</v>
      </c>
      <c r="L1167" s="71">
        <v>44344</v>
      </c>
      <c r="M1167" s="70">
        <v>0.4375</v>
      </c>
      <c r="N1167" s="70">
        <v>0.47222222222222227</v>
      </c>
      <c r="O1167" s="50" t="s">
        <v>126</v>
      </c>
      <c r="P1167" s="50" t="s">
        <v>704</v>
      </c>
      <c r="Q1167" s="50" t="s">
        <v>77</v>
      </c>
      <c r="R1167" s="50" t="s">
        <v>338</v>
      </c>
      <c r="S1167" s="50" t="s">
        <v>336</v>
      </c>
      <c r="T1167" s="50" t="s">
        <v>184</v>
      </c>
      <c r="U1167" s="151">
        <f t="shared" si="364"/>
        <v>1</v>
      </c>
      <c r="V1167" s="50">
        <f t="shared" si="365"/>
        <v>1</v>
      </c>
      <c r="W1167" s="152">
        <f t="shared" si="317"/>
        <v>0.3166388888888888</v>
      </c>
      <c r="X1167" s="152">
        <f t="shared" si="378"/>
        <v>0.54580555555555543</v>
      </c>
      <c r="Y1167" s="134">
        <f t="shared" si="366"/>
        <v>1</v>
      </c>
      <c r="Z1167" s="152">
        <f t="shared" si="367"/>
        <v>0</v>
      </c>
      <c r="AA1167" s="152">
        <f t="shared" si="368"/>
        <v>0.54580555555555543</v>
      </c>
      <c r="AB1167" s="91">
        <f t="shared" si="369"/>
        <v>28</v>
      </c>
      <c r="AC1167" s="81">
        <f t="shared" si="370"/>
        <v>5</v>
      </c>
      <c r="AD1167" s="81">
        <f t="shared" si="371"/>
        <v>21</v>
      </c>
      <c r="AE1167" s="81" t="str">
        <f t="shared" si="372"/>
        <v>5-21</v>
      </c>
      <c r="AF1167" s="152">
        <f t="shared" si="373"/>
        <v>3.4722222222222265E-2</v>
      </c>
      <c r="AG1167" s="153">
        <f t="shared" si="374"/>
        <v>0</v>
      </c>
      <c r="AH1167" s="85">
        <f t="shared" si="375"/>
        <v>1</v>
      </c>
      <c r="AI1167" s="81">
        <f t="shared" si="376"/>
        <v>21</v>
      </c>
    </row>
    <row r="1168" spans="2:35" ht="30" x14ac:dyDescent="0.25">
      <c r="B1168" s="50" t="s">
        <v>76</v>
      </c>
      <c r="C1168" s="179">
        <v>409</v>
      </c>
      <c r="D1168" s="85">
        <f t="shared" si="377"/>
        <v>1</v>
      </c>
      <c r="E1168" s="72" t="s">
        <v>1876</v>
      </c>
      <c r="F1168" s="50" t="s">
        <v>441</v>
      </c>
      <c r="G1168" s="70">
        <v>0.3125</v>
      </c>
      <c r="H1168" s="70">
        <v>0.47222222222222227</v>
      </c>
      <c r="I1168" s="71">
        <v>44344</v>
      </c>
      <c r="J1168" s="71">
        <v>44344</v>
      </c>
      <c r="K1168" s="71">
        <v>44344</v>
      </c>
      <c r="L1168" s="71">
        <v>44344</v>
      </c>
      <c r="M1168" s="70">
        <v>0.3125</v>
      </c>
      <c r="N1168" s="70">
        <v>0.47222222222222227</v>
      </c>
      <c r="O1168" s="72" t="s">
        <v>1736</v>
      </c>
      <c r="P1168" s="50" t="s">
        <v>164</v>
      </c>
      <c r="Q1168" s="50" t="s">
        <v>47</v>
      </c>
      <c r="R1168" s="50" t="s">
        <v>338</v>
      </c>
      <c r="S1168" s="50" t="s">
        <v>336</v>
      </c>
      <c r="T1168" s="50" t="s">
        <v>184</v>
      </c>
      <c r="U1168" s="151">
        <f t="shared" si="364"/>
        <v>0</v>
      </c>
      <c r="V1168" s="50">
        <f t="shared" si="365"/>
        <v>1</v>
      </c>
      <c r="W1168" s="152">
        <f t="shared" si="317"/>
        <v>0.15972222222222227</v>
      </c>
      <c r="X1168" s="152">
        <f t="shared" si="378"/>
        <v>0.15972222222222227</v>
      </c>
      <c r="Y1168" s="134">
        <f t="shared" si="366"/>
        <v>1</v>
      </c>
      <c r="Z1168" s="152">
        <f t="shared" si="367"/>
        <v>0</v>
      </c>
      <c r="AA1168" s="152">
        <f t="shared" si="368"/>
        <v>0.15972222222222227</v>
      </c>
      <c r="AB1168" s="91">
        <f t="shared" si="369"/>
        <v>28</v>
      </c>
      <c r="AC1168" s="81">
        <f t="shared" si="370"/>
        <v>5</v>
      </c>
      <c r="AD1168" s="81">
        <f t="shared" si="371"/>
        <v>21</v>
      </c>
      <c r="AE1168" s="81" t="str">
        <f t="shared" si="372"/>
        <v>5-21</v>
      </c>
      <c r="AF1168" s="152">
        <f t="shared" si="373"/>
        <v>0.15972222222222227</v>
      </c>
      <c r="AG1168" s="153">
        <f t="shared" si="374"/>
        <v>0</v>
      </c>
      <c r="AH1168" s="85">
        <f t="shared" si="375"/>
        <v>1</v>
      </c>
      <c r="AI1168" s="81">
        <f t="shared" si="376"/>
        <v>21</v>
      </c>
    </row>
    <row r="1169" spans="2:35" ht="30" x14ac:dyDescent="0.25">
      <c r="B1169" s="50" t="s">
        <v>237</v>
      </c>
      <c r="C1169" s="179">
        <v>410</v>
      </c>
      <c r="D1169" s="85">
        <f t="shared" si="377"/>
        <v>1</v>
      </c>
      <c r="E1169" s="72" t="s">
        <v>1882</v>
      </c>
      <c r="F1169" s="50" t="s">
        <v>441</v>
      </c>
      <c r="G1169" s="70">
        <v>0.3125</v>
      </c>
      <c r="H1169" s="70">
        <v>0.45833333333333331</v>
      </c>
      <c r="I1169" s="71">
        <v>44344</v>
      </c>
      <c r="J1169" s="71">
        <v>44344</v>
      </c>
      <c r="K1169" s="71">
        <v>44344</v>
      </c>
      <c r="L1169" s="71">
        <v>44344</v>
      </c>
      <c r="M1169" s="70">
        <v>0.3125</v>
      </c>
      <c r="N1169" s="70">
        <v>0.45833333333333331</v>
      </c>
      <c r="O1169" s="50" t="s">
        <v>72</v>
      </c>
      <c r="P1169" s="50" t="s">
        <v>1131</v>
      </c>
      <c r="Q1169" s="50" t="s">
        <v>77</v>
      </c>
      <c r="R1169" s="50" t="s">
        <v>338</v>
      </c>
      <c r="S1169" s="50" t="s">
        <v>336</v>
      </c>
      <c r="T1169" s="50" t="s">
        <v>187</v>
      </c>
      <c r="U1169" s="151">
        <f t="shared" si="364"/>
        <v>0</v>
      </c>
      <c r="V1169" s="50">
        <f t="shared" si="365"/>
        <v>1</v>
      </c>
      <c r="W1169" s="152">
        <f t="shared" si="317"/>
        <v>0.14583333333333331</v>
      </c>
      <c r="X1169" s="152">
        <f t="shared" si="378"/>
        <v>0.14583333333333331</v>
      </c>
      <c r="Y1169" s="134">
        <f t="shared" si="366"/>
        <v>1</v>
      </c>
      <c r="Z1169" s="152">
        <f t="shared" si="367"/>
        <v>0</v>
      </c>
      <c r="AA1169" s="152">
        <f t="shared" si="368"/>
        <v>0.14583333333333331</v>
      </c>
      <c r="AB1169" s="91">
        <f t="shared" si="369"/>
        <v>28</v>
      </c>
      <c r="AC1169" s="81">
        <f t="shared" si="370"/>
        <v>5</v>
      </c>
      <c r="AD1169" s="81">
        <f t="shared" si="371"/>
        <v>21</v>
      </c>
      <c r="AE1169" s="81" t="str">
        <f t="shared" si="372"/>
        <v>5-21</v>
      </c>
      <c r="AF1169" s="152">
        <f t="shared" si="373"/>
        <v>0.14583333333333331</v>
      </c>
      <c r="AG1169" s="153">
        <f t="shared" si="374"/>
        <v>0</v>
      </c>
      <c r="AH1169" s="85">
        <f t="shared" si="375"/>
        <v>1</v>
      </c>
      <c r="AI1169" s="81">
        <f t="shared" si="376"/>
        <v>21</v>
      </c>
    </row>
    <row r="1170" spans="2:35" x14ac:dyDescent="0.25">
      <c r="B1170" s="50" t="s">
        <v>1647</v>
      </c>
      <c r="C1170" s="179">
        <v>411</v>
      </c>
      <c r="D1170" s="85">
        <f t="shared" si="377"/>
        <v>0</v>
      </c>
      <c r="E1170" s="50" t="s">
        <v>1877</v>
      </c>
      <c r="F1170" s="50" t="s">
        <v>891</v>
      </c>
      <c r="G1170" s="70">
        <v>0.32291666666666669</v>
      </c>
      <c r="H1170" s="192">
        <v>0.65625</v>
      </c>
      <c r="I1170" s="71">
        <v>44344</v>
      </c>
      <c r="J1170" s="71">
        <v>44344</v>
      </c>
      <c r="K1170" s="71">
        <v>44344</v>
      </c>
      <c r="L1170" s="71">
        <v>44344</v>
      </c>
      <c r="M1170" s="70">
        <v>0.3298611111111111</v>
      </c>
      <c r="N1170" s="70">
        <v>0.34027777777777773</v>
      </c>
      <c r="O1170" s="50" t="s">
        <v>163</v>
      </c>
      <c r="P1170" s="50" t="s">
        <v>112</v>
      </c>
      <c r="Q1170" s="50" t="s">
        <v>47</v>
      </c>
      <c r="R1170" s="50" t="s">
        <v>443</v>
      </c>
      <c r="S1170" s="50" t="s">
        <v>337</v>
      </c>
      <c r="T1170" s="50" t="s">
        <v>186</v>
      </c>
      <c r="U1170" s="151">
        <f t="shared" si="364"/>
        <v>0</v>
      </c>
      <c r="V1170" s="50">
        <f t="shared" si="365"/>
        <v>1</v>
      </c>
      <c r="W1170" s="152">
        <f t="shared" si="317"/>
        <v>0.2503333333333333</v>
      </c>
      <c r="X1170" s="152">
        <f t="shared" si="378"/>
        <v>0.29166333333333333</v>
      </c>
      <c r="Y1170" s="134">
        <f t="shared" si="366"/>
        <v>0</v>
      </c>
      <c r="Z1170" s="152">
        <f t="shared" si="367"/>
        <v>0.21875</v>
      </c>
      <c r="AA1170" s="152">
        <f t="shared" si="368"/>
        <v>0.51041333333333339</v>
      </c>
      <c r="AB1170" s="91">
        <f t="shared" si="369"/>
        <v>28</v>
      </c>
      <c r="AC1170" s="81">
        <f t="shared" si="370"/>
        <v>5</v>
      </c>
      <c r="AD1170" s="81">
        <f t="shared" si="371"/>
        <v>21</v>
      </c>
      <c r="AE1170" s="81" t="str">
        <f t="shared" si="372"/>
        <v>5-21</v>
      </c>
      <c r="AF1170" s="152">
        <f t="shared" si="373"/>
        <v>1.041666666666663E-2</v>
      </c>
      <c r="AG1170" s="153">
        <f t="shared" si="374"/>
        <v>0</v>
      </c>
      <c r="AH1170" s="85">
        <f t="shared" si="375"/>
        <v>1</v>
      </c>
      <c r="AI1170" s="81">
        <f t="shared" si="376"/>
        <v>21</v>
      </c>
    </row>
    <row r="1171" spans="2:35" ht="45" x14ac:dyDescent="0.25">
      <c r="B1171" s="50" t="s">
        <v>1647</v>
      </c>
      <c r="C1171" s="179">
        <v>411</v>
      </c>
      <c r="D1171" s="85">
        <f t="shared" si="377"/>
        <v>0</v>
      </c>
      <c r="E1171" s="72" t="s">
        <v>1878</v>
      </c>
      <c r="F1171" s="50" t="s">
        <v>934</v>
      </c>
      <c r="G1171" s="70">
        <v>0.32291666666666669</v>
      </c>
      <c r="H1171" s="192">
        <v>0.65625</v>
      </c>
      <c r="I1171" s="71">
        <v>44344</v>
      </c>
      <c r="J1171" s="71">
        <v>44344</v>
      </c>
      <c r="K1171" s="71">
        <v>44344</v>
      </c>
      <c r="L1171" s="71">
        <v>44344</v>
      </c>
      <c r="M1171" s="70">
        <v>0.38194444444444442</v>
      </c>
      <c r="N1171" s="70">
        <v>0.53125</v>
      </c>
      <c r="O1171" s="50" t="s">
        <v>65</v>
      </c>
      <c r="P1171" s="50" t="s">
        <v>112</v>
      </c>
      <c r="Q1171" s="50" t="s">
        <v>77</v>
      </c>
      <c r="R1171" s="50" t="s">
        <v>351</v>
      </c>
      <c r="S1171" s="50" t="s">
        <v>337</v>
      </c>
      <c r="T1171" s="50" t="s">
        <v>186</v>
      </c>
      <c r="U1171" s="151">
        <f t="shared" si="364"/>
        <v>0</v>
      </c>
      <c r="V1171" s="50">
        <f t="shared" si="365"/>
        <v>1</v>
      </c>
      <c r="W1171" s="152">
        <f t="shared" si="317"/>
        <v>0.2503333333333333</v>
      </c>
      <c r="X1171" s="152">
        <f t="shared" si="378"/>
        <v>0.29166333333333333</v>
      </c>
      <c r="Y1171" s="134">
        <f t="shared" si="366"/>
        <v>0</v>
      </c>
      <c r="Z1171" s="152">
        <f t="shared" si="367"/>
        <v>0.21875</v>
      </c>
      <c r="AA1171" s="152">
        <f t="shared" si="368"/>
        <v>0.51041333333333339</v>
      </c>
      <c r="AB1171" s="91">
        <f t="shared" si="369"/>
        <v>28</v>
      </c>
      <c r="AC1171" s="81">
        <f t="shared" si="370"/>
        <v>5</v>
      </c>
      <c r="AD1171" s="81">
        <f t="shared" si="371"/>
        <v>21</v>
      </c>
      <c r="AE1171" s="81" t="str">
        <f t="shared" si="372"/>
        <v>5-21</v>
      </c>
      <c r="AF1171" s="152">
        <f t="shared" si="373"/>
        <v>0.14930555555555558</v>
      </c>
      <c r="AG1171" s="153">
        <f t="shared" si="374"/>
        <v>0</v>
      </c>
      <c r="AH1171" s="85">
        <f t="shared" si="375"/>
        <v>1</v>
      </c>
      <c r="AI1171" s="81">
        <f t="shared" si="376"/>
        <v>21</v>
      </c>
    </row>
    <row r="1172" spans="2:35" ht="30" x14ac:dyDescent="0.25">
      <c r="B1172" s="50" t="s">
        <v>111</v>
      </c>
      <c r="C1172" s="179">
        <v>411</v>
      </c>
      <c r="D1172" s="85">
        <f t="shared" si="377"/>
        <v>1</v>
      </c>
      <c r="E1172" s="72" t="s">
        <v>1879</v>
      </c>
      <c r="F1172" s="50" t="s">
        <v>897</v>
      </c>
      <c r="G1172" s="70">
        <v>0.32291666666666669</v>
      </c>
      <c r="H1172" s="192">
        <v>0.65625</v>
      </c>
      <c r="I1172" s="71">
        <v>44344</v>
      </c>
      <c r="J1172" s="71">
        <v>44344</v>
      </c>
      <c r="K1172" s="71">
        <v>44344</v>
      </c>
      <c r="L1172" s="71">
        <v>44344</v>
      </c>
      <c r="M1172" s="70">
        <v>0.55208333333333337</v>
      </c>
      <c r="N1172" s="192">
        <v>0.65625</v>
      </c>
      <c r="O1172" s="50" t="s">
        <v>65</v>
      </c>
      <c r="P1172" s="50" t="s">
        <v>112</v>
      </c>
      <c r="Q1172" s="50" t="s">
        <v>77</v>
      </c>
      <c r="R1172" s="50" t="s">
        <v>351</v>
      </c>
      <c r="S1172" s="50" t="s">
        <v>336</v>
      </c>
      <c r="T1172" s="50" t="s">
        <v>186</v>
      </c>
      <c r="U1172" s="151">
        <f t="shared" si="364"/>
        <v>0</v>
      </c>
      <c r="V1172" s="50">
        <f t="shared" si="365"/>
        <v>1</v>
      </c>
      <c r="W1172" s="152">
        <f t="shared" ref="W1172:W1228" si="379">IF(OR(V1172=0,G1172="",H1172=""),0,IF(AND(V1172=1,U1172&lt;1,I1172=J1172,(H1172-G1172)&lt;=0.2075),H1172-G1172,IF(AND(V1172=1,U1172&lt;1,I1172=J1172,(H1172-G1172)&gt;0.2075),H1172-G1172-0.083,IF(AND(V1172=1,U1172&gt;1),((U1172-1)*0.3541)+(H1172-$AE$5)+($AF$5-G1172-0.083),IF(AND(V1172=1,U1172=1,I1172&lt;&gt;J1172,(H1172-G1172)&lt;=0.332),(H1172-$AE$5)+($AF$5-G1172)-0.166,(H1172-$AE$5)+($AF$5-G1172))))))</f>
        <v>0.2503333333333333</v>
      </c>
      <c r="X1172" s="152">
        <f t="shared" si="378"/>
        <v>0.29166333333333333</v>
      </c>
      <c r="Y1172" s="134">
        <f t="shared" si="366"/>
        <v>0</v>
      </c>
      <c r="Z1172" s="152">
        <f t="shared" si="367"/>
        <v>0.21875</v>
      </c>
      <c r="AA1172" s="152">
        <f t="shared" si="368"/>
        <v>0.51041333333333339</v>
      </c>
      <c r="AB1172" s="91">
        <f t="shared" si="369"/>
        <v>28</v>
      </c>
      <c r="AC1172" s="81">
        <f t="shared" si="370"/>
        <v>5</v>
      </c>
      <c r="AD1172" s="81">
        <f t="shared" si="371"/>
        <v>21</v>
      </c>
      <c r="AE1172" s="81" t="str">
        <f t="shared" si="372"/>
        <v>5-21</v>
      </c>
      <c r="AF1172" s="152">
        <f t="shared" si="373"/>
        <v>0.10416666666666663</v>
      </c>
      <c r="AG1172" s="153">
        <f t="shared" si="374"/>
        <v>0</v>
      </c>
      <c r="AH1172" s="85">
        <f t="shared" si="375"/>
        <v>1</v>
      </c>
      <c r="AI1172" s="81">
        <f t="shared" si="376"/>
        <v>21</v>
      </c>
    </row>
    <row r="1173" spans="2:35" ht="30" x14ac:dyDescent="0.25">
      <c r="B1173" s="50" t="s">
        <v>576</v>
      </c>
      <c r="C1173" s="179">
        <v>412</v>
      </c>
      <c r="D1173" s="85">
        <f>IF(C1173=C1175,0,1)</f>
        <v>0</v>
      </c>
      <c r="E1173" s="72" t="s">
        <v>1992</v>
      </c>
      <c r="F1173" s="50" t="s">
        <v>897</v>
      </c>
      <c r="G1173" s="70">
        <v>0.35416666666666669</v>
      </c>
      <c r="H1173" s="192">
        <v>0.70833333333333337</v>
      </c>
      <c r="I1173" s="71">
        <v>44344</v>
      </c>
      <c r="J1173" s="201">
        <v>44348</v>
      </c>
      <c r="K1173" s="71">
        <v>44344</v>
      </c>
      <c r="L1173" s="71">
        <v>44344</v>
      </c>
      <c r="M1173" s="70">
        <v>0.3576388888888889</v>
      </c>
      <c r="N1173" s="70">
        <v>0.43333333333333335</v>
      </c>
      <c r="O1173" s="50" t="s">
        <v>84</v>
      </c>
      <c r="P1173" s="50" t="s">
        <v>695</v>
      </c>
      <c r="Q1173" s="50" t="s">
        <v>77</v>
      </c>
      <c r="R1173" s="50" t="s">
        <v>351</v>
      </c>
      <c r="S1173" s="50" t="s">
        <v>336</v>
      </c>
      <c r="T1173" s="50" t="s">
        <v>184</v>
      </c>
      <c r="U1173" s="151">
        <f t="shared" si="364"/>
        <v>4</v>
      </c>
      <c r="V1173" s="50">
        <f t="shared" si="365"/>
        <v>1</v>
      </c>
      <c r="W1173" s="152">
        <f t="shared" si="379"/>
        <v>1.7709666666666668</v>
      </c>
      <c r="X1173" s="152">
        <f t="shared" si="378"/>
        <v>2.7281633333333328</v>
      </c>
      <c r="Y1173" s="134">
        <f t="shared" si="366"/>
        <v>0</v>
      </c>
      <c r="Z1173" s="152">
        <f t="shared" si="367"/>
        <v>0.16666666666666663</v>
      </c>
      <c r="AA1173" s="152">
        <f t="shared" si="368"/>
        <v>2.8948299999999993</v>
      </c>
      <c r="AB1173" s="91">
        <f t="shared" si="369"/>
        <v>1</v>
      </c>
      <c r="AC1173" s="81">
        <f t="shared" si="370"/>
        <v>6</v>
      </c>
      <c r="AD1173" s="81">
        <f t="shared" si="371"/>
        <v>22</v>
      </c>
      <c r="AE1173" s="81" t="str">
        <f t="shared" si="372"/>
        <v>6-22</v>
      </c>
      <c r="AF1173" s="152">
        <f t="shared" si="373"/>
        <v>7.5694444444444453E-2</v>
      </c>
      <c r="AG1173" s="153">
        <f t="shared" si="374"/>
        <v>0</v>
      </c>
      <c r="AH1173" s="85">
        <f t="shared" si="375"/>
        <v>1</v>
      </c>
      <c r="AI1173" s="81">
        <f t="shared" si="376"/>
        <v>21</v>
      </c>
    </row>
    <row r="1174" spans="2:35" ht="30" x14ac:dyDescent="0.25">
      <c r="B1174" s="50" t="s">
        <v>576</v>
      </c>
      <c r="C1174" s="179">
        <v>412</v>
      </c>
      <c r="D1174" s="85">
        <f>IF(C1174=C1176,0,1)</f>
        <v>0</v>
      </c>
      <c r="E1174" s="72" t="s">
        <v>1990</v>
      </c>
      <c r="F1174" s="50" t="s">
        <v>338</v>
      </c>
      <c r="G1174" s="70">
        <v>0.35416666666666669</v>
      </c>
      <c r="H1174" s="192">
        <v>0.70833333333333337</v>
      </c>
      <c r="I1174" s="71">
        <v>44344</v>
      </c>
      <c r="J1174" s="201">
        <v>44348</v>
      </c>
      <c r="K1174" s="71">
        <v>44344</v>
      </c>
      <c r="L1174" s="71">
        <v>44344</v>
      </c>
      <c r="M1174" s="70">
        <v>0.66666666666666663</v>
      </c>
      <c r="N1174" s="70">
        <v>0.71250000000000002</v>
      </c>
      <c r="O1174" s="72" t="s">
        <v>1991</v>
      </c>
      <c r="P1174" s="50" t="s">
        <v>695</v>
      </c>
      <c r="Q1174" s="50" t="s">
        <v>47</v>
      </c>
      <c r="R1174" s="50"/>
      <c r="S1174" s="50"/>
      <c r="T1174" s="50"/>
      <c r="U1174" s="151">
        <f t="shared" si="364"/>
        <v>4</v>
      </c>
      <c r="V1174" s="50">
        <f t="shared" si="365"/>
        <v>1</v>
      </c>
      <c r="W1174" s="152">
        <f t="shared" si="379"/>
        <v>1.7709666666666668</v>
      </c>
      <c r="X1174" s="152">
        <f t="shared" si="378"/>
        <v>2.7281633333333328</v>
      </c>
      <c r="Y1174" s="134">
        <f t="shared" si="366"/>
        <v>1</v>
      </c>
      <c r="Z1174" s="152">
        <f t="shared" si="367"/>
        <v>0</v>
      </c>
      <c r="AA1174" s="152">
        <f t="shared" si="368"/>
        <v>2.7281633333333328</v>
      </c>
      <c r="AB1174" s="91">
        <f t="shared" si="369"/>
        <v>1</v>
      </c>
      <c r="AC1174" s="81">
        <f t="shared" si="370"/>
        <v>6</v>
      </c>
      <c r="AD1174" s="81">
        <f t="shared" si="371"/>
        <v>22</v>
      </c>
      <c r="AE1174" s="81" t="str">
        <f t="shared" si="372"/>
        <v>6-22</v>
      </c>
      <c r="AF1174" s="152">
        <f t="shared" si="373"/>
        <v>0</v>
      </c>
      <c r="AG1174" s="153">
        <f t="shared" si="374"/>
        <v>0</v>
      </c>
      <c r="AH1174" s="85">
        <f t="shared" si="375"/>
        <v>0</v>
      </c>
      <c r="AI1174" s="81">
        <f t="shared" si="376"/>
        <v>21</v>
      </c>
    </row>
    <row r="1175" spans="2:35" x14ac:dyDescent="0.25">
      <c r="B1175" s="50" t="s">
        <v>576</v>
      </c>
      <c r="C1175" s="179">
        <v>412</v>
      </c>
      <c r="D1175" s="85">
        <f t="shared" ref="D1175:D1238" si="380">IF(C1175=C1176,0,1)</f>
        <v>0</v>
      </c>
      <c r="E1175" s="72" t="s">
        <v>1993</v>
      </c>
      <c r="F1175" s="50" t="s">
        <v>517</v>
      </c>
      <c r="G1175" s="70">
        <v>0.35416666666666669</v>
      </c>
      <c r="H1175" s="192">
        <v>0.70833333333333337</v>
      </c>
      <c r="I1175" s="71">
        <v>44344</v>
      </c>
      <c r="J1175" s="201">
        <v>44348</v>
      </c>
      <c r="K1175" s="71">
        <v>44345</v>
      </c>
      <c r="L1175" s="71">
        <v>44347</v>
      </c>
      <c r="M1175" s="70">
        <v>0.33333333333333331</v>
      </c>
      <c r="N1175" s="192">
        <v>0.66666666666666663</v>
      </c>
      <c r="O1175" s="50" t="s">
        <v>1916</v>
      </c>
      <c r="P1175" s="50" t="s">
        <v>695</v>
      </c>
      <c r="Q1175" s="50" t="s">
        <v>77</v>
      </c>
      <c r="R1175" s="50" t="s">
        <v>517</v>
      </c>
      <c r="S1175" s="50" t="s">
        <v>336</v>
      </c>
      <c r="T1175" s="50" t="s">
        <v>184</v>
      </c>
      <c r="U1175" s="151">
        <f t="shared" si="364"/>
        <v>4</v>
      </c>
      <c r="V1175" s="50">
        <f t="shared" si="365"/>
        <v>1</v>
      </c>
      <c r="W1175" s="152">
        <f t="shared" si="379"/>
        <v>1.7709666666666668</v>
      </c>
      <c r="X1175" s="152">
        <f t="shared" si="378"/>
        <v>2.7281633333333328</v>
      </c>
      <c r="Y1175" s="134">
        <f t="shared" si="366"/>
        <v>0</v>
      </c>
      <c r="Z1175" s="152">
        <f t="shared" si="367"/>
        <v>0.16666666666666663</v>
      </c>
      <c r="AA1175" s="152">
        <f t="shared" si="368"/>
        <v>2.8948299999999993</v>
      </c>
      <c r="AB1175" s="91">
        <f t="shared" si="369"/>
        <v>1</v>
      </c>
      <c r="AC1175" s="81">
        <f t="shared" si="370"/>
        <v>6</v>
      </c>
      <c r="AD1175" s="81">
        <f t="shared" si="371"/>
        <v>22</v>
      </c>
      <c r="AE1175" s="81" t="str">
        <f t="shared" si="372"/>
        <v>6-22</v>
      </c>
      <c r="AF1175" s="152">
        <f t="shared" si="373"/>
        <v>1.0419333333333332</v>
      </c>
      <c r="AG1175" s="153">
        <f t="shared" si="374"/>
        <v>2</v>
      </c>
      <c r="AH1175" s="85">
        <f t="shared" si="375"/>
        <v>1</v>
      </c>
      <c r="AI1175" s="81">
        <f t="shared" si="376"/>
        <v>22</v>
      </c>
    </row>
    <row r="1176" spans="2:35" ht="45" x14ac:dyDescent="0.25">
      <c r="B1176" s="50" t="s">
        <v>576</v>
      </c>
      <c r="C1176" s="179">
        <v>412</v>
      </c>
      <c r="D1176" s="85">
        <f t="shared" si="380"/>
        <v>0</v>
      </c>
      <c r="E1176" s="260" t="s">
        <v>1973</v>
      </c>
      <c r="F1176" s="50" t="s">
        <v>950</v>
      </c>
      <c r="G1176" s="70">
        <v>0.35416666666666669</v>
      </c>
      <c r="H1176" s="192">
        <v>0.70833333333333337</v>
      </c>
      <c r="I1176" s="71">
        <v>44344</v>
      </c>
      <c r="J1176" s="201">
        <v>44348</v>
      </c>
      <c r="K1176" s="71">
        <v>44347</v>
      </c>
      <c r="L1176" s="71">
        <v>44347</v>
      </c>
      <c r="M1176" s="70">
        <v>0.67708333333333337</v>
      </c>
      <c r="N1176" s="192">
        <v>0.72916666666666663</v>
      </c>
      <c r="O1176" s="72" t="s">
        <v>1974</v>
      </c>
      <c r="P1176" s="50" t="s">
        <v>695</v>
      </c>
      <c r="Q1176" s="50" t="s">
        <v>47</v>
      </c>
      <c r="R1176" s="50" t="s">
        <v>443</v>
      </c>
      <c r="S1176" s="50" t="s">
        <v>337</v>
      </c>
      <c r="T1176" s="50" t="s">
        <v>184</v>
      </c>
      <c r="U1176" s="151">
        <f t="shared" si="364"/>
        <v>4</v>
      </c>
      <c r="V1176" s="50">
        <f t="shared" si="365"/>
        <v>1</v>
      </c>
      <c r="W1176" s="152">
        <f t="shared" si="379"/>
        <v>1.7709666666666668</v>
      </c>
      <c r="X1176" s="152">
        <f>IF(OR(V1176=0,G1176="",H1176=""),0,IF(AND(V1176=1,U1176&lt;1,I1176=J1176,(H1176-G1176)&lt;=0.2075),H1176-G1176,IF(AND(V1176=1,U1176&lt;1,I1176=J1176,(H1176-G1176)&gt;0.2075),H1176-G1176-0.04167,IF(AND(V1176=1,U1176&gt;1),((U1176-1)*0.583)+(H1176-$AE$3)+($AF$3-G1176-0.04167),IF(AND(V1176=1,U1176=1,I1176&lt;&gt;J1176,(H1176-G1176)&lt;=0.332),(H1176-$AE$3)+($AF$3-G1176)-0.166,(H1176-$AE$3)+($AF$3-G1176))))))-(14*(0.041))</f>
        <v>2.154163333333333</v>
      </c>
      <c r="Y1176" s="134">
        <f t="shared" si="366"/>
        <v>0</v>
      </c>
      <c r="Z1176" s="152">
        <f t="shared" si="367"/>
        <v>0.16666666666666663</v>
      </c>
      <c r="AA1176" s="152">
        <f>X1176+Z1176-(14*0.041111167)</f>
        <v>1.7452736619999996</v>
      </c>
      <c r="AB1176" s="91">
        <f t="shared" si="369"/>
        <v>1</v>
      </c>
      <c r="AC1176" s="81">
        <f t="shared" si="370"/>
        <v>6</v>
      </c>
      <c r="AD1176" s="81">
        <f t="shared" si="371"/>
        <v>22</v>
      </c>
      <c r="AE1176" s="81" t="str">
        <f t="shared" si="372"/>
        <v>6-22</v>
      </c>
      <c r="AF1176" s="152">
        <f t="shared" si="373"/>
        <v>5.2083333333333259E-2</v>
      </c>
      <c r="AG1176" s="153">
        <f t="shared" si="374"/>
        <v>0</v>
      </c>
      <c r="AH1176" s="85">
        <f t="shared" si="375"/>
        <v>1</v>
      </c>
      <c r="AI1176" s="81">
        <f t="shared" si="376"/>
        <v>22</v>
      </c>
    </row>
    <row r="1177" spans="2:35" ht="60" x14ac:dyDescent="0.25">
      <c r="B1177" s="50" t="s">
        <v>576</v>
      </c>
      <c r="C1177" s="179">
        <v>412</v>
      </c>
      <c r="D1177" s="85">
        <f t="shared" si="380"/>
        <v>0</v>
      </c>
      <c r="E1177" s="260" t="s">
        <v>2000</v>
      </c>
      <c r="F1177" s="50" t="s">
        <v>950</v>
      </c>
      <c r="G1177" s="70">
        <v>0.35416666666666669</v>
      </c>
      <c r="H1177" s="192">
        <v>0.70833333333333337</v>
      </c>
      <c r="I1177" s="71">
        <v>44344</v>
      </c>
      <c r="J1177" s="201">
        <v>44348</v>
      </c>
      <c r="K1177" s="71">
        <v>44348</v>
      </c>
      <c r="L1177" s="71">
        <v>44348</v>
      </c>
      <c r="M1177" s="70">
        <v>0.3125</v>
      </c>
      <c r="N1177" s="192">
        <v>0.69791666666666663</v>
      </c>
      <c r="O1177" s="72" t="s">
        <v>1974</v>
      </c>
      <c r="P1177" s="50" t="s">
        <v>695</v>
      </c>
      <c r="Q1177" s="50" t="s">
        <v>47</v>
      </c>
      <c r="R1177" s="50" t="s">
        <v>443</v>
      </c>
      <c r="S1177" s="50" t="s">
        <v>337</v>
      </c>
      <c r="T1177" s="50" t="s">
        <v>184</v>
      </c>
      <c r="U1177" s="151">
        <f t="shared" si="364"/>
        <v>4</v>
      </c>
      <c r="V1177" s="50">
        <f t="shared" si="365"/>
        <v>1</v>
      </c>
      <c r="W1177" s="152">
        <f t="shared" si="379"/>
        <v>1.7709666666666668</v>
      </c>
      <c r="X1177" s="152">
        <f t="shared" ref="X1177:X1208" si="381">IF(OR(V1177=0,G1177="",H1177=""),0,IF(AND(V1177=1,U1177&lt;1,I1177=J1177,(H1177-G1177)&lt;=0.2075),H1177-G1177,IF(AND(V1177=1,U1177&lt;1,I1177=J1177,(H1177-G1177)&gt;0.2075),H1177-G1177-0.04167,IF(AND(V1177=1,U1177&gt;1),((U1177-1)*0.583)+(H1177-$AE$3)+($AF$3-G1177-0.04167),IF(AND(V1177=1,U1177=1,I1177&lt;&gt;J1177,(H1177-G1177)&lt;=0.332),(H1177-$AE$3)+($AF$3-G1177)-0.166,(H1177-$AE$3)+($AF$3-G1177))))))</f>
        <v>2.7281633333333328</v>
      </c>
      <c r="Y1177" s="134">
        <f t="shared" si="366"/>
        <v>0</v>
      </c>
      <c r="Z1177" s="152">
        <f t="shared" si="367"/>
        <v>0.16666666666666663</v>
      </c>
      <c r="AA1177" s="152">
        <f t="shared" si="368"/>
        <v>2.8948299999999993</v>
      </c>
      <c r="AB1177" s="91">
        <f t="shared" si="369"/>
        <v>1</v>
      </c>
      <c r="AC1177" s="81">
        <f t="shared" si="370"/>
        <v>6</v>
      </c>
      <c r="AD1177" s="81">
        <f t="shared" si="371"/>
        <v>22</v>
      </c>
      <c r="AE1177" s="81" t="str">
        <f t="shared" si="372"/>
        <v>6-22</v>
      </c>
      <c r="AF1177" s="152">
        <f t="shared" si="373"/>
        <v>0.30241666666666661</v>
      </c>
      <c r="AG1177" s="153">
        <f t="shared" si="374"/>
        <v>0</v>
      </c>
      <c r="AH1177" s="85">
        <f t="shared" si="375"/>
        <v>1</v>
      </c>
      <c r="AI1177" s="81">
        <f t="shared" si="376"/>
        <v>22</v>
      </c>
    </row>
    <row r="1178" spans="2:35" ht="30" x14ac:dyDescent="0.25">
      <c r="B1178" s="50" t="s">
        <v>576</v>
      </c>
      <c r="C1178" s="179">
        <v>412</v>
      </c>
      <c r="D1178" s="85">
        <f t="shared" si="380"/>
        <v>1</v>
      </c>
      <c r="E1178" s="72" t="s">
        <v>1999</v>
      </c>
      <c r="F1178" s="50" t="s">
        <v>344</v>
      </c>
      <c r="G1178" s="70">
        <v>0.35416666666666669</v>
      </c>
      <c r="H1178" s="192">
        <v>0.70833333333333337</v>
      </c>
      <c r="I1178" s="71">
        <v>44344</v>
      </c>
      <c r="J1178" s="201">
        <v>44348</v>
      </c>
      <c r="K1178" s="71">
        <v>44348</v>
      </c>
      <c r="L1178" s="71">
        <v>44348</v>
      </c>
      <c r="M1178" s="70">
        <v>0.47222222222222227</v>
      </c>
      <c r="N1178" s="70">
        <v>0.64583333333333337</v>
      </c>
      <c r="O1178" s="72" t="s">
        <v>738</v>
      </c>
      <c r="P1178" s="50" t="s">
        <v>695</v>
      </c>
      <c r="Q1178" s="50" t="s">
        <v>77</v>
      </c>
      <c r="R1178" s="50" t="s">
        <v>344</v>
      </c>
      <c r="S1178" s="50" t="s">
        <v>336</v>
      </c>
      <c r="T1178" s="50" t="s">
        <v>184</v>
      </c>
      <c r="U1178" s="151">
        <f t="shared" si="364"/>
        <v>4</v>
      </c>
      <c r="V1178" s="50">
        <f t="shared" si="365"/>
        <v>1</v>
      </c>
      <c r="W1178" s="152">
        <f t="shared" si="379"/>
        <v>1.7709666666666668</v>
      </c>
      <c r="X1178" s="152">
        <f t="shared" si="381"/>
        <v>2.7281633333333328</v>
      </c>
      <c r="Y1178" s="134">
        <f t="shared" si="366"/>
        <v>0</v>
      </c>
      <c r="Z1178" s="152">
        <f t="shared" si="367"/>
        <v>0.16666666666666663</v>
      </c>
      <c r="AA1178" s="152">
        <f t="shared" si="368"/>
        <v>2.8948299999999993</v>
      </c>
      <c r="AB1178" s="91">
        <f t="shared" si="369"/>
        <v>1</v>
      </c>
      <c r="AC1178" s="81">
        <f t="shared" si="370"/>
        <v>6</v>
      </c>
      <c r="AD1178" s="81">
        <f t="shared" si="371"/>
        <v>22</v>
      </c>
      <c r="AE1178" s="81" t="str">
        <f t="shared" si="372"/>
        <v>6-22</v>
      </c>
      <c r="AF1178" s="152">
        <f t="shared" si="373"/>
        <v>0.1736111111111111</v>
      </c>
      <c r="AG1178" s="153">
        <f t="shared" si="374"/>
        <v>0</v>
      </c>
      <c r="AH1178" s="85">
        <f t="shared" si="375"/>
        <v>1</v>
      </c>
      <c r="AI1178" s="81">
        <f t="shared" si="376"/>
        <v>22</v>
      </c>
    </row>
    <row r="1179" spans="2:35" x14ac:dyDescent="0.25">
      <c r="B1179" s="50" t="s">
        <v>232</v>
      </c>
      <c r="C1179" s="179">
        <v>413</v>
      </c>
      <c r="D1179" s="85">
        <f t="shared" si="380"/>
        <v>1</v>
      </c>
      <c r="E1179" s="50" t="s">
        <v>1880</v>
      </c>
      <c r="F1179" s="50" t="s">
        <v>897</v>
      </c>
      <c r="G1179" s="70">
        <v>0.33333333333333331</v>
      </c>
      <c r="H1179" s="70">
        <v>0.38194444444444442</v>
      </c>
      <c r="I1179" s="71">
        <v>44344</v>
      </c>
      <c r="J1179" s="71">
        <v>44344</v>
      </c>
      <c r="K1179" s="71">
        <v>44344</v>
      </c>
      <c r="L1179" s="71">
        <v>44344</v>
      </c>
      <c r="M1179" s="70">
        <v>0.33333333333333331</v>
      </c>
      <c r="N1179" s="70">
        <v>0.38194444444444442</v>
      </c>
      <c r="O1179" s="50" t="s">
        <v>65</v>
      </c>
      <c r="P1179" s="50" t="s">
        <v>274</v>
      </c>
      <c r="Q1179" s="50" t="s">
        <v>77</v>
      </c>
      <c r="R1179" s="50" t="s">
        <v>351</v>
      </c>
      <c r="S1179" s="50" t="s">
        <v>337</v>
      </c>
      <c r="T1179" s="50" t="s">
        <v>185</v>
      </c>
      <c r="U1179" s="151">
        <f t="shared" si="364"/>
        <v>0</v>
      </c>
      <c r="V1179" s="50">
        <f t="shared" si="365"/>
        <v>1</v>
      </c>
      <c r="W1179" s="152">
        <f t="shared" si="379"/>
        <v>4.8611111111111105E-2</v>
      </c>
      <c r="X1179" s="152">
        <f t="shared" si="381"/>
        <v>4.8611111111111105E-2</v>
      </c>
      <c r="Y1179" s="134">
        <f t="shared" si="366"/>
        <v>1</v>
      </c>
      <c r="Z1179" s="152">
        <f t="shared" si="367"/>
        <v>0</v>
      </c>
      <c r="AA1179" s="152">
        <f t="shared" si="368"/>
        <v>4.8611111111111105E-2</v>
      </c>
      <c r="AB1179" s="91">
        <f t="shared" si="369"/>
        <v>28</v>
      </c>
      <c r="AC1179" s="81">
        <f t="shared" si="370"/>
        <v>5</v>
      </c>
      <c r="AD1179" s="81">
        <f t="shared" si="371"/>
        <v>21</v>
      </c>
      <c r="AE1179" s="81" t="str">
        <f t="shared" si="372"/>
        <v>5-21</v>
      </c>
      <c r="AF1179" s="152">
        <f t="shared" si="373"/>
        <v>4.8611111111111105E-2</v>
      </c>
      <c r="AG1179" s="153">
        <f t="shared" si="374"/>
        <v>0</v>
      </c>
      <c r="AH1179" s="85">
        <f t="shared" si="375"/>
        <v>1</v>
      </c>
      <c r="AI1179" s="81">
        <f t="shared" si="376"/>
        <v>21</v>
      </c>
    </row>
    <row r="1180" spans="2:35" x14ac:dyDescent="0.25">
      <c r="B1180" s="50" t="s">
        <v>206</v>
      </c>
      <c r="C1180" s="179">
        <v>414</v>
      </c>
      <c r="D1180" s="85">
        <f t="shared" si="380"/>
        <v>1</v>
      </c>
      <c r="E1180" s="50" t="s">
        <v>1546</v>
      </c>
      <c r="F1180" s="50" t="s">
        <v>897</v>
      </c>
      <c r="G1180" s="70">
        <v>0.37152777777777773</v>
      </c>
      <c r="H1180" s="70">
        <v>0.40277777777777773</v>
      </c>
      <c r="I1180" s="71">
        <v>44344</v>
      </c>
      <c r="J1180" s="71">
        <v>44344</v>
      </c>
      <c r="K1180" s="71">
        <v>44344</v>
      </c>
      <c r="L1180" s="71">
        <v>44344</v>
      </c>
      <c r="M1180" s="70">
        <v>0.375</v>
      </c>
      <c r="N1180" s="70">
        <v>0.40277777777777773</v>
      </c>
      <c r="O1180" s="50" t="s">
        <v>72</v>
      </c>
      <c r="P1180" s="50" t="s">
        <v>819</v>
      </c>
      <c r="Q1180" s="50" t="s">
        <v>77</v>
      </c>
      <c r="R1180" s="50" t="s">
        <v>351</v>
      </c>
      <c r="S1180" s="50" t="s">
        <v>337</v>
      </c>
      <c r="T1180" s="50" t="s">
        <v>185</v>
      </c>
      <c r="U1180" s="151">
        <f t="shared" si="364"/>
        <v>0</v>
      </c>
      <c r="V1180" s="50">
        <f t="shared" si="365"/>
        <v>1</v>
      </c>
      <c r="W1180" s="152">
        <f t="shared" si="379"/>
        <v>3.125E-2</v>
      </c>
      <c r="X1180" s="152">
        <f t="shared" si="381"/>
        <v>3.125E-2</v>
      </c>
      <c r="Y1180" s="134">
        <f t="shared" si="366"/>
        <v>1</v>
      </c>
      <c r="Z1180" s="152">
        <f t="shared" si="367"/>
        <v>0</v>
      </c>
      <c r="AA1180" s="152">
        <f t="shared" si="368"/>
        <v>3.125E-2</v>
      </c>
      <c r="AB1180" s="91">
        <f t="shared" si="369"/>
        <v>28</v>
      </c>
      <c r="AC1180" s="81">
        <f t="shared" si="370"/>
        <v>5</v>
      </c>
      <c r="AD1180" s="81">
        <f t="shared" si="371"/>
        <v>21</v>
      </c>
      <c r="AE1180" s="81" t="str">
        <f t="shared" si="372"/>
        <v>5-21</v>
      </c>
      <c r="AF1180" s="152">
        <f t="shared" si="373"/>
        <v>2.7777777777777735E-2</v>
      </c>
      <c r="AG1180" s="153">
        <f t="shared" si="374"/>
        <v>0</v>
      </c>
      <c r="AH1180" s="85">
        <f t="shared" si="375"/>
        <v>1</v>
      </c>
      <c r="AI1180" s="81">
        <f t="shared" si="376"/>
        <v>21</v>
      </c>
    </row>
    <row r="1181" spans="2:35" ht="30" x14ac:dyDescent="0.25">
      <c r="B1181" s="50" t="s">
        <v>201</v>
      </c>
      <c r="C1181" s="179">
        <v>415</v>
      </c>
      <c r="D1181" s="85">
        <f t="shared" si="380"/>
        <v>1</v>
      </c>
      <c r="E1181" s="72" t="s">
        <v>1883</v>
      </c>
      <c r="F1181" s="50" t="s">
        <v>897</v>
      </c>
      <c r="G1181" s="70">
        <v>0.43333333333333335</v>
      </c>
      <c r="H1181" s="70">
        <v>0.50694444444444442</v>
      </c>
      <c r="I1181" s="71">
        <v>44344</v>
      </c>
      <c r="J1181" s="71">
        <v>44344</v>
      </c>
      <c r="K1181" s="71">
        <v>44344</v>
      </c>
      <c r="L1181" s="71">
        <v>44344</v>
      </c>
      <c r="M1181" s="70">
        <v>0.43333333333333335</v>
      </c>
      <c r="N1181" s="70">
        <v>0.50694444444444442</v>
      </c>
      <c r="O1181" s="50" t="s">
        <v>84</v>
      </c>
      <c r="P1181" s="50" t="s">
        <v>313</v>
      </c>
      <c r="Q1181" s="50" t="s">
        <v>77</v>
      </c>
      <c r="R1181" s="50" t="s">
        <v>351</v>
      </c>
      <c r="S1181" s="50" t="s">
        <v>337</v>
      </c>
      <c r="T1181" s="50" t="s">
        <v>184</v>
      </c>
      <c r="U1181" s="151">
        <f t="shared" si="364"/>
        <v>0</v>
      </c>
      <c r="V1181" s="50">
        <f t="shared" si="365"/>
        <v>1</v>
      </c>
      <c r="W1181" s="152">
        <f t="shared" si="379"/>
        <v>7.3611111111111072E-2</v>
      </c>
      <c r="X1181" s="152">
        <f t="shared" si="381"/>
        <v>7.3611111111111072E-2</v>
      </c>
      <c r="Y1181" s="134">
        <f t="shared" si="366"/>
        <v>1</v>
      </c>
      <c r="Z1181" s="152">
        <f t="shared" si="367"/>
        <v>0</v>
      </c>
      <c r="AA1181" s="152">
        <f t="shared" si="368"/>
        <v>7.3611111111111072E-2</v>
      </c>
      <c r="AB1181" s="91">
        <f t="shared" si="369"/>
        <v>28</v>
      </c>
      <c r="AC1181" s="81">
        <f t="shared" si="370"/>
        <v>5</v>
      </c>
      <c r="AD1181" s="81">
        <f t="shared" si="371"/>
        <v>21</v>
      </c>
      <c r="AE1181" s="81" t="str">
        <f t="shared" si="372"/>
        <v>5-21</v>
      </c>
      <c r="AF1181" s="152">
        <f t="shared" si="373"/>
        <v>7.3611111111111072E-2</v>
      </c>
      <c r="AG1181" s="153">
        <f t="shared" si="374"/>
        <v>0</v>
      </c>
      <c r="AH1181" s="85">
        <f t="shared" si="375"/>
        <v>1</v>
      </c>
      <c r="AI1181" s="81">
        <f t="shared" si="376"/>
        <v>21</v>
      </c>
    </row>
    <row r="1182" spans="2:35" ht="45" x14ac:dyDescent="0.25">
      <c r="B1182" s="50" t="s">
        <v>217</v>
      </c>
      <c r="C1182" s="179">
        <v>416</v>
      </c>
      <c r="D1182" s="85">
        <f t="shared" si="380"/>
        <v>0</v>
      </c>
      <c r="E1182" s="72" t="s">
        <v>1912</v>
      </c>
      <c r="F1182" s="50" t="s">
        <v>897</v>
      </c>
      <c r="G1182" s="70">
        <v>0.40763888888888888</v>
      </c>
      <c r="H1182" s="70">
        <v>0.69444444444444453</v>
      </c>
      <c r="I1182" s="71">
        <v>44344</v>
      </c>
      <c r="J1182" s="71">
        <v>44344</v>
      </c>
      <c r="K1182" s="71">
        <v>44344</v>
      </c>
      <c r="L1182" s="71">
        <v>44344</v>
      </c>
      <c r="M1182" s="70">
        <v>0.40833333333333338</v>
      </c>
      <c r="N1182" s="70">
        <v>0.69444444444444453</v>
      </c>
      <c r="O1182" s="72" t="s">
        <v>295</v>
      </c>
      <c r="P1182" s="50" t="s">
        <v>1444</v>
      </c>
      <c r="Q1182" s="50" t="s">
        <v>77</v>
      </c>
      <c r="R1182" s="50" t="s">
        <v>443</v>
      </c>
      <c r="S1182" s="50" t="s">
        <v>337</v>
      </c>
      <c r="T1182" s="50" t="s">
        <v>184</v>
      </c>
      <c r="U1182" s="151">
        <f t="shared" si="364"/>
        <v>0</v>
      </c>
      <c r="V1182" s="50">
        <f t="shared" si="365"/>
        <v>1</v>
      </c>
      <c r="W1182" s="152">
        <f t="shared" si="379"/>
        <v>0.20380555555555563</v>
      </c>
      <c r="X1182" s="152">
        <f t="shared" si="381"/>
        <v>0.24513555555555566</v>
      </c>
      <c r="Y1182" s="134">
        <f t="shared" si="366"/>
        <v>0</v>
      </c>
      <c r="Z1182" s="152">
        <f t="shared" si="367"/>
        <v>0.18055555555555547</v>
      </c>
      <c r="AA1182" s="152">
        <f t="shared" si="368"/>
        <v>0.42569111111111113</v>
      </c>
      <c r="AB1182" s="91">
        <f t="shared" si="369"/>
        <v>28</v>
      </c>
      <c r="AC1182" s="81">
        <f t="shared" si="370"/>
        <v>5</v>
      </c>
      <c r="AD1182" s="81">
        <f t="shared" si="371"/>
        <v>21</v>
      </c>
      <c r="AE1182" s="81" t="str">
        <f t="shared" si="372"/>
        <v>5-21</v>
      </c>
      <c r="AF1182" s="152">
        <f t="shared" si="373"/>
        <v>0.20311111111111113</v>
      </c>
      <c r="AG1182" s="153">
        <f t="shared" si="374"/>
        <v>0</v>
      </c>
      <c r="AH1182" s="85">
        <f t="shared" si="375"/>
        <v>1</v>
      </c>
      <c r="AI1182" s="81">
        <f t="shared" si="376"/>
        <v>21</v>
      </c>
    </row>
    <row r="1183" spans="2:35" ht="30" x14ac:dyDescent="0.25">
      <c r="B1183" s="50" t="s">
        <v>217</v>
      </c>
      <c r="C1183" s="179">
        <v>416</v>
      </c>
      <c r="D1183" s="85">
        <f t="shared" si="380"/>
        <v>1</v>
      </c>
      <c r="E1183" s="72" t="s">
        <v>1913</v>
      </c>
      <c r="F1183" s="50"/>
      <c r="G1183" s="70">
        <v>0.33333333333333331</v>
      </c>
      <c r="H1183" s="70">
        <v>0.35416666666666669</v>
      </c>
      <c r="I1183" s="71">
        <v>44345</v>
      </c>
      <c r="J1183" s="71">
        <v>44345</v>
      </c>
      <c r="K1183" s="71">
        <v>44345</v>
      </c>
      <c r="L1183" s="71">
        <v>44345</v>
      </c>
      <c r="M1183" s="70">
        <v>0.33333333333333331</v>
      </c>
      <c r="N1183" s="70">
        <v>0.35416666666666669</v>
      </c>
      <c r="O1183" s="72" t="s">
        <v>72</v>
      </c>
      <c r="P1183" s="50" t="s">
        <v>1444</v>
      </c>
      <c r="Q1183" s="50" t="s">
        <v>77</v>
      </c>
      <c r="R1183" s="50" t="s">
        <v>443</v>
      </c>
      <c r="S1183" s="50" t="s">
        <v>337</v>
      </c>
      <c r="T1183" s="50" t="s">
        <v>184</v>
      </c>
      <c r="U1183" s="151">
        <f t="shared" si="364"/>
        <v>0</v>
      </c>
      <c r="V1183" s="50">
        <f t="shared" si="365"/>
        <v>1</v>
      </c>
      <c r="W1183" s="152">
        <f t="shared" si="379"/>
        <v>2.083333333333337E-2</v>
      </c>
      <c r="X1183" s="152">
        <f t="shared" si="381"/>
        <v>2.083333333333337E-2</v>
      </c>
      <c r="Y1183" s="134">
        <f t="shared" si="366"/>
        <v>1</v>
      </c>
      <c r="Z1183" s="152">
        <f t="shared" si="367"/>
        <v>0</v>
      </c>
      <c r="AA1183" s="152">
        <f t="shared" si="368"/>
        <v>2.083333333333337E-2</v>
      </c>
      <c r="AB1183" s="91">
        <f t="shared" si="369"/>
        <v>29</v>
      </c>
      <c r="AC1183" s="81">
        <f t="shared" si="370"/>
        <v>5</v>
      </c>
      <c r="AD1183" s="81">
        <f t="shared" si="371"/>
        <v>21</v>
      </c>
      <c r="AE1183" s="81" t="str">
        <f t="shared" si="372"/>
        <v>5-21</v>
      </c>
      <c r="AF1183" s="152">
        <f t="shared" si="373"/>
        <v>2.083333333333337E-2</v>
      </c>
      <c r="AG1183" s="153">
        <f t="shared" si="374"/>
        <v>0</v>
      </c>
      <c r="AH1183" s="85">
        <f t="shared" si="375"/>
        <v>1</v>
      </c>
      <c r="AI1183" s="81">
        <f t="shared" si="376"/>
        <v>21</v>
      </c>
    </row>
    <row r="1184" spans="2:35" x14ac:dyDescent="0.25">
      <c r="B1184" s="50" t="s">
        <v>127</v>
      </c>
      <c r="C1184" s="179">
        <v>417</v>
      </c>
      <c r="D1184" s="85">
        <f t="shared" si="380"/>
        <v>0</v>
      </c>
      <c r="E1184" s="72" t="s">
        <v>1887</v>
      </c>
      <c r="F1184" s="50" t="s">
        <v>897</v>
      </c>
      <c r="G1184" s="70">
        <v>0.44791666666666669</v>
      </c>
      <c r="H1184" s="192">
        <v>0.61458333333333337</v>
      </c>
      <c r="I1184" s="71">
        <v>44344</v>
      </c>
      <c r="J1184" s="71">
        <v>44344</v>
      </c>
      <c r="K1184" s="71">
        <v>44344</v>
      </c>
      <c r="L1184" s="71">
        <v>44344</v>
      </c>
      <c r="M1184" s="70">
        <v>0.44791666666666669</v>
      </c>
      <c r="N1184" s="70">
        <v>0.4861111111111111</v>
      </c>
      <c r="O1184" s="50" t="s">
        <v>72</v>
      </c>
      <c r="P1184" s="50"/>
      <c r="Q1184" s="50" t="s">
        <v>77</v>
      </c>
      <c r="R1184" s="50" t="s">
        <v>351</v>
      </c>
      <c r="S1184" s="50" t="s">
        <v>337</v>
      </c>
      <c r="T1184" s="50" t="s">
        <v>184</v>
      </c>
      <c r="U1184" s="151">
        <f t="shared" si="364"/>
        <v>0</v>
      </c>
      <c r="V1184" s="50">
        <f t="shared" si="365"/>
        <v>1</v>
      </c>
      <c r="W1184" s="152">
        <f t="shared" si="379"/>
        <v>0.16666666666666669</v>
      </c>
      <c r="X1184" s="152">
        <f t="shared" si="381"/>
        <v>0.16666666666666669</v>
      </c>
      <c r="Y1184" s="134">
        <f t="shared" si="366"/>
        <v>1</v>
      </c>
      <c r="Z1184" s="152">
        <f t="shared" si="367"/>
        <v>0</v>
      </c>
      <c r="AA1184" s="152">
        <f t="shared" si="368"/>
        <v>0.16666666666666669</v>
      </c>
      <c r="AB1184" s="91">
        <f t="shared" si="369"/>
        <v>28</v>
      </c>
      <c r="AC1184" s="81">
        <f t="shared" si="370"/>
        <v>5</v>
      </c>
      <c r="AD1184" s="81">
        <f t="shared" si="371"/>
        <v>21</v>
      </c>
      <c r="AE1184" s="81" t="str">
        <f t="shared" si="372"/>
        <v>5-21</v>
      </c>
      <c r="AF1184" s="152">
        <f t="shared" si="373"/>
        <v>3.819444444444442E-2</v>
      </c>
      <c r="AG1184" s="153">
        <f t="shared" si="374"/>
        <v>0</v>
      </c>
      <c r="AH1184" s="85">
        <f t="shared" si="375"/>
        <v>1</v>
      </c>
      <c r="AI1184" s="81">
        <f t="shared" si="376"/>
        <v>21</v>
      </c>
    </row>
    <row r="1185" spans="2:35" ht="30" x14ac:dyDescent="0.25">
      <c r="B1185" s="50" t="s">
        <v>127</v>
      </c>
      <c r="C1185" s="179">
        <v>417</v>
      </c>
      <c r="D1185" s="85">
        <f t="shared" si="380"/>
        <v>1</v>
      </c>
      <c r="E1185" s="260" t="s">
        <v>1881</v>
      </c>
      <c r="F1185" s="50" t="s">
        <v>897</v>
      </c>
      <c r="G1185" s="70">
        <v>0.44791666666666669</v>
      </c>
      <c r="H1185" s="192">
        <v>0.61458333333333337</v>
      </c>
      <c r="I1185" s="71">
        <v>44344</v>
      </c>
      <c r="J1185" s="71">
        <v>44344</v>
      </c>
      <c r="K1185" s="71">
        <v>44344</v>
      </c>
      <c r="L1185" s="71">
        <v>44344</v>
      </c>
      <c r="M1185" s="70">
        <v>0.4861111111111111</v>
      </c>
      <c r="N1185" s="70">
        <v>0.61458333333333337</v>
      </c>
      <c r="O1185" s="50" t="s">
        <v>84</v>
      </c>
      <c r="P1185" s="50"/>
      <c r="Q1185" s="50" t="s">
        <v>77</v>
      </c>
      <c r="R1185" s="50" t="s">
        <v>351</v>
      </c>
      <c r="S1185" s="50" t="s">
        <v>337</v>
      </c>
      <c r="T1185" s="50" t="s">
        <v>184</v>
      </c>
      <c r="U1185" s="151">
        <f t="shared" si="364"/>
        <v>0</v>
      </c>
      <c r="V1185" s="50">
        <f t="shared" si="365"/>
        <v>1</v>
      </c>
      <c r="W1185" s="152">
        <f t="shared" si="379"/>
        <v>0.16666666666666669</v>
      </c>
      <c r="X1185" s="152">
        <f t="shared" si="381"/>
        <v>0.16666666666666669</v>
      </c>
      <c r="Y1185" s="134">
        <f t="shared" si="366"/>
        <v>1</v>
      </c>
      <c r="Z1185" s="152">
        <f t="shared" si="367"/>
        <v>0</v>
      </c>
      <c r="AA1185" s="152">
        <f t="shared" si="368"/>
        <v>0.16666666666666669</v>
      </c>
      <c r="AB1185" s="91">
        <f t="shared" si="369"/>
        <v>28</v>
      </c>
      <c r="AC1185" s="81">
        <f t="shared" si="370"/>
        <v>5</v>
      </c>
      <c r="AD1185" s="81">
        <f t="shared" si="371"/>
        <v>21</v>
      </c>
      <c r="AE1185" s="81" t="str">
        <f t="shared" si="372"/>
        <v>5-21</v>
      </c>
      <c r="AF1185" s="152">
        <f t="shared" si="373"/>
        <v>0.12847222222222227</v>
      </c>
      <c r="AG1185" s="153">
        <f t="shared" si="374"/>
        <v>0</v>
      </c>
      <c r="AH1185" s="85">
        <f t="shared" si="375"/>
        <v>1</v>
      </c>
      <c r="AI1185" s="81">
        <f t="shared" si="376"/>
        <v>21</v>
      </c>
    </row>
    <row r="1186" spans="2:35" ht="45" x14ac:dyDescent="0.25">
      <c r="B1186" s="50" t="s">
        <v>95</v>
      </c>
      <c r="C1186" s="179">
        <v>418</v>
      </c>
      <c r="D1186" s="85">
        <f t="shared" si="380"/>
        <v>0</v>
      </c>
      <c r="E1186" s="72" t="s">
        <v>1938</v>
      </c>
      <c r="F1186" s="50" t="s">
        <v>441</v>
      </c>
      <c r="G1186" s="70">
        <v>0.58333333333333337</v>
      </c>
      <c r="H1186" s="70">
        <v>0.54166666666666663</v>
      </c>
      <c r="I1186" s="71">
        <v>44344</v>
      </c>
      <c r="J1186" s="71">
        <v>44345</v>
      </c>
      <c r="K1186" s="71">
        <v>44344</v>
      </c>
      <c r="L1186" s="71">
        <v>44344</v>
      </c>
      <c r="M1186" s="70">
        <v>0.58333333333333337</v>
      </c>
      <c r="N1186" s="70">
        <v>0.6875</v>
      </c>
      <c r="O1186" s="72" t="s">
        <v>1910</v>
      </c>
      <c r="P1186" s="50" t="s">
        <v>96</v>
      </c>
      <c r="Q1186" s="50" t="s">
        <v>77</v>
      </c>
      <c r="R1186" s="50" t="s">
        <v>443</v>
      </c>
      <c r="S1186" s="50" t="s">
        <v>336</v>
      </c>
      <c r="T1186" s="50" t="s">
        <v>188</v>
      </c>
      <c r="U1186" s="151">
        <f t="shared" si="364"/>
        <v>1</v>
      </c>
      <c r="V1186" s="50">
        <f t="shared" si="365"/>
        <v>1</v>
      </c>
      <c r="W1186" s="152">
        <f t="shared" si="379"/>
        <v>0.2298333333333332</v>
      </c>
      <c r="X1186" s="152">
        <f t="shared" si="381"/>
        <v>0.45899999999999985</v>
      </c>
      <c r="Y1186" s="134">
        <f t="shared" si="366"/>
        <v>1</v>
      </c>
      <c r="Z1186" s="152">
        <f t="shared" si="367"/>
        <v>0</v>
      </c>
      <c r="AA1186" s="152">
        <f t="shared" si="368"/>
        <v>0.45899999999999985</v>
      </c>
      <c r="AB1186" s="91">
        <f t="shared" si="369"/>
        <v>29</v>
      </c>
      <c r="AC1186" s="81">
        <f t="shared" si="370"/>
        <v>5</v>
      </c>
      <c r="AD1186" s="81">
        <f t="shared" si="371"/>
        <v>21</v>
      </c>
      <c r="AE1186" s="81" t="str">
        <f t="shared" si="372"/>
        <v>5-21</v>
      </c>
      <c r="AF1186" s="152">
        <f t="shared" si="373"/>
        <v>0.10416666666666663</v>
      </c>
      <c r="AG1186" s="153">
        <f t="shared" si="374"/>
        <v>0</v>
      </c>
      <c r="AH1186" s="85">
        <f t="shared" si="375"/>
        <v>1</v>
      </c>
      <c r="AI1186" s="81">
        <f t="shared" si="376"/>
        <v>21</v>
      </c>
    </row>
    <row r="1187" spans="2:35" x14ac:dyDescent="0.25">
      <c r="B1187" s="50" t="s">
        <v>95</v>
      </c>
      <c r="C1187" s="179">
        <v>418</v>
      </c>
      <c r="D1187" s="85">
        <f t="shared" si="380"/>
        <v>0</v>
      </c>
      <c r="E1187" s="72" t="s">
        <v>1939</v>
      </c>
      <c r="F1187" s="50" t="s">
        <v>441</v>
      </c>
      <c r="G1187" s="70">
        <v>0.58333333333333337</v>
      </c>
      <c r="H1187" s="70">
        <v>0.54166666666666663</v>
      </c>
      <c r="I1187" s="71">
        <v>44344</v>
      </c>
      <c r="J1187" s="71">
        <v>44345</v>
      </c>
      <c r="K1187" s="71">
        <v>44345</v>
      </c>
      <c r="L1187" s="71">
        <v>44345</v>
      </c>
      <c r="M1187" s="70">
        <v>0.61458333333333337</v>
      </c>
      <c r="N1187" s="70">
        <v>0.63194444444444442</v>
      </c>
      <c r="O1187" s="72" t="s">
        <v>684</v>
      </c>
      <c r="P1187" s="50" t="s">
        <v>96</v>
      </c>
      <c r="Q1187" s="50" t="s">
        <v>77</v>
      </c>
      <c r="R1187" s="50" t="s">
        <v>443</v>
      </c>
      <c r="S1187" s="50" t="s">
        <v>336</v>
      </c>
      <c r="T1187" s="50" t="s">
        <v>188</v>
      </c>
      <c r="U1187" s="151">
        <f t="shared" si="364"/>
        <v>1</v>
      </c>
      <c r="V1187" s="50">
        <f t="shared" si="365"/>
        <v>1</v>
      </c>
      <c r="W1187" s="152">
        <f t="shared" si="379"/>
        <v>0.2298333333333332</v>
      </c>
      <c r="X1187" s="152">
        <f t="shared" si="381"/>
        <v>0.45899999999999985</v>
      </c>
      <c r="Y1187" s="134">
        <f t="shared" si="366"/>
        <v>1</v>
      </c>
      <c r="Z1187" s="152">
        <f t="shared" si="367"/>
        <v>0</v>
      </c>
      <c r="AA1187" s="152">
        <f t="shared" si="368"/>
        <v>0.45899999999999985</v>
      </c>
      <c r="AB1187" s="91">
        <f t="shared" si="369"/>
        <v>29</v>
      </c>
      <c r="AC1187" s="81">
        <f t="shared" si="370"/>
        <v>5</v>
      </c>
      <c r="AD1187" s="81">
        <f t="shared" si="371"/>
        <v>21</v>
      </c>
      <c r="AE1187" s="81" t="str">
        <f t="shared" si="372"/>
        <v>5-21</v>
      </c>
      <c r="AF1187" s="152">
        <f t="shared" si="373"/>
        <v>1.7361111111111049E-2</v>
      </c>
      <c r="AG1187" s="153">
        <f t="shared" si="374"/>
        <v>0</v>
      </c>
      <c r="AH1187" s="85">
        <f t="shared" si="375"/>
        <v>1</v>
      </c>
      <c r="AI1187" s="81">
        <f t="shared" si="376"/>
        <v>21</v>
      </c>
    </row>
    <row r="1188" spans="2:35" x14ac:dyDescent="0.25">
      <c r="B1188" s="50" t="s">
        <v>95</v>
      </c>
      <c r="C1188" s="179">
        <v>418</v>
      </c>
      <c r="D1188" s="85">
        <f t="shared" si="380"/>
        <v>0</v>
      </c>
      <c r="E1188" s="72" t="s">
        <v>1941</v>
      </c>
      <c r="F1188" s="50" t="s">
        <v>1338</v>
      </c>
      <c r="G1188" s="70">
        <v>0.58333333333333337</v>
      </c>
      <c r="H1188" s="70">
        <v>0.54166666666666663</v>
      </c>
      <c r="I1188" s="71">
        <v>44344</v>
      </c>
      <c r="J1188" s="71">
        <v>44345</v>
      </c>
      <c r="K1188" s="71">
        <v>44344</v>
      </c>
      <c r="L1188" s="71">
        <v>44344</v>
      </c>
      <c r="M1188" s="70">
        <v>0.66666666666666663</v>
      </c>
      <c r="N1188" s="70">
        <v>0.72916666666666663</v>
      </c>
      <c r="O1188" s="72" t="s">
        <v>400</v>
      </c>
      <c r="P1188" s="50" t="s">
        <v>96</v>
      </c>
      <c r="Q1188" s="50" t="s">
        <v>77</v>
      </c>
      <c r="R1188" s="50" t="s">
        <v>352</v>
      </c>
      <c r="S1188" s="50" t="s">
        <v>337</v>
      </c>
      <c r="T1188" s="50" t="s">
        <v>188</v>
      </c>
      <c r="U1188" s="151">
        <f t="shared" si="364"/>
        <v>1</v>
      </c>
      <c r="V1188" s="50">
        <f t="shared" si="365"/>
        <v>1</v>
      </c>
      <c r="W1188" s="152">
        <f t="shared" si="379"/>
        <v>0.2298333333333332</v>
      </c>
      <c r="X1188" s="152">
        <f t="shared" si="381"/>
        <v>0.45899999999999985</v>
      </c>
      <c r="Y1188" s="134">
        <f t="shared" si="366"/>
        <v>1</v>
      </c>
      <c r="Z1188" s="152">
        <f t="shared" si="367"/>
        <v>0</v>
      </c>
      <c r="AA1188" s="152">
        <f t="shared" si="368"/>
        <v>0.45899999999999985</v>
      </c>
      <c r="AB1188" s="91">
        <f t="shared" si="369"/>
        <v>29</v>
      </c>
      <c r="AC1188" s="81">
        <f t="shared" si="370"/>
        <v>5</v>
      </c>
      <c r="AD1188" s="81">
        <f t="shared" si="371"/>
        <v>21</v>
      </c>
      <c r="AE1188" s="81" t="str">
        <f t="shared" si="372"/>
        <v>5-21</v>
      </c>
      <c r="AF1188" s="152">
        <f t="shared" si="373"/>
        <v>6.25E-2</v>
      </c>
      <c r="AG1188" s="153">
        <f t="shared" si="374"/>
        <v>0</v>
      </c>
      <c r="AH1188" s="85">
        <f t="shared" si="375"/>
        <v>1</v>
      </c>
      <c r="AI1188" s="81">
        <f t="shared" si="376"/>
        <v>21</v>
      </c>
    </row>
    <row r="1189" spans="2:35" ht="30" x14ac:dyDescent="0.25">
      <c r="B1189" s="50" t="s">
        <v>95</v>
      </c>
      <c r="C1189" s="179">
        <v>418</v>
      </c>
      <c r="D1189" s="85">
        <f t="shared" si="380"/>
        <v>1</v>
      </c>
      <c r="E1189" s="72" t="s">
        <v>1942</v>
      </c>
      <c r="F1189" s="50" t="s">
        <v>441</v>
      </c>
      <c r="G1189" s="70">
        <v>0.58333333333333337</v>
      </c>
      <c r="H1189" s="70">
        <v>0.54166666666666663</v>
      </c>
      <c r="I1189" s="71">
        <v>44344</v>
      </c>
      <c r="J1189" s="71">
        <v>44345</v>
      </c>
      <c r="K1189" s="71">
        <v>44345</v>
      </c>
      <c r="L1189" s="71">
        <v>44345</v>
      </c>
      <c r="M1189" s="70">
        <v>0.4375</v>
      </c>
      <c r="N1189" s="70">
        <v>0.54166666666666663</v>
      </c>
      <c r="O1189" s="72" t="s">
        <v>1940</v>
      </c>
      <c r="P1189" s="50" t="s">
        <v>96</v>
      </c>
      <c r="Q1189" s="50" t="s">
        <v>77</v>
      </c>
      <c r="R1189" s="50" t="s">
        <v>338</v>
      </c>
      <c r="S1189" s="50" t="s">
        <v>336</v>
      </c>
      <c r="T1189" s="50" t="s">
        <v>188</v>
      </c>
      <c r="U1189" s="151">
        <f t="shared" si="364"/>
        <v>1</v>
      </c>
      <c r="V1189" s="50">
        <f t="shared" si="365"/>
        <v>1</v>
      </c>
      <c r="W1189" s="152">
        <f t="shared" si="379"/>
        <v>0.2298333333333332</v>
      </c>
      <c r="X1189" s="152">
        <f t="shared" si="381"/>
        <v>0.45899999999999985</v>
      </c>
      <c r="Y1189" s="134">
        <f t="shared" si="366"/>
        <v>1</v>
      </c>
      <c r="Z1189" s="152">
        <f t="shared" si="367"/>
        <v>0</v>
      </c>
      <c r="AA1189" s="152">
        <f t="shared" si="368"/>
        <v>0.45899999999999985</v>
      </c>
      <c r="AB1189" s="91">
        <f t="shared" si="369"/>
        <v>29</v>
      </c>
      <c r="AC1189" s="81">
        <f t="shared" si="370"/>
        <v>5</v>
      </c>
      <c r="AD1189" s="81">
        <f t="shared" si="371"/>
        <v>21</v>
      </c>
      <c r="AE1189" s="81" t="str">
        <f t="shared" si="372"/>
        <v>5-21</v>
      </c>
      <c r="AF1189" s="152">
        <f t="shared" si="373"/>
        <v>0.10416666666666663</v>
      </c>
      <c r="AG1189" s="153">
        <f t="shared" si="374"/>
        <v>0</v>
      </c>
      <c r="AH1189" s="85">
        <f t="shared" si="375"/>
        <v>1</v>
      </c>
      <c r="AI1189" s="81">
        <f t="shared" si="376"/>
        <v>21</v>
      </c>
    </row>
    <row r="1190" spans="2:35" x14ac:dyDescent="0.25">
      <c r="B1190" s="50" t="s">
        <v>177</v>
      </c>
      <c r="C1190" s="179">
        <v>419</v>
      </c>
      <c r="D1190" s="85">
        <f t="shared" si="380"/>
        <v>1</v>
      </c>
      <c r="E1190" s="50" t="s">
        <v>1885</v>
      </c>
      <c r="F1190" s="50" t="s">
        <v>950</v>
      </c>
      <c r="G1190" s="70">
        <v>0.60416666666666663</v>
      </c>
      <c r="H1190" s="70">
        <v>0.63472222222222219</v>
      </c>
      <c r="I1190" s="71">
        <v>44344</v>
      </c>
      <c r="J1190" s="71">
        <v>44344</v>
      </c>
      <c r="K1190" s="71">
        <v>44344</v>
      </c>
      <c r="L1190" s="71">
        <v>44344</v>
      </c>
      <c r="M1190" s="70">
        <v>0.60416666666666663</v>
      </c>
      <c r="N1190" s="70">
        <v>0.63472222222222219</v>
      </c>
      <c r="O1190" s="50" t="s">
        <v>72</v>
      </c>
      <c r="P1190" s="50" t="s">
        <v>178</v>
      </c>
      <c r="Q1190" s="50" t="s">
        <v>77</v>
      </c>
      <c r="R1190" s="50" t="s">
        <v>351</v>
      </c>
      <c r="S1190" s="50" t="s">
        <v>337</v>
      </c>
      <c r="T1190" s="50" t="s">
        <v>185</v>
      </c>
      <c r="U1190" s="151">
        <f t="shared" si="364"/>
        <v>0</v>
      </c>
      <c r="V1190" s="50">
        <f t="shared" si="365"/>
        <v>1</v>
      </c>
      <c r="W1190" s="152">
        <f t="shared" si="379"/>
        <v>3.0555555555555558E-2</v>
      </c>
      <c r="X1190" s="152">
        <f t="shared" si="381"/>
        <v>3.0555555555555558E-2</v>
      </c>
      <c r="Y1190" s="134">
        <f t="shared" si="366"/>
        <v>0</v>
      </c>
      <c r="Z1190" s="152">
        <f t="shared" si="367"/>
        <v>0.24027777777777781</v>
      </c>
      <c r="AA1190" s="152">
        <f t="shared" si="368"/>
        <v>0.27083333333333337</v>
      </c>
      <c r="AB1190" s="91">
        <f t="shared" si="369"/>
        <v>28</v>
      </c>
      <c r="AC1190" s="81">
        <f t="shared" si="370"/>
        <v>5</v>
      </c>
      <c r="AD1190" s="81">
        <f t="shared" si="371"/>
        <v>21</v>
      </c>
      <c r="AE1190" s="81" t="str">
        <f t="shared" si="372"/>
        <v>5-21</v>
      </c>
      <c r="AF1190" s="152">
        <f t="shared" si="373"/>
        <v>3.0555555555555558E-2</v>
      </c>
      <c r="AG1190" s="153">
        <f t="shared" si="374"/>
        <v>0</v>
      </c>
      <c r="AH1190" s="85">
        <f t="shared" si="375"/>
        <v>1</v>
      </c>
      <c r="AI1190" s="81">
        <f t="shared" si="376"/>
        <v>21</v>
      </c>
    </row>
    <row r="1191" spans="2:35" x14ac:dyDescent="0.25">
      <c r="B1191" s="50" t="s">
        <v>86</v>
      </c>
      <c r="C1191" s="179">
        <v>420</v>
      </c>
      <c r="D1191" s="85">
        <f t="shared" si="380"/>
        <v>1</v>
      </c>
      <c r="E1191" s="50" t="s">
        <v>1886</v>
      </c>
      <c r="F1191" s="50" t="s">
        <v>903</v>
      </c>
      <c r="G1191" s="70">
        <v>0.63541666666666663</v>
      </c>
      <c r="H1191" s="70">
        <v>0.6875</v>
      </c>
      <c r="I1191" s="71">
        <v>44344</v>
      </c>
      <c r="J1191" s="71">
        <v>44344</v>
      </c>
      <c r="K1191" s="71">
        <v>44344</v>
      </c>
      <c r="L1191" s="71">
        <v>44344</v>
      </c>
      <c r="M1191" s="70">
        <v>0.6875</v>
      </c>
      <c r="N1191" s="70">
        <v>0.70972222222222225</v>
      </c>
      <c r="O1191" s="50" t="s">
        <v>72</v>
      </c>
      <c r="P1191" s="50"/>
      <c r="Q1191" s="50" t="s">
        <v>47</v>
      </c>
      <c r="R1191" s="50" t="s">
        <v>443</v>
      </c>
      <c r="S1191" s="50" t="s">
        <v>337</v>
      </c>
      <c r="T1191" s="50" t="s">
        <v>184</v>
      </c>
      <c r="U1191" s="151">
        <f t="shared" si="364"/>
        <v>0</v>
      </c>
      <c r="V1191" s="50">
        <f t="shared" si="365"/>
        <v>1</v>
      </c>
      <c r="W1191" s="152">
        <f t="shared" si="379"/>
        <v>5.208333333333337E-2</v>
      </c>
      <c r="X1191" s="152">
        <f t="shared" si="381"/>
        <v>5.208333333333337E-2</v>
      </c>
      <c r="Y1191" s="134">
        <f t="shared" si="366"/>
        <v>0</v>
      </c>
      <c r="Z1191" s="152">
        <f t="shared" si="367"/>
        <v>0.1875</v>
      </c>
      <c r="AA1191" s="152">
        <f t="shared" si="368"/>
        <v>0.23958333333333337</v>
      </c>
      <c r="AB1191" s="91">
        <f t="shared" si="369"/>
        <v>28</v>
      </c>
      <c r="AC1191" s="81">
        <f t="shared" si="370"/>
        <v>5</v>
      </c>
      <c r="AD1191" s="81">
        <f t="shared" si="371"/>
        <v>21</v>
      </c>
      <c r="AE1191" s="81" t="str">
        <f t="shared" si="372"/>
        <v>5-21</v>
      </c>
      <c r="AF1191" s="152">
        <f t="shared" si="373"/>
        <v>2.2222222222222254E-2</v>
      </c>
      <c r="AG1191" s="153">
        <f t="shared" si="374"/>
        <v>0</v>
      </c>
      <c r="AH1191" s="85">
        <f t="shared" si="375"/>
        <v>1</v>
      </c>
      <c r="AI1191" s="81">
        <f t="shared" si="376"/>
        <v>21</v>
      </c>
    </row>
    <row r="1192" spans="2:35" x14ac:dyDescent="0.25">
      <c r="B1192" s="50" t="s">
        <v>69</v>
      </c>
      <c r="C1192" s="179">
        <v>421</v>
      </c>
      <c r="D1192" s="85">
        <f t="shared" si="380"/>
        <v>1</v>
      </c>
      <c r="E1192" s="50" t="s">
        <v>1888</v>
      </c>
      <c r="F1192" s="50" t="s">
        <v>441</v>
      </c>
      <c r="G1192" s="70">
        <v>0.3125</v>
      </c>
      <c r="H1192" s="70">
        <v>0.60416666666666663</v>
      </c>
      <c r="I1192" s="71">
        <v>44344</v>
      </c>
      <c r="J1192" s="71">
        <v>44344</v>
      </c>
      <c r="K1192" s="71">
        <v>44344</v>
      </c>
      <c r="L1192" s="71">
        <v>44344</v>
      </c>
      <c r="M1192" s="70">
        <v>0.3125</v>
      </c>
      <c r="N1192" s="70">
        <v>0.60416666666666663</v>
      </c>
      <c r="O1192" s="50" t="s">
        <v>62</v>
      </c>
      <c r="P1192" s="50" t="s">
        <v>70</v>
      </c>
      <c r="Q1192" s="50" t="s">
        <v>47</v>
      </c>
      <c r="R1192" s="50" t="s">
        <v>349</v>
      </c>
      <c r="S1192" s="50" t="s">
        <v>337</v>
      </c>
      <c r="T1192" s="50" t="s">
        <v>184</v>
      </c>
      <c r="U1192" s="151">
        <f t="shared" si="364"/>
        <v>0</v>
      </c>
      <c r="V1192" s="50">
        <f t="shared" si="365"/>
        <v>1</v>
      </c>
      <c r="W1192" s="152">
        <f t="shared" si="379"/>
        <v>0.20866666666666661</v>
      </c>
      <c r="X1192" s="152">
        <f t="shared" si="381"/>
        <v>0.24999666666666664</v>
      </c>
      <c r="Y1192" s="134">
        <f t="shared" si="366"/>
        <v>1</v>
      </c>
      <c r="Z1192" s="152">
        <f t="shared" si="367"/>
        <v>0</v>
      </c>
      <c r="AA1192" s="152">
        <f t="shared" si="368"/>
        <v>0.24999666666666664</v>
      </c>
      <c r="AB1192" s="91">
        <f t="shared" si="369"/>
        <v>28</v>
      </c>
      <c r="AC1192" s="81">
        <f t="shared" si="370"/>
        <v>5</v>
      </c>
      <c r="AD1192" s="81">
        <f t="shared" si="371"/>
        <v>21</v>
      </c>
      <c r="AE1192" s="81" t="str">
        <f t="shared" si="372"/>
        <v>5-21</v>
      </c>
      <c r="AF1192" s="152">
        <f t="shared" si="373"/>
        <v>0.20866666666666661</v>
      </c>
      <c r="AG1192" s="153">
        <f t="shared" si="374"/>
        <v>0</v>
      </c>
      <c r="AH1192" s="85">
        <f t="shared" si="375"/>
        <v>1</v>
      </c>
      <c r="AI1192" s="81">
        <f t="shared" si="376"/>
        <v>21</v>
      </c>
    </row>
    <row r="1193" spans="2:35" ht="30" x14ac:dyDescent="0.25">
      <c r="B1193" s="50" t="s">
        <v>1230</v>
      </c>
      <c r="C1193" s="50">
        <v>422</v>
      </c>
      <c r="D1193" s="85">
        <f t="shared" si="380"/>
        <v>1</v>
      </c>
      <c r="E1193" s="72" t="s">
        <v>1909</v>
      </c>
      <c r="F1193" s="50" t="s">
        <v>1908</v>
      </c>
      <c r="G1193" s="70">
        <v>0.60416666666666663</v>
      </c>
      <c r="H1193" s="70">
        <v>0.73611111111111116</v>
      </c>
      <c r="I1193" s="71">
        <v>44344</v>
      </c>
      <c r="J1193" s="71">
        <v>44344</v>
      </c>
      <c r="K1193" s="71">
        <v>44344</v>
      </c>
      <c r="L1193" s="71">
        <v>44344</v>
      </c>
      <c r="M1193" s="70">
        <v>0.60416666666666663</v>
      </c>
      <c r="N1193" s="70">
        <v>0.73611111111111116</v>
      </c>
      <c r="O1193" s="72" t="s">
        <v>1906</v>
      </c>
      <c r="P1193" s="50" t="s">
        <v>1907</v>
      </c>
      <c r="Q1193" s="50" t="s">
        <v>47</v>
      </c>
      <c r="R1193" s="50" t="s">
        <v>349</v>
      </c>
      <c r="S1193" s="50" t="s">
        <v>337</v>
      </c>
      <c r="T1193" s="50" t="s">
        <v>189</v>
      </c>
      <c r="U1193" s="151">
        <f t="shared" si="364"/>
        <v>0</v>
      </c>
      <c r="V1193" s="50">
        <f t="shared" si="365"/>
        <v>1</v>
      </c>
      <c r="W1193" s="152">
        <f t="shared" si="379"/>
        <v>0.13194444444444453</v>
      </c>
      <c r="X1193" s="152">
        <f t="shared" si="381"/>
        <v>0.13194444444444453</v>
      </c>
      <c r="Y1193" s="134">
        <f t="shared" si="366"/>
        <v>1</v>
      </c>
      <c r="Z1193" s="152">
        <f t="shared" si="367"/>
        <v>0</v>
      </c>
      <c r="AA1193" s="152">
        <f t="shared" si="368"/>
        <v>0.13194444444444453</v>
      </c>
      <c r="AB1193" s="91">
        <f t="shared" si="369"/>
        <v>28</v>
      </c>
      <c r="AC1193" s="81">
        <f t="shared" si="370"/>
        <v>5</v>
      </c>
      <c r="AD1193" s="81">
        <f t="shared" si="371"/>
        <v>21</v>
      </c>
      <c r="AE1193" s="81" t="str">
        <f t="shared" si="372"/>
        <v>5-21</v>
      </c>
      <c r="AF1193" s="152">
        <f t="shared" si="373"/>
        <v>0.13194444444444453</v>
      </c>
      <c r="AG1193" s="153">
        <f t="shared" si="374"/>
        <v>0</v>
      </c>
      <c r="AH1193" s="85">
        <f t="shared" si="375"/>
        <v>1</v>
      </c>
      <c r="AI1193" s="81">
        <f t="shared" si="376"/>
        <v>21</v>
      </c>
    </row>
    <row r="1194" spans="2:35" ht="45" x14ac:dyDescent="0.25">
      <c r="B1194" s="50" t="s">
        <v>231</v>
      </c>
      <c r="C1194" s="50">
        <v>423</v>
      </c>
      <c r="D1194" s="85">
        <f t="shared" si="380"/>
        <v>1</v>
      </c>
      <c r="E1194" s="72" t="s">
        <v>1892</v>
      </c>
      <c r="F1194" s="50"/>
      <c r="G1194" s="70">
        <v>0.33333333333333331</v>
      </c>
      <c r="H1194" s="70">
        <v>0.5</v>
      </c>
      <c r="I1194" s="71">
        <v>44334</v>
      </c>
      <c r="J1194" s="71">
        <v>44335</v>
      </c>
      <c r="K1194" s="50"/>
      <c r="L1194" s="50"/>
      <c r="M1194" s="50"/>
      <c r="N1194" s="50"/>
      <c r="O1194" s="50" t="s">
        <v>1898</v>
      </c>
      <c r="P1194" s="50" t="s">
        <v>1901</v>
      </c>
      <c r="Q1194" s="50" t="s">
        <v>77</v>
      </c>
      <c r="R1194" s="50" t="s">
        <v>441</v>
      </c>
      <c r="S1194" s="50" t="s">
        <v>337</v>
      </c>
      <c r="T1194" s="50" t="s">
        <v>189</v>
      </c>
      <c r="U1194" s="151">
        <f t="shared" si="364"/>
        <v>1</v>
      </c>
      <c r="V1194" s="50">
        <f t="shared" si="365"/>
        <v>1</v>
      </c>
      <c r="W1194" s="152">
        <f t="shared" si="379"/>
        <v>0.43816666666666659</v>
      </c>
      <c r="X1194" s="152">
        <f t="shared" si="381"/>
        <v>0.66733333333333333</v>
      </c>
      <c r="Y1194" s="134">
        <f t="shared" si="366"/>
        <v>1</v>
      </c>
      <c r="Z1194" s="152">
        <f t="shared" si="367"/>
        <v>0</v>
      </c>
      <c r="AA1194" s="152">
        <f t="shared" si="368"/>
        <v>0.66733333333333333</v>
      </c>
      <c r="AB1194" s="91">
        <f t="shared" si="369"/>
        <v>19</v>
      </c>
      <c r="AC1194" s="81">
        <f t="shared" si="370"/>
        <v>5</v>
      </c>
      <c r="AD1194" s="81">
        <f t="shared" si="371"/>
        <v>20</v>
      </c>
      <c r="AE1194" s="81" t="str">
        <f t="shared" si="372"/>
        <v>5-20</v>
      </c>
      <c r="AF1194" s="152">
        <f t="shared" si="373"/>
        <v>0</v>
      </c>
      <c r="AG1194" s="153">
        <f t="shared" si="374"/>
        <v>0</v>
      </c>
      <c r="AH1194" s="85">
        <f t="shared" si="375"/>
        <v>1</v>
      </c>
      <c r="AI1194" s="81">
        <f t="shared" si="376"/>
        <v>52</v>
      </c>
    </row>
    <row r="1195" spans="2:35" ht="45" x14ac:dyDescent="0.25">
      <c r="B1195" s="50" t="s">
        <v>195</v>
      </c>
      <c r="C1195" s="50">
        <v>424</v>
      </c>
      <c r="D1195" s="85">
        <f t="shared" si="380"/>
        <v>1</v>
      </c>
      <c r="E1195" s="72" t="s">
        <v>1893</v>
      </c>
      <c r="F1195" s="50"/>
      <c r="G1195" s="70">
        <v>0.33333333333333331</v>
      </c>
      <c r="H1195" s="70">
        <v>0</v>
      </c>
      <c r="I1195" s="71">
        <v>44334</v>
      </c>
      <c r="J1195" s="71">
        <v>44335</v>
      </c>
      <c r="K1195" s="50"/>
      <c r="L1195" s="50"/>
      <c r="M1195" s="50"/>
      <c r="N1195" s="50"/>
      <c r="O1195" s="50" t="s">
        <v>1898</v>
      </c>
      <c r="P1195" s="50" t="s">
        <v>1902</v>
      </c>
      <c r="Q1195" s="50" t="s">
        <v>77</v>
      </c>
      <c r="R1195" s="50" t="s">
        <v>441</v>
      </c>
      <c r="S1195" s="50" t="s">
        <v>337</v>
      </c>
      <c r="T1195" s="50" t="s">
        <v>189</v>
      </c>
      <c r="U1195" s="151">
        <f t="shared" si="364"/>
        <v>1</v>
      </c>
      <c r="V1195" s="50">
        <f t="shared" si="365"/>
        <v>1</v>
      </c>
      <c r="W1195" s="152">
        <f t="shared" si="379"/>
        <v>-6.1833333333333379E-2</v>
      </c>
      <c r="X1195" s="152">
        <f t="shared" si="381"/>
        <v>0.16733333333333336</v>
      </c>
      <c r="Y1195" s="134">
        <f t="shared" si="366"/>
        <v>1</v>
      </c>
      <c r="Z1195" s="152">
        <f t="shared" si="367"/>
        <v>0</v>
      </c>
      <c r="AA1195" s="152">
        <f t="shared" si="368"/>
        <v>0.16733333333333336</v>
      </c>
      <c r="AB1195" s="91">
        <f t="shared" si="369"/>
        <v>19</v>
      </c>
      <c r="AC1195" s="81">
        <f t="shared" si="370"/>
        <v>5</v>
      </c>
      <c r="AD1195" s="81">
        <f t="shared" si="371"/>
        <v>20</v>
      </c>
      <c r="AE1195" s="81" t="str">
        <f t="shared" si="372"/>
        <v>5-20</v>
      </c>
      <c r="AF1195" s="152">
        <f t="shared" si="373"/>
        <v>0</v>
      </c>
      <c r="AG1195" s="153">
        <f t="shared" si="374"/>
        <v>0</v>
      </c>
      <c r="AH1195" s="85">
        <f t="shared" si="375"/>
        <v>1</v>
      </c>
      <c r="AI1195" s="81">
        <f t="shared" si="376"/>
        <v>52</v>
      </c>
    </row>
    <row r="1196" spans="2:35" ht="150" x14ac:dyDescent="0.25">
      <c r="B1196" s="50" t="s">
        <v>1889</v>
      </c>
      <c r="C1196" s="50">
        <v>425</v>
      </c>
      <c r="D1196" s="85">
        <f t="shared" si="380"/>
        <v>1</v>
      </c>
      <c r="E1196" s="72" t="s">
        <v>1894</v>
      </c>
      <c r="F1196" s="50"/>
      <c r="G1196" s="70">
        <v>0.33333333333333331</v>
      </c>
      <c r="H1196" s="70">
        <v>0.45833333333333331</v>
      </c>
      <c r="I1196" s="71">
        <v>44334</v>
      </c>
      <c r="J1196" s="71">
        <v>44335</v>
      </c>
      <c r="K1196" s="50"/>
      <c r="L1196" s="50"/>
      <c r="M1196" s="50"/>
      <c r="N1196" s="50"/>
      <c r="O1196" s="50" t="s">
        <v>1187</v>
      </c>
      <c r="P1196" s="50" t="s">
        <v>1903</v>
      </c>
      <c r="Q1196" s="50" t="s">
        <v>77</v>
      </c>
      <c r="R1196" s="50" t="s">
        <v>1900</v>
      </c>
      <c r="S1196" s="50" t="s">
        <v>337</v>
      </c>
      <c r="T1196" s="50" t="s">
        <v>189</v>
      </c>
      <c r="U1196" s="151">
        <f t="shared" si="364"/>
        <v>1</v>
      </c>
      <c r="V1196" s="50">
        <f t="shared" si="365"/>
        <v>1</v>
      </c>
      <c r="W1196" s="152">
        <f t="shared" si="379"/>
        <v>0.39649999999999996</v>
      </c>
      <c r="X1196" s="152">
        <f t="shared" si="381"/>
        <v>0.6256666666666667</v>
      </c>
      <c r="Y1196" s="134">
        <f t="shared" si="366"/>
        <v>1</v>
      </c>
      <c r="Z1196" s="152">
        <f t="shared" si="367"/>
        <v>0</v>
      </c>
      <c r="AA1196" s="152">
        <f t="shared" si="368"/>
        <v>0.6256666666666667</v>
      </c>
      <c r="AB1196" s="91">
        <f t="shared" si="369"/>
        <v>19</v>
      </c>
      <c r="AC1196" s="81">
        <f t="shared" si="370"/>
        <v>5</v>
      </c>
      <c r="AD1196" s="81">
        <f t="shared" si="371"/>
        <v>20</v>
      </c>
      <c r="AE1196" s="81" t="str">
        <f t="shared" si="372"/>
        <v>5-20</v>
      </c>
      <c r="AF1196" s="152">
        <f t="shared" si="373"/>
        <v>0</v>
      </c>
      <c r="AG1196" s="153">
        <f t="shared" si="374"/>
        <v>0</v>
      </c>
      <c r="AH1196" s="85">
        <f t="shared" si="375"/>
        <v>1</v>
      </c>
      <c r="AI1196" s="81">
        <f t="shared" si="376"/>
        <v>52</v>
      </c>
    </row>
    <row r="1197" spans="2:35" ht="30" x14ac:dyDescent="0.25">
      <c r="B1197" s="50" t="s">
        <v>1890</v>
      </c>
      <c r="C1197" s="50">
        <v>426</v>
      </c>
      <c r="D1197" s="85">
        <f t="shared" si="380"/>
        <v>1</v>
      </c>
      <c r="E1197" s="72" t="s">
        <v>1895</v>
      </c>
      <c r="F1197" s="50"/>
      <c r="G1197" s="70">
        <v>0.33333333333333331</v>
      </c>
      <c r="H1197" s="70">
        <v>0.75</v>
      </c>
      <c r="I1197" s="71">
        <v>44334</v>
      </c>
      <c r="J1197" s="71">
        <v>44335</v>
      </c>
      <c r="K1197" s="50"/>
      <c r="L1197" s="50"/>
      <c r="M1197" s="50"/>
      <c r="N1197" s="50"/>
      <c r="O1197" s="50" t="s">
        <v>1899</v>
      </c>
      <c r="P1197" s="50" t="s">
        <v>1904</v>
      </c>
      <c r="Q1197" s="50" t="s">
        <v>47</v>
      </c>
      <c r="R1197" s="50" t="s">
        <v>380</v>
      </c>
      <c r="S1197" s="50" t="s">
        <v>337</v>
      </c>
      <c r="T1197" s="50" t="s">
        <v>189</v>
      </c>
      <c r="U1197" s="151">
        <f t="shared" si="364"/>
        <v>1</v>
      </c>
      <c r="V1197" s="50">
        <f t="shared" si="365"/>
        <v>1</v>
      </c>
      <c r="W1197" s="152">
        <f t="shared" si="379"/>
        <v>0.85416666666666663</v>
      </c>
      <c r="X1197" s="152">
        <f t="shared" si="381"/>
        <v>1.0833333333333335</v>
      </c>
      <c r="Y1197" s="134">
        <f t="shared" si="366"/>
        <v>1</v>
      </c>
      <c r="Z1197" s="152">
        <f t="shared" si="367"/>
        <v>0</v>
      </c>
      <c r="AA1197" s="152">
        <f t="shared" si="368"/>
        <v>1.0833333333333335</v>
      </c>
      <c r="AB1197" s="91">
        <f t="shared" si="369"/>
        <v>19</v>
      </c>
      <c r="AC1197" s="81">
        <f t="shared" si="370"/>
        <v>5</v>
      </c>
      <c r="AD1197" s="81">
        <f t="shared" si="371"/>
        <v>20</v>
      </c>
      <c r="AE1197" s="81" t="str">
        <f t="shared" si="372"/>
        <v>5-20</v>
      </c>
      <c r="AF1197" s="152">
        <f t="shared" si="373"/>
        <v>0</v>
      </c>
      <c r="AG1197" s="153">
        <f t="shared" si="374"/>
        <v>0</v>
      </c>
      <c r="AH1197" s="85">
        <f t="shared" si="375"/>
        <v>1</v>
      </c>
      <c r="AI1197" s="81">
        <f t="shared" si="376"/>
        <v>52</v>
      </c>
    </row>
    <row r="1198" spans="2:35" ht="75" x14ac:dyDescent="0.25">
      <c r="B1198" s="50" t="s">
        <v>1890</v>
      </c>
      <c r="C1198" s="50">
        <v>427</v>
      </c>
      <c r="D1198" s="85">
        <f t="shared" si="380"/>
        <v>1</v>
      </c>
      <c r="E1198" s="72" t="s">
        <v>1896</v>
      </c>
      <c r="F1198" s="50"/>
      <c r="G1198" s="70">
        <v>0.33333333333333331</v>
      </c>
      <c r="H1198" s="70">
        <v>0.375</v>
      </c>
      <c r="I1198" s="71">
        <v>44334</v>
      </c>
      <c r="J1198" s="71">
        <v>44335</v>
      </c>
      <c r="K1198" s="50"/>
      <c r="L1198" s="50"/>
      <c r="M1198" s="50"/>
      <c r="N1198" s="50"/>
      <c r="O1198" s="50" t="s">
        <v>1187</v>
      </c>
      <c r="P1198" s="50" t="s">
        <v>1904</v>
      </c>
      <c r="Q1198" s="50" t="s">
        <v>47</v>
      </c>
      <c r="R1198" s="50" t="s">
        <v>443</v>
      </c>
      <c r="S1198" s="50" t="s">
        <v>337</v>
      </c>
      <c r="T1198" s="50" t="s">
        <v>189</v>
      </c>
      <c r="U1198" s="151">
        <f t="shared" si="364"/>
        <v>1</v>
      </c>
      <c r="V1198" s="50">
        <f t="shared" si="365"/>
        <v>1</v>
      </c>
      <c r="W1198" s="152">
        <f t="shared" si="379"/>
        <v>0.31316666666666659</v>
      </c>
      <c r="X1198" s="152">
        <f t="shared" si="381"/>
        <v>0.54233333333333333</v>
      </c>
      <c r="Y1198" s="134">
        <f t="shared" si="366"/>
        <v>1</v>
      </c>
      <c r="Z1198" s="152">
        <f t="shared" si="367"/>
        <v>0</v>
      </c>
      <c r="AA1198" s="152">
        <f t="shared" si="368"/>
        <v>0.54233333333333333</v>
      </c>
      <c r="AB1198" s="91">
        <f t="shared" si="369"/>
        <v>19</v>
      </c>
      <c r="AC1198" s="81">
        <f t="shared" si="370"/>
        <v>5</v>
      </c>
      <c r="AD1198" s="81">
        <f t="shared" si="371"/>
        <v>20</v>
      </c>
      <c r="AE1198" s="81" t="str">
        <f t="shared" si="372"/>
        <v>5-20</v>
      </c>
      <c r="AF1198" s="152">
        <f t="shared" si="373"/>
        <v>0</v>
      </c>
      <c r="AG1198" s="153">
        <f t="shared" si="374"/>
        <v>0</v>
      </c>
      <c r="AH1198" s="85">
        <f t="shared" si="375"/>
        <v>1</v>
      </c>
      <c r="AI1198" s="81">
        <f t="shared" si="376"/>
        <v>52</v>
      </c>
    </row>
    <row r="1199" spans="2:35" ht="75" x14ac:dyDescent="0.25">
      <c r="B1199" s="50" t="s">
        <v>1891</v>
      </c>
      <c r="C1199" s="50">
        <v>428</v>
      </c>
      <c r="D1199" s="85">
        <f t="shared" si="380"/>
        <v>1</v>
      </c>
      <c r="E1199" s="72" t="s">
        <v>1897</v>
      </c>
      <c r="F1199" s="50"/>
      <c r="G1199" s="70">
        <v>0.33333333333333331</v>
      </c>
      <c r="H1199" s="70">
        <v>0.33333333333333331</v>
      </c>
      <c r="I1199" s="71">
        <v>44333</v>
      </c>
      <c r="J1199" s="71">
        <v>44334</v>
      </c>
      <c r="K1199" s="50"/>
      <c r="L1199" s="50"/>
      <c r="M1199" s="50"/>
      <c r="N1199" s="50"/>
      <c r="O1199" s="50" t="s">
        <v>1187</v>
      </c>
      <c r="P1199" s="50" t="s">
        <v>1905</v>
      </c>
      <c r="Q1199" s="50" t="s">
        <v>47</v>
      </c>
      <c r="R1199" s="50" t="s">
        <v>443</v>
      </c>
      <c r="S1199" s="50" t="s">
        <v>337</v>
      </c>
      <c r="T1199" s="50" t="s">
        <v>189</v>
      </c>
      <c r="U1199" s="151">
        <f t="shared" si="364"/>
        <v>1</v>
      </c>
      <c r="V1199" s="50">
        <f t="shared" si="365"/>
        <v>1</v>
      </c>
      <c r="W1199" s="152">
        <f t="shared" si="379"/>
        <v>0.27149999999999996</v>
      </c>
      <c r="X1199" s="152">
        <f t="shared" si="381"/>
        <v>0.5006666666666667</v>
      </c>
      <c r="Y1199" s="134">
        <f t="shared" si="366"/>
        <v>1</v>
      </c>
      <c r="Z1199" s="152">
        <f t="shared" si="367"/>
        <v>0</v>
      </c>
      <c r="AA1199" s="152">
        <f t="shared" si="368"/>
        <v>0.5006666666666667</v>
      </c>
      <c r="AB1199" s="91">
        <f t="shared" si="369"/>
        <v>18</v>
      </c>
      <c r="AC1199" s="81">
        <f t="shared" si="370"/>
        <v>5</v>
      </c>
      <c r="AD1199" s="81">
        <f t="shared" si="371"/>
        <v>20</v>
      </c>
      <c r="AE1199" s="81" t="str">
        <f t="shared" si="372"/>
        <v>5-20</v>
      </c>
      <c r="AF1199" s="152">
        <f t="shared" si="373"/>
        <v>0</v>
      </c>
      <c r="AG1199" s="153">
        <f t="shared" si="374"/>
        <v>0</v>
      </c>
      <c r="AH1199" s="85">
        <f t="shared" si="375"/>
        <v>1</v>
      </c>
      <c r="AI1199" s="81">
        <f t="shared" si="376"/>
        <v>52</v>
      </c>
    </row>
    <row r="1200" spans="2:35" x14ac:dyDescent="0.25">
      <c r="B1200" s="50" t="s">
        <v>69</v>
      </c>
      <c r="C1200" s="85">
        <v>429</v>
      </c>
      <c r="D1200" s="85">
        <f t="shared" si="380"/>
        <v>0</v>
      </c>
      <c r="E1200" s="50" t="s">
        <v>1943</v>
      </c>
      <c r="F1200" s="50" t="s">
        <v>441</v>
      </c>
      <c r="G1200" s="70">
        <v>0.2986111111111111</v>
      </c>
      <c r="H1200" s="70">
        <v>0.55208333333333337</v>
      </c>
      <c r="I1200" s="71">
        <v>44345</v>
      </c>
      <c r="J1200" s="71">
        <v>44345</v>
      </c>
      <c r="K1200" s="71">
        <v>44345</v>
      </c>
      <c r="L1200" s="71">
        <v>44345</v>
      </c>
      <c r="M1200" s="70">
        <v>0.3125</v>
      </c>
      <c r="N1200" s="70">
        <v>0.55208333333333337</v>
      </c>
      <c r="O1200" s="50" t="s">
        <v>62</v>
      </c>
      <c r="P1200" s="50" t="s">
        <v>70</v>
      </c>
      <c r="Q1200" s="50" t="s">
        <v>77</v>
      </c>
      <c r="R1200" s="50" t="s">
        <v>349</v>
      </c>
      <c r="S1200" s="50" t="s">
        <v>336</v>
      </c>
      <c r="T1200" s="50" t="s">
        <v>184</v>
      </c>
      <c r="U1200" s="151">
        <f t="shared" si="364"/>
        <v>0</v>
      </c>
      <c r="V1200" s="50">
        <f t="shared" si="365"/>
        <v>1</v>
      </c>
      <c r="W1200" s="152">
        <f t="shared" si="379"/>
        <v>0.17047222222222225</v>
      </c>
      <c r="X1200" s="152">
        <f t="shared" si="381"/>
        <v>0.21180222222222228</v>
      </c>
      <c r="Y1200" s="134">
        <f t="shared" si="366"/>
        <v>1</v>
      </c>
      <c r="Z1200" s="152">
        <f t="shared" si="367"/>
        <v>0</v>
      </c>
      <c r="AA1200" s="152">
        <f t="shared" si="368"/>
        <v>0.21180222222222228</v>
      </c>
      <c r="AB1200" s="91">
        <f t="shared" si="369"/>
        <v>29</v>
      </c>
      <c r="AC1200" s="81">
        <f t="shared" si="370"/>
        <v>5</v>
      </c>
      <c r="AD1200" s="81">
        <f t="shared" si="371"/>
        <v>21</v>
      </c>
      <c r="AE1200" s="81" t="str">
        <f t="shared" si="372"/>
        <v>5-21</v>
      </c>
      <c r="AF1200" s="152">
        <f t="shared" si="373"/>
        <v>0.15658333333333335</v>
      </c>
      <c r="AG1200" s="153">
        <f t="shared" si="374"/>
        <v>0</v>
      </c>
      <c r="AH1200" s="85">
        <f t="shared" si="375"/>
        <v>1</v>
      </c>
      <c r="AI1200" s="81">
        <f t="shared" si="376"/>
        <v>21</v>
      </c>
    </row>
    <row r="1201" spans="2:35" x14ac:dyDescent="0.25">
      <c r="B1201" s="50" t="s">
        <v>69</v>
      </c>
      <c r="C1201" s="85">
        <v>429</v>
      </c>
      <c r="D1201" s="85">
        <f t="shared" si="380"/>
        <v>0</v>
      </c>
      <c r="E1201" s="50" t="s">
        <v>1917</v>
      </c>
      <c r="F1201" s="50" t="s">
        <v>903</v>
      </c>
      <c r="G1201" s="70">
        <v>0.2986111111111111</v>
      </c>
      <c r="H1201" s="70">
        <v>0.55208333333333337</v>
      </c>
      <c r="I1201" s="71">
        <v>44345</v>
      </c>
      <c r="J1201" s="71">
        <v>44345</v>
      </c>
      <c r="K1201" s="71">
        <v>44345</v>
      </c>
      <c r="L1201" s="71">
        <v>44345</v>
      </c>
      <c r="M1201" s="70">
        <v>0.3125</v>
      </c>
      <c r="N1201" s="70">
        <v>0.34375</v>
      </c>
      <c r="O1201" s="50" t="s">
        <v>163</v>
      </c>
      <c r="P1201" s="50" t="s">
        <v>70</v>
      </c>
      <c r="Q1201" s="50" t="s">
        <v>77</v>
      </c>
      <c r="R1201" s="50" t="s">
        <v>443</v>
      </c>
      <c r="S1201" s="50" t="s">
        <v>337</v>
      </c>
      <c r="T1201" s="50" t="s">
        <v>184</v>
      </c>
      <c r="U1201" s="151">
        <f t="shared" si="364"/>
        <v>0</v>
      </c>
      <c r="V1201" s="50">
        <f t="shared" si="365"/>
        <v>1</v>
      </c>
      <c r="W1201" s="152">
        <f t="shared" si="379"/>
        <v>0.17047222222222225</v>
      </c>
      <c r="X1201" s="152">
        <f t="shared" si="381"/>
        <v>0.21180222222222228</v>
      </c>
      <c r="Y1201" s="134">
        <f t="shared" si="366"/>
        <v>1</v>
      </c>
      <c r="Z1201" s="152">
        <f t="shared" si="367"/>
        <v>0</v>
      </c>
      <c r="AA1201" s="152">
        <f t="shared" si="368"/>
        <v>0.21180222222222228</v>
      </c>
      <c r="AB1201" s="91">
        <f t="shared" si="369"/>
        <v>29</v>
      </c>
      <c r="AC1201" s="81">
        <f t="shared" si="370"/>
        <v>5</v>
      </c>
      <c r="AD1201" s="81">
        <f t="shared" si="371"/>
        <v>21</v>
      </c>
      <c r="AE1201" s="81" t="str">
        <f t="shared" si="372"/>
        <v>5-21</v>
      </c>
      <c r="AF1201" s="152">
        <f t="shared" si="373"/>
        <v>3.125E-2</v>
      </c>
      <c r="AG1201" s="153">
        <f t="shared" si="374"/>
        <v>0</v>
      </c>
      <c r="AH1201" s="85">
        <f t="shared" si="375"/>
        <v>1</v>
      </c>
      <c r="AI1201" s="81">
        <f t="shared" si="376"/>
        <v>21</v>
      </c>
    </row>
    <row r="1202" spans="2:35" ht="30" x14ac:dyDescent="0.25">
      <c r="B1202" s="50" t="s">
        <v>69</v>
      </c>
      <c r="C1202" s="85">
        <v>429</v>
      </c>
      <c r="D1202" s="85">
        <f t="shared" si="380"/>
        <v>0</v>
      </c>
      <c r="E1202" s="72" t="s">
        <v>1918</v>
      </c>
      <c r="F1202" s="50" t="s">
        <v>950</v>
      </c>
      <c r="G1202" s="70">
        <v>0.2986111111111111</v>
      </c>
      <c r="H1202" s="70">
        <v>0.55208333333333337</v>
      </c>
      <c r="I1202" s="71">
        <v>44345</v>
      </c>
      <c r="J1202" s="71">
        <v>44345</v>
      </c>
      <c r="K1202" s="71">
        <v>44345</v>
      </c>
      <c r="L1202" s="71">
        <v>44345</v>
      </c>
      <c r="M1202" s="70">
        <v>0.3125</v>
      </c>
      <c r="N1202" s="70">
        <v>0.35416666666666669</v>
      </c>
      <c r="O1202" s="50" t="s">
        <v>84</v>
      </c>
      <c r="P1202" s="50" t="s">
        <v>70</v>
      </c>
      <c r="Q1202" s="50" t="s">
        <v>77</v>
      </c>
      <c r="R1202" s="50" t="s">
        <v>351</v>
      </c>
      <c r="S1202" s="50" t="s">
        <v>337</v>
      </c>
      <c r="T1202" s="50" t="s">
        <v>184</v>
      </c>
      <c r="U1202" s="151">
        <f t="shared" si="364"/>
        <v>0</v>
      </c>
      <c r="V1202" s="50">
        <f t="shared" si="365"/>
        <v>1</v>
      </c>
      <c r="W1202" s="152">
        <f t="shared" si="379"/>
        <v>0.17047222222222225</v>
      </c>
      <c r="X1202" s="152">
        <f t="shared" si="381"/>
        <v>0.21180222222222228</v>
      </c>
      <c r="Y1202" s="134">
        <f t="shared" si="366"/>
        <v>1</v>
      </c>
      <c r="Z1202" s="152">
        <f t="shared" si="367"/>
        <v>0</v>
      </c>
      <c r="AA1202" s="152">
        <f t="shared" si="368"/>
        <v>0.21180222222222228</v>
      </c>
      <c r="AB1202" s="91">
        <f t="shared" si="369"/>
        <v>29</v>
      </c>
      <c r="AC1202" s="81">
        <f t="shared" si="370"/>
        <v>5</v>
      </c>
      <c r="AD1202" s="81">
        <f t="shared" si="371"/>
        <v>21</v>
      </c>
      <c r="AE1202" s="81" t="str">
        <f t="shared" si="372"/>
        <v>5-21</v>
      </c>
      <c r="AF1202" s="152">
        <f t="shared" si="373"/>
        <v>4.1666666666666685E-2</v>
      </c>
      <c r="AG1202" s="153">
        <f t="shared" si="374"/>
        <v>0</v>
      </c>
      <c r="AH1202" s="85">
        <f t="shared" si="375"/>
        <v>1</v>
      </c>
      <c r="AI1202" s="81">
        <f t="shared" si="376"/>
        <v>21</v>
      </c>
    </row>
    <row r="1203" spans="2:35" x14ac:dyDescent="0.25">
      <c r="B1203" s="50" t="s">
        <v>69</v>
      </c>
      <c r="C1203" s="85">
        <v>429</v>
      </c>
      <c r="D1203" s="85">
        <f t="shared" si="380"/>
        <v>0</v>
      </c>
      <c r="E1203" s="50" t="s">
        <v>1944</v>
      </c>
      <c r="F1203" s="50" t="s">
        <v>441</v>
      </c>
      <c r="G1203" s="70">
        <v>0.2986111111111111</v>
      </c>
      <c r="H1203" s="70">
        <v>0.55208333333333337</v>
      </c>
      <c r="I1203" s="71">
        <v>44345</v>
      </c>
      <c r="J1203" s="71">
        <v>44345</v>
      </c>
      <c r="K1203" s="71">
        <v>44345</v>
      </c>
      <c r="L1203" s="71">
        <v>44345</v>
      </c>
      <c r="M1203" s="70">
        <v>0.3125</v>
      </c>
      <c r="N1203" s="70">
        <v>0.4236111111111111</v>
      </c>
      <c r="O1203" s="50" t="s">
        <v>684</v>
      </c>
      <c r="P1203" s="50" t="s">
        <v>70</v>
      </c>
      <c r="Q1203" s="50" t="s">
        <v>77</v>
      </c>
      <c r="R1203" s="50" t="s">
        <v>338</v>
      </c>
      <c r="S1203" s="50" t="s">
        <v>336</v>
      </c>
      <c r="T1203" s="50" t="s">
        <v>184</v>
      </c>
      <c r="U1203" s="151">
        <f t="shared" si="364"/>
        <v>0</v>
      </c>
      <c r="V1203" s="50">
        <f t="shared" si="365"/>
        <v>1</v>
      </c>
      <c r="W1203" s="152">
        <f t="shared" si="379"/>
        <v>0.17047222222222225</v>
      </c>
      <c r="X1203" s="152">
        <f t="shared" si="381"/>
        <v>0.21180222222222228</v>
      </c>
      <c r="Y1203" s="134">
        <f t="shared" si="366"/>
        <v>1</v>
      </c>
      <c r="Z1203" s="152">
        <f t="shared" si="367"/>
        <v>0</v>
      </c>
      <c r="AA1203" s="152">
        <f t="shared" si="368"/>
        <v>0.21180222222222228</v>
      </c>
      <c r="AB1203" s="91">
        <f t="shared" si="369"/>
        <v>29</v>
      </c>
      <c r="AC1203" s="81">
        <f t="shared" si="370"/>
        <v>5</v>
      </c>
      <c r="AD1203" s="81">
        <f t="shared" si="371"/>
        <v>21</v>
      </c>
      <c r="AE1203" s="81" t="str">
        <f t="shared" si="372"/>
        <v>5-21</v>
      </c>
      <c r="AF1203" s="152">
        <f t="shared" si="373"/>
        <v>0.1111111111111111</v>
      </c>
      <c r="AG1203" s="153">
        <f t="shared" si="374"/>
        <v>0</v>
      </c>
      <c r="AH1203" s="85">
        <f t="shared" si="375"/>
        <v>1</v>
      </c>
      <c r="AI1203" s="81">
        <f t="shared" si="376"/>
        <v>21</v>
      </c>
    </row>
    <row r="1204" spans="2:35" x14ac:dyDescent="0.25">
      <c r="B1204" s="50" t="s">
        <v>69</v>
      </c>
      <c r="C1204" s="85">
        <v>429</v>
      </c>
      <c r="D1204" s="85">
        <f t="shared" si="380"/>
        <v>1</v>
      </c>
      <c r="E1204" s="50" t="s">
        <v>1945</v>
      </c>
      <c r="F1204" s="50" t="s">
        <v>517</v>
      </c>
      <c r="G1204" s="70">
        <v>0.2986111111111111</v>
      </c>
      <c r="H1204" s="70">
        <v>0.55208333333333337</v>
      </c>
      <c r="I1204" s="71">
        <v>44345</v>
      </c>
      <c r="J1204" s="71">
        <v>44345</v>
      </c>
      <c r="K1204" s="71">
        <v>44345</v>
      </c>
      <c r="L1204" s="71">
        <v>44345</v>
      </c>
      <c r="M1204" s="70">
        <v>0.48958333333333331</v>
      </c>
      <c r="N1204" s="70">
        <v>0.5</v>
      </c>
      <c r="O1204" s="50" t="s">
        <v>163</v>
      </c>
      <c r="P1204" s="50" t="s">
        <v>70</v>
      </c>
      <c r="Q1204" s="50" t="s">
        <v>77</v>
      </c>
      <c r="R1204" s="50" t="s">
        <v>443</v>
      </c>
      <c r="S1204" s="50" t="s">
        <v>337</v>
      </c>
      <c r="T1204" s="50" t="s">
        <v>184</v>
      </c>
      <c r="U1204" s="151">
        <f t="shared" si="364"/>
        <v>0</v>
      </c>
      <c r="V1204" s="50">
        <f t="shared" si="365"/>
        <v>1</v>
      </c>
      <c r="W1204" s="152">
        <f t="shared" si="379"/>
        <v>0.17047222222222225</v>
      </c>
      <c r="X1204" s="152">
        <f t="shared" si="381"/>
        <v>0.21180222222222228</v>
      </c>
      <c r="Y1204" s="134">
        <f t="shared" si="366"/>
        <v>1</v>
      </c>
      <c r="Z1204" s="152">
        <f t="shared" si="367"/>
        <v>0</v>
      </c>
      <c r="AA1204" s="152">
        <f t="shared" si="368"/>
        <v>0.21180222222222228</v>
      </c>
      <c r="AB1204" s="91">
        <f t="shared" si="369"/>
        <v>29</v>
      </c>
      <c r="AC1204" s="81">
        <f t="shared" si="370"/>
        <v>5</v>
      </c>
      <c r="AD1204" s="81">
        <f t="shared" si="371"/>
        <v>21</v>
      </c>
      <c r="AE1204" s="81" t="str">
        <f t="shared" si="372"/>
        <v>5-21</v>
      </c>
      <c r="AF1204" s="152">
        <f t="shared" si="373"/>
        <v>1.0416666666666685E-2</v>
      </c>
      <c r="AG1204" s="153">
        <f t="shared" si="374"/>
        <v>0</v>
      </c>
      <c r="AH1204" s="85">
        <f t="shared" si="375"/>
        <v>1</v>
      </c>
      <c r="AI1204" s="81">
        <f t="shared" si="376"/>
        <v>21</v>
      </c>
    </row>
    <row r="1205" spans="2:35" x14ac:dyDescent="0.25">
      <c r="B1205" s="50" t="s">
        <v>1869</v>
      </c>
      <c r="C1205" s="85">
        <v>430</v>
      </c>
      <c r="D1205" s="85">
        <f t="shared" si="380"/>
        <v>1</v>
      </c>
      <c r="E1205" s="50" t="s">
        <v>1914</v>
      </c>
      <c r="F1205" s="50" t="s">
        <v>903</v>
      </c>
      <c r="G1205" s="70">
        <v>0.3125</v>
      </c>
      <c r="H1205" s="70">
        <v>0.36944444444444446</v>
      </c>
      <c r="I1205" s="71">
        <v>44345</v>
      </c>
      <c r="J1205" s="71">
        <v>44345</v>
      </c>
      <c r="K1205" s="71">
        <v>44345</v>
      </c>
      <c r="L1205" s="71">
        <v>44345</v>
      </c>
      <c r="M1205" s="70">
        <v>0.3125</v>
      </c>
      <c r="N1205" s="70">
        <v>0.36944444444444446</v>
      </c>
      <c r="O1205" s="50" t="s">
        <v>126</v>
      </c>
      <c r="P1205" s="50" t="s">
        <v>107</v>
      </c>
      <c r="Q1205" s="50" t="s">
        <v>77</v>
      </c>
      <c r="R1205" s="50" t="s">
        <v>443</v>
      </c>
      <c r="S1205" s="50" t="s">
        <v>336</v>
      </c>
      <c r="T1205" s="50" t="s">
        <v>185</v>
      </c>
      <c r="U1205" s="151">
        <f t="shared" si="364"/>
        <v>0</v>
      </c>
      <c r="V1205" s="50">
        <f t="shared" si="365"/>
        <v>1</v>
      </c>
      <c r="W1205" s="152">
        <f t="shared" si="379"/>
        <v>5.6944444444444464E-2</v>
      </c>
      <c r="X1205" s="152">
        <f t="shared" si="381"/>
        <v>5.6944444444444464E-2</v>
      </c>
      <c r="Y1205" s="134">
        <f t="shared" si="366"/>
        <v>1</v>
      </c>
      <c r="Z1205" s="152">
        <f t="shared" si="367"/>
        <v>0</v>
      </c>
      <c r="AA1205" s="152">
        <f t="shared" si="368"/>
        <v>5.6944444444444464E-2</v>
      </c>
      <c r="AB1205" s="91">
        <f t="shared" si="369"/>
        <v>29</v>
      </c>
      <c r="AC1205" s="81">
        <f t="shared" si="370"/>
        <v>5</v>
      </c>
      <c r="AD1205" s="81">
        <f t="shared" si="371"/>
        <v>21</v>
      </c>
      <c r="AE1205" s="81" t="str">
        <f t="shared" si="372"/>
        <v>5-21</v>
      </c>
      <c r="AF1205" s="152">
        <f t="shared" si="373"/>
        <v>5.6944444444444464E-2</v>
      </c>
      <c r="AG1205" s="153">
        <f t="shared" si="374"/>
        <v>0</v>
      </c>
      <c r="AH1205" s="85">
        <f t="shared" si="375"/>
        <v>1</v>
      </c>
      <c r="AI1205" s="81">
        <f t="shared" si="376"/>
        <v>21</v>
      </c>
    </row>
    <row r="1206" spans="2:35" x14ac:dyDescent="0.25">
      <c r="B1206" s="50" t="s">
        <v>116</v>
      </c>
      <c r="C1206" s="85">
        <v>431</v>
      </c>
      <c r="D1206" s="85">
        <f t="shared" si="380"/>
        <v>0</v>
      </c>
      <c r="E1206" s="50" t="s">
        <v>1923</v>
      </c>
      <c r="F1206" s="50" t="s">
        <v>950</v>
      </c>
      <c r="G1206" s="70">
        <v>0.33333333333333331</v>
      </c>
      <c r="H1206" s="70">
        <v>0.44791666666666669</v>
      </c>
      <c r="I1206" s="71">
        <v>44345</v>
      </c>
      <c r="J1206" s="71">
        <v>44345</v>
      </c>
      <c r="K1206" s="71">
        <v>44345</v>
      </c>
      <c r="L1206" s="71">
        <v>44345</v>
      </c>
      <c r="M1206" s="70">
        <v>0.33333333333333331</v>
      </c>
      <c r="N1206" s="70">
        <v>0.38194444444444442</v>
      </c>
      <c r="O1206" s="50" t="s">
        <v>72</v>
      </c>
      <c r="P1206" s="50" t="s">
        <v>117</v>
      </c>
      <c r="Q1206" s="50" t="s">
        <v>77</v>
      </c>
      <c r="R1206" s="50" t="s">
        <v>351</v>
      </c>
      <c r="S1206" s="50" t="s">
        <v>337</v>
      </c>
      <c r="T1206" s="50" t="s">
        <v>185</v>
      </c>
      <c r="U1206" s="151">
        <f t="shared" si="364"/>
        <v>0</v>
      </c>
      <c r="V1206" s="50">
        <f t="shared" si="365"/>
        <v>1</v>
      </c>
      <c r="W1206" s="152">
        <f t="shared" si="379"/>
        <v>0.11458333333333337</v>
      </c>
      <c r="X1206" s="152">
        <f t="shared" si="381"/>
        <v>0.11458333333333337</v>
      </c>
      <c r="Y1206" s="134">
        <f t="shared" si="366"/>
        <v>1</v>
      </c>
      <c r="Z1206" s="152">
        <f t="shared" si="367"/>
        <v>0</v>
      </c>
      <c r="AA1206" s="152">
        <f t="shared" si="368"/>
        <v>0.11458333333333337</v>
      </c>
      <c r="AB1206" s="91">
        <f t="shared" si="369"/>
        <v>29</v>
      </c>
      <c r="AC1206" s="81">
        <f t="shared" si="370"/>
        <v>5</v>
      </c>
      <c r="AD1206" s="81">
        <f t="shared" si="371"/>
        <v>21</v>
      </c>
      <c r="AE1206" s="81" t="str">
        <f t="shared" si="372"/>
        <v>5-21</v>
      </c>
      <c r="AF1206" s="152">
        <f t="shared" si="373"/>
        <v>4.8611111111111105E-2</v>
      </c>
      <c r="AG1206" s="153">
        <f t="shared" si="374"/>
        <v>0</v>
      </c>
      <c r="AH1206" s="85">
        <f t="shared" si="375"/>
        <v>1</v>
      </c>
      <c r="AI1206" s="81">
        <f t="shared" si="376"/>
        <v>21</v>
      </c>
    </row>
    <row r="1207" spans="2:35" ht="30" x14ac:dyDescent="0.25">
      <c r="B1207" s="50" t="s">
        <v>116</v>
      </c>
      <c r="C1207" s="85">
        <v>431</v>
      </c>
      <c r="D1207" s="85">
        <f t="shared" si="380"/>
        <v>1</v>
      </c>
      <c r="E1207" s="50" t="s">
        <v>1924</v>
      </c>
      <c r="F1207" s="50" t="s">
        <v>890</v>
      </c>
      <c r="G1207" s="70">
        <v>0.33333333333333331</v>
      </c>
      <c r="H1207" s="70">
        <v>0.44791666666666669</v>
      </c>
      <c r="I1207" s="71">
        <v>44345</v>
      </c>
      <c r="J1207" s="71">
        <v>44345</v>
      </c>
      <c r="K1207" s="71">
        <v>44345</v>
      </c>
      <c r="L1207" s="71">
        <v>44345</v>
      </c>
      <c r="M1207" s="70">
        <v>0.41666666666666669</v>
      </c>
      <c r="N1207" s="70">
        <v>0.44791666666666669</v>
      </c>
      <c r="O1207" s="72" t="s">
        <v>1925</v>
      </c>
      <c r="P1207" s="50" t="s">
        <v>117</v>
      </c>
      <c r="Q1207" s="50" t="s">
        <v>77</v>
      </c>
      <c r="R1207" s="50" t="s">
        <v>380</v>
      </c>
      <c r="S1207" s="50" t="s">
        <v>337</v>
      </c>
      <c r="T1207" s="50" t="s">
        <v>185</v>
      </c>
      <c r="U1207" s="151">
        <f t="shared" si="364"/>
        <v>0</v>
      </c>
      <c r="V1207" s="50">
        <f t="shared" si="365"/>
        <v>1</v>
      </c>
      <c r="W1207" s="152">
        <f t="shared" si="379"/>
        <v>0.11458333333333337</v>
      </c>
      <c r="X1207" s="152">
        <f t="shared" si="381"/>
        <v>0.11458333333333337</v>
      </c>
      <c r="Y1207" s="134">
        <f t="shared" si="366"/>
        <v>1</v>
      </c>
      <c r="Z1207" s="152">
        <f t="shared" si="367"/>
        <v>0</v>
      </c>
      <c r="AA1207" s="152">
        <f t="shared" si="368"/>
        <v>0.11458333333333337</v>
      </c>
      <c r="AB1207" s="91">
        <f t="shared" si="369"/>
        <v>29</v>
      </c>
      <c r="AC1207" s="81">
        <f t="shared" si="370"/>
        <v>5</v>
      </c>
      <c r="AD1207" s="81">
        <f t="shared" si="371"/>
        <v>21</v>
      </c>
      <c r="AE1207" s="81" t="str">
        <f t="shared" si="372"/>
        <v>5-21</v>
      </c>
      <c r="AF1207" s="152">
        <f t="shared" si="373"/>
        <v>3.125E-2</v>
      </c>
      <c r="AG1207" s="153">
        <f t="shared" si="374"/>
        <v>0</v>
      </c>
      <c r="AH1207" s="85">
        <f t="shared" si="375"/>
        <v>1</v>
      </c>
      <c r="AI1207" s="81">
        <f t="shared" si="376"/>
        <v>21</v>
      </c>
    </row>
    <row r="1208" spans="2:35" x14ac:dyDescent="0.25">
      <c r="B1208" s="50" t="s">
        <v>165</v>
      </c>
      <c r="C1208" s="85">
        <v>432</v>
      </c>
      <c r="D1208" s="85">
        <f t="shared" si="380"/>
        <v>0</v>
      </c>
      <c r="E1208" s="50" t="s">
        <v>1929</v>
      </c>
      <c r="F1208" s="50" t="s">
        <v>441</v>
      </c>
      <c r="G1208" s="70">
        <v>0.35416666666666669</v>
      </c>
      <c r="H1208" s="70">
        <v>0.4861111111111111</v>
      </c>
      <c r="I1208" s="71">
        <v>44345</v>
      </c>
      <c r="J1208" s="71">
        <v>44345</v>
      </c>
      <c r="K1208" s="71">
        <v>44345</v>
      </c>
      <c r="L1208" s="71">
        <v>44345</v>
      </c>
      <c r="M1208" s="70">
        <v>0.35416666666666669</v>
      </c>
      <c r="N1208" s="70">
        <v>0.40625</v>
      </c>
      <c r="O1208" s="50" t="s">
        <v>174</v>
      </c>
      <c r="P1208" s="50" t="s">
        <v>1930</v>
      </c>
      <c r="Q1208" s="50" t="s">
        <v>77</v>
      </c>
      <c r="R1208" s="50" t="s">
        <v>338</v>
      </c>
      <c r="S1208" s="50" t="s">
        <v>336</v>
      </c>
      <c r="T1208" s="50" t="s">
        <v>184</v>
      </c>
      <c r="U1208" s="151">
        <f t="shared" si="364"/>
        <v>0</v>
      </c>
      <c r="V1208" s="50">
        <f t="shared" si="365"/>
        <v>1</v>
      </c>
      <c r="W1208" s="152">
        <f t="shared" si="379"/>
        <v>0.13194444444444442</v>
      </c>
      <c r="X1208" s="152">
        <f t="shared" si="381"/>
        <v>0.13194444444444442</v>
      </c>
      <c r="Y1208" s="134">
        <f t="shared" si="366"/>
        <v>1</v>
      </c>
      <c r="Z1208" s="152">
        <f t="shared" si="367"/>
        <v>0</v>
      </c>
      <c r="AA1208" s="152">
        <f t="shared" si="368"/>
        <v>0.13194444444444442</v>
      </c>
      <c r="AB1208" s="91">
        <f t="shared" si="369"/>
        <v>29</v>
      </c>
      <c r="AC1208" s="81">
        <f t="shared" si="370"/>
        <v>5</v>
      </c>
      <c r="AD1208" s="81">
        <f t="shared" si="371"/>
        <v>21</v>
      </c>
      <c r="AE1208" s="81" t="str">
        <f t="shared" si="372"/>
        <v>5-21</v>
      </c>
      <c r="AF1208" s="152">
        <f t="shared" si="373"/>
        <v>5.2083333333333315E-2</v>
      </c>
      <c r="AG1208" s="153">
        <f t="shared" si="374"/>
        <v>0</v>
      </c>
      <c r="AH1208" s="85">
        <f t="shared" si="375"/>
        <v>1</v>
      </c>
      <c r="AI1208" s="81">
        <f t="shared" si="376"/>
        <v>21</v>
      </c>
    </row>
    <row r="1209" spans="2:35" x14ac:dyDescent="0.25">
      <c r="B1209" s="50" t="s">
        <v>165</v>
      </c>
      <c r="C1209" s="85">
        <v>432</v>
      </c>
      <c r="D1209" s="85">
        <f t="shared" si="380"/>
        <v>1</v>
      </c>
      <c r="E1209" s="50" t="s">
        <v>1934</v>
      </c>
      <c r="F1209" s="50" t="s">
        <v>903</v>
      </c>
      <c r="G1209" s="70">
        <v>0.35416666666666669</v>
      </c>
      <c r="H1209" s="70">
        <v>0.4861111111111111</v>
      </c>
      <c r="I1209" s="71">
        <v>44345</v>
      </c>
      <c r="J1209" s="71">
        <v>44345</v>
      </c>
      <c r="K1209" s="71">
        <v>44345</v>
      </c>
      <c r="L1209" s="71">
        <v>44345</v>
      </c>
      <c r="M1209" s="70">
        <v>0.40972222222222227</v>
      </c>
      <c r="N1209" s="70">
        <v>0.4861111111111111</v>
      </c>
      <c r="O1209" s="50" t="s">
        <v>163</v>
      </c>
      <c r="P1209" s="50" t="s">
        <v>1930</v>
      </c>
      <c r="Q1209" s="50" t="s">
        <v>77</v>
      </c>
      <c r="R1209" s="50" t="s">
        <v>443</v>
      </c>
      <c r="S1209" s="50" t="s">
        <v>337</v>
      </c>
      <c r="T1209" s="50" t="s">
        <v>184</v>
      </c>
      <c r="U1209" s="151">
        <f t="shared" si="364"/>
        <v>0</v>
      </c>
      <c r="V1209" s="50">
        <f t="shared" si="365"/>
        <v>1</v>
      </c>
      <c r="W1209" s="152">
        <f t="shared" si="379"/>
        <v>0.13194444444444442</v>
      </c>
      <c r="X1209" s="152">
        <f t="shared" ref="X1209:X1228" si="382">IF(OR(V1209=0,G1209="",H1209=""),0,IF(AND(V1209=1,U1209&lt;1,I1209=J1209,(H1209-G1209)&lt;=0.2075),H1209-G1209,IF(AND(V1209=1,U1209&lt;1,I1209=J1209,(H1209-G1209)&gt;0.2075),H1209-G1209-0.04167,IF(AND(V1209=1,U1209&gt;1),((U1209-1)*0.583)+(H1209-$AE$3)+($AF$3-G1209-0.04167),IF(AND(V1209=1,U1209=1,I1209&lt;&gt;J1209,(H1209-G1209)&lt;=0.332),(H1209-$AE$3)+($AF$3-G1209)-0.166,(H1209-$AE$3)+($AF$3-G1209))))))</f>
        <v>0.13194444444444442</v>
      </c>
      <c r="Y1209" s="134">
        <f t="shared" si="366"/>
        <v>1</v>
      </c>
      <c r="Z1209" s="152">
        <f t="shared" si="367"/>
        <v>0</v>
      </c>
      <c r="AA1209" s="152">
        <f t="shared" si="368"/>
        <v>0.13194444444444442</v>
      </c>
      <c r="AB1209" s="91">
        <f t="shared" si="369"/>
        <v>29</v>
      </c>
      <c r="AC1209" s="81">
        <f t="shared" si="370"/>
        <v>5</v>
      </c>
      <c r="AD1209" s="81">
        <f t="shared" si="371"/>
        <v>21</v>
      </c>
      <c r="AE1209" s="81" t="str">
        <f t="shared" si="372"/>
        <v>5-21</v>
      </c>
      <c r="AF1209" s="152">
        <f t="shared" si="373"/>
        <v>7.638888888888884E-2</v>
      </c>
      <c r="AG1209" s="153">
        <f t="shared" si="374"/>
        <v>0</v>
      </c>
      <c r="AH1209" s="85">
        <f t="shared" si="375"/>
        <v>1</v>
      </c>
      <c r="AI1209" s="81">
        <f t="shared" si="376"/>
        <v>21</v>
      </c>
    </row>
    <row r="1210" spans="2:35" x14ac:dyDescent="0.25">
      <c r="B1210" s="50" t="s">
        <v>207</v>
      </c>
      <c r="C1210" s="85">
        <v>433</v>
      </c>
      <c r="D1210" s="85">
        <f t="shared" si="380"/>
        <v>1</v>
      </c>
      <c r="E1210" s="50" t="s">
        <v>1928</v>
      </c>
      <c r="F1210" s="50" t="s">
        <v>887</v>
      </c>
      <c r="G1210" s="70">
        <v>0.41319444444444442</v>
      </c>
      <c r="H1210" s="70">
        <v>0.44444444444444442</v>
      </c>
      <c r="I1210" s="71">
        <v>44345</v>
      </c>
      <c r="J1210" s="71">
        <v>44345</v>
      </c>
      <c r="K1210" s="71">
        <v>44345</v>
      </c>
      <c r="L1210" s="71">
        <v>44345</v>
      </c>
      <c r="M1210" s="70">
        <v>0.41319444444444442</v>
      </c>
      <c r="N1210" s="70">
        <v>0.44444444444444442</v>
      </c>
      <c r="O1210" s="50" t="s">
        <v>854</v>
      </c>
      <c r="P1210" s="50" t="s">
        <v>275</v>
      </c>
      <c r="Q1210" s="50" t="s">
        <v>77</v>
      </c>
      <c r="R1210" s="50" t="s">
        <v>352</v>
      </c>
      <c r="S1210" s="50" t="s">
        <v>337</v>
      </c>
      <c r="T1210" s="50" t="s">
        <v>185</v>
      </c>
      <c r="U1210" s="151">
        <f t="shared" si="364"/>
        <v>0</v>
      </c>
      <c r="V1210" s="50">
        <f t="shared" si="365"/>
        <v>1</v>
      </c>
      <c r="W1210" s="152">
        <f t="shared" si="379"/>
        <v>3.125E-2</v>
      </c>
      <c r="X1210" s="152">
        <f t="shared" si="382"/>
        <v>3.125E-2</v>
      </c>
      <c r="Y1210" s="134">
        <f t="shared" si="366"/>
        <v>1</v>
      </c>
      <c r="Z1210" s="152">
        <f t="shared" si="367"/>
        <v>0</v>
      </c>
      <c r="AA1210" s="152">
        <f t="shared" si="368"/>
        <v>3.125E-2</v>
      </c>
      <c r="AB1210" s="91">
        <f t="shared" si="369"/>
        <v>29</v>
      </c>
      <c r="AC1210" s="81">
        <f t="shared" si="370"/>
        <v>5</v>
      </c>
      <c r="AD1210" s="81">
        <f t="shared" si="371"/>
        <v>21</v>
      </c>
      <c r="AE1210" s="81" t="str">
        <f t="shared" si="372"/>
        <v>5-21</v>
      </c>
      <c r="AF1210" s="152">
        <f t="shared" si="373"/>
        <v>3.125E-2</v>
      </c>
      <c r="AG1210" s="153">
        <f t="shared" si="374"/>
        <v>0</v>
      </c>
      <c r="AH1210" s="85">
        <f t="shared" si="375"/>
        <v>1</v>
      </c>
      <c r="AI1210" s="81">
        <f t="shared" si="376"/>
        <v>21</v>
      </c>
    </row>
    <row r="1211" spans="2:35" x14ac:dyDescent="0.25">
      <c r="B1211" s="50" t="s">
        <v>1926</v>
      </c>
      <c r="C1211" s="85">
        <v>434</v>
      </c>
      <c r="D1211" s="85">
        <f t="shared" si="380"/>
        <v>1</v>
      </c>
      <c r="E1211" s="50" t="s">
        <v>1927</v>
      </c>
      <c r="F1211" s="50" t="s">
        <v>1082</v>
      </c>
      <c r="G1211" s="70">
        <v>0.41319444444444442</v>
      </c>
      <c r="H1211" s="70">
        <v>0.42708333333333331</v>
      </c>
      <c r="I1211" s="71">
        <v>44345</v>
      </c>
      <c r="J1211" s="71">
        <v>44345</v>
      </c>
      <c r="K1211" s="71">
        <v>44345</v>
      </c>
      <c r="L1211" s="71">
        <v>44345</v>
      </c>
      <c r="M1211" s="70">
        <v>0.41319444444444442</v>
      </c>
      <c r="N1211" s="70">
        <v>0.42708333333333331</v>
      </c>
      <c r="O1211" s="50" t="s">
        <v>84</v>
      </c>
      <c r="P1211" s="50" t="s">
        <v>283</v>
      </c>
      <c r="Q1211" s="50" t="s">
        <v>77</v>
      </c>
      <c r="R1211" s="50" t="s">
        <v>351</v>
      </c>
      <c r="S1211" s="50" t="s">
        <v>336</v>
      </c>
      <c r="T1211" s="50" t="s">
        <v>185</v>
      </c>
      <c r="U1211" s="151">
        <f t="shared" si="364"/>
        <v>0</v>
      </c>
      <c r="V1211" s="50">
        <f t="shared" si="365"/>
        <v>1</v>
      </c>
      <c r="W1211" s="152">
        <f t="shared" si="379"/>
        <v>1.3888888888888895E-2</v>
      </c>
      <c r="X1211" s="152">
        <f t="shared" si="382"/>
        <v>1.3888888888888895E-2</v>
      </c>
      <c r="Y1211" s="134">
        <f t="shared" si="366"/>
        <v>1</v>
      </c>
      <c r="Z1211" s="152">
        <f t="shared" si="367"/>
        <v>0</v>
      </c>
      <c r="AA1211" s="152">
        <f t="shared" si="368"/>
        <v>1.3888888888888895E-2</v>
      </c>
      <c r="AB1211" s="91">
        <f t="shared" si="369"/>
        <v>29</v>
      </c>
      <c r="AC1211" s="81">
        <f t="shared" si="370"/>
        <v>5</v>
      </c>
      <c r="AD1211" s="81">
        <f t="shared" si="371"/>
        <v>21</v>
      </c>
      <c r="AE1211" s="81" t="str">
        <f t="shared" si="372"/>
        <v>5-21</v>
      </c>
      <c r="AF1211" s="152">
        <f t="shared" si="373"/>
        <v>1.3888888888888895E-2</v>
      </c>
      <c r="AG1211" s="153">
        <f t="shared" si="374"/>
        <v>0</v>
      </c>
      <c r="AH1211" s="85">
        <f t="shared" si="375"/>
        <v>1</v>
      </c>
      <c r="AI1211" s="81">
        <f t="shared" si="376"/>
        <v>21</v>
      </c>
    </row>
    <row r="1212" spans="2:35" x14ac:dyDescent="0.25">
      <c r="B1212" s="50" t="s">
        <v>1931</v>
      </c>
      <c r="C1212" s="85">
        <v>435</v>
      </c>
      <c r="D1212" s="85">
        <f t="shared" si="380"/>
        <v>0</v>
      </c>
      <c r="E1212" s="50" t="s">
        <v>1932</v>
      </c>
      <c r="F1212" s="50" t="s">
        <v>1338</v>
      </c>
      <c r="G1212" s="70">
        <v>0.33333333333333331</v>
      </c>
      <c r="H1212" s="70">
        <v>0.52083333333333337</v>
      </c>
      <c r="I1212" s="71">
        <v>44345</v>
      </c>
      <c r="J1212" s="71">
        <v>44345</v>
      </c>
      <c r="K1212" s="71">
        <v>44345</v>
      </c>
      <c r="L1212" s="71">
        <v>44345</v>
      </c>
      <c r="M1212" s="70">
        <v>0.33333333333333331</v>
      </c>
      <c r="N1212" s="70">
        <v>0.46875</v>
      </c>
      <c r="O1212" s="50" t="s">
        <v>136</v>
      </c>
      <c r="P1212" s="50" t="s">
        <v>1354</v>
      </c>
      <c r="Q1212" s="50" t="s">
        <v>77</v>
      </c>
      <c r="R1212" s="50" t="s">
        <v>350</v>
      </c>
      <c r="S1212" s="50" t="s">
        <v>337</v>
      </c>
      <c r="T1212" s="50" t="s">
        <v>184</v>
      </c>
      <c r="U1212" s="151">
        <f t="shared" ref="U1212:U1228" si="383">+J1212-I1212</f>
        <v>0</v>
      </c>
      <c r="V1212" s="50">
        <f t="shared" ref="V1212:V1228" si="384">IF(AND(G1212&lt;&gt;"",H1212&lt;&gt;""),1,0)</f>
        <v>1</v>
      </c>
      <c r="W1212" s="152">
        <f t="shared" si="379"/>
        <v>0.18750000000000006</v>
      </c>
      <c r="X1212" s="152">
        <f t="shared" si="382"/>
        <v>0.18750000000000006</v>
      </c>
      <c r="Y1212" s="134">
        <f t="shared" ref="Y1212:Y1228" si="385">IFERROR(IF(H1212&gt;VLOOKUP(T1212,$AH$2:$AI$5,2,0),0,1),1)</f>
        <v>1</v>
      </c>
      <c r="Z1212" s="152">
        <f t="shared" ref="Z1212:Z1228" si="386">IF(Y1212=1,0,($AF$3-H1212))</f>
        <v>0</v>
      </c>
      <c r="AA1212" s="152">
        <f t="shared" ref="AA1212:AA1228" si="387">X1212+Z1212</f>
        <v>0.18750000000000006</v>
      </c>
      <c r="AB1212" s="91">
        <f t="shared" ref="AB1212:AB1228" si="388">DAY(J1212)</f>
        <v>29</v>
      </c>
      <c r="AC1212" s="81">
        <f t="shared" ref="AC1212:AC1228" si="389">MONTH(J1212)</f>
        <v>5</v>
      </c>
      <c r="AD1212" s="81">
        <f t="shared" ref="AD1212:AD1228" si="390">WEEKNUM(J1212,21)</f>
        <v>21</v>
      </c>
      <c r="AE1212" s="81" t="str">
        <f t="shared" ref="AE1212:AE1228" si="391">AC1212&amp;"-"&amp;AD1212</f>
        <v>5-21</v>
      </c>
      <c r="AF1212" s="152">
        <f t="shared" ref="AF1212:AF1228" si="392">IFERROR(IF(OR(AH1212=0,M1212="",N1212=""),0,IF(AND(AH1212=1,AG1212&lt;1,K1212=L1212,(N1212-M1212)&lt;=0.2075),N1212-M1212,IF(AND(AH1212=1,AG1212&lt;1,K1212=L1212,(N1212-M1212)&gt;0.2075),N1212-M1212-0.083,IF(AND(AH1212=1,AG1212&gt;1),((AG1212-1)*0.3541)+(N1212-$AE$5)+($AF$5-M1212-0.083),IF(AND(AH1212=1,AG1212=1,K1212&lt;&gt;L1212,(N1212-M1212)&lt;=0.332),(N1212-$AE$5)+($AF$5-M1212)-0.166,(N1212-$AE$5)+($AF$5-M1212)))))),"")</f>
        <v>0.13541666666666669</v>
      </c>
      <c r="AG1212" s="153">
        <f t="shared" ref="AG1212:AG1228" si="393">(L1212-K1212)</f>
        <v>0</v>
      </c>
      <c r="AH1212" s="85">
        <f t="shared" ref="AH1212:AH1228" si="394">IF(AND(R1212&lt;&gt;"",S1212&lt;&gt;""),1,0)</f>
        <v>1</v>
      </c>
      <c r="AI1212" s="81">
        <f t="shared" ref="AI1212:AI1228" si="395">WEEKNUM(L1212,21)</f>
        <v>21</v>
      </c>
    </row>
    <row r="1213" spans="2:35" x14ac:dyDescent="0.25">
      <c r="B1213" s="50" t="s">
        <v>1931</v>
      </c>
      <c r="C1213" s="85">
        <v>435</v>
      </c>
      <c r="D1213" s="85">
        <f t="shared" si="380"/>
        <v>1</v>
      </c>
      <c r="E1213" s="50" t="s">
        <v>1933</v>
      </c>
      <c r="F1213" s="50" t="s">
        <v>1338</v>
      </c>
      <c r="G1213" s="70">
        <v>0.33333333333333331</v>
      </c>
      <c r="H1213" s="70">
        <v>0.52083333333333337</v>
      </c>
      <c r="I1213" s="71">
        <v>44345</v>
      </c>
      <c r="J1213" s="71">
        <v>44345</v>
      </c>
      <c r="K1213" s="71">
        <v>44345</v>
      </c>
      <c r="L1213" s="71">
        <v>44345</v>
      </c>
      <c r="M1213" s="70">
        <v>0.39583333333333331</v>
      </c>
      <c r="N1213" s="70">
        <v>0.52083333333333337</v>
      </c>
      <c r="O1213" s="50" t="s">
        <v>854</v>
      </c>
      <c r="P1213" s="50" t="s">
        <v>1354</v>
      </c>
      <c r="Q1213" s="50" t="s">
        <v>77</v>
      </c>
      <c r="R1213" s="50" t="s">
        <v>352</v>
      </c>
      <c r="S1213" s="50" t="s">
        <v>337</v>
      </c>
      <c r="T1213" s="50" t="s">
        <v>184</v>
      </c>
      <c r="U1213" s="151">
        <f t="shared" si="383"/>
        <v>0</v>
      </c>
      <c r="V1213" s="50">
        <f t="shared" si="384"/>
        <v>1</v>
      </c>
      <c r="W1213" s="152">
        <f t="shared" si="379"/>
        <v>0.18750000000000006</v>
      </c>
      <c r="X1213" s="152">
        <f t="shared" si="382"/>
        <v>0.18750000000000006</v>
      </c>
      <c r="Y1213" s="134">
        <f t="shared" si="385"/>
        <v>1</v>
      </c>
      <c r="Z1213" s="152">
        <f t="shared" si="386"/>
        <v>0</v>
      </c>
      <c r="AA1213" s="152">
        <f t="shared" si="387"/>
        <v>0.18750000000000006</v>
      </c>
      <c r="AB1213" s="91">
        <f t="shared" si="388"/>
        <v>29</v>
      </c>
      <c r="AC1213" s="81">
        <f t="shared" si="389"/>
        <v>5</v>
      </c>
      <c r="AD1213" s="81">
        <f t="shared" si="390"/>
        <v>21</v>
      </c>
      <c r="AE1213" s="81" t="str">
        <f t="shared" si="391"/>
        <v>5-21</v>
      </c>
      <c r="AF1213" s="152">
        <f t="shared" si="392"/>
        <v>0.12500000000000006</v>
      </c>
      <c r="AG1213" s="153">
        <f t="shared" si="393"/>
        <v>0</v>
      </c>
      <c r="AH1213" s="85">
        <f t="shared" si="394"/>
        <v>1</v>
      </c>
      <c r="AI1213" s="81">
        <f t="shared" si="395"/>
        <v>21</v>
      </c>
    </row>
    <row r="1214" spans="2:35" x14ac:dyDescent="0.25">
      <c r="B1214" s="50" t="s">
        <v>71</v>
      </c>
      <c r="C1214" s="85">
        <v>436</v>
      </c>
      <c r="D1214" s="85">
        <f t="shared" si="380"/>
        <v>1</v>
      </c>
      <c r="E1214" s="50" t="s">
        <v>1460</v>
      </c>
      <c r="F1214" s="50" t="s">
        <v>1338</v>
      </c>
      <c r="G1214" s="70">
        <v>0.43055555555555558</v>
      </c>
      <c r="H1214" s="70">
        <v>0.5</v>
      </c>
      <c r="I1214" s="71">
        <v>44345</v>
      </c>
      <c r="J1214" s="71">
        <v>44345</v>
      </c>
      <c r="K1214" s="71">
        <v>44345</v>
      </c>
      <c r="L1214" s="71">
        <v>44345</v>
      </c>
      <c r="M1214" s="70">
        <v>0.46875</v>
      </c>
      <c r="N1214" s="70">
        <v>0.5</v>
      </c>
      <c r="O1214" s="50" t="s">
        <v>136</v>
      </c>
      <c r="P1214" s="50" t="s">
        <v>73</v>
      </c>
      <c r="Q1214" s="50" t="s">
        <v>77</v>
      </c>
      <c r="R1214" s="50" t="s">
        <v>350</v>
      </c>
      <c r="S1214" s="50" t="s">
        <v>337</v>
      </c>
      <c r="T1214" s="50" t="s">
        <v>184</v>
      </c>
      <c r="U1214" s="151">
        <f t="shared" si="383"/>
        <v>0</v>
      </c>
      <c r="V1214" s="50">
        <f t="shared" si="384"/>
        <v>1</v>
      </c>
      <c r="W1214" s="152">
        <f t="shared" si="379"/>
        <v>6.944444444444442E-2</v>
      </c>
      <c r="X1214" s="152">
        <f t="shared" si="382"/>
        <v>6.944444444444442E-2</v>
      </c>
      <c r="Y1214" s="134">
        <f t="shared" si="385"/>
        <v>1</v>
      </c>
      <c r="Z1214" s="152">
        <f t="shared" si="386"/>
        <v>0</v>
      </c>
      <c r="AA1214" s="152">
        <f t="shared" si="387"/>
        <v>6.944444444444442E-2</v>
      </c>
      <c r="AB1214" s="91">
        <f t="shared" si="388"/>
        <v>29</v>
      </c>
      <c r="AC1214" s="81">
        <f t="shared" si="389"/>
        <v>5</v>
      </c>
      <c r="AD1214" s="81">
        <f t="shared" si="390"/>
        <v>21</v>
      </c>
      <c r="AE1214" s="81" t="str">
        <f t="shared" si="391"/>
        <v>5-21</v>
      </c>
      <c r="AF1214" s="152">
        <f t="shared" si="392"/>
        <v>3.125E-2</v>
      </c>
      <c r="AG1214" s="153">
        <f t="shared" si="393"/>
        <v>0</v>
      </c>
      <c r="AH1214" s="85">
        <f t="shared" si="394"/>
        <v>1</v>
      </c>
      <c r="AI1214" s="81">
        <f t="shared" si="395"/>
        <v>21</v>
      </c>
    </row>
    <row r="1215" spans="2:35" ht="30" x14ac:dyDescent="0.25">
      <c r="B1215" s="50" t="s">
        <v>83</v>
      </c>
      <c r="C1215" s="85">
        <v>437</v>
      </c>
      <c r="D1215" s="85">
        <f t="shared" si="380"/>
        <v>1</v>
      </c>
      <c r="E1215" s="50" t="s">
        <v>1946</v>
      </c>
      <c r="F1215" s="50" t="s">
        <v>890</v>
      </c>
      <c r="G1215" s="70">
        <v>0.3298611111111111</v>
      </c>
      <c r="H1215" s="70">
        <v>0.33611111111111108</v>
      </c>
      <c r="I1215" s="71">
        <v>44347</v>
      </c>
      <c r="J1215" s="71">
        <v>44347</v>
      </c>
      <c r="K1215" s="71">
        <v>44347</v>
      </c>
      <c r="L1215" s="71">
        <v>44347</v>
      </c>
      <c r="M1215" s="70">
        <v>0.3298611111111111</v>
      </c>
      <c r="N1215" s="70">
        <v>0.3611111111111111</v>
      </c>
      <c r="O1215" s="72" t="s">
        <v>1947</v>
      </c>
      <c r="P1215" s="50" t="s">
        <v>68</v>
      </c>
      <c r="Q1215" s="50" t="s">
        <v>77</v>
      </c>
      <c r="R1215" s="50" t="s">
        <v>380</v>
      </c>
      <c r="S1215" s="50" t="s">
        <v>337</v>
      </c>
      <c r="T1215" s="50" t="s">
        <v>188</v>
      </c>
      <c r="U1215" s="151">
        <f t="shared" si="383"/>
        <v>0</v>
      </c>
      <c r="V1215" s="50">
        <f t="shared" si="384"/>
        <v>1</v>
      </c>
      <c r="W1215" s="152">
        <f t="shared" si="379"/>
        <v>6.2499999999999778E-3</v>
      </c>
      <c r="X1215" s="152">
        <f t="shared" si="382"/>
        <v>6.2499999999999778E-3</v>
      </c>
      <c r="Y1215" s="134">
        <f t="shared" si="385"/>
        <v>1</v>
      </c>
      <c r="Z1215" s="152">
        <f t="shared" si="386"/>
        <v>0</v>
      </c>
      <c r="AA1215" s="152">
        <f t="shared" si="387"/>
        <v>6.2499999999999778E-3</v>
      </c>
      <c r="AB1215" s="91">
        <f t="shared" si="388"/>
        <v>31</v>
      </c>
      <c r="AC1215" s="81">
        <f t="shared" si="389"/>
        <v>5</v>
      </c>
      <c r="AD1215" s="81">
        <f t="shared" si="390"/>
        <v>22</v>
      </c>
      <c r="AE1215" s="81" t="str">
        <f t="shared" si="391"/>
        <v>5-22</v>
      </c>
      <c r="AF1215" s="152">
        <f t="shared" si="392"/>
        <v>3.125E-2</v>
      </c>
      <c r="AG1215" s="153">
        <f t="shared" si="393"/>
        <v>0</v>
      </c>
      <c r="AH1215" s="85">
        <f t="shared" si="394"/>
        <v>1</v>
      </c>
      <c r="AI1215" s="81">
        <f t="shared" si="395"/>
        <v>22</v>
      </c>
    </row>
    <row r="1216" spans="2:35" ht="30" x14ac:dyDescent="0.25">
      <c r="B1216" s="50" t="s">
        <v>95</v>
      </c>
      <c r="C1216" s="85">
        <v>438</v>
      </c>
      <c r="D1216" s="85">
        <f t="shared" si="380"/>
        <v>1</v>
      </c>
      <c r="E1216" s="72" t="s">
        <v>1948</v>
      </c>
      <c r="F1216" s="50" t="s">
        <v>887</v>
      </c>
      <c r="G1216" s="70">
        <v>0.29166666666666669</v>
      </c>
      <c r="H1216" s="70">
        <v>0.3611111111111111</v>
      </c>
      <c r="I1216" s="71">
        <v>44347</v>
      </c>
      <c r="J1216" s="71">
        <v>44347</v>
      </c>
      <c r="K1216" s="71">
        <v>44347</v>
      </c>
      <c r="L1216" s="71">
        <v>44347</v>
      </c>
      <c r="M1216" s="70">
        <v>0.30555555555555552</v>
      </c>
      <c r="N1216" s="70">
        <v>0.3611111111111111</v>
      </c>
      <c r="O1216" s="50" t="s">
        <v>62</v>
      </c>
      <c r="P1216" s="50" t="s">
        <v>96</v>
      </c>
      <c r="Q1216" s="50" t="s">
        <v>77</v>
      </c>
      <c r="R1216" s="50" t="s">
        <v>349</v>
      </c>
      <c r="S1216" s="50" t="s">
        <v>336</v>
      </c>
      <c r="T1216" s="50" t="s">
        <v>188</v>
      </c>
      <c r="U1216" s="151">
        <f t="shared" si="383"/>
        <v>0</v>
      </c>
      <c r="V1216" s="50">
        <f t="shared" si="384"/>
        <v>1</v>
      </c>
      <c r="W1216" s="152">
        <f t="shared" si="379"/>
        <v>6.944444444444442E-2</v>
      </c>
      <c r="X1216" s="152">
        <f t="shared" si="382"/>
        <v>6.944444444444442E-2</v>
      </c>
      <c r="Y1216" s="134">
        <f t="shared" si="385"/>
        <v>1</v>
      </c>
      <c r="Z1216" s="152">
        <f t="shared" si="386"/>
        <v>0</v>
      </c>
      <c r="AA1216" s="152">
        <f t="shared" si="387"/>
        <v>6.944444444444442E-2</v>
      </c>
      <c r="AB1216" s="91">
        <f t="shared" si="388"/>
        <v>31</v>
      </c>
      <c r="AC1216" s="81">
        <f t="shared" si="389"/>
        <v>5</v>
      </c>
      <c r="AD1216" s="81">
        <f t="shared" si="390"/>
        <v>22</v>
      </c>
      <c r="AE1216" s="81" t="str">
        <f t="shared" si="391"/>
        <v>5-22</v>
      </c>
      <c r="AF1216" s="152">
        <f t="shared" si="392"/>
        <v>5.555555555555558E-2</v>
      </c>
      <c r="AG1216" s="153">
        <f t="shared" si="393"/>
        <v>0</v>
      </c>
      <c r="AH1216" s="85">
        <f t="shared" si="394"/>
        <v>1</v>
      </c>
      <c r="AI1216" s="81">
        <f t="shared" si="395"/>
        <v>22</v>
      </c>
    </row>
    <row r="1217" spans="2:35" x14ac:dyDescent="0.25">
      <c r="B1217" s="50" t="s">
        <v>192</v>
      </c>
      <c r="C1217" s="85">
        <v>439</v>
      </c>
      <c r="D1217" s="85">
        <f t="shared" si="380"/>
        <v>0</v>
      </c>
      <c r="E1217" s="50" t="s">
        <v>1963</v>
      </c>
      <c r="F1217" s="50" t="s">
        <v>887</v>
      </c>
      <c r="G1217" s="70">
        <v>0.29166666666666669</v>
      </c>
      <c r="H1217" s="192">
        <v>0.72916666666666663</v>
      </c>
      <c r="I1217" s="71">
        <v>44347</v>
      </c>
      <c r="J1217" s="201">
        <v>44348</v>
      </c>
      <c r="K1217" s="71">
        <v>44347</v>
      </c>
      <c r="L1217" s="71">
        <v>44347</v>
      </c>
      <c r="M1217" s="70">
        <v>0.29166666666666669</v>
      </c>
      <c r="N1217" s="192">
        <v>0.72916666666666663</v>
      </c>
      <c r="O1217" s="50" t="s">
        <v>323</v>
      </c>
      <c r="P1217" s="50" t="s">
        <v>242</v>
      </c>
      <c r="Q1217" s="50" t="s">
        <v>77</v>
      </c>
      <c r="R1217" s="50" t="s">
        <v>352</v>
      </c>
      <c r="S1217" s="50" t="s">
        <v>337</v>
      </c>
      <c r="T1217" s="50" t="s">
        <v>184</v>
      </c>
      <c r="U1217" s="151">
        <f t="shared" si="383"/>
        <v>1</v>
      </c>
      <c r="V1217" s="50">
        <f t="shared" si="384"/>
        <v>1</v>
      </c>
      <c r="W1217" s="152">
        <f t="shared" si="379"/>
        <v>0.87499999999999989</v>
      </c>
      <c r="X1217" s="152">
        <f t="shared" si="382"/>
        <v>1.1041666666666665</v>
      </c>
      <c r="Y1217" s="134">
        <f t="shared" si="385"/>
        <v>0</v>
      </c>
      <c r="Z1217" s="152">
        <f t="shared" si="386"/>
        <v>0.14583333333333337</v>
      </c>
      <c r="AA1217" s="152">
        <f t="shared" si="387"/>
        <v>1.25</v>
      </c>
      <c r="AB1217" s="91">
        <f t="shared" si="388"/>
        <v>1</v>
      </c>
      <c r="AC1217" s="81">
        <f t="shared" si="389"/>
        <v>6</v>
      </c>
      <c r="AD1217" s="81">
        <f t="shared" si="390"/>
        <v>22</v>
      </c>
      <c r="AE1217" s="81" t="str">
        <f t="shared" si="391"/>
        <v>6-22</v>
      </c>
      <c r="AF1217" s="152">
        <f t="shared" si="392"/>
        <v>0.35449999999999993</v>
      </c>
      <c r="AG1217" s="153">
        <f t="shared" si="393"/>
        <v>0</v>
      </c>
      <c r="AH1217" s="85">
        <f t="shared" si="394"/>
        <v>1</v>
      </c>
      <c r="AI1217" s="81">
        <f t="shared" si="395"/>
        <v>22</v>
      </c>
    </row>
    <row r="1218" spans="2:35" ht="45" x14ac:dyDescent="0.25">
      <c r="B1218" s="50" t="s">
        <v>192</v>
      </c>
      <c r="C1218" s="85">
        <v>439</v>
      </c>
      <c r="D1218" s="85">
        <f t="shared" si="380"/>
        <v>0</v>
      </c>
      <c r="E1218" s="72" t="s">
        <v>1965</v>
      </c>
      <c r="F1218" s="50" t="s">
        <v>441</v>
      </c>
      <c r="G1218" s="70">
        <v>0.29166666666666669</v>
      </c>
      <c r="H1218" s="192">
        <v>0.72916666666666663</v>
      </c>
      <c r="I1218" s="71">
        <v>44347</v>
      </c>
      <c r="J1218" s="201">
        <v>44348</v>
      </c>
      <c r="K1218" s="71">
        <v>44347</v>
      </c>
      <c r="L1218" s="71">
        <v>44347</v>
      </c>
      <c r="M1218" s="70">
        <v>0.34722222222222227</v>
      </c>
      <c r="N1218" s="192">
        <v>0.41666666666666669</v>
      </c>
      <c r="O1218" s="50" t="s">
        <v>65</v>
      </c>
      <c r="P1218" s="50" t="s">
        <v>242</v>
      </c>
      <c r="Q1218" s="50" t="s">
        <v>77</v>
      </c>
      <c r="R1218" s="50" t="s">
        <v>338</v>
      </c>
      <c r="S1218" s="50" t="s">
        <v>336</v>
      </c>
      <c r="T1218" s="50" t="s">
        <v>184</v>
      </c>
      <c r="U1218" s="151">
        <f t="shared" si="383"/>
        <v>1</v>
      </c>
      <c r="V1218" s="50">
        <f t="shared" si="384"/>
        <v>1</v>
      </c>
      <c r="W1218" s="152">
        <f t="shared" si="379"/>
        <v>0.87499999999999989</v>
      </c>
      <c r="X1218" s="152">
        <f t="shared" si="382"/>
        <v>1.1041666666666665</v>
      </c>
      <c r="Y1218" s="134">
        <f t="shared" si="385"/>
        <v>0</v>
      </c>
      <c r="Z1218" s="152">
        <f t="shared" si="386"/>
        <v>0.14583333333333337</v>
      </c>
      <c r="AA1218" s="152">
        <f t="shared" si="387"/>
        <v>1.25</v>
      </c>
      <c r="AB1218" s="91">
        <f t="shared" si="388"/>
        <v>1</v>
      </c>
      <c r="AC1218" s="81">
        <f t="shared" si="389"/>
        <v>6</v>
      </c>
      <c r="AD1218" s="81">
        <f t="shared" si="390"/>
        <v>22</v>
      </c>
      <c r="AE1218" s="81" t="str">
        <f t="shared" si="391"/>
        <v>6-22</v>
      </c>
      <c r="AF1218" s="152">
        <f t="shared" si="392"/>
        <v>6.944444444444442E-2</v>
      </c>
      <c r="AG1218" s="153">
        <f t="shared" si="393"/>
        <v>0</v>
      </c>
      <c r="AH1218" s="85">
        <f t="shared" si="394"/>
        <v>1</v>
      </c>
      <c r="AI1218" s="81">
        <f t="shared" si="395"/>
        <v>22</v>
      </c>
    </row>
    <row r="1219" spans="2:35" x14ac:dyDescent="0.25">
      <c r="B1219" s="50" t="s">
        <v>192</v>
      </c>
      <c r="C1219" s="85">
        <v>439</v>
      </c>
      <c r="D1219" s="85">
        <f t="shared" si="380"/>
        <v>0</v>
      </c>
      <c r="E1219" s="50" t="s">
        <v>1959</v>
      </c>
      <c r="F1219" s="50" t="s">
        <v>441</v>
      </c>
      <c r="G1219" s="70">
        <v>0.29166666666666669</v>
      </c>
      <c r="H1219" s="192">
        <v>0.72916666666666663</v>
      </c>
      <c r="I1219" s="71">
        <v>44347</v>
      </c>
      <c r="J1219" s="201">
        <v>44348</v>
      </c>
      <c r="K1219" s="71">
        <v>44347</v>
      </c>
      <c r="L1219" s="71">
        <v>44347</v>
      </c>
      <c r="M1219" s="70">
        <v>0.37152777777777773</v>
      </c>
      <c r="N1219" s="192">
        <v>0.4375</v>
      </c>
      <c r="O1219" s="50" t="s">
        <v>62</v>
      </c>
      <c r="P1219" s="50" t="s">
        <v>242</v>
      </c>
      <c r="Q1219" s="50" t="s">
        <v>47</v>
      </c>
      <c r="R1219" s="50" t="s">
        <v>349</v>
      </c>
      <c r="S1219" s="50" t="s">
        <v>336</v>
      </c>
      <c r="T1219" s="50" t="s">
        <v>184</v>
      </c>
      <c r="U1219" s="151">
        <f t="shared" si="383"/>
        <v>1</v>
      </c>
      <c r="V1219" s="50">
        <f t="shared" si="384"/>
        <v>1</v>
      </c>
      <c r="W1219" s="152">
        <f t="shared" si="379"/>
        <v>0.87499999999999989</v>
      </c>
      <c r="X1219" s="152">
        <f t="shared" si="382"/>
        <v>1.1041666666666665</v>
      </c>
      <c r="Y1219" s="134">
        <f t="shared" si="385"/>
        <v>0</v>
      </c>
      <c r="Z1219" s="152">
        <f t="shared" si="386"/>
        <v>0.14583333333333337</v>
      </c>
      <c r="AA1219" s="152">
        <f t="shared" si="387"/>
        <v>1.25</v>
      </c>
      <c r="AB1219" s="91">
        <f t="shared" si="388"/>
        <v>1</v>
      </c>
      <c r="AC1219" s="81">
        <f t="shared" si="389"/>
        <v>6</v>
      </c>
      <c r="AD1219" s="81">
        <f t="shared" si="390"/>
        <v>22</v>
      </c>
      <c r="AE1219" s="81" t="str">
        <f t="shared" si="391"/>
        <v>6-22</v>
      </c>
      <c r="AF1219" s="152">
        <f t="shared" si="392"/>
        <v>6.5972222222222265E-2</v>
      </c>
      <c r="AG1219" s="153">
        <f t="shared" si="393"/>
        <v>0</v>
      </c>
      <c r="AH1219" s="85">
        <f t="shared" si="394"/>
        <v>1</v>
      </c>
      <c r="AI1219" s="81">
        <f t="shared" si="395"/>
        <v>22</v>
      </c>
    </row>
    <row r="1220" spans="2:35" x14ac:dyDescent="0.25">
      <c r="B1220" s="50" t="s">
        <v>192</v>
      </c>
      <c r="C1220" s="85">
        <v>439</v>
      </c>
      <c r="D1220" s="85">
        <f t="shared" si="380"/>
        <v>0</v>
      </c>
      <c r="E1220" s="50" t="s">
        <v>1964</v>
      </c>
      <c r="F1220" s="50" t="s">
        <v>441</v>
      </c>
      <c r="G1220" s="70">
        <v>0.29166666666666669</v>
      </c>
      <c r="H1220" s="192">
        <v>0.72916666666666663</v>
      </c>
      <c r="I1220" s="71">
        <v>44347</v>
      </c>
      <c r="J1220" s="201">
        <v>44348</v>
      </c>
      <c r="K1220" s="71">
        <v>44347</v>
      </c>
      <c r="L1220" s="71">
        <v>44347</v>
      </c>
      <c r="M1220" s="70">
        <v>0.63888888888888895</v>
      </c>
      <c r="N1220" s="192">
        <v>0.68402777777777779</v>
      </c>
      <c r="O1220" s="50" t="s">
        <v>62</v>
      </c>
      <c r="P1220" s="50" t="s">
        <v>242</v>
      </c>
      <c r="Q1220" s="50" t="s">
        <v>47</v>
      </c>
      <c r="R1220" s="50" t="s">
        <v>349</v>
      </c>
      <c r="S1220" s="50" t="s">
        <v>336</v>
      </c>
      <c r="T1220" s="50" t="s">
        <v>184</v>
      </c>
      <c r="U1220" s="151">
        <f t="shared" si="383"/>
        <v>1</v>
      </c>
      <c r="V1220" s="50">
        <f t="shared" si="384"/>
        <v>1</v>
      </c>
      <c r="W1220" s="152">
        <f t="shared" si="379"/>
        <v>0.87499999999999989</v>
      </c>
      <c r="X1220" s="152">
        <f t="shared" si="382"/>
        <v>1.1041666666666665</v>
      </c>
      <c r="Y1220" s="134">
        <f t="shared" si="385"/>
        <v>0</v>
      </c>
      <c r="Z1220" s="152">
        <f t="shared" si="386"/>
        <v>0.14583333333333337</v>
      </c>
      <c r="AA1220" s="152">
        <f t="shared" si="387"/>
        <v>1.25</v>
      </c>
      <c r="AB1220" s="91">
        <f t="shared" si="388"/>
        <v>1</v>
      </c>
      <c r="AC1220" s="81">
        <f t="shared" si="389"/>
        <v>6</v>
      </c>
      <c r="AD1220" s="81">
        <f t="shared" si="390"/>
        <v>22</v>
      </c>
      <c r="AE1220" s="81" t="str">
        <f t="shared" si="391"/>
        <v>6-22</v>
      </c>
      <c r="AF1220" s="152">
        <f t="shared" si="392"/>
        <v>4.513888888888884E-2</v>
      </c>
      <c r="AG1220" s="153">
        <f t="shared" si="393"/>
        <v>0</v>
      </c>
      <c r="AH1220" s="85">
        <f t="shared" si="394"/>
        <v>1</v>
      </c>
      <c r="AI1220" s="81">
        <f t="shared" si="395"/>
        <v>22</v>
      </c>
    </row>
    <row r="1221" spans="2:35" x14ac:dyDescent="0.25">
      <c r="B1221" s="50" t="s">
        <v>192</v>
      </c>
      <c r="C1221" s="85">
        <v>439</v>
      </c>
      <c r="D1221" s="85">
        <f t="shared" si="380"/>
        <v>0</v>
      </c>
      <c r="E1221" s="50" t="s">
        <v>2009</v>
      </c>
      <c r="F1221" s="50" t="s">
        <v>887</v>
      </c>
      <c r="G1221" s="70">
        <v>0.29166666666666669</v>
      </c>
      <c r="H1221" s="192">
        <v>0.72916666666666663</v>
      </c>
      <c r="I1221" s="71">
        <v>44347</v>
      </c>
      <c r="J1221" s="201">
        <v>44348</v>
      </c>
      <c r="K1221" s="71">
        <v>44348</v>
      </c>
      <c r="L1221" s="71">
        <v>44348</v>
      </c>
      <c r="M1221" s="70">
        <v>0.3125</v>
      </c>
      <c r="N1221" s="192">
        <v>0.625</v>
      </c>
      <c r="O1221" s="50" t="s">
        <v>323</v>
      </c>
      <c r="P1221" s="50" t="s">
        <v>242</v>
      </c>
      <c r="Q1221" s="50" t="s">
        <v>77</v>
      </c>
      <c r="R1221" s="50" t="s">
        <v>352</v>
      </c>
      <c r="S1221" s="50" t="s">
        <v>337</v>
      </c>
      <c r="T1221" s="50" t="s">
        <v>184</v>
      </c>
      <c r="U1221" s="151">
        <f t="shared" si="383"/>
        <v>1</v>
      </c>
      <c r="V1221" s="50">
        <f t="shared" si="384"/>
        <v>1</v>
      </c>
      <c r="W1221" s="152">
        <f t="shared" si="379"/>
        <v>0.87499999999999989</v>
      </c>
      <c r="X1221" s="152">
        <f t="shared" si="382"/>
        <v>1.1041666666666665</v>
      </c>
      <c r="Y1221" s="134">
        <f t="shared" si="385"/>
        <v>0</v>
      </c>
      <c r="Z1221" s="152">
        <f t="shared" si="386"/>
        <v>0.14583333333333337</v>
      </c>
      <c r="AA1221" s="152">
        <f t="shared" si="387"/>
        <v>1.25</v>
      </c>
      <c r="AB1221" s="91">
        <f t="shared" si="388"/>
        <v>1</v>
      </c>
      <c r="AC1221" s="81">
        <f t="shared" si="389"/>
        <v>6</v>
      </c>
      <c r="AD1221" s="81">
        <f t="shared" si="390"/>
        <v>22</v>
      </c>
      <c r="AE1221" s="81" t="str">
        <f t="shared" si="391"/>
        <v>6-22</v>
      </c>
      <c r="AF1221" s="152">
        <f t="shared" si="392"/>
        <v>0.22949999999999998</v>
      </c>
      <c r="AG1221" s="153">
        <f t="shared" si="393"/>
        <v>0</v>
      </c>
      <c r="AH1221" s="85">
        <f t="shared" si="394"/>
        <v>1</v>
      </c>
      <c r="AI1221" s="81">
        <f t="shared" si="395"/>
        <v>22</v>
      </c>
    </row>
    <row r="1222" spans="2:35" ht="45" x14ac:dyDescent="0.25">
      <c r="B1222" s="50" t="s">
        <v>192</v>
      </c>
      <c r="C1222" s="85">
        <v>439</v>
      </c>
      <c r="D1222" s="85">
        <f t="shared" si="380"/>
        <v>1</v>
      </c>
      <c r="E1222" s="72" t="s">
        <v>2010</v>
      </c>
      <c r="F1222" s="50" t="s">
        <v>441</v>
      </c>
      <c r="G1222" s="70">
        <v>0.29166666666666669</v>
      </c>
      <c r="H1222" s="192">
        <v>0.72916666666666663</v>
      </c>
      <c r="I1222" s="71">
        <v>44347</v>
      </c>
      <c r="J1222" s="201">
        <v>44348</v>
      </c>
      <c r="K1222" s="71">
        <v>44348</v>
      </c>
      <c r="L1222" s="71">
        <v>44348</v>
      </c>
      <c r="M1222" s="70">
        <v>0.52083333333333337</v>
      </c>
      <c r="N1222" s="192">
        <v>0.72916666666666663</v>
      </c>
      <c r="O1222" s="50" t="s">
        <v>65</v>
      </c>
      <c r="P1222" s="50" t="s">
        <v>242</v>
      </c>
      <c r="Q1222" s="50" t="s">
        <v>77</v>
      </c>
      <c r="R1222" s="50" t="s">
        <v>351</v>
      </c>
      <c r="S1222" s="50" t="s">
        <v>336</v>
      </c>
      <c r="T1222" s="50" t="s">
        <v>184</v>
      </c>
      <c r="U1222" s="151">
        <f t="shared" si="383"/>
        <v>1</v>
      </c>
      <c r="V1222" s="50">
        <f t="shared" si="384"/>
        <v>1</v>
      </c>
      <c r="W1222" s="152">
        <f t="shared" si="379"/>
        <v>0.87499999999999989</v>
      </c>
      <c r="X1222" s="152">
        <f t="shared" si="382"/>
        <v>1.1041666666666665</v>
      </c>
      <c r="Y1222" s="134">
        <f t="shared" si="385"/>
        <v>0</v>
      </c>
      <c r="Z1222" s="152">
        <f t="shared" si="386"/>
        <v>0.14583333333333337</v>
      </c>
      <c r="AA1222" s="152">
        <f t="shared" si="387"/>
        <v>1.25</v>
      </c>
      <c r="AB1222" s="91">
        <f t="shared" si="388"/>
        <v>1</v>
      </c>
      <c r="AC1222" s="81">
        <f t="shared" si="389"/>
        <v>6</v>
      </c>
      <c r="AD1222" s="81">
        <f t="shared" si="390"/>
        <v>22</v>
      </c>
      <c r="AE1222" s="81" t="str">
        <f t="shared" si="391"/>
        <v>6-22</v>
      </c>
      <c r="AF1222" s="152">
        <f t="shared" si="392"/>
        <v>0.12533333333333324</v>
      </c>
      <c r="AG1222" s="153">
        <f t="shared" si="393"/>
        <v>0</v>
      </c>
      <c r="AH1222" s="85">
        <f t="shared" si="394"/>
        <v>1</v>
      </c>
      <c r="AI1222" s="81">
        <f t="shared" si="395"/>
        <v>22</v>
      </c>
    </row>
    <row r="1223" spans="2:35" x14ac:dyDescent="0.25">
      <c r="B1223" s="50" t="s">
        <v>181</v>
      </c>
      <c r="C1223" s="85">
        <v>440</v>
      </c>
      <c r="D1223" s="85">
        <f t="shared" si="380"/>
        <v>0</v>
      </c>
      <c r="E1223" s="50" t="s">
        <v>1949</v>
      </c>
      <c r="F1223" s="50" t="s">
        <v>517</v>
      </c>
      <c r="G1223" s="70">
        <v>0.3298611111111111</v>
      </c>
      <c r="H1223" s="192">
        <v>0.66666666666666663</v>
      </c>
      <c r="I1223" s="71">
        <v>44347</v>
      </c>
      <c r="J1223" s="201">
        <v>44348</v>
      </c>
      <c r="K1223" s="71">
        <v>44347</v>
      </c>
      <c r="L1223" s="71">
        <v>44348</v>
      </c>
      <c r="M1223" s="70">
        <v>0.33333333333333331</v>
      </c>
      <c r="N1223" s="70">
        <v>0.36458333333333331</v>
      </c>
      <c r="O1223" s="50" t="s">
        <v>1916</v>
      </c>
      <c r="P1223" s="50" t="s">
        <v>182</v>
      </c>
      <c r="Q1223" s="50" t="s">
        <v>77</v>
      </c>
      <c r="R1223" s="50" t="s">
        <v>338</v>
      </c>
      <c r="S1223" s="50" t="s">
        <v>336</v>
      </c>
      <c r="T1223" s="50" t="s">
        <v>184</v>
      </c>
      <c r="U1223" s="151">
        <f t="shared" si="383"/>
        <v>1</v>
      </c>
      <c r="V1223" s="50">
        <f t="shared" si="384"/>
        <v>1</v>
      </c>
      <c r="W1223" s="152">
        <f t="shared" si="379"/>
        <v>0.77430555555555547</v>
      </c>
      <c r="X1223" s="152">
        <f t="shared" si="382"/>
        <v>1.0034722222222221</v>
      </c>
      <c r="Y1223" s="134">
        <f t="shared" si="385"/>
        <v>1</v>
      </c>
      <c r="Z1223" s="152">
        <f t="shared" si="386"/>
        <v>0</v>
      </c>
      <c r="AA1223" s="152">
        <f t="shared" si="387"/>
        <v>1.0034722222222221</v>
      </c>
      <c r="AB1223" s="91">
        <f t="shared" si="388"/>
        <v>1</v>
      </c>
      <c r="AC1223" s="81">
        <f t="shared" si="389"/>
        <v>6</v>
      </c>
      <c r="AD1223" s="81">
        <f t="shared" si="390"/>
        <v>22</v>
      </c>
      <c r="AE1223" s="81" t="str">
        <f t="shared" si="391"/>
        <v>6-22</v>
      </c>
      <c r="AF1223" s="152">
        <f t="shared" si="392"/>
        <v>0.30274999999999996</v>
      </c>
      <c r="AG1223" s="153">
        <f t="shared" si="393"/>
        <v>1</v>
      </c>
      <c r="AH1223" s="85">
        <f t="shared" si="394"/>
        <v>1</v>
      </c>
      <c r="AI1223" s="81">
        <f t="shared" si="395"/>
        <v>22</v>
      </c>
    </row>
    <row r="1224" spans="2:35" ht="30" x14ac:dyDescent="0.25">
      <c r="B1224" s="50" t="s">
        <v>181</v>
      </c>
      <c r="C1224" s="85">
        <v>440</v>
      </c>
      <c r="D1224" s="85">
        <f t="shared" si="380"/>
        <v>0</v>
      </c>
      <c r="E1224" s="72" t="s">
        <v>1978</v>
      </c>
      <c r="F1224" s="50" t="s">
        <v>441</v>
      </c>
      <c r="G1224" s="70">
        <v>0.3298611111111111</v>
      </c>
      <c r="H1224" s="192">
        <v>0.66666666666666663</v>
      </c>
      <c r="I1224" s="71">
        <v>44347</v>
      </c>
      <c r="J1224" s="201">
        <v>44348</v>
      </c>
      <c r="K1224" s="71">
        <v>44348</v>
      </c>
      <c r="L1224" s="71">
        <v>44348</v>
      </c>
      <c r="M1224" s="70">
        <v>0.40972222222222227</v>
      </c>
      <c r="N1224" s="70">
        <v>0.45555555555555555</v>
      </c>
      <c r="O1224" s="50" t="s">
        <v>126</v>
      </c>
      <c r="P1224" s="50" t="s">
        <v>182</v>
      </c>
      <c r="Q1224" s="50" t="s">
        <v>77</v>
      </c>
      <c r="R1224" s="50" t="s">
        <v>338</v>
      </c>
      <c r="S1224" s="50" t="s">
        <v>337</v>
      </c>
      <c r="T1224" s="50" t="s">
        <v>184</v>
      </c>
      <c r="U1224" s="151">
        <f t="shared" si="383"/>
        <v>1</v>
      </c>
      <c r="V1224" s="50">
        <f t="shared" si="384"/>
        <v>1</v>
      </c>
      <c r="W1224" s="152">
        <f t="shared" si="379"/>
        <v>0.77430555555555547</v>
      </c>
      <c r="X1224" s="152">
        <f t="shared" si="382"/>
        <v>1.0034722222222221</v>
      </c>
      <c r="Y1224" s="134">
        <f t="shared" si="385"/>
        <v>1</v>
      </c>
      <c r="Z1224" s="152">
        <f t="shared" si="386"/>
        <v>0</v>
      </c>
      <c r="AA1224" s="152">
        <f t="shared" si="387"/>
        <v>1.0034722222222221</v>
      </c>
      <c r="AB1224" s="91">
        <f t="shared" si="388"/>
        <v>1</v>
      </c>
      <c r="AC1224" s="81">
        <f t="shared" si="389"/>
        <v>6</v>
      </c>
      <c r="AD1224" s="81">
        <f t="shared" si="390"/>
        <v>22</v>
      </c>
      <c r="AE1224" s="81" t="str">
        <f t="shared" si="391"/>
        <v>6-22</v>
      </c>
      <c r="AF1224" s="152">
        <f t="shared" si="392"/>
        <v>4.5833333333333282E-2</v>
      </c>
      <c r="AG1224" s="153">
        <f t="shared" si="393"/>
        <v>0</v>
      </c>
      <c r="AH1224" s="85">
        <f t="shared" si="394"/>
        <v>1</v>
      </c>
      <c r="AI1224" s="81">
        <f t="shared" si="395"/>
        <v>22</v>
      </c>
    </row>
    <row r="1225" spans="2:35" x14ac:dyDescent="0.25">
      <c r="B1225" s="50" t="s">
        <v>181</v>
      </c>
      <c r="C1225" s="85">
        <v>440</v>
      </c>
      <c r="D1225" s="85">
        <f t="shared" si="380"/>
        <v>1</v>
      </c>
      <c r="E1225" s="50" t="s">
        <v>2008</v>
      </c>
      <c r="F1225" s="50" t="s">
        <v>441</v>
      </c>
      <c r="G1225" s="70">
        <v>0.3298611111111111</v>
      </c>
      <c r="H1225" s="192">
        <v>0.66666666666666663</v>
      </c>
      <c r="I1225" s="71">
        <v>44347</v>
      </c>
      <c r="J1225" s="201">
        <v>44348</v>
      </c>
      <c r="K1225" s="71">
        <v>44348</v>
      </c>
      <c r="L1225" s="71">
        <v>44348</v>
      </c>
      <c r="M1225" s="70">
        <v>0.58333333333333337</v>
      </c>
      <c r="N1225" s="192">
        <v>0.66666666666666663</v>
      </c>
      <c r="O1225" s="50" t="s">
        <v>174</v>
      </c>
      <c r="P1225" s="50" t="s">
        <v>182</v>
      </c>
      <c r="Q1225" s="50" t="s">
        <v>77</v>
      </c>
      <c r="R1225" s="50" t="s">
        <v>338</v>
      </c>
      <c r="S1225" s="50" t="s">
        <v>336</v>
      </c>
      <c r="T1225" s="50" t="s">
        <v>184</v>
      </c>
      <c r="U1225" s="151">
        <f t="shared" si="383"/>
        <v>1</v>
      </c>
      <c r="V1225" s="50">
        <f t="shared" si="384"/>
        <v>1</v>
      </c>
      <c r="W1225" s="152">
        <f t="shared" si="379"/>
        <v>0.77430555555555547</v>
      </c>
      <c r="X1225" s="152">
        <f t="shared" si="382"/>
        <v>1.0034722222222221</v>
      </c>
      <c r="Y1225" s="134">
        <f t="shared" si="385"/>
        <v>1</v>
      </c>
      <c r="Z1225" s="152">
        <f t="shared" si="386"/>
        <v>0</v>
      </c>
      <c r="AA1225" s="152">
        <f t="shared" si="387"/>
        <v>1.0034722222222221</v>
      </c>
      <c r="AB1225" s="91">
        <f t="shared" si="388"/>
        <v>1</v>
      </c>
      <c r="AC1225" s="81">
        <f t="shared" si="389"/>
        <v>6</v>
      </c>
      <c r="AD1225" s="81">
        <f t="shared" si="390"/>
        <v>22</v>
      </c>
      <c r="AE1225" s="81" t="str">
        <f t="shared" si="391"/>
        <v>6-22</v>
      </c>
      <c r="AF1225" s="152">
        <f t="shared" si="392"/>
        <v>8.3333333333333259E-2</v>
      </c>
      <c r="AG1225" s="153">
        <f t="shared" si="393"/>
        <v>0</v>
      </c>
      <c r="AH1225" s="85">
        <f t="shared" si="394"/>
        <v>1</v>
      </c>
      <c r="AI1225" s="81">
        <f t="shared" si="395"/>
        <v>22</v>
      </c>
    </row>
    <row r="1226" spans="2:35" x14ac:dyDescent="0.25">
      <c r="B1226" s="50" t="s">
        <v>1950</v>
      </c>
      <c r="C1226" s="85">
        <v>441</v>
      </c>
      <c r="D1226" s="85">
        <f t="shared" si="380"/>
        <v>0</v>
      </c>
      <c r="E1226" s="50" t="s">
        <v>1951</v>
      </c>
      <c r="F1226" s="50" t="s">
        <v>1961</v>
      </c>
      <c r="G1226" s="70">
        <v>0.33333333333333331</v>
      </c>
      <c r="H1226" s="70">
        <v>0.60416666666666663</v>
      </c>
      <c r="I1226" s="71">
        <v>44347</v>
      </c>
      <c r="J1226" s="71">
        <v>44347</v>
      </c>
      <c r="K1226" s="71">
        <v>44347</v>
      </c>
      <c r="L1226" s="71">
        <v>44347</v>
      </c>
      <c r="M1226" s="70">
        <v>0.33333333333333331</v>
      </c>
      <c r="N1226" s="70">
        <v>0.36805555555555558</v>
      </c>
      <c r="O1226" s="50" t="s">
        <v>72</v>
      </c>
      <c r="P1226" s="50" t="s">
        <v>85</v>
      </c>
      <c r="Q1226" s="50" t="s">
        <v>77</v>
      </c>
      <c r="R1226" s="50" t="s">
        <v>443</v>
      </c>
      <c r="S1226" s="50" t="s">
        <v>337</v>
      </c>
      <c r="T1226" s="50" t="s">
        <v>187</v>
      </c>
      <c r="U1226" s="151">
        <f t="shared" si="383"/>
        <v>0</v>
      </c>
      <c r="V1226" s="50">
        <f t="shared" si="384"/>
        <v>1</v>
      </c>
      <c r="W1226" s="152">
        <f t="shared" si="379"/>
        <v>0.1878333333333333</v>
      </c>
      <c r="X1226" s="152">
        <f t="shared" si="382"/>
        <v>0.22916333333333333</v>
      </c>
      <c r="Y1226" s="134">
        <f t="shared" si="385"/>
        <v>1</v>
      </c>
      <c r="Z1226" s="152">
        <f t="shared" si="386"/>
        <v>0</v>
      </c>
      <c r="AA1226" s="152">
        <f t="shared" si="387"/>
        <v>0.22916333333333333</v>
      </c>
      <c r="AB1226" s="91">
        <f t="shared" si="388"/>
        <v>31</v>
      </c>
      <c r="AC1226" s="81">
        <f t="shared" si="389"/>
        <v>5</v>
      </c>
      <c r="AD1226" s="81">
        <f t="shared" si="390"/>
        <v>22</v>
      </c>
      <c r="AE1226" s="81" t="str">
        <f t="shared" si="391"/>
        <v>5-22</v>
      </c>
      <c r="AF1226" s="152">
        <f t="shared" si="392"/>
        <v>3.4722222222222265E-2</v>
      </c>
      <c r="AG1226" s="153">
        <f t="shared" si="393"/>
        <v>0</v>
      </c>
      <c r="AH1226" s="85">
        <f t="shared" si="394"/>
        <v>1</v>
      </c>
      <c r="AI1226" s="81">
        <f t="shared" si="395"/>
        <v>22</v>
      </c>
    </row>
    <row r="1227" spans="2:35" x14ac:dyDescent="0.25">
      <c r="B1227" s="50" t="s">
        <v>1950</v>
      </c>
      <c r="C1227" s="85">
        <v>441</v>
      </c>
      <c r="D1227" s="85">
        <v>0</v>
      </c>
      <c r="E1227" s="50" t="s">
        <v>1960</v>
      </c>
      <c r="F1227" s="50" t="s">
        <v>1961</v>
      </c>
      <c r="G1227" s="70">
        <v>0.33333333333333331</v>
      </c>
      <c r="H1227" s="70">
        <v>0.60416666666666663</v>
      </c>
      <c r="I1227" s="71">
        <v>44347</v>
      </c>
      <c r="J1227" s="71">
        <v>44347</v>
      </c>
      <c r="K1227" s="71">
        <v>44347</v>
      </c>
      <c r="L1227" s="71">
        <v>44347</v>
      </c>
      <c r="M1227" s="70">
        <v>0.58680555555555558</v>
      </c>
      <c r="N1227" s="70">
        <v>0.60416666666666663</v>
      </c>
      <c r="O1227" s="50" t="s">
        <v>72</v>
      </c>
      <c r="P1227" s="50" t="s">
        <v>85</v>
      </c>
      <c r="Q1227" s="50" t="s">
        <v>77</v>
      </c>
      <c r="R1227" s="50" t="s">
        <v>443</v>
      </c>
      <c r="S1227" s="50" t="s">
        <v>337</v>
      </c>
      <c r="T1227" s="50" t="s">
        <v>187</v>
      </c>
      <c r="U1227" s="151">
        <f t="shared" si="383"/>
        <v>0</v>
      </c>
      <c r="V1227" s="50">
        <f t="shared" si="384"/>
        <v>1</v>
      </c>
      <c r="W1227" s="152">
        <f t="shared" si="379"/>
        <v>0.1878333333333333</v>
      </c>
      <c r="X1227" s="152">
        <f t="shared" si="382"/>
        <v>0.22916333333333333</v>
      </c>
      <c r="Y1227" s="134">
        <f t="shared" si="385"/>
        <v>1</v>
      </c>
      <c r="Z1227" s="152">
        <f t="shared" si="386"/>
        <v>0</v>
      </c>
      <c r="AA1227" s="152">
        <f t="shared" si="387"/>
        <v>0.22916333333333333</v>
      </c>
      <c r="AB1227" s="91">
        <f t="shared" si="388"/>
        <v>31</v>
      </c>
      <c r="AC1227" s="81">
        <f t="shared" si="389"/>
        <v>5</v>
      </c>
      <c r="AD1227" s="81">
        <f t="shared" si="390"/>
        <v>22</v>
      </c>
      <c r="AE1227" s="81" t="str">
        <f t="shared" si="391"/>
        <v>5-22</v>
      </c>
      <c r="AF1227" s="152">
        <f t="shared" si="392"/>
        <v>1.7361111111111049E-2</v>
      </c>
      <c r="AG1227" s="153">
        <f t="shared" si="393"/>
        <v>0</v>
      </c>
      <c r="AH1227" s="85">
        <f t="shared" si="394"/>
        <v>1</v>
      </c>
      <c r="AI1227" s="81">
        <f t="shared" si="395"/>
        <v>22</v>
      </c>
    </row>
    <row r="1228" spans="2:35" ht="30" x14ac:dyDescent="0.25">
      <c r="B1228" s="50" t="s">
        <v>113</v>
      </c>
      <c r="C1228" s="85">
        <v>442</v>
      </c>
      <c r="D1228" s="85">
        <f t="shared" si="380"/>
        <v>1</v>
      </c>
      <c r="E1228" s="72" t="s">
        <v>1962</v>
      </c>
      <c r="F1228" s="50" t="s">
        <v>887</v>
      </c>
      <c r="G1228" s="70">
        <v>0.33680555555555558</v>
      </c>
      <c r="H1228" s="70">
        <v>0.62708333333333333</v>
      </c>
      <c r="I1228" s="71">
        <v>44347</v>
      </c>
      <c r="J1228" s="71">
        <v>44347</v>
      </c>
      <c r="K1228" s="71">
        <v>44347</v>
      </c>
      <c r="L1228" s="71">
        <v>44347</v>
      </c>
      <c r="M1228" s="70">
        <v>0.3888888888888889</v>
      </c>
      <c r="N1228" s="70">
        <v>0.62708333333333333</v>
      </c>
      <c r="O1228" s="50" t="s">
        <v>100</v>
      </c>
      <c r="P1228" s="50" t="s">
        <v>241</v>
      </c>
      <c r="Q1228" s="50" t="s">
        <v>77</v>
      </c>
      <c r="R1228" s="50" t="s">
        <v>443</v>
      </c>
      <c r="S1228" s="50" t="s">
        <v>336</v>
      </c>
      <c r="T1228" s="50" t="s">
        <v>185</v>
      </c>
      <c r="U1228" s="151">
        <f t="shared" si="383"/>
        <v>0</v>
      </c>
      <c r="V1228" s="50">
        <f t="shared" si="384"/>
        <v>1</v>
      </c>
      <c r="W1228" s="152">
        <f t="shared" si="379"/>
        <v>0.20727777777777773</v>
      </c>
      <c r="X1228" s="152">
        <f t="shared" si="382"/>
        <v>0.24860777777777776</v>
      </c>
      <c r="Y1228" s="134">
        <f t="shared" si="385"/>
        <v>0</v>
      </c>
      <c r="Z1228" s="152">
        <f t="shared" si="386"/>
        <v>0.24791666666666667</v>
      </c>
      <c r="AA1228" s="152">
        <f t="shared" si="387"/>
        <v>0.49652444444444443</v>
      </c>
      <c r="AB1228" s="91">
        <f t="shared" si="388"/>
        <v>31</v>
      </c>
      <c r="AC1228" s="81">
        <f t="shared" si="389"/>
        <v>5</v>
      </c>
      <c r="AD1228" s="81">
        <f t="shared" si="390"/>
        <v>22</v>
      </c>
      <c r="AE1228" s="81" t="str">
        <f t="shared" si="391"/>
        <v>5-22</v>
      </c>
      <c r="AF1228" s="152">
        <f t="shared" si="392"/>
        <v>0.15519444444444441</v>
      </c>
      <c r="AG1228" s="153">
        <f t="shared" si="393"/>
        <v>0</v>
      </c>
      <c r="AH1228" s="85">
        <f t="shared" si="394"/>
        <v>1</v>
      </c>
      <c r="AI1228" s="81">
        <f t="shared" si="395"/>
        <v>22</v>
      </c>
    </row>
    <row r="1229" spans="2:35" x14ac:dyDescent="0.25">
      <c r="B1229" s="50" t="s">
        <v>1064</v>
      </c>
      <c r="C1229" s="85">
        <v>443</v>
      </c>
      <c r="D1229" s="85">
        <f t="shared" si="380"/>
        <v>0</v>
      </c>
      <c r="E1229" s="50" t="s">
        <v>1952</v>
      </c>
      <c r="F1229" s="50" t="s">
        <v>441</v>
      </c>
      <c r="G1229" s="70">
        <v>0.36805555555555558</v>
      </c>
      <c r="H1229" s="192">
        <v>0.61805555555555558</v>
      </c>
      <c r="I1229" s="71">
        <v>44347</v>
      </c>
      <c r="J1229" s="71">
        <v>44347</v>
      </c>
      <c r="K1229" s="71">
        <v>44347</v>
      </c>
      <c r="L1229" s="71">
        <v>44347</v>
      </c>
      <c r="M1229" s="70">
        <v>0.36805555555555558</v>
      </c>
      <c r="N1229" s="70">
        <v>0.38194444444444442</v>
      </c>
      <c r="O1229" s="50" t="s">
        <v>72</v>
      </c>
      <c r="P1229" s="50" t="s">
        <v>1066</v>
      </c>
      <c r="Q1229" s="50" t="s">
        <v>47</v>
      </c>
      <c r="R1229" s="50" t="s">
        <v>443</v>
      </c>
      <c r="S1229" s="50" t="s">
        <v>336</v>
      </c>
      <c r="T1229" s="50" t="s">
        <v>185</v>
      </c>
      <c r="U1229" s="151">
        <f t="shared" ref="U1229:U1292" si="396">+J1229-I1229</f>
        <v>0</v>
      </c>
      <c r="V1229" s="50">
        <f t="shared" ref="V1229:V1292" si="397">IF(AND(G1229&lt;&gt;"",H1229&lt;&gt;""),1,0)</f>
        <v>1</v>
      </c>
      <c r="W1229" s="152">
        <f t="shared" ref="W1229:W1292" si="398">IF(OR(V1229=0,G1229="",H1229=""),0,IF(AND(V1229=1,U1229&lt;1,I1229=J1229,(H1229-G1229)&lt;=0.2075),H1229-G1229,IF(AND(V1229=1,U1229&lt;1,I1229=J1229,(H1229-G1229)&gt;0.2075),H1229-G1229-0.083,IF(AND(V1229=1,U1229&gt;1),((U1229-1)*0.3541)+(H1229-$AE$5)+($AF$5-G1229-0.083),IF(AND(V1229=1,U1229=1,I1229&lt;&gt;J1229,(H1229-G1229)&lt;=0.332),(H1229-$AE$5)+($AF$5-G1229)-0.166,(H1229-$AE$5)+($AF$5-G1229))))))</f>
        <v>0.16699999999999998</v>
      </c>
      <c r="X1229" s="152">
        <f t="shared" ref="X1229:X1292" si="399">IF(OR(V1229=0,G1229="",H1229=""),0,IF(AND(V1229=1,U1229&lt;1,I1229=J1229,(H1229-G1229)&lt;=0.2075),H1229-G1229,IF(AND(V1229=1,U1229&lt;1,I1229=J1229,(H1229-G1229)&gt;0.2075),H1229-G1229-0.04167,IF(AND(V1229=1,U1229&gt;1),((U1229-1)*0.583)+(H1229-$AE$3)+($AF$3-G1229-0.04167),IF(AND(V1229=1,U1229=1,I1229&lt;&gt;J1229,(H1229-G1229)&lt;=0.332),(H1229-$AE$3)+($AF$3-G1229)-0.166,(H1229-$AE$3)+($AF$3-G1229))))))</f>
        <v>0.20833000000000002</v>
      </c>
      <c r="Y1229" s="134">
        <f t="shared" ref="Y1229:Y1292" si="400">IFERROR(IF(H1229&gt;VLOOKUP(T1229,$AH$2:$AI$5,2,0),0,1),1)</f>
        <v>0</v>
      </c>
      <c r="Z1229" s="152">
        <f t="shared" ref="Z1229:Z1292" si="401">IF(Y1229=1,0,($AF$3-H1229))</f>
        <v>0.25694444444444442</v>
      </c>
      <c r="AA1229" s="152">
        <f t="shared" ref="AA1229:AA1292" si="402">X1229+Z1229</f>
        <v>0.46527444444444443</v>
      </c>
      <c r="AB1229" s="91">
        <f t="shared" ref="AB1229:AB1292" si="403">DAY(J1229)</f>
        <v>31</v>
      </c>
      <c r="AC1229" s="81">
        <f t="shared" ref="AC1229:AC1292" si="404">MONTH(J1229)</f>
        <v>5</v>
      </c>
      <c r="AD1229" s="81">
        <f t="shared" ref="AD1229:AD1292" si="405">WEEKNUM(J1229,21)</f>
        <v>22</v>
      </c>
      <c r="AE1229" s="81" t="str">
        <f t="shared" ref="AE1229:AE1292" si="406">AC1229&amp;"-"&amp;AD1229</f>
        <v>5-22</v>
      </c>
      <c r="AF1229" s="152">
        <f t="shared" ref="AF1229:AF1292" si="407">IFERROR(IF(OR(AH1229=0,M1229="",N1229=""),0,IF(AND(AH1229=1,AG1229&lt;1,K1229=L1229,(N1229-M1229)&lt;=0.2075),N1229-M1229,IF(AND(AH1229=1,AG1229&lt;1,K1229=L1229,(N1229-M1229)&gt;0.2075),N1229-M1229-0.083,IF(AND(AH1229=1,AG1229&gt;1),((AG1229-1)*0.3541)+(N1229-$AE$5)+($AF$5-M1229-0.083),IF(AND(AH1229=1,AG1229=1,K1229&lt;&gt;L1229,(N1229-M1229)&lt;=0.332),(N1229-$AE$5)+($AF$5-M1229)-0.166,(N1229-$AE$5)+($AF$5-M1229)))))),"")</f>
        <v>1.388888888888884E-2</v>
      </c>
      <c r="AG1229" s="153">
        <f t="shared" ref="AG1229:AG1292" si="408">(L1229-K1229)</f>
        <v>0</v>
      </c>
      <c r="AH1229" s="85">
        <f t="shared" ref="AH1229:AH1292" si="409">IF(AND(R1229&lt;&gt;"",S1229&lt;&gt;""),1,0)</f>
        <v>1</v>
      </c>
      <c r="AI1229" s="81">
        <f t="shared" ref="AI1229:AI1292" si="410">WEEKNUM(L1229,21)</f>
        <v>22</v>
      </c>
    </row>
    <row r="1230" spans="2:35" ht="30" x14ac:dyDescent="0.25">
      <c r="B1230" s="50" t="s">
        <v>1064</v>
      </c>
      <c r="C1230" s="85">
        <v>443</v>
      </c>
      <c r="D1230" s="85">
        <f t="shared" si="380"/>
        <v>1</v>
      </c>
      <c r="E1230" s="50" t="s">
        <v>1966</v>
      </c>
      <c r="F1230" s="50" t="s">
        <v>887</v>
      </c>
      <c r="G1230" s="70">
        <v>0.36805555555555558</v>
      </c>
      <c r="H1230" s="192">
        <v>0.61805555555555558</v>
      </c>
      <c r="I1230" s="71">
        <v>44347</v>
      </c>
      <c r="J1230" s="71">
        <v>44347</v>
      </c>
      <c r="K1230" s="71">
        <v>44347</v>
      </c>
      <c r="L1230" s="71">
        <v>44347</v>
      </c>
      <c r="M1230" s="70">
        <v>0.45833333333333331</v>
      </c>
      <c r="N1230" s="70">
        <v>0.61805555555555558</v>
      </c>
      <c r="O1230" s="72" t="s">
        <v>1971</v>
      </c>
      <c r="P1230" s="50" t="s">
        <v>1066</v>
      </c>
      <c r="Q1230" s="50" t="s">
        <v>77</v>
      </c>
      <c r="R1230" s="50" t="s">
        <v>349</v>
      </c>
      <c r="S1230" s="50" t="s">
        <v>336</v>
      </c>
      <c r="T1230" s="50" t="s">
        <v>185</v>
      </c>
      <c r="U1230" s="151">
        <f t="shared" si="396"/>
        <v>0</v>
      </c>
      <c r="V1230" s="50">
        <f t="shared" si="397"/>
        <v>1</v>
      </c>
      <c r="W1230" s="152">
        <f t="shared" si="398"/>
        <v>0.16699999999999998</v>
      </c>
      <c r="X1230" s="152">
        <f t="shared" si="399"/>
        <v>0.20833000000000002</v>
      </c>
      <c r="Y1230" s="134">
        <f t="shared" si="400"/>
        <v>0</v>
      </c>
      <c r="Z1230" s="152">
        <f t="shared" si="401"/>
        <v>0.25694444444444442</v>
      </c>
      <c r="AA1230" s="152">
        <f t="shared" si="402"/>
        <v>0.46527444444444443</v>
      </c>
      <c r="AB1230" s="91">
        <f t="shared" si="403"/>
        <v>31</v>
      </c>
      <c r="AC1230" s="81">
        <f t="shared" si="404"/>
        <v>5</v>
      </c>
      <c r="AD1230" s="81">
        <f t="shared" si="405"/>
        <v>22</v>
      </c>
      <c r="AE1230" s="81" t="str">
        <f t="shared" si="406"/>
        <v>5-22</v>
      </c>
      <c r="AF1230" s="152">
        <f t="shared" si="407"/>
        <v>0.15972222222222227</v>
      </c>
      <c r="AG1230" s="153">
        <f t="shared" si="408"/>
        <v>0</v>
      </c>
      <c r="AH1230" s="85">
        <f t="shared" si="409"/>
        <v>1</v>
      </c>
      <c r="AI1230" s="81">
        <f t="shared" si="410"/>
        <v>22</v>
      </c>
    </row>
    <row r="1231" spans="2:35" x14ac:dyDescent="0.25">
      <c r="B1231" s="50" t="s">
        <v>1091</v>
      </c>
      <c r="C1231" s="85">
        <v>444</v>
      </c>
      <c r="D1231" s="85">
        <f t="shared" si="380"/>
        <v>0</v>
      </c>
      <c r="E1231" s="50" t="s">
        <v>235</v>
      </c>
      <c r="F1231" s="50" t="s">
        <v>890</v>
      </c>
      <c r="G1231" s="70">
        <v>0.37152777777777773</v>
      </c>
      <c r="H1231" s="70">
        <v>0.41666666666666669</v>
      </c>
      <c r="I1231" s="71">
        <v>44347</v>
      </c>
      <c r="J1231" s="71">
        <v>44347</v>
      </c>
      <c r="K1231" s="71">
        <v>44347</v>
      </c>
      <c r="L1231" s="71">
        <v>44347</v>
      </c>
      <c r="M1231" s="70">
        <v>0.37152777777777773</v>
      </c>
      <c r="N1231" s="70">
        <v>0.38194444444444442</v>
      </c>
      <c r="O1231" s="50" t="s">
        <v>126</v>
      </c>
      <c r="P1231" s="50" t="s">
        <v>1604</v>
      </c>
      <c r="Q1231" s="50" t="s">
        <v>47</v>
      </c>
      <c r="R1231" s="50" t="s">
        <v>380</v>
      </c>
      <c r="S1231" s="50" t="s">
        <v>336</v>
      </c>
      <c r="T1231" s="50" t="s">
        <v>186</v>
      </c>
      <c r="U1231" s="151">
        <f t="shared" si="396"/>
        <v>0</v>
      </c>
      <c r="V1231" s="50">
        <f t="shared" si="397"/>
        <v>1</v>
      </c>
      <c r="W1231" s="152">
        <f t="shared" si="398"/>
        <v>4.5138888888888951E-2</v>
      </c>
      <c r="X1231" s="152">
        <f t="shared" si="399"/>
        <v>4.5138888888888951E-2</v>
      </c>
      <c r="Y1231" s="134">
        <f t="shared" si="400"/>
        <v>1</v>
      </c>
      <c r="Z1231" s="152">
        <f t="shared" si="401"/>
        <v>0</v>
      </c>
      <c r="AA1231" s="152">
        <f t="shared" si="402"/>
        <v>4.5138888888888951E-2</v>
      </c>
      <c r="AB1231" s="91">
        <f t="shared" si="403"/>
        <v>31</v>
      </c>
      <c r="AC1231" s="81">
        <f t="shared" si="404"/>
        <v>5</v>
      </c>
      <c r="AD1231" s="81">
        <f t="shared" si="405"/>
        <v>22</v>
      </c>
      <c r="AE1231" s="81" t="str">
        <f t="shared" si="406"/>
        <v>5-22</v>
      </c>
      <c r="AF1231" s="152">
        <f t="shared" si="407"/>
        <v>1.0416666666666685E-2</v>
      </c>
      <c r="AG1231" s="153">
        <f t="shared" si="408"/>
        <v>0</v>
      </c>
      <c r="AH1231" s="85">
        <f t="shared" si="409"/>
        <v>1</v>
      </c>
      <c r="AI1231" s="81">
        <f t="shared" si="410"/>
        <v>22</v>
      </c>
    </row>
    <row r="1232" spans="2:35" x14ac:dyDescent="0.25">
      <c r="B1232" s="50" t="s">
        <v>1091</v>
      </c>
      <c r="C1232" s="85">
        <v>444</v>
      </c>
      <c r="D1232" s="85">
        <f t="shared" si="380"/>
        <v>1</v>
      </c>
      <c r="E1232" s="50" t="s">
        <v>1953</v>
      </c>
      <c r="F1232" s="50" t="s">
        <v>887</v>
      </c>
      <c r="G1232" s="70">
        <v>0.37152777777777773</v>
      </c>
      <c r="H1232" s="70">
        <v>0.41666666666666669</v>
      </c>
      <c r="I1232" s="71">
        <v>44347</v>
      </c>
      <c r="J1232" s="71">
        <v>44347</v>
      </c>
      <c r="K1232" s="71">
        <v>44347</v>
      </c>
      <c r="L1232" s="71">
        <v>44347</v>
      </c>
      <c r="M1232" s="70">
        <v>0.38194444444444442</v>
      </c>
      <c r="N1232" s="70">
        <v>0.41666666666666669</v>
      </c>
      <c r="O1232" s="50" t="s">
        <v>400</v>
      </c>
      <c r="P1232" s="50" t="s">
        <v>1604</v>
      </c>
      <c r="Q1232" s="50" t="s">
        <v>77</v>
      </c>
      <c r="R1232" s="50" t="s">
        <v>351</v>
      </c>
      <c r="S1232" s="50" t="s">
        <v>336</v>
      </c>
      <c r="T1232" s="50" t="s">
        <v>186</v>
      </c>
      <c r="U1232" s="151">
        <f t="shared" si="396"/>
        <v>0</v>
      </c>
      <c r="V1232" s="50">
        <f t="shared" si="397"/>
        <v>1</v>
      </c>
      <c r="W1232" s="152">
        <f t="shared" si="398"/>
        <v>4.5138888888888951E-2</v>
      </c>
      <c r="X1232" s="152">
        <f t="shared" si="399"/>
        <v>4.5138888888888951E-2</v>
      </c>
      <c r="Y1232" s="134">
        <f t="shared" si="400"/>
        <v>1</v>
      </c>
      <c r="Z1232" s="152">
        <f t="shared" si="401"/>
        <v>0</v>
      </c>
      <c r="AA1232" s="152">
        <f t="shared" si="402"/>
        <v>4.5138888888888951E-2</v>
      </c>
      <c r="AB1232" s="91">
        <f t="shared" si="403"/>
        <v>31</v>
      </c>
      <c r="AC1232" s="81">
        <f t="shared" si="404"/>
        <v>5</v>
      </c>
      <c r="AD1232" s="81">
        <f t="shared" si="405"/>
        <v>22</v>
      </c>
      <c r="AE1232" s="81" t="str">
        <f t="shared" si="406"/>
        <v>5-22</v>
      </c>
      <c r="AF1232" s="152">
        <f t="shared" si="407"/>
        <v>3.4722222222222265E-2</v>
      </c>
      <c r="AG1232" s="153">
        <f t="shared" si="408"/>
        <v>0</v>
      </c>
      <c r="AH1232" s="85">
        <f t="shared" si="409"/>
        <v>1</v>
      </c>
      <c r="AI1232" s="81">
        <f t="shared" si="410"/>
        <v>22</v>
      </c>
    </row>
    <row r="1233" spans="2:35" x14ac:dyDescent="0.25">
      <c r="B1233" s="50" t="s">
        <v>1954</v>
      </c>
      <c r="C1233" s="85">
        <v>445</v>
      </c>
      <c r="D1233" s="85">
        <f t="shared" si="380"/>
        <v>0</v>
      </c>
      <c r="E1233" s="50" t="s">
        <v>1958</v>
      </c>
      <c r="F1233" s="50" t="s">
        <v>903</v>
      </c>
      <c r="G1233" s="70">
        <v>0.40277777777777773</v>
      </c>
      <c r="H1233" s="70">
        <v>0.44791666666666669</v>
      </c>
      <c r="I1233" s="71">
        <v>44347</v>
      </c>
      <c r="J1233" s="71">
        <v>44347</v>
      </c>
      <c r="K1233" s="71">
        <v>44347</v>
      </c>
      <c r="L1233" s="71">
        <v>44347</v>
      </c>
      <c r="M1233" s="70">
        <v>0.40277777777777773</v>
      </c>
      <c r="N1233" s="70">
        <v>0.41666666666666669</v>
      </c>
      <c r="O1233" s="50" t="s">
        <v>72</v>
      </c>
      <c r="P1233" s="50" t="s">
        <v>96</v>
      </c>
      <c r="Q1233" s="50" t="s">
        <v>77</v>
      </c>
      <c r="R1233" s="50" t="s">
        <v>443</v>
      </c>
      <c r="S1233" s="50" t="s">
        <v>337</v>
      </c>
      <c r="T1233" s="50" t="s">
        <v>188</v>
      </c>
      <c r="U1233" s="151">
        <f t="shared" si="396"/>
        <v>0</v>
      </c>
      <c r="V1233" s="50">
        <f t="shared" si="397"/>
        <v>1</v>
      </c>
      <c r="W1233" s="152">
        <f t="shared" si="398"/>
        <v>4.5138888888888951E-2</v>
      </c>
      <c r="X1233" s="152">
        <f t="shared" si="399"/>
        <v>4.5138888888888951E-2</v>
      </c>
      <c r="Y1233" s="134">
        <f t="shared" si="400"/>
        <v>1</v>
      </c>
      <c r="Z1233" s="152">
        <f t="shared" si="401"/>
        <v>0</v>
      </c>
      <c r="AA1233" s="152">
        <f t="shared" si="402"/>
        <v>4.5138888888888951E-2</v>
      </c>
      <c r="AB1233" s="91">
        <f t="shared" si="403"/>
        <v>31</v>
      </c>
      <c r="AC1233" s="81">
        <f t="shared" si="404"/>
        <v>5</v>
      </c>
      <c r="AD1233" s="81">
        <f t="shared" si="405"/>
        <v>22</v>
      </c>
      <c r="AE1233" s="81" t="str">
        <f t="shared" si="406"/>
        <v>5-22</v>
      </c>
      <c r="AF1233" s="152">
        <f t="shared" si="407"/>
        <v>1.3888888888888951E-2</v>
      </c>
      <c r="AG1233" s="153">
        <f t="shared" si="408"/>
        <v>0</v>
      </c>
      <c r="AH1233" s="85">
        <f t="shared" si="409"/>
        <v>1</v>
      </c>
      <c r="AI1233" s="81">
        <f t="shared" si="410"/>
        <v>22</v>
      </c>
    </row>
    <row r="1234" spans="2:35" x14ac:dyDescent="0.25">
      <c r="B1234" s="50" t="s">
        <v>95</v>
      </c>
      <c r="C1234" s="85">
        <v>445</v>
      </c>
      <c r="D1234" s="85">
        <f t="shared" si="380"/>
        <v>1</v>
      </c>
      <c r="E1234" s="50" t="s">
        <v>1957</v>
      </c>
      <c r="F1234" s="50" t="s">
        <v>441</v>
      </c>
      <c r="G1234" s="70">
        <v>0.40277777777777773</v>
      </c>
      <c r="H1234" s="70">
        <v>0.44791666666666669</v>
      </c>
      <c r="I1234" s="71">
        <v>44347</v>
      </c>
      <c r="J1234" s="71">
        <v>44347</v>
      </c>
      <c r="K1234" s="71">
        <v>44347</v>
      </c>
      <c r="L1234" s="71">
        <v>44347</v>
      </c>
      <c r="M1234" s="70">
        <v>0.41666666666666669</v>
      </c>
      <c r="N1234" s="70">
        <v>0.44791666666666669</v>
      </c>
      <c r="O1234" s="50" t="s">
        <v>65</v>
      </c>
      <c r="P1234" s="50" t="s">
        <v>96</v>
      </c>
      <c r="Q1234" s="50" t="s">
        <v>77</v>
      </c>
      <c r="R1234" s="50" t="s">
        <v>351</v>
      </c>
      <c r="S1234" s="50" t="s">
        <v>336</v>
      </c>
      <c r="T1234" s="50" t="s">
        <v>188</v>
      </c>
      <c r="U1234" s="151">
        <f t="shared" si="396"/>
        <v>0</v>
      </c>
      <c r="V1234" s="50">
        <f t="shared" si="397"/>
        <v>1</v>
      </c>
      <c r="W1234" s="152">
        <f t="shared" si="398"/>
        <v>4.5138888888888951E-2</v>
      </c>
      <c r="X1234" s="152">
        <f t="shared" si="399"/>
        <v>4.5138888888888951E-2</v>
      </c>
      <c r="Y1234" s="134">
        <f t="shared" si="400"/>
        <v>1</v>
      </c>
      <c r="Z1234" s="152">
        <f t="shared" si="401"/>
        <v>0</v>
      </c>
      <c r="AA1234" s="152">
        <f t="shared" si="402"/>
        <v>4.5138888888888951E-2</v>
      </c>
      <c r="AB1234" s="91">
        <f t="shared" si="403"/>
        <v>31</v>
      </c>
      <c r="AC1234" s="81">
        <f t="shared" si="404"/>
        <v>5</v>
      </c>
      <c r="AD1234" s="81">
        <f t="shared" si="405"/>
        <v>22</v>
      </c>
      <c r="AE1234" s="81" t="str">
        <f t="shared" si="406"/>
        <v>5-22</v>
      </c>
      <c r="AF1234" s="152">
        <f t="shared" si="407"/>
        <v>3.125E-2</v>
      </c>
      <c r="AG1234" s="153">
        <f t="shared" si="408"/>
        <v>0</v>
      </c>
      <c r="AH1234" s="85">
        <f t="shared" si="409"/>
        <v>1</v>
      </c>
      <c r="AI1234" s="81">
        <f t="shared" si="410"/>
        <v>22</v>
      </c>
    </row>
    <row r="1235" spans="2:35" x14ac:dyDescent="0.25">
      <c r="B1235" s="50" t="s">
        <v>210</v>
      </c>
      <c r="C1235" s="85">
        <v>446</v>
      </c>
      <c r="D1235" s="85">
        <f t="shared" si="380"/>
        <v>0</v>
      </c>
      <c r="E1235" s="50" t="s">
        <v>1955</v>
      </c>
      <c r="F1235" s="50" t="s">
        <v>954</v>
      </c>
      <c r="G1235" s="70">
        <v>0.41666666666666669</v>
      </c>
      <c r="H1235" s="192">
        <v>0.75</v>
      </c>
      <c r="I1235" s="71">
        <v>44347</v>
      </c>
      <c r="J1235" s="71">
        <v>44347</v>
      </c>
      <c r="K1235" s="71">
        <v>44347</v>
      </c>
      <c r="L1235" s="71">
        <v>44347</v>
      </c>
      <c r="M1235" s="70">
        <v>0.4236111111111111</v>
      </c>
      <c r="N1235" s="70">
        <v>0.4375</v>
      </c>
      <c r="O1235" s="50" t="s">
        <v>72</v>
      </c>
      <c r="P1235" s="50" t="s">
        <v>1126</v>
      </c>
      <c r="Q1235" s="50" t="s">
        <v>77</v>
      </c>
      <c r="R1235" s="50" t="s">
        <v>443</v>
      </c>
      <c r="S1235" s="50" t="s">
        <v>337</v>
      </c>
      <c r="T1235" s="50" t="s">
        <v>185</v>
      </c>
      <c r="U1235" s="151">
        <f t="shared" si="396"/>
        <v>0</v>
      </c>
      <c r="V1235" s="50">
        <f t="shared" si="397"/>
        <v>1</v>
      </c>
      <c r="W1235" s="152">
        <f t="shared" si="398"/>
        <v>0.2503333333333333</v>
      </c>
      <c r="X1235" s="152">
        <f t="shared" si="399"/>
        <v>0.29166333333333333</v>
      </c>
      <c r="Y1235" s="134">
        <f t="shared" si="400"/>
        <v>0</v>
      </c>
      <c r="Z1235" s="152">
        <f t="shared" si="401"/>
        <v>0.125</v>
      </c>
      <c r="AA1235" s="152">
        <f t="shared" si="402"/>
        <v>0.41666333333333333</v>
      </c>
      <c r="AB1235" s="91">
        <f t="shared" si="403"/>
        <v>31</v>
      </c>
      <c r="AC1235" s="81">
        <f t="shared" si="404"/>
        <v>5</v>
      </c>
      <c r="AD1235" s="81">
        <f t="shared" si="405"/>
        <v>22</v>
      </c>
      <c r="AE1235" s="81" t="str">
        <f t="shared" si="406"/>
        <v>5-22</v>
      </c>
      <c r="AF1235" s="152">
        <f t="shared" si="407"/>
        <v>1.3888888888888895E-2</v>
      </c>
      <c r="AG1235" s="153">
        <f t="shared" si="408"/>
        <v>0</v>
      </c>
      <c r="AH1235" s="85">
        <f t="shared" si="409"/>
        <v>1</v>
      </c>
      <c r="AI1235" s="81">
        <f t="shared" si="410"/>
        <v>22</v>
      </c>
    </row>
    <row r="1236" spans="2:35" x14ac:dyDescent="0.25">
      <c r="B1236" s="50" t="s">
        <v>210</v>
      </c>
      <c r="C1236" s="85">
        <v>446</v>
      </c>
      <c r="D1236" s="85">
        <f t="shared" si="380"/>
        <v>0</v>
      </c>
      <c r="E1236" s="50" t="s">
        <v>1956</v>
      </c>
      <c r="F1236" s="50" t="s">
        <v>1338</v>
      </c>
      <c r="G1236" s="70">
        <v>0.41666666666666669</v>
      </c>
      <c r="H1236" s="192">
        <v>0.75</v>
      </c>
      <c r="I1236" s="71">
        <v>44347</v>
      </c>
      <c r="J1236" s="71">
        <v>44347</v>
      </c>
      <c r="K1236" s="71">
        <v>44347</v>
      </c>
      <c r="L1236" s="71">
        <v>44347</v>
      </c>
      <c r="M1236" s="70">
        <v>0.4375</v>
      </c>
      <c r="N1236" s="70">
        <v>0.45833333333333331</v>
      </c>
      <c r="O1236" s="50" t="s">
        <v>400</v>
      </c>
      <c r="P1236" s="50" t="s">
        <v>1126</v>
      </c>
      <c r="Q1236" s="50" t="s">
        <v>47</v>
      </c>
      <c r="R1236" s="50" t="s">
        <v>352</v>
      </c>
      <c r="S1236" s="50" t="s">
        <v>337</v>
      </c>
      <c r="T1236" s="50" t="s">
        <v>185</v>
      </c>
      <c r="U1236" s="151">
        <f t="shared" si="396"/>
        <v>0</v>
      </c>
      <c r="V1236" s="50">
        <f t="shared" si="397"/>
        <v>1</v>
      </c>
      <c r="W1236" s="152">
        <f t="shared" si="398"/>
        <v>0.2503333333333333</v>
      </c>
      <c r="X1236" s="152">
        <f t="shared" si="399"/>
        <v>0.29166333333333333</v>
      </c>
      <c r="Y1236" s="134">
        <f t="shared" si="400"/>
        <v>0</v>
      </c>
      <c r="Z1236" s="152">
        <f t="shared" si="401"/>
        <v>0.125</v>
      </c>
      <c r="AA1236" s="152">
        <f t="shared" si="402"/>
        <v>0.41666333333333333</v>
      </c>
      <c r="AB1236" s="91">
        <f t="shared" si="403"/>
        <v>31</v>
      </c>
      <c r="AC1236" s="81">
        <f t="shared" si="404"/>
        <v>5</v>
      </c>
      <c r="AD1236" s="81">
        <f t="shared" si="405"/>
        <v>22</v>
      </c>
      <c r="AE1236" s="81" t="str">
        <f t="shared" si="406"/>
        <v>5-22</v>
      </c>
      <c r="AF1236" s="152">
        <f t="shared" si="407"/>
        <v>2.0833333333333315E-2</v>
      </c>
      <c r="AG1236" s="153">
        <f t="shared" si="408"/>
        <v>0</v>
      </c>
      <c r="AH1236" s="85">
        <f t="shared" si="409"/>
        <v>1</v>
      </c>
      <c r="AI1236" s="81">
        <f t="shared" si="410"/>
        <v>22</v>
      </c>
    </row>
    <row r="1237" spans="2:35" x14ac:dyDescent="0.25">
      <c r="B1237" s="50" t="s">
        <v>210</v>
      </c>
      <c r="C1237" s="85">
        <v>446</v>
      </c>
      <c r="D1237" s="85">
        <f t="shared" si="380"/>
        <v>1</v>
      </c>
      <c r="E1237" s="50" t="s">
        <v>1967</v>
      </c>
      <c r="F1237" s="50" t="s">
        <v>344</v>
      </c>
      <c r="G1237" s="70">
        <v>0.41666666666666669</v>
      </c>
      <c r="H1237" s="192">
        <v>0.75</v>
      </c>
      <c r="I1237" s="71">
        <v>44347</v>
      </c>
      <c r="J1237" s="71">
        <v>44347</v>
      </c>
      <c r="K1237" s="71">
        <v>44347</v>
      </c>
      <c r="L1237" s="71">
        <v>44347</v>
      </c>
      <c r="M1237" s="70">
        <v>0.60416666666666663</v>
      </c>
      <c r="N1237" s="192">
        <v>0.75</v>
      </c>
      <c r="O1237" s="50" t="s">
        <v>738</v>
      </c>
      <c r="P1237" s="50" t="s">
        <v>1126</v>
      </c>
      <c r="Q1237" s="50" t="s">
        <v>47</v>
      </c>
      <c r="R1237" s="50" t="s">
        <v>344</v>
      </c>
      <c r="S1237" s="50" t="s">
        <v>336</v>
      </c>
      <c r="T1237" s="50" t="s">
        <v>185</v>
      </c>
      <c r="U1237" s="151">
        <f t="shared" si="396"/>
        <v>0</v>
      </c>
      <c r="V1237" s="50">
        <f t="shared" si="397"/>
        <v>1</v>
      </c>
      <c r="W1237" s="152">
        <f t="shared" si="398"/>
        <v>0.2503333333333333</v>
      </c>
      <c r="X1237" s="152">
        <f t="shared" si="399"/>
        <v>0.29166333333333333</v>
      </c>
      <c r="Y1237" s="134">
        <f t="shared" si="400"/>
        <v>0</v>
      </c>
      <c r="Z1237" s="152">
        <f t="shared" si="401"/>
        <v>0.125</v>
      </c>
      <c r="AA1237" s="152">
        <f t="shared" si="402"/>
        <v>0.41666333333333333</v>
      </c>
      <c r="AB1237" s="91">
        <f t="shared" si="403"/>
        <v>31</v>
      </c>
      <c r="AC1237" s="81">
        <f t="shared" si="404"/>
        <v>5</v>
      </c>
      <c r="AD1237" s="81">
        <f t="shared" si="405"/>
        <v>22</v>
      </c>
      <c r="AE1237" s="81" t="str">
        <f t="shared" si="406"/>
        <v>5-22</v>
      </c>
      <c r="AF1237" s="152">
        <f t="shared" si="407"/>
        <v>0.14583333333333337</v>
      </c>
      <c r="AG1237" s="153">
        <f t="shared" si="408"/>
        <v>0</v>
      </c>
      <c r="AH1237" s="85">
        <f t="shared" si="409"/>
        <v>1</v>
      </c>
      <c r="AI1237" s="81">
        <f t="shared" si="410"/>
        <v>22</v>
      </c>
    </row>
    <row r="1238" spans="2:35" ht="30" x14ac:dyDescent="0.25">
      <c r="B1238" s="50" t="s">
        <v>1230</v>
      </c>
      <c r="C1238" s="85">
        <v>447</v>
      </c>
      <c r="D1238" s="85">
        <f t="shared" si="380"/>
        <v>0</v>
      </c>
      <c r="E1238" s="50" t="s">
        <v>1972</v>
      </c>
      <c r="F1238" s="50" t="s">
        <v>950</v>
      </c>
      <c r="G1238" s="70">
        <v>0.60069444444444442</v>
      </c>
      <c r="H1238" s="70">
        <v>0.37152777777777773</v>
      </c>
      <c r="I1238" s="71">
        <v>44347</v>
      </c>
      <c r="J1238" s="71">
        <v>44349</v>
      </c>
      <c r="K1238" s="71">
        <v>44347</v>
      </c>
      <c r="L1238" s="71">
        <v>44347</v>
      </c>
      <c r="M1238" s="70">
        <v>0.60069444444444442</v>
      </c>
      <c r="N1238" s="192">
        <v>0.64027777777777783</v>
      </c>
      <c r="O1238" s="72" t="s">
        <v>1762</v>
      </c>
      <c r="P1238" s="50" t="s">
        <v>1907</v>
      </c>
      <c r="Q1238" s="50" t="s">
        <v>77</v>
      </c>
      <c r="R1238" s="50" t="s">
        <v>443</v>
      </c>
      <c r="S1238" s="50" t="s">
        <v>337</v>
      </c>
      <c r="T1238" s="50" t="s">
        <v>1969</v>
      </c>
      <c r="U1238" s="151">
        <f t="shared" si="396"/>
        <v>2</v>
      </c>
      <c r="V1238" s="50">
        <f t="shared" si="397"/>
        <v>1</v>
      </c>
      <c r="W1238" s="152">
        <f t="shared" si="398"/>
        <v>0.47943333333333327</v>
      </c>
      <c r="X1238" s="152">
        <f t="shared" si="399"/>
        <v>0.97882999999999998</v>
      </c>
      <c r="Y1238" s="134">
        <f t="shared" si="400"/>
        <v>1</v>
      </c>
      <c r="Z1238" s="152">
        <f t="shared" si="401"/>
        <v>0</v>
      </c>
      <c r="AA1238" s="152">
        <f t="shared" si="402"/>
        <v>0.97882999999999998</v>
      </c>
      <c r="AB1238" s="91">
        <f t="shared" si="403"/>
        <v>2</v>
      </c>
      <c r="AC1238" s="81">
        <f t="shared" si="404"/>
        <v>6</v>
      </c>
      <c r="AD1238" s="81">
        <f t="shared" si="405"/>
        <v>22</v>
      </c>
      <c r="AE1238" s="81" t="str">
        <f t="shared" si="406"/>
        <v>6-22</v>
      </c>
      <c r="AF1238" s="152">
        <f t="shared" si="407"/>
        <v>3.9583333333333415E-2</v>
      </c>
      <c r="AG1238" s="153">
        <f t="shared" si="408"/>
        <v>0</v>
      </c>
      <c r="AH1238" s="85">
        <f t="shared" si="409"/>
        <v>1</v>
      </c>
      <c r="AI1238" s="81">
        <f t="shared" si="410"/>
        <v>22</v>
      </c>
    </row>
    <row r="1239" spans="2:35" ht="30" x14ac:dyDescent="0.25">
      <c r="B1239" s="50" t="s">
        <v>1230</v>
      </c>
      <c r="C1239" s="85">
        <v>447</v>
      </c>
      <c r="D1239" s="85">
        <f t="shared" ref="D1239:D1247" si="411">IF(C1239=C1240,0,1)</f>
        <v>0</v>
      </c>
      <c r="E1239" s="50" t="s">
        <v>2011</v>
      </c>
      <c r="F1239" s="50" t="s">
        <v>950</v>
      </c>
      <c r="G1239" s="70">
        <v>0.60069444444444442</v>
      </c>
      <c r="H1239" s="70">
        <v>0.37152777777777773</v>
      </c>
      <c r="I1239" s="71">
        <v>44347</v>
      </c>
      <c r="J1239" s="71">
        <v>44349</v>
      </c>
      <c r="K1239" s="71">
        <v>44348</v>
      </c>
      <c r="L1239" s="71">
        <v>44348</v>
      </c>
      <c r="M1239" s="70">
        <v>0.69791666666666663</v>
      </c>
      <c r="N1239" s="192">
        <v>0.72916666666666663</v>
      </c>
      <c r="O1239" s="72" t="s">
        <v>1762</v>
      </c>
      <c r="P1239" s="50" t="s">
        <v>1907</v>
      </c>
      <c r="Q1239" s="50" t="s">
        <v>77</v>
      </c>
      <c r="R1239" s="50" t="s">
        <v>443</v>
      </c>
      <c r="S1239" s="50" t="s">
        <v>337</v>
      </c>
      <c r="T1239" s="50" t="s">
        <v>1969</v>
      </c>
      <c r="U1239" s="151">
        <f t="shared" si="396"/>
        <v>2</v>
      </c>
      <c r="V1239" s="50">
        <f t="shared" si="397"/>
        <v>1</v>
      </c>
      <c r="W1239" s="152">
        <f t="shared" si="398"/>
        <v>0.47943333333333327</v>
      </c>
      <c r="X1239" s="152">
        <f t="shared" si="399"/>
        <v>0.97882999999999998</v>
      </c>
      <c r="Y1239" s="134">
        <f t="shared" si="400"/>
        <v>1</v>
      </c>
      <c r="Z1239" s="152">
        <f t="shared" si="401"/>
        <v>0</v>
      </c>
      <c r="AA1239" s="152">
        <f t="shared" si="402"/>
        <v>0.97882999999999998</v>
      </c>
      <c r="AB1239" s="91">
        <f t="shared" si="403"/>
        <v>2</v>
      </c>
      <c r="AC1239" s="81">
        <f t="shared" si="404"/>
        <v>6</v>
      </c>
      <c r="AD1239" s="81">
        <f t="shared" si="405"/>
        <v>22</v>
      </c>
      <c r="AE1239" s="81" t="str">
        <f t="shared" si="406"/>
        <v>6-22</v>
      </c>
      <c r="AF1239" s="152">
        <f t="shared" si="407"/>
        <v>3.125E-2</v>
      </c>
      <c r="AG1239" s="153">
        <f t="shared" si="408"/>
        <v>0</v>
      </c>
      <c r="AH1239" s="85">
        <f t="shared" si="409"/>
        <v>1</v>
      </c>
      <c r="AI1239" s="81">
        <f t="shared" si="410"/>
        <v>22</v>
      </c>
    </row>
    <row r="1240" spans="2:35" ht="30" x14ac:dyDescent="0.25">
      <c r="B1240" s="50" t="s">
        <v>1230</v>
      </c>
      <c r="C1240" s="85">
        <v>447</v>
      </c>
      <c r="D1240" s="85">
        <v>0</v>
      </c>
      <c r="E1240" s="72" t="s">
        <v>2012</v>
      </c>
      <c r="F1240" s="50" t="s">
        <v>950</v>
      </c>
      <c r="G1240" s="70">
        <v>0.60069444444444442</v>
      </c>
      <c r="H1240" s="70">
        <v>0.37152777777777773</v>
      </c>
      <c r="I1240" s="71">
        <v>44347</v>
      </c>
      <c r="J1240" s="71">
        <v>44349</v>
      </c>
      <c r="K1240" s="71">
        <v>44349</v>
      </c>
      <c r="L1240" s="71">
        <v>44349</v>
      </c>
      <c r="M1240" s="70">
        <v>0.3125</v>
      </c>
      <c r="N1240" s="70">
        <v>0.37152777777777773</v>
      </c>
      <c r="O1240" s="72" t="s">
        <v>1762</v>
      </c>
      <c r="P1240" s="50" t="s">
        <v>1907</v>
      </c>
      <c r="Q1240" s="50" t="s">
        <v>77</v>
      </c>
      <c r="R1240" s="50" t="s">
        <v>443</v>
      </c>
      <c r="S1240" s="50" t="s">
        <v>337</v>
      </c>
      <c r="T1240" s="50" t="s">
        <v>1969</v>
      </c>
      <c r="U1240" s="151">
        <f t="shared" si="396"/>
        <v>2</v>
      </c>
      <c r="V1240" s="50">
        <f t="shared" si="397"/>
        <v>1</v>
      </c>
      <c r="W1240" s="152">
        <f t="shared" si="398"/>
        <v>0.47943333333333327</v>
      </c>
      <c r="X1240" s="152">
        <f t="shared" si="399"/>
        <v>0.97882999999999998</v>
      </c>
      <c r="Y1240" s="134">
        <f t="shared" si="400"/>
        <v>1</v>
      </c>
      <c r="Z1240" s="152">
        <f t="shared" si="401"/>
        <v>0</v>
      </c>
      <c r="AA1240" s="152">
        <f t="shared" si="402"/>
        <v>0.97882999999999998</v>
      </c>
      <c r="AB1240" s="91">
        <f t="shared" si="403"/>
        <v>2</v>
      </c>
      <c r="AC1240" s="81">
        <f t="shared" si="404"/>
        <v>6</v>
      </c>
      <c r="AD1240" s="81">
        <f t="shared" si="405"/>
        <v>22</v>
      </c>
      <c r="AE1240" s="81" t="str">
        <f t="shared" si="406"/>
        <v>6-22</v>
      </c>
      <c r="AF1240" s="152">
        <f t="shared" si="407"/>
        <v>5.9027777777777735E-2</v>
      </c>
      <c r="AG1240" s="153">
        <f t="shared" si="408"/>
        <v>0</v>
      </c>
      <c r="AH1240" s="85">
        <f t="shared" si="409"/>
        <v>1</v>
      </c>
      <c r="AI1240" s="81">
        <f t="shared" si="410"/>
        <v>22</v>
      </c>
    </row>
    <row r="1241" spans="2:35" x14ac:dyDescent="0.25">
      <c r="B1241" s="50" t="s">
        <v>223</v>
      </c>
      <c r="C1241" s="85">
        <v>448</v>
      </c>
      <c r="D1241" s="85">
        <f t="shared" si="411"/>
        <v>0</v>
      </c>
      <c r="E1241" s="50" t="s">
        <v>1968</v>
      </c>
      <c r="F1241" s="50" t="s">
        <v>887</v>
      </c>
      <c r="G1241" s="70">
        <v>0.61736111111111114</v>
      </c>
      <c r="H1241" s="192">
        <v>0.67361111111111116</v>
      </c>
      <c r="I1241" s="71">
        <v>44347</v>
      </c>
      <c r="J1241" s="71">
        <v>44347</v>
      </c>
      <c r="K1241" s="71">
        <v>44347</v>
      </c>
      <c r="L1241" s="71">
        <v>44347</v>
      </c>
      <c r="M1241" s="70">
        <v>0.61805555555555558</v>
      </c>
      <c r="N1241" s="70">
        <v>0.63888888888888895</v>
      </c>
      <c r="O1241" s="50" t="s">
        <v>62</v>
      </c>
      <c r="P1241" s="50" t="s">
        <v>1130</v>
      </c>
      <c r="Q1241" s="50" t="s">
        <v>77</v>
      </c>
      <c r="R1241" s="50" t="s">
        <v>349</v>
      </c>
      <c r="S1241" s="50" t="s">
        <v>336</v>
      </c>
      <c r="T1241" s="50" t="s">
        <v>185</v>
      </c>
      <c r="U1241" s="151">
        <f t="shared" si="396"/>
        <v>0</v>
      </c>
      <c r="V1241" s="50">
        <f t="shared" si="397"/>
        <v>1</v>
      </c>
      <c r="W1241" s="152">
        <f t="shared" si="398"/>
        <v>5.6250000000000022E-2</v>
      </c>
      <c r="X1241" s="152">
        <f t="shared" si="399"/>
        <v>5.6250000000000022E-2</v>
      </c>
      <c r="Y1241" s="134">
        <f t="shared" si="400"/>
        <v>0</v>
      </c>
      <c r="Z1241" s="152">
        <f t="shared" si="401"/>
        <v>0.20138888888888884</v>
      </c>
      <c r="AA1241" s="152">
        <f t="shared" si="402"/>
        <v>0.25763888888888886</v>
      </c>
      <c r="AB1241" s="91">
        <f t="shared" si="403"/>
        <v>31</v>
      </c>
      <c r="AC1241" s="81">
        <f t="shared" si="404"/>
        <v>5</v>
      </c>
      <c r="AD1241" s="81">
        <f t="shared" si="405"/>
        <v>22</v>
      </c>
      <c r="AE1241" s="81" t="str">
        <f t="shared" si="406"/>
        <v>5-22</v>
      </c>
      <c r="AF1241" s="152">
        <f t="shared" si="407"/>
        <v>2.083333333333337E-2</v>
      </c>
      <c r="AG1241" s="153">
        <f t="shared" si="408"/>
        <v>0</v>
      </c>
      <c r="AH1241" s="85">
        <f t="shared" si="409"/>
        <v>1</v>
      </c>
      <c r="AI1241" s="81">
        <f t="shared" si="410"/>
        <v>22</v>
      </c>
    </row>
    <row r="1242" spans="2:35" x14ac:dyDescent="0.25">
      <c r="B1242" s="50" t="s">
        <v>223</v>
      </c>
      <c r="C1242" s="85">
        <v>448</v>
      </c>
      <c r="D1242" s="85">
        <f t="shared" si="411"/>
        <v>1</v>
      </c>
      <c r="E1242" s="50" t="s">
        <v>1970</v>
      </c>
      <c r="F1242" s="50" t="s">
        <v>903</v>
      </c>
      <c r="G1242" s="70">
        <v>0.61736111111111114</v>
      </c>
      <c r="H1242" s="192">
        <v>0.67361111111111116</v>
      </c>
      <c r="I1242" s="71">
        <v>44347</v>
      </c>
      <c r="J1242" s="71">
        <v>44347</v>
      </c>
      <c r="K1242" s="71">
        <v>44347</v>
      </c>
      <c r="L1242" s="71">
        <v>44347</v>
      </c>
      <c r="M1242" s="70">
        <v>0.63888888888888895</v>
      </c>
      <c r="N1242" s="192">
        <v>0.67361111111111116</v>
      </c>
      <c r="O1242" s="50" t="s">
        <v>100</v>
      </c>
      <c r="P1242" s="50" t="s">
        <v>1130</v>
      </c>
      <c r="Q1242" s="50" t="s">
        <v>77</v>
      </c>
      <c r="R1242" s="50" t="s">
        <v>443</v>
      </c>
      <c r="S1242" s="50" t="s">
        <v>337</v>
      </c>
      <c r="T1242" s="50" t="s">
        <v>185</v>
      </c>
      <c r="U1242" s="151">
        <f t="shared" si="396"/>
        <v>0</v>
      </c>
      <c r="V1242" s="50">
        <f t="shared" si="397"/>
        <v>1</v>
      </c>
      <c r="W1242" s="152">
        <f t="shared" si="398"/>
        <v>5.6250000000000022E-2</v>
      </c>
      <c r="X1242" s="152">
        <f t="shared" si="399"/>
        <v>5.6250000000000022E-2</v>
      </c>
      <c r="Y1242" s="134">
        <f t="shared" si="400"/>
        <v>0</v>
      </c>
      <c r="Z1242" s="152">
        <f t="shared" si="401"/>
        <v>0.20138888888888884</v>
      </c>
      <c r="AA1242" s="152">
        <f t="shared" si="402"/>
        <v>0.25763888888888886</v>
      </c>
      <c r="AB1242" s="91">
        <f t="shared" si="403"/>
        <v>31</v>
      </c>
      <c r="AC1242" s="81">
        <f t="shared" si="404"/>
        <v>5</v>
      </c>
      <c r="AD1242" s="81">
        <f t="shared" si="405"/>
        <v>22</v>
      </c>
      <c r="AE1242" s="81" t="str">
        <f t="shared" si="406"/>
        <v>5-22</v>
      </c>
      <c r="AF1242" s="152">
        <f t="shared" si="407"/>
        <v>3.472222222222221E-2</v>
      </c>
      <c r="AG1242" s="153">
        <f t="shared" si="408"/>
        <v>0</v>
      </c>
      <c r="AH1242" s="85">
        <f t="shared" si="409"/>
        <v>1</v>
      </c>
      <c r="AI1242" s="81">
        <f t="shared" si="410"/>
        <v>22</v>
      </c>
    </row>
    <row r="1243" spans="2:35" ht="30" x14ac:dyDescent="0.25">
      <c r="B1243" s="50" t="s">
        <v>1979</v>
      </c>
      <c r="C1243" s="85">
        <v>449</v>
      </c>
      <c r="D1243" s="85">
        <f t="shared" si="411"/>
        <v>0</v>
      </c>
      <c r="E1243" s="72" t="s">
        <v>2013</v>
      </c>
      <c r="F1243" s="50" t="s">
        <v>903</v>
      </c>
      <c r="G1243" s="70">
        <v>0.29166666666666669</v>
      </c>
      <c r="H1243" s="192">
        <v>0.41666666666666669</v>
      </c>
      <c r="I1243" s="71">
        <v>44348</v>
      </c>
      <c r="J1243" s="71">
        <v>44351</v>
      </c>
      <c r="K1243" s="71">
        <v>44348</v>
      </c>
      <c r="L1243" s="71">
        <v>44348</v>
      </c>
      <c r="M1243" s="70">
        <v>0.29166666666666669</v>
      </c>
      <c r="N1243" s="70">
        <v>0.5</v>
      </c>
      <c r="O1243" s="72" t="s">
        <v>1980</v>
      </c>
      <c r="P1243" s="50" t="s">
        <v>283</v>
      </c>
      <c r="Q1243" s="50" t="s">
        <v>47</v>
      </c>
      <c r="R1243" s="50" t="s">
        <v>443</v>
      </c>
      <c r="S1243" s="50" t="s">
        <v>336</v>
      </c>
      <c r="T1243" s="50" t="s">
        <v>185</v>
      </c>
      <c r="U1243" s="151">
        <f t="shared" si="396"/>
        <v>3</v>
      </c>
      <c r="V1243" s="50">
        <f t="shared" si="397"/>
        <v>1</v>
      </c>
      <c r="W1243" s="152">
        <f t="shared" si="398"/>
        <v>1.1877</v>
      </c>
      <c r="X1243" s="152">
        <f t="shared" si="399"/>
        <v>1.9159966666666666</v>
      </c>
      <c r="Y1243" s="134">
        <f t="shared" si="400"/>
        <v>1</v>
      </c>
      <c r="Z1243" s="152">
        <f t="shared" si="401"/>
        <v>0</v>
      </c>
      <c r="AA1243" s="152">
        <f t="shared" si="402"/>
        <v>1.9159966666666666</v>
      </c>
      <c r="AB1243" s="91">
        <f t="shared" si="403"/>
        <v>4</v>
      </c>
      <c r="AC1243" s="81">
        <f t="shared" si="404"/>
        <v>6</v>
      </c>
      <c r="AD1243" s="81">
        <f t="shared" si="405"/>
        <v>22</v>
      </c>
      <c r="AE1243" s="81" t="str">
        <f t="shared" si="406"/>
        <v>6-22</v>
      </c>
      <c r="AF1243" s="152">
        <f t="shared" si="407"/>
        <v>0.1253333333333333</v>
      </c>
      <c r="AG1243" s="153">
        <f t="shared" si="408"/>
        <v>0</v>
      </c>
      <c r="AH1243" s="85">
        <f t="shared" si="409"/>
        <v>1</v>
      </c>
      <c r="AI1243" s="81">
        <f t="shared" si="410"/>
        <v>22</v>
      </c>
    </row>
    <row r="1244" spans="2:35" ht="30" x14ac:dyDescent="0.25">
      <c r="B1244" s="50" t="s">
        <v>1979</v>
      </c>
      <c r="C1244" s="85">
        <v>449</v>
      </c>
      <c r="D1244" s="85">
        <f t="shared" si="411"/>
        <v>0</v>
      </c>
      <c r="E1244" s="50" t="s">
        <v>2014</v>
      </c>
      <c r="F1244" s="50" t="s">
        <v>903</v>
      </c>
      <c r="G1244" s="70">
        <v>0.29166666666666669</v>
      </c>
      <c r="H1244" s="192">
        <v>0.41666666666666669</v>
      </c>
      <c r="I1244" s="71">
        <v>44348</v>
      </c>
      <c r="J1244" s="71">
        <v>44351</v>
      </c>
      <c r="K1244" s="71">
        <v>44348</v>
      </c>
      <c r="L1244" s="71">
        <v>44348</v>
      </c>
      <c r="M1244" s="70">
        <v>0.64583333333333337</v>
      </c>
      <c r="N1244" s="70">
        <v>0.72916666666666663</v>
      </c>
      <c r="O1244" s="72" t="s">
        <v>1980</v>
      </c>
      <c r="P1244" s="50" t="s">
        <v>283</v>
      </c>
      <c r="Q1244" s="50" t="s">
        <v>47</v>
      </c>
      <c r="R1244" s="50" t="s">
        <v>443</v>
      </c>
      <c r="S1244" s="50" t="s">
        <v>336</v>
      </c>
      <c r="T1244" s="50" t="s">
        <v>185</v>
      </c>
      <c r="U1244" s="151">
        <f t="shared" si="396"/>
        <v>3</v>
      </c>
      <c r="V1244" s="50">
        <f t="shared" si="397"/>
        <v>1</v>
      </c>
      <c r="W1244" s="152">
        <f t="shared" si="398"/>
        <v>1.1877</v>
      </c>
      <c r="X1244" s="152">
        <f t="shared" si="399"/>
        <v>1.9159966666666666</v>
      </c>
      <c r="Y1244" s="134">
        <f t="shared" si="400"/>
        <v>1</v>
      </c>
      <c r="Z1244" s="152">
        <f t="shared" si="401"/>
        <v>0</v>
      </c>
      <c r="AA1244" s="152">
        <f t="shared" si="402"/>
        <v>1.9159966666666666</v>
      </c>
      <c r="AB1244" s="91">
        <f t="shared" si="403"/>
        <v>4</v>
      </c>
      <c r="AC1244" s="81">
        <f t="shared" si="404"/>
        <v>6</v>
      </c>
      <c r="AD1244" s="81">
        <f t="shared" si="405"/>
        <v>22</v>
      </c>
      <c r="AE1244" s="81" t="str">
        <f t="shared" si="406"/>
        <v>6-22</v>
      </c>
      <c r="AF1244" s="152">
        <f t="shared" si="407"/>
        <v>8.3333333333333259E-2</v>
      </c>
      <c r="AG1244" s="153">
        <f t="shared" si="408"/>
        <v>0</v>
      </c>
      <c r="AH1244" s="85">
        <f t="shared" si="409"/>
        <v>1</v>
      </c>
      <c r="AI1244" s="81">
        <f t="shared" si="410"/>
        <v>22</v>
      </c>
    </row>
    <row r="1245" spans="2:35" x14ac:dyDescent="0.25">
      <c r="B1245" s="50" t="s">
        <v>1979</v>
      </c>
      <c r="C1245" s="85">
        <v>449</v>
      </c>
      <c r="D1245" s="85">
        <f t="shared" si="411"/>
        <v>0</v>
      </c>
      <c r="E1245" s="50" t="s">
        <v>2015</v>
      </c>
      <c r="F1245" s="50" t="s">
        <v>903</v>
      </c>
      <c r="G1245" s="70">
        <v>0.29166666666666669</v>
      </c>
      <c r="H1245" s="192">
        <v>0.41666666666666669</v>
      </c>
      <c r="I1245" s="71">
        <v>44348</v>
      </c>
      <c r="J1245" s="71">
        <v>44351</v>
      </c>
      <c r="K1245" s="71">
        <v>44348</v>
      </c>
      <c r="L1245" s="71">
        <v>44348</v>
      </c>
      <c r="M1245" s="70">
        <v>0.66666666666666663</v>
      </c>
      <c r="N1245" s="70">
        <v>0.6875</v>
      </c>
      <c r="O1245" s="50" t="s">
        <v>136</v>
      </c>
      <c r="P1245" s="50" t="s">
        <v>283</v>
      </c>
      <c r="Q1245" s="50" t="s">
        <v>47</v>
      </c>
      <c r="R1245" s="50" t="s">
        <v>350</v>
      </c>
      <c r="S1245" s="50" t="s">
        <v>336</v>
      </c>
      <c r="T1245" s="50" t="s">
        <v>185</v>
      </c>
      <c r="U1245" s="151">
        <f t="shared" si="396"/>
        <v>3</v>
      </c>
      <c r="V1245" s="50">
        <f t="shared" si="397"/>
        <v>1</v>
      </c>
      <c r="W1245" s="152">
        <f t="shared" si="398"/>
        <v>1.1877</v>
      </c>
      <c r="X1245" s="152">
        <f t="shared" si="399"/>
        <v>1.9159966666666666</v>
      </c>
      <c r="Y1245" s="134">
        <f t="shared" si="400"/>
        <v>1</v>
      </c>
      <c r="Z1245" s="152">
        <f t="shared" si="401"/>
        <v>0</v>
      </c>
      <c r="AA1245" s="152">
        <f t="shared" si="402"/>
        <v>1.9159966666666666</v>
      </c>
      <c r="AB1245" s="91">
        <f t="shared" si="403"/>
        <v>4</v>
      </c>
      <c r="AC1245" s="81">
        <f t="shared" si="404"/>
        <v>6</v>
      </c>
      <c r="AD1245" s="81">
        <f t="shared" si="405"/>
        <v>22</v>
      </c>
      <c r="AE1245" s="81" t="str">
        <f t="shared" si="406"/>
        <v>6-22</v>
      </c>
      <c r="AF1245" s="152">
        <f t="shared" si="407"/>
        <v>2.083333333333337E-2</v>
      </c>
      <c r="AG1245" s="153">
        <f t="shared" si="408"/>
        <v>0</v>
      </c>
      <c r="AH1245" s="85">
        <f t="shared" si="409"/>
        <v>1</v>
      </c>
      <c r="AI1245" s="81">
        <f t="shared" si="410"/>
        <v>22</v>
      </c>
    </row>
    <row r="1246" spans="2:35" ht="60" x14ac:dyDescent="0.25">
      <c r="B1246" s="50" t="s">
        <v>1979</v>
      </c>
      <c r="C1246" s="85">
        <v>449</v>
      </c>
      <c r="D1246" s="85">
        <f t="shared" si="411"/>
        <v>0</v>
      </c>
      <c r="E1246" s="72" t="s">
        <v>2025</v>
      </c>
      <c r="F1246" s="50" t="s">
        <v>903</v>
      </c>
      <c r="G1246" s="70">
        <v>0.29166666666666669</v>
      </c>
      <c r="H1246" s="192">
        <v>0.41666666666666669</v>
      </c>
      <c r="I1246" s="71">
        <v>44348</v>
      </c>
      <c r="J1246" s="71">
        <v>44351</v>
      </c>
      <c r="K1246" s="71">
        <v>44349</v>
      </c>
      <c r="L1246" s="71">
        <v>44349</v>
      </c>
      <c r="M1246" s="70">
        <v>0.3125</v>
      </c>
      <c r="N1246" s="70">
        <v>0.72916666666666663</v>
      </c>
      <c r="O1246" s="72" t="s">
        <v>2016</v>
      </c>
      <c r="P1246" s="50" t="s">
        <v>283</v>
      </c>
      <c r="Q1246" s="50" t="s">
        <v>47</v>
      </c>
      <c r="R1246" s="50" t="s">
        <v>443</v>
      </c>
      <c r="S1246" s="50" t="s">
        <v>336</v>
      </c>
      <c r="T1246" s="50" t="s">
        <v>185</v>
      </c>
      <c r="U1246" s="151">
        <f t="shared" si="396"/>
        <v>3</v>
      </c>
      <c r="V1246" s="50">
        <f t="shared" si="397"/>
        <v>1</v>
      </c>
      <c r="W1246" s="152">
        <f t="shared" si="398"/>
        <v>1.1877</v>
      </c>
      <c r="X1246" s="152">
        <f t="shared" si="399"/>
        <v>1.9159966666666666</v>
      </c>
      <c r="Y1246" s="134">
        <f t="shared" si="400"/>
        <v>1</v>
      </c>
      <c r="Z1246" s="152">
        <f t="shared" si="401"/>
        <v>0</v>
      </c>
      <c r="AA1246" s="152">
        <f t="shared" si="402"/>
        <v>1.9159966666666666</v>
      </c>
      <c r="AB1246" s="91">
        <f t="shared" si="403"/>
        <v>4</v>
      </c>
      <c r="AC1246" s="81">
        <f t="shared" si="404"/>
        <v>6</v>
      </c>
      <c r="AD1246" s="81">
        <f t="shared" si="405"/>
        <v>22</v>
      </c>
      <c r="AE1246" s="81" t="str">
        <f t="shared" si="406"/>
        <v>6-22</v>
      </c>
      <c r="AF1246" s="152">
        <f t="shared" si="407"/>
        <v>0.33366666666666661</v>
      </c>
      <c r="AG1246" s="153">
        <f t="shared" si="408"/>
        <v>0</v>
      </c>
      <c r="AH1246" s="85">
        <f t="shared" si="409"/>
        <v>1</v>
      </c>
      <c r="AI1246" s="81">
        <f t="shared" si="410"/>
        <v>22</v>
      </c>
    </row>
    <row r="1247" spans="2:35" ht="45" x14ac:dyDescent="0.25">
      <c r="B1247" s="50" t="s">
        <v>1979</v>
      </c>
      <c r="C1247" s="85">
        <v>449</v>
      </c>
      <c r="D1247" s="85">
        <f t="shared" si="411"/>
        <v>0</v>
      </c>
      <c r="E1247" s="277" t="s">
        <v>2040</v>
      </c>
      <c r="F1247" s="50" t="s">
        <v>903</v>
      </c>
      <c r="G1247" s="70">
        <v>0.29166666666666669</v>
      </c>
      <c r="H1247" s="192">
        <v>0.41666666666666669</v>
      </c>
      <c r="I1247" s="71">
        <v>44348</v>
      </c>
      <c r="J1247" s="71">
        <v>44351</v>
      </c>
      <c r="K1247" s="71">
        <v>44350</v>
      </c>
      <c r="L1247" s="71">
        <v>44350</v>
      </c>
      <c r="M1247" s="70">
        <v>0.3125</v>
      </c>
      <c r="N1247" s="70">
        <v>0.72916666666666663</v>
      </c>
      <c r="O1247" s="72" t="s">
        <v>2016</v>
      </c>
      <c r="P1247" s="50" t="s">
        <v>283</v>
      </c>
      <c r="Q1247" s="50" t="s">
        <v>47</v>
      </c>
      <c r="R1247" s="50" t="s">
        <v>443</v>
      </c>
      <c r="S1247" s="50" t="s">
        <v>336</v>
      </c>
      <c r="T1247" s="50" t="s">
        <v>185</v>
      </c>
      <c r="U1247" s="151">
        <f t="shared" si="396"/>
        <v>3</v>
      </c>
      <c r="V1247" s="50">
        <f t="shared" si="397"/>
        <v>1</v>
      </c>
      <c r="W1247" s="152">
        <f t="shared" si="398"/>
        <v>1.1877</v>
      </c>
      <c r="X1247" s="152">
        <f t="shared" si="399"/>
        <v>1.9159966666666666</v>
      </c>
      <c r="Y1247" s="134">
        <f t="shared" si="400"/>
        <v>1</v>
      </c>
      <c r="Z1247" s="152">
        <f t="shared" si="401"/>
        <v>0</v>
      </c>
      <c r="AA1247" s="152">
        <f t="shared" si="402"/>
        <v>1.9159966666666666</v>
      </c>
      <c r="AB1247" s="91">
        <f t="shared" si="403"/>
        <v>4</v>
      </c>
      <c r="AC1247" s="81">
        <f t="shared" si="404"/>
        <v>6</v>
      </c>
      <c r="AD1247" s="81">
        <f t="shared" si="405"/>
        <v>22</v>
      </c>
      <c r="AE1247" s="81" t="str">
        <f t="shared" si="406"/>
        <v>6-22</v>
      </c>
      <c r="AF1247" s="152">
        <f t="shared" si="407"/>
        <v>0.33366666666666661</v>
      </c>
      <c r="AG1247" s="153">
        <f t="shared" si="408"/>
        <v>0</v>
      </c>
      <c r="AH1247" s="85">
        <f t="shared" si="409"/>
        <v>1</v>
      </c>
      <c r="AI1247" s="81">
        <f t="shared" si="410"/>
        <v>22</v>
      </c>
    </row>
    <row r="1248" spans="2:35" ht="60" x14ac:dyDescent="0.25">
      <c r="B1248" s="50" t="s">
        <v>1979</v>
      </c>
      <c r="C1248" s="85">
        <v>449</v>
      </c>
      <c r="D1248" s="85">
        <v>0</v>
      </c>
      <c r="E1248" s="277" t="s">
        <v>2069</v>
      </c>
      <c r="F1248" s="50" t="s">
        <v>903</v>
      </c>
      <c r="G1248" s="70">
        <v>0.29166666666666669</v>
      </c>
      <c r="H1248" s="192">
        <v>0.41666666666666669</v>
      </c>
      <c r="I1248" s="71">
        <v>44348</v>
      </c>
      <c r="J1248" s="71">
        <v>44351</v>
      </c>
      <c r="K1248" s="71">
        <v>44351</v>
      </c>
      <c r="L1248" s="71">
        <v>44351</v>
      </c>
      <c r="M1248" s="70">
        <v>0.3125</v>
      </c>
      <c r="N1248" s="192">
        <v>0.41666666666666669</v>
      </c>
      <c r="O1248" s="72" t="s">
        <v>2068</v>
      </c>
      <c r="P1248" s="50" t="s">
        <v>283</v>
      </c>
      <c r="Q1248" s="50" t="s">
        <v>47</v>
      </c>
      <c r="R1248" s="50" t="s">
        <v>443</v>
      </c>
      <c r="S1248" s="50" t="s">
        <v>336</v>
      </c>
      <c r="T1248" s="50" t="s">
        <v>185</v>
      </c>
      <c r="U1248" s="151">
        <f t="shared" si="396"/>
        <v>3</v>
      </c>
      <c r="V1248" s="50">
        <f t="shared" si="397"/>
        <v>1</v>
      </c>
      <c r="W1248" s="152">
        <f t="shared" si="398"/>
        <v>1.1877</v>
      </c>
      <c r="X1248" s="152">
        <f t="shared" si="399"/>
        <v>1.9159966666666666</v>
      </c>
      <c r="Y1248" s="134">
        <f t="shared" si="400"/>
        <v>1</v>
      </c>
      <c r="Z1248" s="152">
        <f t="shared" si="401"/>
        <v>0</v>
      </c>
      <c r="AA1248" s="152">
        <f t="shared" si="402"/>
        <v>1.9159966666666666</v>
      </c>
      <c r="AB1248" s="91">
        <f t="shared" si="403"/>
        <v>4</v>
      </c>
      <c r="AC1248" s="81">
        <f t="shared" si="404"/>
        <v>6</v>
      </c>
      <c r="AD1248" s="81">
        <f t="shared" si="405"/>
        <v>22</v>
      </c>
      <c r="AE1248" s="81" t="str">
        <f t="shared" si="406"/>
        <v>6-22</v>
      </c>
      <c r="AF1248" s="152">
        <f t="shared" si="407"/>
        <v>0.10416666666666669</v>
      </c>
      <c r="AG1248" s="153">
        <f t="shared" si="408"/>
        <v>0</v>
      </c>
      <c r="AH1248" s="85">
        <f t="shared" si="409"/>
        <v>1</v>
      </c>
      <c r="AI1248" s="81">
        <f t="shared" si="410"/>
        <v>22</v>
      </c>
    </row>
    <row r="1249" spans="2:35" ht="30" x14ac:dyDescent="0.25">
      <c r="B1249" s="50" t="s">
        <v>156</v>
      </c>
      <c r="C1249" s="85">
        <v>450</v>
      </c>
      <c r="D1249" s="85">
        <f t="shared" ref="D1249:D1312" si="412">IF(C1249=C1250,0,1)</f>
        <v>1</v>
      </c>
      <c r="E1249" s="72" t="s">
        <v>1981</v>
      </c>
      <c r="F1249" s="50" t="s">
        <v>441</v>
      </c>
      <c r="G1249" s="70">
        <v>0.29166666666666669</v>
      </c>
      <c r="H1249" s="70">
        <v>0.50694444444444442</v>
      </c>
      <c r="I1249" s="71">
        <v>44348</v>
      </c>
      <c r="J1249" s="71">
        <v>44348</v>
      </c>
      <c r="K1249" s="71">
        <v>44348</v>
      </c>
      <c r="L1249" s="71">
        <v>44348</v>
      </c>
      <c r="M1249" s="70">
        <v>0.31944444444444448</v>
      </c>
      <c r="N1249" s="70">
        <v>0.50694444444444442</v>
      </c>
      <c r="O1249" s="50" t="s">
        <v>65</v>
      </c>
      <c r="P1249" s="50" t="s">
        <v>59</v>
      </c>
      <c r="Q1249" s="50" t="s">
        <v>77</v>
      </c>
      <c r="R1249" s="50" t="s">
        <v>351</v>
      </c>
      <c r="S1249" s="50" t="s">
        <v>336</v>
      </c>
      <c r="T1249" s="50" t="s">
        <v>185</v>
      </c>
      <c r="U1249" s="151">
        <f t="shared" si="396"/>
        <v>0</v>
      </c>
      <c r="V1249" s="50">
        <f t="shared" si="397"/>
        <v>1</v>
      </c>
      <c r="W1249" s="152">
        <f t="shared" si="398"/>
        <v>0.13227777777777772</v>
      </c>
      <c r="X1249" s="152">
        <f t="shared" si="399"/>
        <v>0.17360777777777775</v>
      </c>
      <c r="Y1249" s="134">
        <f t="shared" si="400"/>
        <v>1</v>
      </c>
      <c r="Z1249" s="152">
        <f t="shared" si="401"/>
        <v>0</v>
      </c>
      <c r="AA1249" s="152">
        <f t="shared" si="402"/>
        <v>0.17360777777777775</v>
      </c>
      <c r="AB1249" s="91">
        <f t="shared" si="403"/>
        <v>1</v>
      </c>
      <c r="AC1249" s="81">
        <f t="shared" si="404"/>
        <v>6</v>
      </c>
      <c r="AD1249" s="81">
        <f t="shared" si="405"/>
        <v>22</v>
      </c>
      <c r="AE1249" s="81" t="str">
        <f t="shared" si="406"/>
        <v>6-22</v>
      </c>
      <c r="AF1249" s="152">
        <f t="shared" si="407"/>
        <v>0.18749999999999994</v>
      </c>
      <c r="AG1249" s="153">
        <f t="shared" si="408"/>
        <v>0</v>
      </c>
      <c r="AH1249" s="85">
        <f t="shared" si="409"/>
        <v>1</v>
      </c>
      <c r="AI1249" s="81">
        <f t="shared" si="410"/>
        <v>22</v>
      </c>
    </row>
    <row r="1250" spans="2:35" x14ac:dyDescent="0.25">
      <c r="B1250" s="50" t="s">
        <v>191</v>
      </c>
      <c r="C1250" s="85">
        <v>451</v>
      </c>
      <c r="D1250" s="85">
        <f t="shared" si="412"/>
        <v>1</v>
      </c>
      <c r="E1250" s="50" t="s">
        <v>1975</v>
      </c>
      <c r="F1250" s="50" t="s">
        <v>897</v>
      </c>
      <c r="G1250" s="70">
        <v>0.31944444444444448</v>
      </c>
      <c r="H1250" s="70">
        <v>0.33333333333333331</v>
      </c>
      <c r="I1250" s="71">
        <v>44348</v>
      </c>
      <c r="J1250" s="71">
        <v>44348</v>
      </c>
      <c r="K1250" s="71">
        <v>44348</v>
      </c>
      <c r="L1250" s="71">
        <v>44348</v>
      </c>
      <c r="M1250" s="70">
        <v>0.31944444444444448</v>
      </c>
      <c r="N1250" s="70">
        <v>0.33333333333333331</v>
      </c>
      <c r="O1250" s="50" t="s">
        <v>100</v>
      </c>
      <c r="P1250" s="50" t="s">
        <v>297</v>
      </c>
      <c r="Q1250" s="50" t="s">
        <v>77</v>
      </c>
      <c r="R1250" s="50" t="s">
        <v>351</v>
      </c>
      <c r="S1250" s="50" t="s">
        <v>337</v>
      </c>
      <c r="T1250" s="50" t="s">
        <v>186</v>
      </c>
      <c r="U1250" s="151">
        <f t="shared" si="396"/>
        <v>0</v>
      </c>
      <c r="V1250" s="50">
        <f t="shared" si="397"/>
        <v>1</v>
      </c>
      <c r="W1250" s="152">
        <f t="shared" si="398"/>
        <v>1.388888888888884E-2</v>
      </c>
      <c r="X1250" s="152">
        <f t="shared" si="399"/>
        <v>1.388888888888884E-2</v>
      </c>
      <c r="Y1250" s="134">
        <f t="shared" si="400"/>
        <v>1</v>
      </c>
      <c r="Z1250" s="152">
        <f t="shared" si="401"/>
        <v>0</v>
      </c>
      <c r="AA1250" s="152">
        <f t="shared" si="402"/>
        <v>1.388888888888884E-2</v>
      </c>
      <c r="AB1250" s="91">
        <f t="shared" si="403"/>
        <v>1</v>
      </c>
      <c r="AC1250" s="81">
        <f t="shared" si="404"/>
        <v>6</v>
      </c>
      <c r="AD1250" s="81">
        <f t="shared" si="405"/>
        <v>22</v>
      </c>
      <c r="AE1250" s="81" t="str">
        <f t="shared" si="406"/>
        <v>6-22</v>
      </c>
      <c r="AF1250" s="152">
        <f t="shared" si="407"/>
        <v>1.388888888888884E-2</v>
      </c>
      <c r="AG1250" s="153">
        <f t="shared" si="408"/>
        <v>0</v>
      </c>
      <c r="AH1250" s="85">
        <f t="shared" si="409"/>
        <v>1</v>
      </c>
      <c r="AI1250" s="81">
        <f t="shared" si="410"/>
        <v>22</v>
      </c>
    </row>
    <row r="1251" spans="2:35" x14ac:dyDescent="0.25">
      <c r="B1251" s="50" t="s">
        <v>82</v>
      </c>
      <c r="C1251" s="85">
        <v>452</v>
      </c>
      <c r="D1251" s="85">
        <f t="shared" si="412"/>
        <v>0</v>
      </c>
      <c r="E1251" s="50" t="s">
        <v>515</v>
      </c>
      <c r="F1251" s="50" t="s">
        <v>517</v>
      </c>
      <c r="G1251" s="70">
        <v>0.35416666666666669</v>
      </c>
      <c r="H1251" s="70">
        <v>0.66666666666666663</v>
      </c>
      <c r="I1251" s="71">
        <v>44348</v>
      </c>
      <c r="J1251" s="71">
        <v>44349</v>
      </c>
      <c r="K1251" s="71">
        <v>44348</v>
      </c>
      <c r="L1251" s="71">
        <v>44349</v>
      </c>
      <c r="M1251" s="70">
        <v>0.375</v>
      </c>
      <c r="N1251" s="70">
        <v>0.66666666666666663</v>
      </c>
      <c r="O1251" s="50" t="s">
        <v>1916</v>
      </c>
      <c r="P1251" s="50" t="s">
        <v>293</v>
      </c>
      <c r="Q1251" s="50" t="s">
        <v>77</v>
      </c>
      <c r="R1251" s="50" t="s">
        <v>517</v>
      </c>
      <c r="S1251" s="50" t="s">
        <v>336</v>
      </c>
      <c r="T1251" s="50" t="s">
        <v>184</v>
      </c>
      <c r="U1251" s="151">
        <f t="shared" si="396"/>
        <v>1</v>
      </c>
      <c r="V1251" s="50">
        <f t="shared" si="397"/>
        <v>1</v>
      </c>
      <c r="W1251" s="152">
        <f t="shared" si="398"/>
        <v>0.58399999999999985</v>
      </c>
      <c r="X1251" s="152">
        <f t="shared" si="399"/>
        <v>0.81316666666666648</v>
      </c>
      <c r="Y1251" s="134">
        <f t="shared" si="400"/>
        <v>1</v>
      </c>
      <c r="Z1251" s="152">
        <f t="shared" si="401"/>
        <v>0</v>
      </c>
      <c r="AA1251" s="152">
        <f t="shared" si="402"/>
        <v>0.81316666666666648</v>
      </c>
      <c r="AB1251" s="91">
        <f t="shared" si="403"/>
        <v>2</v>
      </c>
      <c r="AC1251" s="81">
        <f t="shared" si="404"/>
        <v>6</v>
      </c>
      <c r="AD1251" s="81">
        <f t="shared" si="405"/>
        <v>22</v>
      </c>
      <c r="AE1251" s="81" t="str">
        <f t="shared" si="406"/>
        <v>6-22</v>
      </c>
      <c r="AF1251" s="152">
        <f t="shared" si="407"/>
        <v>0.56316666666666648</v>
      </c>
      <c r="AG1251" s="153">
        <f t="shared" si="408"/>
        <v>1</v>
      </c>
      <c r="AH1251" s="85">
        <f t="shared" si="409"/>
        <v>1</v>
      </c>
      <c r="AI1251" s="81">
        <f t="shared" si="410"/>
        <v>22</v>
      </c>
    </row>
    <row r="1252" spans="2:35" x14ac:dyDescent="0.25">
      <c r="B1252" s="50" t="s">
        <v>314</v>
      </c>
      <c r="C1252" s="85">
        <v>452</v>
      </c>
      <c r="D1252" s="85">
        <f t="shared" si="412"/>
        <v>1</v>
      </c>
      <c r="E1252" s="50" t="s">
        <v>1976</v>
      </c>
      <c r="F1252" s="50" t="s">
        <v>1745</v>
      </c>
      <c r="G1252" s="70">
        <v>0.35416666666666669</v>
      </c>
      <c r="H1252" s="70">
        <v>0.66666666666666663</v>
      </c>
      <c r="I1252" s="71">
        <v>44348</v>
      </c>
      <c r="J1252" s="71">
        <v>44349</v>
      </c>
      <c r="K1252" s="71">
        <v>44348</v>
      </c>
      <c r="L1252" s="71">
        <v>44349</v>
      </c>
      <c r="M1252" s="70">
        <v>0.35416666666666669</v>
      </c>
      <c r="N1252" s="278">
        <v>0.66666666666666663</v>
      </c>
      <c r="O1252" s="50" t="s">
        <v>1977</v>
      </c>
      <c r="P1252" s="50" t="s">
        <v>293</v>
      </c>
      <c r="Q1252" s="50" t="s">
        <v>77</v>
      </c>
      <c r="R1252" s="50" t="s">
        <v>352</v>
      </c>
      <c r="S1252" s="50" t="s">
        <v>337</v>
      </c>
      <c r="T1252" s="50" t="s">
        <v>184</v>
      </c>
      <c r="U1252" s="151">
        <f t="shared" si="396"/>
        <v>1</v>
      </c>
      <c r="V1252" s="50">
        <f t="shared" si="397"/>
        <v>1</v>
      </c>
      <c r="W1252" s="152">
        <f t="shared" si="398"/>
        <v>0.58399999999999985</v>
      </c>
      <c r="X1252" s="152">
        <f t="shared" si="399"/>
        <v>0.81316666666666648</v>
      </c>
      <c r="Y1252" s="134">
        <f t="shared" si="400"/>
        <v>1</v>
      </c>
      <c r="Z1252" s="152">
        <f t="shared" si="401"/>
        <v>0</v>
      </c>
      <c r="AA1252" s="152">
        <f t="shared" si="402"/>
        <v>0.81316666666666648</v>
      </c>
      <c r="AB1252" s="91">
        <f t="shared" si="403"/>
        <v>2</v>
      </c>
      <c r="AC1252" s="81">
        <f t="shared" si="404"/>
        <v>6</v>
      </c>
      <c r="AD1252" s="81">
        <f t="shared" si="405"/>
        <v>22</v>
      </c>
      <c r="AE1252" s="81" t="str">
        <f t="shared" si="406"/>
        <v>6-22</v>
      </c>
      <c r="AF1252" s="152">
        <f t="shared" si="407"/>
        <v>0.58399999999999985</v>
      </c>
      <c r="AG1252" s="153">
        <f t="shared" si="408"/>
        <v>1</v>
      </c>
      <c r="AH1252" s="85">
        <f t="shared" si="409"/>
        <v>1</v>
      </c>
      <c r="AI1252" s="81">
        <f t="shared" si="410"/>
        <v>22</v>
      </c>
    </row>
    <row r="1253" spans="2:35" ht="45" x14ac:dyDescent="0.25">
      <c r="B1253" s="50" t="s">
        <v>129</v>
      </c>
      <c r="C1253" s="85">
        <v>453</v>
      </c>
      <c r="D1253" s="85">
        <f t="shared" si="412"/>
        <v>0</v>
      </c>
      <c r="E1253" s="72" t="s">
        <v>1982</v>
      </c>
      <c r="F1253" s="50" t="s">
        <v>887</v>
      </c>
      <c r="G1253" s="70">
        <v>0.35833333333333334</v>
      </c>
      <c r="H1253" s="192">
        <v>0.47916666666666669</v>
      </c>
      <c r="I1253" s="71">
        <v>44348</v>
      </c>
      <c r="J1253" s="71">
        <v>44351</v>
      </c>
      <c r="K1253" s="71">
        <v>44348</v>
      </c>
      <c r="L1253" s="71">
        <v>44348</v>
      </c>
      <c r="M1253" s="70">
        <v>0.35833333333333334</v>
      </c>
      <c r="N1253" s="70">
        <v>0.46319444444444446</v>
      </c>
      <c r="O1253" s="50" t="s">
        <v>272</v>
      </c>
      <c r="P1253" s="50" t="s">
        <v>75</v>
      </c>
      <c r="Q1253" s="50" t="s">
        <v>77</v>
      </c>
      <c r="R1253" s="50" t="s">
        <v>351</v>
      </c>
      <c r="S1253" s="50" t="s">
        <v>336</v>
      </c>
      <c r="T1253" s="50" t="s">
        <v>184</v>
      </c>
      <c r="U1253" s="151">
        <f t="shared" si="396"/>
        <v>3</v>
      </c>
      <c r="V1253" s="50">
        <f t="shared" si="397"/>
        <v>1</v>
      </c>
      <c r="W1253" s="152">
        <f t="shared" si="398"/>
        <v>1.1835333333333333</v>
      </c>
      <c r="X1253" s="152">
        <f t="shared" si="399"/>
        <v>1.9118300000000001</v>
      </c>
      <c r="Y1253" s="134">
        <f t="shared" si="400"/>
        <v>1</v>
      </c>
      <c r="Z1253" s="152">
        <f t="shared" si="401"/>
        <v>0</v>
      </c>
      <c r="AA1253" s="152">
        <f t="shared" si="402"/>
        <v>1.9118300000000001</v>
      </c>
      <c r="AB1253" s="91">
        <f t="shared" si="403"/>
        <v>4</v>
      </c>
      <c r="AC1253" s="81">
        <f t="shared" si="404"/>
        <v>6</v>
      </c>
      <c r="AD1253" s="81">
        <f t="shared" si="405"/>
        <v>22</v>
      </c>
      <c r="AE1253" s="81" t="str">
        <f t="shared" si="406"/>
        <v>6-22</v>
      </c>
      <c r="AF1253" s="152">
        <f t="shared" si="407"/>
        <v>0.10486111111111113</v>
      </c>
      <c r="AG1253" s="153">
        <f t="shared" si="408"/>
        <v>0</v>
      </c>
      <c r="AH1253" s="85">
        <f t="shared" si="409"/>
        <v>1</v>
      </c>
      <c r="AI1253" s="81">
        <f t="shared" si="410"/>
        <v>22</v>
      </c>
    </row>
    <row r="1254" spans="2:35" x14ac:dyDescent="0.25">
      <c r="B1254" s="50" t="s">
        <v>129</v>
      </c>
      <c r="C1254" s="85">
        <v>453</v>
      </c>
      <c r="D1254" s="85">
        <f t="shared" si="412"/>
        <v>0</v>
      </c>
      <c r="E1254" s="50" t="s">
        <v>2017</v>
      </c>
      <c r="F1254" s="50" t="s">
        <v>887</v>
      </c>
      <c r="G1254" s="70">
        <v>0.35833333333333334</v>
      </c>
      <c r="H1254" s="192">
        <v>0.47916666666666669</v>
      </c>
      <c r="I1254" s="71">
        <v>44348</v>
      </c>
      <c r="J1254" s="71">
        <v>44351</v>
      </c>
      <c r="K1254" s="71">
        <v>44349</v>
      </c>
      <c r="L1254" s="71">
        <v>44349</v>
      </c>
      <c r="M1254" s="70">
        <v>0.35416666666666669</v>
      </c>
      <c r="N1254" s="70">
        <v>0.4597222222222222</v>
      </c>
      <c r="O1254" s="50" t="s">
        <v>65</v>
      </c>
      <c r="P1254" s="50" t="s">
        <v>75</v>
      </c>
      <c r="Q1254" s="50" t="s">
        <v>77</v>
      </c>
      <c r="R1254" s="50" t="s">
        <v>351</v>
      </c>
      <c r="S1254" s="50" t="s">
        <v>336</v>
      </c>
      <c r="T1254" s="50" t="s">
        <v>184</v>
      </c>
      <c r="U1254" s="151">
        <f t="shared" si="396"/>
        <v>3</v>
      </c>
      <c r="V1254" s="50">
        <f t="shared" si="397"/>
        <v>1</v>
      </c>
      <c r="W1254" s="152">
        <f t="shared" si="398"/>
        <v>1.1835333333333333</v>
      </c>
      <c r="X1254" s="152">
        <f t="shared" si="399"/>
        <v>1.9118300000000001</v>
      </c>
      <c r="Y1254" s="134">
        <f t="shared" si="400"/>
        <v>1</v>
      </c>
      <c r="Z1254" s="152">
        <f t="shared" si="401"/>
        <v>0</v>
      </c>
      <c r="AA1254" s="152">
        <f t="shared" si="402"/>
        <v>1.9118300000000001</v>
      </c>
      <c r="AB1254" s="91">
        <f t="shared" si="403"/>
        <v>4</v>
      </c>
      <c r="AC1254" s="81">
        <f t="shared" si="404"/>
        <v>6</v>
      </c>
      <c r="AD1254" s="81">
        <f t="shared" si="405"/>
        <v>22</v>
      </c>
      <c r="AE1254" s="81" t="str">
        <f t="shared" si="406"/>
        <v>6-22</v>
      </c>
      <c r="AF1254" s="152">
        <f t="shared" si="407"/>
        <v>0.10555555555555551</v>
      </c>
      <c r="AG1254" s="153">
        <f t="shared" si="408"/>
        <v>0</v>
      </c>
      <c r="AH1254" s="85">
        <f t="shared" si="409"/>
        <v>1</v>
      </c>
      <c r="AI1254" s="81">
        <f t="shared" si="410"/>
        <v>22</v>
      </c>
    </row>
    <row r="1255" spans="2:35" ht="30" x14ac:dyDescent="0.25">
      <c r="B1255" s="50" t="s">
        <v>129</v>
      </c>
      <c r="C1255" s="85">
        <v>453</v>
      </c>
      <c r="D1255" s="85">
        <f t="shared" si="412"/>
        <v>0</v>
      </c>
      <c r="E1255" s="279" t="s">
        <v>2026</v>
      </c>
      <c r="F1255" s="50" t="s">
        <v>887</v>
      </c>
      <c r="G1255" s="70">
        <v>0.35833333333333334</v>
      </c>
      <c r="H1255" s="192">
        <v>0.47916666666666669</v>
      </c>
      <c r="I1255" s="71">
        <v>44348</v>
      </c>
      <c r="J1255" s="71">
        <v>44351</v>
      </c>
      <c r="K1255" s="71">
        <v>44349</v>
      </c>
      <c r="L1255" s="71">
        <v>44349</v>
      </c>
      <c r="M1255" s="70">
        <v>0.625</v>
      </c>
      <c r="N1255" s="70">
        <v>0.65486111111111112</v>
      </c>
      <c r="O1255" s="50" t="s">
        <v>65</v>
      </c>
      <c r="P1255" s="50" t="s">
        <v>75</v>
      </c>
      <c r="Q1255" s="50" t="s">
        <v>77</v>
      </c>
      <c r="R1255" s="50" t="s">
        <v>351</v>
      </c>
      <c r="S1255" s="50" t="s">
        <v>336</v>
      </c>
      <c r="T1255" s="50" t="s">
        <v>184</v>
      </c>
      <c r="U1255" s="151">
        <f t="shared" si="396"/>
        <v>3</v>
      </c>
      <c r="V1255" s="50">
        <f t="shared" si="397"/>
        <v>1</v>
      </c>
      <c r="W1255" s="152">
        <f t="shared" si="398"/>
        <v>1.1835333333333333</v>
      </c>
      <c r="X1255" s="152">
        <f t="shared" si="399"/>
        <v>1.9118300000000001</v>
      </c>
      <c r="Y1255" s="134">
        <f t="shared" si="400"/>
        <v>1</v>
      </c>
      <c r="Z1255" s="152">
        <f t="shared" si="401"/>
        <v>0</v>
      </c>
      <c r="AA1255" s="152">
        <f t="shared" si="402"/>
        <v>1.9118300000000001</v>
      </c>
      <c r="AB1255" s="91">
        <f t="shared" si="403"/>
        <v>4</v>
      </c>
      <c r="AC1255" s="81">
        <f t="shared" si="404"/>
        <v>6</v>
      </c>
      <c r="AD1255" s="81">
        <f t="shared" si="405"/>
        <v>22</v>
      </c>
      <c r="AE1255" s="81" t="str">
        <f t="shared" si="406"/>
        <v>6-22</v>
      </c>
      <c r="AF1255" s="152">
        <f t="shared" si="407"/>
        <v>2.9861111111111116E-2</v>
      </c>
      <c r="AG1255" s="153">
        <f t="shared" si="408"/>
        <v>0</v>
      </c>
      <c r="AH1255" s="85">
        <f t="shared" si="409"/>
        <v>1</v>
      </c>
      <c r="AI1255" s="81">
        <f t="shared" si="410"/>
        <v>22</v>
      </c>
    </row>
    <row r="1256" spans="2:35" x14ac:dyDescent="0.25">
      <c r="B1256" s="50" t="s">
        <v>129</v>
      </c>
      <c r="C1256" s="85">
        <v>453</v>
      </c>
      <c r="D1256" s="85">
        <f t="shared" si="412"/>
        <v>0</v>
      </c>
      <c r="E1256" s="279" t="s">
        <v>2041</v>
      </c>
      <c r="F1256" s="50" t="s">
        <v>1908</v>
      </c>
      <c r="G1256" s="70">
        <v>0.35833333333333334</v>
      </c>
      <c r="H1256" s="192">
        <v>0.47916666666666669</v>
      </c>
      <c r="I1256" s="71">
        <v>44348</v>
      </c>
      <c r="J1256" s="71">
        <v>44351</v>
      </c>
      <c r="K1256" s="71">
        <v>44350</v>
      </c>
      <c r="L1256" s="71">
        <v>44350</v>
      </c>
      <c r="M1256" s="70">
        <v>0.33333333333333331</v>
      </c>
      <c r="N1256" s="70">
        <v>0.4375</v>
      </c>
      <c r="O1256" s="50" t="s">
        <v>62</v>
      </c>
      <c r="P1256" s="50" t="s">
        <v>75</v>
      </c>
      <c r="Q1256" s="50" t="s">
        <v>77</v>
      </c>
      <c r="R1256" s="50" t="s">
        <v>349</v>
      </c>
      <c r="S1256" s="50" t="s">
        <v>337</v>
      </c>
      <c r="T1256" s="50" t="s">
        <v>184</v>
      </c>
      <c r="U1256" s="151">
        <f t="shared" si="396"/>
        <v>3</v>
      </c>
      <c r="V1256" s="50">
        <f t="shared" si="397"/>
        <v>1</v>
      </c>
      <c r="W1256" s="152">
        <f t="shared" si="398"/>
        <v>1.1835333333333333</v>
      </c>
      <c r="X1256" s="152">
        <f t="shared" si="399"/>
        <v>1.9118300000000001</v>
      </c>
      <c r="Y1256" s="134">
        <f t="shared" si="400"/>
        <v>1</v>
      </c>
      <c r="Z1256" s="152">
        <f t="shared" si="401"/>
        <v>0</v>
      </c>
      <c r="AA1256" s="152">
        <f t="shared" si="402"/>
        <v>1.9118300000000001</v>
      </c>
      <c r="AB1256" s="91">
        <f t="shared" si="403"/>
        <v>4</v>
      </c>
      <c r="AC1256" s="81">
        <f t="shared" si="404"/>
        <v>6</v>
      </c>
      <c r="AD1256" s="81">
        <f t="shared" si="405"/>
        <v>22</v>
      </c>
      <c r="AE1256" s="81" t="str">
        <f t="shared" si="406"/>
        <v>6-22</v>
      </c>
      <c r="AF1256" s="152">
        <f t="shared" si="407"/>
        <v>0.10416666666666669</v>
      </c>
      <c r="AG1256" s="153">
        <f t="shared" si="408"/>
        <v>0</v>
      </c>
      <c r="AH1256" s="85">
        <f t="shared" si="409"/>
        <v>1</v>
      </c>
      <c r="AI1256" s="81">
        <f t="shared" si="410"/>
        <v>22</v>
      </c>
    </row>
    <row r="1257" spans="2:35" x14ac:dyDescent="0.25">
      <c r="B1257" s="50" t="s">
        <v>129</v>
      </c>
      <c r="C1257" s="85">
        <v>453</v>
      </c>
      <c r="D1257" s="85">
        <f t="shared" si="412"/>
        <v>0</v>
      </c>
      <c r="E1257" s="279" t="s">
        <v>1469</v>
      </c>
      <c r="F1257" s="50" t="s">
        <v>887</v>
      </c>
      <c r="G1257" s="70">
        <v>0.35833333333333334</v>
      </c>
      <c r="H1257" s="192">
        <v>0.47916666666666669</v>
      </c>
      <c r="I1257" s="71">
        <v>44348</v>
      </c>
      <c r="J1257" s="71">
        <v>44351</v>
      </c>
      <c r="K1257" s="71">
        <v>44351</v>
      </c>
      <c r="L1257" s="71">
        <v>44351</v>
      </c>
      <c r="M1257" s="70">
        <v>0.58333333333333337</v>
      </c>
      <c r="N1257" s="70">
        <v>0.72916666666666663</v>
      </c>
      <c r="O1257" s="50" t="s">
        <v>400</v>
      </c>
      <c r="P1257" s="50" t="s">
        <v>75</v>
      </c>
      <c r="Q1257" s="50" t="s">
        <v>47</v>
      </c>
      <c r="R1257" s="50" t="s">
        <v>352</v>
      </c>
      <c r="S1257" s="50" t="s">
        <v>337</v>
      </c>
      <c r="T1257" s="50" t="s">
        <v>184</v>
      </c>
      <c r="U1257" s="151">
        <f t="shared" si="396"/>
        <v>3</v>
      </c>
      <c r="V1257" s="50">
        <f t="shared" si="397"/>
        <v>1</v>
      </c>
      <c r="W1257" s="152">
        <f t="shared" si="398"/>
        <v>1.1835333333333333</v>
      </c>
      <c r="X1257" s="152">
        <f t="shared" si="399"/>
        <v>1.9118300000000001</v>
      </c>
      <c r="Y1257" s="134">
        <f t="shared" si="400"/>
        <v>1</v>
      </c>
      <c r="Z1257" s="152">
        <f t="shared" si="401"/>
        <v>0</v>
      </c>
      <c r="AA1257" s="152">
        <f t="shared" si="402"/>
        <v>1.9118300000000001</v>
      </c>
      <c r="AB1257" s="91">
        <f t="shared" si="403"/>
        <v>4</v>
      </c>
      <c r="AC1257" s="81">
        <f t="shared" si="404"/>
        <v>6</v>
      </c>
      <c r="AD1257" s="81">
        <f t="shared" si="405"/>
        <v>22</v>
      </c>
      <c r="AE1257" s="81" t="str">
        <f t="shared" si="406"/>
        <v>6-22</v>
      </c>
      <c r="AF1257" s="152">
        <f t="shared" si="407"/>
        <v>0.14583333333333326</v>
      </c>
      <c r="AG1257" s="153">
        <f t="shared" si="408"/>
        <v>0</v>
      </c>
      <c r="AH1257" s="85">
        <f t="shared" si="409"/>
        <v>1</v>
      </c>
      <c r="AI1257" s="81">
        <f t="shared" si="410"/>
        <v>22</v>
      </c>
    </row>
    <row r="1258" spans="2:35" x14ac:dyDescent="0.25">
      <c r="B1258" s="50" t="s">
        <v>129</v>
      </c>
      <c r="C1258" s="85">
        <v>453</v>
      </c>
      <c r="D1258" s="85">
        <f t="shared" si="412"/>
        <v>1</v>
      </c>
      <c r="E1258" s="279" t="s">
        <v>1469</v>
      </c>
      <c r="F1258" s="50" t="s">
        <v>887</v>
      </c>
      <c r="G1258" s="70">
        <v>0.35833333333333334</v>
      </c>
      <c r="H1258" s="192">
        <v>0.47916666666666669</v>
      </c>
      <c r="I1258" s="71">
        <v>44348</v>
      </c>
      <c r="J1258" s="71">
        <v>44351</v>
      </c>
      <c r="K1258" s="71">
        <v>44351</v>
      </c>
      <c r="L1258" s="71">
        <v>44351</v>
      </c>
      <c r="M1258" s="192">
        <v>0.3125</v>
      </c>
      <c r="N1258" s="192">
        <v>0.47916666666666669</v>
      </c>
      <c r="O1258" s="50" t="s">
        <v>400</v>
      </c>
      <c r="P1258" s="50" t="s">
        <v>75</v>
      </c>
      <c r="Q1258" s="50" t="s">
        <v>47</v>
      </c>
      <c r="R1258" s="50" t="s">
        <v>352</v>
      </c>
      <c r="S1258" s="50" t="s">
        <v>336</v>
      </c>
      <c r="T1258" s="50" t="s">
        <v>184</v>
      </c>
      <c r="U1258" s="151">
        <f t="shared" si="396"/>
        <v>3</v>
      </c>
      <c r="V1258" s="50">
        <f t="shared" si="397"/>
        <v>1</v>
      </c>
      <c r="W1258" s="152">
        <f t="shared" si="398"/>
        <v>1.1835333333333333</v>
      </c>
      <c r="X1258" s="152">
        <f t="shared" si="399"/>
        <v>1.9118300000000001</v>
      </c>
      <c r="Y1258" s="134">
        <f t="shared" si="400"/>
        <v>1</v>
      </c>
      <c r="Z1258" s="152">
        <f t="shared" si="401"/>
        <v>0</v>
      </c>
      <c r="AA1258" s="152">
        <f t="shared" si="402"/>
        <v>1.9118300000000001</v>
      </c>
      <c r="AB1258" s="91">
        <f t="shared" si="403"/>
        <v>4</v>
      </c>
      <c r="AC1258" s="81">
        <f t="shared" si="404"/>
        <v>6</v>
      </c>
      <c r="AD1258" s="81">
        <f t="shared" si="405"/>
        <v>22</v>
      </c>
      <c r="AE1258" s="81" t="str">
        <f t="shared" si="406"/>
        <v>6-22</v>
      </c>
      <c r="AF1258" s="152">
        <f t="shared" si="407"/>
        <v>0.16666666666666669</v>
      </c>
      <c r="AG1258" s="153">
        <f t="shared" si="408"/>
        <v>0</v>
      </c>
      <c r="AH1258" s="85">
        <f t="shared" si="409"/>
        <v>1</v>
      </c>
      <c r="AI1258" s="81">
        <f t="shared" si="410"/>
        <v>22</v>
      </c>
    </row>
    <row r="1259" spans="2:35" x14ac:dyDescent="0.25">
      <c r="B1259" s="50" t="s">
        <v>101</v>
      </c>
      <c r="C1259" s="85">
        <v>454</v>
      </c>
      <c r="D1259" s="85">
        <f t="shared" si="412"/>
        <v>0</v>
      </c>
      <c r="E1259" s="50" t="s">
        <v>1983</v>
      </c>
      <c r="F1259" s="50" t="s">
        <v>887</v>
      </c>
      <c r="G1259" s="70">
        <v>0.29166666666666669</v>
      </c>
      <c r="H1259" s="70">
        <v>0.38541666666666669</v>
      </c>
      <c r="I1259" s="71">
        <v>44348</v>
      </c>
      <c r="J1259" s="71">
        <v>44348</v>
      </c>
      <c r="K1259" s="71">
        <v>44348</v>
      </c>
      <c r="L1259" s="71">
        <v>44348</v>
      </c>
      <c r="M1259" s="70">
        <v>0.3125</v>
      </c>
      <c r="N1259" s="70">
        <v>0.38541666666666669</v>
      </c>
      <c r="O1259" s="50" t="s">
        <v>400</v>
      </c>
      <c r="P1259" s="50" t="s">
        <v>365</v>
      </c>
      <c r="Q1259" s="50" t="s">
        <v>47</v>
      </c>
      <c r="R1259" s="50" t="s">
        <v>352</v>
      </c>
      <c r="S1259" s="50" t="s">
        <v>337</v>
      </c>
      <c r="T1259" s="50" t="s">
        <v>185</v>
      </c>
      <c r="U1259" s="151">
        <f t="shared" si="396"/>
        <v>0</v>
      </c>
      <c r="V1259" s="50">
        <f t="shared" si="397"/>
        <v>1</v>
      </c>
      <c r="W1259" s="152">
        <f t="shared" si="398"/>
        <v>9.375E-2</v>
      </c>
      <c r="X1259" s="152">
        <f t="shared" si="399"/>
        <v>9.375E-2</v>
      </c>
      <c r="Y1259" s="134">
        <f t="shared" si="400"/>
        <v>1</v>
      </c>
      <c r="Z1259" s="152">
        <f t="shared" si="401"/>
        <v>0</v>
      </c>
      <c r="AA1259" s="152">
        <f t="shared" si="402"/>
        <v>9.375E-2</v>
      </c>
      <c r="AB1259" s="91">
        <f t="shared" si="403"/>
        <v>1</v>
      </c>
      <c r="AC1259" s="81">
        <f t="shared" si="404"/>
        <v>6</v>
      </c>
      <c r="AD1259" s="81">
        <f t="shared" si="405"/>
        <v>22</v>
      </c>
      <c r="AE1259" s="81" t="str">
        <f t="shared" si="406"/>
        <v>6-22</v>
      </c>
      <c r="AF1259" s="152">
        <f t="shared" si="407"/>
        <v>7.2916666666666685E-2</v>
      </c>
      <c r="AG1259" s="153">
        <f t="shared" si="408"/>
        <v>0</v>
      </c>
      <c r="AH1259" s="85">
        <f t="shared" si="409"/>
        <v>1</v>
      </c>
      <c r="AI1259" s="81">
        <f t="shared" si="410"/>
        <v>22</v>
      </c>
    </row>
    <row r="1260" spans="2:35" x14ac:dyDescent="0.25">
      <c r="B1260" s="50" t="s">
        <v>101</v>
      </c>
      <c r="C1260" s="85">
        <v>454</v>
      </c>
      <c r="D1260" s="85">
        <f t="shared" si="412"/>
        <v>1</v>
      </c>
      <c r="E1260" s="50" t="s">
        <v>1984</v>
      </c>
      <c r="F1260" s="50" t="s">
        <v>1026</v>
      </c>
      <c r="G1260" s="70">
        <v>0.29166666666666669</v>
      </c>
      <c r="H1260" s="70">
        <v>0.38541666666666669</v>
      </c>
      <c r="I1260" s="71">
        <v>44348</v>
      </c>
      <c r="J1260" s="71">
        <v>44348</v>
      </c>
      <c r="K1260" s="71">
        <v>44348</v>
      </c>
      <c r="L1260" s="71">
        <v>44348</v>
      </c>
      <c r="M1260" s="70">
        <v>0.3125</v>
      </c>
      <c r="N1260" s="70">
        <v>0.35416666666666669</v>
      </c>
      <c r="O1260" s="50" t="s">
        <v>62</v>
      </c>
      <c r="P1260" s="50" t="s">
        <v>365</v>
      </c>
      <c r="Q1260" s="50" t="s">
        <v>47</v>
      </c>
      <c r="R1260" s="50" t="s">
        <v>349</v>
      </c>
      <c r="S1260" s="50" t="s">
        <v>337</v>
      </c>
      <c r="T1260" s="50" t="s">
        <v>185</v>
      </c>
      <c r="U1260" s="151">
        <f t="shared" si="396"/>
        <v>0</v>
      </c>
      <c r="V1260" s="50">
        <f t="shared" si="397"/>
        <v>1</v>
      </c>
      <c r="W1260" s="152">
        <f t="shared" si="398"/>
        <v>9.375E-2</v>
      </c>
      <c r="X1260" s="152">
        <f t="shared" si="399"/>
        <v>9.375E-2</v>
      </c>
      <c r="Y1260" s="134">
        <f t="shared" si="400"/>
        <v>1</v>
      </c>
      <c r="Z1260" s="152">
        <f t="shared" si="401"/>
        <v>0</v>
      </c>
      <c r="AA1260" s="152">
        <f t="shared" si="402"/>
        <v>9.375E-2</v>
      </c>
      <c r="AB1260" s="91">
        <f t="shared" si="403"/>
        <v>1</v>
      </c>
      <c r="AC1260" s="81">
        <f t="shared" si="404"/>
        <v>6</v>
      </c>
      <c r="AD1260" s="81">
        <f t="shared" si="405"/>
        <v>22</v>
      </c>
      <c r="AE1260" s="81" t="str">
        <f t="shared" si="406"/>
        <v>6-22</v>
      </c>
      <c r="AF1260" s="152">
        <f t="shared" si="407"/>
        <v>4.1666666666666685E-2</v>
      </c>
      <c r="AG1260" s="153">
        <f t="shared" si="408"/>
        <v>0</v>
      </c>
      <c r="AH1260" s="85">
        <f t="shared" si="409"/>
        <v>1</v>
      </c>
      <c r="AI1260" s="81">
        <f t="shared" si="410"/>
        <v>22</v>
      </c>
    </row>
    <row r="1261" spans="2:35" ht="45" x14ac:dyDescent="0.25">
      <c r="B1261" s="50" t="s">
        <v>127</v>
      </c>
      <c r="C1261" s="85">
        <v>455</v>
      </c>
      <c r="D1261" s="85">
        <f t="shared" si="412"/>
        <v>0</v>
      </c>
      <c r="E1261" s="72" t="s">
        <v>1985</v>
      </c>
      <c r="F1261" s="50" t="s">
        <v>338</v>
      </c>
      <c r="G1261" s="70">
        <v>0.35416666666666669</v>
      </c>
      <c r="H1261" s="192">
        <v>0.69444444444444453</v>
      </c>
      <c r="I1261" s="71">
        <v>44348</v>
      </c>
      <c r="J1261" s="71">
        <v>44348</v>
      </c>
      <c r="K1261" s="71">
        <v>44348</v>
      </c>
      <c r="L1261" s="71">
        <v>44348</v>
      </c>
      <c r="M1261" s="70">
        <v>0.35416666666666669</v>
      </c>
      <c r="N1261" s="70">
        <v>0.49305555555555558</v>
      </c>
      <c r="O1261" s="50" t="s">
        <v>174</v>
      </c>
      <c r="P1261" s="50" t="s">
        <v>1428</v>
      </c>
      <c r="Q1261" s="50" t="s">
        <v>77</v>
      </c>
      <c r="R1261" s="50" t="s">
        <v>338</v>
      </c>
      <c r="S1261" s="50" t="s">
        <v>336</v>
      </c>
      <c r="T1261" s="50" t="s">
        <v>184</v>
      </c>
      <c r="U1261" s="151">
        <f t="shared" si="396"/>
        <v>0</v>
      </c>
      <c r="V1261" s="50">
        <f t="shared" si="397"/>
        <v>1</v>
      </c>
      <c r="W1261" s="152">
        <f t="shared" si="398"/>
        <v>0.25727777777777783</v>
      </c>
      <c r="X1261" s="152">
        <f t="shared" si="399"/>
        <v>0.29860777777777786</v>
      </c>
      <c r="Y1261" s="134">
        <f t="shared" si="400"/>
        <v>0</v>
      </c>
      <c r="Z1261" s="152">
        <f t="shared" si="401"/>
        <v>0.18055555555555547</v>
      </c>
      <c r="AA1261" s="152">
        <f t="shared" si="402"/>
        <v>0.47916333333333333</v>
      </c>
      <c r="AB1261" s="91">
        <f t="shared" si="403"/>
        <v>1</v>
      </c>
      <c r="AC1261" s="81">
        <f t="shared" si="404"/>
        <v>6</v>
      </c>
      <c r="AD1261" s="81">
        <f t="shared" si="405"/>
        <v>22</v>
      </c>
      <c r="AE1261" s="81" t="str">
        <f t="shared" si="406"/>
        <v>6-22</v>
      </c>
      <c r="AF1261" s="152">
        <f t="shared" si="407"/>
        <v>0.1388888888888889</v>
      </c>
      <c r="AG1261" s="153">
        <f t="shared" si="408"/>
        <v>0</v>
      </c>
      <c r="AH1261" s="85">
        <f t="shared" si="409"/>
        <v>1</v>
      </c>
      <c r="AI1261" s="81">
        <f t="shared" si="410"/>
        <v>22</v>
      </c>
    </row>
    <row r="1262" spans="2:35" x14ac:dyDescent="0.25">
      <c r="B1262" s="50" t="s">
        <v>127</v>
      </c>
      <c r="C1262" s="85">
        <v>455</v>
      </c>
      <c r="D1262" s="85">
        <f t="shared" si="412"/>
        <v>0</v>
      </c>
      <c r="E1262" s="50" t="s">
        <v>1986</v>
      </c>
      <c r="F1262" s="50" t="s">
        <v>344</v>
      </c>
      <c r="G1262" s="70">
        <v>0.35416666666666669</v>
      </c>
      <c r="H1262" s="192">
        <v>0.69444444444444453</v>
      </c>
      <c r="I1262" s="71">
        <v>44348</v>
      </c>
      <c r="J1262" s="71">
        <v>44348</v>
      </c>
      <c r="K1262" s="71">
        <v>44348</v>
      </c>
      <c r="L1262" s="71">
        <v>44348</v>
      </c>
      <c r="M1262" s="70">
        <v>0.37847222222222227</v>
      </c>
      <c r="N1262" s="70">
        <v>0.4513888888888889</v>
      </c>
      <c r="O1262" s="50" t="s">
        <v>738</v>
      </c>
      <c r="P1262" s="50" t="s">
        <v>1428</v>
      </c>
      <c r="Q1262" s="50" t="s">
        <v>77</v>
      </c>
      <c r="R1262" s="50" t="s">
        <v>344</v>
      </c>
      <c r="S1262" s="50" t="s">
        <v>337</v>
      </c>
      <c r="T1262" s="50" t="s">
        <v>184</v>
      </c>
      <c r="U1262" s="151">
        <f t="shared" si="396"/>
        <v>0</v>
      </c>
      <c r="V1262" s="50">
        <f t="shared" si="397"/>
        <v>1</v>
      </c>
      <c r="W1262" s="152">
        <f t="shared" si="398"/>
        <v>0.25727777777777783</v>
      </c>
      <c r="X1262" s="152">
        <f t="shared" si="399"/>
        <v>0.29860777777777786</v>
      </c>
      <c r="Y1262" s="134">
        <f t="shared" si="400"/>
        <v>0</v>
      </c>
      <c r="Z1262" s="152">
        <f t="shared" si="401"/>
        <v>0.18055555555555547</v>
      </c>
      <c r="AA1262" s="152">
        <f t="shared" si="402"/>
        <v>0.47916333333333333</v>
      </c>
      <c r="AB1262" s="91">
        <f t="shared" si="403"/>
        <v>1</v>
      </c>
      <c r="AC1262" s="81">
        <f t="shared" si="404"/>
        <v>6</v>
      </c>
      <c r="AD1262" s="81">
        <f t="shared" si="405"/>
        <v>22</v>
      </c>
      <c r="AE1262" s="81" t="str">
        <f t="shared" si="406"/>
        <v>6-22</v>
      </c>
      <c r="AF1262" s="152">
        <f t="shared" si="407"/>
        <v>7.291666666666663E-2</v>
      </c>
      <c r="AG1262" s="153">
        <f t="shared" si="408"/>
        <v>0</v>
      </c>
      <c r="AH1262" s="85">
        <f t="shared" si="409"/>
        <v>1</v>
      </c>
      <c r="AI1262" s="81">
        <f t="shared" si="410"/>
        <v>22</v>
      </c>
    </row>
    <row r="1263" spans="2:35" ht="30" x14ac:dyDescent="0.25">
      <c r="B1263" s="50" t="s">
        <v>127</v>
      </c>
      <c r="C1263" s="85">
        <v>455</v>
      </c>
      <c r="D1263" s="85">
        <f t="shared" si="412"/>
        <v>1</v>
      </c>
      <c r="E1263" s="72" t="s">
        <v>2007</v>
      </c>
      <c r="F1263" s="50" t="s">
        <v>887</v>
      </c>
      <c r="G1263" s="70">
        <v>0.35416666666666669</v>
      </c>
      <c r="H1263" s="192">
        <v>0.69444444444444453</v>
      </c>
      <c r="I1263" s="71">
        <v>44348</v>
      </c>
      <c r="J1263" s="71">
        <v>44348</v>
      </c>
      <c r="K1263" s="71">
        <v>44348</v>
      </c>
      <c r="L1263" s="71">
        <v>44348</v>
      </c>
      <c r="M1263" s="70">
        <v>0.47916666666666669</v>
      </c>
      <c r="N1263" s="192">
        <v>0.69444444444444453</v>
      </c>
      <c r="O1263" s="50" t="s">
        <v>62</v>
      </c>
      <c r="P1263" s="50" t="s">
        <v>1428</v>
      </c>
      <c r="Q1263" s="50" t="s">
        <v>77</v>
      </c>
      <c r="R1263" s="50" t="s">
        <v>349</v>
      </c>
      <c r="S1263" s="50" t="s">
        <v>337</v>
      </c>
      <c r="T1263" s="50" t="s">
        <v>184</v>
      </c>
      <c r="U1263" s="151">
        <f t="shared" si="396"/>
        <v>0</v>
      </c>
      <c r="V1263" s="50">
        <f t="shared" si="397"/>
        <v>1</v>
      </c>
      <c r="W1263" s="152">
        <f t="shared" si="398"/>
        <v>0.25727777777777783</v>
      </c>
      <c r="X1263" s="152">
        <f t="shared" si="399"/>
        <v>0.29860777777777786</v>
      </c>
      <c r="Y1263" s="134">
        <f t="shared" si="400"/>
        <v>0</v>
      </c>
      <c r="Z1263" s="152">
        <f t="shared" si="401"/>
        <v>0.18055555555555547</v>
      </c>
      <c r="AA1263" s="152">
        <f t="shared" si="402"/>
        <v>0.47916333333333333</v>
      </c>
      <c r="AB1263" s="91">
        <f t="shared" si="403"/>
        <v>1</v>
      </c>
      <c r="AC1263" s="81">
        <f t="shared" si="404"/>
        <v>6</v>
      </c>
      <c r="AD1263" s="81">
        <f t="shared" si="405"/>
        <v>22</v>
      </c>
      <c r="AE1263" s="81" t="str">
        <f t="shared" si="406"/>
        <v>6-22</v>
      </c>
      <c r="AF1263" s="152">
        <f t="shared" si="407"/>
        <v>0.13227777777777783</v>
      </c>
      <c r="AG1263" s="153">
        <f t="shared" si="408"/>
        <v>0</v>
      </c>
      <c r="AH1263" s="85">
        <f t="shared" si="409"/>
        <v>1</v>
      </c>
      <c r="AI1263" s="81">
        <f t="shared" si="410"/>
        <v>22</v>
      </c>
    </row>
    <row r="1264" spans="2:35" x14ac:dyDescent="0.25">
      <c r="B1264" s="50" t="s">
        <v>125</v>
      </c>
      <c r="C1264" s="85">
        <v>456</v>
      </c>
      <c r="D1264" s="85">
        <f t="shared" si="412"/>
        <v>1</v>
      </c>
      <c r="E1264" s="50" t="s">
        <v>1987</v>
      </c>
      <c r="F1264" s="50" t="s">
        <v>887</v>
      </c>
      <c r="G1264" s="70">
        <v>0.36805555555555558</v>
      </c>
      <c r="H1264" s="192">
        <v>0.4375</v>
      </c>
      <c r="I1264" s="71">
        <v>44348</v>
      </c>
      <c r="J1264" s="71">
        <v>44348</v>
      </c>
      <c r="K1264" s="71">
        <v>44348</v>
      </c>
      <c r="L1264" s="71">
        <v>44348</v>
      </c>
      <c r="M1264" s="70">
        <v>0.37013888888888885</v>
      </c>
      <c r="N1264" s="192">
        <v>0.4375</v>
      </c>
      <c r="O1264" s="50" t="s">
        <v>62</v>
      </c>
      <c r="P1264" s="50" t="s">
        <v>87</v>
      </c>
      <c r="Q1264" s="50" t="s">
        <v>47</v>
      </c>
      <c r="R1264" s="50" t="s">
        <v>349</v>
      </c>
      <c r="S1264" s="50" t="s">
        <v>337</v>
      </c>
      <c r="T1264" s="50" t="s">
        <v>186</v>
      </c>
      <c r="U1264" s="151">
        <f t="shared" si="396"/>
        <v>0</v>
      </c>
      <c r="V1264" s="50">
        <f t="shared" si="397"/>
        <v>1</v>
      </c>
      <c r="W1264" s="152">
        <f t="shared" si="398"/>
        <v>6.944444444444442E-2</v>
      </c>
      <c r="X1264" s="152">
        <f t="shared" si="399"/>
        <v>6.944444444444442E-2</v>
      </c>
      <c r="Y1264" s="134">
        <f t="shared" si="400"/>
        <v>1</v>
      </c>
      <c r="Z1264" s="152">
        <f t="shared" si="401"/>
        <v>0</v>
      </c>
      <c r="AA1264" s="152">
        <f t="shared" si="402"/>
        <v>6.944444444444442E-2</v>
      </c>
      <c r="AB1264" s="91">
        <f t="shared" si="403"/>
        <v>1</v>
      </c>
      <c r="AC1264" s="81">
        <f t="shared" si="404"/>
        <v>6</v>
      </c>
      <c r="AD1264" s="81">
        <f t="shared" si="405"/>
        <v>22</v>
      </c>
      <c r="AE1264" s="81" t="str">
        <f t="shared" si="406"/>
        <v>6-22</v>
      </c>
      <c r="AF1264" s="152">
        <f t="shared" si="407"/>
        <v>6.7361111111111149E-2</v>
      </c>
      <c r="AG1264" s="153">
        <f t="shared" si="408"/>
        <v>0</v>
      </c>
      <c r="AH1264" s="85">
        <f t="shared" si="409"/>
        <v>1</v>
      </c>
      <c r="AI1264" s="81">
        <f t="shared" si="410"/>
        <v>22</v>
      </c>
    </row>
    <row r="1265" spans="2:35" ht="30" x14ac:dyDescent="0.25">
      <c r="B1265" s="50" t="s">
        <v>118</v>
      </c>
      <c r="C1265" s="85">
        <v>457</v>
      </c>
      <c r="D1265" s="85">
        <f t="shared" si="412"/>
        <v>0</v>
      </c>
      <c r="E1265" s="72" t="s">
        <v>1989</v>
      </c>
      <c r="F1265" s="50" t="s">
        <v>887</v>
      </c>
      <c r="G1265" s="70">
        <v>0.375</v>
      </c>
      <c r="H1265" s="70">
        <v>0.66736111111111107</v>
      </c>
      <c r="I1265" s="71">
        <v>44348</v>
      </c>
      <c r="J1265" s="201">
        <v>44349</v>
      </c>
      <c r="K1265" s="71">
        <v>44348</v>
      </c>
      <c r="L1265" s="71">
        <v>44348</v>
      </c>
      <c r="M1265" s="70">
        <v>0.4375</v>
      </c>
      <c r="N1265" s="192">
        <v>0.47916666666666669</v>
      </c>
      <c r="O1265" s="50" t="s">
        <v>62</v>
      </c>
      <c r="P1265" s="50" t="s">
        <v>119</v>
      </c>
      <c r="Q1265" s="50" t="s">
        <v>77</v>
      </c>
      <c r="R1265" s="50" t="s">
        <v>349</v>
      </c>
      <c r="S1265" s="50" t="s">
        <v>336</v>
      </c>
      <c r="T1265" s="50" t="s">
        <v>185</v>
      </c>
      <c r="U1265" s="151">
        <f t="shared" si="396"/>
        <v>1</v>
      </c>
      <c r="V1265" s="50">
        <f t="shared" si="397"/>
        <v>1</v>
      </c>
      <c r="W1265" s="152">
        <f t="shared" si="398"/>
        <v>0.56386111111111104</v>
      </c>
      <c r="X1265" s="152">
        <f t="shared" si="399"/>
        <v>0.79302777777777766</v>
      </c>
      <c r="Y1265" s="134">
        <f t="shared" si="400"/>
        <v>0</v>
      </c>
      <c r="Z1265" s="152">
        <f t="shared" si="401"/>
        <v>0.20763888888888893</v>
      </c>
      <c r="AA1265" s="152">
        <f t="shared" si="402"/>
        <v>1.0006666666666666</v>
      </c>
      <c r="AB1265" s="91">
        <f t="shared" si="403"/>
        <v>2</v>
      </c>
      <c r="AC1265" s="81">
        <f t="shared" si="404"/>
        <v>6</v>
      </c>
      <c r="AD1265" s="81">
        <f t="shared" si="405"/>
        <v>22</v>
      </c>
      <c r="AE1265" s="81" t="str">
        <f t="shared" si="406"/>
        <v>6-22</v>
      </c>
      <c r="AF1265" s="152">
        <f t="shared" si="407"/>
        <v>4.1666666666666685E-2</v>
      </c>
      <c r="AG1265" s="153">
        <f t="shared" si="408"/>
        <v>0</v>
      </c>
      <c r="AH1265" s="85">
        <f t="shared" si="409"/>
        <v>1</v>
      </c>
      <c r="AI1265" s="81">
        <f t="shared" si="410"/>
        <v>22</v>
      </c>
    </row>
    <row r="1266" spans="2:35" ht="30" x14ac:dyDescent="0.25">
      <c r="B1266" s="50" t="s">
        <v>1988</v>
      </c>
      <c r="C1266" s="85">
        <v>457</v>
      </c>
      <c r="D1266" s="85">
        <f t="shared" si="412"/>
        <v>0</v>
      </c>
      <c r="E1266" s="72" t="s">
        <v>1998</v>
      </c>
      <c r="F1266" s="50" t="s">
        <v>1082</v>
      </c>
      <c r="G1266" s="70">
        <v>0.375</v>
      </c>
      <c r="H1266" s="70">
        <v>0.66736111111111107</v>
      </c>
      <c r="I1266" s="71">
        <v>44348</v>
      </c>
      <c r="J1266" s="201">
        <v>44349</v>
      </c>
      <c r="K1266" s="71">
        <v>44348</v>
      </c>
      <c r="L1266" s="71">
        <v>44348</v>
      </c>
      <c r="M1266" s="70">
        <v>0.58333333333333337</v>
      </c>
      <c r="N1266" s="70">
        <v>0.64583333333333337</v>
      </c>
      <c r="O1266" s="72" t="s">
        <v>1996</v>
      </c>
      <c r="P1266" s="50" t="s">
        <v>119</v>
      </c>
      <c r="Q1266" s="50" t="s">
        <v>77</v>
      </c>
      <c r="R1266" s="50" t="s">
        <v>443</v>
      </c>
      <c r="S1266" s="50" t="s">
        <v>337</v>
      </c>
      <c r="T1266" s="50" t="s">
        <v>185</v>
      </c>
      <c r="U1266" s="151">
        <f t="shared" si="396"/>
        <v>1</v>
      </c>
      <c r="V1266" s="50">
        <f t="shared" si="397"/>
        <v>1</v>
      </c>
      <c r="W1266" s="152">
        <f t="shared" si="398"/>
        <v>0.56386111111111104</v>
      </c>
      <c r="X1266" s="152">
        <f t="shared" si="399"/>
        <v>0.79302777777777766</v>
      </c>
      <c r="Y1266" s="134">
        <f t="shared" si="400"/>
        <v>0</v>
      </c>
      <c r="Z1266" s="152">
        <f t="shared" si="401"/>
        <v>0.20763888888888893</v>
      </c>
      <c r="AA1266" s="152">
        <f t="shared" si="402"/>
        <v>1.0006666666666666</v>
      </c>
      <c r="AB1266" s="91">
        <f t="shared" si="403"/>
        <v>2</v>
      </c>
      <c r="AC1266" s="81">
        <f t="shared" si="404"/>
        <v>6</v>
      </c>
      <c r="AD1266" s="81">
        <f t="shared" si="405"/>
        <v>22</v>
      </c>
      <c r="AE1266" s="81" t="str">
        <f t="shared" si="406"/>
        <v>6-22</v>
      </c>
      <c r="AF1266" s="152">
        <f t="shared" si="407"/>
        <v>6.25E-2</v>
      </c>
      <c r="AG1266" s="153">
        <f t="shared" si="408"/>
        <v>0</v>
      </c>
      <c r="AH1266" s="85">
        <f t="shared" si="409"/>
        <v>1</v>
      </c>
      <c r="AI1266" s="81">
        <f t="shared" si="410"/>
        <v>22</v>
      </c>
    </row>
    <row r="1267" spans="2:35" ht="30" x14ac:dyDescent="0.25">
      <c r="B1267" s="50" t="s">
        <v>118</v>
      </c>
      <c r="C1267" s="85">
        <v>457</v>
      </c>
      <c r="D1267" s="85">
        <f t="shared" si="412"/>
        <v>0</v>
      </c>
      <c r="E1267" s="72" t="s">
        <v>1997</v>
      </c>
      <c r="F1267" s="50" t="s">
        <v>1026</v>
      </c>
      <c r="G1267" s="70">
        <v>0.375</v>
      </c>
      <c r="H1267" s="70">
        <v>0.66736111111111107</v>
      </c>
      <c r="I1267" s="71">
        <v>44348</v>
      </c>
      <c r="J1267" s="201">
        <v>44349</v>
      </c>
      <c r="K1267" s="201">
        <v>44349</v>
      </c>
      <c r="L1267" s="201">
        <v>44349</v>
      </c>
      <c r="M1267" s="70">
        <v>0.3125</v>
      </c>
      <c r="N1267" s="70">
        <v>0.39583333333333331</v>
      </c>
      <c r="O1267" s="72" t="s">
        <v>62</v>
      </c>
      <c r="P1267" s="50" t="s">
        <v>119</v>
      </c>
      <c r="Q1267" s="50" t="s">
        <v>77</v>
      </c>
      <c r="R1267" s="50" t="s">
        <v>349</v>
      </c>
      <c r="S1267" s="50" t="s">
        <v>336</v>
      </c>
      <c r="T1267" s="50" t="s">
        <v>185</v>
      </c>
      <c r="U1267" s="151">
        <f t="shared" si="396"/>
        <v>1</v>
      </c>
      <c r="V1267" s="50">
        <f t="shared" si="397"/>
        <v>1</v>
      </c>
      <c r="W1267" s="152">
        <f t="shared" si="398"/>
        <v>0.56386111111111104</v>
      </c>
      <c r="X1267" s="152">
        <f t="shared" si="399"/>
        <v>0.79302777777777766</v>
      </c>
      <c r="Y1267" s="134">
        <f t="shared" si="400"/>
        <v>0</v>
      </c>
      <c r="Z1267" s="152">
        <f t="shared" si="401"/>
        <v>0.20763888888888893</v>
      </c>
      <c r="AA1267" s="152">
        <f t="shared" si="402"/>
        <v>1.0006666666666666</v>
      </c>
      <c r="AB1267" s="91">
        <f t="shared" si="403"/>
        <v>2</v>
      </c>
      <c r="AC1267" s="81">
        <f t="shared" si="404"/>
        <v>6</v>
      </c>
      <c r="AD1267" s="81">
        <f t="shared" si="405"/>
        <v>22</v>
      </c>
      <c r="AE1267" s="81" t="str">
        <f t="shared" si="406"/>
        <v>6-22</v>
      </c>
      <c r="AF1267" s="152">
        <f t="shared" si="407"/>
        <v>8.3333333333333315E-2</v>
      </c>
      <c r="AG1267" s="153">
        <f t="shared" si="408"/>
        <v>0</v>
      </c>
      <c r="AH1267" s="85">
        <f t="shared" si="409"/>
        <v>1</v>
      </c>
      <c r="AI1267" s="81">
        <f t="shared" si="410"/>
        <v>22</v>
      </c>
    </row>
    <row r="1268" spans="2:35" x14ac:dyDescent="0.25">
      <c r="B1268" s="50" t="s">
        <v>118</v>
      </c>
      <c r="C1268" s="85">
        <v>457</v>
      </c>
      <c r="D1268" s="85">
        <f t="shared" si="412"/>
        <v>1</v>
      </c>
      <c r="E1268" s="72" t="s">
        <v>1387</v>
      </c>
      <c r="F1268" s="50" t="s">
        <v>887</v>
      </c>
      <c r="G1268" s="70">
        <v>0.375</v>
      </c>
      <c r="H1268" s="70">
        <v>0.66736111111111107</v>
      </c>
      <c r="I1268" s="71">
        <v>44348</v>
      </c>
      <c r="J1268" s="201">
        <v>44349</v>
      </c>
      <c r="K1268" s="201">
        <v>44349</v>
      </c>
      <c r="L1268" s="201">
        <v>44349</v>
      </c>
      <c r="M1268" s="70">
        <v>0.3125</v>
      </c>
      <c r="N1268" s="70">
        <v>0.66736111111111107</v>
      </c>
      <c r="O1268" s="72" t="s">
        <v>400</v>
      </c>
      <c r="P1268" s="50" t="s">
        <v>119</v>
      </c>
      <c r="Q1268" s="50" t="s">
        <v>47</v>
      </c>
      <c r="R1268" s="50" t="s">
        <v>352</v>
      </c>
      <c r="S1268" s="50" t="s">
        <v>337</v>
      </c>
      <c r="T1268" s="50" t="s">
        <v>185</v>
      </c>
      <c r="U1268" s="151">
        <f t="shared" si="396"/>
        <v>1</v>
      </c>
      <c r="V1268" s="50">
        <f t="shared" si="397"/>
        <v>1</v>
      </c>
      <c r="W1268" s="152">
        <f t="shared" si="398"/>
        <v>0.56386111111111104</v>
      </c>
      <c r="X1268" s="152">
        <f t="shared" si="399"/>
        <v>0.79302777777777766</v>
      </c>
      <c r="Y1268" s="134">
        <f t="shared" si="400"/>
        <v>0</v>
      </c>
      <c r="Z1268" s="152">
        <f t="shared" si="401"/>
        <v>0.20763888888888893</v>
      </c>
      <c r="AA1268" s="152">
        <f t="shared" si="402"/>
        <v>1.0006666666666666</v>
      </c>
      <c r="AB1268" s="91">
        <f t="shared" si="403"/>
        <v>2</v>
      </c>
      <c r="AC1268" s="81">
        <f t="shared" si="404"/>
        <v>6</v>
      </c>
      <c r="AD1268" s="81">
        <f t="shared" si="405"/>
        <v>22</v>
      </c>
      <c r="AE1268" s="81" t="str">
        <f t="shared" si="406"/>
        <v>6-22</v>
      </c>
      <c r="AF1268" s="152">
        <f t="shared" si="407"/>
        <v>0.27186111111111105</v>
      </c>
      <c r="AG1268" s="153">
        <f t="shared" si="408"/>
        <v>0</v>
      </c>
      <c r="AH1268" s="85">
        <f t="shared" si="409"/>
        <v>1</v>
      </c>
      <c r="AI1268" s="81">
        <f t="shared" si="410"/>
        <v>22</v>
      </c>
    </row>
    <row r="1269" spans="2:35" x14ac:dyDescent="0.25">
      <c r="B1269" s="50" t="s">
        <v>92</v>
      </c>
      <c r="C1269" s="85">
        <v>458</v>
      </c>
      <c r="D1269" s="85">
        <f t="shared" si="412"/>
        <v>0</v>
      </c>
      <c r="E1269" s="50" t="s">
        <v>2005</v>
      </c>
      <c r="F1269" s="50" t="s">
        <v>777</v>
      </c>
      <c r="G1269" s="70">
        <v>0.58333333333333337</v>
      </c>
      <c r="H1269" s="70">
        <v>0.72916666666666663</v>
      </c>
      <c r="I1269" s="71">
        <v>44348</v>
      </c>
      <c r="J1269" s="71">
        <v>44348</v>
      </c>
      <c r="K1269" s="71">
        <v>44348</v>
      </c>
      <c r="L1269" s="71">
        <v>44348</v>
      </c>
      <c r="M1269" s="70">
        <v>0.70138888888888884</v>
      </c>
      <c r="N1269" s="70">
        <v>0.71527777777777779</v>
      </c>
      <c r="O1269" s="50" t="s">
        <v>100</v>
      </c>
      <c r="P1269" s="50" t="s">
        <v>394</v>
      </c>
      <c r="Q1269" s="50" t="s">
        <v>47</v>
      </c>
      <c r="R1269" s="50" t="s">
        <v>443</v>
      </c>
      <c r="S1269" s="50" t="s">
        <v>337</v>
      </c>
      <c r="T1269" s="50" t="s">
        <v>184</v>
      </c>
      <c r="U1269" s="151">
        <f t="shared" si="396"/>
        <v>0</v>
      </c>
      <c r="V1269" s="50">
        <f t="shared" si="397"/>
        <v>1</v>
      </c>
      <c r="W1269" s="152">
        <f t="shared" si="398"/>
        <v>0.14583333333333326</v>
      </c>
      <c r="X1269" s="152">
        <f t="shared" si="399"/>
        <v>0.14583333333333326</v>
      </c>
      <c r="Y1269" s="134">
        <f t="shared" si="400"/>
        <v>0</v>
      </c>
      <c r="Z1269" s="152">
        <f t="shared" si="401"/>
        <v>0.14583333333333337</v>
      </c>
      <c r="AA1269" s="152">
        <f t="shared" si="402"/>
        <v>0.29166666666666663</v>
      </c>
      <c r="AB1269" s="91">
        <f t="shared" si="403"/>
        <v>1</v>
      </c>
      <c r="AC1269" s="81">
        <f t="shared" si="404"/>
        <v>6</v>
      </c>
      <c r="AD1269" s="81">
        <f t="shared" si="405"/>
        <v>22</v>
      </c>
      <c r="AE1269" s="81" t="str">
        <f t="shared" si="406"/>
        <v>6-22</v>
      </c>
      <c r="AF1269" s="152">
        <f t="shared" si="407"/>
        <v>1.3888888888888951E-2</v>
      </c>
      <c r="AG1269" s="153">
        <f t="shared" si="408"/>
        <v>0</v>
      </c>
      <c r="AH1269" s="85">
        <f t="shared" si="409"/>
        <v>1</v>
      </c>
      <c r="AI1269" s="81">
        <f t="shared" si="410"/>
        <v>22</v>
      </c>
    </row>
    <row r="1270" spans="2:35" ht="30" x14ac:dyDescent="0.25">
      <c r="B1270" s="50" t="s">
        <v>92</v>
      </c>
      <c r="C1270" s="85">
        <v>458</v>
      </c>
      <c r="D1270" s="85">
        <f t="shared" si="412"/>
        <v>1</v>
      </c>
      <c r="E1270" s="72" t="s">
        <v>2006</v>
      </c>
      <c r="F1270" s="50" t="s">
        <v>1908</v>
      </c>
      <c r="G1270" s="70">
        <v>0.58333333333333337</v>
      </c>
      <c r="H1270" s="70">
        <v>0.72916666666666663</v>
      </c>
      <c r="I1270" s="71">
        <v>44348</v>
      </c>
      <c r="J1270" s="71">
        <v>44348</v>
      </c>
      <c r="K1270" s="71">
        <v>44348</v>
      </c>
      <c r="L1270" s="71">
        <v>44348</v>
      </c>
      <c r="M1270" s="70">
        <v>0.69444444444444453</v>
      </c>
      <c r="N1270" s="70">
        <v>0.72916666666666663</v>
      </c>
      <c r="O1270" s="50" t="s">
        <v>62</v>
      </c>
      <c r="P1270" s="50" t="s">
        <v>100</v>
      </c>
      <c r="Q1270" s="50" t="s">
        <v>77</v>
      </c>
      <c r="R1270" s="50" t="s">
        <v>349</v>
      </c>
      <c r="S1270" s="50" t="s">
        <v>337</v>
      </c>
      <c r="T1270" s="50" t="s">
        <v>184</v>
      </c>
      <c r="U1270" s="151">
        <f t="shared" si="396"/>
        <v>0</v>
      </c>
      <c r="V1270" s="50">
        <f t="shared" si="397"/>
        <v>1</v>
      </c>
      <c r="W1270" s="152">
        <f t="shared" si="398"/>
        <v>0.14583333333333326</v>
      </c>
      <c r="X1270" s="152">
        <f t="shared" si="399"/>
        <v>0.14583333333333326</v>
      </c>
      <c r="Y1270" s="134">
        <f t="shared" si="400"/>
        <v>0</v>
      </c>
      <c r="Z1270" s="152">
        <f t="shared" si="401"/>
        <v>0.14583333333333337</v>
      </c>
      <c r="AA1270" s="152">
        <f t="shared" si="402"/>
        <v>0.29166666666666663</v>
      </c>
      <c r="AB1270" s="91">
        <f t="shared" si="403"/>
        <v>1</v>
      </c>
      <c r="AC1270" s="81">
        <f t="shared" si="404"/>
        <v>6</v>
      </c>
      <c r="AD1270" s="81">
        <f t="shared" si="405"/>
        <v>22</v>
      </c>
      <c r="AE1270" s="81" t="str">
        <f t="shared" si="406"/>
        <v>6-22</v>
      </c>
      <c r="AF1270" s="152">
        <f t="shared" si="407"/>
        <v>3.4722222222222099E-2</v>
      </c>
      <c r="AG1270" s="153">
        <f t="shared" si="408"/>
        <v>0</v>
      </c>
      <c r="AH1270" s="85">
        <f t="shared" si="409"/>
        <v>1</v>
      </c>
      <c r="AI1270" s="81">
        <f t="shared" si="410"/>
        <v>22</v>
      </c>
    </row>
    <row r="1271" spans="2:35" x14ac:dyDescent="0.25">
      <c r="B1271" s="50" t="s">
        <v>74</v>
      </c>
      <c r="C1271" s="85">
        <v>459</v>
      </c>
      <c r="D1271" s="85">
        <f t="shared" si="412"/>
        <v>0</v>
      </c>
      <c r="E1271" s="50" t="s">
        <v>2018</v>
      </c>
      <c r="F1271" s="50" t="s">
        <v>344</v>
      </c>
      <c r="G1271" s="70">
        <v>0.64583333333333337</v>
      </c>
      <c r="H1271" s="192">
        <v>0.47430555555555554</v>
      </c>
      <c r="I1271" s="71">
        <v>44348</v>
      </c>
      <c r="J1271" s="71">
        <v>44351</v>
      </c>
      <c r="K1271" s="71">
        <v>44348</v>
      </c>
      <c r="L1271" s="71">
        <v>44348</v>
      </c>
      <c r="M1271" s="70">
        <v>0.64583333333333337</v>
      </c>
      <c r="N1271" s="70">
        <v>0.70833333333333337</v>
      </c>
      <c r="O1271" s="50" t="s">
        <v>738</v>
      </c>
      <c r="P1271" s="50" t="s">
        <v>273</v>
      </c>
      <c r="Q1271" s="50" t="s">
        <v>77</v>
      </c>
      <c r="R1271" s="50" t="s">
        <v>344</v>
      </c>
      <c r="S1271" s="50" t="s">
        <v>336</v>
      </c>
      <c r="T1271" s="50" t="s">
        <v>184</v>
      </c>
      <c r="U1271" s="151">
        <f t="shared" si="396"/>
        <v>3</v>
      </c>
      <c r="V1271" s="50">
        <f t="shared" si="397"/>
        <v>1</v>
      </c>
      <c r="W1271" s="152">
        <f t="shared" si="398"/>
        <v>0.89117222222222225</v>
      </c>
      <c r="X1271" s="152">
        <f t="shared" si="399"/>
        <v>1.6194688888888886</v>
      </c>
      <c r="Y1271" s="134">
        <f t="shared" si="400"/>
        <v>1</v>
      </c>
      <c r="Z1271" s="152">
        <f t="shared" si="401"/>
        <v>0</v>
      </c>
      <c r="AA1271" s="152">
        <f t="shared" si="402"/>
        <v>1.6194688888888886</v>
      </c>
      <c r="AB1271" s="91">
        <f t="shared" si="403"/>
        <v>4</v>
      </c>
      <c r="AC1271" s="81">
        <f t="shared" si="404"/>
        <v>6</v>
      </c>
      <c r="AD1271" s="81">
        <f t="shared" si="405"/>
        <v>22</v>
      </c>
      <c r="AE1271" s="81" t="str">
        <f t="shared" si="406"/>
        <v>6-22</v>
      </c>
      <c r="AF1271" s="152">
        <f t="shared" si="407"/>
        <v>6.25E-2</v>
      </c>
      <c r="AG1271" s="153">
        <f t="shared" si="408"/>
        <v>0</v>
      </c>
      <c r="AH1271" s="85">
        <f t="shared" si="409"/>
        <v>1</v>
      </c>
      <c r="AI1271" s="81">
        <f t="shared" si="410"/>
        <v>22</v>
      </c>
    </row>
    <row r="1272" spans="2:35" ht="45" x14ac:dyDescent="0.25">
      <c r="B1272" s="50" t="s">
        <v>74</v>
      </c>
      <c r="C1272" s="85">
        <v>459</v>
      </c>
      <c r="D1272" s="85">
        <f t="shared" si="412"/>
        <v>0</v>
      </c>
      <c r="E1272" s="72" t="s">
        <v>2027</v>
      </c>
      <c r="F1272" s="50" t="s">
        <v>954</v>
      </c>
      <c r="G1272" s="70">
        <v>0.64583333333333337</v>
      </c>
      <c r="H1272" s="192">
        <v>0.47430555555555554</v>
      </c>
      <c r="I1272" s="71">
        <v>44348</v>
      </c>
      <c r="J1272" s="71">
        <v>44351</v>
      </c>
      <c r="K1272" s="71">
        <v>44349</v>
      </c>
      <c r="L1272" s="71">
        <v>44349</v>
      </c>
      <c r="M1272" s="70">
        <v>0.375</v>
      </c>
      <c r="N1272" s="70">
        <v>0.65972222222222221</v>
      </c>
      <c r="O1272" s="50" t="s">
        <v>126</v>
      </c>
      <c r="P1272" s="50" t="s">
        <v>273</v>
      </c>
      <c r="Q1272" s="50" t="s">
        <v>77</v>
      </c>
      <c r="R1272" s="50" t="s">
        <v>443</v>
      </c>
      <c r="S1272" s="50" t="s">
        <v>337</v>
      </c>
      <c r="T1272" s="50" t="s">
        <v>184</v>
      </c>
      <c r="U1272" s="151">
        <f t="shared" si="396"/>
        <v>3</v>
      </c>
      <c r="V1272" s="50">
        <f t="shared" si="397"/>
        <v>1</v>
      </c>
      <c r="W1272" s="152">
        <f t="shared" si="398"/>
        <v>0.89117222222222225</v>
      </c>
      <c r="X1272" s="152">
        <f t="shared" si="399"/>
        <v>1.6194688888888886</v>
      </c>
      <c r="Y1272" s="134">
        <f t="shared" si="400"/>
        <v>1</v>
      </c>
      <c r="Z1272" s="152">
        <f t="shared" si="401"/>
        <v>0</v>
      </c>
      <c r="AA1272" s="152">
        <f t="shared" si="402"/>
        <v>1.6194688888888886</v>
      </c>
      <c r="AB1272" s="91">
        <f t="shared" si="403"/>
        <v>4</v>
      </c>
      <c r="AC1272" s="81">
        <f t="shared" si="404"/>
        <v>6</v>
      </c>
      <c r="AD1272" s="81">
        <f t="shared" si="405"/>
        <v>22</v>
      </c>
      <c r="AE1272" s="81" t="str">
        <f t="shared" si="406"/>
        <v>6-22</v>
      </c>
      <c r="AF1272" s="152">
        <f t="shared" si="407"/>
        <v>0.20172222222222219</v>
      </c>
      <c r="AG1272" s="153">
        <f t="shared" si="408"/>
        <v>0</v>
      </c>
      <c r="AH1272" s="85">
        <f t="shared" si="409"/>
        <v>1</v>
      </c>
      <c r="AI1272" s="81">
        <f t="shared" si="410"/>
        <v>22</v>
      </c>
    </row>
    <row r="1273" spans="2:35" ht="45" x14ac:dyDescent="0.25">
      <c r="B1273" s="50" t="s">
        <v>74</v>
      </c>
      <c r="C1273" s="85">
        <v>459</v>
      </c>
      <c r="D1273" s="85">
        <f t="shared" si="412"/>
        <v>0</v>
      </c>
      <c r="E1273" s="72" t="s">
        <v>2042</v>
      </c>
      <c r="F1273" s="50" t="s">
        <v>954</v>
      </c>
      <c r="G1273" s="70">
        <v>0.3125</v>
      </c>
      <c r="H1273" s="192">
        <v>0.47430555555555554</v>
      </c>
      <c r="I1273" s="71">
        <v>44348</v>
      </c>
      <c r="J1273" s="71">
        <v>44351</v>
      </c>
      <c r="K1273" s="71">
        <v>44350</v>
      </c>
      <c r="L1273" s="71">
        <v>44350</v>
      </c>
      <c r="M1273" s="70">
        <v>0.3125</v>
      </c>
      <c r="N1273" s="70">
        <v>0.66666666666666663</v>
      </c>
      <c r="O1273" s="50" t="s">
        <v>126</v>
      </c>
      <c r="P1273" s="50" t="s">
        <v>273</v>
      </c>
      <c r="Q1273" s="50" t="s">
        <v>77</v>
      </c>
      <c r="R1273" s="50" t="s">
        <v>443</v>
      </c>
      <c r="S1273" s="50" t="s">
        <v>337</v>
      </c>
      <c r="T1273" s="50" t="s">
        <v>184</v>
      </c>
      <c r="U1273" s="151">
        <f t="shared" si="396"/>
        <v>3</v>
      </c>
      <c r="V1273" s="50">
        <f t="shared" si="397"/>
        <v>1</v>
      </c>
      <c r="W1273" s="152">
        <f t="shared" si="398"/>
        <v>1.2245055555555555</v>
      </c>
      <c r="X1273" s="152">
        <f t="shared" si="399"/>
        <v>1.9528022222222221</v>
      </c>
      <c r="Y1273" s="134">
        <f t="shared" si="400"/>
        <v>1</v>
      </c>
      <c r="Z1273" s="152">
        <f t="shared" si="401"/>
        <v>0</v>
      </c>
      <c r="AA1273" s="152">
        <f t="shared" si="402"/>
        <v>1.9528022222222221</v>
      </c>
      <c r="AB1273" s="91">
        <f t="shared" si="403"/>
        <v>4</v>
      </c>
      <c r="AC1273" s="81">
        <f t="shared" si="404"/>
        <v>6</v>
      </c>
      <c r="AD1273" s="81">
        <f t="shared" si="405"/>
        <v>22</v>
      </c>
      <c r="AE1273" s="81" t="str">
        <f t="shared" si="406"/>
        <v>6-22</v>
      </c>
      <c r="AF1273" s="152">
        <f t="shared" si="407"/>
        <v>0.27116666666666661</v>
      </c>
      <c r="AG1273" s="153">
        <f t="shared" si="408"/>
        <v>0</v>
      </c>
      <c r="AH1273" s="85">
        <f t="shared" si="409"/>
        <v>1</v>
      </c>
      <c r="AI1273" s="81">
        <f t="shared" si="410"/>
        <v>22</v>
      </c>
    </row>
    <row r="1274" spans="2:35" ht="45" x14ac:dyDescent="0.25">
      <c r="B1274" s="50" t="s">
        <v>74</v>
      </c>
      <c r="C1274" s="85">
        <v>459</v>
      </c>
      <c r="D1274" s="85">
        <f t="shared" si="412"/>
        <v>1</v>
      </c>
      <c r="E1274" s="260" t="s">
        <v>2066</v>
      </c>
      <c r="F1274" s="50" t="s">
        <v>890</v>
      </c>
      <c r="G1274" s="70">
        <v>0.3125</v>
      </c>
      <c r="H1274" s="192">
        <v>0.47430555555555554</v>
      </c>
      <c r="I1274" s="71">
        <v>44348</v>
      </c>
      <c r="J1274" s="71">
        <v>44351</v>
      </c>
      <c r="K1274" s="71">
        <v>44351</v>
      </c>
      <c r="L1274" s="71">
        <v>44351</v>
      </c>
      <c r="M1274" s="70">
        <v>0.3125</v>
      </c>
      <c r="N1274" s="192">
        <v>0.47430555555555554</v>
      </c>
      <c r="O1274" s="72" t="s">
        <v>2067</v>
      </c>
      <c r="P1274" s="50" t="s">
        <v>273</v>
      </c>
      <c r="Q1274" s="50" t="s">
        <v>47</v>
      </c>
      <c r="R1274" s="50" t="s">
        <v>380</v>
      </c>
      <c r="S1274" s="50" t="s">
        <v>336</v>
      </c>
      <c r="T1274" s="50" t="s">
        <v>184</v>
      </c>
      <c r="U1274" s="151">
        <f t="shared" si="396"/>
        <v>3</v>
      </c>
      <c r="V1274" s="50">
        <f t="shared" si="397"/>
        <v>1</v>
      </c>
      <c r="W1274" s="152">
        <f t="shared" si="398"/>
        <v>1.2245055555555555</v>
      </c>
      <c r="X1274" s="152">
        <f t="shared" si="399"/>
        <v>1.9528022222222221</v>
      </c>
      <c r="Y1274" s="134">
        <f t="shared" si="400"/>
        <v>1</v>
      </c>
      <c r="Z1274" s="152">
        <f t="shared" si="401"/>
        <v>0</v>
      </c>
      <c r="AA1274" s="152">
        <f t="shared" si="402"/>
        <v>1.9528022222222221</v>
      </c>
      <c r="AB1274" s="91">
        <f t="shared" si="403"/>
        <v>4</v>
      </c>
      <c r="AC1274" s="81">
        <f t="shared" si="404"/>
        <v>6</v>
      </c>
      <c r="AD1274" s="81">
        <f t="shared" si="405"/>
        <v>22</v>
      </c>
      <c r="AE1274" s="81" t="str">
        <f t="shared" si="406"/>
        <v>6-22</v>
      </c>
      <c r="AF1274" s="152">
        <f t="shared" si="407"/>
        <v>0.16180555555555554</v>
      </c>
      <c r="AG1274" s="153">
        <f t="shared" si="408"/>
        <v>0</v>
      </c>
      <c r="AH1274" s="85">
        <f t="shared" si="409"/>
        <v>1</v>
      </c>
      <c r="AI1274" s="81">
        <f t="shared" si="410"/>
        <v>22</v>
      </c>
    </row>
    <row r="1275" spans="2:35" x14ac:dyDescent="0.25">
      <c r="B1275" s="50" t="s">
        <v>205</v>
      </c>
      <c r="C1275" s="85">
        <v>460</v>
      </c>
      <c r="D1275" s="85">
        <f t="shared" si="412"/>
        <v>0</v>
      </c>
      <c r="E1275" s="50" t="s">
        <v>2002</v>
      </c>
      <c r="F1275" s="50" t="s">
        <v>1338</v>
      </c>
      <c r="G1275" s="70">
        <v>0.58333333333333337</v>
      </c>
      <c r="H1275" s="70">
        <v>0.72916666666666663</v>
      </c>
      <c r="I1275" s="71">
        <v>44348</v>
      </c>
      <c r="J1275" s="71">
        <v>44348</v>
      </c>
      <c r="K1275" s="71">
        <v>44348</v>
      </c>
      <c r="L1275" s="71">
        <v>44348</v>
      </c>
      <c r="M1275" s="70">
        <v>0.58333333333333337</v>
      </c>
      <c r="N1275" s="70">
        <v>0.66666666666666663</v>
      </c>
      <c r="O1275" s="50" t="s">
        <v>136</v>
      </c>
      <c r="P1275" s="50" t="s">
        <v>268</v>
      </c>
      <c r="Q1275" s="50" t="s">
        <v>77</v>
      </c>
      <c r="R1275" s="50" t="s">
        <v>2028</v>
      </c>
      <c r="S1275" s="50" t="s">
        <v>337</v>
      </c>
      <c r="T1275" s="50" t="s">
        <v>184</v>
      </c>
      <c r="U1275" s="151">
        <f t="shared" si="396"/>
        <v>0</v>
      </c>
      <c r="V1275" s="50">
        <f t="shared" si="397"/>
        <v>1</v>
      </c>
      <c r="W1275" s="152">
        <f t="shared" si="398"/>
        <v>0.14583333333333326</v>
      </c>
      <c r="X1275" s="152">
        <f t="shared" si="399"/>
        <v>0.14583333333333326</v>
      </c>
      <c r="Y1275" s="134">
        <f t="shared" si="400"/>
        <v>0</v>
      </c>
      <c r="Z1275" s="152">
        <f t="shared" si="401"/>
        <v>0.14583333333333337</v>
      </c>
      <c r="AA1275" s="152">
        <f t="shared" si="402"/>
        <v>0.29166666666666663</v>
      </c>
      <c r="AB1275" s="91">
        <f t="shared" si="403"/>
        <v>1</v>
      </c>
      <c r="AC1275" s="81">
        <f t="shared" si="404"/>
        <v>6</v>
      </c>
      <c r="AD1275" s="81">
        <f t="shared" si="405"/>
        <v>22</v>
      </c>
      <c r="AE1275" s="81" t="str">
        <f t="shared" si="406"/>
        <v>6-22</v>
      </c>
      <c r="AF1275" s="152">
        <f t="shared" si="407"/>
        <v>8.3333333333333259E-2</v>
      </c>
      <c r="AG1275" s="153">
        <f t="shared" si="408"/>
        <v>0</v>
      </c>
      <c r="AH1275" s="85">
        <f t="shared" si="409"/>
        <v>1</v>
      </c>
      <c r="AI1275" s="81">
        <f t="shared" si="410"/>
        <v>22</v>
      </c>
    </row>
    <row r="1276" spans="2:35" ht="45" x14ac:dyDescent="0.25">
      <c r="B1276" s="50" t="s">
        <v>249</v>
      </c>
      <c r="C1276" s="85">
        <v>460</v>
      </c>
      <c r="D1276" s="85">
        <f t="shared" si="412"/>
        <v>0</v>
      </c>
      <c r="E1276" s="72" t="s">
        <v>2003</v>
      </c>
      <c r="F1276" s="50" t="s">
        <v>934</v>
      </c>
      <c r="G1276" s="70">
        <v>0.58333333333333337</v>
      </c>
      <c r="H1276" s="70">
        <v>0.72916666666666663</v>
      </c>
      <c r="I1276" s="71">
        <v>44348</v>
      </c>
      <c r="J1276" s="71">
        <v>44348</v>
      </c>
      <c r="K1276" s="71">
        <v>44348</v>
      </c>
      <c r="L1276" s="71">
        <v>44348</v>
      </c>
      <c r="M1276" s="70">
        <v>0.66666666666666663</v>
      </c>
      <c r="N1276" s="70">
        <v>0.71180555555555547</v>
      </c>
      <c r="O1276" s="50" t="s">
        <v>65</v>
      </c>
      <c r="P1276" s="50" t="s">
        <v>268</v>
      </c>
      <c r="Q1276" s="50" t="s">
        <v>77</v>
      </c>
      <c r="R1276" s="50" t="s">
        <v>351</v>
      </c>
      <c r="S1276" s="50" t="s">
        <v>337</v>
      </c>
      <c r="T1276" s="50" t="s">
        <v>184</v>
      </c>
      <c r="U1276" s="151">
        <f t="shared" si="396"/>
        <v>0</v>
      </c>
      <c r="V1276" s="50">
        <f t="shared" si="397"/>
        <v>1</v>
      </c>
      <c r="W1276" s="152">
        <f t="shared" si="398"/>
        <v>0.14583333333333326</v>
      </c>
      <c r="X1276" s="152">
        <f t="shared" si="399"/>
        <v>0.14583333333333326</v>
      </c>
      <c r="Y1276" s="134">
        <f t="shared" si="400"/>
        <v>0</v>
      </c>
      <c r="Z1276" s="152">
        <f t="shared" si="401"/>
        <v>0.14583333333333337</v>
      </c>
      <c r="AA1276" s="152">
        <f t="shared" si="402"/>
        <v>0.29166666666666663</v>
      </c>
      <c r="AB1276" s="91">
        <f t="shared" si="403"/>
        <v>1</v>
      </c>
      <c r="AC1276" s="81">
        <f t="shared" si="404"/>
        <v>6</v>
      </c>
      <c r="AD1276" s="81">
        <f t="shared" si="405"/>
        <v>22</v>
      </c>
      <c r="AE1276" s="81" t="str">
        <f t="shared" si="406"/>
        <v>6-22</v>
      </c>
      <c r="AF1276" s="152">
        <f t="shared" si="407"/>
        <v>4.513888888888884E-2</v>
      </c>
      <c r="AG1276" s="153">
        <f t="shared" si="408"/>
        <v>0</v>
      </c>
      <c r="AH1276" s="85">
        <f t="shared" si="409"/>
        <v>1</v>
      </c>
      <c r="AI1276" s="81">
        <f t="shared" si="410"/>
        <v>22</v>
      </c>
    </row>
    <row r="1277" spans="2:35" x14ac:dyDescent="0.25">
      <c r="B1277" s="50" t="s">
        <v>205</v>
      </c>
      <c r="C1277" s="85">
        <v>460</v>
      </c>
      <c r="D1277" s="85">
        <f t="shared" si="412"/>
        <v>1</v>
      </c>
      <c r="E1277" s="50" t="s">
        <v>2004</v>
      </c>
      <c r="F1277" s="50" t="s">
        <v>1338</v>
      </c>
      <c r="G1277" s="70">
        <v>0.58333333333333337</v>
      </c>
      <c r="H1277" s="70">
        <v>0.72916666666666663</v>
      </c>
      <c r="I1277" s="71">
        <v>44348</v>
      </c>
      <c r="J1277" s="71">
        <v>44348</v>
      </c>
      <c r="K1277" s="71">
        <v>44348</v>
      </c>
      <c r="L1277" s="71">
        <v>44348</v>
      </c>
      <c r="M1277" s="70">
        <v>0.71527777777777779</v>
      </c>
      <c r="N1277" s="70">
        <v>0.72916666666666663</v>
      </c>
      <c r="O1277" s="50" t="s">
        <v>100</v>
      </c>
      <c r="P1277" s="50" t="s">
        <v>268</v>
      </c>
      <c r="Q1277" s="50" t="s">
        <v>47</v>
      </c>
      <c r="R1277" s="50" t="s">
        <v>443</v>
      </c>
      <c r="S1277" s="50" t="s">
        <v>337</v>
      </c>
      <c r="T1277" s="50" t="s">
        <v>184</v>
      </c>
      <c r="U1277" s="151">
        <f t="shared" si="396"/>
        <v>0</v>
      </c>
      <c r="V1277" s="50">
        <f t="shared" si="397"/>
        <v>1</v>
      </c>
      <c r="W1277" s="152">
        <f t="shared" si="398"/>
        <v>0.14583333333333326</v>
      </c>
      <c r="X1277" s="152">
        <f t="shared" si="399"/>
        <v>0.14583333333333326</v>
      </c>
      <c r="Y1277" s="134">
        <f t="shared" si="400"/>
        <v>0</v>
      </c>
      <c r="Z1277" s="152">
        <f t="shared" si="401"/>
        <v>0.14583333333333337</v>
      </c>
      <c r="AA1277" s="152">
        <f t="shared" si="402"/>
        <v>0.29166666666666663</v>
      </c>
      <c r="AB1277" s="91">
        <f t="shared" si="403"/>
        <v>1</v>
      </c>
      <c r="AC1277" s="81">
        <f t="shared" si="404"/>
        <v>6</v>
      </c>
      <c r="AD1277" s="81">
        <f t="shared" si="405"/>
        <v>22</v>
      </c>
      <c r="AE1277" s="81" t="str">
        <f t="shared" si="406"/>
        <v>6-22</v>
      </c>
      <c r="AF1277" s="152">
        <f t="shared" si="407"/>
        <v>1.388888888888884E-2</v>
      </c>
      <c r="AG1277" s="153">
        <f t="shared" si="408"/>
        <v>0</v>
      </c>
      <c r="AH1277" s="85">
        <f t="shared" si="409"/>
        <v>1</v>
      </c>
      <c r="AI1277" s="81">
        <f t="shared" si="410"/>
        <v>22</v>
      </c>
    </row>
    <row r="1278" spans="2:35" x14ac:dyDescent="0.25">
      <c r="B1278" s="50" t="s">
        <v>222</v>
      </c>
      <c r="C1278" s="85">
        <v>461</v>
      </c>
      <c r="D1278" s="85">
        <f t="shared" si="412"/>
        <v>1</v>
      </c>
      <c r="E1278" s="50" t="s">
        <v>2001</v>
      </c>
      <c r="F1278" s="50" t="s">
        <v>887</v>
      </c>
      <c r="G1278" s="70">
        <v>0.58333333333333337</v>
      </c>
      <c r="H1278" s="70">
        <v>0.72916666666666663</v>
      </c>
      <c r="I1278" s="71">
        <v>44348</v>
      </c>
      <c r="J1278" s="71">
        <v>44348</v>
      </c>
      <c r="K1278" s="71">
        <v>44348</v>
      </c>
      <c r="L1278" s="71">
        <v>44348</v>
      </c>
      <c r="M1278" s="70">
        <v>0.58333333333333337</v>
      </c>
      <c r="N1278" s="70">
        <v>0.72916666666666663</v>
      </c>
      <c r="O1278" s="50" t="s">
        <v>400</v>
      </c>
      <c r="P1278" s="50" t="s">
        <v>144</v>
      </c>
      <c r="Q1278" s="50" t="s">
        <v>47</v>
      </c>
      <c r="R1278" s="50" t="s">
        <v>352</v>
      </c>
      <c r="S1278" s="50" t="s">
        <v>337</v>
      </c>
      <c r="T1278" s="50" t="s">
        <v>185</v>
      </c>
      <c r="U1278" s="151">
        <f t="shared" si="396"/>
        <v>0</v>
      </c>
      <c r="V1278" s="50">
        <f t="shared" si="397"/>
        <v>1</v>
      </c>
      <c r="W1278" s="152">
        <f t="shared" si="398"/>
        <v>0.14583333333333326</v>
      </c>
      <c r="X1278" s="152">
        <f t="shared" si="399"/>
        <v>0.14583333333333326</v>
      </c>
      <c r="Y1278" s="134">
        <f t="shared" si="400"/>
        <v>0</v>
      </c>
      <c r="Z1278" s="152">
        <f t="shared" si="401"/>
        <v>0.14583333333333337</v>
      </c>
      <c r="AA1278" s="152">
        <f t="shared" si="402"/>
        <v>0.29166666666666663</v>
      </c>
      <c r="AB1278" s="91">
        <f t="shared" si="403"/>
        <v>1</v>
      </c>
      <c r="AC1278" s="81">
        <f t="shared" si="404"/>
        <v>6</v>
      </c>
      <c r="AD1278" s="81">
        <f t="shared" si="405"/>
        <v>22</v>
      </c>
      <c r="AE1278" s="81" t="str">
        <f t="shared" si="406"/>
        <v>6-22</v>
      </c>
      <c r="AF1278" s="152">
        <f t="shared" si="407"/>
        <v>0.14583333333333326</v>
      </c>
      <c r="AG1278" s="153">
        <f t="shared" si="408"/>
        <v>0</v>
      </c>
      <c r="AH1278" s="85">
        <f t="shared" si="409"/>
        <v>1</v>
      </c>
      <c r="AI1278" s="81">
        <f t="shared" si="410"/>
        <v>22</v>
      </c>
    </row>
    <row r="1279" spans="2:35" x14ac:dyDescent="0.25">
      <c r="B1279" s="50" t="s">
        <v>88</v>
      </c>
      <c r="C1279" s="85">
        <v>462</v>
      </c>
      <c r="D1279" s="85">
        <f t="shared" si="412"/>
        <v>0</v>
      </c>
      <c r="E1279" s="50" t="s">
        <v>515</v>
      </c>
      <c r="F1279" s="50" t="s">
        <v>517</v>
      </c>
      <c r="G1279" s="70">
        <v>0.45833333333333331</v>
      </c>
      <c r="H1279" s="70">
        <v>0.70138888888888884</v>
      </c>
      <c r="I1279" s="71">
        <v>44348</v>
      </c>
      <c r="J1279" s="71">
        <v>44349</v>
      </c>
      <c r="K1279" s="71">
        <v>44348</v>
      </c>
      <c r="L1279" s="71">
        <v>44349</v>
      </c>
      <c r="M1279" s="70">
        <v>0.45833333333333331</v>
      </c>
      <c r="N1279" s="70">
        <v>0.41666666666666669</v>
      </c>
      <c r="O1279" s="50" t="s">
        <v>1375</v>
      </c>
      <c r="P1279" s="50" t="s">
        <v>89</v>
      </c>
      <c r="Q1279" s="50" t="s">
        <v>77</v>
      </c>
      <c r="R1279" s="50" t="s">
        <v>517</v>
      </c>
      <c r="S1279" s="50" t="s">
        <v>336</v>
      </c>
      <c r="T1279" s="50" t="s">
        <v>184</v>
      </c>
      <c r="U1279" s="151">
        <f t="shared" si="396"/>
        <v>1</v>
      </c>
      <c r="V1279" s="50">
        <f t="shared" si="397"/>
        <v>1</v>
      </c>
      <c r="W1279" s="152">
        <f t="shared" si="398"/>
        <v>0.51455555555555543</v>
      </c>
      <c r="X1279" s="152">
        <f t="shared" si="399"/>
        <v>0.74372222222222206</v>
      </c>
      <c r="Y1279" s="134">
        <f t="shared" si="400"/>
        <v>0</v>
      </c>
      <c r="Z1279" s="152">
        <f t="shared" si="401"/>
        <v>0.17361111111111116</v>
      </c>
      <c r="AA1279" s="152">
        <f t="shared" si="402"/>
        <v>0.91733333333333322</v>
      </c>
      <c r="AB1279" s="91">
        <f t="shared" si="403"/>
        <v>2</v>
      </c>
      <c r="AC1279" s="81">
        <f t="shared" si="404"/>
        <v>6</v>
      </c>
      <c r="AD1279" s="81">
        <f t="shared" si="405"/>
        <v>22</v>
      </c>
      <c r="AE1279" s="81" t="str">
        <f t="shared" si="406"/>
        <v>6-22</v>
      </c>
      <c r="AF1279" s="152">
        <f t="shared" si="407"/>
        <v>0.22983333333333331</v>
      </c>
      <c r="AG1279" s="153">
        <f t="shared" si="408"/>
        <v>1</v>
      </c>
      <c r="AH1279" s="85">
        <f t="shared" si="409"/>
        <v>1</v>
      </c>
      <c r="AI1279" s="81">
        <f t="shared" si="410"/>
        <v>22</v>
      </c>
    </row>
    <row r="1280" spans="2:35" ht="30" x14ac:dyDescent="0.25">
      <c r="B1280" s="50" t="s">
        <v>88</v>
      </c>
      <c r="C1280" s="85">
        <v>462</v>
      </c>
      <c r="D1280" s="85">
        <f t="shared" si="412"/>
        <v>0</v>
      </c>
      <c r="E1280" s="260" t="s">
        <v>2024</v>
      </c>
      <c r="F1280" s="50" t="s">
        <v>1908</v>
      </c>
      <c r="G1280" s="70">
        <v>0.45833333333333331</v>
      </c>
      <c r="H1280" s="70">
        <v>0.70138888888888884</v>
      </c>
      <c r="I1280" s="71">
        <v>44348</v>
      </c>
      <c r="J1280" s="71">
        <v>44349</v>
      </c>
      <c r="K1280" s="71">
        <v>44349</v>
      </c>
      <c r="L1280" s="71">
        <v>44349</v>
      </c>
      <c r="M1280" s="192">
        <v>0.58333333333333337</v>
      </c>
      <c r="N1280" s="192">
        <v>0.625</v>
      </c>
      <c r="O1280" s="50" t="s">
        <v>62</v>
      </c>
      <c r="P1280" s="50" t="s">
        <v>89</v>
      </c>
      <c r="Q1280" s="50" t="s">
        <v>77</v>
      </c>
      <c r="R1280" s="50" t="s">
        <v>349</v>
      </c>
      <c r="S1280" s="50" t="s">
        <v>337</v>
      </c>
      <c r="T1280" s="50" t="s">
        <v>184</v>
      </c>
      <c r="U1280" s="151">
        <f t="shared" si="396"/>
        <v>1</v>
      </c>
      <c r="V1280" s="50">
        <f t="shared" si="397"/>
        <v>1</v>
      </c>
      <c r="W1280" s="152">
        <f t="shared" si="398"/>
        <v>0.51455555555555543</v>
      </c>
      <c r="X1280" s="152">
        <f t="shared" si="399"/>
        <v>0.74372222222222206</v>
      </c>
      <c r="Y1280" s="134">
        <f t="shared" si="400"/>
        <v>0</v>
      </c>
      <c r="Z1280" s="152">
        <f t="shared" si="401"/>
        <v>0.17361111111111116</v>
      </c>
      <c r="AA1280" s="152">
        <f t="shared" si="402"/>
        <v>0.91733333333333322</v>
      </c>
      <c r="AB1280" s="91">
        <f t="shared" si="403"/>
        <v>2</v>
      </c>
      <c r="AC1280" s="81">
        <f t="shared" si="404"/>
        <v>6</v>
      </c>
      <c r="AD1280" s="81">
        <f t="shared" si="405"/>
        <v>22</v>
      </c>
      <c r="AE1280" s="81" t="str">
        <f t="shared" si="406"/>
        <v>6-22</v>
      </c>
      <c r="AF1280" s="152">
        <f t="shared" si="407"/>
        <v>4.166666666666663E-2</v>
      </c>
      <c r="AG1280" s="153">
        <f t="shared" si="408"/>
        <v>0</v>
      </c>
      <c r="AH1280" s="85">
        <f t="shared" si="409"/>
        <v>1</v>
      </c>
      <c r="AI1280" s="81">
        <f t="shared" si="410"/>
        <v>22</v>
      </c>
    </row>
    <row r="1281" spans="2:35" ht="30" x14ac:dyDescent="0.25">
      <c r="B1281" s="50" t="s">
        <v>88</v>
      </c>
      <c r="C1281" s="85">
        <v>462</v>
      </c>
      <c r="D1281" s="85">
        <f t="shared" si="412"/>
        <v>1</v>
      </c>
      <c r="E1281" s="260" t="s">
        <v>2038</v>
      </c>
      <c r="F1281" s="50" t="s">
        <v>890</v>
      </c>
      <c r="G1281" s="70">
        <v>0.45833333333333331</v>
      </c>
      <c r="H1281" s="70">
        <v>0.70138888888888884</v>
      </c>
      <c r="I1281" s="71">
        <v>44348</v>
      </c>
      <c r="J1281" s="71">
        <v>44349</v>
      </c>
      <c r="K1281" s="71">
        <v>44349</v>
      </c>
      <c r="L1281" s="71">
        <v>44349</v>
      </c>
      <c r="M1281" s="192">
        <v>0.61805555555555558</v>
      </c>
      <c r="N1281" s="192">
        <v>0.70138888888888884</v>
      </c>
      <c r="O1281" s="50" t="s">
        <v>271</v>
      </c>
      <c r="P1281" s="50" t="s">
        <v>89</v>
      </c>
      <c r="Q1281" s="50" t="s">
        <v>77</v>
      </c>
      <c r="R1281" s="50" t="s">
        <v>380</v>
      </c>
      <c r="S1281" s="50" t="s">
        <v>336</v>
      </c>
      <c r="T1281" s="50" t="s">
        <v>184</v>
      </c>
      <c r="U1281" s="151">
        <f t="shared" si="396"/>
        <v>1</v>
      </c>
      <c r="V1281" s="50">
        <f t="shared" si="397"/>
        <v>1</v>
      </c>
      <c r="W1281" s="152">
        <f t="shared" si="398"/>
        <v>0.51455555555555543</v>
      </c>
      <c r="X1281" s="152">
        <f t="shared" si="399"/>
        <v>0.74372222222222206</v>
      </c>
      <c r="Y1281" s="134">
        <f t="shared" si="400"/>
        <v>0</v>
      </c>
      <c r="Z1281" s="152">
        <f t="shared" si="401"/>
        <v>0.17361111111111116</v>
      </c>
      <c r="AA1281" s="152">
        <f t="shared" si="402"/>
        <v>0.91733333333333322</v>
      </c>
      <c r="AB1281" s="91">
        <f t="shared" si="403"/>
        <v>2</v>
      </c>
      <c r="AC1281" s="81">
        <f t="shared" si="404"/>
        <v>6</v>
      </c>
      <c r="AD1281" s="81">
        <f t="shared" si="405"/>
        <v>22</v>
      </c>
      <c r="AE1281" s="81" t="str">
        <f t="shared" si="406"/>
        <v>6-22</v>
      </c>
      <c r="AF1281" s="152">
        <f t="shared" si="407"/>
        <v>8.3333333333333259E-2</v>
      </c>
      <c r="AG1281" s="153">
        <f t="shared" si="408"/>
        <v>0</v>
      </c>
      <c r="AH1281" s="85">
        <f t="shared" si="409"/>
        <v>1</v>
      </c>
      <c r="AI1281" s="81">
        <f t="shared" si="410"/>
        <v>22</v>
      </c>
    </row>
    <row r="1282" spans="2:35" ht="45" x14ac:dyDescent="0.25">
      <c r="B1282" s="50" t="s">
        <v>135</v>
      </c>
      <c r="C1282" s="85">
        <v>463</v>
      </c>
      <c r="D1282" s="85">
        <f t="shared" si="412"/>
        <v>0</v>
      </c>
      <c r="E1282" s="72" t="s">
        <v>2037</v>
      </c>
      <c r="F1282" s="50" t="s">
        <v>441</v>
      </c>
      <c r="G1282" s="70">
        <v>0.29166666666666669</v>
      </c>
      <c r="H1282" s="70">
        <v>0.64583333333333337</v>
      </c>
      <c r="I1282" s="71">
        <v>44349</v>
      </c>
      <c r="J1282" s="71">
        <v>44349</v>
      </c>
      <c r="K1282" s="71">
        <v>44349</v>
      </c>
      <c r="L1282" s="71">
        <v>44349</v>
      </c>
      <c r="M1282" s="70">
        <v>0.4375</v>
      </c>
      <c r="N1282" s="192">
        <v>0.61319444444444449</v>
      </c>
      <c r="O1282" s="50" t="s">
        <v>271</v>
      </c>
      <c r="P1282" s="50" t="s">
        <v>137</v>
      </c>
      <c r="Q1282" s="50" t="s">
        <v>77</v>
      </c>
      <c r="R1282" s="50" t="s">
        <v>338</v>
      </c>
      <c r="S1282" s="50" t="s">
        <v>336</v>
      </c>
      <c r="T1282" s="50" t="s">
        <v>184</v>
      </c>
      <c r="U1282" s="151">
        <f t="shared" si="396"/>
        <v>0</v>
      </c>
      <c r="V1282" s="50">
        <f t="shared" si="397"/>
        <v>1</v>
      </c>
      <c r="W1282" s="152">
        <f t="shared" si="398"/>
        <v>0.27116666666666667</v>
      </c>
      <c r="X1282" s="152">
        <f t="shared" si="399"/>
        <v>0.3124966666666667</v>
      </c>
      <c r="Y1282" s="134">
        <f t="shared" si="400"/>
        <v>1</v>
      </c>
      <c r="Z1282" s="152">
        <f t="shared" si="401"/>
        <v>0</v>
      </c>
      <c r="AA1282" s="152">
        <f t="shared" si="402"/>
        <v>0.3124966666666667</v>
      </c>
      <c r="AB1282" s="91">
        <f t="shared" si="403"/>
        <v>2</v>
      </c>
      <c r="AC1282" s="81">
        <f t="shared" si="404"/>
        <v>6</v>
      </c>
      <c r="AD1282" s="81">
        <f t="shared" si="405"/>
        <v>22</v>
      </c>
      <c r="AE1282" s="81" t="str">
        <f t="shared" si="406"/>
        <v>6-22</v>
      </c>
      <c r="AF1282" s="152">
        <f t="shared" si="407"/>
        <v>0.17569444444444449</v>
      </c>
      <c r="AG1282" s="153">
        <f t="shared" si="408"/>
        <v>0</v>
      </c>
      <c r="AH1282" s="85">
        <f t="shared" si="409"/>
        <v>1</v>
      </c>
      <c r="AI1282" s="81">
        <f t="shared" si="410"/>
        <v>22</v>
      </c>
    </row>
    <row r="1283" spans="2:35" x14ac:dyDescent="0.25">
      <c r="B1283" s="50" t="s">
        <v>135</v>
      </c>
      <c r="C1283" s="85">
        <v>463</v>
      </c>
      <c r="D1283" s="85">
        <f t="shared" si="412"/>
        <v>0</v>
      </c>
      <c r="E1283" s="50" t="s">
        <v>197</v>
      </c>
      <c r="F1283" s="50" t="s">
        <v>891</v>
      </c>
      <c r="G1283" s="70">
        <v>0.29166666666666669</v>
      </c>
      <c r="H1283" s="70">
        <v>0.64583333333333337</v>
      </c>
      <c r="I1283" s="71">
        <v>44349</v>
      </c>
      <c r="J1283" s="71">
        <v>44349</v>
      </c>
      <c r="K1283" s="71">
        <v>44349</v>
      </c>
      <c r="L1283" s="71">
        <v>44349</v>
      </c>
      <c r="M1283" s="70">
        <v>0.4375</v>
      </c>
      <c r="N1283" s="192">
        <v>0.4513888888888889</v>
      </c>
      <c r="O1283" s="50" t="s">
        <v>72</v>
      </c>
      <c r="P1283" s="50" t="s">
        <v>137</v>
      </c>
      <c r="Q1283" s="50" t="s">
        <v>47</v>
      </c>
      <c r="R1283" s="50" t="s">
        <v>443</v>
      </c>
      <c r="S1283" s="50" t="s">
        <v>337</v>
      </c>
      <c r="T1283" s="50" t="s">
        <v>184</v>
      </c>
      <c r="U1283" s="151">
        <f t="shared" si="396"/>
        <v>0</v>
      </c>
      <c r="V1283" s="50">
        <f t="shared" si="397"/>
        <v>1</v>
      </c>
      <c r="W1283" s="152">
        <f t="shared" si="398"/>
        <v>0.27116666666666667</v>
      </c>
      <c r="X1283" s="152">
        <f t="shared" si="399"/>
        <v>0.3124966666666667</v>
      </c>
      <c r="Y1283" s="134">
        <f t="shared" si="400"/>
        <v>1</v>
      </c>
      <c r="Z1283" s="152">
        <f t="shared" si="401"/>
        <v>0</v>
      </c>
      <c r="AA1283" s="152">
        <f t="shared" si="402"/>
        <v>0.3124966666666667</v>
      </c>
      <c r="AB1283" s="91">
        <f t="shared" si="403"/>
        <v>2</v>
      </c>
      <c r="AC1283" s="81">
        <f t="shared" si="404"/>
        <v>6</v>
      </c>
      <c r="AD1283" s="81">
        <f t="shared" si="405"/>
        <v>22</v>
      </c>
      <c r="AE1283" s="81" t="str">
        <f t="shared" si="406"/>
        <v>6-22</v>
      </c>
      <c r="AF1283" s="152">
        <f t="shared" si="407"/>
        <v>1.3888888888888895E-2</v>
      </c>
      <c r="AG1283" s="153">
        <f t="shared" si="408"/>
        <v>0</v>
      </c>
      <c r="AH1283" s="85">
        <f t="shared" si="409"/>
        <v>1</v>
      </c>
      <c r="AI1283" s="81">
        <f t="shared" si="410"/>
        <v>22</v>
      </c>
    </row>
    <row r="1284" spans="2:35" x14ac:dyDescent="0.25">
      <c r="B1284" s="50" t="s">
        <v>168</v>
      </c>
      <c r="C1284" s="85">
        <v>463</v>
      </c>
      <c r="D1284" s="85">
        <f t="shared" si="412"/>
        <v>1</v>
      </c>
      <c r="E1284" s="50" t="s">
        <v>197</v>
      </c>
      <c r="F1284" s="50" t="s">
        <v>891</v>
      </c>
      <c r="G1284" s="70">
        <v>0.29166666666666669</v>
      </c>
      <c r="H1284" s="70">
        <v>0.64583333333333337</v>
      </c>
      <c r="I1284" s="71">
        <v>44349</v>
      </c>
      <c r="J1284" s="71">
        <v>44349</v>
      </c>
      <c r="K1284" s="71">
        <v>44349</v>
      </c>
      <c r="L1284" s="71">
        <v>44349</v>
      </c>
      <c r="M1284" s="70">
        <v>0.61805555555555558</v>
      </c>
      <c r="N1284" s="70">
        <v>0.64583333333333337</v>
      </c>
      <c r="O1284" s="50" t="s">
        <v>72</v>
      </c>
      <c r="P1284" s="50" t="s">
        <v>137</v>
      </c>
      <c r="Q1284" s="50" t="s">
        <v>47</v>
      </c>
      <c r="R1284" s="50" t="s">
        <v>443</v>
      </c>
      <c r="S1284" s="50" t="s">
        <v>337</v>
      </c>
      <c r="T1284" s="50" t="s">
        <v>184</v>
      </c>
      <c r="U1284" s="151">
        <f t="shared" si="396"/>
        <v>0</v>
      </c>
      <c r="V1284" s="50">
        <f t="shared" si="397"/>
        <v>1</v>
      </c>
      <c r="W1284" s="152">
        <f t="shared" si="398"/>
        <v>0.27116666666666667</v>
      </c>
      <c r="X1284" s="152">
        <f t="shared" si="399"/>
        <v>0.3124966666666667</v>
      </c>
      <c r="Y1284" s="134">
        <f t="shared" si="400"/>
        <v>1</v>
      </c>
      <c r="Z1284" s="152">
        <f t="shared" si="401"/>
        <v>0</v>
      </c>
      <c r="AA1284" s="152">
        <f t="shared" si="402"/>
        <v>0.3124966666666667</v>
      </c>
      <c r="AB1284" s="91">
        <f t="shared" si="403"/>
        <v>2</v>
      </c>
      <c r="AC1284" s="81">
        <f t="shared" si="404"/>
        <v>6</v>
      </c>
      <c r="AD1284" s="81">
        <f t="shared" si="405"/>
        <v>22</v>
      </c>
      <c r="AE1284" s="81" t="str">
        <f t="shared" si="406"/>
        <v>6-22</v>
      </c>
      <c r="AF1284" s="152">
        <f t="shared" si="407"/>
        <v>2.777777777777779E-2</v>
      </c>
      <c r="AG1284" s="153">
        <f t="shared" si="408"/>
        <v>0</v>
      </c>
      <c r="AH1284" s="85">
        <f t="shared" si="409"/>
        <v>1</v>
      </c>
      <c r="AI1284" s="81">
        <f t="shared" si="410"/>
        <v>22</v>
      </c>
    </row>
    <row r="1285" spans="2:35" x14ac:dyDescent="0.25">
      <c r="B1285" s="50" t="s">
        <v>147</v>
      </c>
      <c r="C1285" s="85">
        <v>464</v>
      </c>
      <c r="D1285" s="85">
        <f t="shared" si="412"/>
        <v>0</v>
      </c>
      <c r="E1285" s="50" t="s">
        <v>2023</v>
      </c>
      <c r="F1285" s="50" t="s">
        <v>1908</v>
      </c>
      <c r="G1285" s="70">
        <v>0.29166666666666669</v>
      </c>
      <c r="H1285" s="192">
        <v>0.72916666666666663</v>
      </c>
      <c r="I1285" s="71">
        <v>44349</v>
      </c>
      <c r="J1285" s="71">
        <v>44350</v>
      </c>
      <c r="K1285" s="71">
        <v>44349</v>
      </c>
      <c r="L1285" s="71">
        <v>44349</v>
      </c>
      <c r="M1285" s="192">
        <v>0.47916666666666669</v>
      </c>
      <c r="N1285" s="192">
        <v>0.5</v>
      </c>
      <c r="O1285" s="50" t="s">
        <v>62</v>
      </c>
      <c r="P1285" s="50" t="s">
        <v>148</v>
      </c>
      <c r="Q1285" s="50" t="s">
        <v>77</v>
      </c>
      <c r="R1285" s="50" t="s">
        <v>349</v>
      </c>
      <c r="S1285" s="50" t="s">
        <v>337</v>
      </c>
      <c r="T1285" s="50" t="s">
        <v>184</v>
      </c>
      <c r="U1285" s="151">
        <f t="shared" si="396"/>
        <v>1</v>
      </c>
      <c r="V1285" s="50">
        <f t="shared" si="397"/>
        <v>1</v>
      </c>
      <c r="W1285" s="152">
        <f t="shared" si="398"/>
        <v>0.87499999999999989</v>
      </c>
      <c r="X1285" s="152">
        <f t="shared" si="399"/>
        <v>1.1041666666666665</v>
      </c>
      <c r="Y1285" s="134">
        <f t="shared" si="400"/>
        <v>0</v>
      </c>
      <c r="Z1285" s="152">
        <f t="shared" si="401"/>
        <v>0.14583333333333337</v>
      </c>
      <c r="AA1285" s="152">
        <f t="shared" si="402"/>
        <v>1.25</v>
      </c>
      <c r="AB1285" s="91">
        <f t="shared" si="403"/>
        <v>3</v>
      </c>
      <c r="AC1285" s="81">
        <f t="shared" si="404"/>
        <v>6</v>
      </c>
      <c r="AD1285" s="81">
        <f t="shared" si="405"/>
        <v>22</v>
      </c>
      <c r="AE1285" s="81" t="str">
        <f t="shared" si="406"/>
        <v>6-22</v>
      </c>
      <c r="AF1285" s="152">
        <f t="shared" si="407"/>
        <v>2.0833333333333315E-2</v>
      </c>
      <c r="AG1285" s="153">
        <f t="shared" si="408"/>
        <v>0</v>
      </c>
      <c r="AH1285" s="85">
        <f t="shared" si="409"/>
        <v>1</v>
      </c>
      <c r="AI1285" s="81">
        <f t="shared" si="410"/>
        <v>22</v>
      </c>
    </row>
    <row r="1286" spans="2:35" x14ac:dyDescent="0.25">
      <c r="B1286" s="50" t="s">
        <v>233</v>
      </c>
      <c r="C1286" s="85">
        <v>464</v>
      </c>
      <c r="D1286" s="85">
        <f t="shared" si="412"/>
        <v>0</v>
      </c>
      <c r="E1286" s="50" t="s">
        <v>2029</v>
      </c>
      <c r="F1286" s="50" t="s">
        <v>934</v>
      </c>
      <c r="G1286" s="70">
        <v>0.29166666666666669</v>
      </c>
      <c r="H1286" s="192">
        <v>0.72916666666666663</v>
      </c>
      <c r="I1286" s="71">
        <v>44349</v>
      </c>
      <c r="J1286" s="71">
        <v>44350</v>
      </c>
      <c r="K1286" s="71">
        <v>44349</v>
      </c>
      <c r="L1286" s="71">
        <v>44349</v>
      </c>
      <c r="M1286" s="192">
        <v>0.58333333333333337</v>
      </c>
      <c r="N1286" s="192">
        <v>0.625</v>
      </c>
      <c r="O1286" s="50" t="s">
        <v>65</v>
      </c>
      <c r="P1286" s="50" t="s">
        <v>148</v>
      </c>
      <c r="Q1286" s="50" t="s">
        <v>77</v>
      </c>
      <c r="R1286" s="50" t="s">
        <v>351</v>
      </c>
      <c r="S1286" s="50" t="s">
        <v>337</v>
      </c>
      <c r="T1286" s="50" t="s">
        <v>184</v>
      </c>
      <c r="U1286" s="151">
        <f t="shared" si="396"/>
        <v>1</v>
      </c>
      <c r="V1286" s="50">
        <f t="shared" si="397"/>
        <v>1</v>
      </c>
      <c r="W1286" s="152">
        <f t="shared" si="398"/>
        <v>0.87499999999999989</v>
      </c>
      <c r="X1286" s="152">
        <f t="shared" si="399"/>
        <v>1.1041666666666665</v>
      </c>
      <c r="Y1286" s="134">
        <f t="shared" si="400"/>
        <v>0</v>
      </c>
      <c r="Z1286" s="152">
        <f t="shared" si="401"/>
        <v>0.14583333333333337</v>
      </c>
      <c r="AA1286" s="152">
        <f t="shared" si="402"/>
        <v>1.25</v>
      </c>
      <c r="AB1286" s="91">
        <f t="shared" si="403"/>
        <v>3</v>
      </c>
      <c r="AC1286" s="81">
        <f t="shared" si="404"/>
        <v>6</v>
      </c>
      <c r="AD1286" s="81">
        <f t="shared" si="405"/>
        <v>22</v>
      </c>
      <c r="AE1286" s="81" t="str">
        <f t="shared" si="406"/>
        <v>6-22</v>
      </c>
      <c r="AF1286" s="152">
        <f t="shared" si="407"/>
        <v>4.166666666666663E-2</v>
      </c>
      <c r="AG1286" s="153">
        <f t="shared" si="408"/>
        <v>0</v>
      </c>
      <c r="AH1286" s="85">
        <f t="shared" si="409"/>
        <v>1</v>
      </c>
      <c r="AI1286" s="81">
        <f t="shared" si="410"/>
        <v>22</v>
      </c>
    </row>
    <row r="1287" spans="2:35" x14ac:dyDescent="0.25">
      <c r="B1287" s="50" t="s">
        <v>147</v>
      </c>
      <c r="C1287" s="85">
        <v>464</v>
      </c>
      <c r="D1287" s="85">
        <f t="shared" si="412"/>
        <v>0</v>
      </c>
      <c r="E1287" s="50" t="s">
        <v>2030</v>
      </c>
      <c r="F1287" s="50" t="s">
        <v>441</v>
      </c>
      <c r="G1287" s="70">
        <v>0.29166666666666669</v>
      </c>
      <c r="H1287" s="192">
        <v>0.72916666666666663</v>
      </c>
      <c r="I1287" s="71">
        <v>44349</v>
      </c>
      <c r="J1287" s="71">
        <v>44350</v>
      </c>
      <c r="K1287" s="71">
        <v>44349</v>
      </c>
      <c r="L1287" s="71">
        <v>44349</v>
      </c>
      <c r="M1287" s="192">
        <v>0.70833333333333337</v>
      </c>
      <c r="N1287" s="192">
        <v>0.75</v>
      </c>
      <c r="O1287" s="50" t="s">
        <v>65</v>
      </c>
      <c r="P1287" s="50" t="s">
        <v>148</v>
      </c>
      <c r="Q1287" s="50" t="s">
        <v>77</v>
      </c>
      <c r="R1287" s="50" t="s">
        <v>338</v>
      </c>
      <c r="S1287" s="50" t="s">
        <v>336</v>
      </c>
      <c r="T1287" s="50" t="s">
        <v>184</v>
      </c>
      <c r="U1287" s="151">
        <f t="shared" si="396"/>
        <v>1</v>
      </c>
      <c r="V1287" s="50">
        <f t="shared" si="397"/>
        <v>1</v>
      </c>
      <c r="W1287" s="152">
        <f t="shared" si="398"/>
        <v>0.87499999999999989</v>
      </c>
      <c r="X1287" s="152">
        <f t="shared" si="399"/>
        <v>1.1041666666666665</v>
      </c>
      <c r="Y1287" s="134">
        <f t="shared" si="400"/>
        <v>0</v>
      </c>
      <c r="Z1287" s="152">
        <f t="shared" si="401"/>
        <v>0.14583333333333337</v>
      </c>
      <c r="AA1287" s="152">
        <f t="shared" si="402"/>
        <v>1.25</v>
      </c>
      <c r="AB1287" s="91">
        <f t="shared" si="403"/>
        <v>3</v>
      </c>
      <c r="AC1287" s="81">
        <f t="shared" si="404"/>
        <v>6</v>
      </c>
      <c r="AD1287" s="81">
        <f t="shared" si="405"/>
        <v>22</v>
      </c>
      <c r="AE1287" s="81" t="str">
        <f t="shared" si="406"/>
        <v>6-22</v>
      </c>
      <c r="AF1287" s="152">
        <f t="shared" si="407"/>
        <v>4.166666666666663E-2</v>
      </c>
      <c r="AG1287" s="153">
        <f t="shared" si="408"/>
        <v>0</v>
      </c>
      <c r="AH1287" s="85">
        <f t="shared" si="409"/>
        <v>1</v>
      </c>
      <c r="AI1287" s="81">
        <f t="shared" si="410"/>
        <v>22</v>
      </c>
    </row>
    <row r="1288" spans="2:35" ht="60" x14ac:dyDescent="0.25">
      <c r="B1288" s="50" t="s">
        <v>147</v>
      </c>
      <c r="C1288" s="85">
        <v>464</v>
      </c>
      <c r="D1288" s="85">
        <f t="shared" si="412"/>
        <v>0</v>
      </c>
      <c r="E1288" s="260" t="s">
        <v>2052</v>
      </c>
      <c r="F1288" s="50" t="s">
        <v>441</v>
      </c>
      <c r="G1288" s="70">
        <v>0.29166666666666669</v>
      </c>
      <c r="H1288" s="192">
        <v>0.72916666666666663</v>
      </c>
      <c r="I1288" s="71">
        <v>44349</v>
      </c>
      <c r="J1288" s="71">
        <v>44350</v>
      </c>
      <c r="K1288" s="71">
        <v>44350</v>
      </c>
      <c r="L1288" s="71">
        <v>44350</v>
      </c>
      <c r="M1288" s="192">
        <v>0.33333333333333331</v>
      </c>
      <c r="N1288" s="192">
        <v>0.72916666666666663</v>
      </c>
      <c r="O1288" s="50" t="s">
        <v>174</v>
      </c>
      <c r="P1288" s="50" t="s">
        <v>148</v>
      </c>
      <c r="Q1288" s="50" t="s">
        <v>77</v>
      </c>
      <c r="R1288" s="50" t="s">
        <v>338</v>
      </c>
      <c r="S1288" s="50" t="s">
        <v>336</v>
      </c>
      <c r="T1288" s="50" t="s">
        <v>184</v>
      </c>
      <c r="U1288" s="151">
        <f t="shared" si="396"/>
        <v>1</v>
      </c>
      <c r="V1288" s="50">
        <f t="shared" si="397"/>
        <v>1</v>
      </c>
      <c r="W1288" s="152">
        <f t="shared" si="398"/>
        <v>0.87499999999999989</v>
      </c>
      <c r="X1288" s="152">
        <f t="shared" si="399"/>
        <v>1.1041666666666665</v>
      </c>
      <c r="Y1288" s="134">
        <f t="shared" si="400"/>
        <v>0</v>
      </c>
      <c r="Z1288" s="152">
        <f t="shared" si="401"/>
        <v>0.14583333333333337</v>
      </c>
      <c r="AA1288" s="152">
        <f t="shared" si="402"/>
        <v>1.25</v>
      </c>
      <c r="AB1288" s="91">
        <f t="shared" si="403"/>
        <v>3</v>
      </c>
      <c r="AC1288" s="81">
        <f t="shared" si="404"/>
        <v>6</v>
      </c>
      <c r="AD1288" s="81">
        <f t="shared" si="405"/>
        <v>22</v>
      </c>
      <c r="AE1288" s="81" t="str">
        <f t="shared" si="406"/>
        <v>6-22</v>
      </c>
      <c r="AF1288" s="152">
        <f t="shared" si="407"/>
        <v>0.3128333333333333</v>
      </c>
      <c r="AG1288" s="153">
        <f t="shared" si="408"/>
        <v>0</v>
      </c>
      <c r="AH1288" s="85">
        <f t="shared" si="409"/>
        <v>1</v>
      </c>
      <c r="AI1288" s="81">
        <f t="shared" si="410"/>
        <v>22</v>
      </c>
    </row>
    <row r="1289" spans="2:35" x14ac:dyDescent="0.25">
      <c r="B1289" s="50" t="s">
        <v>147</v>
      </c>
      <c r="C1289" s="85">
        <v>464</v>
      </c>
      <c r="D1289" s="85">
        <f t="shared" si="412"/>
        <v>1</v>
      </c>
      <c r="E1289" s="267" t="s">
        <v>2053</v>
      </c>
      <c r="F1289" s="50" t="s">
        <v>441</v>
      </c>
      <c r="G1289" s="70">
        <v>0.29166666666666669</v>
      </c>
      <c r="H1289" s="192">
        <v>0.72916666666666663</v>
      </c>
      <c r="I1289" s="71">
        <v>44349</v>
      </c>
      <c r="J1289" s="71">
        <v>44350</v>
      </c>
      <c r="K1289" s="71">
        <v>44350</v>
      </c>
      <c r="L1289" s="71">
        <v>44350</v>
      </c>
      <c r="M1289" s="192">
        <v>0.65277777777777779</v>
      </c>
      <c r="N1289" s="192">
        <v>0.72916666666666663</v>
      </c>
      <c r="O1289" s="50" t="s">
        <v>271</v>
      </c>
      <c r="P1289" s="50" t="s">
        <v>148</v>
      </c>
      <c r="Q1289" s="50" t="s">
        <v>77</v>
      </c>
      <c r="R1289" s="50" t="s">
        <v>338</v>
      </c>
      <c r="S1289" s="50" t="s">
        <v>336</v>
      </c>
      <c r="T1289" s="50" t="s">
        <v>184</v>
      </c>
      <c r="U1289" s="151">
        <f t="shared" si="396"/>
        <v>1</v>
      </c>
      <c r="V1289" s="50">
        <f t="shared" si="397"/>
        <v>1</v>
      </c>
      <c r="W1289" s="152">
        <f t="shared" si="398"/>
        <v>0.87499999999999989</v>
      </c>
      <c r="X1289" s="152">
        <f t="shared" si="399"/>
        <v>1.1041666666666665</v>
      </c>
      <c r="Y1289" s="134">
        <f t="shared" si="400"/>
        <v>0</v>
      </c>
      <c r="Z1289" s="152">
        <f t="shared" si="401"/>
        <v>0.14583333333333337</v>
      </c>
      <c r="AA1289" s="152">
        <f t="shared" si="402"/>
        <v>1.25</v>
      </c>
      <c r="AB1289" s="91">
        <f t="shared" si="403"/>
        <v>3</v>
      </c>
      <c r="AC1289" s="81">
        <f t="shared" si="404"/>
        <v>6</v>
      </c>
      <c r="AD1289" s="81">
        <f t="shared" si="405"/>
        <v>22</v>
      </c>
      <c r="AE1289" s="81" t="str">
        <f t="shared" si="406"/>
        <v>6-22</v>
      </c>
      <c r="AF1289" s="152">
        <f t="shared" si="407"/>
        <v>7.638888888888884E-2</v>
      </c>
      <c r="AG1289" s="153">
        <f t="shared" si="408"/>
        <v>0</v>
      </c>
      <c r="AH1289" s="85">
        <f t="shared" si="409"/>
        <v>1</v>
      </c>
      <c r="AI1289" s="81">
        <f t="shared" si="410"/>
        <v>22</v>
      </c>
    </row>
    <row r="1290" spans="2:35" ht="60" x14ac:dyDescent="0.25">
      <c r="B1290" s="50" t="s">
        <v>97</v>
      </c>
      <c r="C1290" s="85">
        <v>465</v>
      </c>
      <c r="D1290" s="85">
        <f t="shared" si="412"/>
        <v>0</v>
      </c>
      <c r="E1290" s="72" t="s">
        <v>2034</v>
      </c>
      <c r="F1290" s="50" t="s">
        <v>891</v>
      </c>
      <c r="G1290" s="70">
        <v>0.29166666666666669</v>
      </c>
      <c r="H1290" s="70">
        <v>0.72916666666666663</v>
      </c>
      <c r="I1290" s="71">
        <v>44349</v>
      </c>
      <c r="J1290" s="71">
        <v>44349</v>
      </c>
      <c r="K1290" s="71">
        <v>44349</v>
      </c>
      <c r="L1290" s="71">
        <v>44349</v>
      </c>
      <c r="M1290" s="70">
        <v>0.33333333333333331</v>
      </c>
      <c r="N1290" s="70">
        <v>0.61111111111111105</v>
      </c>
      <c r="O1290" s="50" t="s">
        <v>72</v>
      </c>
      <c r="P1290" s="50" t="s">
        <v>450</v>
      </c>
      <c r="Q1290" s="50" t="s">
        <v>77</v>
      </c>
      <c r="R1290" s="50" t="s">
        <v>443</v>
      </c>
      <c r="S1290" s="50" t="s">
        <v>337</v>
      </c>
      <c r="T1290" s="50" t="s">
        <v>184</v>
      </c>
      <c r="U1290" s="151">
        <f t="shared" si="396"/>
        <v>0</v>
      </c>
      <c r="V1290" s="50">
        <f t="shared" si="397"/>
        <v>1</v>
      </c>
      <c r="W1290" s="152">
        <f t="shared" si="398"/>
        <v>0.35449999999999993</v>
      </c>
      <c r="X1290" s="152">
        <f t="shared" si="399"/>
        <v>0.39582999999999996</v>
      </c>
      <c r="Y1290" s="134">
        <f t="shared" si="400"/>
        <v>0</v>
      </c>
      <c r="Z1290" s="152">
        <f t="shared" si="401"/>
        <v>0.14583333333333337</v>
      </c>
      <c r="AA1290" s="152">
        <f t="shared" si="402"/>
        <v>0.54166333333333339</v>
      </c>
      <c r="AB1290" s="91">
        <f t="shared" si="403"/>
        <v>2</v>
      </c>
      <c r="AC1290" s="81">
        <f t="shared" si="404"/>
        <v>6</v>
      </c>
      <c r="AD1290" s="81">
        <f t="shared" si="405"/>
        <v>22</v>
      </c>
      <c r="AE1290" s="81" t="str">
        <f t="shared" si="406"/>
        <v>6-22</v>
      </c>
      <c r="AF1290" s="152">
        <f t="shared" si="407"/>
        <v>0.19477777777777772</v>
      </c>
      <c r="AG1290" s="153">
        <f t="shared" si="408"/>
        <v>0</v>
      </c>
      <c r="AH1290" s="85">
        <f t="shared" si="409"/>
        <v>1</v>
      </c>
      <c r="AI1290" s="81">
        <f t="shared" si="410"/>
        <v>22</v>
      </c>
    </row>
    <row r="1291" spans="2:35" ht="30" x14ac:dyDescent="0.25">
      <c r="B1291" s="50" t="s">
        <v>97</v>
      </c>
      <c r="C1291" s="85">
        <v>465</v>
      </c>
      <c r="D1291" s="85">
        <f t="shared" si="412"/>
        <v>0</v>
      </c>
      <c r="E1291" s="72" t="s">
        <v>2035</v>
      </c>
      <c r="F1291" s="50" t="s">
        <v>897</v>
      </c>
      <c r="G1291" s="70">
        <v>0.29166666666666669</v>
      </c>
      <c r="H1291" s="70">
        <v>0.72916666666666663</v>
      </c>
      <c r="I1291" s="71">
        <v>44349</v>
      </c>
      <c r="J1291" s="71">
        <v>44349</v>
      </c>
      <c r="K1291" s="71">
        <v>44349</v>
      </c>
      <c r="L1291" s="71">
        <v>44349</v>
      </c>
      <c r="M1291" s="70">
        <v>0.5</v>
      </c>
      <c r="N1291" s="70">
        <v>0.58333333333333337</v>
      </c>
      <c r="O1291" s="50" t="s">
        <v>65</v>
      </c>
      <c r="P1291" s="50" t="s">
        <v>450</v>
      </c>
      <c r="Q1291" s="50" t="s">
        <v>77</v>
      </c>
      <c r="R1291" s="50" t="s">
        <v>351</v>
      </c>
      <c r="S1291" s="50" t="s">
        <v>336</v>
      </c>
      <c r="T1291" s="50" t="s">
        <v>184</v>
      </c>
      <c r="U1291" s="151">
        <f t="shared" si="396"/>
        <v>0</v>
      </c>
      <c r="V1291" s="50">
        <f t="shared" si="397"/>
        <v>1</v>
      </c>
      <c r="W1291" s="152">
        <f t="shared" si="398"/>
        <v>0.35449999999999993</v>
      </c>
      <c r="X1291" s="152">
        <f t="shared" si="399"/>
        <v>0.39582999999999996</v>
      </c>
      <c r="Y1291" s="134">
        <f t="shared" si="400"/>
        <v>0</v>
      </c>
      <c r="Z1291" s="152">
        <f t="shared" si="401"/>
        <v>0.14583333333333337</v>
      </c>
      <c r="AA1291" s="152">
        <f t="shared" si="402"/>
        <v>0.54166333333333339</v>
      </c>
      <c r="AB1291" s="91">
        <f t="shared" si="403"/>
        <v>2</v>
      </c>
      <c r="AC1291" s="81">
        <f t="shared" si="404"/>
        <v>6</v>
      </c>
      <c r="AD1291" s="81">
        <f t="shared" si="405"/>
        <v>22</v>
      </c>
      <c r="AE1291" s="81" t="str">
        <f t="shared" si="406"/>
        <v>6-22</v>
      </c>
      <c r="AF1291" s="152">
        <f t="shared" si="407"/>
        <v>8.333333333333337E-2</v>
      </c>
      <c r="AG1291" s="153">
        <f t="shared" si="408"/>
        <v>0</v>
      </c>
      <c r="AH1291" s="85">
        <f t="shared" si="409"/>
        <v>1</v>
      </c>
      <c r="AI1291" s="81">
        <f t="shared" si="410"/>
        <v>22</v>
      </c>
    </row>
    <row r="1292" spans="2:35" x14ac:dyDescent="0.25">
      <c r="B1292" s="50" t="s">
        <v>97</v>
      </c>
      <c r="C1292" s="85">
        <v>465</v>
      </c>
      <c r="D1292" s="85">
        <f t="shared" si="412"/>
        <v>1</v>
      </c>
      <c r="E1292" s="50" t="s">
        <v>2036</v>
      </c>
      <c r="F1292" s="50" t="s">
        <v>903</v>
      </c>
      <c r="G1292" s="70">
        <v>0.29166666666666669</v>
      </c>
      <c r="H1292" s="70">
        <v>0.72916666666666663</v>
      </c>
      <c r="I1292" s="71">
        <v>44349</v>
      </c>
      <c r="J1292" s="71">
        <v>44349</v>
      </c>
      <c r="K1292" s="71">
        <v>44349</v>
      </c>
      <c r="L1292" s="71">
        <v>44349</v>
      </c>
      <c r="M1292" s="70">
        <v>0.65972222222222221</v>
      </c>
      <c r="N1292" s="70">
        <v>0.72916666666666663</v>
      </c>
      <c r="O1292" s="50" t="s">
        <v>126</v>
      </c>
      <c r="P1292" s="50" t="s">
        <v>450</v>
      </c>
      <c r="Q1292" s="50" t="s">
        <v>47</v>
      </c>
      <c r="R1292" s="50" t="s">
        <v>443</v>
      </c>
      <c r="S1292" s="50" t="s">
        <v>336</v>
      </c>
      <c r="T1292" s="50" t="s">
        <v>184</v>
      </c>
      <c r="U1292" s="151">
        <f t="shared" si="396"/>
        <v>0</v>
      </c>
      <c r="V1292" s="50">
        <f t="shared" si="397"/>
        <v>1</v>
      </c>
      <c r="W1292" s="152">
        <f t="shared" si="398"/>
        <v>0.35449999999999993</v>
      </c>
      <c r="X1292" s="152">
        <f t="shared" si="399"/>
        <v>0.39582999999999996</v>
      </c>
      <c r="Y1292" s="134">
        <f t="shared" si="400"/>
        <v>0</v>
      </c>
      <c r="Z1292" s="152">
        <f t="shared" si="401"/>
        <v>0.14583333333333337</v>
      </c>
      <c r="AA1292" s="152">
        <f t="shared" si="402"/>
        <v>0.54166333333333339</v>
      </c>
      <c r="AB1292" s="91">
        <f t="shared" si="403"/>
        <v>2</v>
      </c>
      <c r="AC1292" s="81">
        <f t="shared" si="404"/>
        <v>6</v>
      </c>
      <c r="AD1292" s="81">
        <f t="shared" si="405"/>
        <v>22</v>
      </c>
      <c r="AE1292" s="81" t="str">
        <f t="shared" si="406"/>
        <v>6-22</v>
      </c>
      <c r="AF1292" s="152">
        <f t="shared" si="407"/>
        <v>6.944444444444442E-2</v>
      </c>
      <c r="AG1292" s="153">
        <f t="shared" si="408"/>
        <v>0</v>
      </c>
      <c r="AH1292" s="85">
        <f t="shared" si="409"/>
        <v>1</v>
      </c>
      <c r="AI1292" s="81">
        <f t="shared" si="410"/>
        <v>22</v>
      </c>
    </row>
    <row r="1293" spans="2:35" x14ac:dyDescent="0.25">
      <c r="B1293" s="50" t="s">
        <v>1994</v>
      </c>
      <c r="C1293" s="85">
        <v>466</v>
      </c>
      <c r="D1293" s="85">
        <f t="shared" si="412"/>
        <v>1</v>
      </c>
      <c r="E1293" s="50" t="s">
        <v>1995</v>
      </c>
      <c r="F1293" s="50" t="s">
        <v>1026</v>
      </c>
      <c r="G1293" s="70">
        <v>0.38541666666666669</v>
      </c>
      <c r="H1293" s="70">
        <v>0.40833333333333338</v>
      </c>
      <c r="I1293" s="71">
        <v>44349</v>
      </c>
      <c r="J1293" s="71">
        <v>44349</v>
      </c>
      <c r="K1293" s="71">
        <v>44349</v>
      </c>
      <c r="L1293" s="71">
        <v>44349</v>
      </c>
      <c r="M1293" s="70">
        <v>0.39583333333333331</v>
      </c>
      <c r="N1293" s="70">
        <v>0.40833333333333338</v>
      </c>
      <c r="O1293" s="50" t="s">
        <v>62</v>
      </c>
      <c r="P1293" s="50" t="s">
        <v>1604</v>
      </c>
      <c r="Q1293" s="50" t="s">
        <v>77</v>
      </c>
      <c r="R1293" s="50" t="s">
        <v>349</v>
      </c>
      <c r="S1293" s="50" t="s">
        <v>337</v>
      </c>
      <c r="T1293" s="50" t="s">
        <v>184</v>
      </c>
      <c r="U1293" s="151">
        <f t="shared" ref="U1293:U1294" si="413">+J1293-I1293</f>
        <v>0</v>
      </c>
      <c r="V1293" s="50">
        <f t="shared" ref="V1293:V1294" si="414">IF(AND(G1293&lt;&gt;"",H1293&lt;&gt;""),1,0)</f>
        <v>1</v>
      </c>
      <c r="W1293" s="152">
        <f t="shared" ref="W1293:W1294" si="415">IF(OR(V1293=0,G1293="",H1293=""),0,IF(AND(V1293=1,U1293&lt;1,I1293=J1293,(H1293-G1293)&lt;=0.2075),H1293-G1293,IF(AND(V1293=1,U1293&lt;1,I1293=J1293,(H1293-G1293)&gt;0.2075),H1293-G1293-0.083,IF(AND(V1293=1,U1293&gt;1),((U1293-1)*0.3541)+(H1293-$AE$5)+($AF$5-G1293-0.083),IF(AND(V1293=1,U1293=1,I1293&lt;&gt;J1293,(H1293-G1293)&lt;=0.332),(H1293-$AE$5)+($AF$5-G1293)-0.166,(H1293-$AE$5)+($AF$5-G1293))))))</f>
        <v>2.2916666666666696E-2</v>
      </c>
      <c r="X1293" s="152">
        <f t="shared" ref="X1293:X1294" si="416">IF(OR(V1293=0,G1293="",H1293=""),0,IF(AND(V1293=1,U1293&lt;1,I1293=J1293,(H1293-G1293)&lt;=0.2075),H1293-G1293,IF(AND(V1293=1,U1293&lt;1,I1293=J1293,(H1293-G1293)&gt;0.2075),H1293-G1293-0.04167,IF(AND(V1293=1,U1293&gt;1),((U1293-1)*0.583)+(H1293-$AE$3)+($AF$3-G1293-0.04167),IF(AND(V1293=1,U1293=1,I1293&lt;&gt;J1293,(H1293-G1293)&lt;=0.332),(H1293-$AE$3)+($AF$3-G1293)-0.166,(H1293-$AE$3)+($AF$3-G1293))))))</f>
        <v>2.2916666666666696E-2</v>
      </c>
      <c r="Y1293" s="134">
        <f t="shared" ref="Y1293:Y1294" si="417">IFERROR(IF(H1293&gt;VLOOKUP(T1293,$AH$2:$AI$5,2,0),0,1),1)</f>
        <v>1</v>
      </c>
      <c r="Z1293" s="152">
        <f t="shared" ref="Z1293:Z1294" si="418">IF(Y1293=1,0,($AF$3-H1293))</f>
        <v>0</v>
      </c>
      <c r="AA1293" s="152">
        <f t="shared" ref="AA1293:AA1294" si="419">X1293+Z1293</f>
        <v>2.2916666666666696E-2</v>
      </c>
      <c r="AB1293" s="91">
        <f t="shared" ref="AB1293:AB1294" si="420">DAY(J1293)</f>
        <v>2</v>
      </c>
      <c r="AC1293" s="81">
        <f t="shared" ref="AC1293:AC1294" si="421">MONTH(J1293)</f>
        <v>6</v>
      </c>
      <c r="AD1293" s="81">
        <f t="shared" ref="AD1293:AD1294" si="422">WEEKNUM(J1293,21)</f>
        <v>22</v>
      </c>
      <c r="AE1293" s="81" t="str">
        <f t="shared" ref="AE1293:AE1294" si="423">AC1293&amp;"-"&amp;AD1293</f>
        <v>6-22</v>
      </c>
      <c r="AF1293" s="152">
        <f t="shared" ref="AF1293:AF1294" si="424">IFERROR(IF(OR(AH1293=0,M1293="",N1293=""),0,IF(AND(AH1293=1,AG1293&lt;1,K1293=L1293,(N1293-M1293)&lt;=0.2075),N1293-M1293,IF(AND(AH1293=1,AG1293&lt;1,K1293=L1293,(N1293-M1293)&gt;0.2075),N1293-M1293-0.083,IF(AND(AH1293=1,AG1293&gt;1),((AG1293-1)*0.3541)+(N1293-$AE$5)+($AF$5-M1293-0.083),IF(AND(AH1293=1,AG1293=1,K1293&lt;&gt;L1293,(N1293-M1293)&lt;=0.332),(N1293-$AE$5)+($AF$5-M1293)-0.166,(N1293-$AE$5)+($AF$5-M1293)))))),"")</f>
        <v>1.2500000000000067E-2</v>
      </c>
      <c r="AG1293" s="153">
        <f t="shared" ref="AG1293:AG1294" si="425">(L1293-K1293)</f>
        <v>0</v>
      </c>
      <c r="AH1293" s="85">
        <f t="shared" ref="AH1293:AH1294" si="426">IF(AND(R1293&lt;&gt;"",S1293&lt;&gt;""),1,0)</f>
        <v>1</v>
      </c>
      <c r="AI1293" s="81">
        <f t="shared" ref="AI1293:AI1294" si="427">WEEKNUM(L1293,21)</f>
        <v>22</v>
      </c>
    </row>
    <row r="1294" spans="2:35" x14ac:dyDescent="0.25">
      <c r="B1294" s="50" t="s">
        <v>123</v>
      </c>
      <c r="C1294" s="85">
        <v>467</v>
      </c>
      <c r="D1294" s="85">
        <f t="shared" si="412"/>
        <v>0</v>
      </c>
      <c r="E1294" s="50" t="s">
        <v>2019</v>
      </c>
      <c r="F1294" s="50" t="s">
        <v>890</v>
      </c>
      <c r="G1294" s="70">
        <v>0.29166666666666669</v>
      </c>
      <c r="H1294" s="192">
        <v>0.72916666666666663</v>
      </c>
      <c r="I1294" s="71">
        <v>44349</v>
      </c>
      <c r="J1294" s="201">
        <v>44351</v>
      </c>
      <c r="K1294" s="71">
        <v>44349</v>
      </c>
      <c r="L1294" s="71">
        <v>44349</v>
      </c>
      <c r="M1294" s="70">
        <v>0.3125</v>
      </c>
      <c r="N1294" s="70">
        <v>0.4375</v>
      </c>
      <c r="O1294" s="50" t="s">
        <v>271</v>
      </c>
      <c r="P1294" s="50" t="s">
        <v>124</v>
      </c>
      <c r="Q1294" s="50" t="s">
        <v>47</v>
      </c>
      <c r="R1294" s="50" t="s">
        <v>380</v>
      </c>
      <c r="S1294" s="50" t="s">
        <v>336</v>
      </c>
      <c r="T1294" s="50" t="s">
        <v>184</v>
      </c>
      <c r="U1294" s="151">
        <f t="shared" si="413"/>
        <v>2</v>
      </c>
      <c r="V1294" s="50">
        <f t="shared" si="414"/>
        <v>1</v>
      </c>
      <c r="W1294" s="152">
        <f t="shared" si="415"/>
        <v>1.1460999999999999</v>
      </c>
      <c r="X1294" s="152">
        <f t="shared" si="416"/>
        <v>1.6454966666666664</v>
      </c>
      <c r="Y1294" s="134">
        <f t="shared" si="417"/>
        <v>0</v>
      </c>
      <c r="Z1294" s="152">
        <f t="shared" si="418"/>
        <v>0.14583333333333337</v>
      </c>
      <c r="AA1294" s="152">
        <f t="shared" si="419"/>
        <v>1.7913299999999999</v>
      </c>
      <c r="AB1294" s="91">
        <f t="shared" si="420"/>
        <v>4</v>
      </c>
      <c r="AC1294" s="81">
        <f t="shared" si="421"/>
        <v>6</v>
      </c>
      <c r="AD1294" s="81">
        <f t="shared" si="422"/>
        <v>22</v>
      </c>
      <c r="AE1294" s="81" t="str">
        <f t="shared" si="423"/>
        <v>6-22</v>
      </c>
      <c r="AF1294" s="152">
        <f t="shared" si="424"/>
        <v>0.125</v>
      </c>
      <c r="AG1294" s="153">
        <f t="shared" si="425"/>
        <v>0</v>
      </c>
      <c r="AH1294" s="85">
        <f t="shared" si="426"/>
        <v>1</v>
      </c>
      <c r="AI1294" s="81">
        <f t="shared" si="427"/>
        <v>22</v>
      </c>
    </row>
    <row r="1295" spans="2:35" x14ac:dyDescent="0.25">
      <c r="B1295" s="50" t="s">
        <v>1323</v>
      </c>
      <c r="C1295" s="85">
        <v>467</v>
      </c>
      <c r="D1295" s="85">
        <f t="shared" si="412"/>
        <v>0</v>
      </c>
      <c r="E1295" s="50" t="s">
        <v>2020</v>
      </c>
      <c r="F1295" s="50" t="s">
        <v>1338</v>
      </c>
      <c r="G1295" s="70">
        <v>0.29166666666666669</v>
      </c>
      <c r="H1295" s="192">
        <v>0.72916666666666663</v>
      </c>
      <c r="I1295" s="71">
        <v>44349</v>
      </c>
      <c r="J1295" s="201">
        <v>44351</v>
      </c>
      <c r="K1295" s="71">
        <v>44349</v>
      </c>
      <c r="L1295" s="71">
        <v>44349</v>
      </c>
      <c r="M1295" s="70">
        <v>0.3125</v>
      </c>
      <c r="N1295" s="70">
        <v>0.4375</v>
      </c>
      <c r="O1295" s="50" t="s">
        <v>136</v>
      </c>
      <c r="P1295" s="50" t="s">
        <v>124</v>
      </c>
      <c r="Q1295" s="50" t="s">
        <v>77</v>
      </c>
      <c r="R1295" s="50" t="s">
        <v>350</v>
      </c>
      <c r="S1295" s="50" t="s">
        <v>337</v>
      </c>
      <c r="T1295" s="50" t="s">
        <v>184</v>
      </c>
      <c r="U1295" s="151">
        <f t="shared" ref="U1295:U1358" si="428">+J1295-I1295</f>
        <v>2</v>
      </c>
      <c r="V1295" s="50">
        <f t="shared" ref="V1295:V1358" si="429">IF(AND(G1295&lt;&gt;"",H1295&lt;&gt;""),1,0)</f>
        <v>1</v>
      </c>
      <c r="W1295" s="152">
        <f t="shared" ref="W1295:W1358" si="430">IF(OR(V1295=0,G1295="",H1295=""),0,IF(AND(V1295=1,U1295&lt;1,I1295=J1295,(H1295-G1295)&lt;=0.2075),H1295-G1295,IF(AND(V1295=1,U1295&lt;1,I1295=J1295,(H1295-G1295)&gt;0.2075),H1295-G1295-0.083,IF(AND(V1295=1,U1295&gt;1),((U1295-1)*0.3541)+(H1295-$AE$5)+($AF$5-G1295-0.083),IF(AND(V1295=1,U1295=1,I1295&lt;&gt;J1295,(H1295-G1295)&lt;=0.332),(H1295-$AE$5)+($AF$5-G1295)-0.166,(H1295-$AE$5)+($AF$5-G1295))))))</f>
        <v>1.1460999999999999</v>
      </c>
      <c r="X1295" s="152">
        <f t="shared" ref="X1295:X1358" si="431">IF(OR(V1295=0,G1295="",H1295=""),0,IF(AND(V1295=1,U1295&lt;1,I1295=J1295,(H1295-G1295)&lt;=0.2075),H1295-G1295,IF(AND(V1295=1,U1295&lt;1,I1295=J1295,(H1295-G1295)&gt;0.2075),H1295-G1295-0.04167,IF(AND(V1295=1,U1295&gt;1),((U1295-1)*0.583)+(H1295-$AE$3)+($AF$3-G1295-0.04167),IF(AND(V1295=1,U1295=1,I1295&lt;&gt;J1295,(H1295-G1295)&lt;=0.332),(H1295-$AE$3)+($AF$3-G1295)-0.166,(H1295-$AE$3)+($AF$3-G1295))))))</f>
        <v>1.6454966666666664</v>
      </c>
      <c r="Y1295" s="134">
        <f t="shared" ref="Y1295:Y1358" si="432">IFERROR(IF(H1295&gt;VLOOKUP(T1295,$AH$2:$AI$5,2,0),0,1),1)</f>
        <v>0</v>
      </c>
      <c r="Z1295" s="152">
        <f t="shared" ref="Z1295:Z1358" si="433">IF(Y1295=1,0,($AF$3-H1295))</f>
        <v>0.14583333333333337</v>
      </c>
      <c r="AA1295" s="152">
        <f t="shared" ref="AA1295:AA1358" si="434">X1295+Z1295</f>
        <v>1.7913299999999999</v>
      </c>
      <c r="AB1295" s="91">
        <f t="shared" ref="AB1295:AB1358" si="435">DAY(J1295)</f>
        <v>4</v>
      </c>
      <c r="AC1295" s="81">
        <f t="shared" ref="AC1295:AC1358" si="436">MONTH(J1295)</f>
        <v>6</v>
      </c>
      <c r="AD1295" s="81">
        <f t="shared" ref="AD1295:AD1358" si="437">WEEKNUM(J1295,21)</f>
        <v>22</v>
      </c>
      <c r="AE1295" s="81" t="str">
        <f t="shared" ref="AE1295:AE1358" si="438">AC1295&amp;"-"&amp;AD1295</f>
        <v>6-22</v>
      </c>
      <c r="AF1295" s="152">
        <f t="shared" ref="AF1295:AF1358" si="439">IFERROR(IF(OR(AH1295=0,M1295="",N1295=""),0,IF(AND(AH1295=1,AG1295&lt;1,K1295=L1295,(N1295-M1295)&lt;=0.2075),N1295-M1295,IF(AND(AH1295=1,AG1295&lt;1,K1295=L1295,(N1295-M1295)&gt;0.2075),N1295-M1295-0.083,IF(AND(AH1295=1,AG1295&gt;1),((AG1295-1)*0.3541)+(N1295-$AE$5)+($AF$5-M1295-0.083),IF(AND(AH1295=1,AG1295=1,K1295&lt;&gt;L1295,(N1295-M1295)&lt;=0.332),(N1295-$AE$5)+($AF$5-M1295)-0.166,(N1295-$AE$5)+($AF$5-M1295)))))),"")</f>
        <v>0.125</v>
      </c>
      <c r="AG1295" s="153">
        <f t="shared" ref="AG1295:AG1358" si="440">(L1295-K1295)</f>
        <v>0</v>
      </c>
      <c r="AH1295" s="85">
        <f t="shared" ref="AH1295:AH1358" si="441">IF(AND(R1295&lt;&gt;"",S1295&lt;&gt;""),1,0)</f>
        <v>1</v>
      </c>
      <c r="AI1295" s="81">
        <f t="shared" ref="AI1295:AI1358" si="442">WEEKNUM(L1295,21)</f>
        <v>22</v>
      </c>
    </row>
    <row r="1296" spans="2:35" ht="30" x14ac:dyDescent="0.25">
      <c r="B1296" s="50" t="s">
        <v>123</v>
      </c>
      <c r="C1296" s="85">
        <v>467</v>
      </c>
      <c r="D1296" s="85">
        <f>IF(C1296=C1298,0,1)</f>
        <v>0</v>
      </c>
      <c r="E1296" s="269" t="s">
        <v>2043</v>
      </c>
      <c r="F1296" s="50" t="s">
        <v>890</v>
      </c>
      <c r="G1296" s="70">
        <v>0.29166666666666669</v>
      </c>
      <c r="H1296" s="192">
        <v>0.72916666666666663</v>
      </c>
      <c r="I1296" s="71">
        <v>44349</v>
      </c>
      <c r="J1296" s="201">
        <v>44351</v>
      </c>
      <c r="K1296" s="71">
        <v>44350</v>
      </c>
      <c r="L1296" s="71">
        <v>44350</v>
      </c>
      <c r="M1296" s="70">
        <v>0.3125</v>
      </c>
      <c r="N1296" s="70">
        <v>0.65277777777777779</v>
      </c>
      <c r="O1296" s="50" t="s">
        <v>271</v>
      </c>
      <c r="P1296" s="50" t="s">
        <v>124</v>
      </c>
      <c r="Q1296" s="50" t="s">
        <v>47</v>
      </c>
      <c r="R1296" s="50" t="s">
        <v>380</v>
      </c>
      <c r="S1296" s="50" t="s">
        <v>336</v>
      </c>
      <c r="T1296" s="50" t="s">
        <v>184</v>
      </c>
      <c r="U1296" s="151">
        <f t="shared" si="428"/>
        <v>2</v>
      </c>
      <c r="V1296" s="50">
        <f t="shared" si="429"/>
        <v>1</v>
      </c>
      <c r="W1296" s="152">
        <f t="shared" si="430"/>
        <v>1.1460999999999999</v>
      </c>
      <c r="X1296" s="152">
        <f t="shared" si="431"/>
        <v>1.6454966666666664</v>
      </c>
      <c r="Y1296" s="134">
        <f t="shared" si="432"/>
        <v>0</v>
      </c>
      <c r="Z1296" s="152">
        <f t="shared" si="433"/>
        <v>0.14583333333333337</v>
      </c>
      <c r="AA1296" s="152">
        <f t="shared" si="434"/>
        <v>1.7913299999999999</v>
      </c>
      <c r="AB1296" s="91">
        <f t="shared" si="435"/>
        <v>4</v>
      </c>
      <c r="AC1296" s="81">
        <f t="shared" si="436"/>
        <v>6</v>
      </c>
      <c r="AD1296" s="81">
        <f t="shared" si="437"/>
        <v>22</v>
      </c>
      <c r="AE1296" s="81" t="str">
        <f t="shared" si="438"/>
        <v>6-22</v>
      </c>
      <c r="AF1296" s="152">
        <f t="shared" si="439"/>
        <v>0.25727777777777777</v>
      </c>
      <c r="AG1296" s="153">
        <f t="shared" si="440"/>
        <v>0</v>
      </c>
      <c r="AH1296" s="85">
        <f t="shared" si="441"/>
        <v>1</v>
      </c>
      <c r="AI1296" s="81">
        <f t="shared" si="442"/>
        <v>22</v>
      </c>
    </row>
    <row r="1297" spans="2:35" x14ac:dyDescent="0.25">
      <c r="B1297" s="50" t="s">
        <v>123</v>
      </c>
      <c r="C1297" s="85">
        <v>467</v>
      </c>
      <c r="D1297" s="85">
        <f>IF(C1297=C1299,0,1)</f>
        <v>0</v>
      </c>
      <c r="E1297" s="269" t="s">
        <v>1387</v>
      </c>
      <c r="F1297" s="50" t="s">
        <v>887</v>
      </c>
      <c r="G1297" s="70">
        <v>0.29166666666666669</v>
      </c>
      <c r="H1297" s="192">
        <v>0.72916666666666663</v>
      </c>
      <c r="I1297" s="71">
        <v>44349</v>
      </c>
      <c r="J1297" s="201">
        <v>44351</v>
      </c>
      <c r="K1297" s="71">
        <v>44351</v>
      </c>
      <c r="L1297" s="71">
        <v>44351</v>
      </c>
      <c r="M1297" s="70">
        <v>0.3125</v>
      </c>
      <c r="N1297" s="70">
        <v>0.70833333333333337</v>
      </c>
      <c r="O1297" s="50" t="s">
        <v>323</v>
      </c>
      <c r="P1297" s="50" t="s">
        <v>124</v>
      </c>
      <c r="Q1297" s="50" t="s">
        <v>47</v>
      </c>
      <c r="R1297" s="50" t="s">
        <v>352</v>
      </c>
      <c r="S1297" s="50" t="s">
        <v>337</v>
      </c>
      <c r="T1297" s="50" t="s">
        <v>184</v>
      </c>
      <c r="U1297" s="151">
        <f t="shared" si="428"/>
        <v>2</v>
      </c>
      <c r="V1297" s="50">
        <f t="shared" si="429"/>
        <v>1</v>
      </c>
      <c r="W1297" s="152">
        <f t="shared" si="430"/>
        <v>1.1460999999999999</v>
      </c>
      <c r="X1297" s="152">
        <f t="shared" si="431"/>
        <v>1.6454966666666664</v>
      </c>
      <c r="Y1297" s="134">
        <f t="shared" si="432"/>
        <v>0</v>
      </c>
      <c r="Z1297" s="152">
        <f t="shared" si="433"/>
        <v>0.14583333333333337</v>
      </c>
      <c r="AA1297" s="152">
        <f t="shared" si="434"/>
        <v>1.7913299999999999</v>
      </c>
      <c r="AB1297" s="91">
        <f t="shared" si="435"/>
        <v>4</v>
      </c>
      <c r="AC1297" s="81">
        <f t="shared" si="436"/>
        <v>6</v>
      </c>
      <c r="AD1297" s="81">
        <f t="shared" si="437"/>
        <v>22</v>
      </c>
      <c r="AE1297" s="81" t="str">
        <f t="shared" si="438"/>
        <v>6-22</v>
      </c>
      <c r="AF1297" s="152">
        <f t="shared" si="439"/>
        <v>0.31283333333333335</v>
      </c>
      <c r="AG1297" s="153">
        <f t="shared" si="440"/>
        <v>0</v>
      </c>
      <c r="AH1297" s="85">
        <f t="shared" si="441"/>
        <v>1</v>
      </c>
      <c r="AI1297" s="81">
        <f t="shared" si="442"/>
        <v>22</v>
      </c>
    </row>
    <row r="1298" spans="2:35" x14ac:dyDescent="0.25">
      <c r="B1298" s="50" t="s">
        <v>123</v>
      </c>
      <c r="C1298" s="85">
        <v>467</v>
      </c>
      <c r="D1298" s="85">
        <f t="shared" si="412"/>
        <v>0</v>
      </c>
      <c r="E1298" s="267" t="s">
        <v>2078</v>
      </c>
      <c r="F1298" s="267" t="s">
        <v>903</v>
      </c>
      <c r="G1298" s="70">
        <v>0.29166666666666669</v>
      </c>
      <c r="H1298" s="192">
        <v>0.72916666666666663</v>
      </c>
      <c r="I1298" s="71">
        <v>44349</v>
      </c>
      <c r="J1298" s="201">
        <v>44351</v>
      </c>
      <c r="K1298" s="71">
        <v>44351</v>
      </c>
      <c r="L1298" s="71">
        <v>44351</v>
      </c>
      <c r="M1298" s="70">
        <v>0.3125</v>
      </c>
      <c r="N1298" s="70">
        <v>0.72916666666666663</v>
      </c>
      <c r="O1298" s="50" t="s">
        <v>126</v>
      </c>
      <c r="P1298" s="50" t="s">
        <v>124</v>
      </c>
      <c r="Q1298" s="50" t="s">
        <v>47</v>
      </c>
      <c r="R1298" s="50" t="s">
        <v>443</v>
      </c>
      <c r="S1298" s="50" t="s">
        <v>336</v>
      </c>
      <c r="T1298" s="50" t="s">
        <v>184</v>
      </c>
      <c r="U1298" s="151">
        <f t="shared" si="428"/>
        <v>2</v>
      </c>
      <c r="V1298" s="50">
        <f t="shared" si="429"/>
        <v>1</v>
      </c>
      <c r="W1298" s="152">
        <f t="shared" si="430"/>
        <v>1.1460999999999999</v>
      </c>
      <c r="X1298" s="152">
        <f t="shared" si="431"/>
        <v>1.6454966666666664</v>
      </c>
      <c r="Y1298" s="134">
        <f t="shared" si="432"/>
        <v>0</v>
      </c>
      <c r="Z1298" s="152">
        <f t="shared" si="433"/>
        <v>0.14583333333333337</v>
      </c>
      <c r="AA1298" s="152">
        <f t="shared" si="434"/>
        <v>1.7913299999999999</v>
      </c>
      <c r="AB1298" s="91">
        <f t="shared" si="435"/>
        <v>4</v>
      </c>
      <c r="AC1298" s="81">
        <f t="shared" si="436"/>
        <v>6</v>
      </c>
      <c r="AD1298" s="81">
        <f t="shared" si="437"/>
        <v>22</v>
      </c>
      <c r="AE1298" s="81" t="str">
        <f t="shared" si="438"/>
        <v>6-22</v>
      </c>
      <c r="AF1298" s="152">
        <f t="shared" si="439"/>
        <v>0.33366666666666661</v>
      </c>
      <c r="AG1298" s="153">
        <f t="shared" si="440"/>
        <v>0</v>
      </c>
      <c r="AH1298" s="85">
        <f t="shared" si="441"/>
        <v>1</v>
      </c>
      <c r="AI1298" s="81">
        <f t="shared" si="442"/>
        <v>22</v>
      </c>
    </row>
    <row r="1299" spans="2:35" x14ac:dyDescent="0.25">
      <c r="B1299" s="50" t="s">
        <v>123</v>
      </c>
      <c r="C1299" s="85">
        <v>467</v>
      </c>
      <c r="D1299" s="85">
        <f t="shared" si="412"/>
        <v>1</v>
      </c>
      <c r="E1299" s="267" t="s">
        <v>2079</v>
      </c>
      <c r="F1299" s="267" t="s">
        <v>441</v>
      </c>
      <c r="G1299" s="70">
        <v>0.29166666666666669</v>
      </c>
      <c r="H1299" s="192">
        <v>0.72916666666666663</v>
      </c>
      <c r="I1299" s="71">
        <v>44349</v>
      </c>
      <c r="J1299" s="201">
        <v>44351</v>
      </c>
      <c r="K1299" s="71">
        <v>44351</v>
      </c>
      <c r="L1299" s="71">
        <v>44351</v>
      </c>
      <c r="M1299" s="70">
        <v>0.625</v>
      </c>
      <c r="N1299" s="70">
        <v>0.6875</v>
      </c>
      <c r="O1299" s="50" t="s">
        <v>72</v>
      </c>
      <c r="P1299" s="50" t="s">
        <v>124</v>
      </c>
      <c r="Q1299" s="50" t="s">
        <v>47</v>
      </c>
      <c r="R1299" s="50" t="s">
        <v>443</v>
      </c>
      <c r="S1299" s="50" t="s">
        <v>336</v>
      </c>
      <c r="T1299" s="50" t="s">
        <v>184</v>
      </c>
      <c r="U1299" s="151">
        <f t="shared" si="428"/>
        <v>2</v>
      </c>
      <c r="V1299" s="50">
        <f t="shared" si="429"/>
        <v>1</v>
      </c>
      <c r="W1299" s="152">
        <f t="shared" si="430"/>
        <v>1.1460999999999999</v>
      </c>
      <c r="X1299" s="152">
        <f t="shared" si="431"/>
        <v>1.6454966666666664</v>
      </c>
      <c r="Y1299" s="134">
        <f t="shared" si="432"/>
        <v>0</v>
      </c>
      <c r="Z1299" s="152">
        <f t="shared" si="433"/>
        <v>0.14583333333333337</v>
      </c>
      <c r="AA1299" s="152">
        <f t="shared" si="434"/>
        <v>1.7913299999999999</v>
      </c>
      <c r="AB1299" s="91">
        <f t="shared" si="435"/>
        <v>4</v>
      </c>
      <c r="AC1299" s="81">
        <f t="shared" si="436"/>
        <v>6</v>
      </c>
      <c r="AD1299" s="81">
        <f t="shared" si="437"/>
        <v>22</v>
      </c>
      <c r="AE1299" s="81" t="str">
        <f t="shared" si="438"/>
        <v>6-22</v>
      </c>
      <c r="AF1299" s="152">
        <f t="shared" si="439"/>
        <v>6.25E-2</v>
      </c>
      <c r="AG1299" s="153">
        <f t="shared" si="440"/>
        <v>0</v>
      </c>
      <c r="AH1299" s="85">
        <f t="shared" si="441"/>
        <v>1</v>
      </c>
      <c r="AI1299" s="81">
        <f t="shared" si="442"/>
        <v>22</v>
      </c>
    </row>
    <row r="1300" spans="2:35" x14ac:dyDescent="0.25">
      <c r="B1300" s="50" t="s">
        <v>121</v>
      </c>
      <c r="C1300" s="85">
        <v>468</v>
      </c>
      <c r="D1300" s="85">
        <f t="shared" si="412"/>
        <v>0</v>
      </c>
      <c r="E1300" s="50" t="s">
        <v>2031</v>
      </c>
      <c r="F1300" s="50" t="s">
        <v>891</v>
      </c>
      <c r="G1300" s="70">
        <v>0.43541666666666662</v>
      </c>
      <c r="H1300" s="192">
        <v>0.77083333333333337</v>
      </c>
      <c r="I1300" s="71">
        <v>44349</v>
      </c>
      <c r="J1300" s="71">
        <v>44350</v>
      </c>
      <c r="K1300" s="71">
        <v>44349</v>
      </c>
      <c r="L1300" s="71">
        <v>44349</v>
      </c>
      <c r="M1300" s="192">
        <v>0.65277777777777779</v>
      </c>
      <c r="N1300" s="70">
        <v>0.67708333333333337</v>
      </c>
      <c r="O1300" s="267" t="s">
        <v>72</v>
      </c>
      <c r="P1300" s="50" t="s">
        <v>122</v>
      </c>
      <c r="Q1300" s="50" t="s">
        <v>47</v>
      </c>
      <c r="R1300" s="50" t="s">
        <v>443</v>
      </c>
      <c r="S1300" s="50" t="s">
        <v>337</v>
      </c>
      <c r="T1300" s="50" t="s">
        <v>184</v>
      </c>
      <c r="U1300" s="151">
        <f t="shared" si="428"/>
        <v>1</v>
      </c>
      <c r="V1300" s="50">
        <f t="shared" si="429"/>
        <v>1</v>
      </c>
      <c r="W1300" s="152">
        <f t="shared" si="430"/>
        <v>0.7729166666666667</v>
      </c>
      <c r="X1300" s="152">
        <f t="shared" si="431"/>
        <v>1.0020833333333334</v>
      </c>
      <c r="Y1300" s="134">
        <f t="shared" si="432"/>
        <v>0</v>
      </c>
      <c r="Z1300" s="152">
        <f t="shared" si="433"/>
        <v>0.10416666666666663</v>
      </c>
      <c r="AA1300" s="152">
        <f t="shared" si="434"/>
        <v>1.1062500000000002</v>
      </c>
      <c r="AB1300" s="91">
        <f t="shared" si="435"/>
        <v>3</v>
      </c>
      <c r="AC1300" s="81">
        <f t="shared" si="436"/>
        <v>6</v>
      </c>
      <c r="AD1300" s="81">
        <f t="shared" si="437"/>
        <v>22</v>
      </c>
      <c r="AE1300" s="81" t="str">
        <f t="shared" si="438"/>
        <v>6-22</v>
      </c>
      <c r="AF1300" s="152">
        <f t="shared" si="439"/>
        <v>2.430555555555558E-2</v>
      </c>
      <c r="AG1300" s="153">
        <f t="shared" si="440"/>
        <v>0</v>
      </c>
      <c r="AH1300" s="85">
        <f t="shared" si="441"/>
        <v>1</v>
      </c>
      <c r="AI1300" s="81">
        <f t="shared" si="442"/>
        <v>22</v>
      </c>
    </row>
    <row r="1301" spans="2:35" ht="30" x14ac:dyDescent="0.25">
      <c r="B1301" s="50" t="s">
        <v>121</v>
      </c>
      <c r="C1301" s="85">
        <v>468</v>
      </c>
      <c r="D1301" s="85">
        <f t="shared" si="412"/>
        <v>0</v>
      </c>
      <c r="E1301" s="280" t="s">
        <v>2033</v>
      </c>
      <c r="F1301" s="121" t="s">
        <v>441</v>
      </c>
      <c r="G1301" s="70">
        <v>0.43541666666666662</v>
      </c>
      <c r="H1301" s="192">
        <v>0.77083333333333337</v>
      </c>
      <c r="I1301" s="71">
        <v>44349</v>
      </c>
      <c r="J1301" s="71">
        <v>44350</v>
      </c>
      <c r="K1301" s="71">
        <v>44349</v>
      </c>
      <c r="L1301" s="71">
        <v>44349</v>
      </c>
      <c r="M1301" s="192">
        <v>0.6875</v>
      </c>
      <c r="N1301" s="70">
        <v>0.72916666666666663</v>
      </c>
      <c r="O1301" s="260" t="s">
        <v>2032</v>
      </c>
      <c r="P1301" s="50" t="s">
        <v>122</v>
      </c>
      <c r="Q1301" s="50" t="s">
        <v>77</v>
      </c>
      <c r="R1301" s="50" t="s">
        <v>349</v>
      </c>
      <c r="S1301" s="50" t="s">
        <v>336</v>
      </c>
      <c r="T1301" s="50" t="s">
        <v>184</v>
      </c>
      <c r="U1301" s="151">
        <f t="shared" si="428"/>
        <v>1</v>
      </c>
      <c r="V1301" s="50">
        <f t="shared" si="429"/>
        <v>1</v>
      </c>
      <c r="W1301" s="152">
        <f t="shared" si="430"/>
        <v>0.7729166666666667</v>
      </c>
      <c r="X1301" s="152">
        <f t="shared" si="431"/>
        <v>1.0020833333333334</v>
      </c>
      <c r="Y1301" s="134">
        <f t="shared" si="432"/>
        <v>0</v>
      </c>
      <c r="Z1301" s="152">
        <f t="shared" si="433"/>
        <v>0.10416666666666663</v>
      </c>
      <c r="AA1301" s="152">
        <f t="shared" si="434"/>
        <v>1.1062500000000002</v>
      </c>
      <c r="AB1301" s="91">
        <f t="shared" si="435"/>
        <v>3</v>
      </c>
      <c r="AC1301" s="81">
        <f t="shared" si="436"/>
        <v>6</v>
      </c>
      <c r="AD1301" s="81">
        <f t="shared" si="437"/>
        <v>22</v>
      </c>
      <c r="AE1301" s="81" t="str">
        <f t="shared" si="438"/>
        <v>6-22</v>
      </c>
      <c r="AF1301" s="152">
        <f t="shared" si="439"/>
        <v>4.166666666666663E-2</v>
      </c>
      <c r="AG1301" s="153">
        <f t="shared" si="440"/>
        <v>0</v>
      </c>
      <c r="AH1301" s="85">
        <f t="shared" si="441"/>
        <v>1</v>
      </c>
      <c r="AI1301" s="81">
        <f t="shared" si="442"/>
        <v>22</v>
      </c>
    </row>
    <row r="1302" spans="2:35" ht="30" x14ac:dyDescent="0.25">
      <c r="B1302" s="50" t="s">
        <v>121</v>
      </c>
      <c r="C1302" s="85">
        <v>468</v>
      </c>
      <c r="D1302" s="85">
        <f t="shared" si="412"/>
        <v>0</v>
      </c>
      <c r="E1302" s="260" t="s">
        <v>2044</v>
      </c>
      <c r="F1302" s="267" t="s">
        <v>934</v>
      </c>
      <c r="G1302" s="70">
        <v>0.43541666666666662</v>
      </c>
      <c r="H1302" s="192">
        <v>0.77083333333333337</v>
      </c>
      <c r="I1302" s="71">
        <v>44349</v>
      </c>
      <c r="J1302" s="71">
        <v>44350</v>
      </c>
      <c r="K1302" s="71">
        <v>44350</v>
      </c>
      <c r="L1302" s="71">
        <v>44350</v>
      </c>
      <c r="M1302" s="192">
        <v>0.33333333333333331</v>
      </c>
      <c r="N1302" s="192">
        <v>0.625</v>
      </c>
      <c r="O1302" s="267" t="s">
        <v>65</v>
      </c>
      <c r="P1302" s="50" t="s">
        <v>122</v>
      </c>
      <c r="Q1302" s="50" t="s">
        <v>77</v>
      </c>
      <c r="R1302" s="50" t="s">
        <v>351</v>
      </c>
      <c r="S1302" s="50" t="s">
        <v>336</v>
      </c>
      <c r="T1302" s="50" t="s">
        <v>184</v>
      </c>
      <c r="U1302" s="151">
        <f t="shared" si="428"/>
        <v>1</v>
      </c>
      <c r="V1302" s="50">
        <f t="shared" si="429"/>
        <v>1</v>
      </c>
      <c r="W1302" s="152">
        <f t="shared" si="430"/>
        <v>0.7729166666666667</v>
      </c>
      <c r="X1302" s="152">
        <f t="shared" si="431"/>
        <v>1.0020833333333334</v>
      </c>
      <c r="Y1302" s="134">
        <f t="shared" si="432"/>
        <v>0</v>
      </c>
      <c r="Z1302" s="152">
        <f t="shared" si="433"/>
        <v>0.10416666666666663</v>
      </c>
      <c r="AA1302" s="152">
        <f t="shared" si="434"/>
        <v>1.1062500000000002</v>
      </c>
      <c r="AB1302" s="91">
        <f t="shared" si="435"/>
        <v>3</v>
      </c>
      <c r="AC1302" s="81">
        <f t="shared" si="436"/>
        <v>6</v>
      </c>
      <c r="AD1302" s="81">
        <f t="shared" si="437"/>
        <v>22</v>
      </c>
      <c r="AE1302" s="81" t="str">
        <f t="shared" si="438"/>
        <v>6-22</v>
      </c>
      <c r="AF1302" s="152">
        <f t="shared" si="439"/>
        <v>0.20866666666666667</v>
      </c>
      <c r="AG1302" s="153">
        <f t="shared" si="440"/>
        <v>0</v>
      </c>
      <c r="AH1302" s="85">
        <f t="shared" si="441"/>
        <v>1</v>
      </c>
      <c r="AI1302" s="81">
        <f t="shared" si="442"/>
        <v>22</v>
      </c>
    </row>
    <row r="1303" spans="2:35" ht="45" x14ac:dyDescent="0.25">
      <c r="B1303" s="50" t="s">
        <v>1003</v>
      </c>
      <c r="C1303" s="85">
        <v>468</v>
      </c>
      <c r="D1303" s="85">
        <f t="shared" si="412"/>
        <v>1</v>
      </c>
      <c r="E1303" s="260" t="s">
        <v>2045</v>
      </c>
      <c r="F1303" s="267" t="s">
        <v>897</v>
      </c>
      <c r="G1303" s="70">
        <v>0.43541666666666662</v>
      </c>
      <c r="H1303" s="192">
        <v>0.77083333333333337</v>
      </c>
      <c r="I1303" s="71">
        <v>44349</v>
      </c>
      <c r="J1303" s="71">
        <v>44350</v>
      </c>
      <c r="K1303" s="71">
        <v>44350</v>
      </c>
      <c r="L1303" s="71">
        <v>44350</v>
      </c>
      <c r="M1303" s="192">
        <v>0.625</v>
      </c>
      <c r="N1303" s="192">
        <v>0.77083333333333337</v>
      </c>
      <c r="O1303" s="267" t="s">
        <v>65</v>
      </c>
      <c r="P1303" s="50" t="s">
        <v>122</v>
      </c>
      <c r="Q1303" s="50" t="s">
        <v>77</v>
      </c>
      <c r="R1303" s="50" t="s">
        <v>351</v>
      </c>
      <c r="S1303" s="50" t="s">
        <v>336</v>
      </c>
      <c r="T1303" s="50" t="s">
        <v>184</v>
      </c>
      <c r="U1303" s="151">
        <f t="shared" si="428"/>
        <v>1</v>
      </c>
      <c r="V1303" s="50">
        <f t="shared" si="429"/>
        <v>1</v>
      </c>
      <c r="W1303" s="152">
        <f t="shared" si="430"/>
        <v>0.7729166666666667</v>
      </c>
      <c r="X1303" s="152">
        <f t="shared" si="431"/>
        <v>1.0020833333333334</v>
      </c>
      <c r="Y1303" s="134">
        <f t="shared" si="432"/>
        <v>0</v>
      </c>
      <c r="Z1303" s="152">
        <f t="shared" si="433"/>
        <v>0.10416666666666663</v>
      </c>
      <c r="AA1303" s="152">
        <f t="shared" si="434"/>
        <v>1.1062500000000002</v>
      </c>
      <c r="AB1303" s="91">
        <f t="shared" si="435"/>
        <v>3</v>
      </c>
      <c r="AC1303" s="81">
        <f t="shared" si="436"/>
        <v>6</v>
      </c>
      <c r="AD1303" s="81">
        <f t="shared" si="437"/>
        <v>22</v>
      </c>
      <c r="AE1303" s="81" t="str">
        <f t="shared" si="438"/>
        <v>6-22</v>
      </c>
      <c r="AF1303" s="152">
        <f t="shared" si="439"/>
        <v>0.14583333333333337</v>
      </c>
      <c r="AG1303" s="153">
        <f t="shared" si="440"/>
        <v>0</v>
      </c>
      <c r="AH1303" s="85">
        <f t="shared" si="441"/>
        <v>1</v>
      </c>
      <c r="AI1303" s="81">
        <f t="shared" si="442"/>
        <v>22</v>
      </c>
    </row>
    <row r="1304" spans="2:35" ht="45" x14ac:dyDescent="0.25">
      <c r="B1304" s="50" t="s">
        <v>181</v>
      </c>
      <c r="C1304" s="85">
        <v>469</v>
      </c>
      <c r="D1304" s="85">
        <f t="shared" si="412"/>
        <v>0</v>
      </c>
      <c r="E1304" s="72" t="s">
        <v>2021</v>
      </c>
      <c r="F1304" s="50" t="s">
        <v>897</v>
      </c>
      <c r="G1304" s="70">
        <v>0.46319444444444446</v>
      </c>
      <c r="H1304" s="70">
        <v>0.48958333333333331</v>
      </c>
      <c r="I1304" s="71">
        <v>44349</v>
      </c>
      <c r="J1304" s="71">
        <v>44349</v>
      </c>
      <c r="K1304" s="71">
        <v>44349</v>
      </c>
      <c r="L1304" s="71">
        <v>44349</v>
      </c>
      <c r="M1304" s="70">
        <v>0.46319444444444446</v>
      </c>
      <c r="N1304" s="70">
        <v>0.48958333333333331</v>
      </c>
      <c r="O1304" s="50" t="s">
        <v>65</v>
      </c>
      <c r="P1304" s="50" t="s">
        <v>182</v>
      </c>
      <c r="Q1304" s="50" t="s">
        <v>77</v>
      </c>
      <c r="R1304" s="50" t="s">
        <v>351</v>
      </c>
      <c r="S1304" s="50" t="s">
        <v>336</v>
      </c>
      <c r="T1304" s="50" t="s">
        <v>184</v>
      </c>
      <c r="U1304" s="151">
        <f t="shared" si="428"/>
        <v>0</v>
      </c>
      <c r="V1304" s="50">
        <f t="shared" si="429"/>
        <v>1</v>
      </c>
      <c r="W1304" s="152">
        <f t="shared" si="430"/>
        <v>2.6388888888888851E-2</v>
      </c>
      <c r="X1304" s="152">
        <f t="shared" si="431"/>
        <v>2.6388888888888851E-2</v>
      </c>
      <c r="Y1304" s="134">
        <f t="shared" si="432"/>
        <v>1</v>
      </c>
      <c r="Z1304" s="152">
        <f t="shared" si="433"/>
        <v>0</v>
      </c>
      <c r="AA1304" s="152">
        <f t="shared" si="434"/>
        <v>2.6388888888888851E-2</v>
      </c>
      <c r="AB1304" s="91">
        <f t="shared" si="435"/>
        <v>2</v>
      </c>
      <c r="AC1304" s="81">
        <f t="shared" si="436"/>
        <v>6</v>
      </c>
      <c r="AD1304" s="81">
        <f t="shared" si="437"/>
        <v>22</v>
      </c>
      <c r="AE1304" s="81" t="str">
        <f t="shared" si="438"/>
        <v>6-22</v>
      </c>
      <c r="AF1304" s="152">
        <f t="shared" si="439"/>
        <v>2.6388888888888851E-2</v>
      </c>
      <c r="AG1304" s="153">
        <f t="shared" si="440"/>
        <v>0</v>
      </c>
      <c r="AH1304" s="85">
        <f t="shared" si="441"/>
        <v>1</v>
      </c>
      <c r="AI1304" s="81">
        <f t="shared" si="442"/>
        <v>22</v>
      </c>
    </row>
    <row r="1305" spans="2:35" x14ac:dyDescent="0.25">
      <c r="B1305" s="50" t="s">
        <v>181</v>
      </c>
      <c r="C1305" s="85">
        <v>469</v>
      </c>
      <c r="D1305" s="85">
        <f t="shared" si="412"/>
        <v>1</v>
      </c>
      <c r="E1305" s="50" t="s">
        <v>2022</v>
      </c>
      <c r="F1305" s="50" t="s">
        <v>441</v>
      </c>
      <c r="G1305" s="70">
        <v>0.46319444444444446</v>
      </c>
      <c r="H1305" s="70">
        <v>0.48958333333333331</v>
      </c>
      <c r="I1305" s="71">
        <v>44349</v>
      </c>
      <c r="J1305" s="71">
        <v>44349</v>
      </c>
      <c r="K1305" s="71">
        <v>44349</v>
      </c>
      <c r="L1305" s="71">
        <v>44349</v>
      </c>
      <c r="M1305" s="70">
        <v>0.46319444444444446</v>
      </c>
      <c r="N1305" s="70">
        <v>0.48958333333333331</v>
      </c>
      <c r="O1305" s="50" t="s">
        <v>126</v>
      </c>
      <c r="P1305" s="50" t="s">
        <v>182</v>
      </c>
      <c r="Q1305" s="50" t="s">
        <v>47</v>
      </c>
      <c r="R1305" s="50" t="s">
        <v>443</v>
      </c>
      <c r="S1305" s="50" t="s">
        <v>336</v>
      </c>
      <c r="T1305" s="50" t="s">
        <v>184</v>
      </c>
      <c r="U1305" s="151">
        <f t="shared" si="428"/>
        <v>0</v>
      </c>
      <c r="V1305" s="50">
        <f t="shared" si="429"/>
        <v>1</v>
      </c>
      <c r="W1305" s="152">
        <f t="shared" si="430"/>
        <v>2.6388888888888851E-2</v>
      </c>
      <c r="X1305" s="152">
        <f t="shared" si="431"/>
        <v>2.6388888888888851E-2</v>
      </c>
      <c r="Y1305" s="134">
        <f t="shared" si="432"/>
        <v>1</v>
      </c>
      <c r="Z1305" s="152">
        <f t="shared" si="433"/>
        <v>0</v>
      </c>
      <c r="AA1305" s="152">
        <f t="shared" si="434"/>
        <v>2.6388888888888851E-2</v>
      </c>
      <c r="AB1305" s="91">
        <f t="shared" si="435"/>
        <v>2</v>
      </c>
      <c r="AC1305" s="81">
        <f t="shared" si="436"/>
        <v>6</v>
      </c>
      <c r="AD1305" s="81">
        <f t="shared" si="437"/>
        <v>22</v>
      </c>
      <c r="AE1305" s="81" t="str">
        <f t="shared" si="438"/>
        <v>6-22</v>
      </c>
      <c r="AF1305" s="152">
        <f t="shared" si="439"/>
        <v>2.6388888888888851E-2</v>
      </c>
      <c r="AG1305" s="153">
        <f t="shared" si="440"/>
        <v>0</v>
      </c>
      <c r="AH1305" s="85">
        <f t="shared" si="441"/>
        <v>1</v>
      </c>
      <c r="AI1305" s="81">
        <f t="shared" si="442"/>
        <v>22</v>
      </c>
    </row>
    <row r="1306" spans="2:35" x14ac:dyDescent="0.25">
      <c r="B1306" s="50" t="s">
        <v>116</v>
      </c>
      <c r="C1306" s="85">
        <v>470</v>
      </c>
      <c r="D1306" s="85">
        <f t="shared" si="412"/>
        <v>0</v>
      </c>
      <c r="E1306" s="50" t="s">
        <v>397</v>
      </c>
      <c r="F1306" s="50" t="s">
        <v>887</v>
      </c>
      <c r="G1306" s="70">
        <v>0.29166666666666669</v>
      </c>
      <c r="H1306" s="70">
        <v>0.5</v>
      </c>
      <c r="I1306" s="71">
        <v>44350</v>
      </c>
      <c r="J1306" s="71">
        <v>44350</v>
      </c>
      <c r="K1306" s="71">
        <v>44350</v>
      </c>
      <c r="L1306" s="71">
        <v>44350</v>
      </c>
      <c r="M1306" s="70">
        <v>0.3125</v>
      </c>
      <c r="N1306" s="70">
        <v>0.5</v>
      </c>
      <c r="O1306" s="50" t="s">
        <v>854</v>
      </c>
      <c r="P1306" s="50" t="s">
        <v>117</v>
      </c>
      <c r="Q1306" s="50" t="s">
        <v>47</v>
      </c>
      <c r="R1306" s="50" t="s">
        <v>352</v>
      </c>
      <c r="S1306" s="50" t="s">
        <v>337</v>
      </c>
      <c r="T1306" s="50" t="s">
        <v>185</v>
      </c>
      <c r="U1306" s="151">
        <f t="shared" si="428"/>
        <v>0</v>
      </c>
      <c r="V1306" s="50">
        <f t="shared" si="429"/>
        <v>1</v>
      </c>
      <c r="W1306" s="152">
        <f t="shared" si="430"/>
        <v>0.1253333333333333</v>
      </c>
      <c r="X1306" s="152">
        <f t="shared" si="431"/>
        <v>0.16666333333333333</v>
      </c>
      <c r="Y1306" s="134">
        <f t="shared" si="432"/>
        <v>1</v>
      </c>
      <c r="Z1306" s="152">
        <f t="shared" si="433"/>
        <v>0</v>
      </c>
      <c r="AA1306" s="152">
        <f t="shared" si="434"/>
        <v>0.16666333333333333</v>
      </c>
      <c r="AB1306" s="91">
        <f t="shared" si="435"/>
        <v>3</v>
      </c>
      <c r="AC1306" s="81">
        <f t="shared" si="436"/>
        <v>6</v>
      </c>
      <c r="AD1306" s="81">
        <f t="shared" si="437"/>
        <v>22</v>
      </c>
      <c r="AE1306" s="81" t="str">
        <f t="shared" si="438"/>
        <v>6-22</v>
      </c>
      <c r="AF1306" s="152">
        <f t="shared" si="439"/>
        <v>0.1875</v>
      </c>
      <c r="AG1306" s="153">
        <f t="shared" si="440"/>
        <v>0</v>
      </c>
      <c r="AH1306" s="85">
        <f t="shared" si="441"/>
        <v>1</v>
      </c>
      <c r="AI1306" s="81">
        <f t="shared" si="442"/>
        <v>22</v>
      </c>
    </row>
    <row r="1307" spans="2:35" x14ac:dyDescent="0.25">
      <c r="B1307" s="50" t="s">
        <v>215</v>
      </c>
      <c r="C1307" s="85">
        <v>470</v>
      </c>
      <c r="D1307" s="85">
        <f t="shared" si="412"/>
        <v>1</v>
      </c>
      <c r="E1307" s="50" t="s">
        <v>2046</v>
      </c>
      <c r="F1307" s="50" t="s">
        <v>934</v>
      </c>
      <c r="G1307" s="70">
        <v>0.29166666666666669</v>
      </c>
      <c r="H1307" s="70">
        <v>0.5</v>
      </c>
      <c r="I1307" s="71">
        <v>44350</v>
      </c>
      <c r="J1307" s="71">
        <v>44350</v>
      </c>
      <c r="K1307" s="71">
        <v>44350</v>
      </c>
      <c r="L1307" s="71">
        <v>44350</v>
      </c>
      <c r="M1307" s="70">
        <v>0.45833333333333331</v>
      </c>
      <c r="N1307" s="70">
        <v>0.47916666666666669</v>
      </c>
      <c r="O1307" s="50" t="s">
        <v>65</v>
      </c>
      <c r="P1307" s="50" t="s">
        <v>117</v>
      </c>
      <c r="Q1307" s="50" t="s">
        <v>77</v>
      </c>
      <c r="R1307" s="50" t="s">
        <v>351</v>
      </c>
      <c r="S1307" s="50" t="s">
        <v>336</v>
      </c>
      <c r="T1307" s="50" t="s">
        <v>185</v>
      </c>
      <c r="U1307" s="151">
        <f t="shared" si="428"/>
        <v>0</v>
      </c>
      <c r="V1307" s="50">
        <f t="shared" si="429"/>
        <v>1</v>
      </c>
      <c r="W1307" s="152">
        <f t="shared" si="430"/>
        <v>0.1253333333333333</v>
      </c>
      <c r="X1307" s="152">
        <f t="shared" si="431"/>
        <v>0.16666333333333333</v>
      </c>
      <c r="Y1307" s="134">
        <f t="shared" si="432"/>
        <v>1</v>
      </c>
      <c r="Z1307" s="152">
        <f t="shared" si="433"/>
        <v>0</v>
      </c>
      <c r="AA1307" s="152">
        <f t="shared" si="434"/>
        <v>0.16666333333333333</v>
      </c>
      <c r="AB1307" s="91">
        <f t="shared" si="435"/>
        <v>3</v>
      </c>
      <c r="AC1307" s="81">
        <f t="shared" si="436"/>
        <v>6</v>
      </c>
      <c r="AD1307" s="81">
        <f t="shared" si="437"/>
        <v>22</v>
      </c>
      <c r="AE1307" s="81" t="str">
        <f t="shared" si="438"/>
        <v>6-22</v>
      </c>
      <c r="AF1307" s="152">
        <f t="shared" si="439"/>
        <v>2.083333333333337E-2</v>
      </c>
      <c r="AG1307" s="153">
        <f t="shared" si="440"/>
        <v>0</v>
      </c>
      <c r="AH1307" s="85">
        <f t="shared" si="441"/>
        <v>1</v>
      </c>
      <c r="AI1307" s="81">
        <f t="shared" si="442"/>
        <v>22</v>
      </c>
    </row>
    <row r="1308" spans="2:35" x14ac:dyDescent="0.25">
      <c r="B1308" s="50" t="s">
        <v>213</v>
      </c>
      <c r="C1308" s="85">
        <v>471</v>
      </c>
      <c r="D1308" s="85">
        <f t="shared" si="412"/>
        <v>1</v>
      </c>
      <c r="E1308" s="50" t="s">
        <v>2047</v>
      </c>
      <c r="F1308" s="50" t="s">
        <v>441</v>
      </c>
      <c r="G1308" s="70">
        <v>0.35416666666666669</v>
      </c>
      <c r="H1308" s="70">
        <v>0.40277777777777773</v>
      </c>
      <c r="I1308" s="71">
        <v>44350</v>
      </c>
      <c r="J1308" s="71">
        <v>44350</v>
      </c>
      <c r="K1308" s="71">
        <v>44350</v>
      </c>
      <c r="L1308" s="71">
        <v>44350</v>
      </c>
      <c r="M1308" s="70">
        <v>0.35416666666666669</v>
      </c>
      <c r="N1308" s="70">
        <v>0.40277777777777773</v>
      </c>
      <c r="O1308" s="50" t="s">
        <v>72</v>
      </c>
      <c r="P1308" s="50" t="s">
        <v>1291</v>
      </c>
      <c r="Q1308" s="50" t="s">
        <v>47</v>
      </c>
      <c r="R1308" s="50" t="s">
        <v>443</v>
      </c>
      <c r="S1308" s="50" t="s">
        <v>336</v>
      </c>
      <c r="T1308" s="50" t="s">
        <v>188</v>
      </c>
      <c r="U1308" s="151">
        <f t="shared" si="428"/>
        <v>0</v>
      </c>
      <c r="V1308" s="50">
        <f t="shared" si="429"/>
        <v>1</v>
      </c>
      <c r="W1308" s="152">
        <f t="shared" si="430"/>
        <v>4.8611111111111049E-2</v>
      </c>
      <c r="X1308" s="152">
        <f t="shared" si="431"/>
        <v>4.8611111111111049E-2</v>
      </c>
      <c r="Y1308" s="134">
        <f t="shared" si="432"/>
        <v>1</v>
      </c>
      <c r="Z1308" s="152">
        <f t="shared" si="433"/>
        <v>0</v>
      </c>
      <c r="AA1308" s="152">
        <f t="shared" si="434"/>
        <v>4.8611111111111049E-2</v>
      </c>
      <c r="AB1308" s="91">
        <f t="shared" si="435"/>
        <v>3</v>
      </c>
      <c r="AC1308" s="81">
        <f t="shared" si="436"/>
        <v>6</v>
      </c>
      <c r="AD1308" s="81">
        <f t="shared" si="437"/>
        <v>22</v>
      </c>
      <c r="AE1308" s="81" t="str">
        <f t="shared" si="438"/>
        <v>6-22</v>
      </c>
      <c r="AF1308" s="152">
        <f t="shared" si="439"/>
        <v>4.8611111111111049E-2</v>
      </c>
      <c r="AG1308" s="153">
        <f t="shared" si="440"/>
        <v>0</v>
      </c>
      <c r="AH1308" s="85">
        <f t="shared" si="441"/>
        <v>1</v>
      </c>
      <c r="AI1308" s="81">
        <f t="shared" si="442"/>
        <v>22</v>
      </c>
    </row>
    <row r="1309" spans="2:35" x14ac:dyDescent="0.25">
      <c r="B1309" s="50" t="s">
        <v>151</v>
      </c>
      <c r="C1309" s="85">
        <v>472</v>
      </c>
      <c r="D1309" s="85">
        <f t="shared" si="412"/>
        <v>0</v>
      </c>
      <c r="E1309" s="50" t="s">
        <v>197</v>
      </c>
      <c r="F1309" s="50" t="s">
        <v>891</v>
      </c>
      <c r="G1309" s="70">
        <v>0.41875000000000001</v>
      </c>
      <c r="H1309" s="70">
        <v>0.71527777777777779</v>
      </c>
      <c r="I1309" s="71">
        <v>44350</v>
      </c>
      <c r="J1309" s="71">
        <v>44350</v>
      </c>
      <c r="K1309" s="71">
        <v>44350</v>
      </c>
      <c r="L1309" s="71">
        <v>44350</v>
      </c>
      <c r="M1309" s="70">
        <v>0.47916666666666669</v>
      </c>
      <c r="N1309" s="70">
        <v>0.5</v>
      </c>
      <c r="O1309" s="50" t="s">
        <v>72</v>
      </c>
      <c r="P1309" s="50" t="s">
        <v>153</v>
      </c>
      <c r="Q1309" s="50" t="s">
        <v>47</v>
      </c>
      <c r="R1309" s="50" t="s">
        <v>443</v>
      </c>
      <c r="S1309" s="50" t="s">
        <v>337</v>
      </c>
      <c r="T1309" s="50" t="s">
        <v>184</v>
      </c>
      <c r="U1309" s="151">
        <f t="shared" si="428"/>
        <v>0</v>
      </c>
      <c r="V1309" s="50">
        <f t="shared" si="429"/>
        <v>1</v>
      </c>
      <c r="W1309" s="152">
        <f t="shared" si="430"/>
        <v>0.21352777777777776</v>
      </c>
      <c r="X1309" s="152">
        <f t="shared" si="431"/>
        <v>0.25485777777777779</v>
      </c>
      <c r="Y1309" s="134">
        <f t="shared" si="432"/>
        <v>0</v>
      </c>
      <c r="Z1309" s="152">
        <f t="shared" si="433"/>
        <v>0.15972222222222221</v>
      </c>
      <c r="AA1309" s="152">
        <f t="shared" si="434"/>
        <v>0.41458</v>
      </c>
      <c r="AB1309" s="91">
        <f t="shared" si="435"/>
        <v>3</v>
      </c>
      <c r="AC1309" s="81">
        <f t="shared" si="436"/>
        <v>6</v>
      </c>
      <c r="AD1309" s="81">
        <f t="shared" si="437"/>
        <v>22</v>
      </c>
      <c r="AE1309" s="81" t="str">
        <f t="shared" si="438"/>
        <v>6-22</v>
      </c>
      <c r="AF1309" s="152">
        <f t="shared" si="439"/>
        <v>2.0833333333333315E-2</v>
      </c>
      <c r="AG1309" s="153">
        <f t="shared" si="440"/>
        <v>0</v>
      </c>
      <c r="AH1309" s="85">
        <f t="shared" si="441"/>
        <v>1</v>
      </c>
      <c r="AI1309" s="81">
        <f t="shared" si="442"/>
        <v>22</v>
      </c>
    </row>
    <row r="1310" spans="2:35" ht="30" x14ac:dyDescent="0.25">
      <c r="B1310" s="50" t="s">
        <v>151</v>
      </c>
      <c r="C1310" s="85">
        <v>472</v>
      </c>
      <c r="D1310" s="85">
        <f t="shared" si="412"/>
        <v>0</v>
      </c>
      <c r="E1310" s="72" t="s">
        <v>2048</v>
      </c>
      <c r="F1310" s="50" t="s">
        <v>1908</v>
      </c>
      <c r="G1310" s="70">
        <v>0.41875000000000001</v>
      </c>
      <c r="H1310" s="70">
        <v>0.71527777777777779</v>
      </c>
      <c r="I1310" s="71">
        <v>44350</v>
      </c>
      <c r="J1310" s="71">
        <v>44350</v>
      </c>
      <c r="K1310" s="71">
        <v>44350</v>
      </c>
      <c r="L1310" s="71">
        <v>44350</v>
      </c>
      <c r="M1310" s="70">
        <v>0.4375</v>
      </c>
      <c r="N1310" s="70">
        <v>0.72916666666666663</v>
      </c>
      <c r="O1310" s="50" t="s">
        <v>62</v>
      </c>
      <c r="P1310" s="50" t="s">
        <v>153</v>
      </c>
      <c r="Q1310" s="50" t="s">
        <v>77</v>
      </c>
      <c r="R1310" s="50" t="s">
        <v>349</v>
      </c>
      <c r="S1310" s="50" t="s">
        <v>336</v>
      </c>
      <c r="T1310" s="50" t="s">
        <v>184</v>
      </c>
      <c r="U1310" s="151">
        <f t="shared" si="428"/>
        <v>0</v>
      </c>
      <c r="V1310" s="50">
        <f t="shared" si="429"/>
        <v>1</v>
      </c>
      <c r="W1310" s="152">
        <f t="shared" si="430"/>
        <v>0.21352777777777776</v>
      </c>
      <c r="X1310" s="152">
        <f t="shared" si="431"/>
        <v>0.25485777777777779</v>
      </c>
      <c r="Y1310" s="134">
        <f t="shared" si="432"/>
        <v>0</v>
      </c>
      <c r="Z1310" s="152">
        <f t="shared" si="433"/>
        <v>0.15972222222222221</v>
      </c>
      <c r="AA1310" s="152">
        <f t="shared" si="434"/>
        <v>0.41458</v>
      </c>
      <c r="AB1310" s="91">
        <f t="shared" si="435"/>
        <v>3</v>
      </c>
      <c r="AC1310" s="81">
        <f t="shared" si="436"/>
        <v>6</v>
      </c>
      <c r="AD1310" s="81">
        <f t="shared" si="437"/>
        <v>22</v>
      </c>
      <c r="AE1310" s="81" t="str">
        <f t="shared" si="438"/>
        <v>6-22</v>
      </c>
      <c r="AF1310" s="152">
        <f t="shared" si="439"/>
        <v>0.20866666666666661</v>
      </c>
      <c r="AG1310" s="153">
        <f t="shared" si="440"/>
        <v>0</v>
      </c>
      <c r="AH1310" s="85">
        <f t="shared" si="441"/>
        <v>1</v>
      </c>
      <c r="AI1310" s="81">
        <f t="shared" si="442"/>
        <v>22</v>
      </c>
    </row>
    <row r="1311" spans="2:35" x14ac:dyDescent="0.25">
      <c r="B1311" s="50" t="s">
        <v>151</v>
      </c>
      <c r="C1311" s="85">
        <v>472</v>
      </c>
      <c r="D1311" s="85">
        <f t="shared" si="412"/>
        <v>0</v>
      </c>
      <c r="E1311" s="50" t="s">
        <v>2049</v>
      </c>
      <c r="F1311" s="50" t="s">
        <v>1338</v>
      </c>
      <c r="G1311" s="70">
        <v>0.41875000000000001</v>
      </c>
      <c r="H1311" s="70">
        <v>0.71527777777777779</v>
      </c>
      <c r="I1311" s="71">
        <v>44350</v>
      </c>
      <c r="J1311" s="71">
        <v>44350</v>
      </c>
      <c r="K1311" s="71">
        <v>44350</v>
      </c>
      <c r="L1311" s="71">
        <v>44350</v>
      </c>
      <c r="M1311" s="70">
        <v>0.29166666666666669</v>
      </c>
      <c r="N1311" s="70">
        <v>0.72916666666666663</v>
      </c>
      <c r="O1311" s="50" t="s">
        <v>136</v>
      </c>
      <c r="P1311" s="50" t="s">
        <v>153</v>
      </c>
      <c r="Q1311" s="50" t="s">
        <v>47</v>
      </c>
      <c r="R1311" s="50" t="s">
        <v>350</v>
      </c>
      <c r="S1311" s="50" t="s">
        <v>337</v>
      </c>
      <c r="T1311" s="50" t="s">
        <v>184</v>
      </c>
      <c r="U1311" s="151">
        <f t="shared" si="428"/>
        <v>0</v>
      </c>
      <c r="V1311" s="50">
        <f t="shared" si="429"/>
        <v>1</v>
      </c>
      <c r="W1311" s="152">
        <f t="shared" si="430"/>
        <v>0.21352777777777776</v>
      </c>
      <c r="X1311" s="152">
        <f t="shared" si="431"/>
        <v>0.25485777777777779</v>
      </c>
      <c r="Y1311" s="134">
        <f t="shared" si="432"/>
        <v>0</v>
      </c>
      <c r="Z1311" s="152">
        <f t="shared" si="433"/>
        <v>0.15972222222222221</v>
      </c>
      <c r="AA1311" s="152">
        <f t="shared" si="434"/>
        <v>0.41458</v>
      </c>
      <c r="AB1311" s="91">
        <f t="shared" si="435"/>
        <v>3</v>
      </c>
      <c r="AC1311" s="81">
        <f t="shared" si="436"/>
        <v>6</v>
      </c>
      <c r="AD1311" s="81">
        <f t="shared" si="437"/>
        <v>22</v>
      </c>
      <c r="AE1311" s="81" t="str">
        <f t="shared" si="438"/>
        <v>6-22</v>
      </c>
      <c r="AF1311" s="152">
        <f t="shared" si="439"/>
        <v>0.35449999999999993</v>
      </c>
      <c r="AG1311" s="153">
        <f t="shared" si="440"/>
        <v>0</v>
      </c>
      <c r="AH1311" s="85">
        <f t="shared" si="441"/>
        <v>1</v>
      </c>
      <c r="AI1311" s="81">
        <f t="shared" si="442"/>
        <v>22</v>
      </c>
    </row>
    <row r="1312" spans="2:35" x14ac:dyDescent="0.25">
      <c r="B1312" s="50" t="s">
        <v>151</v>
      </c>
      <c r="C1312" s="85">
        <v>472</v>
      </c>
      <c r="D1312" s="85">
        <f t="shared" si="412"/>
        <v>0</v>
      </c>
      <c r="E1312" s="50" t="s">
        <v>2050</v>
      </c>
      <c r="F1312" s="50" t="s">
        <v>903</v>
      </c>
      <c r="G1312" s="70">
        <v>0.41875000000000001</v>
      </c>
      <c r="H1312" s="70">
        <v>0.71527777777777779</v>
      </c>
      <c r="I1312" s="71">
        <v>44350</v>
      </c>
      <c r="J1312" s="71">
        <v>44350</v>
      </c>
      <c r="K1312" s="71">
        <v>44350</v>
      </c>
      <c r="L1312" s="71">
        <v>44350</v>
      </c>
      <c r="M1312" s="70">
        <v>0.61458333333333337</v>
      </c>
      <c r="N1312" s="70">
        <v>0.69444444444444453</v>
      </c>
      <c r="O1312" s="50" t="s">
        <v>100</v>
      </c>
      <c r="P1312" s="50" t="s">
        <v>153</v>
      </c>
      <c r="Q1312" s="50" t="s">
        <v>77</v>
      </c>
      <c r="R1312" s="50" t="s">
        <v>443</v>
      </c>
      <c r="S1312" s="50" t="s">
        <v>337</v>
      </c>
      <c r="T1312" s="50" t="s">
        <v>184</v>
      </c>
      <c r="U1312" s="151">
        <f t="shared" si="428"/>
        <v>0</v>
      </c>
      <c r="V1312" s="50">
        <f t="shared" si="429"/>
        <v>1</v>
      </c>
      <c r="W1312" s="152">
        <f t="shared" si="430"/>
        <v>0.21352777777777776</v>
      </c>
      <c r="X1312" s="152">
        <f t="shared" si="431"/>
        <v>0.25485777777777779</v>
      </c>
      <c r="Y1312" s="134">
        <f t="shared" si="432"/>
        <v>0</v>
      </c>
      <c r="Z1312" s="152">
        <f t="shared" si="433"/>
        <v>0.15972222222222221</v>
      </c>
      <c r="AA1312" s="152">
        <f t="shared" si="434"/>
        <v>0.41458</v>
      </c>
      <c r="AB1312" s="91">
        <f t="shared" si="435"/>
        <v>3</v>
      </c>
      <c r="AC1312" s="81">
        <f t="shared" si="436"/>
        <v>6</v>
      </c>
      <c r="AD1312" s="81">
        <f t="shared" si="437"/>
        <v>22</v>
      </c>
      <c r="AE1312" s="81" t="str">
        <f t="shared" si="438"/>
        <v>6-22</v>
      </c>
      <c r="AF1312" s="152">
        <f t="shared" si="439"/>
        <v>7.986111111111116E-2</v>
      </c>
      <c r="AG1312" s="153">
        <f t="shared" si="440"/>
        <v>0</v>
      </c>
      <c r="AH1312" s="85">
        <f t="shared" si="441"/>
        <v>1</v>
      </c>
      <c r="AI1312" s="81">
        <f t="shared" si="442"/>
        <v>22</v>
      </c>
    </row>
    <row r="1313" spans="2:35" ht="30" x14ac:dyDescent="0.25">
      <c r="B1313" s="50" t="s">
        <v>151</v>
      </c>
      <c r="C1313" s="85">
        <v>472</v>
      </c>
      <c r="D1313" s="85">
        <f t="shared" ref="D1313:D1385" si="443">IF(C1313=C1314,0,1)</f>
        <v>1</v>
      </c>
      <c r="E1313" s="50" t="s">
        <v>2051</v>
      </c>
      <c r="F1313" s="50" t="s">
        <v>903</v>
      </c>
      <c r="G1313" s="70">
        <v>0.41875000000000001</v>
      </c>
      <c r="H1313" s="70">
        <v>0.71527777777777779</v>
      </c>
      <c r="I1313" s="71">
        <v>44350</v>
      </c>
      <c r="J1313" s="71">
        <v>44350</v>
      </c>
      <c r="K1313" s="71">
        <v>44350</v>
      </c>
      <c r="L1313" s="71">
        <v>44350</v>
      </c>
      <c r="M1313" s="70">
        <v>0.66666666666666663</v>
      </c>
      <c r="N1313" s="70">
        <v>0.71527777777777779</v>
      </c>
      <c r="O1313" s="72" t="s">
        <v>103</v>
      </c>
      <c r="P1313" s="50" t="s">
        <v>153</v>
      </c>
      <c r="Q1313" s="50" t="s">
        <v>47</v>
      </c>
      <c r="R1313" s="50" t="s">
        <v>443</v>
      </c>
      <c r="S1313" s="50" t="s">
        <v>336</v>
      </c>
      <c r="T1313" s="50" t="s">
        <v>184</v>
      </c>
      <c r="U1313" s="151">
        <f t="shared" si="428"/>
        <v>0</v>
      </c>
      <c r="V1313" s="50">
        <f t="shared" si="429"/>
        <v>1</v>
      </c>
      <c r="W1313" s="152">
        <f t="shared" si="430"/>
        <v>0.21352777777777776</v>
      </c>
      <c r="X1313" s="152">
        <f t="shared" si="431"/>
        <v>0.25485777777777779</v>
      </c>
      <c r="Y1313" s="134">
        <f t="shared" si="432"/>
        <v>0</v>
      </c>
      <c r="Z1313" s="152">
        <f t="shared" si="433"/>
        <v>0.15972222222222221</v>
      </c>
      <c r="AA1313" s="152">
        <f t="shared" si="434"/>
        <v>0.41458</v>
      </c>
      <c r="AB1313" s="91">
        <f t="shared" si="435"/>
        <v>3</v>
      </c>
      <c r="AC1313" s="81">
        <f t="shared" si="436"/>
        <v>6</v>
      </c>
      <c r="AD1313" s="81">
        <f t="shared" si="437"/>
        <v>22</v>
      </c>
      <c r="AE1313" s="81" t="str">
        <f t="shared" si="438"/>
        <v>6-22</v>
      </c>
      <c r="AF1313" s="152">
        <f t="shared" si="439"/>
        <v>4.861111111111116E-2</v>
      </c>
      <c r="AG1313" s="153">
        <f t="shared" si="440"/>
        <v>0</v>
      </c>
      <c r="AH1313" s="85">
        <f t="shared" si="441"/>
        <v>1</v>
      </c>
      <c r="AI1313" s="81">
        <f t="shared" si="442"/>
        <v>22</v>
      </c>
    </row>
    <row r="1314" spans="2:35" x14ac:dyDescent="0.25">
      <c r="B1314" s="50" t="s">
        <v>210</v>
      </c>
      <c r="C1314" s="85">
        <v>473</v>
      </c>
      <c r="D1314" s="85">
        <f t="shared" si="443"/>
        <v>1</v>
      </c>
      <c r="E1314" s="50" t="s">
        <v>197</v>
      </c>
      <c r="F1314" s="50" t="s">
        <v>891</v>
      </c>
      <c r="G1314" s="70">
        <v>0.45833333333333331</v>
      </c>
      <c r="H1314" s="70">
        <v>0.47916666666666669</v>
      </c>
      <c r="I1314" s="71">
        <v>44350</v>
      </c>
      <c r="J1314" s="71">
        <v>44350</v>
      </c>
      <c r="K1314" s="71">
        <v>44350</v>
      </c>
      <c r="L1314" s="71">
        <v>44350</v>
      </c>
      <c r="M1314" s="70">
        <v>0.45833333333333331</v>
      </c>
      <c r="N1314" s="70">
        <v>0.47916666666666669</v>
      </c>
      <c r="O1314" s="50" t="s">
        <v>72</v>
      </c>
      <c r="P1314" s="50" t="s">
        <v>1126</v>
      </c>
      <c r="Q1314" s="50" t="s">
        <v>47</v>
      </c>
      <c r="R1314" s="50" t="s">
        <v>443</v>
      </c>
      <c r="S1314" s="50" t="s">
        <v>337</v>
      </c>
      <c r="T1314" s="50" t="s">
        <v>185</v>
      </c>
      <c r="U1314" s="151">
        <f t="shared" si="428"/>
        <v>0</v>
      </c>
      <c r="V1314" s="50">
        <f t="shared" si="429"/>
        <v>1</v>
      </c>
      <c r="W1314" s="152">
        <f t="shared" si="430"/>
        <v>2.083333333333337E-2</v>
      </c>
      <c r="X1314" s="152">
        <f t="shared" si="431"/>
        <v>2.083333333333337E-2</v>
      </c>
      <c r="Y1314" s="134">
        <f t="shared" si="432"/>
        <v>1</v>
      </c>
      <c r="Z1314" s="152">
        <f t="shared" si="433"/>
        <v>0</v>
      </c>
      <c r="AA1314" s="152">
        <f t="shared" si="434"/>
        <v>2.083333333333337E-2</v>
      </c>
      <c r="AB1314" s="91">
        <f t="shared" si="435"/>
        <v>3</v>
      </c>
      <c r="AC1314" s="81">
        <f t="shared" si="436"/>
        <v>6</v>
      </c>
      <c r="AD1314" s="81">
        <f t="shared" si="437"/>
        <v>22</v>
      </c>
      <c r="AE1314" s="81" t="str">
        <f t="shared" si="438"/>
        <v>6-22</v>
      </c>
      <c r="AF1314" s="152">
        <f t="shared" si="439"/>
        <v>2.083333333333337E-2</v>
      </c>
      <c r="AG1314" s="153">
        <f t="shared" si="440"/>
        <v>0</v>
      </c>
      <c r="AH1314" s="85">
        <f t="shared" si="441"/>
        <v>1</v>
      </c>
      <c r="AI1314" s="81">
        <f t="shared" si="442"/>
        <v>22</v>
      </c>
    </row>
    <row r="1315" spans="2:35" ht="45" x14ac:dyDescent="0.25">
      <c r="B1315" s="50" t="s">
        <v>1842</v>
      </c>
      <c r="C1315" s="85">
        <v>474</v>
      </c>
      <c r="D1315" s="85">
        <v>0</v>
      </c>
      <c r="E1315" s="72" t="s">
        <v>2039</v>
      </c>
      <c r="F1315" s="50" t="s">
        <v>903</v>
      </c>
      <c r="G1315" s="70">
        <v>0.58333333333333337</v>
      </c>
      <c r="H1315" s="70">
        <v>0.66666666666666663</v>
      </c>
      <c r="I1315" s="71">
        <v>44350</v>
      </c>
      <c r="J1315" s="71">
        <v>44350</v>
      </c>
      <c r="K1315" s="71">
        <v>44350</v>
      </c>
      <c r="L1315" s="71">
        <v>44350</v>
      </c>
      <c r="M1315" s="70">
        <v>0.58333333333333337</v>
      </c>
      <c r="N1315" s="70">
        <v>0.66666666666666663</v>
      </c>
      <c r="O1315" s="72" t="s">
        <v>295</v>
      </c>
      <c r="P1315" s="50"/>
      <c r="Q1315" s="50" t="s">
        <v>77</v>
      </c>
      <c r="R1315" s="50" t="s">
        <v>443</v>
      </c>
      <c r="S1315" s="50" t="s">
        <v>336</v>
      </c>
      <c r="T1315" s="50" t="s">
        <v>188</v>
      </c>
      <c r="U1315" s="151">
        <f t="shared" si="428"/>
        <v>0</v>
      </c>
      <c r="V1315" s="50">
        <f t="shared" si="429"/>
        <v>1</v>
      </c>
      <c r="W1315" s="152">
        <f t="shared" si="430"/>
        <v>8.3333333333333259E-2</v>
      </c>
      <c r="X1315" s="152">
        <f t="shared" si="431"/>
        <v>8.3333333333333259E-2</v>
      </c>
      <c r="Y1315" s="134">
        <f t="shared" si="432"/>
        <v>0</v>
      </c>
      <c r="Z1315" s="152">
        <f t="shared" si="433"/>
        <v>0.20833333333333337</v>
      </c>
      <c r="AA1315" s="152">
        <f t="shared" si="434"/>
        <v>0.29166666666666663</v>
      </c>
      <c r="AB1315" s="91">
        <f t="shared" si="435"/>
        <v>3</v>
      </c>
      <c r="AC1315" s="81">
        <f t="shared" si="436"/>
        <v>6</v>
      </c>
      <c r="AD1315" s="81">
        <f t="shared" si="437"/>
        <v>22</v>
      </c>
      <c r="AE1315" s="81" t="str">
        <f t="shared" si="438"/>
        <v>6-22</v>
      </c>
      <c r="AF1315" s="152">
        <f t="shared" si="439"/>
        <v>8.3333333333333259E-2</v>
      </c>
      <c r="AG1315" s="153">
        <f t="shared" si="440"/>
        <v>0</v>
      </c>
      <c r="AH1315" s="85">
        <f t="shared" si="441"/>
        <v>1</v>
      </c>
      <c r="AI1315" s="81">
        <f t="shared" si="442"/>
        <v>22</v>
      </c>
    </row>
    <row r="1316" spans="2:35" ht="26.25" x14ac:dyDescent="0.25">
      <c r="B1316" s="271" t="s">
        <v>1199</v>
      </c>
      <c r="C1316" s="85">
        <v>475</v>
      </c>
      <c r="D1316" s="85">
        <f t="shared" si="443"/>
        <v>1</v>
      </c>
      <c r="E1316" s="270" t="s">
        <v>2057</v>
      </c>
      <c r="F1316" s="50" t="s">
        <v>897</v>
      </c>
      <c r="G1316" s="70">
        <v>0.29166666666666669</v>
      </c>
      <c r="H1316" s="70">
        <v>0.45833333333333331</v>
      </c>
      <c r="I1316" s="71">
        <v>44347</v>
      </c>
      <c r="J1316" s="71">
        <v>44347</v>
      </c>
      <c r="K1316" s="71">
        <v>44347</v>
      </c>
      <c r="L1316" s="71">
        <v>44347</v>
      </c>
      <c r="M1316" s="70">
        <v>0.29166666666666669</v>
      </c>
      <c r="N1316" s="70">
        <v>0.45833333333333331</v>
      </c>
      <c r="O1316" s="72" t="s">
        <v>1187</v>
      </c>
      <c r="P1316" s="50" t="s">
        <v>1201</v>
      </c>
      <c r="Q1316" s="50" t="s">
        <v>77</v>
      </c>
      <c r="R1316" s="72" t="s">
        <v>351</v>
      </c>
      <c r="S1316" s="50" t="s">
        <v>337</v>
      </c>
      <c r="T1316" s="50" t="s">
        <v>189</v>
      </c>
      <c r="U1316" s="151">
        <f t="shared" si="428"/>
        <v>0</v>
      </c>
      <c r="V1316" s="50">
        <f t="shared" si="429"/>
        <v>1</v>
      </c>
      <c r="W1316" s="152">
        <f t="shared" si="430"/>
        <v>0.16666666666666663</v>
      </c>
      <c r="X1316" s="152">
        <f t="shared" si="431"/>
        <v>0.16666666666666663</v>
      </c>
      <c r="Y1316" s="134">
        <f t="shared" si="432"/>
        <v>1</v>
      </c>
      <c r="Z1316" s="152">
        <f t="shared" si="433"/>
        <v>0</v>
      </c>
      <c r="AA1316" s="152">
        <f t="shared" si="434"/>
        <v>0.16666666666666663</v>
      </c>
      <c r="AB1316" s="91">
        <f t="shared" si="435"/>
        <v>31</v>
      </c>
      <c r="AC1316" s="81">
        <f t="shared" si="436"/>
        <v>5</v>
      </c>
      <c r="AD1316" s="81">
        <f t="shared" si="437"/>
        <v>22</v>
      </c>
      <c r="AE1316" s="81" t="str">
        <f t="shared" si="438"/>
        <v>5-22</v>
      </c>
      <c r="AF1316" s="152">
        <f t="shared" si="439"/>
        <v>0.16666666666666663</v>
      </c>
      <c r="AG1316" s="153">
        <f t="shared" si="440"/>
        <v>0</v>
      </c>
      <c r="AH1316" s="85">
        <f t="shared" si="441"/>
        <v>1</v>
      </c>
      <c r="AI1316" s="81">
        <f t="shared" si="442"/>
        <v>22</v>
      </c>
    </row>
    <row r="1317" spans="2:35" ht="150" x14ac:dyDescent="0.25">
      <c r="B1317" s="271" t="s">
        <v>1889</v>
      </c>
      <c r="C1317" s="85">
        <v>476</v>
      </c>
      <c r="D1317" s="85">
        <f t="shared" si="443"/>
        <v>1</v>
      </c>
      <c r="E1317" s="72" t="s">
        <v>2058</v>
      </c>
      <c r="F1317" s="50" t="s">
        <v>897</v>
      </c>
      <c r="G1317" s="70">
        <v>0.29166666666666669</v>
      </c>
      <c r="H1317" s="70">
        <v>0.33333333333333331</v>
      </c>
      <c r="I1317" s="71">
        <v>44347</v>
      </c>
      <c r="J1317" s="71">
        <v>44347</v>
      </c>
      <c r="K1317" s="71">
        <v>44347</v>
      </c>
      <c r="L1317" s="71">
        <v>44347</v>
      </c>
      <c r="M1317" s="70">
        <v>0.29166666666666669</v>
      </c>
      <c r="N1317" s="70">
        <v>0.33333333333333331</v>
      </c>
      <c r="O1317" s="72" t="s">
        <v>1898</v>
      </c>
      <c r="P1317" s="50" t="s">
        <v>1903</v>
      </c>
      <c r="Q1317" s="50" t="s">
        <v>77</v>
      </c>
      <c r="R1317" s="72" t="s">
        <v>2062</v>
      </c>
      <c r="S1317" s="50" t="s">
        <v>337</v>
      </c>
      <c r="T1317" s="50" t="s">
        <v>189</v>
      </c>
      <c r="U1317" s="151">
        <f t="shared" si="428"/>
        <v>0</v>
      </c>
      <c r="V1317" s="50">
        <f t="shared" si="429"/>
        <v>1</v>
      </c>
      <c r="W1317" s="152">
        <f t="shared" si="430"/>
        <v>4.166666666666663E-2</v>
      </c>
      <c r="X1317" s="152">
        <f t="shared" si="431"/>
        <v>4.166666666666663E-2</v>
      </c>
      <c r="Y1317" s="134">
        <f t="shared" si="432"/>
        <v>1</v>
      </c>
      <c r="Z1317" s="152">
        <f t="shared" si="433"/>
        <v>0</v>
      </c>
      <c r="AA1317" s="152">
        <f t="shared" si="434"/>
        <v>4.166666666666663E-2</v>
      </c>
      <c r="AB1317" s="91">
        <f t="shared" si="435"/>
        <v>31</v>
      </c>
      <c r="AC1317" s="81">
        <f t="shared" si="436"/>
        <v>5</v>
      </c>
      <c r="AD1317" s="81">
        <f t="shared" si="437"/>
        <v>22</v>
      </c>
      <c r="AE1317" s="81" t="str">
        <f t="shared" si="438"/>
        <v>5-22</v>
      </c>
      <c r="AF1317" s="152">
        <f t="shared" si="439"/>
        <v>4.166666666666663E-2</v>
      </c>
      <c r="AG1317" s="153">
        <f t="shared" si="440"/>
        <v>0</v>
      </c>
      <c r="AH1317" s="85">
        <f t="shared" si="441"/>
        <v>1</v>
      </c>
      <c r="AI1317" s="81">
        <f t="shared" si="442"/>
        <v>22</v>
      </c>
    </row>
    <row r="1318" spans="2:35" ht="120" x14ac:dyDescent="0.25">
      <c r="B1318" s="271" t="s">
        <v>2054</v>
      </c>
      <c r="C1318" s="85">
        <v>477</v>
      </c>
      <c r="D1318" s="85">
        <f t="shared" si="443"/>
        <v>1</v>
      </c>
      <c r="E1318" s="72" t="s">
        <v>2065</v>
      </c>
      <c r="F1318" s="50" t="s">
        <v>930</v>
      </c>
      <c r="G1318" s="70">
        <v>0.25</v>
      </c>
      <c r="H1318" s="70">
        <v>0.74305555555555547</v>
      </c>
      <c r="I1318" s="71">
        <v>44347</v>
      </c>
      <c r="J1318" s="71">
        <v>44347</v>
      </c>
      <c r="K1318" s="71">
        <v>44347</v>
      </c>
      <c r="L1318" s="71">
        <v>44347</v>
      </c>
      <c r="M1318" s="70">
        <v>0.25</v>
      </c>
      <c r="N1318" s="70">
        <v>0.74305555555555547</v>
      </c>
      <c r="O1318" s="72" t="s">
        <v>1187</v>
      </c>
      <c r="P1318" s="50" t="s">
        <v>65</v>
      </c>
      <c r="Q1318" s="50" t="s">
        <v>77</v>
      </c>
      <c r="R1318" s="72" t="s">
        <v>2063</v>
      </c>
      <c r="S1318" s="50" t="s">
        <v>337</v>
      </c>
      <c r="T1318" s="50" t="s">
        <v>189</v>
      </c>
      <c r="U1318" s="151">
        <f t="shared" si="428"/>
        <v>0</v>
      </c>
      <c r="V1318" s="50">
        <f t="shared" si="429"/>
        <v>1</v>
      </c>
      <c r="W1318" s="152">
        <f t="shared" si="430"/>
        <v>0.41005555555555545</v>
      </c>
      <c r="X1318" s="152">
        <f t="shared" si="431"/>
        <v>0.45138555555555548</v>
      </c>
      <c r="Y1318" s="134">
        <f t="shared" si="432"/>
        <v>1</v>
      </c>
      <c r="Z1318" s="152">
        <f t="shared" si="433"/>
        <v>0</v>
      </c>
      <c r="AA1318" s="152">
        <f t="shared" si="434"/>
        <v>0.45138555555555548</v>
      </c>
      <c r="AB1318" s="91">
        <f t="shared" si="435"/>
        <v>31</v>
      </c>
      <c r="AC1318" s="81">
        <f t="shared" si="436"/>
        <v>5</v>
      </c>
      <c r="AD1318" s="81">
        <f t="shared" si="437"/>
        <v>22</v>
      </c>
      <c r="AE1318" s="81" t="str">
        <f t="shared" si="438"/>
        <v>5-22</v>
      </c>
      <c r="AF1318" s="152">
        <f t="shared" si="439"/>
        <v>0.41005555555555545</v>
      </c>
      <c r="AG1318" s="153">
        <f t="shared" si="440"/>
        <v>0</v>
      </c>
      <c r="AH1318" s="85">
        <f t="shared" si="441"/>
        <v>1</v>
      </c>
      <c r="AI1318" s="81">
        <f t="shared" si="442"/>
        <v>22</v>
      </c>
    </row>
    <row r="1319" spans="2:35" ht="150" x14ac:dyDescent="0.25">
      <c r="B1319" s="271" t="s">
        <v>2055</v>
      </c>
      <c r="C1319" s="85">
        <v>478</v>
      </c>
      <c r="D1319" s="85">
        <f t="shared" si="443"/>
        <v>1</v>
      </c>
      <c r="E1319" s="72" t="s">
        <v>2059</v>
      </c>
      <c r="F1319" s="50" t="s">
        <v>897</v>
      </c>
      <c r="G1319" s="70">
        <v>0.29166666666666669</v>
      </c>
      <c r="H1319" s="70">
        <v>0.75</v>
      </c>
      <c r="I1319" s="71">
        <v>44347</v>
      </c>
      <c r="J1319" s="71">
        <v>44347</v>
      </c>
      <c r="K1319" s="71">
        <v>44347</v>
      </c>
      <c r="L1319" s="71">
        <v>44347</v>
      </c>
      <c r="M1319" s="70">
        <v>0.29166666666666669</v>
      </c>
      <c r="N1319" s="70">
        <v>0.75</v>
      </c>
      <c r="O1319" s="72" t="s">
        <v>1187</v>
      </c>
      <c r="P1319" s="50" t="s">
        <v>2061</v>
      </c>
      <c r="Q1319" s="50" t="s">
        <v>77</v>
      </c>
      <c r="R1319" s="72" t="s">
        <v>443</v>
      </c>
      <c r="S1319" s="50" t="s">
        <v>337</v>
      </c>
      <c r="T1319" s="50" t="s">
        <v>189</v>
      </c>
      <c r="U1319" s="151">
        <f t="shared" si="428"/>
        <v>0</v>
      </c>
      <c r="V1319" s="50">
        <f t="shared" si="429"/>
        <v>1</v>
      </c>
      <c r="W1319" s="152">
        <f t="shared" si="430"/>
        <v>0.3753333333333333</v>
      </c>
      <c r="X1319" s="152">
        <f t="shared" si="431"/>
        <v>0.41666333333333333</v>
      </c>
      <c r="Y1319" s="134">
        <f t="shared" si="432"/>
        <v>1</v>
      </c>
      <c r="Z1319" s="152">
        <f t="shared" si="433"/>
        <v>0</v>
      </c>
      <c r="AA1319" s="152">
        <f t="shared" si="434"/>
        <v>0.41666333333333333</v>
      </c>
      <c r="AB1319" s="91">
        <f t="shared" si="435"/>
        <v>31</v>
      </c>
      <c r="AC1319" s="81">
        <f t="shared" si="436"/>
        <v>5</v>
      </c>
      <c r="AD1319" s="81">
        <f t="shared" si="437"/>
        <v>22</v>
      </c>
      <c r="AE1319" s="81" t="str">
        <f t="shared" si="438"/>
        <v>5-22</v>
      </c>
      <c r="AF1319" s="152">
        <f t="shared" si="439"/>
        <v>0.3753333333333333</v>
      </c>
      <c r="AG1319" s="153">
        <f t="shared" si="440"/>
        <v>0</v>
      </c>
      <c r="AH1319" s="85">
        <f t="shared" si="441"/>
        <v>1</v>
      </c>
      <c r="AI1319" s="81">
        <f t="shared" si="442"/>
        <v>22</v>
      </c>
    </row>
    <row r="1320" spans="2:35" ht="60" x14ac:dyDescent="0.25">
      <c r="B1320" s="271" t="s">
        <v>2056</v>
      </c>
      <c r="C1320" s="85">
        <v>479</v>
      </c>
      <c r="D1320" s="85">
        <f t="shared" si="443"/>
        <v>1</v>
      </c>
      <c r="E1320" s="72" t="s">
        <v>2060</v>
      </c>
      <c r="F1320" s="50" t="s">
        <v>903</v>
      </c>
      <c r="G1320" s="70">
        <v>0.29166666666666669</v>
      </c>
      <c r="H1320" s="70">
        <v>0.70833333333333337</v>
      </c>
      <c r="I1320" s="71">
        <v>44349</v>
      </c>
      <c r="J1320" s="71">
        <v>44349</v>
      </c>
      <c r="K1320" s="71">
        <v>44349</v>
      </c>
      <c r="L1320" s="71">
        <v>44349</v>
      </c>
      <c r="M1320" s="70">
        <v>0.29166666666666669</v>
      </c>
      <c r="N1320" s="70">
        <v>0.70833333333333337</v>
      </c>
      <c r="O1320" s="72" t="s">
        <v>1187</v>
      </c>
      <c r="P1320" s="50" t="s">
        <v>1214</v>
      </c>
      <c r="Q1320" s="50" t="s">
        <v>77</v>
      </c>
      <c r="R1320" s="72" t="s">
        <v>2064</v>
      </c>
      <c r="S1320" s="50" t="s">
        <v>337</v>
      </c>
      <c r="T1320" s="50" t="s">
        <v>189</v>
      </c>
      <c r="U1320" s="151">
        <f t="shared" si="428"/>
        <v>0</v>
      </c>
      <c r="V1320" s="50">
        <f t="shared" si="429"/>
        <v>1</v>
      </c>
      <c r="W1320" s="152">
        <f t="shared" si="430"/>
        <v>0.33366666666666667</v>
      </c>
      <c r="X1320" s="152">
        <f t="shared" si="431"/>
        <v>0.3749966666666667</v>
      </c>
      <c r="Y1320" s="134">
        <f t="shared" si="432"/>
        <v>1</v>
      </c>
      <c r="Z1320" s="152">
        <f t="shared" si="433"/>
        <v>0</v>
      </c>
      <c r="AA1320" s="152">
        <f t="shared" si="434"/>
        <v>0.3749966666666667</v>
      </c>
      <c r="AB1320" s="91">
        <f t="shared" si="435"/>
        <v>2</v>
      </c>
      <c r="AC1320" s="81">
        <f t="shared" si="436"/>
        <v>6</v>
      </c>
      <c r="AD1320" s="81">
        <f t="shared" si="437"/>
        <v>22</v>
      </c>
      <c r="AE1320" s="81" t="str">
        <f t="shared" si="438"/>
        <v>6-22</v>
      </c>
      <c r="AF1320" s="152">
        <f t="shared" si="439"/>
        <v>0.33366666666666667</v>
      </c>
      <c r="AG1320" s="153">
        <f t="shared" si="440"/>
        <v>0</v>
      </c>
      <c r="AH1320" s="85">
        <f t="shared" si="441"/>
        <v>1</v>
      </c>
      <c r="AI1320" s="81">
        <f t="shared" si="442"/>
        <v>22</v>
      </c>
    </row>
    <row r="1321" spans="2:35" x14ac:dyDescent="0.25">
      <c r="B1321" s="50" t="s">
        <v>147</v>
      </c>
      <c r="C1321" s="85">
        <v>480</v>
      </c>
      <c r="D1321" s="85">
        <f t="shared" si="443"/>
        <v>1</v>
      </c>
      <c r="E1321" s="50" t="s">
        <v>2080</v>
      </c>
      <c r="F1321" s="50" t="s">
        <v>934</v>
      </c>
      <c r="G1321" s="70">
        <v>0.31944444444444448</v>
      </c>
      <c r="H1321" s="70">
        <v>0.36458333333333331</v>
      </c>
      <c r="I1321" s="71">
        <v>44351</v>
      </c>
      <c r="J1321" s="71">
        <v>44351</v>
      </c>
      <c r="K1321" s="71">
        <v>44351</v>
      </c>
      <c r="L1321" s="71">
        <v>44351</v>
      </c>
      <c r="M1321" s="70">
        <v>0.31944444444444448</v>
      </c>
      <c r="N1321" s="70">
        <v>0.36458333333333331</v>
      </c>
      <c r="O1321" s="50" t="s">
        <v>65</v>
      </c>
      <c r="P1321" s="50" t="s">
        <v>148</v>
      </c>
      <c r="Q1321" s="50" t="s">
        <v>77</v>
      </c>
      <c r="R1321" s="72" t="s">
        <v>351</v>
      </c>
      <c r="S1321" s="50" t="s">
        <v>337</v>
      </c>
      <c r="T1321" s="50" t="s">
        <v>184</v>
      </c>
      <c r="U1321" s="151">
        <f t="shared" si="428"/>
        <v>0</v>
      </c>
      <c r="V1321" s="50">
        <f t="shared" si="429"/>
        <v>1</v>
      </c>
      <c r="W1321" s="152">
        <f t="shared" si="430"/>
        <v>4.513888888888884E-2</v>
      </c>
      <c r="X1321" s="152">
        <f t="shared" si="431"/>
        <v>4.513888888888884E-2</v>
      </c>
      <c r="Y1321" s="134">
        <f t="shared" si="432"/>
        <v>1</v>
      </c>
      <c r="Z1321" s="152">
        <f t="shared" si="433"/>
        <v>0</v>
      </c>
      <c r="AA1321" s="152">
        <f t="shared" si="434"/>
        <v>4.513888888888884E-2</v>
      </c>
      <c r="AB1321" s="91">
        <f t="shared" si="435"/>
        <v>4</v>
      </c>
      <c r="AC1321" s="81">
        <f t="shared" si="436"/>
        <v>6</v>
      </c>
      <c r="AD1321" s="81">
        <f t="shared" si="437"/>
        <v>22</v>
      </c>
      <c r="AE1321" s="81" t="str">
        <f t="shared" si="438"/>
        <v>6-22</v>
      </c>
      <c r="AF1321" s="152">
        <f t="shared" si="439"/>
        <v>4.513888888888884E-2</v>
      </c>
      <c r="AG1321" s="153">
        <f t="shared" si="440"/>
        <v>0</v>
      </c>
      <c r="AH1321" s="85">
        <f t="shared" si="441"/>
        <v>1</v>
      </c>
      <c r="AI1321" s="81">
        <f t="shared" si="442"/>
        <v>22</v>
      </c>
    </row>
    <row r="1322" spans="2:35" x14ac:dyDescent="0.25">
      <c r="B1322" s="50" t="s">
        <v>115</v>
      </c>
      <c r="C1322" s="85">
        <v>481</v>
      </c>
      <c r="D1322" s="85">
        <f t="shared" si="443"/>
        <v>0</v>
      </c>
      <c r="E1322" s="50" t="s">
        <v>1063</v>
      </c>
      <c r="F1322" s="50" t="s">
        <v>441</v>
      </c>
      <c r="G1322" s="70">
        <v>0.29166666666666669</v>
      </c>
      <c r="H1322" s="70">
        <v>0.72916666666666663</v>
      </c>
      <c r="I1322" s="71">
        <v>44351</v>
      </c>
      <c r="J1322" s="71">
        <v>44351</v>
      </c>
      <c r="K1322" s="71">
        <v>44351</v>
      </c>
      <c r="L1322" s="71">
        <v>44351</v>
      </c>
      <c r="M1322" s="70">
        <v>0.37847222222222227</v>
      </c>
      <c r="N1322" s="70">
        <v>0.41666666666666669</v>
      </c>
      <c r="O1322" s="50" t="s">
        <v>458</v>
      </c>
      <c r="P1322" s="50" t="s">
        <v>704</v>
      </c>
      <c r="Q1322" s="50" t="s">
        <v>77</v>
      </c>
      <c r="R1322" s="50" t="s">
        <v>338</v>
      </c>
      <c r="S1322" s="50" t="s">
        <v>336</v>
      </c>
      <c r="T1322" s="50" t="s">
        <v>184</v>
      </c>
      <c r="U1322" s="151">
        <f t="shared" si="428"/>
        <v>0</v>
      </c>
      <c r="V1322" s="50">
        <f t="shared" si="429"/>
        <v>1</v>
      </c>
      <c r="W1322" s="152">
        <f t="shared" si="430"/>
        <v>0.35449999999999993</v>
      </c>
      <c r="X1322" s="152">
        <f t="shared" si="431"/>
        <v>0.39582999999999996</v>
      </c>
      <c r="Y1322" s="134">
        <f t="shared" si="432"/>
        <v>0</v>
      </c>
      <c r="Z1322" s="152">
        <f t="shared" si="433"/>
        <v>0.14583333333333337</v>
      </c>
      <c r="AA1322" s="152">
        <f t="shared" si="434"/>
        <v>0.54166333333333339</v>
      </c>
      <c r="AB1322" s="91">
        <f t="shared" si="435"/>
        <v>4</v>
      </c>
      <c r="AC1322" s="81">
        <f t="shared" si="436"/>
        <v>6</v>
      </c>
      <c r="AD1322" s="81">
        <f t="shared" si="437"/>
        <v>22</v>
      </c>
      <c r="AE1322" s="81" t="str">
        <f t="shared" si="438"/>
        <v>6-22</v>
      </c>
      <c r="AF1322" s="152">
        <f t="shared" si="439"/>
        <v>3.819444444444442E-2</v>
      </c>
      <c r="AG1322" s="153">
        <f t="shared" si="440"/>
        <v>0</v>
      </c>
      <c r="AH1322" s="85">
        <f t="shared" si="441"/>
        <v>1</v>
      </c>
      <c r="AI1322" s="81">
        <f t="shared" si="442"/>
        <v>22</v>
      </c>
    </row>
    <row r="1323" spans="2:35" ht="30" x14ac:dyDescent="0.25">
      <c r="B1323" s="50" t="s">
        <v>115</v>
      </c>
      <c r="C1323" s="85">
        <v>481</v>
      </c>
      <c r="D1323" s="85">
        <f t="shared" si="443"/>
        <v>0</v>
      </c>
      <c r="E1323" s="72" t="s">
        <v>2081</v>
      </c>
      <c r="F1323" s="50" t="s">
        <v>890</v>
      </c>
      <c r="G1323" s="70">
        <v>0.29166666666666669</v>
      </c>
      <c r="H1323" s="70">
        <v>0.72916666666666663</v>
      </c>
      <c r="I1323" s="71">
        <v>44351</v>
      </c>
      <c r="J1323" s="71">
        <v>44351</v>
      </c>
      <c r="K1323" s="71">
        <v>44351</v>
      </c>
      <c r="L1323" s="71">
        <v>44351</v>
      </c>
      <c r="M1323" s="70">
        <v>0.625</v>
      </c>
      <c r="N1323" s="70">
        <v>0.72916666666666663</v>
      </c>
      <c r="O1323" s="50" t="s">
        <v>271</v>
      </c>
      <c r="P1323" s="50" t="s">
        <v>704</v>
      </c>
      <c r="Q1323" s="50" t="s">
        <v>77</v>
      </c>
      <c r="R1323" s="50" t="s">
        <v>380</v>
      </c>
      <c r="S1323" s="50" t="s">
        <v>337</v>
      </c>
      <c r="T1323" s="50" t="s">
        <v>184</v>
      </c>
      <c r="U1323" s="151">
        <f t="shared" si="428"/>
        <v>0</v>
      </c>
      <c r="V1323" s="50">
        <f t="shared" si="429"/>
        <v>1</v>
      </c>
      <c r="W1323" s="152">
        <f t="shared" si="430"/>
        <v>0.35449999999999993</v>
      </c>
      <c r="X1323" s="152">
        <f t="shared" si="431"/>
        <v>0.39582999999999996</v>
      </c>
      <c r="Y1323" s="134">
        <f t="shared" si="432"/>
        <v>0</v>
      </c>
      <c r="Z1323" s="152">
        <f t="shared" si="433"/>
        <v>0.14583333333333337</v>
      </c>
      <c r="AA1323" s="152">
        <f t="shared" si="434"/>
        <v>0.54166333333333339</v>
      </c>
      <c r="AB1323" s="91">
        <f t="shared" si="435"/>
        <v>4</v>
      </c>
      <c r="AC1323" s="81">
        <f t="shared" si="436"/>
        <v>6</v>
      </c>
      <c r="AD1323" s="81">
        <f t="shared" si="437"/>
        <v>22</v>
      </c>
      <c r="AE1323" s="81" t="str">
        <f t="shared" si="438"/>
        <v>6-22</v>
      </c>
      <c r="AF1323" s="152">
        <f t="shared" si="439"/>
        <v>0.10416666666666663</v>
      </c>
      <c r="AG1323" s="153">
        <f t="shared" si="440"/>
        <v>0</v>
      </c>
      <c r="AH1323" s="85">
        <f t="shared" si="441"/>
        <v>1</v>
      </c>
      <c r="AI1323" s="81">
        <f t="shared" si="442"/>
        <v>22</v>
      </c>
    </row>
    <row r="1324" spans="2:35" x14ac:dyDescent="0.25">
      <c r="B1324" s="50" t="s">
        <v>115</v>
      </c>
      <c r="C1324" s="85">
        <v>481</v>
      </c>
      <c r="D1324" s="85">
        <f t="shared" si="443"/>
        <v>1</v>
      </c>
      <c r="E1324" s="50" t="s">
        <v>2082</v>
      </c>
      <c r="F1324" s="50" t="s">
        <v>441</v>
      </c>
      <c r="G1324" s="70">
        <v>0.29166666666666669</v>
      </c>
      <c r="H1324" s="70">
        <v>0.72916666666666663</v>
      </c>
      <c r="I1324" s="71">
        <v>44351</v>
      </c>
      <c r="J1324" s="71">
        <v>44351</v>
      </c>
      <c r="K1324" s="71">
        <v>44351</v>
      </c>
      <c r="L1324" s="71">
        <v>44351</v>
      </c>
      <c r="M1324" s="70">
        <v>0.64583333333333337</v>
      </c>
      <c r="N1324" s="70">
        <v>0.72916666666666663</v>
      </c>
      <c r="O1324" s="50" t="s">
        <v>684</v>
      </c>
      <c r="P1324" s="50" t="s">
        <v>704</v>
      </c>
      <c r="Q1324" s="50" t="s">
        <v>77</v>
      </c>
      <c r="R1324" s="50" t="s">
        <v>338</v>
      </c>
      <c r="S1324" s="50" t="s">
        <v>336</v>
      </c>
      <c r="T1324" s="50" t="s">
        <v>184</v>
      </c>
      <c r="U1324" s="151">
        <f t="shared" si="428"/>
        <v>0</v>
      </c>
      <c r="V1324" s="50">
        <f t="shared" si="429"/>
        <v>1</v>
      </c>
      <c r="W1324" s="152">
        <f t="shared" si="430"/>
        <v>0.35449999999999993</v>
      </c>
      <c r="X1324" s="152">
        <f t="shared" si="431"/>
        <v>0.39582999999999996</v>
      </c>
      <c r="Y1324" s="134">
        <f t="shared" si="432"/>
        <v>0</v>
      </c>
      <c r="Z1324" s="152">
        <f t="shared" si="433"/>
        <v>0.14583333333333337</v>
      </c>
      <c r="AA1324" s="152">
        <f t="shared" si="434"/>
        <v>0.54166333333333339</v>
      </c>
      <c r="AB1324" s="91">
        <f t="shared" si="435"/>
        <v>4</v>
      </c>
      <c r="AC1324" s="81">
        <f t="shared" si="436"/>
        <v>6</v>
      </c>
      <c r="AD1324" s="81">
        <f t="shared" si="437"/>
        <v>22</v>
      </c>
      <c r="AE1324" s="81" t="str">
        <f t="shared" si="438"/>
        <v>6-22</v>
      </c>
      <c r="AF1324" s="152">
        <f t="shared" si="439"/>
        <v>8.3333333333333259E-2</v>
      </c>
      <c r="AG1324" s="153">
        <f t="shared" si="440"/>
        <v>0</v>
      </c>
      <c r="AH1324" s="85">
        <f t="shared" si="441"/>
        <v>1</v>
      </c>
      <c r="AI1324" s="81">
        <f t="shared" si="442"/>
        <v>22</v>
      </c>
    </row>
    <row r="1325" spans="2:35" x14ac:dyDescent="0.25">
      <c r="B1325" s="50" t="s">
        <v>172</v>
      </c>
      <c r="C1325" s="85">
        <v>482</v>
      </c>
      <c r="D1325" s="85">
        <f t="shared" si="443"/>
        <v>1</v>
      </c>
      <c r="E1325" s="50" t="s">
        <v>2083</v>
      </c>
      <c r="F1325" s="50" t="s">
        <v>1908</v>
      </c>
      <c r="G1325" s="70">
        <v>0.42708333333333331</v>
      </c>
      <c r="H1325" s="70">
        <v>0.47916666666666669</v>
      </c>
      <c r="I1325" s="71">
        <v>44351</v>
      </c>
      <c r="J1325" s="71">
        <v>44351</v>
      </c>
      <c r="K1325" s="71">
        <v>44351</v>
      </c>
      <c r="L1325" s="71">
        <v>44351</v>
      </c>
      <c r="M1325" s="70">
        <v>0.42708333333333331</v>
      </c>
      <c r="N1325" s="70">
        <v>0.47916666666666669</v>
      </c>
      <c r="O1325" s="50" t="s">
        <v>684</v>
      </c>
      <c r="P1325" s="50" t="s">
        <v>173</v>
      </c>
      <c r="Q1325" s="50" t="s">
        <v>77</v>
      </c>
      <c r="R1325" s="50" t="s">
        <v>349</v>
      </c>
      <c r="S1325" s="50" t="s">
        <v>337</v>
      </c>
      <c r="T1325" s="50" t="s">
        <v>185</v>
      </c>
      <c r="U1325" s="151">
        <f t="shared" si="428"/>
        <v>0</v>
      </c>
      <c r="V1325" s="50">
        <f t="shared" si="429"/>
        <v>1</v>
      </c>
      <c r="W1325" s="152">
        <f t="shared" si="430"/>
        <v>5.208333333333337E-2</v>
      </c>
      <c r="X1325" s="152">
        <f t="shared" si="431"/>
        <v>5.208333333333337E-2</v>
      </c>
      <c r="Y1325" s="134">
        <f t="shared" si="432"/>
        <v>1</v>
      </c>
      <c r="Z1325" s="152">
        <f t="shared" si="433"/>
        <v>0</v>
      </c>
      <c r="AA1325" s="152">
        <f t="shared" si="434"/>
        <v>5.208333333333337E-2</v>
      </c>
      <c r="AB1325" s="91">
        <f t="shared" si="435"/>
        <v>4</v>
      </c>
      <c r="AC1325" s="81">
        <f t="shared" si="436"/>
        <v>6</v>
      </c>
      <c r="AD1325" s="81">
        <f t="shared" si="437"/>
        <v>22</v>
      </c>
      <c r="AE1325" s="81" t="str">
        <f t="shared" si="438"/>
        <v>6-22</v>
      </c>
      <c r="AF1325" s="152">
        <f t="shared" si="439"/>
        <v>5.208333333333337E-2</v>
      </c>
      <c r="AG1325" s="153">
        <f t="shared" si="440"/>
        <v>0</v>
      </c>
      <c r="AH1325" s="85">
        <f t="shared" si="441"/>
        <v>1</v>
      </c>
      <c r="AI1325" s="81">
        <f t="shared" si="442"/>
        <v>22</v>
      </c>
    </row>
    <row r="1326" spans="2:35" x14ac:dyDescent="0.25">
      <c r="B1326" s="50" t="s">
        <v>156</v>
      </c>
      <c r="C1326" s="85">
        <v>483</v>
      </c>
      <c r="D1326" s="85">
        <f t="shared" si="443"/>
        <v>0</v>
      </c>
      <c r="E1326" s="50" t="s">
        <v>385</v>
      </c>
      <c r="F1326" s="50" t="s">
        <v>1908</v>
      </c>
      <c r="G1326" s="70">
        <v>0.38194444444444442</v>
      </c>
      <c r="H1326" s="70">
        <v>0.60416666666666663</v>
      </c>
      <c r="I1326" s="71">
        <v>44351</v>
      </c>
      <c r="J1326" s="71">
        <v>44351</v>
      </c>
      <c r="K1326" s="71">
        <v>44351</v>
      </c>
      <c r="L1326" s="71">
        <v>44351</v>
      </c>
      <c r="M1326" s="70">
        <v>0.38194444444444442</v>
      </c>
      <c r="N1326" s="70">
        <v>0.5</v>
      </c>
      <c r="O1326" s="50" t="s">
        <v>62</v>
      </c>
      <c r="P1326" s="50" t="s">
        <v>59</v>
      </c>
      <c r="Q1326" s="50" t="s">
        <v>47</v>
      </c>
      <c r="R1326" s="50" t="s">
        <v>349</v>
      </c>
      <c r="S1326" s="50" t="s">
        <v>337</v>
      </c>
      <c r="T1326" s="50" t="s">
        <v>185</v>
      </c>
      <c r="U1326" s="151">
        <f t="shared" si="428"/>
        <v>0</v>
      </c>
      <c r="V1326" s="50">
        <f t="shared" si="429"/>
        <v>1</v>
      </c>
      <c r="W1326" s="152">
        <f t="shared" si="430"/>
        <v>0.13922222222222219</v>
      </c>
      <c r="X1326" s="152">
        <f t="shared" si="431"/>
        <v>0.18055222222222223</v>
      </c>
      <c r="Y1326" s="134">
        <f t="shared" si="432"/>
        <v>0</v>
      </c>
      <c r="Z1326" s="152">
        <f t="shared" si="433"/>
        <v>0.27083333333333337</v>
      </c>
      <c r="AA1326" s="152">
        <f t="shared" si="434"/>
        <v>0.4513855555555556</v>
      </c>
      <c r="AB1326" s="91">
        <f t="shared" si="435"/>
        <v>4</v>
      </c>
      <c r="AC1326" s="81">
        <f t="shared" si="436"/>
        <v>6</v>
      </c>
      <c r="AD1326" s="81">
        <f t="shared" si="437"/>
        <v>22</v>
      </c>
      <c r="AE1326" s="81" t="str">
        <f t="shared" si="438"/>
        <v>6-22</v>
      </c>
      <c r="AF1326" s="152">
        <f t="shared" si="439"/>
        <v>0.11805555555555558</v>
      </c>
      <c r="AG1326" s="153">
        <f t="shared" si="440"/>
        <v>0</v>
      </c>
      <c r="AH1326" s="85">
        <f t="shared" si="441"/>
        <v>1</v>
      </c>
      <c r="AI1326" s="81">
        <f t="shared" si="442"/>
        <v>22</v>
      </c>
    </row>
    <row r="1327" spans="2:35" x14ac:dyDescent="0.25">
      <c r="B1327" s="50" t="s">
        <v>156</v>
      </c>
      <c r="C1327" s="85">
        <v>483</v>
      </c>
      <c r="D1327" s="85">
        <f t="shared" si="443"/>
        <v>1</v>
      </c>
      <c r="E1327" s="50" t="s">
        <v>259</v>
      </c>
      <c r="F1327" s="50" t="s">
        <v>891</v>
      </c>
      <c r="G1327" s="70">
        <v>0.38194444444444442</v>
      </c>
      <c r="H1327" s="70">
        <v>0.60416666666666663</v>
      </c>
      <c r="I1327" s="71">
        <v>44351</v>
      </c>
      <c r="J1327" s="71">
        <v>44351</v>
      </c>
      <c r="K1327" s="71">
        <v>44351</v>
      </c>
      <c r="L1327" s="71">
        <v>44351</v>
      </c>
      <c r="M1327" s="70">
        <v>0.58333333333333337</v>
      </c>
      <c r="N1327" s="70">
        <v>0.60416666666666663</v>
      </c>
      <c r="O1327" s="50" t="s">
        <v>100</v>
      </c>
      <c r="P1327" s="50" t="s">
        <v>59</v>
      </c>
      <c r="Q1327" s="50" t="s">
        <v>47</v>
      </c>
      <c r="R1327" s="50" t="s">
        <v>443</v>
      </c>
      <c r="S1327" s="50" t="s">
        <v>337</v>
      </c>
      <c r="T1327" s="50" t="s">
        <v>185</v>
      </c>
      <c r="U1327" s="151">
        <f t="shared" si="428"/>
        <v>0</v>
      </c>
      <c r="V1327" s="50">
        <f t="shared" si="429"/>
        <v>1</v>
      </c>
      <c r="W1327" s="152">
        <f t="shared" si="430"/>
        <v>0.13922222222222219</v>
      </c>
      <c r="X1327" s="152">
        <f t="shared" si="431"/>
        <v>0.18055222222222223</v>
      </c>
      <c r="Y1327" s="134">
        <f t="shared" si="432"/>
        <v>0</v>
      </c>
      <c r="Z1327" s="152">
        <f t="shared" si="433"/>
        <v>0.27083333333333337</v>
      </c>
      <c r="AA1327" s="152">
        <f t="shared" si="434"/>
        <v>0.4513855555555556</v>
      </c>
      <c r="AB1327" s="91">
        <f t="shared" si="435"/>
        <v>4</v>
      </c>
      <c r="AC1327" s="81">
        <f t="shared" si="436"/>
        <v>6</v>
      </c>
      <c r="AD1327" s="81">
        <f t="shared" si="437"/>
        <v>22</v>
      </c>
      <c r="AE1327" s="81" t="str">
        <f t="shared" si="438"/>
        <v>6-22</v>
      </c>
      <c r="AF1327" s="152">
        <f t="shared" si="439"/>
        <v>2.0833333333333259E-2</v>
      </c>
      <c r="AG1327" s="153">
        <f t="shared" si="440"/>
        <v>0</v>
      </c>
      <c r="AH1327" s="85">
        <f t="shared" si="441"/>
        <v>1</v>
      </c>
      <c r="AI1327" s="81">
        <f t="shared" si="442"/>
        <v>22</v>
      </c>
    </row>
    <row r="1328" spans="2:35" x14ac:dyDescent="0.25">
      <c r="B1328" s="50" t="s">
        <v>167</v>
      </c>
      <c r="C1328" s="85">
        <v>484</v>
      </c>
      <c r="D1328" s="85">
        <f t="shared" si="443"/>
        <v>0</v>
      </c>
      <c r="E1328" s="50" t="s">
        <v>2084</v>
      </c>
      <c r="F1328" s="50" t="s">
        <v>441</v>
      </c>
      <c r="G1328" s="70">
        <v>0.40972222222222227</v>
      </c>
      <c r="H1328" s="70">
        <v>0.72916666666666663</v>
      </c>
      <c r="I1328" s="71">
        <v>44351</v>
      </c>
      <c r="J1328" s="71">
        <v>44351</v>
      </c>
      <c r="K1328" s="71">
        <v>44351</v>
      </c>
      <c r="L1328" s="71">
        <v>44351</v>
      </c>
      <c r="M1328" s="70">
        <v>0.47916666666666669</v>
      </c>
      <c r="N1328" s="70">
        <v>0.64583333333333337</v>
      </c>
      <c r="O1328" s="50" t="s">
        <v>684</v>
      </c>
      <c r="P1328" s="50" t="s">
        <v>266</v>
      </c>
      <c r="Q1328" s="50" t="s">
        <v>77</v>
      </c>
      <c r="R1328" s="50" t="s">
        <v>338</v>
      </c>
      <c r="S1328" s="50" t="s">
        <v>336</v>
      </c>
      <c r="T1328" s="50" t="s">
        <v>184</v>
      </c>
      <c r="U1328" s="151">
        <f t="shared" si="428"/>
        <v>0</v>
      </c>
      <c r="V1328" s="50">
        <f t="shared" si="429"/>
        <v>1</v>
      </c>
      <c r="W1328" s="152">
        <f t="shared" si="430"/>
        <v>0.23644444444444435</v>
      </c>
      <c r="X1328" s="152">
        <f t="shared" si="431"/>
        <v>0.27777444444444438</v>
      </c>
      <c r="Y1328" s="134">
        <f t="shared" si="432"/>
        <v>0</v>
      </c>
      <c r="Z1328" s="152">
        <f t="shared" si="433"/>
        <v>0.14583333333333337</v>
      </c>
      <c r="AA1328" s="152">
        <f t="shared" si="434"/>
        <v>0.42360777777777775</v>
      </c>
      <c r="AB1328" s="91">
        <f t="shared" si="435"/>
        <v>4</v>
      </c>
      <c r="AC1328" s="81">
        <f t="shared" si="436"/>
        <v>6</v>
      </c>
      <c r="AD1328" s="81">
        <f t="shared" si="437"/>
        <v>22</v>
      </c>
      <c r="AE1328" s="81" t="str">
        <f t="shared" si="438"/>
        <v>6-22</v>
      </c>
      <c r="AF1328" s="152">
        <f t="shared" si="439"/>
        <v>0.16666666666666669</v>
      </c>
      <c r="AG1328" s="153">
        <f t="shared" si="440"/>
        <v>0</v>
      </c>
      <c r="AH1328" s="85">
        <f t="shared" si="441"/>
        <v>1</v>
      </c>
      <c r="AI1328" s="81">
        <f t="shared" si="442"/>
        <v>22</v>
      </c>
    </row>
    <row r="1329" spans="2:35" x14ac:dyDescent="0.25">
      <c r="B1329" s="50" t="s">
        <v>200</v>
      </c>
      <c r="C1329" s="85">
        <v>484</v>
      </c>
      <c r="D1329" s="85">
        <f t="shared" si="443"/>
        <v>1</v>
      </c>
      <c r="E1329" s="50" t="s">
        <v>2085</v>
      </c>
      <c r="F1329" s="50" t="s">
        <v>934</v>
      </c>
      <c r="G1329" s="70">
        <v>0.40972222222222227</v>
      </c>
      <c r="H1329" s="70">
        <v>0.72916666666666663</v>
      </c>
      <c r="I1329" s="71">
        <v>44351</v>
      </c>
      <c r="J1329" s="71">
        <v>44351</v>
      </c>
      <c r="K1329" s="71">
        <v>44351</v>
      </c>
      <c r="L1329" s="71">
        <v>44351</v>
      </c>
      <c r="M1329" s="70">
        <v>0.45833333333333331</v>
      </c>
      <c r="N1329" s="70">
        <v>0.52083333333333337</v>
      </c>
      <c r="O1329" s="50" t="s">
        <v>65</v>
      </c>
      <c r="P1329" s="50" t="s">
        <v>266</v>
      </c>
      <c r="Q1329" s="50" t="s">
        <v>77</v>
      </c>
      <c r="R1329" s="50" t="s">
        <v>351</v>
      </c>
      <c r="S1329" s="50" t="s">
        <v>337</v>
      </c>
      <c r="T1329" s="50" t="s">
        <v>184</v>
      </c>
      <c r="U1329" s="151">
        <f t="shared" si="428"/>
        <v>0</v>
      </c>
      <c r="V1329" s="50">
        <f t="shared" si="429"/>
        <v>1</v>
      </c>
      <c r="W1329" s="152">
        <f t="shared" si="430"/>
        <v>0.23644444444444435</v>
      </c>
      <c r="X1329" s="152">
        <f t="shared" si="431"/>
        <v>0.27777444444444438</v>
      </c>
      <c r="Y1329" s="134">
        <f t="shared" si="432"/>
        <v>0</v>
      </c>
      <c r="Z1329" s="152">
        <f t="shared" si="433"/>
        <v>0.14583333333333337</v>
      </c>
      <c r="AA1329" s="152">
        <f t="shared" si="434"/>
        <v>0.42360777777777775</v>
      </c>
      <c r="AB1329" s="91">
        <f t="shared" si="435"/>
        <v>4</v>
      </c>
      <c r="AC1329" s="81">
        <f t="shared" si="436"/>
        <v>6</v>
      </c>
      <c r="AD1329" s="81">
        <f t="shared" si="437"/>
        <v>22</v>
      </c>
      <c r="AE1329" s="81" t="str">
        <f t="shared" si="438"/>
        <v>6-22</v>
      </c>
      <c r="AF1329" s="152">
        <f t="shared" si="439"/>
        <v>6.2500000000000056E-2</v>
      </c>
      <c r="AG1329" s="153">
        <f t="shared" si="440"/>
        <v>0</v>
      </c>
      <c r="AH1329" s="85">
        <f t="shared" si="441"/>
        <v>1</v>
      </c>
      <c r="AI1329" s="81">
        <f t="shared" si="442"/>
        <v>22</v>
      </c>
    </row>
    <row r="1330" spans="2:35" x14ac:dyDescent="0.25">
      <c r="B1330" s="50" t="s">
        <v>1656</v>
      </c>
      <c r="C1330" s="85">
        <v>485</v>
      </c>
      <c r="D1330" s="85">
        <f t="shared" si="443"/>
        <v>0</v>
      </c>
      <c r="E1330" s="50" t="s">
        <v>2086</v>
      </c>
      <c r="F1330" s="50" t="s">
        <v>934</v>
      </c>
      <c r="G1330" s="70">
        <v>0.29166666666666669</v>
      </c>
      <c r="H1330" s="70">
        <v>0.45833333333333331</v>
      </c>
      <c r="I1330" s="71">
        <v>44351</v>
      </c>
      <c r="J1330" s="71">
        <v>44352</v>
      </c>
      <c r="K1330" s="71">
        <v>44351</v>
      </c>
      <c r="L1330" s="71">
        <v>44351</v>
      </c>
      <c r="M1330" s="70">
        <v>0.4375</v>
      </c>
      <c r="N1330" s="70">
        <v>0.52083333333333337</v>
      </c>
      <c r="O1330" s="50" t="s">
        <v>65</v>
      </c>
      <c r="P1330" s="50" t="s">
        <v>275</v>
      </c>
      <c r="Q1330" s="50" t="s">
        <v>77</v>
      </c>
      <c r="R1330" s="50" t="s">
        <v>351</v>
      </c>
      <c r="S1330" s="50" t="s">
        <v>337</v>
      </c>
      <c r="T1330" s="50" t="s">
        <v>185</v>
      </c>
      <c r="U1330" s="151">
        <f t="shared" si="428"/>
        <v>1</v>
      </c>
      <c r="V1330" s="50">
        <f t="shared" si="429"/>
        <v>1</v>
      </c>
      <c r="W1330" s="152">
        <f t="shared" si="430"/>
        <v>0.43816666666666648</v>
      </c>
      <c r="X1330" s="152">
        <f t="shared" si="431"/>
        <v>0.66733333333333322</v>
      </c>
      <c r="Y1330" s="134">
        <f t="shared" si="432"/>
        <v>1</v>
      </c>
      <c r="Z1330" s="152">
        <f t="shared" si="433"/>
        <v>0</v>
      </c>
      <c r="AA1330" s="152">
        <f t="shared" si="434"/>
        <v>0.66733333333333322</v>
      </c>
      <c r="AB1330" s="91">
        <f t="shared" si="435"/>
        <v>5</v>
      </c>
      <c r="AC1330" s="81">
        <f t="shared" si="436"/>
        <v>6</v>
      </c>
      <c r="AD1330" s="81">
        <f t="shared" si="437"/>
        <v>22</v>
      </c>
      <c r="AE1330" s="81" t="str">
        <f t="shared" si="438"/>
        <v>6-22</v>
      </c>
      <c r="AF1330" s="152">
        <f t="shared" si="439"/>
        <v>8.333333333333337E-2</v>
      </c>
      <c r="AG1330" s="153">
        <f t="shared" si="440"/>
        <v>0</v>
      </c>
      <c r="AH1330" s="85">
        <f t="shared" si="441"/>
        <v>1</v>
      </c>
      <c r="AI1330" s="81">
        <f t="shared" si="442"/>
        <v>22</v>
      </c>
    </row>
    <row r="1331" spans="2:35" x14ac:dyDescent="0.25">
      <c r="B1331" s="50" t="s">
        <v>1656</v>
      </c>
      <c r="C1331" s="85">
        <v>485</v>
      </c>
      <c r="D1331" s="85">
        <f t="shared" si="443"/>
        <v>0</v>
      </c>
      <c r="E1331" s="50" t="s">
        <v>2087</v>
      </c>
      <c r="F1331" s="50" t="s">
        <v>934</v>
      </c>
      <c r="G1331" s="70">
        <v>0.29166666666666669</v>
      </c>
      <c r="H1331" s="70">
        <v>0.45833333333333331</v>
      </c>
      <c r="I1331" s="71">
        <v>44351</v>
      </c>
      <c r="J1331" s="71">
        <v>44352</v>
      </c>
      <c r="K1331" s="71">
        <v>44351</v>
      </c>
      <c r="L1331" s="71">
        <v>44351</v>
      </c>
      <c r="M1331" s="70">
        <v>0.33333333333333331</v>
      </c>
      <c r="N1331" s="70">
        <v>0.72916666666666663</v>
      </c>
      <c r="O1331" s="50" t="s">
        <v>136</v>
      </c>
      <c r="P1331" s="50" t="s">
        <v>275</v>
      </c>
      <c r="Q1331" s="50" t="s">
        <v>77</v>
      </c>
      <c r="R1331" s="50" t="s">
        <v>350</v>
      </c>
      <c r="S1331" s="50" t="s">
        <v>337</v>
      </c>
      <c r="T1331" s="50" t="s">
        <v>185</v>
      </c>
      <c r="U1331" s="151">
        <f t="shared" si="428"/>
        <v>1</v>
      </c>
      <c r="V1331" s="50">
        <f t="shared" si="429"/>
        <v>1</v>
      </c>
      <c r="W1331" s="152">
        <f t="shared" si="430"/>
        <v>0.43816666666666648</v>
      </c>
      <c r="X1331" s="152">
        <f t="shared" si="431"/>
        <v>0.66733333333333322</v>
      </c>
      <c r="Y1331" s="134">
        <f t="shared" si="432"/>
        <v>1</v>
      </c>
      <c r="Z1331" s="152">
        <f t="shared" si="433"/>
        <v>0</v>
      </c>
      <c r="AA1331" s="152">
        <f t="shared" si="434"/>
        <v>0.66733333333333322</v>
      </c>
      <c r="AB1331" s="91">
        <f t="shared" si="435"/>
        <v>5</v>
      </c>
      <c r="AC1331" s="81">
        <f t="shared" si="436"/>
        <v>6</v>
      </c>
      <c r="AD1331" s="81">
        <f t="shared" si="437"/>
        <v>22</v>
      </c>
      <c r="AE1331" s="81" t="str">
        <f t="shared" si="438"/>
        <v>6-22</v>
      </c>
      <c r="AF1331" s="152">
        <f t="shared" si="439"/>
        <v>0.3128333333333333</v>
      </c>
      <c r="AG1331" s="153">
        <f t="shared" si="440"/>
        <v>0</v>
      </c>
      <c r="AH1331" s="85">
        <f t="shared" si="441"/>
        <v>1</v>
      </c>
      <c r="AI1331" s="81">
        <f t="shared" si="442"/>
        <v>22</v>
      </c>
    </row>
    <row r="1332" spans="2:35" x14ac:dyDescent="0.25">
      <c r="B1332" s="50" t="s">
        <v>207</v>
      </c>
      <c r="C1332" s="85">
        <v>485</v>
      </c>
      <c r="D1332" s="85">
        <f t="shared" si="443"/>
        <v>0</v>
      </c>
      <c r="E1332" s="50" t="s">
        <v>1963</v>
      </c>
      <c r="F1332" s="50" t="s">
        <v>887</v>
      </c>
      <c r="G1332" s="70">
        <v>0.29166666666666669</v>
      </c>
      <c r="H1332" s="70">
        <v>0.45833333333333331</v>
      </c>
      <c r="I1332" s="71">
        <v>44351</v>
      </c>
      <c r="J1332" s="71">
        <v>44352</v>
      </c>
      <c r="K1332" s="71">
        <v>44351</v>
      </c>
      <c r="L1332" s="71">
        <v>44351</v>
      </c>
      <c r="M1332" s="70">
        <v>0.33333333333333331</v>
      </c>
      <c r="N1332" s="70">
        <v>0.72916666666666663</v>
      </c>
      <c r="O1332" s="50" t="s">
        <v>323</v>
      </c>
      <c r="P1332" s="50" t="s">
        <v>275</v>
      </c>
      <c r="Q1332" s="50" t="s">
        <v>77</v>
      </c>
      <c r="R1332" s="50" t="s">
        <v>352</v>
      </c>
      <c r="S1332" s="50" t="s">
        <v>337</v>
      </c>
      <c r="T1332" s="50" t="s">
        <v>185</v>
      </c>
      <c r="U1332" s="151">
        <f t="shared" si="428"/>
        <v>1</v>
      </c>
      <c r="V1332" s="50">
        <f t="shared" si="429"/>
        <v>1</v>
      </c>
      <c r="W1332" s="152">
        <f t="shared" si="430"/>
        <v>0.43816666666666648</v>
      </c>
      <c r="X1332" s="152">
        <f t="shared" si="431"/>
        <v>0.66733333333333322</v>
      </c>
      <c r="Y1332" s="134">
        <f t="shared" si="432"/>
        <v>1</v>
      </c>
      <c r="Z1332" s="152">
        <f t="shared" si="433"/>
        <v>0</v>
      </c>
      <c r="AA1332" s="152">
        <f t="shared" si="434"/>
        <v>0.66733333333333322</v>
      </c>
      <c r="AB1332" s="91">
        <f t="shared" si="435"/>
        <v>5</v>
      </c>
      <c r="AC1332" s="81">
        <f t="shared" si="436"/>
        <v>6</v>
      </c>
      <c r="AD1332" s="81">
        <f t="shared" si="437"/>
        <v>22</v>
      </c>
      <c r="AE1332" s="81" t="str">
        <f t="shared" si="438"/>
        <v>6-22</v>
      </c>
      <c r="AF1332" s="152">
        <f t="shared" si="439"/>
        <v>0.3128333333333333</v>
      </c>
      <c r="AG1332" s="153">
        <f t="shared" si="440"/>
        <v>0</v>
      </c>
      <c r="AH1332" s="85">
        <f t="shared" si="441"/>
        <v>1</v>
      </c>
      <c r="AI1332" s="81">
        <f t="shared" si="442"/>
        <v>22</v>
      </c>
    </row>
    <row r="1333" spans="2:35" x14ac:dyDescent="0.25">
      <c r="B1333" s="50" t="s">
        <v>1656</v>
      </c>
      <c r="C1333" s="85">
        <v>485</v>
      </c>
      <c r="D1333" s="85">
        <f t="shared" si="443"/>
        <v>0</v>
      </c>
      <c r="E1333" s="50" t="s">
        <v>2088</v>
      </c>
      <c r="F1333" s="50" t="s">
        <v>934</v>
      </c>
      <c r="G1333" s="70">
        <v>0.29166666666666669</v>
      </c>
      <c r="H1333" s="70">
        <v>0.45833333333333331</v>
      </c>
      <c r="I1333" s="71">
        <v>44351</v>
      </c>
      <c r="J1333" s="71">
        <v>44352</v>
      </c>
      <c r="K1333" s="71">
        <v>44352</v>
      </c>
      <c r="L1333" s="71">
        <v>44352</v>
      </c>
      <c r="M1333" s="70">
        <v>0.3125</v>
      </c>
      <c r="N1333" s="70">
        <v>0.41666666666666669</v>
      </c>
      <c r="O1333" s="50" t="s">
        <v>65</v>
      </c>
      <c r="P1333" s="50" t="s">
        <v>275</v>
      </c>
      <c r="Q1333" s="50" t="s">
        <v>77</v>
      </c>
      <c r="R1333" s="50" t="s">
        <v>351</v>
      </c>
      <c r="S1333" s="50" t="s">
        <v>337</v>
      </c>
      <c r="T1333" s="50" t="s">
        <v>185</v>
      </c>
      <c r="U1333" s="151">
        <f t="shared" si="428"/>
        <v>1</v>
      </c>
      <c r="V1333" s="50">
        <f t="shared" si="429"/>
        <v>1</v>
      </c>
      <c r="W1333" s="152">
        <f t="shared" si="430"/>
        <v>0.43816666666666648</v>
      </c>
      <c r="X1333" s="152">
        <f t="shared" si="431"/>
        <v>0.66733333333333322</v>
      </c>
      <c r="Y1333" s="134">
        <f t="shared" si="432"/>
        <v>1</v>
      </c>
      <c r="Z1333" s="152">
        <f t="shared" si="433"/>
        <v>0</v>
      </c>
      <c r="AA1333" s="152">
        <f t="shared" si="434"/>
        <v>0.66733333333333322</v>
      </c>
      <c r="AB1333" s="91">
        <f t="shared" si="435"/>
        <v>5</v>
      </c>
      <c r="AC1333" s="81">
        <f t="shared" si="436"/>
        <v>6</v>
      </c>
      <c r="AD1333" s="81">
        <f t="shared" si="437"/>
        <v>22</v>
      </c>
      <c r="AE1333" s="81" t="str">
        <f t="shared" si="438"/>
        <v>6-22</v>
      </c>
      <c r="AF1333" s="152">
        <f t="shared" si="439"/>
        <v>0.10416666666666669</v>
      </c>
      <c r="AG1333" s="153">
        <f t="shared" si="440"/>
        <v>0</v>
      </c>
      <c r="AH1333" s="85">
        <f t="shared" si="441"/>
        <v>1</v>
      </c>
      <c r="AI1333" s="81">
        <f t="shared" si="442"/>
        <v>22</v>
      </c>
    </row>
    <row r="1334" spans="2:35" x14ac:dyDescent="0.25">
      <c r="B1334" s="50" t="s">
        <v>207</v>
      </c>
      <c r="C1334" s="85">
        <v>485</v>
      </c>
      <c r="D1334" s="85">
        <f t="shared" si="443"/>
        <v>0</v>
      </c>
      <c r="E1334" s="50" t="s">
        <v>2089</v>
      </c>
      <c r="F1334" s="50" t="s">
        <v>441</v>
      </c>
      <c r="G1334" s="70">
        <v>0.29166666666666669</v>
      </c>
      <c r="H1334" s="70">
        <v>0.45833333333333331</v>
      </c>
      <c r="I1334" s="71">
        <v>44351</v>
      </c>
      <c r="J1334" s="71">
        <v>44352</v>
      </c>
      <c r="K1334" s="71">
        <v>44352</v>
      </c>
      <c r="L1334" s="71">
        <v>44352</v>
      </c>
      <c r="M1334" s="70">
        <v>0.43055555555555558</v>
      </c>
      <c r="N1334" s="70">
        <v>0.45833333333333331</v>
      </c>
      <c r="O1334" s="50" t="s">
        <v>174</v>
      </c>
      <c r="P1334" s="50" t="s">
        <v>275</v>
      </c>
      <c r="Q1334" s="50" t="s">
        <v>47</v>
      </c>
      <c r="R1334" s="50" t="s">
        <v>338</v>
      </c>
      <c r="S1334" s="50" t="s">
        <v>336</v>
      </c>
      <c r="T1334" s="50" t="s">
        <v>185</v>
      </c>
      <c r="U1334" s="151">
        <f t="shared" si="428"/>
        <v>1</v>
      </c>
      <c r="V1334" s="50">
        <f t="shared" si="429"/>
        <v>1</v>
      </c>
      <c r="W1334" s="152">
        <f t="shared" si="430"/>
        <v>0.43816666666666648</v>
      </c>
      <c r="X1334" s="152">
        <f t="shared" si="431"/>
        <v>0.66733333333333322</v>
      </c>
      <c r="Y1334" s="134">
        <f t="shared" si="432"/>
        <v>1</v>
      </c>
      <c r="Z1334" s="152">
        <f t="shared" si="433"/>
        <v>0</v>
      </c>
      <c r="AA1334" s="152">
        <f t="shared" si="434"/>
        <v>0.66733333333333322</v>
      </c>
      <c r="AB1334" s="91">
        <f t="shared" si="435"/>
        <v>5</v>
      </c>
      <c r="AC1334" s="81">
        <f t="shared" si="436"/>
        <v>6</v>
      </c>
      <c r="AD1334" s="81">
        <f t="shared" si="437"/>
        <v>22</v>
      </c>
      <c r="AE1334" s="81" t="str">
        <f t="shared" si="438"/>
        <v>6-22</v>
      </c>
      <c r="AF1334" s="152">
        <f t="shared" si="439"/>
        <v>2.7777777777777735E-2</v>
      </c>
      <c r="AG1334" s="153">
        <f t="shared" si="440"/>
        <v>0</v>
      </c>
      <c r="AH1334" s="85">
        <f t="shared" si="441"/>
        <v>1</v>
      </c>
      <c r="AI1334" s="81">
        <f t="shared" si="442"/>
        <v>22</v>
      </c>
    </row>
    <row r="1335" spans="2:35" x14ac:dyDescent="0.25">
      <c r="B1335" s="50" t="s">
        <v>207</v>
      </c>
      <c r="C1335" s="85">
        <v>485</v>
      </c>
      <c r="D1335" s="85">
        <f t="shared" si="443"/>
        <v>1</v>
      </c>
      <c r="E1335" s="50" t="s">
        <v>197</v>
      </c>
      <c r="F1335" s="50" t="s">
        <v>891</v>
      </c>
      <c r="G1335" s="70">
        <v>0.29166666666666669</v>
      </c>
      <c r="H1335" s="70">
        <v>0.45833333333333331</v>
      </c>
      <c r="I1335" s="71">
        <v>44351</v>
      </c>
      <c r="J1335" s="71">
        <v>44352</v>
      </c>
      <c r="K1335" s="71">
        <v>44352</v>
      </c>
      <c r="L1335" s="71">
        <v>44352</v>
      </c>
      <c r="M1335" s="70">
        <v>0.35069444444444442</v>
      </c>
      <c r="N1335" s="70">
        <v>0.375</v>
      </c>
      <c r="O1335" s="50" t="s">
        <v>100</v>
      </c>
      <c r="P1335" s="50" t="s">
        <v>275</v>
      </c>
      <c r="Q1335" s="50" t="s">
        <v>47</v>
      </c>
      <c r="R1335" s="50" t="s">
        <v>443</v>
      </c>
      <c r="S1335" s="50" t="s">
        <v>337</v>
      </c>
      <c r="T1335" s="50" t="s">
        <v>185</v>
      </c>
      <c r="U1335" s="151">
        <f t="shared" si="428"/>
        <v>1</v>
      </c>
      <c r="V1335" s="50">
        <f t="shared" si="429"/>
        <v>1</v>
      </c>
      <c r="W1335" s="152">
        <f t="shared" si="430"/>
        <v>0.43816666666666648</v>
      </c>
      <c r="X1335" s="152">
        <f t="shared" si="431"/>
        <v>0.66733333333333322</v>
      </c>
      <c r="Y1335" s="134">
        <f t="shared" si="432"/>
        <v>1</v>
      </c>
      <c r="Z1335" s="152">
        <f t="shared" si="433"/>
        <v>0</v>
      </c>
      <c r="AA1335" s="152">
        <f t="shared" si="434"/>
        <v>0.66733333333333322</v>
      </c>
      <c r="AB1335" s="91">
        <f t="shared" si="435"/>
        <v>5</v>
      </c>
      <c r="AC1335" s="81">
        <f t="shared" si="436"/>
        <v>6</v>
      </c>
      <c r="AD1335" s="81">
        <f t="shared" si="437"/>
        <v>22</v>
      </c>
      <c r="AE1335" s="81" t="str">
        <f t="shared" si="438"/>
        <v>6-22</v>
      </c>
      <c r="AF1335" s="152">
        <f t="shared" si="439"/>
        <v>2.430555555555558E-2</v>
      </c>
      <c r="AG1335" s="153">
        <f t="shared" si="440"/>
        <v>0</v>
      </c>
      <c r="AH1335" s="85">
        <f t="shared" si="441"/>
        <v>1</v>
      </c>
      <c r="AI1335" s="81">
        <f t="shared" si="442"/>
        <v>22</v>
      </c>
    </row>
    <row r="1336" spans="2:35" ht="30" x14ac:dyDescent="0.25">
      <c r="B1336" s="50" t="s">
        <v>108</v>
      </c>
      <c r="C1336" s="85">
        <v>486</v>
      </c>
      <c r="D1336" s="85">
        <f t="shared" si="443"/>
        <v>0</v>
      </c>
      <c r="E1336" s="50" t="s">
        <v>2090</v>
      </c>
      <c r="F1336" s="50" t="s">
        <v>1338</v>
      </c>
      <c r="G1336" s="70">
        <v>0.41666666666666669</v>
      </c>
      <c r="H1336" s="70">
        <v>0.70833333333333337</v>
      </c>
      <c r="I1336" s="71">
        <v>44351</v>
      </c>
      <c r="J1336" s="71">
        <v>44351</v>
      </c>
      <c r="K1336" s="71">
        <v>44351</v>
      </c>
      <c r="L1336" s="71">
        <v>44351</v>
      </c>
      <c r="M1336" s="70">
        <v>0.58333333333333337</v>
      </c>
      <c r="N1336" s="70">
        <v>0.70833333333333337</v>
      </c>
      <c r="O1336" s="72" t="s">
        <v>2091</v>
      </c>
      <c r="P1336" s="50" t="s">
        <v>109</v>
      </c>
      <c r="Q1336" s="50" t="s">
        <v>77</v>
      </c>
      <c r="R1336" s="50" t="s">
        <v>443</v>
      </c>
      <c r="S1336" s="50" t="s">
        <v>337</v>
      </c>
      <c r="T1336" s="50" t="s">
        <v>184</v>
      </c>
      <c r="U1336" s="151">
        <f t="shared" si="428"/>
        <v>0</v>
      </c>
      <c r="V1336" s="50">
        <f t="shared" si="429"/>
        <v>1</v>
      </c>
      <c r="W1336" s="152">
        <f t="shared" si="430"/>
        <v>0.20866666666666667</v>
      </c>
      <c r="X1336" s="152">
        <f t="shared" si="431"/>
        <v>0.2499966666666667</v>
      </c>
      <c r="Y1336" s="134">
        <f t="shared" si="432"/>
        <v>0</v>
      </c>
      <c r="Z1336" s="152">
        <f t="shared" si="433"/>
        <v>0.16666666666666663</v>
      </c>
      <c r="AA1336" s="152">
        <f t="shared" si="434"/>
        <v>0.41666333333333333</v>
      </c>
      <c r="AB1336" s="91">
        <f t="shared" si="435"/>
        <v>4</v>
      </c>
      <c r="AC1336" s="81">
        <f t="shared" si="436"/>
        <v>6</v>
      </c>
      <c r="AD1336" s="81">
        <f t="shared" si="437"/>
        <v>22</v>
      </c>
      <c r="AE1336" s="81" t="str">
        <f t="shared" si="438"/>
        <v>6-22</v>
      </c>
      <c r="AF1336" s="152">
        <f t="shared" si="439"/>
        <v>0.125</v>
      </c>
      <c r="AG1336" s="153">
        <f t="shared" si="440"/>
        <v>0</v>
      </c>
      <c r="AH1336" s="85">
        <f t="shared" si="441"/>
        <v>1</v>
      </c>
      <c r="AI1336" s="81">
        <f t="shared" si="442"/>
        <v>22</v>
      </c>
    </row>
    <row r="1337" spans="2:35" x14ac:dyDescent="0.25">
      <c r="B1337" s="50" t="s">
        <v>108</v>
      </c>
      <c r="C1337" s="85">
        <v>486</v>
      </c>
      <c r="D1337" s="85">
        <f t="shared" si="443"/>
        <v>1</v>
      </c>
      <c r="E1337" s="50" t="s">
        <v>2092</v>
      </c>
      <c r="F1337" s="50" t="s">
        <v>1908</v>
      </c>
      <c r="G1337" s="70">
        <v>0.41666666666666669</v>
      </c>
      <c r="H1337" s="70">
        <v>0.70833333333333337</v>
      </c>
      <c r="I1337" s="71">
        <v>44351</v>
      </c>
      <c r="J1337" s="71">
        <v>44351</v>
      </c>
      <c r="K1337" s="71">
        <v>44351</v>
      </c>
      <c r="L1337" s="71">
        <v>44351</v>
      </c>
      <c r="M1337" s="70">
        <v>0.58333333333333337</v>
      </c>
      <c r="N1337" s="70">
        <v>0.64583333333333337</v>
      </c>
      <c r="O1337" s="50" t="s">
        <v>62</v>
      </c>
      <c r="P1337" s="50" t="s">
        <v>109</v>
      </c>
      <c r="Q1337" s="50" t="s">
        <v>77</v>
      </c>
      <c r="R1337" s="50" t="s">
        <v>349</v>
      </c>
      <c r="S1337" s="50" t="s">
        <v>337</v>
      </c>
      <c r="T1337" s="50" t="s">
        <v>184</v>
      </c>
      <c r="U1337" s="151">
        <f t="shared" si="428"/>
        <v>0</v>
      </c>
      <c r="V1337" s="50">
        <f t="shared" si="429"/>
        <v>1</v>
      </c>
      <c r="W1337" s="152">
        <f t="shared" si="430"/>
        <v>0.20866666666666667</v>
      </c>
      <c r="X1337" s="152">
        <f t="shared" si="431"/>
        <v>0.2499966666666667</v>
      </c>
      <c r="Y1337" s="134">
        <f t="shared" si="432"/>
        <v>0</v>
      </c>
      <c r="Z1337" s="152">
        <f t="shared" si="433"/>
        <v>0.16666666666666663</v>
      </c>
      <c r="AA1337" s="152">
        <f t="shared" si="434"/>
        <v>0.41666333333333333</v>
      </c>
      <c r="AB1337" s="91">
        <f t="shared" si="435"/>
        <v>4</v>
      </c>
      <c r="AC1337" s="81">
        <f t="shared" si="436"/>
        <v>6</v>
      </c>
      <c r="AD1337" s="81">
        <f t="shared" si="437"/>
        <v>22</v>
      </c>
      <c r="AE1337" s="81" t="str">
        <f t="shared" si="438"/>
        <v>6-22</v>
      </c>
      <c r="AF1337" s="152">
        <f t="shared" si="439"/>
        <v>6.25E-2</v>
      </c>
      <c r="AG1337" s="153">
        <f t="shared" si="440"/>
        <v>0</v>
      </c>
      <c r="AH1337" s="85">
        <f t="shared" si="441"/>
        <v>1</v>
      </c>
      <c r="AI1337" s="81">
        <f t="shared" si="442"/>
        <v>22</v>
      </c>
    </row>
    <row r="1338" spans="2:35" x14ac:dyDescent="0.25">
      <c r="B1338" s="50" t="s">
        <v>95</v>
      </c>
      <c r="C1338" s="85">
        <v>487</v>
      </c>
      <c r="D1338" s="85">
        <f t="shared" si="443"/>
        <v>0</v>
      </c>
      <c r="E1338" s="50" t="s">
        <v>2093</v>
      </c>
      <c r="F1338" s="50" t="s">
        <v>1338</v>
      </c>
      <c r="G1338" s="70">
        <v>0.45833333333333331</v>
      </c>
      <c r="H1338" s="70">
        <v>0.58333333333333337</v>
      </c>
      <c r="I1338" s="71">
        <v>44351</v>
      </c>
      <c r="J1338" s="71">
        <v>44351</v>
      </c>
      <c r="K1338" s="71">
        <v>44351</v>
      </c>
      <c r="L1338" s="71">
        <v>44351</v>
      </c>
      <c r="M1338" s="70">
        <v>0.47916666666666669</v>
      </c>
      <c r="N1338" s="70">
        <v>0.5</v>
      </c>
      <c r="O1338" s="50" t="s">
        <v>400</v>
      </c>
      <c r="P1338" s="50" t="s">
        <v>96</v>
      </c>
      <c r="Q1338" s="50" t="s">
        <v>47</v>
      </c>
      <c r="R1338" s="50" t="s">
        <v>352</v>
      </c>
      <c r="S1338" s="50" t="s">
        <v>337</v>
      </c>
      <c r="T1338" s="50" t="s">
        <v>188</v>
      </c>
      <c r="U1338" s="151">
        <f t="shared" si="428"/>
        <v>0</v>
      </c>
      <c r="V1338" s="50">
        <f t="shared" si="429"/>
        <v>1</v>
      </c>
      <c r="W1338" s="152">
        <f t="shared" si="430"/>
        <v>0.12500000000000006</v>
      </c>
      <c r="X1338" s="152">
        <f t="shared" si="431"/>
        <v>0.12500000000000006</v>
      </c>
      <c r="Y1338" s="134">
        <f t="shared" si="432"/>
        <v>1</v>
      </c>
      <c r="Z1338" s="152">
        <f t="shared" si="433"/>
        <v>0</v>
      </c>
      <c r="AA1338" s="152">
        <f t="shared" si="434"/>
        <v>0.12500000000000006</v>
      </c>
      <c r="AB1338" s="91">
        <f t="shared" si="435"/>
        <v>4</v>
      </c>
      <c r="AC1338" s="81">
        <f t="shared" si="436"/>
        <v>6</v>
      </c>
      <c r="AD1338" s="81">
        <f t="shared" si="437"/>
        <v>22</v>
      </c>
      <c r="AE1338" s="81" t="str">
        <f t="shared" si="438"/>
        <v>6-22</v>
      </c>
      <c r="AF1338" s="152">
        <f t="shared" si="439"/>
        <v>2.0833333333333315E-2</v>
      </c>
      <c r="AG1338" s="153">
        <f t="shared" si="440"/>
        <v>0</v>
      </c>
      <c r="AH1338" s="85">
        <f t="shared" si="441"/>
        <v>1</v>
      </c>
      <c r="AI1338" s="81">
        <f t="shared" si="442"/>
        <v>22</v>
      </c>
    </row>
    <row r="1339" spans="2:35" x14ac:dyDescent="0.25">
      <c r="B1339" s="50" t="s">
        <v>95</v>
      </c>
      <c r="C1339" s="85">
        <v>487</v>
      </c>
      <c r="D1339" s="85">
        <f t="shared" si="443"/>
        <v>1</v>
      </c>
      <c r="E1339" s="50" t="s">
        <v>2094</v>
      </c>
      <c r="F1339" s="50" t="s">
        <v>441</v>
      </c>
      <c r="G1339" s="70">
        <v>0.45833333333333331</v>
      </c>
      <c r="H1339" s="70">
        <v>0.58333333333333337</v>
      </c>
      <c r="I1339" s="71">
        <v>44351</v>
      </c>
      <c r="J1339" s="71">
        <v>44351</v>
      </c>
      <c r="K1339" s="71">
        <v>44351</v>
      </c>
      <c r="L1339" s="71">
        <v>44351</v>
      </c>
      <c r="M1339" s="70">
        <v>0.45833333333333331</v>
      </c>
      <c r="N1339" s="70">
        <v>0.58333333333333337</v>
      </c>
      <c r="O1339" s="50" t="s">
        <v>174</v>
      </c>
      <c r="P1339" s="50" t="s">
        <v>96</v>
      </c>
      <c r="Q1339" s="50" t="s">
        <v>47</v>
      </c>
      <c r="R1339" s="50" t="s">
        <v>338</v>
      </c>
      <c r="S1339" s="50" t="s">
        <v>336</v>
      </c>
      <c r="T1339" s="50" t="s">
        <v>188</v>
      </c>
      <c r="U1339" s="151">
        <f t="shared" si="428"/>
        <v>0</v>
      </c>
      <c r="V1339" s="50">
        <f t="shared" si="429"/>
        <v>1</v>
      </c>
      <c r="W1339" s="152">
        <f t="shared" si="430"/>
        <v>0.12500000000000006</v>
      </c>
      <c r="X1339" s="152">
        <f t="shared" si="431"/>
        <v>0.12500000000000006</v>
      </c>
      <c r="Y1339" s="134">
        <f t="shared" si="432"/>
        <v>1</v>
      </c>
      <c r="Z1339" s="152">
        <f t="shared" si="433"/>
        <v>0</v>
      </c>
      <c r="AA1339" s="152">
        <f t="shared" si="434"/>
        <v>0.12500000000000006</v>
      </c>
      <c r="AB1339" s="91">
        <f t="shared" si="435"/>
        <v>4</v>
      </c>
      <c r="AC1339" s="81">
        <f t="shared" si="436"/>
        <v>6</v>
      </c>
      <c r="AD1339" s="81">
        <f t="shared" si="437"/>
        <v>22</v>
      </c>
      <c r="AE1339" s="81" t="str">
        <f t="shared" si="438"/>
        <v>6-22</v>
      </c>
      <c r="AF1339" s="152">
        <f t="shared" si="439"/>
        <v>0.12500000000000006</v>
      </c>
      <c r="AG1339" s="153">
        <f t="shared" si="440"/>
        <v>0</v>
      </c>
      <c r="AH1339" s="85">
        <f t="shared" si="441"/>
        <v>1</v>
      </c>
      <c r="AI1339" s="81">
        <f t="shared" si="442"/>
        <v>22</v>
      </c>
    </row>
    <row r="1340" spans="2:35" x14ac:dyDescent="0.25">
      <c r="B1340" s="50" t="s">
        <v>160</v>
      </c>
      <c r="C1340" s="85">
        <v>488</v>
      </c>
      <c r="D1340" s="85">
        <f t="shared" si="443"/>
        <v>0</v>
      </c>
      <c r="E1340" s="50" t="s">
        <v>239</v>
      </c>
      <c r="F1340" s="50" t="s">
        <v>441</v>
      </c>
      <c r="G1340" s="70">
        <v>0.58333333333333337</v>
      </c>
      <c r="H1340" s="70">
        <v>0.47916666666666669</v>
      </c>
      <c r="I1340" s="71">
        <v>44351</v>
      </c>
      <c r="J1340" s="71">
        <v>44352</v>
      </c>
      <c r="K1340" s="71">
        <v>44351</v>
      </c>
      <c r="L1340" s="71">
        <v>44351</v>
      </c>
      <c r="M1340" s="70">
        <v>0.60416666666666663</v>
      </c>
      <c r="N1340" s="70">
        <v>0.69444444444444453</v>
      </c>
      <c r="O1340" s="50" t="s">
        <v>100</v>
      </c>
      <c r="P1340" s="50" t="s">
        <v>162</v>
      </c>
      <c r="Q1340" s="50" t="s">
        <v>47</v>
      </c>
      <c r="R1340" s="50" t="s">
        <v>443</v>
      </c>
      <c r="S1340" s="50" t="s">
        <v>336</v>
      </c>
      <c r="T1340" s="50" t="s">
        <v>184</v>
      </c>
      <c r="U1340" s="151">
        <f t="shared" si="428"/>
        <v>1</v>
      </c>
      <c r="V1340" s="50">
        <f t="shared" si="429"/>
        <v>1</v>
      </c>
      <c r="W1340" s="152">
        <f t="shared" si="430"/>
        <v>0.16733333333333325</v>
      </c>
      <c r="X1340" s="152">
        <f t="shared" si="431"/>
        <v>0.39649999999999996</v>
      </c>
      <c r="Y1340" s="134">
        <f t="shared" si="432"/>
        <v>1</v>
      </c>
      <c r="Z1340" s="152">
        <f t="shared" si="433"/>
        <v>0</v>
      </c>
      <c r="AA1340" s="152">
        <f t="shared" si="434"/>
        <v>0.39649999999999996</v>
      </c>
      <c r="AB1340" s="91">
        <f t="shared" si="435"/>
        <v>5</v>
      </c>
      <c r="AC1340" s="81">
        <f t="shared" si="436"/>
        <v>6</v>
      </c>
      <c r="AD1340" s="81">
        <f t="shared" si="437"/>
        <v>22</v>
      </c>
      <c r="AE1340" s="81" t="str">
        <f t="shared" si="438"/>
        <v>6-22</v>
      </c>
      <c r="AF1340" s="152">
        <f t="shared" si="439"/>
        <v>9.0277777777777901E-2</v>
      </c>
      <c r="AG1340" s="153">
        <f t="shared" si="440"/>
        <v>0</v>
      </c>
      <c r="AH1340" s="85">
        <f t="shared" si="441"/>
        <v>1</v>
      </c>
      <c r="AI1340" s="81">
        <f t="shared" si="442"/>
        <v>22</v>
      </c>
    </row>
    <row r="1341" spans="2:35" ht="30" x14ac:dyDescent="0.25">
      <c r="B1341" s="50" t="s">
        <v>160</v>
      </c>
      <c r="C1341" s="85">
        <v>488</v>
      </c>
      <c r="D1341" s="85">
        <f t="shared" si="443"/>
        <v>0</v>
      </c>
      <c r="E1341" s="72" t="s">
        <v>2095</v>
      </c>
      <c r="F1341" s="50" t="s">
        <v>887</v>
      </c>
      <c r="G1341" s="70">
        <v>0.58333333333333337</v>
      </c>
      <c r="H1341" s="70">
        <v>0.47916666666666669</v>
      </c>
      <c r="I1341" s="71">
        <v>44351</v>
      </c>
      <c r="J1341" s="71">
        <v>44352</v>
      </c>
      <c r="K1341" s="71">
        <v>44351</v>
      </c>
      <c r="L1341" s="71">
        <v>44351</v>
      </c>
      <c r="M1341" s="70">
        <v>0.64583333333333337</v>
      </c>
      <c r="N1341" s="70">
        <v>0.72916666666666663</v>
      </c>
      <c r="O1341" s="50" t="s">
        <v>62</v>
      </c>
      <c r="P1341" s="50" t="s">
        <v>162</v>
      </c>
      <c r="Q1341" s="50" t="s">
        <v>47</v>
      </c>
      <c r="R1341" s="50" t="s">
        <v>349</v>
      </c>
      <c r="S1341" s="50" t="s">
        <v>336</v>
      </c>
      <c r="T1341" s="50" t="s">
        <v>184</v>
      </c>
      <c r="U1341" s="151">
        <f t="shared" si="428"/>
        <v>1</v>
      </c>
      <c r="V1341" s="50">
        <f t="shared" si="429"/>
        <v>1</v>
      </c>
      <c r="W1341" s="152">
        <f t="shared" si="430"/>
        <v>0.16733333333333325</v>
      </c>
      <c r="X1341" s="152">
        <f t="shared" si="431"/>
        <v>0.39649999999999996</v>
      </c>
      <c r="Y1341" s="134">
        <f t="shared" si="432"/>
        <v>1</v>
      </c>
      <c r="Z1341" s="152">
        <f t="shared" si="433"/>
        <v>0</v>
      </c>
      <c r="AA1341" s="152">
        <f t="shared" si="434"/>
        <v>0.39649999999999996</v>
      </c>
      <c r="AB1341" s="91">
        <f t="shared" si="435"/>
        <v>5</v>
      </c>
      <c r="AC1341" s="81">
        <f t="shared" si="436"/>
        <v>6</v>
      </c>
      <c r="AD1341" s="81">
        <f t="shared" si="437"/>
        <v>22</v>
      </c>
      <c r="AE1341" s="81" t="str">
        <f t="shared" si="438"/>
        <v>6-22</v>
      </c>
      <c r="AF1341" s="152">
        <f t="shared" si="439"/>
        <v>8.3333333333333259E-2</v>
      </c>
      <c r="AG1341" s="153">
        <f t="shared" si="440"/>
        <v>0</v>
      </c>
      <c r="AH1341" s="85">
        <f t="shared" si="441"/>
        <v>1</v>
      </c>
      <c r="AI1341" s="81">
        <f t="shared" si="442"/>
        <v>22</v>
      </c>
    </row>
    <row r="1342" spans="2:35" ht="75" x14ac:dyDescent="0.25">
      <c r="B1342" s="50" t="s">
        <v>160</v>
      </c>
      <c r="C1342" s="85">
        <v>488</v>
      </c>
      <c r="D1342" s="85">
        <f t="shared" si="443"/>
        <v>0</v>
      </c>
      <c r="E1342" s="72" t="s">
        <v>2096</v>
      </c>
      <c r="F1342" s="50" t="s">
        <v>2097</v>
      </c>
      <c r="G1342" s="70">
        <v>0.58333333333333337</v>
      </c>
      <c r="H1342" s="70">
        <v>0.47916666666666669</v>
      </c>
      <c r="I1342" s="71">
        <v>44351</v>
      </c>
      <c r="J1342" s="71">
        <v>44352</v>
      </c>
      <c r="K1342" s="71">
        <v>44351</v>
      </c>
      <c r="L1342" s="71">
        <v>44351</v>
      </c>
      <c r="M1342" s="70">
        <v>0.3125</v>
      </c>
      <c r="N1342" s="70">
        <v>0.5</v>
      </c>
      <c r="O1342" s="50" t="s">
        <v>163</v>
      </c>
      <c r="P1342" s="50" t="s">
        <v>162</v>
      </c>
      <c r="Q1342" s="50" t="s">
        <v>47</v>
      </c>
      <c r="R1342" s="50" t="s">
        <v>443</v>
      </c>
      <c r="S1342" s="50" t="s">
        <v>336</v>
      </c>
      <c r="T1342" s="50" t="s">
        <v>184</v>
      </c>
      <c r="U1342" s="151">
        <f t="shared" si="428"/>
        <v>1</v>
      </c>
      <c r="V1342" s="50">
        <f t="shared" si="429"/>
        <v>1</v>
      </c>
      <c r="W1342" s="152">
        <f t="shared" si="430"/>
        <v>0.16733333333333325</v>
      </c>
      <c r="X1342" s="152">
        <f t="shared" si="431"/>
        <v>0.39649999999999996</v>
      </c>
      <c r="Y1342" s="134">
        <f t="shared" si="432"/>
        <v>1</v>
      </c>
      <c r="Z1342" s="152">
        <f t="shared" si="433"/>
        <v>0</v>
      </c>
      <c r="AA1342" s="152">
        <f t="shared" si="434"/>
        <v>0.39649999999999996</v>
      </c>
      <c r="AB1342" s="91">
        <f t="shared" si="435"/>
        <v>5</v>
      </c>
      <c r="AC1342" s="81">
        <f t="shared" si="436"/>
        <v>6</v>
      </c>
      <c r="AD1342" s="81">
        <f t="shared" si="437"/>
        <v>22</v>
      </c>
      <c r="AE1342" s="81" t="str">
        <f t="shared" si="438"/>
        <v>6-22</v>
      </c>
      <c r="AF1342" s="152">
        <f t="shared" si="439"/>
        <v>0.1875</v>
      </c>
      <c r="AG1342" s="153">
        <f t="shared" si="440"/>
        <v>0</v>
      </c>
      <c r="AH1342" s="85">
        <f t="shared" si="441"/>
        <v>1</v>
      </c>
      <c r="AI1342" s="81">
        <f t="shared" si="442"/>
        <v>22</v>
      </c>
    </row>
    <row r="1343" spans="2:35" ht="30" x14ac:dyDescent="0.25">
      <c r="B1343" s="50" t="s">
        <v>161</v>
      </c>
      <c r="C1343" s="85">
        <v>488</v>
      </c>
      <c r="D1343" s="85">
        <f t="shared" si="443"/>
        <v>0</v>
      </c>
      <c r="E1343" s="72" t="s">
        <v>2098</v>
      </c>
      <c r="F1343" s="50" t="s">
        <v>2099</v>
      </c>
      <c r="G1343" s="70">
        <v>0.58333333333333337</v>
      </c>
      <c r="H1343" s="70">
        <v>0.47916666666666669</v>
      </c>
      <c r="I1343" s="71">
        <v>44351</v>
      </c>
      <c r="J1343" s="71">
        <v>44352</v>
      </c>
      <c r="K1343" s="71">
        <v>44352</v>
      </c>
      <c r="L1343" s="71">
        <v>44352</v>
      </c>
      <c r="M1343" s="70">
        <v>0.3125</v>
      </c>
      <c r="N1343" s="70">
        <v>0.45833333333333331</v>
      </c>
      <c r="O1343" s="50" t="s">
        <v>136</v>
      </c>
      <c r="P1343" s="50" t="s">
        <v>162</v>
      </c>
      <c r="Q1343" s="50" t="s">
        <v>47</v>
      </c>
      <c r="R1343" s="50" t="s">
        <v>350</v>
      </c>
      <c r="S1343" s="50" t="s">
        <v>337</v>
      </c>
      <c r="T1343" s="50" t="s">
        <v>184</v>
      </c>
      <c r="U1343" s="151">
        <f t="shared" si="428"/>
        <v>1</v>
      </c>
      <c r="V1343" s="50">
        <f t="shared" si="429"/>
        <v>1</v>
      </c>
      <c r="W1343" s="152">
        <f t="shared" si="430"/>
        <v>0.16733333333333325</v>
      </c>
      <c r="X1343" s="152">
        <f t="shared" si="431"/>
        <v>0.39649999999999996</v>
      </c>
      <c r="Y1343" s="134">
        <f t="shared" si="432"/>
        <v>1</v>
      </c>
      <c r="Z1343" s="152">
        <f t="shared" si="433"/>
        <v>0</v>
      </c>
      <c r="AA1343" s="152">
        <f t="shared" si="434"/>
        <v>0.39649999999999996</v>
      </c>
      <c r="AB1343" s="91">
        <f t="shared" si="435"/>
        <v>5</v>
      </c>
      <c r="AC1343" s="81">
        <f t="shared" si="436"/>
        <v>6</v>
      </c>
      <c r="AD1343" s="81">
        <f t="shared" si="437"/>
        <v>22</v>
      </c>
      <c r="AE1343" s="81" t="str">
        <f t="shared" si="438"/>
        <v>6-22</v>
      </c>
      <c r="AF1343" s="152">
        <f t="shared" si="439"/>
        <v>0.14583333333333331</v>
      </c>
      <c r="AG1343" s="153">
        <f t="shared" si="440"/>
        <v>0</v>
      </c>
      <c r="AH1343" s="85">
        <f t="shared" si="441"/>
        <v>1</v>
      </c>
      <c r="AI1343" s="81">
        <f t="shared" si="442"/>
        <v>22</v>
      </c>
    </row>
    <row r="1344" spans="2:35" ht="30" x14ac:dyDescent="0.25">
      <c r="B1344" s="50" t="s">
        <v>161</v>
      </c>
      <c r="C1344" s="85">
        <v>488</v>
      </c>
      <c r="D1344" s="85">
        <f t="shared" si="443"/>
        <v>0</v>
      </c>
      <c r="E1344" s="72" t="s">
        <v>2100</v>
      </c>
      <c r="F1344" s="50" t="s">
        <v>1051</v>
      </c>
      <c r="G1344" s="70">
        <v>0.58333333333333337</v>
      </c>
      <c r="H1344" s="70">
        <v>0.47916666666666669</v>
      </c>
      <c r="I1344" s="71">
        <v>44351</v>
      </c>
      <c r="J1344" s="71">
        <v>44352</v>
      </c>
      <c r="K1344" s="71">
        <v>44352</v>
      </c>
      <c r="L1344" s="71">
        <v>44352</v>
      </c>
      <c r="M1344" s="70">
        <v>0.3125</v>
      </c>
      <c r="N1344" s="70">
        <v>0.47916666666666669</v>
      </c>
      <c r="O1344" s="50" t="s">
        <v>62</v>
      </c>
      <c r="P1344" s="50" t="s">
        <v>162</v>
      </c>
      <c r="Q1344" s="50" t="s">
        <v>47</v>
      </c>
      <c r="R1344" s="50" t="s">
        <v>349</v>
      </c>
      <c r="S1344" s="50" t="s">
        <v>337</v>
      </c>
      <c r="T1344" s="50" t="s">
        <v>184</v>
      </c>
      <c r="U1344" s="151">
        <f t="shared" si="428"/>
        <v>1</v>
      </c>
      <c r="V1344" s="50">
        <f t="shared" si="429"/>
        <v>1</v>
      </c>
      <c r="W1344" s="152">
        <f t="shared" si="430"/>
        <v>0.16733333333333325</v>
      </c>
      <c r="X1344" s="152">
        <f t="shared" si="431"/>
        <v>0.39649999999999996</v>
      </c>
      <c r="Y1344" s="134">
        <f t="shared" si="432"/>
        <v>1</v>
      </c>
      <c r="Z1344" s="152">
        <f t="shared" si="433"/>
        <v>0</v>
      </c>
      <c r="AA1344" s="152">
        <f t="shared" si="434"/>
        <v>0.39649999999999996</v>
      </c>
      <c r="AB1344" s="91">
        <f t="shared" si="435"/>
        <v>5</v>
      </c>
      <c r="AC1344" s="81">
        <f t="shared" si="436"/>
        <v>6</v>
      </c>
      <c r="AD1344" s="81">
        <f t="shared" si="437"/>
        <v>22</v>
      </c>
      <c r="AE1344" s="81" t="str">
        <f t="shared" si="438"/>
        <v>6-22</v>
      </c>
      <c r="AF1344" s="152">
        <f t="shared" si="439"/>
        <v>0.16666666666666669</v>
      </c>
      <c r="AG1344" s="153">
        <f t="shared" si="440"/>
        <v>0</v>
      </c>
      <c r="AH1344" s="85">
        <f t="shared" si="441"/>
        <v>1</v>
      </c>
      <c r="AI1344" s="81">
        <f t="shared" si="442"/>
        <v>22</v>
      </c>
    </row>
    <row r="1345" spans="2:35" x14ac:dyDescent="0.25">
      <c r="B1345" s="50" t="s">
        <v>161</v>
      </c>
      <c r="C1345" s="85">
        <v>488</v>
      </c>
      <c r="D1345" s="85">
        <f t="shared" si="443"/>
        <v>1</v>
      </c>
      <c r="E1345" s="72" t="s">
        <v>2101</v>
      </c>
      <c r="F1345" s="50" t="s">
        <v>1338</v>
      </c>
      <c r="G1345" s="70">
        <v>0.58333333333333337</v>
      </c>
      <c r="H1345" s="70">
        <v>0.47916666666666669</v>
      </c>
      <c r="I1345" s="71">
        <v>44351</v>
      </c>
      <c r="J1345" s="71">
        <v>44352</v>
      </c>
      <c r="K1345" s="71">
        <v>44352</v>
      </c>
      <c r="L1345" s="71">
        <v>44352</v>
      </c>
      <c r="M1345" s="70">
        <v>0.3125</v>
      </c>
      <c r="N1345" s="70">
        <v>0.45833333333333331</v>
      </c>
      <c r="O1345" s="50" t="s">
        <v>400</v>
      </c>
      <c r="P1345" s="50" t="s">
        <v>162</v>
      </c>
      <c r="Q1345" s="50" t="s">
        <v>47</v>
      </c>
      <c r="R1345" s="50" t="s">
        <v>352</v>
      </c>
      <c r="S1345" s="50" t="s">
        <v>337</v>
      </c>
      <c r="T1345" s="50" t="s">
        <v>184</v>
      </c>
      <c r="U1345" s="151">
        <f t="shared" si="428"/>
        <v>1</v>
      </c>
      <c r="V1345" s="50">
        <f t="shared" si="429"/>
        <v>1</v>
      </c>
      <c r="W1345" s="152">
        <f t="shared" si="430"/>
        <v>0.16733333333333325</v>
      </c>
      <c r="X1345" s="152">
        <f t="shared" si="431"/>
        <v>0.39649999999999996</v>
      </c>
      <c r="Y1345" s="134">
        <f t="shared" si="432"/>
        <v>1</v>
      </c>
      <c r="Z1345" s="152">
        <f t="shared" si="433"/>
        <v>0</v>
      </c>
      <c r="AA1345" s="152">
        <f t="shared" si="434"/>
        <v>0.39649999999999996</v>
      </c>
      <c r="AB1345" s="91">
        <f t="shared" si="435"/>
        <v>5</v>
      </c>
      <c r="AC1345" s="81">
        <f t="shared" si="436"/>
        <v>6</v>
      </c>
      <c r="AD1345" s="81">
        <f t="shared" si="437"/>
        <v>22</v>
      </c>
      <c r="AE1345" s="81" t="str">
        <f t="shared" si="438"/>
        <v>6-22</v>
      </c>
      <c r="AF1345" s="152">
        <f t="shared" si="439"/>
        <v>0.14583333333333331</v>
      </c>
      <c r="AG1345" s="153">
        <f t="shared" si="440"/>
        <v>0</v>
      </c>
      <c r="AH1345" s="85">
        <f t="shared" si="441"/>
        <v>1</v>
      </c>
      <c r="AI1345" s="81">
        <f t="shared" si="442"/>
        <v>22</v>
      </c>
    </row>
    <row r="1346" spans="2:35" ht="30" x14ac:dyDescent="0.25">
      <c r="B1346" s="50" t="s">
        <v>206</v>
      </c>
      <c r="C1346" s="85">
        <v>489</v>
      </c>
      <c r="D1346" s="85">
        <f t="shared" si="443"/>
        <v>1</v>
      </c>
      <c r="E1346" s="72" t="s">
        <v>2102</v>
      </c>
      <c r="F1346" s="50" t="s">
        <v>897</v>
      </c>
      <c r="G1346" s="70">
        <v>0.58333333333333337</v>
      </c>
      <c r="H1346" s="70">
        <v>0.66666666666666663</v>
      </c>
      <c r="I1346" s="71">
        <v>44351</v>
      </c>
      <c r="J1346" s="71">
        <v>44351</v>
      </c>
      <c r="K1346" s="71">
        <v>44351</v>
      </c>
      <c r="L1346" s="71">
        <v>44351</v>
      </c>
      <c r="M1346" s="70">
        <v>0.59722222222222221</v>
      </c>
      <c r="N1346" s="70">
        <v>0.66666666666666663</v>
      </c>
      <c r="O1346" s="50" t="s">
        <v>65</v>
      </c>
      <c r="P1346" s="50" t="s">
        <v>176</v>
      </c>
      <c r="Q1346" s="50" t="s">
        <v>77</v>
      </c>
      <c r="R1346" s="50" t="s">
        <v>351</v>
      </c>
      <c r="S1346" s="50" t="s">
        <v>336</v>
      </c>
      <c r="T1346" s="50" t="s">
        <v>185</v>
      </c>
      <c r="U1346" s="151">
        <f t="shared" si="428"/>
        <v>0</v>
      </c>
      <c r="V1346" s="50">
        <f t="shared" si="429"/>
        <v>1</v>
      </c>
      <c r="W1346" s="152">
        <f t="shared" si="430"/>
        <v>8.3333333333333259E-2</v>
      </c>
      <c r="X1346" s="152">
        <f t="shared" si="431"/>
        <v>8.3333333333333259E-2</v>
      </c>
      <c r="Y1346" s="134">
        <f t="shared" si="432"/>
        <v>0</v>
      </c>
      <c r="Z1346" s="152">
        <f t="shared" si="433"/>
        <v>0.20833333333333337</v>
      </c>
      <c r="AA1346" s="152">
        <f t="shared" si="434"/>
        <v>0.29166666666666663</v>
      </c>
      <c r="AB1346" s="91">
        <f t="shared" si="435"/>
        <v>4</v>
      </c>
      <c r="AC1346" s="81">
        <f t="shared" si="436"/>
        <v>6</v>
      </c>
      <c r="AD1346" s="81">
        <f t="shared" si="437"/>
        <v>22</v>
      </c>
      <c r="AE1346" s="81" t="str">
        <f t="shared" si="438"/>
        <v>6-22</v>
      </c>
      <c r="AF1346" s="152">
        <f t="shared" si="439"/>
        <v>6.944444444444442E-2</v>
      </c>
      <c r="AG1346" s="153">
        <f t="shared" si="440"/>
        <v>0</v>
      </c>
      <c r="AH1346" s="85">
        <f t="shared" si="441"/>
        <v>1</v>
      </c>
      <c r="AI1346" s="81">
        <f t="shared" si="442"/>
        <v>22</v>
      </c>
    </row>
    <row r="1347" spans="2:35" x14ac:dyDescent="0.25">
      <c r="B1347" s="50" t="s">
        <v>86</v>
      </c>
      <c r="C1347" s="85">
        <v>490</v>
      </c>
      <c r="D1347" s="85">
        <f t="shared" si="443"/>
        <v>1</v>
      </c>
      <c r="E1347" s="50" t="s">
        <v>1824</v>
      </c>
      <c r="F1347" s="50" t="s">
        <v>441</v>
      </c>
      <c r="G1347" s="70">
        <v>0.69444444444444453</v>
      </c>
      <c r="H1347" s="70">
        <v>0.75</v>
      </c>
      <c r="I1347" s="71">
        <v>44351</v>
      </c>
      <c r="J1347" s="71">
        <v>44351</v>
      </c>
      <c r="K1347" s="71">
        <v>44351</v>
      </c>
      <c r="L1347" s="71">
        <v>44351</v>
      </c>
      <c r="M1347" s="70">
        <v>0.69444444444444453</v>
      </c>
      <c r="N1347" s="70">
        <v>0.75</v>
      </c>
      <c r="O1347" s="50" t="s">
        <v>100</v>
      </c>
      <c r="P1347" s="50"/>
      <c r="Q1347" s="50" t="s">
        <v>47</v>
      </c>
      <c r="R1347" s="50" t="s">
        <v>443</v>
      </c>
      <c r="S1347" s="50" t="s">
        <v>336</v>
      </c>
      <c r="T1347" s="50" t="s">
        <v>184</v>
      </c>
      <c r="U1347" s="151">
        <f t="shared" si="428"/>
        <v>0</v>
      </c>
      <c r="V1347" s="50">
        <f t="shared" si="429"/>
        <v>1</v>
      </c>
      <c r="W1347" s="152">
        <f t="shared" si="430"/>
        <v>5.5555555555555469E-2</v>
      </c>
      <c r="X1347" s="152">
        <f t="shared" si="431"/>
        <v>5.5555555555555469E-2</v>
      </c>
      <c r="Y1347" s="134">
        <f t="shared" si="432"/>
        <v>0</v>
      </c>
      <c r="Z1347" s="152">
        <f t="shared" si="433"/>
        <v>0.125</v>
      </c>
      <c r="AA1347" s="152">
        <f t="shared" si="434"/>
        <v>0.18055555555555547</v>
      </c>
      <c r="AB1347" s="91">
        <f t="shared" si="435"/>
        <v>4</v>
      </c>
      <c r="AC1347" s="81">
        <f t="shared" si="436"/>
        <v>6</v>
      </c>
      <c r="AD1347" s="81">
        <f t="shared" si="437"/>
        <v>22</v>
      </c>
      <c r="AE1347" s="81" t="str">
        <f t="shared" si="438"/>
        <v>6-22</v>
      </c>
      <c r="AF1347" s="152">
        <f t="shared" si="439"/>
        <v>5.5555555555555469E-2</v>
      </c>
      <c r="AG1347" s="153">
        <f t="shared" si="440"/>
        <v>0</v>
      </c>
      <c r="AH1347" s="85">
        <f t="shared" si="441"/>
        <v>1</v>
      </c>
      <c r="AI1347" s="81">
        <f t="shared" si="442"/>
        <v>22</v>
      </c>
    </row>
    <row r="1348" spans="2:35" x14ac:dyDescent="0.25">
      <c r="B1348" s="50" t="s">
        <v>134</v>
      </c>
      <c r="C1348" s="85">
        <v>491</v>
      </c>
      <c r="D1348" s="85">
        <f t="shared" si="443"/>
        <v>1</v>
      </c>
      <c r="E1348" s="50" t="s">
        <v>197</v>
      </c>
      <c r="F1348" s="50" t="s">
        <v>891</v>
      </c>
      <c r="G1348" s="70">
        <v>0.32291666666666669</v>
      </c>
      <c r="H1348" s="70">
        <v>0.35069444444444442</v>
      </c>
      <c r="I1348" s="71">
        <v>44352</v>
      </c>
      <c r="J1348" s="71">
        <v>44352</v>
      </c>
      <c r="K1348" s="71">
        <v>44352</v>
      </c>
      <c r="L1348" s="71">
        <v>44352</v>
      </c>
      <c r="M1348" s="70">
        <v>0.32291666666666669</v>
      </c>
      <c r="N1348" s="70">
        <v>0.35069444444444442</v>
      </c>
      <c r="O1348" s="50" t="s">
        <v>100</v>
      </c>
      <c r="P1348" s="50" t="s">
        <v>107</v>
      </c>
      <c r="Q1348" s="50" t="s">
        <v>47</v>
      </c>
      <c r="R1348" s="50" t="s">
        <v>443</v>
      </c>
      <c r="S1348" s="50" t="s">
        <v>337</v>
      </c>
      <c r="T1348" s="50" t="s">
        <v>185</v>
      </c>
      <c r="U1348" s="151">
        <f t="shared" si="428"/>
        <v>0</v>
      </c>
      <c r="V1348" s="50">
        <f t="shared" si="429"/>
        <v>1</v>
      </c>
      <c r="W1348" s="152">
        <f t="shared" si="430"/>
        <v>2.7777777777777735E-2</v>
      </c>
      <c r="X1348" s="152">
        <f t="shared" si="431"/>
        <v>2.7777777777777735E-2</v>
      </c>
      <c r="Y1348" s="134">
        <f t="shared" si="432"/>
        <v>1</v>
      </c>
      <c r="Z1348" s="152">
        <f t="shared" si="433"/>
        <v>0</v>
      </c>
      <c r="AA1348" s="152">
        <f t="shared" si="434"/>
        <v>2.7777777777777735E-2</v>
      </c>
      <c r="AB1348" s="91">
        <f t="shared" si="435"/>
        <v>5</v>
      </c>
      <c r="AC1348" s="81">
        <f t="shared" si="436"/>
        <v>6</v>
      </c>
      <c r="AD1348" s="81">
        <f t="shared" si="437"/>
        <v>22</v>
      </c>
      <c r="AE1348" s="81" t="str">
        <f t="shared" si="438"/>
        <v>6-22</v>
      </c>
      <c r="AF1348" s="152">
        <f t="shared" si="439"/>
        <v>2.7777777777777735E-2</v>
      </c>
      <c r="AG1348" s="153">
        <f t="shared" si="440"/>
        <v>0</v>
      </c>
      <c r="AH1348" s="85">
        <f t="shared" si="441"/>
        <v>1</v>
      </c>
      <c r="AI1348" s="81">
        <f t="shared" si="442"/>
        <v>22</v>
      </c>
    </row>
    <row r="1349" spans="2:35" x14ac:dyDescent="0.25">
      <c r="B1349" s="50" t="s">
        <v>129</v>
      </c>
      <c r="C1349" s="85">
        <v>492</v>
      </c>
      <c r="D1349" s="85">
        <f t="shared" si="443"/>
        <v>1</v>
      </c>
      <c r="E1349" s="50" t="s">
        <v>2077</v>
      </c>
      <c r="F1349" s="50" t="s">
        <v>890</v>
      </c>
      <c r="G1349" s="70">
        <v>0.47916666666666669</v>
      </c>
      <c r="H1349" s="70">
        <v>0.52083333333333337</v>
      </c>
      <c r="I1349" s="71">
        <v>44352</v>
      </c>
      <c r="J1349" s="71">
        <v>44352</v>
      </c>
      <c r="K1349" s="71">
        <v>44352</v>
      </c>
      <c r="L1349" s="71">
        <v>44352</v>
      </c>
      <c r="M1349" s="70">
        <v>0.47916666666666669</v>
      </c>
      <c r="N1349" s="70">
        <v>0.52083333333333337</v>
      </c>
      <c r="O1349" s="50" t="s">
        <v>100</v>
      </c>
      <c r="P1349" s="50" t="s">
        <v>75</v>
      </c>
      <c r="Q1349" s="50" t="s">
        <v>47</v>
      </c>
      <c r="R1349" s="50" t="s">
        <v>443</v>
      </c>
      <c r="S1349" s="50" t="s">
        <v>337</v>
      </c>
      <c r="T1349" s="50" t="s">
        <v>184</v>
      </c>
      <c r="U1349" s="151">
        <f t="shared" si="428"/>
        <v>0</v>
      </c>
      <c r="V1349" s="50">
        <f t="shared" si="429"/>
        <v>1</v>
      </c>
      <c r="W1349" s="152">
        <f t="shared" si="430"/>
        <v>4.1666666666666685E-2</v>
      </c>
      <c r="X1349" s="152">
        <f t="shared" si="431"/>
        <v>4.1666666666666685E-2</v>
      </c>
      <c r="Y1349" s="134">
        <f t="shared" si="432"/>
        <v>1</v>
      </c>
      <c r="Z1349" s="152">
        <f t="shared" si="433"/>
        <v>0</v>
      </c>
      <c r="AA1349" s="152">
        <f t="shared" si="434"/>
        <v>4.1666666666666685E-2</v>
      </c>
      <c r="AB1349" s="91">
        <f t="shared" si="435"/>
        <v>5</v>
      </c>
      <c r="AC1349" s="81">
        <f t="shared" si="436"/>
        <v>6</v>
      </c>
      <c r="AD1349" s="81">
        <f t="shared" si="437"/>
        <v>22</v>
      </c>
      <c r="AE1349" s="81" t="str">
        <f t="shared" si="438"/>
        <v>6-22</v>
      </c>
      <c r="AF1349" s="152">
        <f t="shared" si="439"/>
        <v>4.1666666666666685E-2</v>
      </c>
      <c r="AG1349" s="153">
        <f t="shared" si="440"/>
        <v>0</v>
      </c>
      <c r="AH1349" s="85">
        <f t="shared" si="441"/>
        <v>1</v>
      </c>
      <c r="AI1349" s="81">
        <f t="shared" si="442"/>
        <v>22</v>
      </c>
    </row>
    <row r="1350" spans="2:35" x14ac:dyDescent="0.25">
      <c r="B1350" s="50" t="s">
        <v>169</v>
      </c>
      <c r="C1350" s="85">
        <v>493</v>
      </c>
      <c r="D1350" s="85">
        <f t="shared" si="443"/>
        <v>1</v>
      </c>
      <c r="E1350" s="50" t="s">
        <v>2103</v>
      </c>
      <c r="F1350" s="50" t="s">
        <v>441</v>
      </c>
      <c r="G1350" s="70">
        <v>0.375</v>
      </c>
      <c r="H1350" s="70">
        <v>0.39583333333333331</v>
      </c>
      <c r="I1350" s="71">
        <v>44352</v>
      </c>
      <c r="J1350" s="71">
        <v>44352</v>
      </c>
      <c r="K1350" s="71">
        <v>44352</v>
      </c>
      <c r="L1350" s="71">
        <v>44352</v>
      </c>
      <c r="M1350" s="70">
        <v>0.375</v>
      </c>
      <c r="N1350" s="70">
        <v>0.39583333333333331</v>
      </c>
      <c r="O1350" s="50" t="s">
        <v>100</v>
      </c>
      <c r="P1350" s="50" t="s">
        <v>171</v>
      </c>
      <c r="Q1350" s="50" t="s">
        <v>47</v>
      </c>
      <c r="R1350" s="50" t="s">
        <v>443</v>
      </c>
      <c r="S1350" s="50" t="s">
        <v>337</v>
      </c>
      <c r="T1350" s="50" t="s">
        <v>184</v>
      </c>
      <c r="U1350" s="151">
        <f t="shared" si="428"/>
        <v>0</v>
      </c>
      <c r="V1350" s="50">
        <f t="shared" si="429"/>
        <v>1</v>
      </c>
      <c r="W1350" s="152">
        <f t="shared" si="430"/>
        <v>2.0833333333333315E-2</v>
      </c>
      <c r="X1350" s="152">
        <f t="shared" si="431"/>
        <v>2.0833333333333315E-2</v>
      </c>
      <c r="Y1350" s="134">
        <f t="shared" si="432"/>
        <v>1</v>
      </c>
      <c r="Z1350" s="152">
        <f t="shared" si="433"/>
        <v>0</v>
      </c>
      <c r="AA1350" s="152">
        <f t="shared" si="434"/>
        <v>2.0833333333333315E-2</v>
      </c>
      <c r="AB1350" s="91">
        <f t="shared" si="435"/>
        <v>5</v>
      </c>
      <c r="AC1350" s="81">
        <f t="shared" si="436"/>
        <v>6</v>
      </c>
      <c r="AD1350" s="81">
        <f t="shared" si="437"/>
        <v>22</v>
      </c>
      <c r="AE1350" s="81" t="str">
        <f t="shared" si="438"/>
        <v>6-22</v>
      </c>
      <c r="AF1350" s="152">
        <f t="shared" si="439"/>
        <v>2.0833333333333315E-2</v>
      </c>
      <c r="AG1350" s="153">
        <f t="shared" si="440"/>
        <v>0</v>
      </c>
      <c r="AH1350" s="85">
        <f t="shared" si="441"/>
        <v>1</v>
      </c>
      <c r="AI1350" s="81">
        <f t="shared" si="442"/>
        <v>22</v>
      </c>
    </row>
    <row r="1351" spans="2:35" x14ac:dyDescent="0.25">
      <c r="B1351" s="50" t="s">
        <v>140</v>
      </c>
      <c r="C1351" s="85">
        <v>494</v>
      </c>
      <c r="D1351" s="85">
        <f t="shared" si="443"/>
        <v>0</v>
      </c>
      <c r="E1351" s="50" t="s">
        <v>2104</v>
      </c>
      <c r="F1351" s="50" t="s">
        <v>903</v>
      </c>
      <c r="G1351" s="70">
        <v>0.72916666666666663</v>
      </c>
      <c r="H1351" s="70">
        <v>0.5</v>
      </c>
      <c r="I1351" s="71">
        <v>44351</v>
      </c>
      <c r="J1351" s="71">
        <v>44352</v>
      </c>
      <c r="K1351" s="71">
        <v>44351</v>
      </c>
      <c r="L1351" s="71">
        <v>44352</v>
      </c>
      <c r="M1351" s="70">
        <v>0.72916666666666663</v>
      </c>
      <c r="N1351" s="70">
        <v>0.33333333333333331</v>
      </c>
      <c r="O1351" s="50" t="s">
        <v>272</v>
      </c>
      <c r="P1351" s="50" t="s">
        <v>142</v>
      </c>
      <c r="Q1351" s="50" t="s">
        <v>47</v>
      </c>
      <c r="R1351" s="50" t="s">
        <v>443</v>
      </c>
      <c r="S1351" s="50" t="s">
        <v>336</v>
      </c>
      <c r="T1351" s="50" t="s">
        <v>184</v>
      </c>
      <c r="U1351" s="151">
        <f t="shared" si="428"/>
        <v>1</v>
      </c>
      <c r="V1351" s="50">
        <f t="shared" si="429"/>
        <v>1</v>
      </c>
      <c r="W1351" s="152">
        <f t="shared" si="430"/>
        <v>4.2333333333333306E-2</v>
      </c>
      <c r="X1351" s="152">
        <f t="shared" si="431"/>
        <v>0.27149999999999996</v>
      </c>
      <c r="Y1351" s="134">
        <f t="shared" si="432"/>
        <v>1</v>
      </c>
      <c r="Z1351" s="152">
        <f t="shared" si="433"/>
        <v>0</v>
      </c>
      <c r="AA1351" s="152">
        <f t="shared" si="434"/>
        <v>0.27149999999999996</v>
      </c>
      <c r="AB1351" s="91">
        <f t="shared" si="435"/>
        <v>5</v>
      </c>
      <c r="AC1351" s="81">
        <f t="shared" si="436"/>
        <v>6</v>
      </c>
      <c r="AD1351" s="81">
        <f t="shared" si="437"/>
        <v>22</v>
      </c>
      <c r="AE1351" s="81" t="str">
        <f t="shared" si="438"/>
        <v>6-22</v>
      </c>
      <c r="AF1351" s="152">
        <f t="shared" si="439"/>
        <v>-0.12433333333333338</v>
      </c>
      <c r="AG1351" s="153">
        <f t="shared" si="440"/>
        <v>1</v>
      </c>
      <c r="AH1351" s="85">
        <f t="shared" si="441"/>
        <v>1</v>
      </c>
      <c r="AI1351" s="81">
        <f t="shared" si="442"/>
        <v>22</v>
      </c>
    </row>
    <row r="1352" spans="2:35" x14ac:dyDescent="0.25">
      <c r="B1352" s="50" t="s">
        <v>140</v>
      </c>
      <c r="C1352" s="85">
        <v>494</v>
      </c>
      <c r="D1352" s="85">
        <f t="shared" si="443"/>
        <v>0</v>
      </c>
      <c r="E1352" s="50" t="s">
        <v>2105</v>
      </c>
      <c r="F1352" s="50" t="s">
        <v>441</v>
      </c>
      <c r="G1352" s="70">
        <v>0.72916666666666663</v>
      </c>
      <c r="H1352" s="70">
        <v>0.5</v>
      </c>
      <c r="I1352" s="71">
        <v>44351</v>
      </c>
      <c r="J1352" s="71">
        <v>44352</v>
      </c>
      <c r="K1352" s="71">
        <v>44352</v>
      </c>
      <c r="L1352" s="71">
        <v>44352</v>
      </c>
      <c r="M1352" s="70">
        <v>0.4375</v>
      </c>
      <c r="N1352" s="70">
        <v>0.45833333333333331</v>
      </c>
      <c r="O1352" s="50" t="s">
        <v>271</v>
      </c>
      <c r="P1352" s="50" t="s">
        <v>142</v>
      </c>
      <c r="Q1352" s="50" t="s">
        <v>77</v>
      </c>
      <c r="R1352" s="50" t="s">
        <v>338</v>
      </c>
      <c r="S1352" s="50" t="s">
        <v>336</v>
      </c>
      <c r="T1352" s="50" t="s">
        <v>184</v>
      </c>
      <c r="U1352" s="151">
        <f t="shared" si="428"/>
        <v>1</v>
      </c>
      <c r="V1352" s="50">
        <f t="shared" si="429"/>
        <v>1</v>
      </c>
      <c r="W1352" s="152">
        <f t="shared" si="430"/>
        <v>4.2333333333333306E-2</v>
      </c>
      <c r="X1352" s="152">
        <f t="shared" si="431"/>
        <v>0.27149999999999996</v>
      </c>
      <c r="Y1352" s="134">
        <f t="shared" si="432"/>
        <v>1</v>
      </c>
      <c r="Z1352" s="152">
        <f t="shared" si="433"/>
        <v>0</v>
      </c>
      <c r="AA1352" s="152">
        <f t="shared" si="434"/>
        <v>0.27149999999999996</v>
      </c>
      <c r="AB1352" s="91">
        <f t="shared" si="435"/>
        <v>5</v>
      </c>
      <c r="AC1352" s="81">
        <f t="shared" si="436"/>
        <v>6</v>
      </c>
      <c r="AD1352" s="81">
        <f t="shared" si="437"/>
        <v>22</v>
      </c>
      <c r="AE1352" s="81" t="str">
        <f t="shared" si="438"/>
        <v>6-22</v>
      </c>
      <c r="AF1352" s="152">
        <f t="shared" si="439"/>
        <v>2.0833333333333315E-2</v>
      </c>
      <c r="AG1352" s="153">
        <f t="shared" si="440"/>
        <v>0</v>
      </c>
      <c r="AH1352" s="85">
        <f t="shared" si="441"/>
        <v>1</v>
      </c>
      <c r="AI1352" s="81">
        <f t="shared" si="442"/>
        <v>22</v>
      </c>
    </row>
    <row r="1353" spans="2:35" x14ac:dyDescent="0.25">
      <c r="B1353" s="50" t="s">
        <v>140</v>
      </c>
      <c r="C1353" s="85">
        <v>494</v>
      </c>
      <c r="D1353" s="85">
        <f t="shared" si="443"/>
        <v>0</v>
      </c>
      <c r="E1353" s="50" t="s">
        <v>2106</v>
      </c>
      <c r="F1353" s="50" t="s">
        <v>897</v>
      </c>
      <c r="G1353" s="70">
        <v>0.72916666666666663</v>
      </c>
      <c r="H1353" s="70">
        <v>0.5</v>
      </c>
      <c r="I1353" s="71">
        <v>44351</v>
      </c>
      <c r="J1353" s="71">
        <v>44352</v>
      </c>
      <c r="K1353" s="71">
        <v>44352</v>
      </c>
      <c r="L1353" s="71">
        <v>44352</v>
      </c>
      <c r="M1353" s="70">
        <v>0.4375</v>
      </c>
      <c r="N1353" s="70">
        <v>0.47916666666666669</v>
      </c>
      <c r="O1353" s="50" t="s">
        <v>65</v>
      </c>
      <c r="P1353" s="50" t="s">
        <v>142</v>
      </c>
      <c r="Q1353" s="50" t="s">
        <v>77</v>
      </c>
      <c r="R1353" s="50" t="s">
        <v>351</v>
      </c>
      <c r="S1353" s="50" t="s">
        <v>336</v>
      </c>
      <c r="T1353" s="50" t="s">
        <v>184</v>
      </c>
      <c r="U1353" s="151">
        <f t="shared" si="428"/>
        <v>1</v>
      </c>
      <c r="V1353" s="50">
        <f t="shared" si="429"/>
        <v>1</v>
      </c>
      <c r="W1353" s="152">
        <f t="shared" si="430"/>
        <v>4.2333333333333306E-2</v>
      </c>
      <c r="X1353" s="152">
        <f t="shared" si="431"/>
        <v>0.27149999999999996</v>
      </c>
      <c r="Y1353" s="134">
        <f t="shared" si="432"/>
        <v>1</v>
      </c>
      <c r="Z1353" s="152">
        <f t="shared" si="433"/>
        <v>0</v>
      </c>
      <c r="AA1353" s="152">
        <f t="shared" si="434"/>
        <v>0.27149999999999996</v>
      </c>
      <c r="AB1353" s="91">
        <f t="shared" si="435"/>
        <v>5</v>
      </c>
      <c r="AC1353" s="81">
        <f t="shared" si="436"/>
        <v>6</v>
      </c>
      <c r="AD1353" s="81">
        <f t="shared" si="437"/>
        <v>22</v>
      </c>
      <c r="AE1353" s="81" t="str">
        <f t="shared" si="438"/>
        <v>6-22</v>
      </c>
      <c r="AF1353" s="152">
        <f t="shared" si="439"/>
        <v>4.1666666666666685E-2</v>
      </c>
      <c r="AG1353" s="153">
        <f t="shared" si="440"/>
        <v>0</v>
      </c>
      <c r="AH1353" s="85">
        <f t="shared" si="441"/>
        <v>1</v>
      </c>
      <c r="AI1353" s="81">
        <f t="shared" si="442"/>
        <v>22</v>
      </c>
    </row>
    <row r="1354" spans="2:35" x14ac:dyDescent="0.25">
      <c r="B1354" s="175" t="s">
        <v>140</v>
      </c>
      <c r="C1354" s="129">
        <v>494</v>
      </c>
      <c r="D1354" s="273">
        <f t="shared" si="443"/>
        <v>1</v>
      </c>
      <c r="E1354" s="274" t="s">
        <v>2107</v>
      </c>
      <c r="F1354" s="274" t="s">
        <v>441</v>
      </c>
      <c r="G1354" s="176">
        <v>0.72916666666666663</v>
      </c>
      <c r="H1354" s="176">
        <v>0.5</v>
      </c>
      <c r="I1354" s="177">
        <v>44351</v>
      </c>
      <c r="J1354" s="177">
        <v>44352</v>
      </c>
      <c r="K1354" s="177">
        <v>44352</v>
      </c>
      <c r="L1354" s="177">
        <v>44352</v>
      </c>
      <c r="M1354" s="109">
        <v>0.45833333333333331</v>
      </c>
      <c r="N1354" s="109">
        <v>0.5</v>
      </c>
      <c r="O1354" s="274" t="s">
        <v>72</v>
      </c>
      <c r="P1354" s="274" t="s">
        <v>142</v>
      </c>
      <c r="Q1354" s="274" t="s">
        <v>77</v>
      </c>
      <c r="R1354" s="274" t="s">
        <v>338</v>
      </c>
      <c r="S1354" s="274" t="s">
        <v>336</v>
      </c>
      <c r="T1354" s="274" t="s">
        <v>184</v>
      </c>
      <c r="U1354" s="151">
        <f t="shared" si="428"/>
        <v>1</v>
      </c>
      <c r="V1354" s="50">
        <f t="shared" si="429"/>
        <v>1</v>
      </c>
      <c r="W1354" s="152">
        <f t="shared" si="430"/>
        <v>4.2333333333333306E-2</v>
      </c>
      <c r="X1354" s="152">
        <f t="shared" si="431"/>
        <v>0.27149999999999996</v>
      </c>
      <c r="Y1354" s="134">
        <f t="shared" si="432"/>
        <v>1</v>
      </c>
      <c r="Z1354" s="152">
        <f t="shared" si="433"/>
        <v>0</v>
      </c>
      <c r="AA1354" s="152">
        <f t="shared" si="434"/>
        <v>0.27149999999999996</v>
      </c>
      <c r="AB1354" s="91">
        <f t="shared" si="435"/>
        <v>5</v>
      </c>
      <c r="AC1354" s="81">
        <f t="shared" si="436"/>
        <v>6</v>
      </c>
      <c r="AD1354" s="81">
        <f t="shared" si="437"/>
        <v>22</v>
      </c>
      <c r="AE1354" s="81" t="str">
        <f t="shared" si="438"/>
        <v>6-22</v>
      </c>
      <c r="AF1354" s="152">
        <f t="shared" si="439"/>
        <v>4.1666666666666685E-2</v>
      </c>
      <c r="AG1354" s="153">
        <f t="shared" si="440"/>
        <v>0</v>
      </c>
      <c r="AH1354" s="85">
        <f t="shared" si="441"/>
        <v>1</v>
      </c>
      <c r="AI1354" s="81">
        <f t="shared" si="442"/>
        <v>22</v>
      </c>
    </row>
    <row r="1355" spans="2:35" x14ac:dyDescent="0.25">
      <c r="B1355" s="50" t="s">
        <v>167</v>
      </c>
      <c r="C1355" s="85">
        <v>495</v>
      </c>
      <c r="D1355" s="85">
        <f t="shared" si="443"/>
        <v>1</v>
      </c>
      <c r="E1355" s="50" t="s">
        <v>2108</v>
      </c>
      <c r="F1355" s="50" t="s">
        <v>903</v>
      </c>
      <c r="G1355" s="70">
        <v>0.29166666666666669</v>
      </c>
      <c r="H1355" s="70">
        <v>0.34375</v>
      </c>
      <c r="I1355" s="71">
        <v>44352</v>
      </c>
      <c r="J1355" s="71">
        <v>44352</v>
      </c>
      <c r="K1355" s="71">
        <v>44352</v>
      </c>
      <c r="L1355" s="71">
        <v>44352</v>
      </c>
      <c r="M1355" s="70">
        <v>0.3125</v>
      </c>
      <c r="N1355" s="70">
        <v>0.34375</v>
      </c>
      <c r="O1355" s="50" t="s">
        <v>100</v>
      </c>
      <c r="P1355" s="50" t="s">
        <v>266</v>
      </c>
      <c r="Q1355" s="50" t="s">
        <v>77</v>
      </c>
      <c r="R1355" s="50" t="s">
        <v>443</v>
      </c>
      <c r="S1355" s="50" t="s">
        <v>336</v>
      </c>
      <c r="T1355" s="50" t="s">
        <v>184</v>
      </c>
      <c r="U1355" s="151">
        <f t="shared" si="428"/>
        <v>0</v>
      </c>
      <c r="V1355" s="50">
        <f t="shared" si="429"/>
        <v>1</v>
      </c>
      <c r="W1355" s="152">
        <f t="shared" si="430"/>
        <v>5.2083333333333315E-2</v>
      </c>
      <c r="X1355" s="152">
        <f t="shared" si="431"/>
        <v>5.2083333333333315E-2</v>
      </c>
      <c r="Y1355" s="134">
        <f t="shared" si="432"/>
        <v>1</v>
      </c>
      <c r="Z1355" s="152">
        <f t="shared" si="433"/>
        <v>0</v>
      </c>
      <c r="AA1355" s="152">
        <f t="shared" si="434"/>
        <v>5.2083333333333315E-2</v>
      </c>
      <c r="AB1355" s="91">
        <f t="shared" si="435"/>
        <v>5</v>
      </c>
      <c r="AC1355" s="81">
        <f t="shared" si="436"/>
        <v>6</v>
      </c>
      <c r="AD1355" s="81">
        <f t="shared" si="437"/>
        <v>22</v>
      </c>
      <c r="AE1355" s="81" t="str">
        <f t="shared" si="438"/>
        <v>6-22</v>
      </c>
      <c r="AF1355" s="152">
        <f t="shared" si="439"/>
        <v>3.125E-2</v>
      </c>
      <c r="AG1355" s="153">
        <f t="shared" si="440"/>
        <v>0</v>
      </c>
      <c r="AH1355" s="85">
        <f t="shared" si="441"/>
        <v>1</v>
      </c>
      <c r="AI1355" s="81">
        <f t="shared" si="442"/>
        <v>22</v>
      </c>
    </row>
    <row r="1356" spans="2:35" ht="30" x14ac:dyDescent="0.25">
      <c r="B1356" s="50" t="s">
        <v>115</v>
      </c>
      <c r="C1356" s="85">
        <v>496</v>
      </c>
      <c r="D1356" s="85">
        <f t="shared" si="443"/>
        <v>1</v>
      </c>
      <c r="E1356" s="50" t="s">
        <v>2112</v>
      </c>
      <c r="F1356" s="50" t="s">
        <v>441</v>
      </c>
      <c r="G1356" s="70">
        <v>0.29166666666666669</v>
      </c>
      <c r="H1356" s="70">
        <v>0.375</v>
      </c>
      <c r="I1356" s="71">
        <v>44352</v>
      </c>
      <c r="J1356" s="71">
        <v>44352</v>
      </c>
      <c r="K1356" s="71">
        <v>44352</v>
      </c>
      <c r="L1356" s="71">
        <v>44352</v>
      </c>
      <c r="M1356" s="70">
        <v>0.3125</v>
      </c>
      <c r="N1356" s="70">
        <v>0.375</v>
      </c>
      <c r="O1356" s="72" t="s">
        <v>2109</v>
      </c>
      <c r="P1356" s="50" t="s">
        <v>704</v>
      </c>
      <c r="Q1356" s="50" t="s">
        <v>77</v>
      </c>
      <c r="R1356" s="50" t="s">
        <v>338</v>
      </c>
      <c r="S1356" s="50" t="s">
        <v>336</v>
      </c>
      <c r="T1356" s="50" t="s">
        <v>184</v>
      </c>
      <c r="U1356" s="151">
        <f t="shared" si="428"/>
        <v>0</v>
      </c>
      <c r="V1356" s="50">
        <f t="shared" si="429"/>
        <v>1</v>
      </c>
      <c r="W1356" s="152">
        <f t="shared" si="430"/>
        <v>8.3333333333333315E-2</v>
      </c>
      <c r="X1356" s="152">
        <f t="shared" si="431"/>
        <v>8.3333333333333315E-2</v>
      </c>
      <c r="Y1356" s="134">
        <f t="shared" si="432"/>
        <v>1</v>
      </c>
      <c r="Z1356" s="152">
        <f t="shared" si="433"/>
        <v>0</v>
      </c>
      <c r="AA1356" s="152">
        <f t="shared" si="434"/>
        <v>8.3333333333333315E-2</v>
      </c>
      <c r="AB1356" s="91">
        <f t="shared" si="435"/>
        <v>5</v>
      </c>
      <c r="AC1356" s="81">
        <f t="shared" si="436"/>
        <v>6</v>
      </c>
      <c r="AD1356" s="81">
        <f t="shared" si="437"/>
        <v>22</v>
      </c>
      <c r="AE1356" s="81" t="str">
        <f t="shared" si="438"/>
        <v>6-22</v>
      </c>
      <c r="AF1356" s="152">
        <f t="shared" si="439"/>
        <v>6.25E-2</v>
      </c>
      <c r="AG1356" s="153">
        <f t="shared" si="440"/>
        <v>0</v>
      </c>
      <c r="AH1356" s="85">
        <f t="shared" si="441"/>
        <v>1</v>
      </c>
      <c r="AI1356" s="81">
        <f t="shared" si="442"/>
        <v>22</v>
      </c>
    </row>
    <row r="1357" spans="2:35" x14ac:dyDescent="0.25">
      <c r="B1357" s="50" t="s">
        <v>60</v>
      </c>
      <c r="C1357" s="85">
        <v>497</v>
      </c>
      <c r="D1357" s="85">
        <f t="shared" si="443"/>
        <v>0</v>
      </c>
      <c r="E1357" s="50" t="s">
        <v>2110</v>
      </c>
      <c r="F1357" s="50" t="s">
        <v>441</v>
      </c>
      <c r="G1357" s="70">
        <v>0.33680555555555558</v>
      </c>
      <c r="H1357" s="70">
        <v>0.625</v>
      </c>
      <c r="I1357" s="71">
        <v>44352</v>
      </c>
      <c r="J1357" s="71">
        <v>44352</v>
      </c>
      <c r="K1357" s="71">
        <v>44352</v>
      </c>
      <c r="L1357" s="71">
        <v>44352</v>
      </c>
      <c r="M1357" s="70">
        <v>0.33680555555555558</v>
      </c>
      <c r="N1357" s="70">
        <v>0.41666666666666669</v>
      </c>
      <c r="O1357" s="50" t="s">
        <v>271</v>
      </c>
      <c r="P1357" s="50" t="s">
        <v>63</v>
      </c>
      <c r="Q1357" s="50" t="s">
        <v>77</v>
      </c>
      <c r="R1357" s="50" t="s">
        <v>338</v>
      </c>
      <c r="S1357" s="50" t="s">
        <v>336</v>
      </c>
      <c r="T1357" s="50" t="s">
        <v>184</v>
      </c>
      <c r="U1357" s="151">
        <f t="shared" si="428"/>
        <v>0</v>
      </c>
      <c r="V1357" s="50">
        <f t="shared" si="429"/>
        <v>1</v>
      </c>
      <c r="W1357" s="152">
        <f t="shared" si="430"/>
        <v>0.2051944444444444</v>
      </c>
      <c r="X1357" s="152">
        <f t="shared" si="431"/>
        <v>0.24652444444444443</v>
      </c>
      <c r="Y1357" s="134">
        <f t="shared" si="432"/>
        <v>1</v>
      </c>
      <c r="Z1357" s="152">
        <f t="shared" si="433"/>
        <v>0</v>
      </c>
      <c r="AA1357" s="152">
        <f t="shared" si="434"/>
        <v>0.24652444444444443</v>
      </c>
      <c r="AB1357" s="91">
        <f t="shared" si="435"/>
        <v>5</v>
      </c>
      <c r="AC1357" s="81">
        <f t="shared" si="436"/>
        <v>6</v>
      </c>
      <c r="AD1357" s="81">
        <f t="shared" si="437"/>
        <v>22</v>
      </c>
      <c r="AE1357" s="81" t="str">
        <f t="shared" si="438"/>
        <v>6-22</v>
      </c>
      <c r="AF1357" s="152">
        <f t="shared" si="439"/>
        <v>7.9861111111111105E-2</v>
      </c>
      <c r="AG1357" s="153">
        <f t="shared" si="440"/>
        <v>0</v>
      </c>
      <c r="AH1357" s="85">
        <f t="shared" si="441"/>
        <v>1</v>
      </c>
      <c r="AI1357" s="81">
        <f t="shared" si="442"/>
        <v>22</v>
      </c>
    </row>
    <row r="1358" spans="2:35" x14ac:dyDescent="0.25">
      <c r="B1358" s="50" t="s">
        <v>60</v>
      </c>
      <c r="C1358" s="85">
        <v>497</v>
      </c>
      <c r="D1358" s="85">
        <f t="shared" si="443"/>
        <v>1</v>
      </c>
      <c r="E1358" s="50" t="s">
        <v>2111</v>
      </c>
      <c r="F1358" s="50" t="s">
        <v>351</v>
      </c>
      <c r="G1358" s="70">
        <v>0.33680555555555558</v>
      </c>
      <c r="H1358" s="70">
        <v>0.625</v>
      </c>
      <c r="I1358" s="71">
        <v>44352</v>
      </c>
      <c r="J1358" s="71">
        <v>44352</v>
      </c>
      <c r="K1358" s="71">
        <v>44352</v>
      </c>
      <c r="L1358" s="71">
        <v>44352</v>
      </c>
      <c r="M1358" s="70">
        <v>0.41666666666666669</v>
      </c>
      <c r="N1358" s="70">
        <v>0.625</v>
      </c>
      <c r="O1358" s="50" t="s">
        <v>65</v>
      </c>
      <c r="P1358" s="50" t="s">
        <v>63</v>
      </c>
      <c r="Q1358" s="50" t="s">
        <v>77</v>
      </c>
      <c r="R1358" s="50" t="s">
        <v>351</v>
      </c>
      <c r="S1358" s="50" t="s">
        <v>336</v>
      </c>
      <c r="T1358" s="50" t="s">
        <v>184</v>
      </c>
      <c r="U1358" s="151">
        <f t="shared" si="428"/>
        <v>0</v>
      </c>
      <c r="V1358" s="50">
        <f t="shared" si="429"/>
        <v>1</v>
      </c>
      <c r="W1358" s="152">
        <f t="shared" si="430"/>
        <v>0.2051944444444444</v>
      </c>
      <c r="X1358" s="152">
        <f t="shared" si="431"/>
        <v>0.24652444444444443</v>
      </c>
      <c r="Y1358" s="134">
        <f t="shared" si="432"/>
        <v>1</v>
      </c>
      <c r="Z1358" s="152">
        <f t="shared" si="433"/>
        <v>0</v>
      </c>
      <c r="AA1358" s="152">
        <f t="shared" si="434"/>
        <v>0.24652444444444443</v>
      </c>
      <c r="AB1358" s="91">
        <f t="shared" si="435"/>
        <v>5</v>
      </c>
      <c r="AC1358" s="81">
        <f t="shared" si="436"/>
        <v>6</v>
      </c>
      <c r="AD1358" s="81">
        <f t="shared" si="437"/>
        <v>22</v>
      </c>
      <c r="AE1358" s="81" t="str">
        <f t="shared" si="438"/>
        <v>6-22</v>
      </c>
      <c r="AF1358" s="152">
        <f t="shared" si="439"/>
        <v>0.1253333333333333</v>
      </c>
      <c r="AG1358" s="153">
        <f t="shared" si="440"/>
        <v>0</v>
      </c>
      <c r="AH1358" s="85">
        <f t="shared" si="441"/>
        <v>1</v>
      </c>
      <c r="AI1358" s="81">
        <f t="shared" si="442"/>
        <v>22</v>
      </c>
    </row>
    <row r="1359" spans="2:35" x14ac:dyDescent="0.25">
      <c r="B1359" s="50" t="s">
        <v>95</v>
      </c>
      <c r="C1359" s="85">
        <v>498</v>
      </c>
      <c r="D1359" s="85">
        <f t="shared" si="443"/>
        <v>1</v>
      </c>
      <c r="E1359" s="50" t="s">
        <v>2113</v>
      </c>
      <c r="F1359" s="50" t="s">
        <v>2114</v>
      </c>
      <c r="G1359" s="70">
        <v>0.29166666666666669</v>
      </c>
      <c r="H1359" s="70">
        <v>0.60416666666666663</v>
      </c>
      <c r="I1359" s="71">
        <v>44352</v>
      </c>
      <c r="J1359" s="71">
        <v>44352</v>
      </c>
      <c r="K1359" s="71">
        <v>44352</v>
      </c>
      <c r="L1359" s="71">
        <v>44352</v>
      </c>
      <c r="M1359" s="70">
        <v>0.3125</v>
      </c>
      <c r="N1359" s="70">
        <v>0.60416666666666663</v>
      </c>
      <c r="O1359" s="50" t="s">
        <v>323</v>
      </c>
      <c r="P1359" s="50" t="s">
        <v>96</v>
      </c>
      <c r="Q1359" s="50" t="s">
        <v>77</v>
      </c>
      <c r="R1359" s="50" t="s">
        <v>352</v>
      </c>
      <c r="S1359" s="50" t="s">
        <v>337</v>
      </c>
      <c r="T1359" s="50" t="s">
        <v>188</v>
      </c>
      <c r="U1359" s="151">
        <f t="shared" ref="U1359:U1422" si="444">+J1359-I1359</f>
        <v>0</v>
      </c>
      <c r="V1359" s="50">
        <f t="shared" ref="V1359:V1422" si="445">IF(AND(G1359&lt;&gt;"",H1359&lt;&gt;""),1,0)</f>
        <v>1</v>
      </c>
      <c r="W1359" s="152">
        <f t="shared" ref="W1359:W1422" si="446">IF(OR(V1359=0,G1359="",H1359=""),0,IF(AND(V1359=1,U1359&lt;1,I1359=J1359,(H1359-G1359)&lt;=0.2075),H1359-G1359,IF(AND(V1359=1,U1359&lt;1,I1359=J1359,(H1359-G1359)&gt;0.2075),H1359-G1359-0.083,IF(AND(V1359=1,U1359&gt;1),((U1359-1)*0.3541)+(H1359-$AE$5)+($AF$5-G1359-0.083),IF(AND(V1359=1,U1359=1,I1359&lt;&gt;J1359,(H1359-G1359)&lt;=0.332),(H1359-$AE$5)+($AF$5-G1359)-0.166,(H1359-$AE$5)+($AF$5-G1359))))))</f>
        <v>0.22949999999999993</v>
      </c>
      <c r="X1359" s="152">
        <f t="shared" ref="X1359:X1422" si="447">IF(OR(V1359=0,G1359="",H1359=""),0,IF(AND(V1359=1,U1359&lt;1,I1359=J1359,(H1359-G1359)&lt;=0.2075),H1359-G1359,IF(AND(V1359=1,U1359&lt;1,I1359=J1359,(H1359-G1359)&gt;0.2075),H1359-G1359-0.04167,IF(AND(V1359=1,U1359&gt;1),((U1359-1)*0.583)+(H1359-$AE$3)+($AF$3-G1359-0.04167),IF(AND(V1359=1,U1359=1,I1359&lt;&gt;J1359,(H1359-G1359)&lt;=0.332),(H1359-$AE$3)+($AF$3-G1359)-0.166,(H1359-$AE$3)+($AF$3-G1359))))))</f>
        <v>0.27082999999999996</v>
      </c>
      <c r="Y1359" s="134">
        <f t="shared" ref="Y1359:Y1422" si="448">IFERROR(IF(H1359&gt;VLOOKUP(T1359,$AH$2:$AI$5,2,0),0,1),1)</f>
        <v>1</v>
      </c>
      <c r="Z1359" s="152">
        <f t="shared" ref="Z1359:Z1422" si="449">IF(Y1359=1,0,($AF$3-H1359))</f>
        <v>0</v>
      </c>
      <c r="AA1359" s="152">
        <f t="shared" ref="AA1359:AA1422" si="450">X1359+Z1359</f>
        <v>0.27082999999999996</v>
      </c>
      <c r="AB1359" s="91">
        <f t="shared" ref="AB1359:AB1422" si="451">DAY(J1359)</f>
        <v>5</v>
      </c>
      <c r="AC1359" s="81">
        <f t="shared" ref="AC1359:AC1422" si="452">MONTH(J1359)</f>
        <v>6</v>
      </c>
      <c r="AD1359" s="81">
        <f t="shared" ref="AD1359:AD1422" si="453">WEEKNUM(J1359,21)</f>
        <v>22</v>
      </c>
      <c r="AE1359" s="81" t="str">
        <f t="shared" ref="AE1359:AE1422" si="454">AC1359&amp;"-"&amp;AD1359</f>
        <v>6-22</v>
      </c>
      <c r="AF1359" s="152">
        <f t="shared" ref="AF1359:AF1422" si="455">IFERROR(IF(OR(AH1359=0,M1359="",N1359=""),0,IF(AND(AH1359=1,AG1359&lt;1,K1359=L1359,(N1359-M1359)&lt;=0.2075),N1359-M1359,IF(AND(AH1359=1,AG1359&lt;1,K1359=L1359,(N1359-M1359)&gt;0.2075),N1359-M1359-0.083,IF(AND(AH1359=1,AG1359&gt;1),((AG1359-1)*0.3541)+(N1359-$AE$5)+($AF$5-M1359-0.083),IF(AND(AH1359=1,AG1359=1,K1359&lt;&gt;L1359,(N1359-M1359)&lt;=0.332),(N1359-$AE$5)+($AF$5-M1359)-0.166,(N1359-$AE$5)+($AF$5-M1359)))))),"")</f>
        <v>0.20866666666666661</v>
      </c>
      <c r="AG1359" s="153">
        <f t="shared" ref="AG1359:AG1422" si="456">(L1359-K1359)</f>
        <v>0</v>
      </c>
      <c r="AH1359" s="85">
        <f t="shared" ref="AH1359:AH1422" si="457">IF(AND(R1359&lt;&gt;"",S1359&lt;&gt;""),1,0)</f>
        <v>1</v>
      </c>
      <c r="AI1359" s="81">
        <f t="shared" ref="AI1359:AI1422" si="458">WEEKNUM(L1359,21)</f>
        <v>22</v>
      </c>
    </row>
    <row r="1360" spans="2:35" x14ac:dyDescent="0.25">
      <c r="B1360" s="50" t="s">
        <v>1221</v>
      </c>
      <c r="C1360" s="85">
        <v>499</v>
      </c>
      <c r="D1360" s="85">
        <f t="shared" si="443"/>
        <v>0</v>
      </c>
      <c r="E1360" s="50" t="s">
        <v>657</v>
      </c>
      <c r="F1360" s="50" t="s">
        <v>777</v>
      </c>
      <c r="G1360" s="70">
        <v>0.39583333333333331</v>
      </c>
      <c r="H1360" s="70">
        <v>0.75</v>
      </c>
      <c r="I1360" s="71">
        <v>44352</v>
      </c>
      <c r="J1360" s="71">
        <v>44355</v>
      </c>
      <c r="K1360" s="71">
        <v>44352</v>
      </c>
      <c r="L1360" s="71">
        <v>44352</v>
      </c>
      <c r="M1360" s="70">
        <v>0.43055555555555558</v>
      </c>
      <c r="N1360" s="70">
        <v>0.47916666666666669</v>
      </c>
      <c r="O1360" s="50" t="s">
        <v>737</v>
      </c>
      <c r="P1360" s="50" t="s">
        <v>1223</v>
      </c>
      <c r="Q1360" s="50" t="s">
        <v>47</v>
      </c>
      <c r="R1360" s="50" t="s">
        <v>777</v>
      </c>
      <c r="S1360" s="50" t="s">
        <v>337</v>
      </c>
      <c r="T1360" s="50" t="s">
        <v>186</v>
      </c>
      <c r="U1360" s="151">
        <f t="shared" si="444"/>
        <v>3</v>
      </c>
      <c r="V1360" s="50">
        <f t="shared" si="445"/>
        <v>1</v>
      </c>
      <c r="W1360" s="152">
        <f t="shared" si="446"/>
        <v>1.4168666666666667</v>
      </c>
      <c r="X1360" s="152">
        <f t="shared" si="447"/>
        <v>2.1451633333333331</v>
      </c>
      <c r="Y1360" s="134">
        <f t="shared" si="448"/>
        <v>0</v>
      </c>
      <c r="Z1360" s="152">
        <f t="shared" si="449"/>
        <v>0.125</v>
      </c>
      <c r="AA1360" s="152">
        <f t="shared" si="450"/>
        <v>2.2701633333333331</v>
      </c>
      <c r="AB1360" s="91">
        <f t="shared" si="451"/>
        <v>8</v>
      </c>
      <c r="AC1360" s="81">
        <f t="shared" si="452"/>
        <v>6</v>
      </c>
      <c r="AD1360" s="81">
        <f t="shared" si="453"/>
        <v>23</v>
      </c>
      <c r="AE1360" s="81" t="str">
        <f t="shared" si="454"/>
        <v>6-23</v>
      </c>
      <c r="AF1360" s="152">
        <f t="shared" si="455"/>
        <v>4.8611111111111105E-2</v>
      </c>
      <c r="AG1360" s="153">
        <f t="shared" si="456"/>
        <v>0</v>
      </c>
      <c r="AH1360" s="85">
        <f t="shared" si="457"/>
        <v>1</v>
      </c>
      <c r="AI1360" s="81">
        <f t="shared" si="458"/>
        <v>22</v>
      </c>
    </row>
    <row r="1361" spans="2:35" ht="48" customHeight="1" x14ac:dyDescent="0.25">
      <c r="B1361" s="50" t="s">
        <v>1221</v>
      </c>
      <c r="C1361" s="85">
        <v>499</v>
      </c>
      <c r="D1361" s="85">
        <f t="shared" si="443"/>
        <v>0</v>
      </c>
      <c r="E1361" s="72" t="s">
        <v>2132</v>
      </c>
      <c r="F1361" s="50" t="s">
        <v>441</v>
      </c>
      <c r="G1361" s="70">
        <v>0.39583333333333331</v>
      </c>
      <c r="H1361" s="70">
        <v>0.75</v>
      </c>
      <c r="I1361" s="71">
        <v>44352</v>
      </c>
      <c r="J1361" s="71">
        <v>44355</v>
      </c>
      <c r="K1361" s="71">
        <v>44352</v>
      </c>
      <c r="L1361" s="71">
        <v>44352</v>
      </c>
      <c r="M1361" s="70">
        <v>0.39583333333333331</v>
      </c>
      <c r="N1361" s="70">
        <v>0.47916666666666669</v>
      </c>
      <c r="O1361" s="50" t="s">
        <v>100</v>
      </c>
      <c r="P1361" s="50" t="s">
        <v>1223</v>
      </c>
      <c r="Q1361" s="50" t="s">
        <v>47</v>
      </c>
      <c r="R1361" s="50" t="s">
        <v>443</v>
      </c>
      <c r="S1361" s="50" t="s">
        <v>336</v>
      </c>
      <c r="T1361" s="50" t="s">
        <v>186</v>
      </c>
      <c r="U1361" s="151">
        <f t="shared" si="444"/>
        <v>3</v>
      </c>
      <c r="V1361" s="50">
        <f t="shared" si="445"/>
        <v>1</v>
      </c>
      <c r="W1361" s="152">
        <f t="shared" si="446"/>
        <v>1.4168666666666667</v>
      </c>
      <c r="X1361" s="152">
        <f t="shared" si="447"/>
        <v>2.1451633333333331</v>
      </c>
      <c r="Y1361" s="134">
        <f t="shared" si="448"/>
        <v>0</v>
      </c>
      <c r="Z1361" s="152">
        <f t="shared" si="449"/>
        <v>0.125</v>
      </c>
      <c r="AA1361" s="152">
        <f t="shared" si="450"/>
        <v>2.2701633333333331</v>
      </c>
      <c r="AB1361" s="91">
        <f t="shared" si="451"/>
        <v>8</v>
      </c>
      <c r="AC1361" s="81">
        <f t="shared" si="452"/>
        <v>6</v>
      </c>
      <c r="AD1361" s="81">
        <f t="shared" si="453"/>
        <v>23</v>
      </c>
      <c r="AE1361" s="81" t="str">
        <f t="shared" si="454"/>
        <v>6-23</v>
      </c>
      <c r="AF1361" s="152">
        <f t="shared" si="455"/>
        <v>8.333333333333337E-2</v>
      </c>
      <c r="AG1361" s="153">
        <f t="shared" si="456"/>
        <v>0</v>
      </c>
      <c r="AH1361" s="85">
        <f t="shared" si="457"/>
        <v>1</v>
      </c>
      <c r="AI1361" s="81">
        <f t="shared" si="458"/>
        <v>22</v>
      </c>
    </row>
    <row r="1362" spans="2:35" ht="39.75" customHeight="1" x14ac:dyDescent="0.25">
      <c r="B1362" s="50" t="s">
        <v>1221</v>
      </c>
      <c r="C1362" s="85">
        <v>499</v>
      </c>
      <c r="D1362" s="85">
        <f t="shared" si="443"/>
        <v>0</v>
      </c>
      <c r="E1362" s="72" t="s">
        <v>2125</v>
      </c>
      <c r="F1362" s="50" t="s">
        <v>950</v>
      </c>
      <c r="G1362" s="70">
        <v>0.39583333333333331</v>
      </c>
      <c r="H1362" s="70">
        <v>0.75</v>
      </c>
      <c r="I1362" s="71">
        <v>44352</v>
      </c>
      <c r="J1362" s="71">
        <v>44355</v>
      </c>
      <c r="K1362" s="71">
        <v>44352</v>
      </c>
      <c r="L1362" s="71">
        <v>44352</v>
      </c>
      <c r="M1362" s="70">
        <v>0.5</v>
      </c>
      <c r="N1362" s="70">
        <v>0.58333333333333337</v>
      </c>
      <c r="O1362" s="72" t="s">
        <v>2126</v>
      </c>
      <c r="P1362" s="50" t="s">
        <v>1223</v>
      </c>
      <c r="Q1362" s="50" t="s">
        <v>47</v>
      </c>
      <c r="R1362" s="50" t="s">
        <v>443</v>
      </c>
      <c r="S1362" s="50" t="s">
        <v>337</v>
      </c>
      <c r="T1362" s="50" t="s">
        <v>186</v>
      </c>
      <c r="U1362" s="151">
        <f t="shared" si="444"/>
        <v>3</v>
      </c>
      <c r="V1362" s="50">
        <f t="shared" si="445"/>
        <v>1</v>
      </c>
      <c r="W1362" s="152">
        <f t="shared" si="446"/>
        <v>1.4168666666666667</v>
      </c>
      <c r="X1362" s="152">
        <f t="shared" si="447"/>
        <v>2.1451633333333331</v>
      </c>
      <c r="Y1362" s="134">
        <f t="shared" si="448"/>
        <v>0</v>
      </c>
      <c r="Z1362" s="152">
        <f t="shared" si="449"/>
        <v>0.125</v>
      </c>
      <c r="AA1362" s="152">
        <f t="shared" si="450"/>
        <v>2.2701633333333331</v>
      </c>
      <c r="AB1362" s="91">
        <f t="shared" si="451"/>
        <v>8</v>
      </c>
      <c r="AC1362" s="81">
        <f t="shared" si="452"/>
        <v>6</v>
      </c>
      <c r="AD1362" s="81">
        <f t="shared" si="453"/>
        <v>23</v>
      </c>
      <c r="AE1362" s="81" t="str">
        <f t="shared" si="454"/>
        <v>6-23</v>
      </c>
      <c r="AF1362" s="152">
        <f t="shared" si="455"/>
        <v>8.333333333333337E-2</v>
      </c>
      <c r="AG1362" s="153">
        <f t="shared" si="456"/>
        <v>0</v>
      </c>
      <c r="AH1362" s="85">
        <f t="shared" si="457"/>
        <v>1</v>
      </c>
      <c r="AI1362" s="81">
        <f t="shared" si="458"/>
        <v>22</v>
      </c>
    </row>
    <row r="1363" spans="2:35" ht="45" x14ac:dyDescent="0.25">
      <c r="B1363" s="50" t="s">
        <v>2115</v>
      </c>
      <c r="C1363" s="85">
        <v>499</v>
      </c>
      <c r="D1363" s="85">
        <f t="shared" si="443"/>
        <v>0</v>
      </c>
      <c r="E1363" s="72" t="s">
        <v>2117</v>
      </c>
      <c r="F1363" s="50" t="s">
        <v>903</v>
      </c>
      <c r="G1363" s="70">
        <v>0.39583333333333331</v>
      </c>
      <c r="H1363" s="70">
        <v>0.75</v>
      </c>
      <c r="I1363" s="71">
        <v>44352</v>
      </c>
      <c r="J1363" s="71">
        <v>44355</v>
      </c>
      <c r="K1363" s="71">
        <v>44352</v>
      </c>
      <c r="L1363" s="71">
        <v>44352</v>
      </c>
      <c r="M1363" s="70">
        <v>0.5</v>
      </c>
      <c r="N1363" s="70">
        <v>0.64583333333333337</v>
      </c>
      <c r="O1363" s="72" t="s">
        <v>2116</v>
      </c>
      <c r="P1363" s="50" t="s">
        <v>1223</v>
      </c>
      <c r="Q1363" s="50" t="s">
        <v>47</v>
      </c>
      <c r="R1363" s="50" t="s">
        <v>443</v>
      </c>
      <c r="S1363" s="50" t="s">
        <v>336</v>
      </c>
      <c r="T1363" s="50" t="s">
        <v>186</v>
      </c>
      <c r="U1363" s="151">
        <f t="shared" si="444"/>
        <v>3</v>
      </c>
      <c r="V1363" s="50">
        <f t="shared" si="445"/>
        <v>1</v>
      </c>
      <c r="W1363" s="152">
        <f t="shared" si="446"/>
        <v>1.4168666666666667</v>
      </c>
      <c r="X1363" s="152">
        <f t="shared" si="447"/>
        <v>2.1451633333333331</v>
      </c>
      <c r="Y1363" s="134">
        <f t="shared" si="448"/>
        <v>0</v>
      </c>
      <c r="Z1363" s="152">
        <f t="shared" si="449"/>
        <v>0.125</v>
      </c>
      <c r="AA1363" s="152">
        <f t="shared" si="450"/>
        <v>2.2701633333333331</v>
      </c>
      <c r="AB1363" s="91">
        <f t="shared" si="451"/>
        <v>8</v>
      </c>
      <c r="AC1363" s="81">
        <f t="shared" si="452"/>
        <v>6</v>
      </c>
      <c r="AD1363" s="81">
        <f t="shared" si="453"/>
        <v>23</v>
      </c>
      <c r="AE1363" s="81" t="str">
        <f t="shared" si="454"/>
        <v>6-23</v>
      </c>
      <c r="AF1363" s="152">
        <f t="shared" si="455"/>
        <v>0.14583333333333337</v>
      </c>
      <c r="AG1363" s="153">
        <f t="shared" si="456"/>
        <v>0</v>
      </c>
      <c r="AH1363" s="85">
        <f t="shared" si="457"/>
        <v>1</v>
      </c>
      <c r="AI1363" s="81">
        <f t="shared" si="458"/>
        <v>22</v>
      </c>
    </row>
    <row r="1364" spans="2:35" ht="30" x14ac:dyDescent="0.25">
      <c r="B1364" s="50" t="s">
        <v>2115</v>
      </c>
      <c r="C1364" s="85">
        <v>499</v>
      </c>
      <c r="D1364" s="85">
        <f t="shared" si="443"/>
        <v>0</v>
      </c>
      <c r="E1364" s="72" t="s">
        <v>2133</v>
      </c>
      <c r="F1364" s="50" t="s">
        <v>903</v>
      </c>
      <c r="G1364" s="70">
        <v>0.39583333333333331</v>
      </c>
      <c r="H1364" s="70">
        <v>0.75</v>
      </c>
      <c r="I1364" s="71">
        <v>44352</v>
      </c>
      <c r="J1364" s="71">
        <v>44355</v>
      </c>
      <c r="K1364" s="71">
        <v>44354</v>
      </c>
      <c r="L1364" s="71">
        <v>44354</v>
      </c>
      <c r="M1364" s="70">
        <v>0.33333333333333331</v>
      </c>
      <c r="N1364" s="70">
        <v>0.5</v>
      </c>
      <c r="O1364" s="72" t="s">
        <v>1871</v>
      </c>
      <c r="P1364" s="50" t="s">
        <v>1223</v>
      </c>
      <c r="Q1364" s="50" t="s">
        <v>47</v>
      </c>
      <c r="R1364" s="50" t="s">
        <v>443</v>
      </c>
      <c r="S1364" s="50" t="s">
        <v>336</v>
      </c>
      <c r="T1364" s="50" t="s">
        <v>186</v>
      </c>
      <c r="U1364" s="151">
        <f t="shared" si="444"/>
        <v>3</v>
      </c>
      <c r="V1364" s="50">
        <f t="shared" si="445"/>
        <v>1</v>
      </c>
      <c r="W1364" s="152">
        <f t="shared" si="446"/>
        <v>1.4168666666666667</v>
      </c>
      <c r="X1364" s="152">
        <f t="shared" si="447"/>
        <v>2.1451633333333331</v>
      </c>
      <c r="Y1364" s="134">
        <f t="shared" si="448"/>
        <v>0</v>
      </c>
      <c r="Z1364" s="152">
        <f t="shared" si="449"/>
        <v>0.125</v>
      </c>
      <c r="AA1364" s="152">
        <f t="shared" si="450"/>
        <v>2.2701633333333331</v>
      </c>
      <c r="AB1364" s="91">
        <f t="shared" si="451"/>
        <v>8</v>
      </c>
      <c r="AC1364" s="81">
        <f t="shared" si="452"/>
        <v>6</v>
      </c>
      <c r="AD1364" s="81">
        <f t="shared" si="453"/>
        <v>23</v>
      </c>
      <c r="AE1364" s="81" t="str">
        <f t="shared" si="454"/>
        <v>6-23</v>
      </c>
      <c r="AF1364" s="152">
        <f t="shared" si="455"/>
        <v>0.16666666666666669</v>
      </c>
      <c r="AG1364" s="153">
        <f t="shared" si="456"/>
        <v>0</v>
      </c>
      <c r="AH1364" s="85">
        <f t="shared" si="457"/>
        <v>1</v>
      </c>
      <c r="AI1364" s="81">
        <f t="shared" si="458"/>
        <v>23</v>
      </c>
    </row>
    <row r="1365" spans="2:35" x14ac:dyDescent="0.25">
      <c r="B1365" s="50" t="s">
        <v>1221</v>
      </c>
      <c r="C1365" s="85">
        <v>499</v>
      </c>
      <c r="D1365" s="85">
        <f t="shared" si="443"/>
        <v>0</v>
      </c>
      <c r="E1365" s="72" t="s">
        <v>599</v>
      </c>
      <c r="F1365" s="50" t="s">
        <v>887</v>
      </c>
      <c r="G1365" s="70">
        <v>0.39583333333333331</v>
      </c>
      <c r="H1365" s="70">
        <v>0.75</v>
      </c>
      <c r="I1365" s="71">
        <v>44352</v>
      </c>
      <c r="J1365" s="71">
        <v>44355</v>
      </c>
      <c r="K1365" s="71">
        <v>44355</v>
      </c>
      <c r="L1365" s="71">
        <v>44355</v>
      </c>
      <c r="M1365" s="70">
        <v>0.375</v>
      </c>
      <c r="N1365" s="70">
        <v>0.70833333333333337</v>
      </c>
      <c r="O1365" s="72" t="s">
        <v>400</v>
      </c>
      <c r="P1365" s="50" t="s">
        <v>1223</v>
      </c>
      <c r="Q1365" s="50" t="s">
        <v>47</v>
      </c>
      <c r="R1365" s="50" t="s">
        <v>352</v>
      </c>
      <c r="S1365" s="50" t="s">
        <v>337</v>
      </c>
      <c r="T1365" s="50" t="s">
        <v>186</v>
      </c>
      <c r="U1365" s="151">
        <f t="shared" si="444"/>
        <v>3</v>
      </c>
      <c r="V1365" s="50">
        <f t="shared" si="445"/>
        <v>1</v>
      </c>
      <c r="W1365" s="152">
        <f t="shared" si="446"/>
        <v>1.4168666666666667</v>
      </c>
      <c r="X1365" s="152">
        <f t="shared" si="447"/>
        <v>2.1451633333333331</v>
      </c>
      <c r="Y1365" s="134">
        <f t="shared" si="448"/>
        <v>0</v>
      </c>
      <c r="Z1365" s="152">
        <f t="shared" si="449"/>
        <v>0.125</v>
      </c>
      <c r="AA1365" s="152">
        <f t="shared" si="450"/>
        <v>2.2701633333333331</v>
      </c>
      <c r="AB1365" s="91">
        <f t="shared" si="451"/>
        <v>8</v>
      </c>
      <c r="AC1365" s="81">
        <f t="shared" si="452"/>
        <v>6</v>
      </c>
      <c r="AD1365" s="81">
        <f t="shared" si="453"/>
        <v>23</v>
      </c>
      <c r="AE1365" s="81" t="str">
        <f t="shared" si="454"/>
        <v>6-23</v>
      </c>
      <c r="AF1365" s="152">
        <f t="shared" si="455"/>
        <v>0.25033333333333335</v>
      </c>
      <c r="AG1365" s="153">
        <f t="shared" si="456"/>
        <v>0</v>
      </c>
      <c r="AH1365" s="85">
        <f t="shared" si="457"/>
        <v>1</v>
      </c>
      <c r="AI1365" s="81">
        <f t="shared" si="458"/>
        <v>23</v>
      </c>
    </row>
    <row r="1366" spans="2:35" x14ac:dyDescent="0.25">
      <c r="B1366" s="50" t="s">
        <v>2115</v>
      </c>
      <c r="C1366" s="85">
        <v>499</v>
      </c>
      <c r="D1366" s="85">
        <f t="shared" si="443"/>
        <v>0</v>
      </c>
      <c r="E1366" s="72" t="s">
        <v>2134</v>
      </c>
      <c r="F1366" s="50" t="s">
        <v>1051</v>
      </c>
      <c r="G1366" s="70">
        <v>0.39583333333333331</v>
      </c>
      <c r="H1366" s="70">
        <v>0.75</v>
      </c>
      <c r="I1366" s="71">
        <v>44352</v>
      </c>
      <c r="J1366" s="71">
        <v>44355</v>
      </c>
      <c r="K1366" s="71">
        <v>44355</v>
      </c>
      <c r="L1366" s="71">
        <v>44355</v>
      </c>
      <c r="M1366" s="70">
        <v>0.47916666666666669</v>
      </c>
      <c r="N1366" s="70">
        <v>0.70833333333333337</v>
      </c>
      <c r="O1366" s="72" t="s">
        <v>62</v>
      </c>
      <c r="P1366" s="50" t="s">
        <v>1223</v>
      </c>
      <c r="Q1366" s="50" t="s">
        <v>47</v>
      </c>
      <c r="R1366" s="50" t="s">
        <v>349</v>
      </c>
      <c r="S1366" s="50" t="s">
        <v>337</v>
      </c>
      <c r="T1366" s="50" t="s">
        <v>186</v>
      </c>
      <c r="U1366" s="151">
        <f t="shared" si="444"/>
        <v>3</v>
      </c>
      <c r="V1366" s="50">
        <f t="shared" si="445"/>
        <v>1</v>
      </c>
      <c r="W1366" s="152">
        <f t="shared" si="446"/>
        <v>1.4168666666666667</v>
      </c>
      <c r="X1366" s="152">
        <f t="shared" si="447"/>
        <v>2.1451633333333331</v>
      </c>
      <c r="Y1366" s="134">
        <f t="shared" si="448"/>
        <v>0</v>
      </c>
      <c r="Z1366" s="152">
        <f t="shared" si="449"/>
        <v>0.125</v>
      </c>
      <c r="AA1366" s="152">
        <f t="shared" si="450"/>
        <v>2.2701633333333331</v>
      </c>
      <c r="AB1366" s="91">
        <f t="shared" si="451"/>
        <v>8</v>
      </c>
      <c r="AC1366" s="81">
        <f t="shared" si="452"/>
        <v>6</v>
      </c>
      <c r="AD1366" s="81">
        <f t="shared" si="453"/>
        <v>23</v>
      </c>
      <c r="AE1366" s="81" t="str">
        <f t="shared" si="454"/>
        <v>6-23</v>
      </c>
      <c r="AF1366" s="152">
        <f t="shared" si="455"/>
        <v>0.14616666666666667</v>
      </c>
      <c r="AG1366" s="153">
        <f t="shared" si="456"/>
        <v>0</v>
      </c>
      <c r="AH1366" s="85">
        <f t="shared" si="457"/>
        <v>1</v>
      </c>
      <c r="AI1366" s="81">
        <f t="shared" si="458"/>
        <v>23</v>
      </c>
    </row>
    <row r="1367" spans="2:35" ht="75" x14ac:dyDescent="0.25">
      <c r="B1367" s="50" t="s">
        <v>2115</v>
      </c>
      <c r="C1367" s="85">
        <v>499</v>
      </c>
      <c r="D1367" s="85">
        <f t="shared" si="443"/>
        <v>0</v>
      </c>
      <c r="E1367" s="72" t="s">
        <v>2135</v>
      </c>
      <c r="F1367" s="50" t="s">
        <v>903</v>
      </c>
      <c r="G1367" s="70">
        <v>0.39583333333333331</v>
      </c>
      <c r="H1367" s="70">
        <v>0.75</v>
      </c>
      <c r="I1367" s="71">
        <v>44352</v>
      </c>
      <c r="J1367" s="71">
        <v>44355</v>
      </c>
      <c r="K1367" s="71">
        <v>44355</v>
      </c>
      <c r="L1367" s="71">
        <v>44355</v>
      </c>
      <c r="M1367" s="70">
        <v>0.31944444444444448</v>
      </c>
      <c r="N1367" s="70">
        <v>0.75</v>
      </c>
      <c r="O1367" s="72" t="s">
        <v>126</v>
      </c>
      <c r="P1367" s="50" t="s">
        <v>1223</v>
      </c>
      <c r="Q1367" s="50" t="s">
        <v>47</v>
      </c>
      <c r="R1367" s="50" t="s">
        <v>443</v>
      </c>
      <c r="S1367" s="50" t="s">
        <v>336</v>
      </c>
      <c r="T1367" s="50" t="s">
        <v>186</v>
      </c>
      <c r="U1367" s="151">
        <f t="shared" si="444"/>
        <v>3</v>
      </c>
      <c r="V1367" s="50">
        <f t="shared" si="445"/>
        <v>1</v>
      </c>
      <c r="W1367" s="152">
        <f t="shared" si="446"/>
        <v>1.4168666666666667</v>
      </c>
      <c r="X1367" s="152">
        <f t="shared" si="447"/>
        <v>2.1451633333333331</v>
      </c>
      <c r="Y1367" s="134">
        <f t="shared" si="448"/>
        <v>0</v>
      </c>
      <c r="Z1367" s="152">
        <f t="shared" si="449"/>
        <v>0.125</v>
      </c>
      <c r="AA1367" s="152">
        <f t="shared" si="450"/>
        <v>2.2701633333333331</v>
      </c>
      <c r="AB1367" s="91">
        <f t="shared" si="451"/>
        <v>8</v>
      </c>
      <c r="AC1367" s="81">
        <f t="shared" si="452"/>
        <v>6</v>
      </c>
      <c r="AD1367" s="81">
        <f t="shared" si="453"/>
        <v>23</v>
      </c>
      <c r="AE1367" s="81" t="str">
        <f t="shared" si="454"/>
        <v>6-23</v>
      </c>
      <c r="AF1367" s="152">
        <f t="shared" si="455"/>
        <v>0.34755555555555551</v>
      </c>
      <c r="AG1367" s="153">
        <f t="shared" si="456"/>
        <v>0</v>
      </c>
      <c r="AH1367" s="85">
        <f t="shared" si="457"/>
        <v>1</v>
      </c>
      <c r="AI1367" s="81">
        <f t="shared" si="458"/>
        <v>23</v>
      </c>
    </row>
    <row r="1368" spans="2:35" ht="30" x14ac:dyDescent="0.25">
      <c r="B1368" s="50" t="s">
        <v>2115</v>
      </c>
      <c r="C1368" s="85">
        <v>499</v>
      </c>
      <c r="D1368" s="85">
        <f t="shared" si="443"/>
        <v>1</v>
      </c>
      <c r="E1368" s="72" t="s">
        <v>2136</v>
      </c>
      <c r="F1368" s="50" t="s">
        <v>903</v>
      </c>
      <c r="G1368" s="70">
        <v>0.39583333333333331</v>
      </c>
      <c r="H1368" s="70">
        <v>0.75</v>
      </c>
      <c r="I1368" s="71">
        <v>44352</v>
      </c>
      <c r="J1368" s="71">
        <v>44355</v>
      </c>
      <c r="K1368" s="71">
        <v>44355</v>
      </c>
      <c r="L1368" s="71">
        <v>44355</v>
      </c>
      <c r="M1368" s="70">
        <v>0.6875</v>
      </c>
      <c r="N1368" s="70">
        <v>0.72916666666666663</v>
      </c>
      <c r="O1368" s="72" t="s">
        <v>2137</v>
      </c>
      <c r="P1368" s="50" t="s">
        <v>1223</v>
      </c>
      <c r="Q1368" s="50" t="s">
        <v>47</v>
      </c>
      <c r="R1368" s="50" t="s">
        <v>2138</v>
      </c>
      <c r="S1368" s="50" t="s">
        <v>337</v>
      </c>
      <c r="T1368" s="50" t="s">
        <v>186</v>
      </c>
      <c r="U1368" s="151">
        <f t="shared" si="444"/>
        <v>3</v>
      </c>
      <c r="V1368" s="50">
        <f t="shared" si="445"/>
        <v>1</v>
      </c>
      <c r="W1368" s="152">
        <f t="shared" si="446"/>
        <v>1.4168666666666667</v>
      </c>
      <c r="X1368" s="152">
        <f t="shared" si="447"/>
        <v>2.1451633333333331</v>
      </c>
      <c r="Y1368" s="134">
        <f t="shared" si="448"/>
        <v>0</v>
      </c>
      <c r="Z1368" s="152">
        <f t="shared" si="449"/>
        <v>0.125</v>
      </c>
      <c r="AA1368" s="152">
        <f t="shared" si="450"/>
        <v>2.2701633333333331</v>
      </c>
      <c r="AB1368" s="91">
        <f t="shared" si="451"/>
        <v>8</v>
      </c>
      <c r="AC1368" s="81">
        <f t="shared" si="452"/>
        <v>6</v>
      </c>
      <c r="AD1368" s="81">
        <f t="shared" si="453"/>
        <v>23</v>
      </c>
      <c r="AE1368" s="81" t="str">
        <f t="shared" si="454"/>
        <v>6-23</v>
      </c>
      <c r="AF1368" s="152">
        <f t="shared" si="455"/>
        <v>4.166666666666663E-2</v>
      </c>
      <c r="AG1368" s="153">
        <f t="shared" si="456"/>
        <v>0</v>
      </c>
      <c r="AH1368" s="85">
        <f t="shared" si="457"/>
        <v>1</v>
      </c>
      <c r="AI1368" s="81">
        <f t="shared" si="458"/>
        <v>23</v>
      </c>
    </row>
    <row r="1369" spans="2:35" x14ac:dyDescent="0.25">
      <c r="B1369" s="50" t="s">
        <v>71</v>
      </c>
      <c r="C1369" s="85">
        <v>500</v>
      </c>
      <c r="D1369" s="85">
        <f t="shared" si="443"/>
        <v>0</v>
      </c>
      <c r="E1369" s="50" t="s">
        <v>2118</v>
      </c>
      <c r="F1369" s="50" t="s">
        <v>887</v>
      </c>
      <c r="G1369" s="70">
        <v>0.375</v>
      </c>
      <c r="H1369" s="70">
        <v>0.4861111111111111</v>
      </c>
      <c r="I1369" s="71">
        <v>44352</v>
      </c>
      <c r="J1369" s="71">
        <v>44352</v>
      </c>
      <c r="K1369" s="71">
        <v>44352</v>
      </c>
      <c r="L1369" s="71">
        <v>44352</v>
      </c>
      <c r="M1369" s="70">
        <v>0.375</v>
      </c>
      <c r="N1369" s="70">
        <v>0.4861111111111111</v>
      </c>
      <c r="O1369" s="50" t="s">
        <v>372</v>
      </c>
      <c r="P1369" s="50" t="s">
        <v>73</v>
      </c>
      <c r="Q1369" s="50" t="s">
        <v>47</v>
      </c>
      <c r="R1369" s="50" t="s">
        <v>349</v>
      </c>
      <c r="S1369" s="50" t="s">
        <v>336</v>
      </c>
      <c r="T1369" s="50" t="s">
        <v>184</v>
      </c>
      <c r="U1369" s="151">
        <f t="shared" si="444"/>
        <v>0</v>
      </c>
      <c r="V1369" s="50">
        <f t="shared" si="445"/>
        <v>1</v>
      </c>
      <c r="W1369" s="152">
        <f t="shared" si="446"/>
        <v>0.1111111111111111</v>
      </c>
      <c r="X1369" s="152">
        <f t="shared" si="447"/>
        <v>0.1111111111111111</v>
      </c>
      <c r="Y1369" s="134">
        <f t="shared" si="448"/>
        <v>1</v>
      </c>
      <c r="Z1369" s="152">
        <f t="shared" si="449"/>
        <v>0</v>
      </c>
      <c r="AA1369" s="152">
        <f t="shared" si="450"/>
        <v>0.1111111111111111</v>
      </c>
      <c r="AB1369" s="91">
        <f t="shared" si="451"/>
        <v>5</v>
      </c>
      <c r="AC1369" s="81">
        <f t="shared" si="452"/>
        <v>6</v>
      </c>
      <c r="AD1369" s="81">
        <f t="shared" si="453"/>
        <v>22</v>
      </c>
      <c r="AE1369" s="81" t="str">
        <f t="shared" si="454"/>
        <v>6-22</v>
      </c>
      <c r="AF1369" s="152">
        <f t="shared" si="455"/>
        <v>0.1111111111111111</v>
      </c>
      <c r="AG1369" s="153">
        <f t="shared" si="456"/>
        <v>0</v>
      </c>
      <c r="AH1369" s="85">
        <f t="shared" si="457"/>
        <v>1</v>
      </c>
      <c r="AI1369" s="81">
        <f t="shared" si="458"/>
        <v>22</v>
      </c>
    </row>
    <row r="1370" spans="2:35" ht="45" x14ac:dyDescent="0.25">
      <c r="B1370" s="50" t="s">
        <v>71</v>
      </c>
      <c r="C1370" s="85">
        <v>500</v>
      </c>
      <c r="D1370" s="85">
        <f t="shared" si="443"/>
        <v>0</v>
      </c>
      <c r="E1370" s="72" t="s">
        <v>2119</v>
      </c>
      <c r="F1370" s="50" t="s">
        <v>441</v>
      </c>
      <c r="G1370" s="70">
        <v>0.375</v>
      </c>
      <c r="H1370" s="70">
        <v>0.41666666666666669</v>
      </c>
      <c r="I1370" s="71">
        <v>44352</v>
      </c>
      <c r="J1370" s="71">
        <v>44352</v>
      </c>
      <c r="K1370" s="71">
        <v>44352</v>
      </c>
      <c r="L1370" s="71">
        <v>44352</v>
      </c>
      <c r="M1370" s="70">
        <v>0.375</v>
      </c>
      <c r="N1370" s="70">
        <v>0.41666666666666669</v>
      </c>
      <c r="O1370" s="50" t="s">
        <v>684</v>
      </c>
      <c r="P1370" s="50" t="s">
        <v>73</v>
      </c>
      <c r="Q1370" s="50" t="s">
        <v>47</v>
      </c>
      <c r="R1370" s="50" t="s">
        <v>338</v>
      </c>
      <c r="S1370" s="50" t="s">
        <v>336</v>
      </c>
      <c r="T1370" s="50" t="s">
        <v>184</v>
      </c>
      <c r="U1370" s="151">
        <f t="shared" si="444"/>
        <v>0</v>
      </c>
      <c r="V1370" s="50">
        <f t="shared" si="445"/>
        <v>1</v>
      </c>
      <c r="W1370" s="152">
        <f t="shared" si="446"/>
        <v>4.1666666666666685E-2</v>
      </c>
      <c r="X1370" s="152">
        <f t="shared" si="447"/>
        <v>4.1666666666666685E-2</v>
      </c>
      <c r="Y1370" s="134">
        <f t="shared" si="448"/>
        <v>1</v>
      </c>
      <c r="Z1370" s="152">
        <f t="shared" si="449"/>
        <v>0</v>
      </c>
      <c r="AA1370" s="152">
        <f t="shared" si="450"/>
        <v>4.1666666666666685E-2</v>
      </c>
      <c r="AB1370" s="91">
        <f t="shared" si="451"/>
        <v>5</v>
      </c>
      <c r="AC1370" s="81">
        <f t="shared" si="452"/>
        <v>6</v>
      </c>
      <c r="AD1370" s="81">
        <f t="shared" si="453"/>
        <v>22</v>
      </c>
      <c r="AE1370" s="81" t="str">
        <f t="shared" si="454"/>
        <v>6-22</v>
      </c>
      <c r="AF1370" s="152">
        <f t="shared" si="455"/>
        <v>4.1666666666666685E-2</v>
      </c>
      <c r="AG1370" s="153">
        <f t="shared" si="456"/>
        <v>0</v>
      </c>
      <c r="AH1370" s="85">
        <f t="shared" si="457"/>
        <v>1</v>
      </c>
      <c r="AI1370" s="81">
        <f t="shared" si="458"/>
        <v>22</v>
      </c>
    </row>
    <row r="1371" spans="2:35" x14ac:dyDescent="0.25">
      <c r="B1371" s="50" t="s">
        <v>71</v>
      </c>
      <c r="C1371" s="85">
        <v>500</v>
      </c>
      <c r="D1371" s="85">
        <f t="shared" si="443"/>
        <v>1</v>
      </c>
      <c r="E1371" s="50" t="s">
        <v>2120</v>
      </c>
      <c r="F1371" s="50" t="s">
        <v>441</v>
      </c>
      <c r="G1371" s="70">
        <v>0.52083333333333337</v>
      </c>
      <c r="H1371" s="70">
        <v>0.625</v>
      </c>
      <c r="I1371" s="71">
        <v>44352</v>
      </c>
      <c r="J1371" s="71">
        <v>44352</v>
      </c>
      <c r="K1371" s="71">
        <v>44352</v>
      </c>
      <c r="L1371" s="71">
        <v>44352</v>
      </c>
      <c r="M1371" s="70">
        <v>0.52083333333333337</v>
      </c>
      <c r="N1371" s="70">
        <v>0.625</v>
      </c>
      <c r="O1371" s="50" t="s">
        <v>100</v>
      </c>
      <c r="P1371" s="50" t="s">
        <v>73</v>
      </c>
      <c r="Q1371" s="50" t="s">
        <v>47</v>
      </c>
      <c r="R1371" s="50" t="s">
        <v>978</v>
      </c>
      <c r="S1371" s="50" t="s">
        <v>336</v>
      </c>
      <c r="T1371" s="50" t="s">
        <v>184</v>
      </c>
      <c r="U1371" s="151">
        <f t="shared" si="444"/>
        <v>0</v>
      </c>
      <c r="V1371" s="50">
        <f t="shared" si="445"/>
        <v>1</v>
      </c>
      <c r="W1371" s="152">
        <f t="shared" si="446"/>
        <v>0.10416666666666663</v>
      </c>
      <c r="X1371" s="152">
        <f t="shared" si="447"/>
        <v>0.10416666666666663</v>
      </c>
      <c r="Y1371" s="134">
        <f t="shared" si="448"/>
        <v>1</v>
      </c>
      <c r="Z1371" s="152">
        <f t="shared" si="449"/>
        <v>0</v>
      </c>
      <c r="AA1371" s="152">
        <f t="shared" si="450"/>
        <v>0.10416666666666663</v>
      </c>
      <c r="AB1371" s="91">
        <f t="shared" si="451"/>
        <v>5</v>
      </c>
      <c r="AC1371" s="81">
        <f t="shared" si="452"/>
        <v>6</v>
      </c>
      <c r="AD1371" s="81">
        <f t="shared" si="453"/>
        <v>22</v>
      </c>
      <c r="AE1371" s="81" t="str">
        <f t="shared" si="454"/>
        <v>6-22</v>
      </c>
      <c r="AF1371" s="152">
        <f t="shared" si="455"/>
        <v>0.10416666666666663</v>
      </c>
      <c r="AG1371" s="153">
        <f t="shared" si="456"/>
        <v>0</v>
      </c>
      <c r="AH1371" s="85">
        <f t="shared" si="457"/>
        <v>1</v>
      </c>
      <c r="AI1371" s="81">
        <f t="shared" si="458"/>
        <v>22</v>
      </c>
    </row>
    <row r="1372" spans="2:35" ht="45" x14ac:dyDescent="0.25">
      <c r="B1372" s="50" t="s">
        <v>69</v>
      </c>
      <c r="C1372" s="85">
        <v>501</v>
      </c>
      <c r="D1372" s="85">
        <f t="shared" si="443"/>
        <v>1</v>
      </c>
      <c r="E1372" s="72" t="s">
        <v>2121</v>
      </c>
      <c r="F1372" s="50" t="s">
        <v>441</v>
      </c>
      <c r="G1372" s="70">
        <v>0.375</v>
      </c>
      <c r="H1372" s="70">
        <v>0.54166666666666663</v>
      </c>
      <c r="I1372" s="71">
        <v>44352</v>
      </c>
      <c r="J1372" s="71">
        <v>44352</v>
      </c>
      <c r="K1372" s="71">
        <v>44352</v>
      </c>
      <c r="L1372" s="71">
        <v>44352</v>
      </c>
      <c r="M1372" s="70">
        <v>0.41666666666666669</v>
      </c>
      <c r="N1372" s="70">
        <v>0.54166666666666663</v>
      </c>
      <c r="O1372" s="50" t="s">
        <v>684</v>
      </c>
      <c r="P1372" s="50" t="s">
        <v>70</v>
      </c>
      <c r="Q1372" s="50" t="s">
        <v>77</v>
      </c>
      <c r="R1372" s="50" t="s">
        <v>338</v>
      </c>
      <c r="S1372" s="50" t="s">
        <v>336</v>
      </c>
      <c r="T1372" s="50" t="s">
        <v>184</v>
      </c>
      <c r="U1372" s="151">
        <f t="shared" si="444"/>
        <v>0</v>
      </c>
      <c r="V1372" s="50">
        <f t="shared" si="445"/>
        <v>1</v>
      </c>
      <c r="W1372" s="152">
        <f t="shared" si="446"/>
        <v>0.16666666666666663</v>
      </c>
      <c r="X1372" s="152">
        <f t="shared" si="447"/>
        <v>0.16666666666666663</v>
      </c>
      <c r="Y1372" s="134">
        <f t="shared" si="448"/>
        <v>1</v>
      </c>
      <c r="Z1372" s="152">
        <f t="shared" si="449"/>
        <v>0</v>
      </c>
      <c r="AA1372" s="152">
        <f t="shared" si="450"/>
        <v>0.16666666666666663</v>
      </c>
      <c r="AB1372" s="91">
        <f t="shared" si="451"/>
        <v>5</v>
      </c>
      <c r="AC1372" s="81">
        <f t="shared" si="452"/>
        <v>6</v>
      </c>
      <c r="AD1372" s="81">
        <f t="shared" si="453"/>
        <v>22</v>
      </c>
      <c r="AE1372" s="81" t="str">
        <f t="shared" si="454"/>
        <v>6-22</v>
      </c>
      <c r="AF1372" s="152">
        <f t="shared" si="455"/>
        <v>0.12499999999999994</v>
      </c>
      <c r="AG1372" s="153">
        <f t="shared" si="456"/>
        <v>0</v>
      </c>
      <c r="AH1372" s="85">
        <f t="shared" si="457"/>
        <v>1</v>
      </c>
      <c r="AI1372" s="81">
        <f t="shared" si="458"/>
        <v>22</v>
      </c>
    </row>
    <row r="1373" spans="2:35" x14ac:dyDescent="0.25">
      <c r="B1373" s="50" t="s">
        <v>138</v>
      </c>
      <c r="C1373" s="85">
        <v>502</v>
      </c>
      <c r="D1373" s="85">
        <f t="shared" si="443"/>
        <v>1</v>
      </c>
      <c r="E1373" s="50" t="s">
        <v>2122</v>
      </c>
      <c r="F1373" s="50" t="s">
        <v>344</v>
      </c>
      <c r="G1373" s="70">
        <v>0.375</v>
      </c>
      <c r="H1373" s="70">
        <v>0.47916666666666669</v>
      </c>
      <c r="I1373" s="71">
        <v>44352</v>
      </c>
      <c r="J1373" s="71">
        <v>44352</v>
      </c>
      <c r="K1373" s="71">
        <v>44352</v>
      </c>
      <c r="L1373" s="71">
        <v>44352</v>
      </c>
      <c r="M1373" s="70">
        <v>0.375</v>
      </c>
      <c r="N1373" s="70">
        <v>0.47916666666666669</v>
      </c>
      <c r="O1373" s="50" t="s">
        <v>738</v>
      </c>
      <c r="P1373" s="50" t="s">
        <v>139</v>
      </c>
      <c r="Q1373" s="50" t="s">
        <v>77</v>
      </c>
      <c r="R1373" s="50" t="s">
        <v>344</v>
      </c>
      <c r="S1373" s="50" t="s">
        <v>336</v>
      </c>
      <c r="T1373" s="50" t="s">
        <v>184</v>
      </c>
      <c r="U1373" s="151">
        <f t="shared" si="444"/>
        <v>0</v>
      </c>
      <c r="V1373" s="50">
        <f t="shared" si="445"/>
        <v>1</v>
      </c>
      <c r="W1373" s="152">
        <f t="shared" si="446"/>
        <v>0.10416666666666669</v>
      </c>
      <c r="X1373" s="152">
        <f t="shared" si="447"/>
        <v>0.10416666666666669</v>
      </c>
      <c r="Y1373" s="134">
        <f t="shared" si="448"/>
        <v>1</v>
      </c>
      <c r="Z1373" s="152">
        <f t="shared" si="449"/>
        <v>0</v>
      </c>
      <c r="AA1373" s="152">
        <f t="shared" si="450"/>
        <v>0.10416666666666669</v>
      </c>
      <c r="AB1373" s="91">
        <f t="shared" si="451"/>
        <v>5</v>
      </c>
      <c r="AC1373" s="81">
        <f t="shared" si="452"/>
        <v>6</v>
      </c>
      <c r="AD1373" s="81">
        <f t="shared" si="453"/>
        <v>22</v>
      </c>
      <c r="AE1373" s="81" t="str">
        <f t="shared" si="454"/>
        <v>6-22</v>
      </c>
      <c r="AF1373" s="152">
        <f t="shared" si="455"/>
        <v>0.10416666666666669</v>
      </c>
      <c r="AG1373" s="153">
        <f t="shared" si="456"/>
        <v>0</v>
      </c>
      <c r="AH1373" s="85">
        <f t="shared" si="457"/>
        <v>1</v>
      </c>
      <c r="AI1373" s="81">
        <f t="shared" si="458"/>
        <v>22</v>
      </c>
    </row>
    <row r="1374" spans="2:35" x14ac:dyDescent="0.25">
      <c r="B1374" s="50" t="s">
        <v>76</v>
      </c>
      <c r="C1374" s="85">
        <v>503</v>
      </c>
      <c r="D1374" s="85">
        <f t="shared" si="443"/>
        <v>1</v>
      </c>
      <c r="E1374" s="72" t="s">
        <v>2123</v>
      </c>
      <c r="F1374" s="50" t="s">
        <v>903</v>
      </c>
      <c r="G1374" s="70">
        <v>0.33333333333333331</v>
      </c>
      <c r="H1374" s="70">
        <v>0.54166666666666663</v>
      </c>
      <c r="I1374" s="71">
        <v>44352</v>
      </c>
      <c r="J1374" s="71">
        <v>44352</v>
      </c>
      <c r="K1374" s="71">
        <v>44352</v>
      </c>
      <c r="L1374" s="71">
        <v>44352</v>
      </c>
      <c r="M1374" s="70">
        <v>0.33333333333333331</v>
      </c>
      <c r="N1374" s="70">
        <v>0.54166666666666663</v>
      </c>
      <c r="O1374" s="50" t="s">
        <v>272</v>
      </c>
      <c r="P1374" s="50" t="s">
        <v>164</v>
      </c>
      <c r="Q1374" s="50" t="s">
        <v>47</v>
      </c>
      <c r="R1374" s="50" t="s">
        <v>443</v>
      </c>
      <c r="S1374" s="50" t="s">
        <v>336</v>
      </c>
      <c r="T1374" s="50" t="s">
        <v>184</v>
      </c>
      <c r="U1374" s="151">
        <f t="shared" si="444"/>
        <v>0</v>
      </c>
      <c r="V1374" s="50">
        <f t="shared" si="445"/>
        <v>1</v>
      </c>
      <c r="W1374" s="152">
        <f t="shared" si="446"/>
        <v>0.1253333333333333</v>
      </c>
      <c r="X1374" s="152">
        <f t="shared" si="447"/>
        <v>0.16666333333333333</v>
      </c>
      <c r="Y1374" s="134">
        <f t="shared" si="448"/>
        <v>1</v>
      </c>
      <c r="Z1374" s="152">
        <f t="shared" si="449"/>
        <v>0</v>
      </c>
      <c r="AA1374" s="152">
        <f t="shared" si="450"/>
        <v>0.16666333333333333</v>
      </c>
      <c r="AB1374" s="91">
        <f t="shared" si="451"/>
        <v>5</v>
      </c>
      <c r="AC1374" s="81">
        <f t="shared" si="452"/>
        <v>6</v>
      </c>
      <c r="AD1374" s="81">
        <f t="shared" si="453"/>
        <v>22</v>
      </c>
      <c r="AE1374" s="81" t="str">
        <f t="shared" si="454"/>
        <v>6-22</v>
      </c>
      <c r="AF1374" s="152">
        <f t="shared" si="455"/>
        <v>0.1253333333333333</v>
      </c>
      <c r="AG1374" s="153">
        <f t="shared" si="456"/>
        <v>0</v>
      </c>
      <c r="AH1374" s="85">
        <f t="shared" si="457"/>
        <v>1</v>
      </c>
      <c r="AI1374" s="81">
        <f t="shared" si="458"/>
        <v>22</v>
      </c>
    </row>
    <row r="1375" spans="2:35" x14ac:dyDescent="0.25">
      <c r="B1375" s="50" t="s">
        <v>86</v>
      </c>
      <c r="C1375" s="85">
        <v>504</v>
      </c>
      <c r="D1375" s="85">
        <f t="shared" si="443"/>
        <v>1</v>
      </c>
      <c r="E1375" s="50" t="s">
        <v>2124</v>
      </c>
      <c r="F1375" s="50" t="s">
        <v>1016</v>
      </c>
      <c r="G1375" s="70">
        <v>0.3125</v>
      </c>
      <c r="H1375" s="70">
        <v>0.35416666666666669</v>
      </c>
      <c r="I1375" s="71">
        <v>44352</v>
      </c>
      <c r="J1375" s="71">
        <v>44352</v>
      </c>
      <c r="K1375" s="71">
        <v>44352</v>
      </c>
      <c r="L1375" s="71">
        <v>44352</v>
      </c>
      <c r="M1375" s="70">
        <v>0.3125</v>
      </c>
      <c r="N1375" s="70">
        <v>0.35416666666666669</v>
      </c>
      <c r="O1375" s="50" t="s">
        <v>400</v>
      </c>
      <c r="P1375" s="50"/>
      <c r="Q1375" s="50" t="s">
        <v>47</v>
      </c>
      <c r="R1375" s="50" t="s">
        <v>352</v>
      </c>
      <c r="S1375" s="50" t="s">
        <v>337</v>
      </c>
      <c r="T1375" s="50" t="s">
        <v>184</v>
      </c>
      <c r="U1375" s="151">
        <f t="shared" si="444"/>
        <v>0</v>
      </c>
      <c r="V1375" s="50">
        <f t="shared" si="445"/>
        <v>1</v>
      </c>
      <c r="W1375" s="152">
        <f t="shared" si="446"/>
        <v>4.1666666666666685E-2</v>
      </c>
      <c r="X1375" s="152">
        <f t="shared" si="447"/>
        <v>4.1666666666666685E-2</v>
      </c>
      <c r="Y1375" s="134">
        <f t="shared" si="448"/>
        <v>1</v>
      </c>
      <c r="Z1375" s="152">
        <f t="shared" si="449"/>
        <v>0</v>
      </c>
      <c r="AA1375" s="152">
        <f t="shared" si="450"/>
        <v>4.1666666666666685E-2</v>
      </c>
      <c r="AB1375" s="91">
        <f t="shared" si="451"/>
        <v>5</v>
      </c>
      <c r="AC1375" s="81">
        <f t="shared" si="452"/>
        <v>6</v>
      </c>
      <c r="AD1375" s="81">
        <f t="shared" si="453"/>
        <v>22</v>
      </c>
      <c r="AE1375" s="81" t="str">
        <f t="shared" si="454"/>
        <v>6-22</v>
      </c>
      <c r="AF1375" s="152">
        <f t="shared" si="455"/>
        <v>4.1666666666666685E-2</v>
      </c>
      <c r="AG1375" s="153">
        <f t="shared" si="456"/>
        <v>0</v>
      </c>
      <c r="AH1375" s="85">
        <f t="shared" si="457"/>
        <v>1</v>
      </c>
      <c r="AI1375" s="81">
        <f t="shared" si="458"/>
        <v>22</v>
      </c>
    </row>
    <row r="1376" spans="2:35" ht="30" x14ac:dyDescent="0.25">
      <c r="B1376" s="50" t="s">
        <v>64</v>
      </c>
      <c r="C1376" s="85">
        <v>505</v>
      </c>
      <c r="D1376" s="85">
        <f t="shared" si="443"/>
        <v>0</v>
      </c>
      <c r="E1376" s="72" t="s">
        <v>2127</v>
      </c>
      <c r="F1376" s="50" t="s">
        <v>903</v>
      </c>
      <c r="G1376" s="70">
        <v>0.38541666666666669</v>
      </c>
      <c r="H1376" s="70">
        <v>0.52083333333333337</v>
      </c>
      <c r="I1376" s="71">
        <v>44352</v>
      </c>
      <c r="J1376" s="71">
        <v>44352</v>
      </c>
      <c r="K1376" s="71">
        <v>44352</v>
      </c>
      <c r="L1376" s="71">
        <v>44352</v>
      </c>
      <c r="M1376" s="70">
        <v>0.40277777777777773</v>
      </c>
      <c r="N1376" s="70">
        <v>0.5</v>
      </c>
      <c r="O1376" s="50" t="s">
        <v>126</v>
      </c>
      <c r="P1376" s="50" t="s">
        <v>66</v>
      </c>
      <c r="Q1376" s="50" t="s">
        <v>77</v>
      </c>
      <c r="R1376" s="50" t="s">
        <v>443</v>
      </c>
      <c r="S1376" s="50" t="s">
        <v>336</v>
      </c>
      <c r="T1376" s="50" t="s">
        <v>184</v>
      </c>
      <c r="U1376" s="151">
        <f t="shared" si="444"/>
        <v>0</v>
      </c>
      <c r="V1376" s="50">
        <f t="shared" si="445"/>
        <v>1</v>
      </c>
      <c r="W1376" s="152">
        <f t="shared" si="446"/>
        <v>0.13541666666666669</v>
      </c>
      <c r="X1376" s="152">
        <f t="shared" si="447"/>
        <v>0.13541666666666669</v>
      </c>
      <c r="Y1376" s="134">
        <f t="shared" si="448"/>
        <v>1</v>
      </c>
      <c r="Z1376" s="152">
        <f t="shared" si="449"/>
        <v>0</v>
      </c>
      <c r="AA1376" s="152">
        <f t="shared" si="450"/>
        <v>0.13541666666666669</v>
      </c>
      <c r="AB1376" s="91">
        <f t="shared" si="451"/>
        <v>5</v>
      </c>
      <c r="AC1376" s="81">
        <f t="shared" si="452"/>
        <v>6</v>
      </c>
      <c r="AD1376" s="81">
        <f t="shared" si="453"/>
        <v>22</v>
      </c>
      <c r="AE1376" s="81" t="str">
        <f t="shared" si="454"/>
        <v>6-22</v>
      </c>
      <c r="AF1376" s="152">
        <f t="shared" si="455"/>
        <v>9.7222222222222265E-2</v>
      </c>
      <c r="AG1376" s="153">
        <f t="shared" si="456"/>
        <v>0</v>
      </c>
      <c r="AH1376" s="85">
        <f t="shared" si="457"/>
        <v>1</v>
      </c>
      <c r="AI1376" s="81">
        <f t="shared" si="458"/>
        <v>22</v>
      </c>
    </row>
    <row r="1377" spans="2:35" x14ac:dyDescent="0.25">
      <c r="B1377" s="50" t="s">
        <v>64</v>
      </c>
      <c r="C1377" s="85">
        <v>505</v>
      </c>
      <c r="D1377" s="85">
        <f t="shared" si="443"/>
        <v>0</v>
      </c>
      <c r="E1377" s="50" t="s">
        <v>2128</v>
      </c>
      <c r="F1377" s="50" t="s">
        <v>890</v>
      </c>
      <c r="G1377" s="70">
        <v>0.38541666666666669</v>
      </c>
      <c r="H1377" s="70">
        <v>0.52083333333333337</v>
      </c>
      <c r="I1377" s="71">
        <v>44352</v>
      </c>
      <c r="J1377" s="71">
        <v>44352</v>
      </c>
      <c r="K1377" s="71">
        <v>44352</v>
      </c>
      <c r="L1377" s="71">
        <v>44352</v>
      </c>
      <c r="M1377" s="70">
        <v>0.5</v>
      </c>
      <c r="N1377" s="70">
        <v>0.52083333333333337</v>
      </c>
      <c r="O1377" s="50" t="s">
        <v>271</v>
      </c>
      <c r="P1377" s="50" t="s">
        <v>66</v>
      </c>
      <c r="Q1377" s="50" t="s">
        <v>47</v>
      </c>
      <c r="R1377" s="50" t="s">
        <v>380</v>
      </c>
      <c r="S1377" s="50" t="s">
        <v>336</v>
      </c>
      <c r="T1377" s="50" t="s">
        <v>184</v>
      </c>
      <c r="U1377" s="151">
        <f t="shared" si="444"/>
        <v>0</v>
      </c>
      <c r="V1377" s="50">
        <f t="shared" si="445"/>
        <v>1</v>
      </c>
      <c r="W1377" s="152">
        <f t="shared" si="446"/>
        <v>0.13541666666666669</v>
      </c>
      <c r="X1377" s="152">
        <f t="shared" si="447"/>
        <v>0.13541666666666669</v>
      </c>
      <c r="Y1377" s="134">
        <f t="shared" si="448"/>
        <v>1</v>
      </c>
      <c r="Z1377" s="152">
        <f t="shared" si="449"/>
        <v>0</v>
      </c>
      <c r="AA1377" s="152">
        <f t="shared" si="450"/>
        <v>0.13541666666666669</v>
      </c>
      <c r="AB1377" s="91">
        <f t="shared" si="451"/>
        <v>5</v>
      </c>
      <c r="AC1377" s="81">
        <f t="shared" si="452"/>
        <v>6</v>
      </c>
      <c r="AD1377" s="81">
        <f t="shared" si="453"/>
        <v>22</v>
      </c>
      <c r="AE1377" s="81" t="str">
        <f t="shared" si="454"/>
        <v>6-22</v>
      </c>
      <c r="AF1377" s="152">
        <f t="shared" si="455"/>
        <v>2.083333333333337E-2</v>
      </c>
      <c r="AG1377" s="153">
        <f t="shared" si="456"/>
        <v>0</v>
      </c>
      <c r="AH1377" s="85">
        <f t="shared" si="457"/>
        <v>1</v>
      </c>
      <c r="AI1377" s="81">
        <f t="shared" si="458"/>
        <v>22</v>
      </c>
    </row>
    <row r="1378" spans="2:35" x14ac:dyDescent="0.25">
      <c r="B1378" s="50" t="s">
        <v>64</v>
      </c>
      <c r="C1378" s="85">
        <v>505</v>
      </c>
      <c r="D1378" s="85">
        <f t="shared" si="443"/>
        <v>0</v>
      </c>
      <c r="E1378" s="72" t="s">
        <v>2129</v>
      </c>
      <c r="F1378" s="50" t="s">
        <v>887</v>
      </c>
      <c r="G1378" s="70">
        <v>0.38541666666666669</v>
      </c>
      <c r="H1378" s="70">
        <v>0.52083333333333337</v>
      </c>
      <c r="I1378" s="71">
        <v>44352</v>
      </c>
      <c r="J1378" s="71">
        <v>44352</v>
      </c>
      <c r="K1378" s="71">
        <v>44352</v>
      </c>
      <c r="L1378" s="71">
        <v>44352</v>
      </c>
      <c r="M1378" s="70">
        <v>0.41666666666666669</v>
      </c>
      <c r="N1378" s="70">
        <v>0.45833333333333331</v>
      </c>
      <c r="O1378" s="50" t="s">
        <v>400</v>
      </c>
      <c r="P1378" s="50" t="s">
        <v>66</v>
      </c>
      <c r="Q1378" s="50" t="s">
        <v>77</v>
      </c>
      <c r="R1378" s="50" t="s">
        <v>352</v>
      </c>
      <c r="S1378" s="50" t="s">
        <v>337</v>
      </c>
      <c r="T1378" s="50" t="s">
        <v>184</v>
      </c>
      <c r="U1378" s="151">
        <f t="shared" si="444"/>
        <v>0</v>
      </c>
      <c r="V1378" s="50">
        <f t="shared" si="445"/>
        <v>1</v>
      </c>
      <c r="W1378" s="152">
        <f t="shared" si="446"/>
        <v>0.13541666666666669</v>
      </c>
      <c r="X1378" s="152">
        <f t="shared" si="447"/>
        <v>0.13541666666666669</v>
      </c>
      <c r="Y1378" s="134">
        <f t="shared" si="448"/>
        <v>1</v>
      </c>
      <c r="Z1378" s="152">
        <f t="shared" si="449"/>
        <v>0</v>
      </c>
      <c r="AA1378" s="152">
        <f t="shared" si="450"/>
        <v>0.13541666666666669</v>
      </c>
      <c r="AB1378" s="91">
        <f t="shared" si="451"/>
        <v>5</v>
      </c>
      <c r="AC1378" s="81">
        <f t="shared" si="452"/>
        <v>6</v>
      </c>
      <c r="AD1378" s="81">
        <f t="shared" si="453"/>
        <v>22</v>
      </c>
      <c r="AE1378" s="81" t="str">
        <f t="shared" si="454"/>
        <v>6-22</v>
      </c>
      <c r="AF1378" s="152">
        <f t="shared" si="455"/>
        <v>4.166666666666663E-2</v>
      </c>
      <c r="AG1378" s="153">
        <f t="shared" si="456"/>
        <v>0</v>
      </c>
      <c r="AH1378" s="85">
        <f t="shared" si="457"/>
        <v>1</v>
      </c>
      <c r="AI1378" s="81">
        <f t="shared" si="458"/>
        <v>22</v>
      </c>
    </row>
    <row r="1379" spans="2:35" x14ac:dyDescent="0.25">
      <c r="B1379" s="50" t="s">
        <v>64</v>
      </c>
      <c r="C1379" s="85">
        <v>505</v>
      </c>
      <c r="D1379" s="85">
        <f t="shared" si="443"/>
        <v>1</v>
      </c>
      <c r="E1379" s="50" t="s">
        <v>2130</v>
      </c>
      <c r="F1379" s="50" t="s">
        <v>903</v>
      </c>
      <c r="G1379" s="70">
        <v>0.38541666666666669</v>
      </c>
      <c r="H1379" s="70">
        <v>0.52083333333333337</v>
      </c>
      <c r="I1379" s="71">
        <v>44352</v>
      </c>
      <c r="J1379" s="71">
        <v>44352</v>
      </c>
      <c r="K1379" s="71">
        <v>44352</v>
      </c>
      <c r="L1379" s="71">
        <v>44352</v>
      </c>
      <c r="M1379" s="70">
        <v>0.33333333333333331</v>
      </c>
      <c r="N1379" s="70">
        <v>0.375</v>
      </c>
      <c r="O1379" s="50" t="s">
        <v>72</v>
      </c>
      <c r="P1379" s="50" t="s">
        <v>66</v>
      </c>
      <c r="Q1379" s="50" t="s">
        <v>47</v>
      </c>
      <c r="R1379" s="50" t="s">
        <v>443</v>
      </c>
      <c r="S1379" s="50" t="s">
        <v>337</v>
      </c>
      <c r="T1379" s="50" t="s">
        <v>184</v>
      </c>
      <c r="U1379" s="151">
        <f t="shared" si="444"/>
        <v>0</v>
      </c>
      <c r="V1379" s="50">
        <f t="shared" si="445"/>
        <v>1</v>
      </c>
      <c r="W1379" s="152">
        <f t="shared" si="446"/>
        <v>0.13541666666666669</v>
      </c>
      <c r="X1379" s="152">
        <f t="shared" si="447"/>
        <v>0.13541666666666669</v>
      </c>
      <c r="Y1379" s="134">
        <f t="shared" si="448"/>
        <v>1</v>
      </c>
      <c r="Z1379" s="152">
        <f t="shared" si="449"/>
        <v>0</v>
      </c>
      <c r="AA1379" s="152">
        <f t="shared" si="450"/>
        <v>0.13541666666666669</v>
      </c>
      <c r="AB1379" s="91">
        <f t="shared" si="451"/>
        <v>5</v>
      </c>
      <c r="AC1379" s="81">
        <f t="shared" si="452"/>
        <v>6</v>
      </c>
      <c r="AD1379" s="81">
        <f t="shared" si="453"/>
        <v>22</v>
      </c>
      <c r="AE1379" s="81" t="str">
        <f t="shared" si="454"/>
        <v>6-22</v>
      </c>
      <c r="AF1379" s="152">
        <f t="shared" si="455"/>
        <v>4.1666666666666685E-2</v>
      </c>
      <c r="AG1379" s="153">
        <f t="shared" si="456"/>
        <v>0</v>
      </c>
      <c r="AH1379" s="85">
        <f t="shared" si="457"/>
        <v>1</v>
      </c>
      <c r="AI1379" s="81">
        <f t="shared" si="458"/>
        <v>22</v>
      </c>
    </row>
    <row r="1380" spans="2:35" x14ac:dyDescent="0.25">
      <c r="B1380" s="50" t="s">
        <v>93</v>
      </c>
      <c r="C1380" s="85">
        <v>506</v>
      </c>
      <c r="D1380" s="85">
        <f t="shared" si="443"/>
        <v>0</v>
      </c>
      <c r="E1380" s="50" t="s">
        <v>1044</v>
      </c>
      <c r="F1380" s="50" t="s">
        <v>441</v>
      </c>
      <c r="G1380" s="70">
        <v>0.46527777777777773</v>
      </c>
      <c r="H1380" s="70">
        <v>0.6875</v>
      </c>
      <c r="I1380" s="71">
        <v>44352</v>
      </c>
      <c r="J1380" s="71">
        <v>44352</v>
      </c>
      <c r="K1380" s="71">
        <v>44352</v>
      </c>
      <c r="L1380" s="71">
        <v>44352</v>
      </c>
      <c r="M1380" s="70">
        <v>0.46527777777777773</v>
      </c>
      <c r="N1380" s="70">
        <v>0.625</v>
      </c>
      <c r="O1380" s="50" t="s">
        <v>174</v>
      </c>
      <c r="P1380" s="50" t="s">
        <v>94</v>
      </c>
      <c r="Q1380" s="50" t="s">
        <v>47</v>
      </c>
      <c r="R1380" s="50" t="s">
        <v>338</v>
      </c>
      <c r="S1380" s="50" t="s">
        <v>336</v>
      </c>
      <c r="T1380" s="50" t="s">
        <v>184</v>
      </c>
      <c r="U1380" s="151">
        <f t="shared" si="444"/>
        <v>0</v>
      </c>
      <c r="V1380" s="50">
        <f t="shared" si="445"/>
        <v>1</v>
      </c>
      <c r="W1380" s="152">
        <f t="shared" si="446"/>
        <v>0.13922222222222225</v>
      </c>
      <c r="X1380" s="152">
        <f t="shared" si="447"/>
        <v>0.18055222222222228</v>
      </c>
      <c r="Y1380" s="134">
        <f t="shared" si="448"/>
        <v>0</v>
      </c>
      <c r="Z1380" s="152">
        <f t="shared" si="449"/>
        <v>0.1875</v>
      </c>
      <c r="AA1380" s="152">
        <f t="shared" si="450"/>
        <v>0.36805222222222228</v>
      </c>
      <c r="AB1380" s="91">
        <f t="shared" si="451"/>
        <v>5</v>
      </c>
      <c r="AC1380" s="81">
        <f t="shared" si="452"/>
        <v>6</v>
      </c>
      <c r="AD1380" s="81">
        <f t="shared" si="453"/>
        <v>22</v>
      </c>
      <c r="AE1380" s="81" t="str">
        <f t="shared" si="454"/>
        <v>6-22</v>
      </c>
      <c r="AF1380" s="152">
        <f t="shared" si="455"/>
        <v>0.15972222222222227</v>
      </c>
      <c r="AG1380" s="153">
        <f t="shared" si="456"/>
        <v>0</v>
      </c>
      <c r="AH1380" s="85">
        <f t="shared" si="457"/>
        <v>1</v>
      </c>
      <c r="AI1380" s="81">
        <f t="shared" si="458"/>
        <v>22</v>
      </c>
    </row>
    <row r="1381" spans="2:35" x14ac:dyDescent="0.25">
      <c r="B1381" s="50" t="s">
        <v>93</v>
      </c>
      <c r="C1381" s="85">
        <v>506</v>
      </c>
      <c r="D1381" s="85">
        <f t="shared" si="443"/>
        <v>1</v>
      </c>
      <c r="E1381" s="50" t="s">
        <v>239</v>
      </c>
      <c r="F1381" s="50" t="s">
        <v>441</v>
      </c>
      <c r="G1381" s="70">
        <v>0.46527777777777773</v>
      </c>
      <c r="H1381" s="70">
        <v>0.6875</v>
      </c>
      <c r="I1381" s="71">
        <v>44352</v>
      </c>
      <c r="J1381" s="71">
        <v>44352</v>
      </c>
      <c r="K1381" s="71">
        <v>44352</v>
      </c>
      <c r="L1381" s="71">
        <v>44352</v>
      </c>
      <c r="M1381" s="70">
        <v>0.625</v>
      </c>
      <c r="N1381" s="70">
        <v>0.6875</v>
      </c>
      <c r="O1381" s="50" t="s">
        <v>100</v>
      </c>
      <c r="P1381" s="50" t="s">
        <v>94</v>
      </c>
      <c r="Q1381" s="50" t="s">
        <v>47</v>
      </c>
      <c r="R1381" s="50" t="s">
        <v>443</v>
      </c>
      <c r="S1381" s="50" t="s">
        <v>336</v>
      </c>
      <c r="T1381" s="50" t="s">
        <v>184</v>
      </c>
      <c r="U1381" s="151">
        <f t="shared" si="444"/>
        <v>0</v>
      </c>
      <c r="V1381" s="50">
        <f t="shared" si="445"/>
        <v>1</v>
      </c>
      <c r="W1381" s="152">
        <f t="shared" si="446"/>
        <v>0.13922222222222225</v>
      </c>
      <c r="X1381" s="152">
        <f t="shared" si="447"/>
        <v>0.18055222222222228</v>
      </c>
      <c r="Y1381" s="134">
        <f t="shared" si="448"/>
        <v>0</v>
      </c>
      <c r="Z1381" s="152">
        <f t="shared" si="449"/>
        <v>0.1875</v>
      </c>
      <c r="AA1381" s="152">
        <f t="shared" si="450"/>
        <v>0.36805222222222228</v>
      </c>
      <c r="AB1381" s="91">
        <f t="shared" si="451"/>
        <v>5</v>
      </c>
      <c r="AC1381" s="81">
        <f t="shared" si="452"/>
        <v>6</v>
      </c>
      <c r="AD1381" s="81">
        <f t="shared" si="453"/>
        <v>22</v>
      </c>
      <c r="AE1381" s="81" t="str">
        <f t="shared" si="454"/>
        <v>6-22</v>
      </c>
      <c r="AF1381" s="152">
        <f t="shared" si="455"/>
        <v>6.25E-2</v>
      </c>
      <c r="AG1381" s="153">
        <f t="shared" si="456"/>
        <v>0</v>
      </c>
      <c r="AH1381" s="85">
        <f t="shared" si="457"/>
        <v>1</v>
      </c>
      <c r="AI1381" s="81">
        <f t="shared" si="458"/>
        <v>22</v>
      </c>
    </row>
    <row r="1382" spans="2:35" x14ac:dyDescent="0.25">
      <c r="B1382" s="50" t="s">
        <v>218</v>
      </c>
      <c r="C1382" s="85">
        <v>507</v>
      </c>
      <c r="D1382" s="85">
        <f t="shared" si="443"/>
        <v>0</v>
      </c>
      <c r="E1382" s="72" t="s">
        <v>2139</v>
      </c>
      <c r="F1382" s="50" t="s">
        <v>1082</v>
      </c>
      <c r="G1382" s="70">
        <v>0.29166666666666669</v>
      </c>
      <c r="H1382" s="70">
        <v>0.72916666666666663</v>
      </c>
      <c r="I1382" s="71">
        <v>44354</v>
      </c>
      <c r="J1382" s="201">
        <v>44356</v>
      </c>
      <c r="K1382" s="71">
        <v>44354</v>
      </c>
      <c r="L1382" s="71">
        <v>44354</v>
      </c>
      <c r="M1382" s="70">
        <v>0.33333333333333331</v>
      </c>
      <c r="N1382" s="70">
        <v>0.39583333333333331</v>
      </c>
      <c r="O1382" s="50" t="s">
        <v>136</v>
      </c>
      <c r="P1382" s="50" t="s">
        <v>296</v>
      </c>
      <c r="Q1382" s="50" t="s">
        <v>77</v>
      </c>
      <c r="R1382" s="50" t="s">
        <v>350</v>
      </c>
      <c r="S1382" s="50" t="s">
        <v>337</v>
      </c>
      <c r="T1382" s="50" t="s">
        <v>186</v>
      </c>
      <c r="U1382" s="151">
        <f t="shared" si="444"/>
        <v>2</v>
      </c>
      <c r="V1382" s="50">
        <f t="shared" si="445"/>
        <v>1</v>
      </c>
      <c r="W1382" s="152">
        <f t="shared" si="446"/>
        <v>1.1460999999999999</v>
      </c>
      <c r="X1382" s="152">
        <f t="shared" si="447"/>
        <v>1.6454966666666664</v>
      </c>
      <c r="Y1382" s="134">
        <f t="shared" si="448"/>
        <v>0</v>
      </c>
      <c r="Z1382" s="152">
        <f t="shared" si="449"/>
        <v>0.14583333333333337</v>
      </c>
      <c r="AA1382" s="152">
        <f t="shared" si="450"/>
        <v>1.7913299999999999</v>
      </c>
      <c r="AB1382" s="91">
        <f t="shared" si="451"/>
        <v>9</v>
      </c>
      <c r="AC1382" s="81">
        <f t="shared" si="452"/>
        <v>6</v>
      </c>
      <c r="AD1382" s="81">
        <f t="shared" si="453"/>
        <v>23</v>
      </c>
      <c r="AE1382" s="81" t="str">
        <f t="shared" si="454"/>
        <v>6-23</v>
      </c>
      <c r="AF1382" s="152">
        <f t="shared" si="455"/>
        <v>6.25E-2</v>
      </c>
      <c r="AG1382" s="153">
        <f t="shared" si="456"/>
        <v>0</v>
      </c>
      <c r="AH1382" s="85">
        <f t="shared" si="457"/>
        <v>1</v>
      </c>
      <c r="AI1382" s="81">
        <f t="shared" si="458"/>
        <v>23</v>
      </c>
    </row>
    <row r="1383" spans="2:35" ht="45" x14ac:dyDescent="0.25">
      <c r="B1383" s="50" t="s">
        <v>195</v>
      </c>
      <c r="C1383" s="85">
        <v>507</v>
      </c>
      <c r="D1383" s="85">
        <f t="shared" si="443"/>
        <v>0</v>
      </c>
      <c r="E1383" s="72" t="s">
        <v>2140</v>
      </c>
      <c r="F1383" s="50" t="s">
        <v>338</v>
      </c>
      <c r="G1383" s="70">
        <v>0.29166666666666669</v>
      </c>
      <c r="H1383" s="70">
        <v>0.72916666666666663</v>
      </c>
      <c r="I1383" s="71">
        <v>44354</v>
      </c>
      <c r="J1383" s="201">
        <v>44356</v>
      </c>
      <c r="K1383" s="71">
        <v>44354</v>
      </c>
      <c r="L1383" s="71">
        <v>44354</v>
      </c>
      <c r="M1383" s="70">
        <v>0.33333333333333331</v>
      </c>
      <c r="N1383" s="70">
        <v>0.41666666666666669</v>
      </c>
      <c r="O1383" s="72" t="s">
        <v>2109</v>
      </c>
      <c r="P1383" s="50" t="s">
        <v>296</v>
      </c>
      <c r="Q1383" s="50" t="s">
        <v>47</v>
      </c>
      <c r="R1383" s="50" t="s">
        <v>338</v>
      </c>
      <c r="S1383" s="50" t="s">
        <v>336</v>
      </c>
      <c r="T1383" s="50" t="s">
        <v>186</v>
      </c>
      <c r="U1383" s="151">
        <f t="shared" si="444"/>
        <v>2</v>
      </c>
      <c r="V1383" s="50">
        <f t="shared" si="445"/>
        <v>1</v>
      </c>
      <c r="W1383" s="152">
        <f t="shared" si="446"/>
        <v>1.1460999999999999</v>
      </c>
      <c r="X1383" s="152">
        <f t="shared" si="447"/>
        <v>1.6454966666666664</v>
      </c>
      <c r="Y1383" s="134">
        <f t="shared" si="448"/>
        <v>0</v>
      </c>
      <c r="Z1383" s="152">
        <f t="shared" si="449"/>
        <v>0.14583333333333337</v>
      </c>
      <c r="AA1383" s="152">
        <f t="shared" si="450"/>
        <v>1.7913299999999999</v>
      </c>
      <c r="AB1383" s="91">
        <f t="shared" si="451"/>
        <v>9</v>
      </c>
      <c r="AC1383" s="81">
        <f t="shared" si="452"/>
        <v>6</v>
      </c>
      <c r="AD1383" s="81">
        <f t="shared" si="453"/>
        <v>23</v>
      </c>
      <c r="AE1383" s="81" t="str">
        <f t="shared" si="454"/>
        <v>6-23</v>
      </c>
      <c r="AF1383" s="152">
        <f t="shared" si="455"/>
        <v>8.333333333333337E-2</v>
      </c>
      <c r="AG1383" s="153">
        <f t="shared" si="456"/>
        <v>0</v>
      </c>
      <c r="AH1383" s="85">
        <f t="shared" si="457"/>
        <v>1</v>
      </c>
      <c r="AI1383" s="81">
        <f t="shared" si="458"/>
        <v>23</v>
      </c>
    </row>
    <row r="1384" spans="2:35" x14ac:dyDescent="0.25">
      <c r="B1384" s="50" t="s">
        <v>195</v>
      </c>
      <c r="C1384" s="85">
        <v>507</v>
      </c>
      <c r="D1384" s="85">
        <f t="shared" si="443"/>
        <v>0</v>
      </c>
      <c r="E1384" s="72" t="s">
        <v>2141</v>
      </c>
      <c r="F1384" s="50" t="s">
        <v>897</v>
      </c>
      <c r="G1384" s="70">
        <v>0.29166666666666669</v>
      </c>
      <c r="H1384" s="70">
        <v>0.72916666666666663</v>
      </c>
      <c r="I1384" s="71">
        <v>44354</v>
      </c>
      <c r="J1384" s="201">
        <v>44356</v>
      </c>
      <c r="K1384" s="71">
        <v>44354</v>
      </c>
      <c r="L1384" s="71">
        <v>44354</v>
      </c>
      <c r="M1384" s="70">
        <v>0.33333333333333331</v>
      </c>
      <c r="N1384" s="70">
        <v>0.5</v>
      </c>
      <c r="O1384" s="50" t="s">
        <v>65</v>
      </c>
      <c r="P1384" s="50" t="s">
        <v>296</v>
      </c>
      <c r="Q1384" s="50" t="s">
        <v>77</v>
      </c>
      <c r="R1384" s="50" t="s">
        <v>351</v>
      </c>
      <c r="S1384" s="50" t="s">
        <v>336</v>
      </c>
      <c r="T1384" s="50" t="s">
        <v>186</v>
      </c>
      <c r="U1384" s="151">
        <f t="shared" si="444"/>
        <v>2</v>
      </c>
      <c r="V1384" s="50">
        <f t="shared" si="445"/>
        <v>1</v>
      </c>
      <c r="W1384" s="152">
        <f t="shared" si="446"/>
        <v>1.1460999999999999</v>
      </c>
      <c r="X1384" s="152">
        <f t="shared" si="447"/>
        <v>1.6454966666666664</v>
      </c>
      <c r="Y1384" s="134">
        <f t="shared" si="448"/>
        <v>0</v>
      </c>
      <c r="Z1384" s="152">
        <f t="shared" si="449"/>
        <v>0.14583333333333337</v>
      </c>
      <c r="AA1384" s="152">
        <f t="shared" si="450"/>
        <v>1.7913299999999999</v>
      </c>
      <c r="AB1384" s="91">
        <f t="shared" si="451"/>
        <v>9</v>
      </c>
      <c r="AC1384" s="81">
        <f t="shared" si="452"/>
        <v>6</v>
      </c>
      <c r="AD1384" s="81">
        <f t="shared" si="453"/>
        <v>23</v>
      </c>
      <c r="AE1384" s="81" t="str">
        <f t="shared" si="454"/>
        <v>6-23</v>
      </c>
      <c r="AF1384" s="152">
        <f t="shared" si="455"/>
        <v>0.16666666666666669</v>
      </c>
      <c r="AG1384" s="153">
        <f t="shared" si="456"/>
        <v>0</v>
      </c>
      <c r="AH1384" s="85">
        <f t="shared" si="457"/>
        <v>1</v>
      </c>
      <c r="AI1384" s="81">
        <f t="shared" si="458"/>
        <v>23</v>
      </c>
    </row>
    <row r="1385" spans="2:35" x14ac:dyDescent="0.25">
      <c r="B1385" s="50" t="s">
        <v>195</v>
      </c>
      <c r="C1385" s="85">
        <v>507</v>
      </c>
      <c r="D1385" s="85">
        <f t="shared" si="443"/>
        <v>0</v>
      </c>
      <c r="E1385" s="72" t="s">
        <v>2142</v>
      </c>
      <c r="F1385" s="50" t="s">
        <v>887</v>
      </c>
      <c r="G1385" s="70">
        <v>0.29166666666666669</v>
      </c>
      <c r="H1385" s="70">
        <v>0.72916666666666663</v>
      </c>
      <c r="I1385" s="71">
        <v>44354</v>
      </c>
      <c r="J1385" s="201">
        <v>44356</v>
      </c>
      <c r="K1385" s="71">
        <v>44355</v>
      </c>
      <c r="L1385" s="71">
        <v>44355</v>
      </c>
      <c r="M1385" s="70">
        <v>0.33333333333333331</v>
      </c>
      <c r="N1385" s="70">
        <v>0.375</v>
      </c>
      <c r="O1385" s="50" t="s">
        <v>400</v>
      </c>
      <c r="P1385" s="50" t="s">
        <v>296</v>
      </c>
      <c r="Q1385" s="50" t="s">
        <v>77</v>
      </c>
      <c r="R1385" s="50" t="s">
        <v>352</v>
      </c>
      <c r="S1385" s="50" t="s">
        <v>337</v>
      </c>
      <c r="T1385" s="50" t="s">
        <v>186</v>
      </c>
      <c r="U1385" s="151">
        <f t="shared" si="444"/>
        <v>2</v>
      </c>
      <c r="V1385" s="50">
        <f t="shared" si="445"/>
        <v>1</v>
      </c>
      <c r="W1385" s="152">
        <f t="shared" si="446"/>
        <v>1.1460999999999999</v>
      </c>
      <c r="X1385" s="152">
        <f t="shared" si="447"/>
        <v>1.6454966666666664</v>
      </c>
      <c r="Y1385" s="134">
        <f t="shared" si="448"/>
        <v>0</v>
      </c>
      <c r="Z1385" s="152">
        <f t="shared" si="449"/>
        <v>0.14583333333333337</v>
      </c>
      <c r="AA1385" s="152">
        <f t="shared" si="450"/>
        <v>1.7913299999999999</v>
      </c>
      <c r="AB1385" s="91">
        <f t="shared" si="451"/>
        <v>9</v>
      </c>
      <c r="AC1385" s="81">
        <f t="shared" si="452"/>
        <v>6</v>
      </c>
      <c r="AD1385" s="81">
        <f t="shared" si="453"/>
        <v>23</v>
      </c>
      <c r="AE1385" s="81" t="str">
        <f t="shared" si="454"/>
        <v>6-23</v>
      </c>
      <c r="AF1385" s="152">
        <f t="shared" si="455"/>
        <v>4.1666666666666685E-2</v>
      </c>
      <c r="AG1385" s="153">
        <f t="shared" si="456"/>
        <v>0</v>
      </c>
      <c r="AH1385" s="85">
        <f t="shared" si="457"/>
        <v>1</v>
      </c>
      <c r="AI1385" s="81">
        <f t="shared" si="458"/>
        <v>23</v>
      </c>
    </row>
    <row r="1386" spans="2:35" ht="30" x14ac:dyDescent="0.25">
      <c r="B1386" s="50" t="s">
        <v>195</v>
      </c>
      <c r="C1386" s="85">
        <v>507</v>
      </c>
      <c r="D1386" s="85">
        <f t="shared" ref="D1386:D1401" si="459">IF(C1386=C1387,0,1)</f>
        <v>0</v>
      </c>
      <c r="E1386" s="72" t="s">
        <v>2143</v>
      </c>
      <c r="F1386" s="50" t="s">
        <v>1908</v>
      </c>
      <c r="G1386" s="70">
        <v>0.29166666666666669</v>
      </c>
      <c r="H1386" s="70">
        <v>0.72916666666666663</v>
      </c>
      <c r="I1386" s="71">
        <v>44354</v>
      </c>
      <c r="J1386" s="201">
        <v>44356</v>
      </c>
      <c r="K1386" s="71">
        <v>44355</v>
      </c>
      <c r="L1386" s="71">
        <v>44355</v>
      </c>
      <c r="M1386" s="70">
        <v>0.3125</v>
      </c>
      <c r="N1386" s="70">
        <v>0.41666666666666669</v>
      </c>
      <c r="O1386" s="50" t="s">
        <v>62</v>
      </c>
      <c r="P1386" s="50" t="s">
        <v>296</v>
      </c>
      <c r="Q1386" s="50" t="s">
        <v>47</v>
      </c>
      <c r="R1386" s="50" t="s">
        <v>349</v>
      </c>
      <c r="S1386" s="50" t="s">
        <v>337</v>
      </c>
      <c r="T1386" s="50" t="s">
        <v>186</v>
      </c>
      <c r="U1386" s="151">
        <f t="shared" si="444"/>
        <v>2</v>
      </c>
      <c r="V1386" s="50">
        <f t="shared" si="445"/>
        <v>1</v>
      </c>
      <c r="W1386" s="152">
        <f t="shared" si="446"/>
        <v>1.1460999999999999</v>
      </c>
      <c r="X1386" s="152">
        <f t="shared" si="447"/>
        <v>1.6454966666666664</v>
      </c>
      <c r="Y1386" s="134">
        <f t="shared" si="448"/>
        <v>0</v>
      </c>
      <c r="Z1386" s="152">
        <f t="shared" si="449"/>
        <v>0.14583333333333337</v>
      </c>
      <c r="AA1386" s="152">
        <f t="shared" si="450"/>
        <v>1.7913299999999999</v>
      </c>
      <c r="AB1386" s="91">
        <f t="shared" si="451"/>
        <v>9</v>
      </c>
      <c r="AC1386" s="81">
        <f t="shared" si="452"/>
        <v>6</v>
      </c>
      <c r="AD1386" s="81">
        <f t="shared" si="453"/>
        <v>23</v>
      </c>
      <c r="AE1386" s="81" t="str">
        <f t="shared" si="454"/>
        <v>6-23</v>
      </c>
      <c r="AF1386" s="152">
        <f t="shared" si="455"/>
        <v>0.10416666666666669</v>
      </c>
      <c r="AG1386" s="153">
        <f t="shared" si="456"/>
        <v>0</v>
      </c>
      <c r="AH1386" s="85">
        <f t="shared" si="457"/>
        <v>1</v>
      </c>
      <c r="AI1386" s="81">
        <f t="shared" si="458"/>
        <v>23</v>
      </c>
    </row>
    <row r="1387" spans="2:35" ht="45" x14ac:dyDescent="0.25">
      <c r="B1387" s="50" t="s">
        <v>218</v>
      </c>
      <c r="C1387" s="85">
        <v>507</v>
      </c>
      <c r="D1387" s="85">
        <f t="shared" si="459"/>
        <v>0</v>
      </c>
      <c r="E1387" s="72" t="s">
        <v>2144</v>
      </c>
      <c r="F1387" s="50" t="s">
        <v>903</v>
      </c>
      <c r="G1387" s="70">
        <v>0.29166666666666669</v>
      </c>
      <c r="H1387" s="70">
        <v>0.72916666666666663</v>
      </c>
      <c r="I1387" s="71">
        <v>44354</v>
      </c>
      <c r="J1387" s="201">
        <v>44356</v>
      </c>
      <c r="K1387" s="71">
        <v>44355</v>
      </c>
      <c r="L1387" s="71">
        <v>44355</v>
      </c>
      <c r="M1387" s="70">
        <v>0.3125</v>
      </c>
      <c r="N1387" s="70">
        <v>0.72916666666666663</v>
      </c>
      <c r="O1387" s="72" t="s">
        <v>2016</v>
      </c>
      <c r="P1387" s="50" t="s">
        <v>296</v>
      </c>
      <c r="Q1387" s="50" t="s">
        <v>47</v>
      </c>
      <c r="R1387" s="50" t="s">
        <v>443</v>
      </c>
      <c r="S1387" s="50" t="s">
        <v>336</v>
      </c>
      <c r="T1387" s="50" t="s">
        <v>186</v>
      </c>
      <c r="U1387" s="151">
        <f t="shared" si="444"/>
        <v>2</v>
      </c>
      <c r="V1387" s="50">
        <f t="shared" si="445"/>
        <v>1</v>
      </c>
      <c r="W1387" s="152">
        <f t="shared" si="446"/>
        <v>1.1460999999999999</v>
      </c>
      <c r="X1387" s="152">
        <f t="shared" si="447"/>
        <v>1.6454966666666664</v>
      </c>
      <c r="Y1387" s="134">
        <f t="shared" si="448"/>
        <v>0</v>
      </c>
      <c r="Z1387" s="152">
        <f t="shared" si="449"/>
        <v>0.14583333333333337</v>
      </c>
      <c r="AA1387" s="152">
        <f t="shared" si="450"/>
        <v>1.7913299999999999</v>
      </c>
      <c r="AB1387" s="91">
        <f t="shared" si="451"/>
        <v>9</v>
      </c>
      <c r="AC1387" s="81">
        <f t="shared" si="452"/>
        <v>6</v>
      </c>
      <c r="AD1387" s="81">
        <f t="shared" si="453"/>
        <v>23</v>
      </c>
      <c r="AE1387" s="81" t="str">
        <f t="shared" si="454"/>
        <v>6-23</v>
      </c>
      <c r="AF1387" s="152">
        <f t="shared" si="455"/>
        <v>0.33366666666666661</v>
      </c>
      <c r="AG1387" s="153">
        <f t="shared" si="456"/>
        <v>0</v>
      </c>
      <c r="AH1387" s="85">
        <f t="shared" si="457"/>
        <v>1</v>
      </c>
      <c r="AI1387" s="81">
        <f t="shared" si="458"/>
        <v>23</v>
      </c>
    </row>
    <row r="1388" spans="2:35" x14ac:dyDescent="0.25">
      <c r="B1388" s="50" t="s">
        <v>195</v>
      </c>
      <c r="C1388" s="85">
        <v>507</v>
      </c>
      <c r="D1388" s="85">
        <f t="shared" si="459"/>
        <v>0</v>
      </c>
      <c r="E1388" s="72" t="s">
        <v>573</v>
      </c>
      <c r="F1388" s="50" t="s">
        <v>344</v>
      </c>
      <c r="G1388" s="70">
        <v>0.29166666666666669</v>
      </c>
      <c r="H1388" s="70">
        <v>0.72916666666666663</v>
      </c>
      <c r="I1388" s="71">
        <v>44354</v>
      </c>
      <c r="J1388" s="201">
        <v>44356</v>
      </c>
      <c r="K1388" s="71">
        <v>44354</v>
      </c>
      <c r="L1388" s="71">
        <v>44354</v>
      </c>
      <c r="M1388" s="70">
        <v>0.375</v>
      </c>
      <c r="N1388" s="70">
        <v>0.45833333333333331</v>
      </c>
      <c r="O1388" s="50" t="s">
        <v>738</v>
      </c>
      <c r="P1388" s="50" t="s">
        <v>296</v>
      </c>
      <c r="Q1388" s="50" t="s">
        <v>47</v>
      </c>
      <c r="R1388" s="50" t="s">
        <v>344</v>
      </c>
      <c r="S1388" s="50" t="s">
        <v>336</v>
      </c>
      <c r="T1388" s="50" t="s">
        <v>186</v>
      </c>
      <c r="U1388" s="151">
        <f t="shared" si="444"/>
        <v>2</v>
      </c>
      <c r="V1388" s="50">
        <f t="shared" si="445"/>
        <v>1</v>
      </c>
      <c r="W1388" s="152">
        <f t="shared" si="446"/>
        <v>1.1460999999999999</v>
      </c>
      <c r="X1388" s="152">
        <f t="shared" si="447"/>
        <v>1.6454966666666664</v>
      </c>
      <c r="Y1388" s="134">
        <f t="shared" si="448"/>
        <v>0</v>
      </c>
      <c r="Z1388" s="152">
        <f t="shared" si="449"/>
        <v>0.14583333333333337</v>
      </c>
      <c r="AA1388" s="152">
        <f t="shared" si="450"/>
        <v>1.7913299999999999</v>
      </c>
      <c r="AB1388" s="91">
        <f t="shared" si="451"/>
        <v>9</v>
      </c>
      <c r="AC1388" s="81">
        <f t="shared" si="452"/>
        <v>6</v>
      </c>
      <c r="AD1388" s="81">
        <f t="shared" si="453"/>
        <v>23</v>
      </c>
      <c r="AE1388" s="81" t="str">
        <f t="shared" si="454"/>
        <v>6-23</v>
      </c>
      <c r="AF1388" s="152">
        <f t="shared" si="455"/>
        <v>8.3333333333333315E-2</v>
      </c>
      <c r="AG1388" s="153">
        <f t="shared" si="456"/>
        <v>0</v>
      </c>
      <c r="AH1388" s="85">
        <f t="shared" si="457"/>
        <v>1</v>
      </c>
      <c r="AI1388" s="81">
        <f t="shared" si="458"/>
        <v>23</v>
      </c>
    </row>
    <row r="1389" spans="2:35" ht="45" x14ac:dyDescent="0.25">
      <c r="B1389" s="50" t="s">
        <v>195</v>
      </c>
      <c r="C1389" s="85">
        <v>507</v>
      </c>
      <c r="D1389" s="85">
        <f t="shared" si="459"/>
        <v>0</v>
      </c>
      <c r="E1389" s="72" t="s">
        <v>2146</v>
      </c>
      <c r="F1389" s="50" t="s">
        <v>897</v>
      </c>
      <c r="G1389" s="70">
        <v>0.29166666666666669</v>
      </c>
      <c r="H1389" s="70">
        <v>0.72916666666666663</v>
      </c>
      <c r="I1389" s="71">
        <v>44354</v>
      </c>
      <c r="J1389" s="201">
        <v>44356</v>
      </c>
      <c r="K1389" s="71">
        <v>44355</v>
      </c>
      <c r="L1389" s="71">
        <v>44355</v>
      </c>
      <c r="M1389" s="70">
        <v>0.33333333333333331</v>
      </c>
      <c r="N1389" s="70">
        <v>0.4375</v>
      </c>
      <c r="O1389" s="50" t="s">
        <v>65</v>
      </c>
      <c r="P1389" s="50" t="s">
        <v>296</v>
      </c>
      <c r="Q1389" s="50" t="s">
        <v>77</v>
      </c>
      <c r="R1389" s="50" t="s">
        <v>351</v>
      </c>
      <c r="S1389" s="50" t="s">
        <v>336</v>
      </c>
      <c r="T1389" s="50" t="s">
        <v>186</v>
      </c>
      <c r="U1389" s="151">
        <f t="shared" si="444"/>
        <v>2</v>
      </c>
      <c r="V1389" s="50">
        <f t="shared" si="445"/>
        <v>1</v>
      </c>
      <c r="W1389" s="152">
        <f t="shared" si="446"/>
        <v>1.1460999999999999</v>
      </c>
      <c r="X1389" s="152">
        <f t="shared" si="447"/>
        <v>1.6454966666666664</v>
      </c>
      <c r="Y1389" s="134">
        <f t="shared" si="448"/>
        <v>0</v>
      </c>
      <c r="Z1389" s="152">
        <f t="shared" si="449"/>
        <v>0.14583333333333337</v>
      </c>
      <c r="AA1389" s="152">
        <f t="shared" si="450"/>
        <v>1.7913299999999999</v>
      </c>
      <c r="AB1389" s="91">
        <f t="shared" si="451"/>
        <v>9</v>
      </c>
      <c r="AC1389" s="81">
        <f t="shared" si="452"/>
        <v>6</v>
      </c>
      <c r="AD1389" s="81">
        <f t="shared" si="453"/>
        <v>23</v>
      </c>
      <c r="AE1389" s="81" t="str">
        <f t="shared" si="454"/>
        <v>6-23</v>
      </c>
      <c r="AF1389" s="152">
        <f t="shared" si="455"/>
        <v>0.10416666666666669</v>
      </c>
      <c r="AG1389" s="153">
        <f t="shared" si="456"/>
        <v>0</v>
      </c>
      <c r="AH1389" s="85">
        <f t="shared" si="457"/>
        <v>1</v>
      </c>
      <c r="AI1389" s="81">
        <f t="shared" si="458"/>
        <v>23</v>
      </c>
    </row>
    <row r="1390" spans="2:35" x14ac:dyDescent="0.25">
      <c r="B1390" s="50" t="s">
        <v>195</v>
      </c>
      <c r="C1390" s="85">
        <v>507</v>
      </c>
      <c r="D1390" s="85">
        <f t="shared" si="459"/>
        <v>0</v>
      </c>
      <c r="E1390" s="72" t="s">
        <v>259</v>
      </c>
      <c r="F1390" s="50" t="s">
        <v>891</v>
      </c>
      <c r="G1390" s="70">
        <v>0.29166666666666669</v>
      </c>
      <c r="H1390" s="70">
        <v>0.72916666666666663</v>
      </c>
      <c r="I1390" s="71">
        <v>44354</v>
      </c>
      <c r="J1390" s="201">
        <v>44356</v>
      </c>
      <c r="K1390" s="71">
        <v>44355</v>
      </c>
      <c r="L1390" s="71">
        <v>44355</v>
      </c>
      <c r="M1390" s="70">
        <v>0.67361111111111116</v>
      </c>
      <c r="N1390" s="70">
        <v>0.69444444444444453</v>
      </c>
      <c r="O1390" s="50" t="s">
        <v>72</v>
      </c>
      <c r="P1390" s="50" t="s">
        <v>296</v>
      </c>
      <c r="Q1390" s="50" t="s">
        <v>47</v>
      </c>
      <c r="R1390" s="50" t="s">
        <v>443</v>
      </c>
      <c r="S1390" s="50" t="s">
        <v>337</v>
      </c>
      <c r="T1390" s="50" t="s">
        <v>186</v>
      </c>
      <c r="U1390" s="151">
        <f t="shared" si="444"/>
        <v>2</v>
      </c>
      <c r="V1390" s="50">
        <f t="shared" si="445"/>
        <v>1</v>
      </c>
      <c r="W1390" s="152">
        <f t="shared" si="446"/>
        <v>1.1460999999999999</v>
      </c>
      <c r="X1390" s="152">
        <f t="shared" si="447"/>
        <v>1.6454966666666664</v>
      </c>
      <c r="Y1390" s="134">
        <f t="shared" si="448"/>
        <v>0</v>
      </c>
      <c r="Z1390" s="152">
        <f t="shared" si="449"/>
        <v>0.14583333333333337</v>
      </c>
      <c r="AA1390" s="152">
        <f t="shared" si="450"/>
        <v>1.7913299999999999</v>
      </c>
      <c r="AB1390" s="91">
        <f t="shared" si="451"/>
        <v>9</v>
      </c>
      <c r="AC1390" s="81">
        <f t="shared" si="452"/>
        <v>6</v>
      </c>
      <c r="AD1390" s="81">
        <f t="shared" si="453"/>
        <v>23</v>
      </c>
      <c r="AE1390" s="81" t="str">
        <f t="shared" si="454"/>
        <v>6-23</v>
      </c>
      <c r="AF1390" s="152">
        <f t="shared" si="455"/>
        <v>2.083333333333337E-2</v>
      </c>
      <c r="AG1390" s="153">
        <f t="shared" si="456"/>
        <v>0</v>
      </c>
      <c r="AH1390" s="85">
        <f t="shared" si="457"/>
        <v>1</v>
      </c>
      <c r="AI1390" s="81">
        <f t="shared" si="458"/>
        <v>23</v>
      </c>
    </row>
    <row r="1391" spans="2:35" x14ac:dyDescent="0.25">
      <c r="B1391" s="50" t="s">
        <v>195</v>
      </c>
      <c r="C1391" s="85">
        <v>507</v>
      </c>
      <c r="D1391" s="85">
        <f t="shared" si="459"/>
        <v>0</v>
      </c>
      <c r="E1391" s="72" t="s">
        <v>2147</v>
      </c>
      <c r="F1391" s="50" t="s">
        <v>890</v>
      </c>
      <c r="G1391" s="70">
        <v>0.29166666666666669</v>
      </c>
      <c r="H1391" s="70">
        <v>0.72916666666666663</v>
      </c>
      <c r="I1391" s="71">
        <v>44354</v>
      </c>
      <c r="J1391" s="201">
        <v>44356</v>
      </c>
      <c r="K1391" s="71">
        <v>44356</v>
      </c>
      <c r="L1391" s="71">
        <v>44356</v>
      </c>
      <c r="M1391" s="70">
        <v>0.3125</v>
      </c>
      <c r="N1391" s="70">
        <v>0.375</v>
      </c>
      <c r="O1391" s="50" t="s">
        <v>684</v>
      </c>
      <c r="P1391" s="50" t="s">
        <v>296</v>
      </c>
      <c r="Q1391" s="50" t="s">
        <v>47</v>
      </c>
      <c r="R1391" s="50" t="s">
        <v>338</v>
      </c>
      <c r="S1391" s="50" t="s">
        <v>336</v>
      </c>
      <c r="T1391" s="50" t="s">
        <v>186</v>
      </c>
      <c r="U1391" s="151">
        <f t="shared" si="444"/>
        <v>2</v>
      </c>
      <c r="V1391" s="50">
        <f t="shared" si="445"/>
        <v>1</v>
      </c>
      <c r="W1391" s="152">
        <f t="shared" si="446"/>
        <v>1.1460999999999999</v>
      </c>
      <c r="X1391" s="152">
        <f t="shared" si="447"/>
        <v>1.6454966666666664</v>
      </c>
      <c r="Y1391" s="134">
        <f t="shared" si="448"/>
        <v>0</v>
      </c>
      <c r="Z1391" s="152">
        <f t="shared" si="449"/>
        <v>0.14583333333333337</v>
      </c>
      <c r="AA1391" s="152">
        <f t="shared" si="450"/>
        <v>1.7913299999999999</v>
      </c>
      <c r="AB1391" s="91">
        <f t="shared" si="451"/>
        <v>9</v>
      </c>
      <c r="AC1391" s="81">
        <f t="shared" si="452"/>
        <v>6</v>
      </c>
      <c r="AD1391" s="81">
        <f t="shared" si="453"/>
        <v>23</v>
      </c>
      <c r="AE1391" s="81" t="str">
        <f t="shared" si="454"/>
        <v>6-23</v>
      </c>
      <c r="AF1391" s="152">
        <f t="shared" si="455"/>
        <v>6.25E-2</v>
      </c>
      <c r="AG1391" s="153">
        <f t="shared" si="456"/>
        <v>0</v>
      </c>
      <c r="AH1391" s="85">
        <f t="shared" si="457"/>
        <v>1</v>
      </c>
      <c r="AI1391" s="81">
        <f t="shared" si="458"/>
        <v>23</v>
      </c>
    </row>
    <row r="1392" spans="2:35" x14ac:dyDescent="0.25">
      <c r="B1392" s="50" t="s">
        <v>218</v>
      </c>
      <c r="C1392" s="85">
        <v>507</v>
      </c>
      <c r="D1392" s="85">
        <f t="shared" si="459"/>
        <v>0</v>
      </c>
      <c r="E1392" s="72" t="s">
        <v>2145</v>
      </c>
      <c r="F1392" s="50" t="s">
        <v>903</v>
      </c>
      <c r="G1392" s="70">
        <v>0.29166666666666669</v>
      </c>
      <c r="H1392" s="70">
        <v>0.72916666666666663</v>
      </c>
      <c r="I1392" s="71">
        <v>44354</v>
      </c>
      <c r="J1392" s="201">
        <v>44356</v>
      </c>
      <c r="K1392" s="71">
        <v>44356</v>
      </c>
      <c r="L1392" s="71">
        <v>44356</v>
      </c>
      <c r="M1392" s="70">
        <v>0.34027777777777773</v>
      </c>
      <c r="N1392" s="70">
        <v>0.41666666666666669</v>
      </c>
      <c r="O1392" s="50" t="s">
        <v>126</v>
      </c>
      <c r="P1392" s="50" t="s">
        <v>296</v>
      </c>
      <c r="Q1392" s="50" t="s">
        <v>47</v>
      </c>
      <c r="R1392" s="50" t="s">
        <v>443</v>
      </c>
      <c r="S1392" s="50" t="s">
        <v>336</v>
      </c>
      <c r="T1392" s="50" t="s">
        <v>186</v>
      </c>
      <c r="U1392" s="151">
        <f t="shared" si="444"/>
        <v>2</v>
      </c>
      <c r="V1392" s="50">
        <f t="shared" si="445"/>
        <v>1</v>
      </c>
      <c r="W1392" s="152">
        <f t="shared" si="446"/>
        <v>1.1460999999999999</v>
      </c>
      <c r="X1392" s="152">
        <f t="shared" si="447"/>
        <v>1.6454966666666664</v>
      </c>
      <c r="Y1392" s="134">
        <f t="shared" si="448"/>
        <v>0</v>
      </c>
      <c r="Z1392" s="152">
        <f t="shared" si="449"/>
        <v>0.14583333333333337</v>
      </c>
      <c r="AA1392" s="152">
        <f t="shared" si="450"/>
        <v>1.7913299999999999</v>
      </c>
      <c r="AB1392" s="91">
        <f t="shared" si="451"/>
        <v>9</v>
      </c>
      <c r="AC1392" s="81">
        <f t="shared" si="452"/>
        <v>6</v>
      </c>
      <c r="AD1392" s="81">
        <f t="shared" si="453"/>
        <v>23</v>
      </c>
      <c r="AE1392" s="81" t="str">
        <f t="shared" si="454"/>
        <v>6-23</v>
      </c>
      <c r="AF1392" s="152">
        <f t="shared" si="455"/>
        <v>7.6388888888888951E-2</v>
      </c>
      <c r="AG1392" s="153">
        <f t="shared" si="456"/>
        <v>0</v>
      </c>
      <c r="AH1392" s="85">
        <f t="shared" si="457"/>
        <v>1</v>
      </c>
      <c r="AI1392" s="81">
        <f t="shared" si="458"/>
        <v>23</v>
      </c>
    </row>
    <row r="1393" spans="2:35" x14ac:dyDescent="0.25">
      <c r="B1393" s="50" t="s">
        <v>218</v>
      </c>
      <c r="C1393" s="85">
        <v>507</v>
      </c>
      <c r="D1393" s="85">
        <f t="shared" si="459"/>
        <v>0</v>
      </c>
      <c r="E1393" s="260" t="s">
        <v>2229</v>
      </c>
      <c r="F1393" s="50" t="s">
        <v>903</v>
      </c>
      <c r="G1393" s="70">
        <v>0.29166666666666669</v>
      </c>
      <c r="H1393" s="70">
        <v>0.72916666666666663</v>
      </c>
      <c r="I1393" s="71">
        <v>44354</v>
      </c>
      <c r="J1393" s="201">
        <v>44356</v>
      </c>
      <c r="K1393" s="201">
        <v>44356</v>
      </c>
      <c r="L1393" s="201">
        <v>44356</v>
      </c>
      <c r="M1393" s="70">
        <v>0.58333333333333337</v>
      </c>
      <c r="N1393" s="70">
        <v>0.72916666666666663</v>
      </c>
      <c r="O1393" s="50" t="s">
        <v>126</v>
      </c>
      <c r="P1393" s="50" t="s">
        <v>296</v>
      </c>
      <c r="Q1393" s="50" t="s">
        <v>47</v>
      </c>
      <c r="R1393" s="50" t="s">
        <v>443</v>
      </c>
      <c r="S1393" s="50" t="s">
        <v>336</v>
      </c>
      <c r="T1393" s="50" t="s">
        <v>186</v>
      </c>
      <c r="U1393" s="151">
        <f t="shared" si="444"/>
        <v>2</v>
      </c>
      <c r="V1393" s="50">
        <f t="shared" si="445"/>
        <v>1</v>
      </c>
      <c r="W1393" s="152">
        <f t="shared" si="446"/>
        <v>1.1460999999999999</v>
      </c>
      <c r="X1393" s="152">
        <f t="shared" si="447"/>
        <v>1.6454966666666664</v>
      </c>
      <c r="Y1393" s="134">
        <f t="shared" si="448"/>
        <v>0</v>
      </c>
      <c r="Z1393" s="152">
        <f t="shared" si="449"/>
        <v>0.14583333333333337</v>
      </c>
      <c r="AA1393" s="152">
        <f t="shared" si="450"/>
        <v>1.7913299999999999</v>
      </c>
      <c r="AB1393" s="91">
        <f t="shared" si="451"/>
        <v>9</v>
      </c>
      <c r="AC1393" s="81">
        <f t="shared" si="452"/>
        <v>6</v>
      </c>
      <c r="AD1393" s="81">
        <f t="shared" si="453"/>
        <v>23</v>
      </c>
      <c r="AE1393" s="81" t="str">
        <f t="shared" si="454"/>
        <v>6-23</v>
      </c>
      <c r="AF1393" s="152">
        <f t="shared" si="455"/>
        <v>0.14583333333333326</v>
      </c>
      <c r="AG1393" s="153">
        <f t="shared" si="456"/>
        <v>0</v>
      </c>
      <c r="AH1393" s="85">
        <f t="shared" si="457"/>
        <v>1</v>
      </c>
      <c r="AI1393" s="81">
        <f t="shared" si="458"/>
        <v>23</v>
      </c>
    </row>
    <row r="1394" spans="2:35" ht="60" x14ac:dyDescent="0.25">
      <c r="B1394" s="50" t="s">
        <v>195</v>
      </c>
      <c r="C1394" s="85">
        <v>507</v>
      </c>
      <c r="D1394" s="85">
        <f t="shared" si="459"/>
        <v>1</v>
      </c>
      <c r="E1394" s="260" t="s">
        <v>2230</v>
      </c>
      <c r="F1394" s="50" t="s">
        <v>441</v>
      </c>
      <c r="G1394" s="70">
        <v>0.29166666666666669</v>
      </c>
      <c r="H1394" s="70">
        <v>0.72916666666666663</v>
      </c>
      <c r="I1394" s="71">
        <v>44354</v>
      </c>
      <c r="J1394" s="201">
        <v>44356</v>
      </c>
      <c r="K1394" s="201">
        <v>44356</v>
      </c>
      <c r="L1394" s="201">
        <v>44356</v>
      </c>
      <c r="M1394" s="70">
        <v>0.60416666666666663</v>
      </c>
      <c r="N1394" s="70">
        <v>0.65277777777777779</v>
      </c>
      <c r="O1394" s="72" t="s">
        <v>2215</v>
      </c>
      <c r="P1394" s="50" t="s">
        <v>296</v>
      </c>
      <c r="Q1394" s="50" t="s">
        <v>47</v>
      </c>
      <c r="R1394" s="50" t="s">
        <v>338</v>
      </c>
      <c r="S1394" s="50" t="s">
        <v>336</v>
      </c>
      <c r="T1394" s="50" t="s">
        <v>186</v>
      </c>
      <c r="U1394" s="151">
        <f t="shared" si="444"/>
        <v>2</v>
      </c>
      <c r="V1394" s="50">
        <f t="shared" si="445"/>
        <v>1</v>
      </c>
      <c r="W1394" s="152">
        <f t="shared" si="446"/>
        <v>1.1460999999999999</v>
      </c>
      <c r="X1394" s="152">
        <f t="shared" si="447"/>
        <v>1.6454966666666664</v>
      </c>
      <c r="Y1394" s="134">
        <f t="shared" si="448"/>
        <v>0</v>
      </c>
      <c r="Z1394" s="152">
        <f t="shared" si="449"/>
        <v>0.14583333333333337</v>
      </c>
      <c r="AA1394" s="152">
        <f t="shared" si="450"/>
        <v>1.7913299999999999</v>
      </c>
      <c r="AB1394" s="91">
        <f t="shared" si="451"/>
        <v>9</v>
      </c>
      <c r="AC1394" s="81">
        <f t="shared" si="452"/>
        <v>6</v>
      </c>
      <c r="AD1394" s="81">
        <f t="shared" si="453"/>
        <v>23</v>
      </c>
      <c r="AE1394" s="81" t="str">
        <f t="shared" si="454"/>
        <v>6-23</v>
      </c>
      <c r="AF1394" s="152">
        <f t="shared" si="455"/>
        <v>4.861111111111116E-2</v>
      </c>
      <c r="AG1394" s="153">
        <f t="shared" si="456"/>
        <v>0</v>
      </c>
      <c r="AH1394" s="85">
        <f t="shared" si="457"/>
        <v>1</v>
      </c>
      <c r="AI1394" s="81">
        <f t="shared" si="458"/>
        <v>23</v>
      </c>
    </row>
    <row r="1395" spans="2:35" ht="30" x14ac:dyDescent="0.25">
      <c r="B1395" s="50" t="s">
        <v>67</v>
      </c>
      <c r="C1395" s="85">
        <v>508</v>
      </c>
      <c r="D1395" s="85">
        <f t="shared" si="459"/>
        <v>0</v>
      </c>
      <c r="E1395" s="72" t="s">
        <v>2148</v>
      </c>
      <c r="F1395" s="50" t="s">
        <v>441</v>
      </c>
      <c r="G1395" s="70">
        <v>0.33333333333333331</v>
      </c>
      <c r="H1395" s="192">
        <v>0.71527777777777779</v>
      </c>
      <c r="I1395" s="71">
        <v>44354</v>
      </c>
      <c r="J1395" s="71">
        <v>44356</v>
      </c>
      <c r="K1395" s="71">
        <v>44354</v>
      </c>
      <c r="L1395" s="71">
        <v>44354</v>
      </c>
      <c r="M1395" s="70">
        <v>0.41666666666666669</v>
      </c>
      <c r="N1395" s="70">
        <v>0.5</v>
      </c>
      <c r="O1395" s="50" t="s">
        <v>684</v>
      </c>
      <c r="P1395" s="50" t="s">
        <v>1175</v>
      </c>
      <c r="Q1395" s="50" t="s">
        <v>77</v>
      </c>
      <c r="R1395" s="50" t="s">
        <v>338</v>
      </c>
      <c r="S1395" s="50" t="s">
        <v>336</v>
      </c>
      <c r="T1395" s="50" t="s">
        <v>184</v>
      </c>
      <c r="U1395" s="151">
        <f t="shared" si="444"/>
        <v>2</v>
      </c>
      <c r="V1395" s="50">
        <f t="shared" si="445"/>
        <v>1</v>
      </c>
      <c r="W1395" s="152">
        <f t="shared" si="446"/>
        <v>1.0905444444444443</v>
      </c>
      <c r="X1395" s="152">
        <f t="shared" si="447"/>
        <v>1.589941111111111</v>
      </c>
      <c r="Y1395" s="134">
        <f t="shared" si="448"/>
        <v>0</v>
      </c>
      <c r="Z1395" s="152">
        <f t="shared" si="449"/>
        <v>0.15972222222222221</v>
      </c>
      <c r="AA1395" s="152">
        <f t="shared" si="450"/>
        <v>1.7496633333333333</v>
      </c>
      <c r="AB1395" s="91">
        <f t="shared" si="451"/>
        <v>9</v>
      </c>
      <c r="AC1395" s="81">
        <f t="shared" si="452"/>
        <v>6</v>
      </c>
      <c r="AD1395" s="81">
        <f t="shared" si="453"/>
        <v>23</v>
      </c>
      <c r="AE1395" s="81" t="str">
        <f t="shared" si="454"/>
        <v>6-23</v>
      </c>
      <c r="AF1395" s="152">
        <f t="shared" si="455"/>
        <v>8.3333333333333315E-2</v>
      </c>
      <c r="AG1395" s="153">
        <f t="shared" si="456"/>
        <v>0</v>
      </c>
      <c r="AH1395" s="85">
        <f t="shared" si="457"/>
        <v>1</v>
      </c>
      <c r="AI1395" s="81">
        <f t="shared" si="458"/>
        <v>23</v>
      </c>
    </row>
    <row r="1396" spans="2:35" x14ac:dyDescent="0.25">
      <c r="B1396" s="50" t="s">
        <v>67</v>
      </c>
      <c r="C1396" s="85">
        <v>508</v>
      </c>
      <c r="D1396" s="85">
        <f t="shared" si="459"/>
        <v>0</v>
      </c>
      <c r="E1396" s="50" t="s">
        <v>2149</v>
      </c>
      <c r="F1396" s="50" t="s">
        <v>441</v>
      </c>
      <c r="G1396" s="70">
        <v>0.33333333333333331</v>
      </c>
      <c r="H1396" s="192">
        <v>0.71527777777777779</v>
      </c>
      <c r="I1396" s="71">
        <v>44354</v>
      </c>
      <c r="J1396" s="71">
        <v>44356</v>
      </c>
      <c r="K1396" s="71">
        <v>44355</v>
      </c>
      <c r="L1396" s="71">
        <v>44355</v>
      </c>
      <c r="M1396" s="70">
        <v>0.43402777777777773</v>
      </c>
      <c r="N1396" s="70">
        <v>0.47916666666666669</v>
      </c>
      <c r="O1396" s="50" t="s">
        <v>62</v>
      </c>
      <c r="P1396" s="50" t="s">
        <v>1175</v>
      </c>
      <c r="Q1396" s="50" t="s">
        <v>77</v>
      </c>
      <c r="R1396" s="50" t="s">
        <v>349</v>
      </c>
      <c r="S1396" s="50" t="s">
        <v>336</v>
      </c>
      <c r="T1396" s="50" t="s">
        <v>184</v>
      </c>
      <c r="U1396" s="151">
        <f t="shared" si="444"/>
        <v>2</v>
      </c>
      <c r="V1396" s="50">
        <f t="shared" si="445"/>
        <v>1</v>
      </c>
      <c r="W1396" s="152">
        <f t="shared" si="446"/>
        <v>1.0905444444444443</v>
      </c>
      <c r="X1396" s="152">
        <f t="shared" si="447"/>
        <v>1.589941111111111</v>
      </c>
      <c r="Y1396" s="134">
        <f t="shared" si="448"/>
        <v>0</v>
      </c>
      <c r="Z1396" s="152">
        <f t="shared" si="449"/>
        <v>0.15972222222222221</v>
      </c>
      <c r="AA1396" s="152">
        <f t="shared" si="450"/>
        <v>1.7496633333333333</v>
      </c>
      <c r="AB1396" s="91">
        <f t="shared" si="451"/>
        <v>9</v>
      </c>
      <c r="AC1396" s="81">
        <f t="shared" si="452"/>
        <v>6</v>
      </c>
      <c r="AD1396" s="81">
        <f t="shared" si="453"/>
        <v>23</v>
      </c>
      <c r="AE1396" s="81" t="str">
        <f t="shared" si="454"/>
        <v>6-23</v>
      </c>
      <c r="AF1396" s="152">
        <f t="shared" si="455"/>
        <v>4.5138888888888951E-2</v>
      </c>
      <c r="AG1396" s="153">
        <f t="shared" si="456"/>
        <v>0</v>
      </c>
      <c r="AH1396" s="85">
        <f t="shared" si="457"/>
        <v>1</v>
      </c>
      <c r="AI1396" s="81">
        <f t="shared" si="458"/>
        <v>23</v>
      </c>
    </row>
    <row r="1397" spans="2:35" x14ac:dyDescent="0.25">
      <c r="B1397" s="50" t="s">
        <v>67</v>
      </c>
      <c r="C1397" s="85">
        <v>508</v>
      </c>
      <c r="D1397" s="85">
        <f t="shared" si="459"/>
        <v>0</v>
      </c>
      <c r="E1397" s="50" t="s">
        <v>2150</v>
      </c>
      <c r="F1397" s="50" t="s">
        <v>441</v>
      </c>
      <c r="G1397" s="70">
        <v>0.33333333333333331</v>
      </c>
      <c r="H1397" s="192">
        <v>0.71527777777777779</v>
      </c>
      <c r="I1397" s="71">
        <v>44354</v>
      </c>
      <c r="J1397" s="71">
        <v>44356</v>
      </c>
      <c r="K1397" s="71">
        <v>44355</v>
      </c>
      <c r="L1397" s="71">
        <v>44355</v>
      </c>
      <c r="M1397" s="70">
        <v>0.69444444444444453</v>
      </c>
      <c r="N1397" s="70">
        <v>0.72916666666666663</v>
      </c>
      <c r="O1397" s="50" t="s">
        <v>271</v>
      </c>
      <c r="P1397" s="50" t="s">
        <v>1175</v>
      </c>
      <c r="Q1397" s="50" t="s">
        <v>77</v>
      </c>
      <c r="R1397" s="50" t="s">
        <v>338</v>
      </c>
      <c r="S1397" s="50" t="s">
        <v>337</v>
      </c>
      <c r="T1397" s="50" t="s">
        <v>184</v>
      </c>
      <c r="U1397" s="151">
        <f t="shared" si="444"/>
        <v>2</v>
      </c>
      <c r="V1397" s="50">
        <f t="shared" si="445"/>
        <v>1</v>
      </c>
      <c r="W1397" s="152">
        <f t="shared" si="446"/>
        <v>1.0905444444444443</v>
      </c>
      <c r="X1397" s="152">
        <f t="shared" si="447"/>
        <v>1.589941111111111</v>
      </c>
      <c r="Y1397" s="134">
        <f t="shared" si="448"/>
        <v>0</v>
      </c>
      <c r="Z1397" s="152">
        <f t="shared" si="449"/>
        <v>0.15972222222222221</v>
      </c>
      <c r="AA1397" s="152">
        <f t="shared" si="450"/>
        <v>1.7496633333333333</v>
      </c>
      <c r="AB1397" s="91">
        <f t="shared" si="451"/>
        <v>9</v>
      </c>
      <c r="AC1397" s="81">
        <f t="shared" si="452"/>
        <v>6</v>
      </c>
      <c r="AD1397" s="81">
        <f t="shared" si="453"/>
        <v>23</v>
      </c>
      <c r="AE1397" s="81" t="str">
        <f t="shared" si="454"/>
        <v>6-23</v>
      </c>
      <c r="AF1397" s="152">
        <f t="shared" si="455"/>
        <v>3.4722222222222099E-2</v>
      </c>
      <c r="AG1397" s="153">
        <f t="shared" si="456"/>
        <v>0</v>
      </c>
      <c r="AH1397" s="85">
        <f t="shared" si="457"/>
        <v>1</v>
      </c>
      <c r="AI1397" s="81">
        <f t="shared" si="458"/>
        <v>23</v>
      </c>
    </row>
    <row r="1398" spans="2:35" x14ac:dyDescent="0.25">
      <c r="B1398" s="50" t="s">
        <v>67</v>
      </c>
      <c r="C1398" s="85">
        <v>508</v>
      </c>
      <c r="D1398" s="85">
        <f t="shared" si="459"/>
        <v>0</v>
      </c>
      <c r="E1398" s="50" t="s">
        <v>2151</v>
      </c>
      <c r="F1398" s="50" t="s">
        <v>441</v>
      </c>
      <c r="G1398" s="70">
        <v>0.33333333333333331</v>
      </c>
      <c r="H1398" s="192">
        <v>0.71527777777777779</v>
      </c>
      <c r="I1398" s="71">
        <v>44354</v>
      </c>
      <c r="J1398" s="71">
        <v>44356</v>
      </c>
      <c r="K1398" s="71">
        <v>44355</v>
      </c>
      <c r="L1398" s="71">
        <v>44355</v>
      </c>
      <c r="M1398" s="70">
        <v>0.3125</v>
      </c>
      <c r="N1398" s="70">
        <v>0.375</v>
      </c>
      <c r="O1398" s="50" t="s">
        <v>684</v>
      </c>
      <c r="P1398" s="50" t="s">
        <v>1175</v>
      </c>
      <c r="Q1398" s="50" t="s">
        <v>77</v>
      </c>
      <c r="R1398" s="50" t="s">
        <v>338</v>
      </c>
      <c r="S1398" s="50" t="s">
        <v>337</v>
      </c>
      <c r="T1398" s="50" t="s">
        <v>184</v>
      </c>
      <c r="U1398" s="151">
        <f t="shared" si="444"/>
        <v>2</v>
      </c>
      <c r="V1398" s="50">
        <f t="shared" si="445"/>
        <v>1</v>
      </c>
      <c r="W1398" s="152">
        <f t="shared" si="446"/>
        <v>1.0905444444444443</v>
      </c>
      <c r="X1398" s="152">
        <f t="shared" si="447"/>
        <v>1.589941111111111</v>
      </c>
      <c r="Y1398" s="134">
        <f t="shared" si="448"/>
        <v>0</v>
      </c>
      <c r="Z1398" s="152">
        <f t="shared" si="449"/>
        <v>0.15972222222222221</v>
      </c>
      <c r="AA1398" s="152">
        <f t="shared" si="450"/>
        <v>1.7496633333333333</v>
      </c>
      <c r="AB1398" s="91">
        <f t="shared" si="451"/>
        <v>9</v>
      </c>
      <c r="AC1398" s="81">
        <f t="shared" si="452"/>
        <v>6</v>
      </c>
      <c r="AD1398" s="81">
        <f t="shared" si="453"/>
        <v>23</v>
      </c>
      <c r="AE1398" s="81" t="str">
        <f t="shared" si="454"/>
        <v>6-23</v>
      </c>
      <c r="AF1398" s="152">
        <f t="shared" si="455"/>
        <v>6.25E-2</v>
      </c>
      <c r="AG1398" s="153">
        <f t="shared" si="456"/>
        <v>0</v>
      </c>
      <c r="AH1398" s="85">
        <f t="shared" si="457"/>
        <v>1</v>
      </c>
      <c r="AI1398" s="81">
        <f t="shared" si="458"/>
        <v>23</v>
      </c>
    </row>
    <row r="1399" spans="2:35" x14ac:dyDescent="0.25">
      <c r="B1399" s="50" t="s">
        <v>67</v>
      </c>
      <c r="C1399" s="85">
        <v>508</v>
      </c>
      <c r="D1399" s="85">
        <f t="shared" si="459"/>
        <v>0</v>
      </c>
      <c r="E1399" s="50" t="s">
        <v>2152</v>
      </c>
      <c r="F1399" s="50" t="s">
        <v>903</v>
      </c>
      <c r="G1399" s="70">
        <v>0.33333333333333331</v>
      </c>
      <c r="H1399" s="192">
        <v>0.71527777777777779</v>
      </c>
      <c r="I1399" s="71">
        <v>44354</v>
      </c>
      <c r="J1399" s="71">
        <v>44356</v>
      </c>
      <c r="K1399" s="71">
        <v>44356</v>
      </c>
      <c r="L1399" s="71">
        <v>44356</v>
      </c>
      <c r="M1399" s="70">
        <v>0.3125</v>
      </c>
      <c r="N1399" s="70">
        <v>0.4236111111111111</v>
      </c>
      <c r="O1399" s="50" t="s">
        <v>72</v>
      </c>
      <c r="P1399" s="50" t="s">
        <v>1175</v>
      </c>
      <c r="Q1399" s="50" t="s">
        <v>77</v>
      </c>
      <c r="R1399" s="50" t="s">
        <v>443</v>
      </c>
      <c r="S1399" s="50" t="s">
        <v>336</v>
      </c>
      <c r="T1399" s="50" t="s">
        <v>184</v>
      </c>
      <c r="U1399" s="151">
        <f t="shared" si="444"/>
        <v>2</v>
      </c>
      <c r="V1399" s="50">
        <f t="shared" si="445"/>
        <v>1</v>
      </c>
      <c r="W1399" s="152">
        <f t="shared" si="446"/>
        <v>1.0905444444444443</v>
      </c>
      <c r="X1399" s="152">
        <f t="shared" si="447"/>
        <v>1.589941111111111</v>
      </c>
      <c r="Y1399" s="134">
        <f t="shared" si="448"/>
        <v>0</v>
      </c>
      <c r="Z1399" s="152">
        <f t="shared" si="449"/>
        <v>0.15972222222222221</v>
      </c>
      <c r="AA1399" s="152">
        <f t="shared" si="450"/>
        <v>1.7496633333333333</v>
      </c>
      <c r="AB1399" s="91">
        <f t="shared" si="451"/>
        <v>9</v>
      </c>
      <c r="AC1399" s="81">
        <f t="shared" si="452"/>
        <v>6</v>
      </c>
      <c r="AD1399" s="81">
        <f t="shared" si="453"/>
        <v>23</v>
      </c>
      <c r="AE1399" s="81" t="str">
        <f t="shared" si="454"/>
        <v>6-23</v>
      </c>
      <c r="AF1399" s="152">
        <f t="shared" si="455"/>
        <v>0.1111111111111111</v>
      </c>
      <c r="AG1399" s="153">
        <f t="shared" si="456"/>
        <v>0</v>
      </c>
      <c r="AH1399" s="85">
        <f t="shared" si="457"/>
        <v>1</v>
      </c>
      <c r="AI1399" s="81">
        <f t="shared" si="458"/>
        <v>23</v>
      </c>
    </row>
    <row r="1400" spans="2:35" x14ac:dyDescent="0.25">
      <c r="B1400" s="50" t="s">
        <v>67</v>
      </c>
      <c r="C1400" s="85">
        <v>508</v>
      </c>
      <c r="D1400" s="85">
        <f t="shared" si="459"/>
        <v>0</v>
      </c>
      <c r="E1400" s="50" t="s">
        <v>2153</v>
      </c>
      <c r="F1400" s="50" t="s">
        <v>441</v>
      </c>
      <c r="G1400" s="70">
        <v>0.33333333333333331</v>
      </c>
      <c r="H1400" s="192">
        <v>0.71527777777777779</v>
      </c>
      <c r="I1400" s="71">
        <v>44354</v>
      </c>
      <c r="J1400" s="71">
        <v>44356</v>
      </c>
      <c r="K1400" s="71">
        <v>44356</v>
      </c>
      <c r="L1400" s="71">
        <v>44356</v>
      </c>
      <c r="M1400" s="70">
        <v>0.375</v>
      </c>
      <c r="N1400" s="192">
        <v>0.60416666666666663</v>
      </c>
      <c r="O1400" s="50" t="s">
        <v>684</v>
      </c>
      <c r="P1400" s="50" t="s">
        <v>1175</v>
      </c>
      <c r="Q1400" s="50" t="s">
        <v>77</v>
      </c>
      <c r="R1400" s="50" t="s">
        <v>351</v>
      </c>
      <c r="S1400" s="50" t="s">
        <v>336</v>
      </c>
      <c r="T1400" s="50" t="s">
        <v>184</v>
      </c>
      <c r="U1400" s="151">
        <f t="shared" si="444"/>
        <v>2</v>
      </c>
      <c r="V1400" s="50">
        <f t="shared" si="445"/>
        <v>1</v>
      </c>
      <c r="W1400" s="152">
        <f t="shared" si="446"/>
        <v>1.0905444444444443</v>
      </c>
      <c r="X1400" s="152">
        <f t="shared" si="447"/>
        <v>1.589941111111111</v>
      </c>
      <c r="Y1400" s="134">
        <f t="shared" si="448"/>
        <v>0</v>
      </c>
      <c r="Z1400" s="152">
        <f t="shared" si="449"/>
        <v>0.15972222222222221</v>
      </c>
      <c r="AA1400" s="152">
        <f t="shared" si="450"/>
        <v>1.7496633333333333</v>
      </c>
      <c r="AB1400" s="91">
        <f t="shared" si="451"/>
        <v>9</v>
      </c>
      <c r="AC1400" s="81">
        <f t="shared" si="452"/>
        <v>6</v>
      </c>
      <c r="AD1400" s="81">
        <f t="shared" si="453"/>
        <v>23</v>
      </c>
      <c r="AE1400" s="81" t="str">
        <f t="shared" si="454"/>
        <v>6-23</v>
      </c>
      <c r="AF1400" s="152">
        <f t="shared" si="455"/>
        <v>0.14616666666666661</v>
      </c>
      <c r="AG1400" s="153">
        <f t="shared" si="456"/>
        <v>0</v>
      </c>
      <c r="AH1400" s="85">
        <f t="shared" si="457"/>
        <v>1</v>
      </c>
      <c r="AI1400" s="81">
        <f t="shared" si="458"/>
        <v>23</v>
      </c>
    </row>
    <row r="1401" spans="2:35" ht="30" x14ac:dyDescent="0.25">
      <c r="B1401" s="50" t="s">
        <v>67</v>
      </c>
      <c r="C1401" s="85">
        <v>508</v>
      </c>
      <c r="D1401" s="85">
        <f t="shared" si="459"/>
        <v>1</v>
      </c>
      <c r="E1401" s="50" t="s">
        <v>1119</v>
      </c>
      <c r="F1401" s="50" t="s">
        <v>441</v>
      </c>
      <c r="G1401" s="70">
        <v>0.33333333333333331</v>
      </c>
      <c r="H1401" s="192">
        <v>0.71527777777777779</v>
      </c>
      <c r="I1401" s="71">
        <v>44354</v>
      </c>
      <c r="J1401" s="71">
        <v>44356</v>
      </c>
      <c r="K1401" s="71">
        <v>44356</v>
      </c>
      <c r="L1401" s="71">
        <v>44356</v>
      </c>
      <c r="M1401" s="70">
        <v>0.65277777777777779</v>
      </c>
      <c r="N1401" s="192">
        <v>0.71527777777777779</v>
      </c>
      <c r="O1401" s="72" t="s">
        <v>2186</v>
      </c>
      <c r="P1401" s="50" t="s">
        <v>1175</v>
      </c>
      <c r="Q1401" s="50" t="s">
        <v>77</v>
      </c>
      <c r="R1401" s="50" t="s">
        <v>351</v>
      </c>
      <c r="S1401" s="50" t="s">
        <v>336</v>
      </c>
      <c r="T1401" s="50" t="s">
        <v>184</v>
      </c>
      <c r="U1401" s="151">
        <f t="shared" si="444"/>
        <v>2</v>
      </c>
      <c r="V1401" s="50">
        <f t="shared" si="445"/>
        <v>1</v>
      </c>
      <c r="W1401" s="152">
        <f t="shared" si="446"/>
        <v>1.0905444444444443</v>
      </c>
      <c r="X1401" s="152">
        <f t="shared" si="447"/>
        <v>1.589941111111111</v>
      </c>
      <c r="Y1401" s="134">
        <f t="shared" si="448"/>
        <v>0</v>
      </c>
      <c r="Z1401" s="152">
        <f t="shared" si="449"/>
        <v>0.15972222222222221</v>
      </c>
      <c r="AA1401" s="152">
        <f t="shared" si="450"/>
        <v>1.7496633333333333</v>
      </c>
      <c r="AB1401" s="91">
        <f t="shared" si="451"/>
        <v>9</v>
      </c>
      <c r="AC1401" s="81">
        <f t="shared" si="452"/>
        <v>6</v>
      </c>
      <c r="AD1401" s="81">
        <f t="shared" si="453"/>
        <v>23</v>
      </c>
      <c r="AE1401" s="81" t="str">
        <f t="shared" si="454"/>
        <v>6-23</v>
      </c>
      <c r="AF1401" s="152">
        <f t="shared" si="455"/>
        <v>6.25E-2</v>
      </c>
      <c r="AG1401" s="153">
        <f t="shared" si="456"/>
        <v>0</v>
      </c>
      <c r="AH1401" s="85">
        <f t="shared" si="457"/>
        <v>1</v>
      </c>
      <c r="AI1401" s="81">
        <f t="shared" si="458"/>
        <v>23</v>
      </c>
    </row>
    <row r="1402" spans="2:35" ht="30" x14ac:dyDescent="0.25">
      <c r="B1402" s="50" t="s">
        <v>165</v>
      </c>
      <c r="C1402" s="85">
        <v>509</v>
      </c>
      <c r="D1402" s="85">
        <f>IF(C1402=C1403,0,1)</f>
        <v>0</v>
      </c>
      <c r="E1402" s="72" t="s">
        <v>2187</v>
      </c>
      <c r="F1402" s="50" t="s">
        <v>1338</v>
      </c>
      <c r="G1402" s="70">
        <v>0.3263888888888889</v>
      </c>
      <c r="H1402" s="192">
        <v>0.66666666666666663</v>
      </c>
      <c r="I1402" s="71">
        <v>44355</v>
      </c>
      <c r="J1402" s="201">
        <v>44357</v>
      </c>
      <c r="K1402" s="71">
        <v>44356</v>
      </c>
      <c r="L1402" s="71">
        <v>44356</v>
      </c>
      <c r="M1402" s="70">
        <v>0.3125</v>
      </c>
      <c r="N1402" s="192">
        <v>0.72916666666666663</v>
      </c>
      <c r="O1402" s="50" t="s">
        <v>400</v>
      </c>
      <c r="P1402" s="50" t="s">
        <v>1180</v>
      </c>
      <c r="Q1402" s="50" t="s">
        <v>47</v>
      </c>
      <c r="R1402" s="50" t="s">
        <v>352</v>
      </c>
      <c r="S1402" s="50" t="s">
        <v>337</v>
      </c>
      <c r="T1402" s="50" t="s">
        <v>184</v>
      </c>
      <c r="U1402" s="151">
        <f t="shared" si="444"/>
        <v>2</v>
      </c>
      <c r="V1402" s="50">
        <f t="shared" si="445"/>
        <v>1</v>
      </c>
      <c r="W1402" s="152">
        <f t="shared" si="446"/>
        <v>1.0488777777777778</v>
      </c>
      <c r="X1402" s="152">
        <f t="shared" si="447"/>
        <v>1.5482744444444445</v>
      </c>
      <c r="Y1402" s="134">
        <f t="shared" si="448"/>
        <v>1</v>
      </c>
      <c r="Z1402" s="152">
        <f t="shared" si="449"/>
        <v>0</v>
      </c>
      <c r="AA1402" s="152">
        <f t="shared" si="450"/>
        <v>1.5482744444444445</v>
      </c>
      <c r="AB1402" s="91">
        <f t="shared" si="451"/>
        <v>10</v>
      </c>
      <c r="AC1402" s="81">
        <f t="shared" si="452"/>
        <v>6</v>
      </c>
      <c r="AD1402" s="81">
        <f t="shared" si="453"/>
        <v>23</v>
      </c>
      <c r="AE1402" s="81" t="str">
        <f t="shared" si="454"/>
        <v>6-23</v>
      </c>
      <c r="AF1402" s="152">
        <f t="shared" si="455"/>
        <v>0.33366666666666661</v>
      </c>
      <c r="AG1402" s="153">
        <f t="shared" si="456"/>
        <v>0</v>
      </c>
      <c r="AH1402" s="85">
        <f t="shared" si="457"/>
        <v>1</v>
      </c>
      <c r="AI1402" s="81">
        <f t="shared" si="458"/>
        <v>23</v>
      </c>
    </row>
    <row r="1403" spans="2:35" ht="60" x14ac:dyDescent="0.25">
      <c r="B1403" s="50" t="s">
        <v>165</v>
      </c>
      <c r="C1403" s="85">
        <v>509</v>
      </c>
      <c r="D1403" s="85">
        <f t="shared" ref="D1403:D1466" si="460">IF(C1403=C1404,0,1)</f>
        <v>0</v>
      </c>
      <c r="E1403" s="260" t="s">
        <v>2188</v>
      </c>
      <c r="F1403" s="50" t="s">
        <v>441</v>
      </c>
      <c r="G1403" s="70">
        <v>0.3263888888888889</v>
      </c>
      <c r="H1403" s="192">
        <v>0.66666666666666663</v>
      </c>
      <c r="I1403" s="71">
        <v>44355</v>
      </c>
      <c r="J1403" s="201">
        <v>44357</v>
      </c>
      <c r="K1403" s="71">
        <v>44356</v>
      </c>
      <c r="L1403" s="71">
        <v>44356</v>
      </c>
      <c r="M1403" s="70">
        <v>0.35416666666666669</v>
      </c>
      <c r="N1403" s="192">
        <v>0.72916666666666663</v>
      </c>
      <c r="O1403" s="50" t="s">
        <v>174</v>
      </c>
      <c r="P1403" s="50" t="s">
        <v>1180</v>
      </c>
      <c r="Q1403" s="50" t="s">
        <v>77</v>
      </c>
      <c r="R1403" s="50" t="s">
        <v>338</v>
      </c>
      <c r="S1403" s="50" t="s">
        <v>336</v>
      </c>
      <c r="T1403" s="50" t="s">
        <v>184</v>
      </c>
      <c r="U1403" s="151">
        <f t="shared" si="444"/>
        <v>2</v>
      </c>
      <c r="V1403" s="50">
        <f t="shared" si="445"/>
        <v>1</v>
      </c>
      <c r="W1403" s="152">
        <f t="shared" si="446"/>
        <v>1.0488777777777778</v>
      </c>
      <c r="X1403" s="152">
        <f t="shared" si="447"/>
        <v>1.5482744444444445</v>
      </c>
      <c r="Y1403" s="134">
        <f t="shared" si="448"/>
        <v>1</v>
      </c>
      <c r="Z1403" s="152">
        <f t="shared" si="449"/>
        <v>0</v>
      </c>
      <c r="AA1403" s="152">
        <f t="shared" si="450"/>
        <v>1.5482744444444445</v>
      </c>
      <c r="AB1403" s="91">
        <f t="shared" si="451"/>
        <v>10</v>
      </c>
      <c r="AC1403" s="81">
        <f t="shared" si="452"/>
        <v>6</v>
      </c>
      <c r="AD1403" s="81">
        <f t="shared" si="453"/>
        <v>23</v>
      </c>
      <c r="AE1403" s="81" t="str">
        <f t="shared" si="454"/>
        <v>6-23</v>
      </c>
      <c r="AF1403" s="152">
        <f t="shared" si="455"/>
        <v>0.29199999999999993</v>
      </c>
      <c r="AG1403" s="153">
        <f t="shared" si="456"/>
        <v>0</v>
      </c>
      <c r="AH1403" s="85">
        <f t="shared" si="457"/>
        <v>1</v>
      </c>
      <c r="AI1403" s="81">
        <f t="shared" si="458"/>
        <v>23</v>
      </c>
    </row>
    <row r="1404" spans="2:35" ht="45" x14ac:dyDescent="0.25">
      <c r="B1404" s="50" t="s">
        <v>165</v>
      </c>
      <c r="C1404" s="85">
        <v>509</v>
      </c>
      <c r="D1404" s="85">
        <f t="shared" si="460"/>
        <v>0</v>
      </c>
      <c r="E1404" s="260" t="s">
        <v>2249</v>
      </c>
      <c r="F1404" s="50" t="s">
        <v>441</v>
      </c>
      <c r="G1404" s="70">
        <v>0.3263888888888889</v>
      </c>
      <c r="H1404" s="192">
        <v>0.66666666666666663</v>
      </c>
      <c r="I1404" s="71">
        <v>44355</v>
      </c>
      <c r="J1404" s="201">
        <v>44357</v>
      </c>
      <c r="K1404" s="201">
        <v>44357</v>
      </c>
      <c r="L1404" s="201">
        <v>44357</v>
      </c>
      <c r="M1404" s="70">
        <v>0.3125</v>
      </c>
      <c r="N1404" s="192">
        <v>0.64583333333333337</v>
      </c>
      <c r="O1404" s="50" t="s">
        <v>174</v>
      </c>
      <c r="P1404" s="50" t="s">
        <v>1180</v>
      </c>
      <c r="Q1404" s="50" t="s">
        <v>77</v>
      </c>
      <c r="R1404" s="50" t="s">
        <v>338</v>
      </c>
      <c r="S1404" s="50" t="s">
        <v>336</v>
      </c>
      <c r="T1404" s="50" t="s">
        <v>184</v>
      </c>
      <c r="U1404" s="151">
        <f t="shared" si="444"/>
        <v>2</v>
      </c>
      <c r="V1404" s="50">
        <f t="shared" si="445"/>
        <v>1</v>
      </c>
      <c r="W1404" s="152">
        <f t="shared" si="446"/>
        <v>1.0488777777777778</v>
      </c>
      <c r="X1404" s="152">
        <f t="shared" si="447"/>
        <v>1.5482744444444445</v>
      </c>
      <c r="Y1404" s="134">
        <f t="shared" si="448"/>
        <v>1</v>
      </c>
      <c r="Z1404" s="152">
        <f t="shared" si="449"/>
        <v>0</v>
      </c>
      <c r="AA1404" s="152">
        <f t="shared" si="450"/>
        <v>1.5482744444444445</v>
      </c>
      <c r="AB1404" s="91">
        <f t="shared" si="451"/>
        <v>10</v>
      </c>
      <c r="AC1404" s="81">
        <f t="shared" si="452"/>
        <v>6</v>
      </c>
      <c r="AD1404" s="81">
        <f t="shared" si="453"/>
        <v>23</v>
      </c>
      <c r="AE1404" s="81" t="str">
        <f t="shared" si="454"/>
        <v>6-23</v>
      </c>
      <c r="AF1404" s="152">
        <f t="shared" si="455"/>
        <v>0.25033333333333335</v>
      </c>
      <c r="AG1404" s="153">
        <f t="shared" si="456"/>
        <v>0</v>
      </c>
      <c r="AH1404" s="85">
        <f t="shared" si="457"/>
        <v>1</v>
      </c>
      <c r="AI1404" s="81">
        <f t="shared" si="458"/>
        <v>23</v>
      </c>
    </row>
    <row r="1405" spans="2:35" x14ac:dyDescent="0.25">
      <c r="B1405" s="50" t="s">
        <v>165</v>
      </c>
      <c r="C1405" s="85">
        <v>509</v>
      </c>
      <c r="D1405" s="85">
        <f t="shared" si="460"/>
        <v>1</v>
      </c>
      <c r="E1405" s="260" t="s">
        <v>2250</v>
      </c>
      <c r="F1405" s="50" t="s">
        <v>887</v>
      </c>
      <c r="G1405" s="70">
        <v>0.3263888888888889</v>
      </c>
      <c r="H1405" s="192">
        <v>0.66666666666666663</v>
      </c>
      <c r="I1405" s="71">
        <v>44355</v>
      </c>
      <c r="J1405" s="201">
        <v>44357</v>
      </c>
      <c r="K1405" s="201">
        <v>44357</v>
      </c>
      <c r="L1405" s="201">
        <v>44357</v>
      </c>
      <c r="M1405" s="70">
        <v>0.58333333333333337</v>
      </c>
      <c r="N1405" s="192">
        <v>0.66666666666666663</v>
      </c>
      <c r="O1405" s="50" t="s">
        <v>372</v>
      </c>
      <c r="P1405" s="50" t="s">
        <v>1180</v>
      </c>
      <c r="Q1405" s="50" t="s">
        <v>77</v>
      </c>
      <c r="R1405" s="50" t="s">
        <v>349</v>
      </c>
      <c r="S1405" s="50" t="s">
        <v>336</v>
      </c>
      <c r="T1405" s="50" t="s">
        <v>184</v>
      </c>
      <c r="U1405" s="151">
        <f t="shared" si="444"/>
        <v>2</v>
      </c>
      <c r="V1405" s="50">
        <f t="shared" si="445"/>
        <v>1</v>
      </c>
      <c r="W1405" s="152">
        <f t="shared" si="446"/>
        <v>1.0488777777777778</v>
      </c>
      <c r="X1405" s="152">
        <f t="shared" si="447"/>
        <v>1.5482744444444445</v>
      </c>
      <c r="Y1405" s="134">
        <f t="shared" si="448"/>
        <v>1</v>
      </c>
      <c r="Z1405" s="152">
        <f t="shared" si="449"/>
        <v>0</v>
      </c>
      <c r="AA1405" s="152">
        <f t="shared" si="450"/>
        <v>1.5482744444444445</v>
      </c>
      <c r="AB1405" s="91">
        <f t="shared" si="451"/>
        <v>10</v>
      </c>
      <c r="AC1405" s="81">
        <f t="shared" si="452"/>
        <v>6</v>
      </c>
      <c r="AD1405" s="81">
        <f t="shared" si="453"/>
        <v>23</v>
      </c>
      <c r="AE1405" s="81" t="str">
        <f t="shared" si="454"/>
        <v>6-23</v>
      </c>
      <c r="AF1405" s="152">
        <f t="shared" si="455"/>
        <v>8.3333333333333259E-2</v>
      </c>
      <c r="AG1405" s="153">
        <f t="shared" si="456"/>
        <v>0</v>
      </c>
      <c r="AH1405" s="85">
        <f t="shared" si="457"/>
        <v>1</v>
      </c>
      <c r="AI1405" s="81">
        <f t="shared" si="458"/>
        <v>23</v>
      </c>
    </row>
    <row r="1406" spans="2:35" x14ac:dyDescent="0.25">
      <c r="B1406" s="50" t="s">
        <v>98</v>
      </c>
      <c r="C1406" s="85">
        <v>510</v>
      </c>
      <c r="D1406" s="85">
        <f t="shared" si="460"/>
        <v>0</v>
      </c>
      <c r="E1406" s="50" t="s">
        <v>2155</v>
      </c>
      <c r="F1406" s="50" t="s">
        <v>1338</v>
      </c>
      <c r="G1406" s="70">
        <v>0.3125</v>
      </c>
      <c r="H1406" s="192">
        <v>0.65208333333333335</v>
      </c>
      <c r="I1406" s="71">
        <v>44355</v>
      </c>
      <c r="J1406" s="201">
        <v>44357</v>
      </c>
      <c r="K1406" s="71">
        <v>44355</v>
      </c>
      <c r="L1406" s="71">
        <v>44355</v>
      </c>
      <c r="M1406" s="70">
        <v>0.3125</v>
      </c>
      <c r="N1406" s="70">
        <v>0.33333333333333331</v>
      </c>
      <c r="O1406" s="50" t="s">
        <v>136</v>
      </c>
      <c r="P1406" s="50" t="s">
        <v>99</v>
      </c>
      <c r="Q1406" s="50" t="s">
        <v>77</v>
      </c>
      <c r="R1406" s="50" t="s">
        <v>350</v>
      </c>
      <c r="S1406" s="50" t="s">
        <v>337</v>
      </c>
      <c r="T1406" s="50" t="s">
        <v>187</v>
      </c>
      <c r="U1406" s="151">
        <f t="shared" si="444"/>
        <v>2</v>
      </c>
      <c r="V1406" s="50">
        <f t="shared" si="445"/>
        <v>1</v>
      </c>
      <c r="W1406" s="152">
        <f t="shared" si="446"/>
        <v>1.0481833333333332</v>
      </c>
      <c r="X1406" s="152">
        <f t="shared" si="447"/>
        <v>1.54758</v>
      </c>
      <c r="Y1406" s="134">
        <f t="shared" si="448"/>
        <v>1</v>
      </c>
      <c r="Z1406" s="152">
        <f t="shared" si="449"/>
        <v>0</v>
      </c>
      <c r="AA1406" s="152">
        <f t="shared" si="450"/>
        <v>1.54758</v>
      </c>
      <c r="AB1406" s="91">
        <f t="shared" si="451"/>
        <v>10</v>
      </c>
      <c r="AC1406" s="81">
        <f t="shared" si="452"/>
        <v>6</v>
      </c>
      <c r="AD1406" s="81">
        <f t="shared" si="453"/>
        <v>23</v>
      </c>
      <c r="AE1406" s="81" t="str">
        <f t="shared" si="454"/>
        <v>6-23</v>
      </c>
      <c r="AF1406" s="152">
        <f t="shared" si="455"/>
        <v>2.0833333333333315E-2</v>
      </c>
      <c r="AG1406" s="153">
        <f t="shared" si="456"/>
        <v>0</v>
      </c>
      <c r="AH1406" s="85">
        <f t="shared" si="457"/>
        <v>1</v>
      </c>
      <c r="AI1406" s="81">
        <f t="shared" si="458"/>
        <v>23</v>
      </c>
    </row>
    <row r="1407" spans="2:35" x14ac:dyDescent="0.25">
      <c r="B1407" s="50" t="s">
        <v>2154</v>
      </c>
      <c r="C1407" s="85">
        <v>510</v>
      </c>
      <c r="D1407" s="85">
        <f t="shared" si="460"/>
        <v>0</v>
      </c>
      <c r="E1407" s="50" t="s">
        <v>2156</v>
      </c>
      <c r="F1407" s="50" t="s">
        <v>903</v>
      </c>
      <c r="G1407" s="70">
        <v>0.3125</v>
      </c>
      <c r="H1407" s="192">
        <v>0.65208333333333335</v>
      </c>
      <c r="I1407" s="71">
        <v>44355</v>
      </c>
      <c r="J1407" s="201">
        <v>44357</v>
      </c>
      <c r="K1407" s="71">
        <v>44355</v>
      </c>
      <c r="L1407" s="71">
        <v>44355</v>
      </c>
      <c r="M1407" s="70">
        <v>0.6875</v>
      </c>
      <c r="N1407" s="70">
        <v>0.70833333333333337</v>
      </c>
      <c r="O1407" s="50" t="s">
        <v>72</v>
      </c>
      <c r="P1407" s="50" t="s">
        <v>99</v>
      </c>
      <c r="Q1407" s="50" t="s">
        <v>77</v>
      </c>
      <c r="R1407" s="50" t="s">
        <v>443</v>
      </c>
      <c r="S1407" s="50" t="s">
        <v>337</v>
      </c>
      <c r="T1407" s="50" t="s">
        <v>187</v>
      </c>
      <c r="U1407" s="151">
        <f t="shared" si="444"/>
        <v>2</v>
      </c>
      <c r="V1407" s="50">
        <f t="shared" si="445"/>
        <v>1</v>
      </c>
      <c r="W1407" s="152">
        <f t="shared" si="446"/>
        <v>1.0481833333333332</v>
      </c>
      <c r="X1407" s="152">
        <f t="shared" si="447"/>
        <v>1.54758</v>
      </c>
      <c r="Y1407" s="134">
        <f t="shared" si="448"/>
        <v>1</v>
      </c>
      <c r="Z1407" s="152">
        <f t="shared" si="449"/>
        <v>0</v>
      </c>
      <c r="AA1407" s="152">
        <f t="shared" si="450"/>
        <v>1.54758</v>
      </c>
      <c r="AB1407" s="91">
        <f t="shared" si="451"/>
        <v>10</v>
      </c>
      <c r="AC1407" s="81">
        <f t="shared" si="452"/>
        <v>6</v>
      </c>
      <c r="AD1407" s="81">
        <f t="shared" si="453"/>
        <v>23</v>
      </c>
      <c r="AE1407" s="81" t="str">
        <f t="shared" si="454"/>
        <v>6-23</v>
      </c>
      <c r="AF1407" s="152">
        <f t="shared" si="455"/>
        <v>2.083333333333337E-2</v>
      </c>
      <c r="AG1407" s="153">
        <f t="shared" si="456"/>
        <v>0</v>
      </c>
      <c r="AH1407" s="85">
        <f t="shared" si="457"/>
        <v>1</v>
      </c>
      <c r="AI1407" s="81">
        <f t="shared" si="458"/>
        <v>23</v>
      </c>
    </row>
    <row r="1408" spans="2:35" x14ac:dyDescent="0.25">
      <c r="B1408" s="50" t="s">
        <v>98</v>
      </c>
      <c r="C1408" s="85">
        <v>510</v>
      </c>
      <c r="D1408" s="85">
        <f t="shared" si="460"/>
        <v>0</v>
      </c>
      <c r="E1408" s="50" t="s">
        <v>2159</v>
      </c>
      <c r="F1408" s="50" t="s">
        <v>903</v>
      </c>
      <c r="G1408" s="70">
        <v>0.3125</v>
      </c>
      <c r="H1408" s="192">
        <v>0.65208333333333335</v>
      </c>
      <c r="I1408" s="71">
        <v>44355</v>
      </c>
      <c r="J1408" s="201">
        <v>44357</v>
      </c>
      <c r="K1408" s="71">
        <v>44355</v>
      </c>
      <c r="L1408" s="71">
        <v>44355</v>
      </c>
      <c r="M1408" s="70">
        <v>0.33333333333333331</v>
      </c>
      <c r="N1408" s="70">
        <v>0.375</v>
      </c>
      <c r="O1408" s="50" t="s">
        <v>2160</v>
      </c>
      <c r="P1408" s="50" t="s">
        <v>99</v>
      </c>
      <c r="Q1408" s="50" t="s">
        <v>47</v>
      </c>
      <c r="R1408" s="50" t="s">
        <v>2138</v>
      </c>
      <c r="S1408" s="50" t="s">
        <v>337</v>
      </c>
      <c r="T1408" s="50" t="s">
        <v>187</v>
      </c>
      <c r="U1408" s="151">
        <f t="shared" si="444"/>
        <v>2</v>
      </c>
      <c r="V1408" s="50">
        <f t="shared" si="445"/>
        <v>1</v>
      </c>
      <c r="W1408" s="152">
        <f t="shared" si="446"/>
        <v>1.0481833333333332</v>
      </c>
      <c r="X1408" s="152">
        <f t="shared" si="447"/>
        <v>1.54758</v>
      </c>
      <c r="Y1408" s="134">
        <f t="shared" si="448"/>
        <v>1</v>
      </c>
      <c r="Z1408" s="152">
        <f t="shared" si="449"/>
        <v>0</v>
      </c>
      <c r="AA1408" s="152">
        <f t="shared" si="450"/>
        <v>1.54758</v>
      </c>
      <c r="AB1408" s="91">
        <f t="shared" si="451"/>
        <v>10</v>
      </c>
      <c r="AC1408" s="81">
        <f t="shared" si="452"/>
        <v>6</v>
      </c>
      <c r="AD1408" s="81">
        <f t="shared" si="453"/>
        <v>23</v>
      </c>
      <c r="AE1408" s="81" t="str">
        <f t="shared" si="454"/>
        <v>6-23</v>
      </c>
      <c r="AF1408" s="152">
        <f t="shared" si="455"/>
        <v>4.1666666666666685E-2</v>
      </c>
      <c r="AG1408" s="153">
        <f t="shared" si="456"/>
        <v>0</v>
      </c>
      <c r="AH1408" s="85">
        <f t="shared" si="457"/>
        <v>1</v>
      </c>
      <c r="AI1408" s="81">
        <f t="shared" si="458"/>
        <v>23</v>
      </c>
    </row>
    <row r="1409" spans="2:35" ht="30" x14ac:dyDescent="0.25">
      <c r="B1409" s="50" t="s">
        <v>98</v>
      </c>
      <c r="C1409" s="85">
        <v>510</v>
      </c>
      <c r="D1409" s="85">
        <f t="shared" si="460"/>
        <v>0</v>
      </c>
      <c r="E1409" s="72" t="s">
        <v>2157</v>
      </c>
      <c r="F1409" s="50" t="s">
        <v>903</v>
      </c>
      <c r="G1409" s="70">
        <v>0.3125</v>
      </c>
      <c r="H1409" s="192">
        <v>0.65208333333333335</v>
      </c>
      <c r="I1409" s="71">
        <v>44355</v>
      </c>
      <c r="J1409" s="201">
        <v>44357</v>
      </c>
      <c r="K1409" s="71">
        <v>44356</v>
      </c>
      <c r="L1409" s="71">
        <v>44356</v>
      </c>
      <c r="M1409" s="70">
        <v>0.41666666666666669</v>
      </c>
      <c r="N1409" s="70">
        <v>0.5</v>
      </c>
      <c r="O1409" s="50" t="s">
        <v>126</v>
      </c>
      <c r="P1409" s="50" t="s">
        <v>99</v>
      </c>
      <c r="Q1409" s="50" t="s">
        <v>47</v>
      </c>
      <c r="R1409" s="50" t="s">
        <v>443</v>
      </c>
      <c r="S1409" s="50" t="s">
        <v>336</v>
      </c>
      <c r="T1409" s="50" t="s">
        <v>187</v>
      </c>
      <c r="U1409" s="151">
        <f t="shared" si="444"/>
        <v>2</v>
      </c>
      <c r="V1409" s="50">
        <f t="shared" si="445"/>
        <v>1</v>
      </c>
      <c r="W1409" s="152">
        <f t="shared" si="446"/>
        <v>1.0481833333333332</v>
      </c>
      <c r="X1409" s="152">
        <f t="shared" si="447"/>
        <v>1.54758</v>
      </c>
      <c r="Y1409" s="134">
        <f t="shared" si="448"/>
        <v>1</v>
      </c>
      <c r="Z1409" s="152">
        <f t="shared" si="449"/>
        <v>0</v>
      </c>
      <c r="AA1409" s="152">
        <f t="shared" si="450"/>
        <v>1.54758</v>
      </c>
      <c r="AB1409" s="91">
        <f t="shared" si="451"/>
        <v>10</v>
      </c>
      <c r="AC1409" s="81">
        <f t="shared" si="452"/>
        <v>6</v>
      </c>
      <c r="AD1409" s="81">
        <f t="shared" si="453"/>
        <v>23</v>
      </c>
      <c r="AE1409" s="81" t="str">
        <f t="shared" si="454"/>
        <v>6-23</v>
      </c>
      <c r="AF1409" s="152">
        <f t="shared" si="455"/>
        <v>8.3333333333333315E-2</v>
      </c>
      <c r="AG1409" s="153">
        <f t="shared" si="456"/>
        <v>0</v>
      </c>
      <c r="AH1409" s="85">
        <f t="shared" si="457"/>
        <v>1</v>
      </c>
      <c r="AI1409" s="81">
        <f t="shared" si="458"/>
        <v>23</v>
      </c>
    </row>
    <row r="1410" spans="2:35" x14ac:dyDescent="0.25">
      <c r="B1410" s="50" t="s">
        <v>98</v>
      </c>
      <c r="C1410" s="85">
        <v>510</v>
      </c>
      <c r="D1410" s="85">
        <f t="shared" si="460"/>
        <v>0</v>
      </c>
      <c r="E1410" s="50" t="s">
        <v>2158</v>
      </c>
      <c r="F1410" s="50" t="s">
        <v>1338</v>
      </c>
      <c r="G1410" s="70">
        <v>0.3125</v>
      </c>
      <c r="H1410" s="192">
        <v>0.65208333333333335</v>
      </c>
      <c r="I1410" s="71">
        <v>44355</v>
      </c>
      <c r="J1410" s="201">
        <v>44357</v>
      </c>
      <c r="K1410" s="71">
        <v>44356</v>
      </c>
      <c r="L1410" s="71">
        <v>44356</v>
      </c>
      <c r="M1410" s="70">
        <v>0.36319444444444443</v>
      </c>
      <c r="N1410" s="70">
        <v>0.41666666666666669</v>
      </c>
      <c r="O1410" s="50" t="s">
        <v>136</v>
      </c>
      <c r="P1410" s="50" t="s">
        <v>99</v>
      </c>
      <c r="Q1410" s="50" t="s">
        <v>47</v>
      </c>
      <c r="R1410" s="50" t="s">
        <v>350</v>
      </c>
      <c r="S1410" s="50" t="s">
        <v>337</v>
      </c>
      <c r="T1410" s="50" t="s">
        <v>187</v>
      </c>
      <c r="U1410" s="151">
        <f t="shared" si="444"/>
        <v>2</v>
      </c>
      <c r="V1410" s="50">
        <f t="shared" si="445"/>
        <v>1</v>
      </c>
      <c r="W1410" s="152">
        <f t="shared" si="446"/>
        <v>1.0481833333333332</v>
      </c>
      <c r="X1410" s="152">
        <f t="shared" si="447"/>
        <v>1.54758</v>
      </c>
      <c r="Y1410" s="134">
        <f t="shared" si="448"/>
        <v>1</v>
      </c>
      <c r="Z1410" s="152">
        <f t="shared" si="449"/>
        <v>0</v>
      </c>
      <c r="AA1410" s="152">
        <f t="shared" si="450"/>
        <v>1.54758</v>
      </c>
      <c r="AB1410" s="91">
        <f t="shared" si="451"/>
        <v>10</v>
      </c>
      <c r="AC1410" s="81">
        <f t="shared" si="452"/>
        <v>6</v>
      </c>
      <c r="AD1410" s="81">
        <f t="shared" si="453"/>
        <v>23</v>
      </c>
      <c r="AE1410" s="81" t="str">
        <f t="shared" si="454"/>
        <v>6-23</v>
      </c>
      <c r="AF1410" s="152">
        <f t="shared" si="455"/>
        <v>5.3472222222222254E-2</v>
      </c>
      <c r="AG1410" s="153">
        <f t="shared" si="456"/>
        <v>0</v>
      </c>
      <c r="AH1410" s="85">
        <f t="shared" si="457"/>
        <v>1</v>
      </c>
      <c r="AI1410" s="81">
        <f t="shared" si="458"/>
        <v>23</v>
      </c>
    </row>
    <row r="1411" spans="2:35" x14ac:dyDescent="0.25">
      <c r="B1411" s="50" t="s">
        <v>98</v>
      </c>
      <c r="C1411" s="85">
        <v>510</v>
      </c>
      <c r="D1411" s="85">
        <f t="shared" si="460"/>
        <v>0</v>
      </c>
      <c r="E1411" s="50" t="s">
        <v>2205</v>
      </c>
      <c r="F1411" s="50" t="s">
        <v>903</v>
      </c>
      <c r="G1411" s="70">
        <v>0.3125</v>
      </c>
      <c r="H1411" s="192">
        <v>0.65208333333333335</v>
      </c>
      <c r="I1411" s="71">
        <v>44355</v>
      </c>
      <c r="J1411" s="201">
        <v>44357</v>
      </c>
      <c r="K1411" s="71">
        <v>44356</v>
      </c>
      <c r="L1411" s="71">
        <v>44356</v>
      </c>
      <c r="M1411" s="70">
        <v>0.49305555555555558</v>
      </c>
      <c r="N1411" s="70">
        <v>0.52083333333333337</v>
      </c>
      <c r="O1411" s="50" t="s">
        <v>2206</v>
      </c>
      <c r="P1411" s="50" t="s">
        <v>99</v>
      </c>
      <c r="Q1411" s="50" t="s">
        <v>47</v>
      </c>
      <c r="R1411" s="50" t="s">
        <v>2138</v>
      </c>
      <c r="S1411" s="50" t="s">
        <v>337</v>
      </c>
      <c r="T1411" s="50" t="s">
        <v>187</v>
      </c>
      <c r="U1411" s="151">
        <f t="shared" si="444"/>
        <v>2</v>
      </c>
      <c r="V1411" s="50">
        <f t="shared" si="445"/>
        <v>1</v>
      </c>
      <c r="W1411" s="152">
        <f t="shared" si="446"/>
        <v>1.0481833333333332</v>
      </c>
      <c r="X1411" s="152">
        <f t="shared" si="447"/>
        <v>1.54758</v>
      </c>
      <c r="Y1411" s="134">
        <f t="shared" si="448"/>
        <v>1</v>
      </c>
      <c r="Z1411" s="152">
        <f t="shared" si="449"/>
        <v>0</v>
      </c>
      <c r="AA1411" s="152">
        <f t="shared" si="450"/>
        <v>1.54758</v>
      </c>
      <c r="AB1411" s="91">
        <f t="shared" si="451"/>
        <v>10</v>
      </c>
      <c r="AC1411" s="81">
        <f t="shared" si="452"/>
        <v>6</v>
      </c>
      <c r="AD1411" s="81">
        <f t="shared" si="453"/>
        <v>23</v>
      </c>
      <c r="AE1411" s="81" t="str">
        <f t="shared" si="454"/>
        <v>6-23</v>
      </c>
      <c r="AF1411" s="152">
        <f t="shared" si="455"/>
        <v>2.777777777777779E-2</v>
      </c>
      <c r="AG1411" s="153">
        <f t="shared" si="456"/>
        <v>0</v>
      </c>
      <c r="AH1411" s="85">
        <f t="shared" si="457"/>
        <v>1</v>
      </c>
      <c r="AI1411" s="81">
        <f t="shared" si="458"/>
        <v>23</v>
      </c>
    </row>
    <row r="1412" spans="2:35" ht="30" x14ac:dyDescent="0.25">
      <c r="B1412" s="50" t="s">
        <v>98</v>
      </c>
      <c r="C1412" s="85">
        <v>510</v>
      </c>
      <c r="D1412" s="85">
        <f t="shared" si="460"/>
        <v>0</v>
      </c>
      <c r="E1412" s="72" t="s">
        <v>2251</v>
      </c>
      <c r="F1412" s="50" t="s">
        <v>1051</v>
      </c>
      <c r="G1412" s="70">
        <v>0.3125</v>
      </c>
      <c r="H1412" s="192">
        <v>0.65208333333333335</v>
      </c>
      <c r="I1412" s="71">
        <v>44355</v>
      </c>
      <c r="J1412" s="201">
        <v>44357</v>
      </c>
      <c r="K1412" s="71">
        <v>44356</v>
      </c>
      <c r="L1412" s="71">
        <v>44356</v>
      </c>
      <c r="M1412" s="70">
        <v>0.63194444444444442</v>
      </c>
      <c r="N1412" s="70">
        <v>0.66666666666666663</v>
      </c>
      <c r="O1412" s="50" t="s">
        <v>372</v>
      </c>
      <c r="P1412" s="50" t="s">
        <v>99</v>
      </c>
      <c r="Q1412" s="50" t="s">
        <v>77</v>
      </c>
      <c r="R1412" s="50" t="s">
        <v>349</v>
      </c>
      <c r="S1412" s="50" t="s">
        <v>337</v>
      </c>
      <c r="T1412" s="50" t="s">
        <v>187</v>
      </c>
      <c r="U1412" s="151">
        <f t="shared" si="444"/>
        <v>2</v>
      </c>
      <c r="V1412" s="50">
        <f t="shared" si="445"/>
        <v>1</v>
      </c>
      <c r="W1412" s="152">
        <f t="shared" si="446"/>
        <v>1.0481833333333332</v>
      </c>
      <c r="X1412" s="152">
        <f t="shared" si="447"/>
        <v>1.54758</v>
      </c>
      <c r="Y1412" s="134">
        <f t="shared" si="448"/>
        <v>1</v>
      </c>
      <c r="Z1412" s="152">
        <f t="shared" si="449"/>
        <v>0</v>
      </c>
      <c r="AA1412" s="152">
        <f t="shared" si="450"/>
        <v>1.54758</v>
      </c>
      <c r="AB1412" s="91">
        <f t="shared" si="451"/>
        <v>10</v>
      </c>
      <c r="AC1412" s="81">
        <f t="shared" si="452"/>
        <v>6</v>
      </c>
      <c r="AD1412" s="81">
        <f t="shared" si="453"/>
        <v>23</v>
      </c>
      <c r="AE1412" s="81" t="str">
        <f t="shared" si="454"/>
        <v>6-23</v>
      </c>
      <c r="AF1412" s="152">
        <f t="shared" si="455"/>
        <v>3.472222222222221E-2</v>
      </c>
      <c r="AG1412" s="153">
        <f t="shared" si="456"/>
        <v>0</v>
      </c>
      <c r="AH1412" s="85">
        <f t="shared" si="457"/>
        <v>1</v>
      </c>
      <c r="AI1412" s="81">
        <f t="shared" si="458"/>
        <v>23</v>
      </c>
    </row>
    <row r="1413" spans="2:35" ht="30" x14ac:dyDescent="0.25">
      <c r="B1413" s="50" t="s">
        <v>98</v>
      </c>
      <c r="C1413" s="85">
        <v>510</v>
      </c>
      <c r="D1413" s="85">
        <f t="shared" si="460"/>
        <v>0</v>
      </c>
      <c r="E1413" s="72" t="s">
        <v>2252</v>
      </c>
      <c r="F1413" s="50" t="s">
        <v>441</v>
      </c>
      <c r="G1413" s="70">
        <v>0.3125</v>
      </c>
      <c r="H1413" s="192">
        <v>0.65208333333333335</v>
      </c>
      <c r="I1413" s="71">
        <v>44355</v>
      </c>
      <c r="J1413" s="201">
        <v>44357</v>
      </c>
      <c r="K1413" s="201">
        <v>44357</v>
      </c>
      <c r="L1413" s="201">
        <v>44357</v>
      </c>
      <c r="M1413" s="70">
        <v>0.3125</v>
      </c>
      <c r="N1413" s="70">
        <v>0.35416666666666669</v>
      </c>
      <c r="O1413" s="72" t="s">
        <v>2215</v>
      </c>
      <c r="P1413" s="50" t="s">
        <v>99</v>
      </c>
      <c r="Q1413" s="50" t="s">
        <v>77</v>
      </c>
      <c r="R1413" s="50" t="s">
        <v>338</v>
      </c>
      <c r="S1413" s="50" t="s">
        <v>336</v>
      </c>
      <c r="T1413" s="50" t="s">
        <v>187</v>
      </c>
      <c r="U1413" s="151">
        <f t="shared" si="444"/>
        <v>2</v>
      </c>
      <c r="V1413" s="50">
        <f t="shared" si="445"/>
        <v>1</v>
      </c>
      <c r="W1413" s="152">
        <f t="shared" si="446"/>
        <v>1.0481833333333332</v>
      </c>
      <c r="X1413" s="152">
        <f t="shared" si="447"/>
        <v>1.54758</v>
      </c>
      <c r="Y1413" s="134">
        <f t="shared" si="448"/>
        <v>1</v>
      </c>
      <c r="Z1413" s="152">
        <f t="shared" si="449"/>
        <v>0</v>
      </c>
      <c r="AA1413" s="152">
        <f t="shared" si="450"/>
        <v>1.54758</v>
      </c>
      <c r="AB1413" s="91">
        <f t="shared" si="451"/>
        <v>10</v>
      </c>
      <c r="AC1413" s="81">
        <f t="shared" si="452"/>
        <v>6</v>
      </c>
      <c r="AD1413" s="81">
        <f t="shared" si="453"/>
        <v>23</v>
      </c>
      <c r="AE1413" s="81" t="str">
        <f t="shared" si="454"/>
        <v>6-23</v>
      </c>
      <c r="AF1413" s="152">
        <f t="shared" si="455"/>
        <v>4.1666666666666685E-2</v>
      </c>
      <c r="AG1413" s="153">
        <f t="shared" si="456"/>
        <v>0</v>
      </c>
      <c r="AH1413" s="85">
        <f t="shared" si="457"/>
        <v>1</v>
      </c>
      <c r="AI1413" s="81">
        <f t="shared" si="458"/>
        <v>23</v>
      </c>
    </row>
    <row r="1414" spans="2:35" ht="30" x14ac:dyDescent="0.25">
      <c r="B1414" s="50" t="s">
        <v>98</v>
      </c>
      <c r="C1414" s="85">
        <v>510</v>
      </c>
      <c r="D1414" s="85">
        <f t="shared" si="460"/>
        <v>0</v>
      </c>
      <c r="E1414" s="72" t="s">
        <v>2253</v>
      </c>
      <c r="F1414" s="50" t="s">
        <v>441</v>
      </c>
      <c r="G1414" s="70">
        <v>0.3125</v>
      </c>
      <c r="H1414" s="192">
        <v>0.65208333333333335</v>
      </c>
      <c r="I1414" s="71">
        <v>44355</v>
      </c>
      <c r="J1414" s="201">
        <v>44357</v>
      </c>
      <c r="K1414" s="201">
        <v>44357</v>
      </c>
      <c r="L1414" s="201">
        <v>44357</v>
      </c>
      <c r="M1414" s="70">
        <v>0.45833333333333331</v>
      </c>
      <c r="N1414" s="70">
        <v>0.47569444444444442</v>
      </c>
      <c r="O1414" s="72" t="s">
        <v>2215</v>
      </c>
      <c r="P1414" s="50" t="s">
        <v>99</v>
      </c>
      <c r="Q1414" s="50" t="s">
        <v>77</v>
      </c>
      <c r="R1414" s="50" t="s">
        <v>338</v>
      </c>
      <c r="S1414" s="50" t="s">
        <v>336</v>
      </c>
      <c r="T1414" s="50" t="s">
        <v>187</v>
      </c>
      <c r="U1414" s="151">
        <f t="shared" si="444"/>
        <v>2</v>
      </c>
      <c r="V1414" s="50">
        <f t="shared" si="445"/>
        <v>1</v>
      </c>
      <c r="W1414" s="152">
        <f t="shared" si="446"/>
        <v>1.0481833333333332</v>
      </c>
      <c r="X1414" s="152">
        <f t="shared" si="447"/>
        <v>1.54758</v>
      </c>
      <c r="Y1414" s="134">
        <f t="shared" si="448"/>
        <v>1</v>
      </c>
      <c r="Z1414" s="152">
        <f t="shared" si="449"/>
        <v>0</v>
      </c>
      <c r="AA1414" s="152">
        <f t="shared" si="450"/>
        <v>1.54758</v>
      </c>
      <c r="AB1414" s="91">
        <f t="shared" si="451"/>
        <v>10</v>
      </c>
      <c r="AC1414" s="81">
        <f t="shared" si="452"/>
        <v>6</v>
      </c>
      <c r="AD1414" s="81">
        <f t="shared" si="453"/>
        <v>23</v>
      </c>
      <c r="AE1414" s="81" t="str">
        <f t="shared" si="454"/>
        <v>6-23</v>
      </c>
      <c r="AF1414" s="152">
        <f t="shared" si="455"/>
        <v>1.7361111111111105E-2</v>
      </c>
      <c r="AG1414" s="153">
        <f t="shared" si="456"/>
        <v>0</v>
      </c>
      <c r="AH1414" s="85">
        <f t="shared" si="457"/>
        <v>1</v>
      </c>
      <c r="AI1414" s="81">
        <f t="shared" si="458"/>
        <v>23</v>
      </c>
    </row>
    <row r="1415" spans="2:35" ht="45" x14ac:dyDescent="0.25">
      <c r="B1415" s="50" t="s">
        <v>98</v>
      </c>
      <c r="C1415" s="85">
        <v>510</v>
      </c>
      <c r="D1415" s="85">
        <f t="shared" si="460"/>
        <v>0</v>
      </c>
      <c r="E1415" s="72" t="s">
        <v>2254</v>
      </c>
      <c r="F1415" s="50" t="s">
        <v>441</v>
      </c>
      <c r="G1415" s="70">
        <v>0.3125</v>
      </c>
      <c r="H1415" s="192">
        <v>0.65208333333333335</v>
      </c>
      <c r="I1415" s="71">
        <v>44355</v>
      </c>
      <c r="J1415" s="201">
        <v>44357</v>
      </c>
      <c r="K1415" s="201">
        <v>44357</v>
      </c>
      <c r="L1415" s="201">
        <v>44357</v>
      </c>
      <c r="M1415" s="70">
        <v>0.38750000000000001</v>
      </c>
      <c r="N1415" s="70">
        <v>0.65208333333333335</v>
      </c>
      <c r="O1415" s="50" t="s">
        <v>84</v>
      </c>
      <c r="P1415" s="50" t="s">
        <v>99</v>
      </c>
      <c r="Q1415" s="50" t="s">
        <v>77</v>
      </c>
      <c r="R1415" s="50" t="s">
        <v>351</v>
      </c>
      <c r="S1415" s="50" t="s">
        <v>336</v>
      </c>
      <c r="T1415" s="50" t="s">
        <v>187</v>
      </c>
      <c r="U1415" s="151">
        <f t="shared" si="444"/>
        <v>2</v>
      </c>
      <c r="V1415" s="50">
        <f t="shared" si="445"/>
        <v>1</v>
      </c>
      <c r="W1415" s="152">
        <f t="shared" si="446"/>
        <v>1.0481833333333332</v>
      </c>
      <c r="X1415" s="152">
        <f t="shared" si="447"/>
        <v>1.54758</v>
      </c>
      <c r="Y1415" s="134">
        <f t="shared" si="448"/>
        <v>1</v>
      </c>
      <c r="Z1415" s="152">
        <f t="shared" si="449"/>
        <v>0</v>
      </c>
      <c r="AA1415" s="152">
        <f t="shared" si="450"/>
        <v>1.54758</v>
      </c>
      <c r="AB1415" s="91">
        <f t="shared" si="451"/>
        <v>10</v>
      </c>
      <c r="AC1415" s="81">
        <f t="shared" si="452"/>
        <v>6</v>
      </c>
      <c r="AD1415" s="81">
        <f t="shared" si="453"/>
        <v>23</v>
      </c>
      <c r="AE1415" s="81" t="str">
        <f t="shared" si="454"/>
        <v>6-23</v>
      </c>
      <c r="AF1415" s="152">
        <f t="shared" si="455"/>
        <v>0.18158333333333332</v>
      </c>
      <c r="AG1415" s="153">
        <f t="shared" si="456"/>
        <v>0</v>
      </c>
      <c r="AH1415" s="85">
        <f t="shared" si="457"/>
        <v>1</v>
      </c>
      <c r="AI1415" s="81">
        <f t="shared" si="458"/>
        <v>23</v>
      </c>
    </row>
    <row r="1416" spans="2:35" x14ac:dyDescent="0.25">
      <c r="B1416" s="50" t="s">
        <v>98</v>
      </c>
      <c r="C1416" s="85">
        <v>510</v>
      </c>
      <c r="D1416" s="85">
        <f t="shared" si="460"/>
        <v>1</v>
      </c>
      <c r="E1416" s="50" t="s">
        <v>2255</v>
      </c>
      <c r="F1416" s="50" t="s">
        <v>2114</v>
      </c>
      <c r="G1416" s="70">
        <v>0.3125</v>
      </c>
      <c r="H1416" s="192">
        <v>0.65208333333333335</v>
      </c>
      <c r="I1416" s="71">
        <v>44355</v>
      </c>
      <c r="J1416" s="201">
        <v>44357</v>
      </c>
      <c r="K1416" s="201">
        <v>44357</v>
      </c>
      <c r="L1416" s="201">
        <v>44357</v>
      </c>
      <c r="M1416" s="70">
        <v>0.3125</v>
      </c>
      <c r="N1416" s="70">
        <v>0.60625000000000007</v>
      </c>
      <c r="O1416" s="50" t="s">
        <v>400</v>
      </c>
      <c r="P1416" s="50" t="s">
        <v>99</v>
      </c>
      <c r="Q1416" s="50" t="s">
        <v>47</v>
      </c>
      <c r="R1416" s="50" t="s">
        <v>352</v>
      </c>
      <c r="S1416" s="50" t="s">
        <v>337</v>
      </c>
      <c r="T1416" s="50" t="s">
        <v>187</v>
      </c>
      <c r="U1416" s="151">
        <f t="shared" si="444"/>
        <v>2</v>
      </c>
      <c r="V1416" s="50">
        <f t="shared" si="445"/>
        <v>1</v>
      </c>
      <c r="W1416" s="152">
        <f t="shared" si="446"/>
        <v>1.0481833333333332</v>
      </c>
      <c r="X1416" s="152">
        <f t="shared" si="447"/>
        <v>1.54758</v>
      </c>
      <c r="Y1416" s="134">
        <f t="shared" si="448"/>
        <v>1</v>
      </c>
      <c r="Z1416" s="152">
        <f t="shared" si="449"/>
        <v>0</v>
      </c>
      <c r="AA1416" s="152">
        <f t="shared" si="450"/>
        <v>1.54758</v>
      </c>
      <c r="AB1416" s="91">
        <f t="shared" si="451"/>
        <v>10</v>
      </c>
      <c r="AC1416" s="81">
        <f t="shared" si="452"/>
        <v>6</v>
      </c>
      <c r="AD1416" s="81">
        <f t="shared" si="453"/>
        <v>23</v>
      </c>
      <c r="AE1416" s="81" t="str">
        <f t="shared" si="454"/>
        <v>6-23</v>
      </c>
      <c r="AF1416" s="152">
        <f t="shared" si="455"/>
        <v>0.21075000000000005</v>
      </c>
      <c r="AG1416" s="153">
        <f t="shared" si="456"/>
        <v>0</v>
      </c>
      <c r="AH1416" s="85">
        <f t="shared" si="457"/>
        <v>1</v>
      </c>
      <c r="AI1416" s="81">
        <f t="shared" si="458"/>
        <v>23</v>
      </c>
    </row>
    <row r="1417" spans="2:35" x14ac:dyDescent="0.25">
      <c r="B1417" s="50" t="s">
        <v>214</v>
      </c>
      <c r="C1417" s="85">
        <v>511</v>
      </c>
      <c r="D1417" s="85">
        <f t="shared" si="460"/>
        <v>0</v>
      </c>
      <c r="E1417" s="50" t="s">
        <v>2131</v>
      </c>
      <c r="F1417" s="50" t="s">
        <v>934</v>
      </c>
      <c r="G1417" s="70">
        <v>0.35416666666666669</v>
      </c>
      <c r="H1417" s="83"/>
      <c r="I1417" s="71">
        <v>44355</v>
      </c>
      <c r="J1417" s="83"/>
      <c r="K1417" s="71">
        <v>44355</v>
      </c>
      <c r="L1417" s="71">
        <v>44355</v>
      </c>
      <c r="M1417" s="70">
        <v>0.35416666666666669</v>
      </c>
      <c r="N1417" s="70">
        <v>0.38194444444444442</v>
      </c>
      <c r="O1417" s="50" t="s">
        <v>72</v>
      </c>
      <c r="P1417" s="50" t="s">
        <v>298</v>
      </c>
      <c r="Q1417" s="50" t="s">
        <v>77</v>
      </c>
      <c r="R1417" s="50" t="s">
        <v>351</v>
      </c>
      <c r="S1417" s="50" t="s">
        <v>337</v>
      </c>
      <c r="T1417" s="50" t="s">
        <v>186</v>
      </c>
      <c r="U1417" s="151">
        <f t="shared" si="444"/>
        <v>-44355</v>
      </c>
      <c r="V1417" s="50">
        <f t="shared" si="445"/>
        <v>0</v>
      </c>
      <c r="W1417" s="152">
        <f t="shared" si="446"/>
        <v>0</v>
      </c>
      <c r="X1417" s="152">
        <f t="shared" si="447"/>
        <v>0</v>
      </c>
      <c r="Y1417" s="134">
        <f t="shared" si="448"/>
        <v>1</v>
      </c>
      <c r="Z1417" s="152">
        <f t="shared" si="449"/>
        <v>0</v>
      </c>
      <c r="AA1417" s="152">
        <f t="shared" si="450"/>
        <v>0</v>
      </c>
      <c r="AB1417" s="91">
        <f t="shared" si="451"/>
        <v>0</v>
      </c>
      <c r="AC1417" s="81">
        <f t="shared" si="452"/>
        <v>1</v>
      </c>
      <c r="AD1417" s="81">
        <f t="shared" si="453"/>
        <v>52</v>
      </c>
      <c r="AE1417" s="81" t="str">
        <f t="shared" si="454"/>
        <v>1-52</v>
      </c>
      <c r="AF1417" s="152">
        <f t="shared" si="455"/>
        <v>2.7777777777777735E-2</v>
      </c>
      <c r="AG1417" s="153">
        <f t="shared" si="456"/>
        <v>0</v>
      </c>
      <c r="AH1417" s="85">
        <f t="shared" si="457"/>
        <v>1</v>
      </c>
      <c r="AI1417" s="81">
        <f t="shared" si="458"/>
        <v>23</v>
      </c>
    </row>
    <row r="1418" spans="2:35" ht="45" x14ac:dyDescent="0.25">
      <c r="B1418" s="50" t="s">
        <v>214</v>
      </c>
      <c r="C1418" s="85">
        <v>511</v>
      </c>
      <c r="D1418" s="85">
        <f t="shared" si="460"/>
        <v>0</v>
      </c>
      <c r="E1418" s="72" t="s">
        <v>2256</v>
      </c>
      <c r="F1418" s="50" t="s">
        <v>887</v>
      </c>
      <c r="G1418" s="70">
        <v>0.35416666666666669</v>
      </c>
      <c r="H1418" s="83"/>
      <c r="I1418" s="71">
        <v>44355</v>
      </c>
      <c r="J1418" s="83"/>
      <c r="K1418" s="71">
        <v>44358</v>
      </c>
      <c r="L1418" s="71">
        <v>44358</v>
      </c>
      <c r="M1418" s="70">
        <v>0.3125</v>
      </c>
      <c r="N1418" s="70">
        <v>0.375</v>
      </c>
      <c r="O1418" s="50" t="s">
        <v>72</v>
      </c>
      <c r="P1418" s="50" t="s">
        <v>298</v>
      </c>
      <c r="Q1418" s="50" t="s">
        <v>77</v>
      </c>
      <c r="R1418" s="50" t="s">
        <v>443</v>
      </c>
      <c r="S1418" s="50" t="s">
        <v>337</v>
      </c>
      <c r="T1418" s="50" t="s">
        <v>186</v>
      </c>
      <c r="U1418" s="151">
        <f t="shared" si="444"/>
        <v>-44355</v>
      </c>
      <c r="V1418" s="50">
        <f t="shared" si="445"/>
        <v>0</v>
      </c>
      <c r="W1418" s="152">
        <f t="shared" si="446"/>
        <v>0</v>
      </c>
      <c r="X1418" s="152">
        <f t="shared" si="447"/>
        <v>0</v>
      </c>
      <c r="Y1418" s="134">
        <f t="shared" si="448"/>
        <v>1</v>
      </c>
      <c r="Z1418" s="152">
        <f t="shared" si="449"/>
        <v>0</v>
      </c>
      <c r="AA1418" s="152">
        <f t="shared" si="450"/>
        <v>0</v>
      </c>
      <c r="AB1418" s="91">
        <f t="shared" si="451"/>
        <v>0</v>
      </c>
      <c r="AC1418" s="81">
        <f t="shared" si="452"/>
        <v>1</v>
      </c>
      <c r="AD1418" s="81">
        <f t="shared" si="453"/>
        <v>52</v>
      </c>
      <c r="AE1418" s="81" t="str">
        <f t="shared" si="454"/>
        <v>1-52</v>
      </c>
      <c r="AF1418" s="152">
        <f t="shared" si="455"/>
        <v>6.25E-2</v>
      </c>
      <c r="AG1418" s="153">
        <f t="shared" si="456"/>
        <v>0</v>
      </c>
      <c r="AH1418" s="85">
        <f t="shared" si="457"/>
        <v>1</v>
      </c>
      <c r="AI1418" s="81">
        <f t="shared" si="458"/>
        <v>23</v>
      </c>
    </row>
    <row r="1419" spans="2:35" ht="30" x14ac:dyDescent="0.25">
      <c r="B1419" s="50" t="s">
        <v>214</v>
      </c>
      <c r="C1419" s="85">
        <v>511</v>
      </c>
      <c r="D1419" s="85">
        <f t="shared" si="460"/>
        <v>1</v>
      </c>
      <c r="E1419" s="72" t="s">
        <v>2330</v>
      </c>
      <c r="F1419" s="50" t="s">
        <v>950</v>
      </c>
      <c r="G1419" s="70">
        <v>0.35416666666666669</v>
      </c>
      <c r="H1419" s="83"/>
      <c r="I1419" s="71">
        <v>44355</v>
      </c>
      <c r="J1419" s="83"/>
      <c r="K1419" s="71">
        <v>44361</v>
      </c>
      <c r="L1419" s="71">
        <v>44361</v>
      </c>
      <c r="M1419" s="70">
        <v>0.375</v>
      </c>
      <c r="N1419" s="70">
        <v>0.5</v>
      </c>
      <c r="O1419" s="72" t="s">
        <v>2326</v>
      </c>
      <c r="P1419" s="50" t="s">
        <v>298</v>
      </c>
      <c r="Q1419" s="50" t="s">
        <v>77</v>
      </c>
      <c r="R1419" s="50" t="s">
        <v>443</v>
      </c>
      <c r="S1419" s="50" t="s">
        <v>337</v>
      </c>
      <c r="T1419" s="50" t="s">
        <v>186</v>
      </c>
      <c r="U1419" s="151">
        <f t="shared" si="444"/>
        <v>-44355</v>
      </c>
      <c r="V1419" s="50">
        <f t="shared" si="445"/>
        <v>0</v>
      </c>
      <c r="W1419" s="152">
        <f t="shared" si="446"/>
        <v>0</v>
      </c>
      <c r="X1419" s="152">
        <f t="shared" si="447"/>
        <v>0</v>
      </c>
      <c r="Y1419" s="134">
        <f t="shared" si="448"/>
        <v>1</v>
      </c>
      <c r="Z1419" s="152">
        <f t="shared" si="449"/>
        <v>0</v>
      </c>
      <c r="AA1419" s="152">
        <f t="shared" si="450"/>
        <v>0</v>
      </c>
      <c r="AB1419" s="91">
        <f t="shared" si="451"/>
        <v>0</v>
      </c>
      <c r="AC1419" s="81">
        <f t="shared" si="452"/>
        <v>1</v>
      </c>
      <c r="AD1419" s="81">
        <f t="shared" si="453"/>
        <v>52</v>
      </c>
      <c r="AE1419" s="81" t="str">
        <f t="shared" si="454"/>
        <v>1-52</v>
      </c>
      <c r="AF1419" s="152">
        <f t="shared" si="455"/>
        <v>0.125</v>
      </c>
      <c r="AG1419" s="153">
        <f t="shared" si="456"/>
        <v>0</v>
      </c>
      <c r="AH1419" s="85">
        <f t="shared" si="457"/>
        <v>1</v>
      </c>
      <c r="AI1419" s="81">
        <f t="shared" si="458"/>
        <v>24</v>
      </c>
    </row>
    <row r="1420" spans="2:35" x14ac:dyDescent="0.25">
      <c r="B1420" s="50" t="s">
        <v>198</v>
      </c>
      <c r="C1420" s="85">
        <v>512</v>
      </c>
      <c r="D1420" s="85">
        <f t="shared" si="460"/>
        <v>0</v>
      </c>
      <c r="E1420" s="50" t="s">
        <v>2161</v>
      </c>
      <c r="F1420" s="50" t="s">
        <v>1051</v>
      </c>
      <c r="G1420" s="70">
        <v>0.39583333333333331</v>
      </c>
      <c r="H1420" s="70">
        <v>0.45833333333333331</v>
      </c>
      <c r="I1420" s="71">
        <v>44355</v>
      </c>
      <c r="J1420" s="71">
        <v>44355</v>
      </c>
      <c r="K1420" s="71">
        <v>44355</v>
      </c>
      <c r="L1420" s="71">
        <v>44355</v>
      </c>
      <c r="M1420" s="70">
        <v>0.39583333333333331</v>
      </c>
      <c r="N1420" s="70">
        <v>0.40972222222222227</v>
      </c>
      <c r="O1420" s="50" t="s">
        <v>62</v>
      </c>
      <c r="P1420" s="50" t="s">
        <v>281</v>
      </c>
      <c r="Q1420" s="50" t="s">
        <v>77</v>
      </c>
      <c r="R1420" s="50" t="s">
        <v>349</v>
      </c>
      <c r="S1420" s="50" t="s">
        <v>337</v>
      </c>
      <c r="T1420" s="50" t="s">
        <v>185</v>
      </c>
      <c r="U1420" s="151">
        <f t="shared" si="444"/>
        <v>0</v>
      </c>
      <c r="V1420" s="50">
        <f t="shared" si="445"/>
        <v>1</v>
      </c>
      <c r="W1420" s="152">
        <f t="shared" si="446"/>
        <v>6.25E-2</v>
      </c>
      <c r="X1420" s="152">
        <f t="shared" si="447"/>
        <v>6.25E-2</v>
      </c>
      <c r="Y1420" s="134">
        <f t="shared" si="448"/>
        <v>1</v>
      </c>
      <c r="Z1420" s="152">
        <f t="shared" si="449"/>
        <v>0</v>
      </c>
      <c r="AA1420" s="152">
        <f t="shared" si="450"/>
        <v>6.25E-2</v>
      </c>
      <c r="AB1420" s="91">
        <f t="shared" si="451"/>
        <v>8</v>
      </c>
      <c r="AC1420" s="81">
        <f t="shared" si="452"/>
        <v>6</v>
      </c>
      <c r="AD1420" s="81">
        <f t="shared" si="453"/>
        <v>23</v>
      </c>
      <c r="AE1420" s="81" t="str">
        <f t="shared" si="454"/>
        <v>6-23</v>
      </c>
      <c r="AF1420" s="152">
        <f t="shared" si="455"/>
        <v>1.3888888888888951E-2</v>
      </c>
      <c r="AG1420" s="153">
        <f t="shared" si="456"/>
        <v>0</v>
      </c>
      <c r="AH1420" s="85">
        <f t="shared" si="457"/>
        <v>1</v>
      </c>
      <c r="AI1420" s="81">
        <f t="shared" si="458"/>
        <v>23</v>
      </c>
    </row>
    <row r="1421" spans="2:35" x14ac:dyDescent="0.25">
      <c r="B1421" s="50" t="s">
        <v>198</v>
      </c>
      <c r="C1421" s="85">
        <v>512</v>
      </c>
      <c r="D1421" s="85">
        <f t="shared" si="460"/>
        <v>0</v>
      </c>
      <c r="E1421" s="50" t="s">
        <v>2162</v>
      </c>
      <c r="F1421" s="50" t="s">
        <v>1338</v>
      </c>
      <c r="G1421" s="70">
        <v>0.39583333333333331</v>
      </c>
      <c r="H1421" s="70">
        <v>0.45833333333333331</v>
      </c>
      <c r="I1421" s="71">
        <v>44355</v>
      </c>
      <c r="J1421" s="71">
        <v>44355</v>
      </c>
      <c r="K1421" s="71">
        <v>44355</v>
      </c>
      <c r="L1421" s="71">
        <v>44355</v>
      </c>
      <c r="M1421" s="70">
        <v>0.39583333333333331</v>
      </c>
      <c r="N1421" s="70">
        <v>0.4375</v>
      </c>
      <c r="O1421" s="50" t="s">
        <v>400</v>
      </c>
      <c r="P1421" s="50" t="s">
        <v>281</v>
      </c>
      <c r="Q1421" s="50" t="s">
        <v>47</v>
      </c>
      <c r="R1421" s="50" t="s">
        <v>352</v>
      </c>
      <c r="S1421" s="50" t="s">
        <v>337</v>
      </c>
      <c r="T1421" s="50" t="s">
        <v>185</v>
      </c>
      <c r="U1421" s="151">
        <f t="shared" si="444"/>
        <v>0</v>
      </c>
      <c r="V1421" s="50">
        <f t="shared" si="445"/>
        <v>1</v>
      </c>
      <c r="W1421" s="152">
        <f t="shared" si="446"/>
        <v>6.25E-2</v>
      </c>
      <c r="X1421" s="152">
        <f t="shared" si="447"/>
        <v>6.25E-2</v>
      </c>
      <c r="Y1421" s="134">
        <f t="shared" si="448"/>
        <v>1</v>
      </c>
      <c r="Z1421" s="152">
        <f t="shared" si="449"/>
        <v>0</v>
      </c>
      <c r="AA1421" s="152">
        <f t="shared" si="450"/>
        <v>6.25E-2</v>
      </c>
      <c r="AB1421" s="91">
        <f t="shared" si="451"/>
        <v>8</v>
      </c>
      <c r="AC1421" s="81">
        <f t="shared" si="452"/>
        <v>6</v>
      </c>
      <c r="AD1421" s="81">
        <f t="shared" si="453"/>
        <v>23</v>
      </c>
      <c r="AE1421" s="81" t="str">
        <f t="shared" si="454"/>
        <v>6-23</v>
      </c>
      <c r="AF1421" s="152">
        <f t="shared" si="455"/>
        <v>4.1666666666666685E-2</v>
      </c>
      <c r="AG1421" s="153">
        <f t="shared" si="456"/>
        <v>0</v>
      </c>
      <c r="AH1421" s="85">
        <f t="shared" si="457"/>
        <v>1</v>
      </c>
      <c r="AI1421" s="81">
        <f t="shared" si="458"/>
        <v>23</v>
      </c>
    </row>
    <row r="1422" spans="2:35" x14ac:dyDescent="0.25">
      <c r="B1422" s="50" t="s">
        <v>198</v>
      </c>
      <c r="C1422" s="85">
        <v>512</v>
      </c>
      <c r="D1422" s="85">
        <f t="shared" si="460"/>
        <v>1</v>
      </c>
      <c r="E1422" s="50" t="s">
        <v>2163</v>
      </c>
      <c r="F1422" s="50" t="s">
        <v>897</v>
      </c>
      <c r="G1422" s="70">
        <v>0.39583333333333331</v>
      </c>
      <c r="H1422" s="70">
        <v>0.45833333333333331</v>
      </c>
      <c r="I1422" s="71">
        <v>44355</v>
      </c>
      <c r="J1422" s="71">
        <v>44355</v>
      </c>
      <c r="K1422" s="71">
        <v>44355</v>
      </c>
      <c r="L1422" s="71">
        <v>44355</v>
      </c>
      <c r="M1422" s="70">
        <v>0.39583333333333331</v>
      </c>
      <c r="N1422" s="70">
        <v>0.4375</v>
      </c>
      <c r="O1422" s="50" t="s">
        <v>72</v>
      </c>
      <c r="P1422" s="50" t="s">
        <v>281</v>
      </c>
      <c r="Q1422" s="50" t="s">
        <v>77</v>
      </c>
      <c r="R1422" s="50" t="s">
        <v>351</v>
      </c>
      <c r="S1422" s="50" t="s">
        <v>337</v>
      </c>
      <c r="T1422" s="50" t="s">
        <v>185</v>
      </c>
      <c r="U1422" s="151">
        <f t="shared" si="444"/>
        <v>0</v>
      </c>
      <c r="V1422" s="50">
        <f t="shared" si="445"/>
        <v>1</v>
      </c>
      <c r="W1422" s="152">
        <f t="shared" si="446"/>
        <v>6.25E-2</v>
      </c>
      <c r="X1422" s="152">
        <f t="shared" si="447"/>
        <v>6.25E-2</v>
      </c>
      <c r="Y1422" s="134">
        <f t="shared" si="448"/>
        <v>1</v>
      </c>
      <c r="Z1422" s="152">
        <f t="shared" si="449"/>
        <v>0</v>
      </c>
      <c r="AA1422" s="152">
        <f t="shared" si="450"/>
        <v>6.25E-2</v>
      </c>
      <c r="AB1422" s="91">
        <f t="shared" si="451"/>
        <v>8</v>
      </c>
      <c r="AC1422" s="81">
        <f t="shared" si="452"/>
        <v>6</v>
      </c>
      <c r="AD1422" s="81">
        <f t="shared" si="453"/>
        <v>23</v>
      </c>
      <c r="AE1422" s="81" t="str">
        <f t="shared" si="454"/>
        <v>6-23</v>
      </c>
      <c r="AF1422" s="152">
        <f t="shared" si="455"/>
        <v>4.1666666666666685E-2</v>
      </c>
      <c r="AG1422" s="153">
        <f t="shared" si="456"/>
        <v>0</v>
      </c>
      <c r="AH1422" s="85">
        <f t="shared" si="457"/>
        <v>1</v>
      </c>
      <c r="AI1422" s="81">
        <f t="shared" si="458"/>
        <v>23</v>
      </c>
    </row>
    <row r="1423" spans="2:35" x14ac:dyDescent="0.25">
      <c r="B1423" s="50" t="s">
        <v>2164</v>
      </c>
      <c r="C1423" s="85">
        <v>513</v>
      </c>
      <c r="D1423" s="85">
        <f t="shared" si="460"/>
        <v>0</v>
      </c>
      <c r="E1423" s="50" t="s">
        <v>2165</v>
      </c>
      <c r="F1423" s="50" t="s">
        <v>2168</v>
      </c>
      <c r="G1423" s="70">
        <v>0.38194444444444442</v>
      </c>
      <c r="H1423" s="70">
        <v>0.72569444444444453</v>
      </c>
      <c r="I1423" s="71">
        <v>44355</v>
      </c>
      <c r="J1423" s="71">
        <v>44355</v>
      </c>
      <c r="K1423" s="71">
        <v>44355</v>
      </c>
      <c r="L1423" s="71">
        <v>44355</v>
      </c>
      <c r="M1423" s="70">
        <v>0.39583333333333331</v>
      </c>
      <c r="N1423" s="70">
        <v>0.45833333333333331</v>
      </c>
      <c r="O1423" s="50" t="s">
        <v>136</v>
      </c>
      <c r="P1423" s="50" t="s">
        <v>80</v>
      </c>
      <c r="Q1423" s="50" t="s">
        <v>77</v>
      </c>
      <c r="R1423" s="50" t="s">
        <v>350</v>
      </c>
      <c r="S1423" s="50" t="s">
        <v>337</v>
      </c>
      <c r="T1423" s="50" t="s">
        <v>184</v>
      </c>
      <c r="U1423" s="151">
        <f t="shared" ref="U1423:U1476" si="461">+J1423-I1423</f>
        <v>0</v>
      </c>
      <c r="V1423" s="50">
        <f t="shared" ref="V1423:V1476" si="462">IF(AND(G1423&lt;&gt;"",H1423&lt;&gt;""),1,0)</f>
        <v>1</v>
      </c>
      <c r="W1423" s="152">
        <f t="shared" ref="W1423:W1476" si="463">IF(OR(V1423=0,G1423="",H1423=""),0,IF(AND(V1423=1,U1423&lt;1,I1423=J1423,(H1423-G1423)&lt;=0.2075),H1423-G1423,IF(AND(V1423=1,U1423&lt;1,I1423=J1423,(H1423-G1423)&gt;0.2075),H1423-G1423-0.083,IF(AND(V1423=1,U1423&gt;1),((U1423-1)*0.3541)+(H1423-$AE$5)+($AF$5-G1423-0.083),IF(AND(V1423=1,U1423=1,I1423&lt;&gt;J1423,(H1423-G1423)&lt;=0.332),(H1423-$AE$5)+($AF$5-G1423)-0.166,(H1423-$AE$5)+($AF$5-G1423))))))</f>
        <v>0.26075000000000009</v>
      </c>
      <c r="X1423" s="152">
        <f t="shared" ref="X1423:X1476" si="464">IF(OR(V1423=0,G1423="",H1423=""),0,IF(AND(V1423=1,U1423&lt;1,I1423=J1423,(H1423-G1423)&lt;=0.2075),H1423-G1423,IF(AND(V1423=1,U1423&lt;1,I1423=J1423,(H1423-G1423)&gt;0.2075),H1423-G1423-0.04167,IF(AND(V1423=1,U1423&gt;1),((U1423-1)*0.583)+(H1423-$AE$3)+($AF$3-G1423-0.04167),IF(AND(V1423=1,U1423=1,I1423&lt;&gt;J1423,(H1423-G1423)&lt;=0.332),(H1423-$AE$3)+($AF$3-G1423)-0.166,(H1423-$AE$3)+($AF$3-G1423))))))</f>
        <v>0.30208000000000013</v>
      </c>
      <c r="Y1423" s="134">
        <f t="shared" ref="Y1423:Y1476" si="465">IFERROR(IF(H1423&gt;VLOOKUP(T1423,$AH$2:$AI$5,2,0),0,1),1)</f>
        <v>0</v>
      </c>
      <c r="Z1423" s="152">
        <f t="shared" ref="Z1423:Z1476" si="466">IF(Y1423=1,0,($AF$3-H1423))</f>
        <v>0.14930555555555547</v>
      </c>
      <c r="AA1423" s="152">
        <f t="shared" ref="AA1423:AA1476" si="467">X1423+Z1423</f>
        <v>0.4513855555555556</v>
      </c>
      <c r="AB1423" s="91">
        <f t="shared" ref="AB1423:AB1476" si="468">DAY(J1423)</f>
        <v>8</v>
      </c>
      <c r="AC1423" s="81">
        <f t="shared" ref="AC1423:AC1476" si="469">MONTH(J1423)</f>
        <v>6</v>
      </c>
      <c r="AD1423" s="81">
        <f t="shared" ref="AD1423:AD1476" si="470">WEEKNUM(J1423,21)</f>
        <v>23</v>
      </c>
      <c r="AE1423" s="81" t="str">
        <f t="shared" ref="AE1423:AE1476" si="471">AC1423&amp;"-"&amp;AD1423</f>
        <v>6-23</v>
      </c>
      <c r="AF1423" s="152">
        <f t="shared" ref="AF1423:AF1476" si="472">IFERROR(IF(OR(AH1423=0,M1423="",N1423=""),0,IF(AND(AH1423=1,AG1423&lt;1,K1423=L1423,(N1423-M1423)&lt;=0.2075),N1423-M1423,IF(AND(AH1423=1,AG1423&lt;1,K1423=L1423,(N1423-M1423)&gt;0.2075),N1423-M1423-0.083,IF(AND(AH1423=1,AG1423&gt;1),((AG1423-1)*0.3541)+(N1423-$AE$5)+($AF$5-M1423-0.083),IF(AND(AH1423=1,AG1423=1,K1423&lt;&gt;L1423,(N1423-M1423)&lt;=0.332),(N1423-$AE$5)+($AF$5-M1423)-0.166,(N1423-$AE$5)+($AF$5-M1423)))))),"")</f>
        <v>6.25E-2</v>
      </c>
      <c r="AG1423" s="153">
        <f t="shared" ref="AG1423:AG1476" si="473">(L1423-K1423)</f>
        <v>0</v>
      </c>
      <c r="AH1423" s="85">
        <f t="shared" ref="AH1423:AH1476" si="474">IF(AND(R1423&lt;&gt;"",S1423&lt;&gt;""),1,0)</f>
        <v>1</v>
      </c>
      <c r="AI1423" s="81">
        <f t="shared" ref="AI1423:AI1476" si="475">WEEKNUM(L1423,21)</f>
        <v>23</v>
      </c>
    </row>
    <row r="1424" spans="2:35" x14ac:dyDescent="0.25">
      <c r="B1424" s="50" t="s">
        <v>2164</v>
      </c>
      <c r="C1424" s="85">
        <v>513</v>
      </c>
      <c r="D1424" s="85">
        <f t="shared" si="460"/>
        <v>0</v>
      </c>
      <c r="E1424" s="50" t="s">
        <v>2166</v>
      </c>
      <c r="F1424" s="50" t="s">
        <v>1908</v>
      </c>
      <c r="G1424" s="70">
        <v>0.38194444444444442</v>
      </c>
      <c r="H1424" s="70">
        <v>0.72569444444444453</v>
      </c>
      <c r="I1424" s="71">
        <v>44355</v>
      </c>
      <c r="J1424" s="71">
        <v>44355</v>
      </c>
      <c r="K1424" s="71">
        <v>44355</v>
      </c>
      <c r="L1424" s="71">
        <v>44355</v>
      </c>
      <c r="M1424" s="70">
        <v>0.45833333333333331</v>
      </c>
      <c r="N1424" s="70">
        <v>0.47916666666666669</v>
      </c>
      <c r="O1424" s="50" t="s">
        <v>62</v>
      </c>
      <c r="P1424" s="50" t="s">
        <v>80</v>
      </c>
      <c r="Q1424" s="50" t="s">
        <v>77</v>
      </c>
      <c r="R1424" s="50" t="s">
        <v>349</v>
      </c>
      <c r="S1424" s="50" t="s">
        <v>337</v>
      </c>
      <c r="T1424" s="50" t="s">
        <v>184</v>
      </c>
      <c r="U1424" s="151">
        <f t="shared" si="461"/>
        <v>0</v>
      </c>
      <c r="V1424" s="50">
        <f t="shared" si="462"/>
        <v>1</v>
      </c>
      <c r="W1424" s="152">
        <f t="shared" si="463"/>
        <v>0.26075000000000009</v>
      </c>
      <c r="X1424" s="152">
        <f t="shared" si="464"/>
        <v>0.30208000000000013</v>
      </c>
      <c r="Y1424" s="134">
        <f t="shared" si="465"/>
        <v>0</v>
      </c>
      <c r="Z1424" s="152">
        <f t="shared" si="466"/>
        <v>0.14930555555555547</v>
      </c>
      <c r="AA1424" s="152">
        <f t="shared" si="467"/>
        <v>0.4513855555555556</v>
      </c>
      <c r="AB1424" s="91">
        <f t="shared" si="468"/>
        <v>8</v>
      </c>
      <c r="AC1424" s="81">
        <f t="shared" si="469"/>
        <v>6</v>
      </c>
      <c r="AD1424" s="81">
        <f t="shared" si="470"/>
        <v>23</v>
      </c>
      <c r="AE1424" s="81" t="str">
        <f t="shared" si="471"/>
        <v>6-23</v>
      </c>
      <c r="AF1424" s="152">
        <f t="shared" si="472"/>
        <v>2.083333333333337E-2</v>
      </c>
      <c r="AG1424" s="153">
        <f t="shared" si="473"/>
        <v>0</v>
      </c>
      <c r="AH1424" s="85">
        <f t="shared" si="474"/>
        <v>1</v>
      </c>
      <c r="AI1424" s="81">
        <f t="shared" si="475"/>
        <v>23</v>
      </c>
    </row>
    <row r="1425" spans="2:35" x14ac:dyDescent="0.25">
      <c r="B1425" s="50" t="s">
        <v>2164</v>
      </c>
      <c r="C1425" s="85">
        <v>513</v>
      </c>
      <c r="D1425" s="85">
        <f t="shared" si="460"/>
        <v>0</v>
      </c>
      <c r="E1425" s="50" t="s">
        <v>235</v>
      </c>
      <c r="F1425" s="50" t="s">
        <v>890</v>
      </c>
      <c r="G1425" s="70">
        <v>0.38194444444444442</v>
      </c>
      <c r="H1425" s="70">
        <v>0.72569444444444453</v>
      </c>
      <c r="I1425" s="71">
        <v>44355</v>
      </c>
      <c r="J1425" s="71">
        <v>44355</v>
      </c>
      <c r="K1425" s="71">
        <v>44355</v>
      </c>
      <c r="L1425" s="71">
        <v>44355</v>
      </c>
      <c r="M1425" s="70">
        <v>0.67361111111111116</v>
      </c>
      <c r="N1425" s="70">
        <v>0.69444444444444453</v>
      </c>
      <c r="O1425" s="50" t="s">
        <v>271</v>
      </c>
      <c r="P1425" s="50" t="s">
        <v>80</v>
      </c>
      <c r="Q1425" s="50" t="s">
        <v>47</v>
      </c>
      <c r="R1425" s="50" t="s">
        <v>380</v>
      </c>
      <c r="S1425" s="50" t="s">
        <v>336</v>
      </c>
      <c r="T1425" s="50" t="s">
        <v>184</v>
      </c>
      <c r="U1425" s="151">
        <f t="shared" si="461"/>
        <v>0</v>
      </c>
      <c r="V1425" s="50">
        <f t="shared" si="462"/>
        <v>1</v>
      </c>
      <c r="W1425" s="152">
        <f t="shared" si="463"/>
        <v>0.26075000000000009</v>
      </c>
      <c r="X1425" s="152">
        <f t="shared" si="464"/>
        <v>0.30208000000000013</v>
      </c>
      <c r="Y1425" s="134">
        <f t="shared" si="465"/>
        <v>0</v>
      </c>
      <c r="Z1425" s="152">
        <f t="shared" si="466"/>
        <v>0.14930555555555547</v>
      </c>
      <c r="AA1425" s="152">
        <f t="shared" si="467"/>
        <v>0.4513855555555556</v>
      </c>
      <c r="AB1425" s="91">
        <f t="shared" si="468"/>
        <v>8</v>
      </c>
      <c r="AC1425" s="81">
        <f t="shared" si="469"/>
        <v>6</v>
      </c>
      <c r="AD1425" s="81">
        <f t="shared" si="470"/>
        <v>23</v>
      </c>
      <c r="AE1425" s="81" t="str">
        <f t="shared" si="471"/>
        <v>6-23</v>
      </c>
      <c r="AF1425" s="152">
        <f t="shared" si="472"/>
        <v>2.083333333333337E-2</v>
      </c>
      <c r="AG1425" s="153">
        <f t="shared" si="473"/>
        <v>0</v>
      </c>
      <c r="AH1425" s="85">
        <f t="shared" si="474"/>
        <v>1</v>
      </c>
      <c r="AI1425" s="81">
        <f t="shared" si="475"/>
        <v>23</v>
      </c>
    </row>
    <row r="1426" spans="2:35" x14ac:dyDescent="0.25">
      <c r="B1426" s="50" t="s">
        <v>2164</v>
      </c>
      <c r="C1426" s="85">
        <v>513</v>
      </c>
      <c r="D1426" s="85">
        <f t="shared" si="460"/>
        <v>1</v>
      </c>
      <c r="E1426" s="50" t="s">
        <v>2167</v>
      </c>
      <c r="F1426" s="50" t="s">
        <v>950</v>
      </c>
      <c r="G1426" s="70">
        <v>0.38194444444444442</v>
      </c>
      <c r="H1426" s="70">
        <v>0.72569444444444453</v>
      </c>
      <c r="I1426" s="71">
        <v>44355</v>
      </c>
      <c r="J1426" s="71">
        <v>44355</v>
      </c>
      <c r="K1426" s="71">
        <v>44355</v>
      </c>
      <c r="L1426" s="71">
        <v>44355</v>
      </c>
      <c r="M1426" s="70">
        <v>0.70833333333333337</v>
      </c>
      <c r="N1426" s="70">
        <v>0.72569444444444453</v>
      </c>
      <c r="O1426" s="50" t="s">
        <v>72</v>
      </c>
      <c r="P1426" s="50" t="s">
        <v>80</v>
      </c>
      <c r="Q1426" s="50" t="s">
        <v>77</v>
      </c>
      <c r="R1426" s="50" t="s">
        <v>351</v>
      </c>
      <c r="S1426" s="50" t="s">
        <v>337</v>
      </c>
      <c r="T1426" s="50" t="s">
        <v>184</v>
      </c>
      <c r="U1426" s="151">
        <f t="shared" si="461"/>
        <v>0</v>
      </c>
      <c r="V1426" s="50">
        <f t="shared" si="462"/>
        <v>1</v>
      </c>
      <c r="W1426" s="152">
        <f t="shared" si="463"/>
        <v>0.26075000000000009</v>
      </c>
      <c r="X1426" s="152">
        <f t="shared" si="464"/>
        <v>0.30208000000000013</v>
      </c>
      <c r="Y1426" s="134">
        <f t="shared" si="465"/>
        <v>0</v>
      </c>
      <c r="Z1426" s="152">
        <f t="shared" si="466"/>
        <v>0.14930555555555547</v>
      </c>
      <c r="AA1426" s="152">
        <f t="shared" si="467"/>
        <v>0.4513855555555556</v>
      </c>
      <c r="AB1426" s="91">
        <f t="shared" si="468"/>
        <v>8</v>
      </c>
      <c r="AC1426" s="81">
        <f t="shared" si="469"/>
        <v>6</v>
      </c>
      <c r="AD1426" s="81">
        <f t="shared" si="470"/>
        <v>23</v>
      </c>
      <c r="AE1426" s="81" t="str">
        <f t="shared" si="471"/>
        <v>6-23</v>
      </c>
      <c r="AF1426" s="152">
        <f t="shared" si="472"/>
        <v>1.736111111111116E-2</v>
      </c>
      <c r="AG1426" s="153">
        <f t="shared" si="473"/>
        <v>0</v>
      </c>
      <c r="AH1426" s="85">
        <f t="shared" si="474"/>
        <v>1</v>
      </c>
      <c r="AI1426" s="81">
        <f t="shared" si="475"/>
        <v>23</v>
      </c>
    </row>
    <row r="1427" spans="2:35" ht="45" x14ac:dyDescent="0.25">
      <c r="B1427" s="50" t="s">
        <v>104</v>
      </c>
      <c r="C1427" s="85">
        <v>514</v>
      </c>
      <c r="D1427" s="85">
        <f t="shared" si="460"/>
        <v>0</v>
      </c>
      <c r="E1427" s="72" t="s">
        <v>2169</v>
      </c>
      <c r="F1427" s="50" t="s">
        <v>441</v>
      </c>
      <c r="G1427" s="70">
        <v>0.40277777777777773</v>
      </c>
      <c r="H1427" s="192">
        <v>0.60416666666666663</v>
      </c>
      <c r="I1427" s="71">
        <v>44355</v>
      </c>
      <c r="J1427" s="71">
        <v>44356</v>
      </c>
      <c r="K1427" s="71">
        <v>44355</v>
      </c>
      <c r="L1427" s="71">
        <v>44355</v>
      </c>
      <c r="M1427" s="70">
        <v>0.41666666666666669</v>
      </c>
      <c r="N1427" s="70">
        <v>0.72916666666666663</v>
      </c>
      <c r="O1427" s="50" t="s">
        <v>684</v>
      </c>
      <c r="P1427" s="50" t="s">
        <v>2172</v>
      </c>
      <c r="Q1427" s="50" t="s">
        <v>77</v>
      </c>
      <c r="R1427" s="50" t="s">
        <v>338</v>
      </c>
      <c r="S1427" s="50" t="s">
        <v>336</v>
      </c>
      <c r="T1427" s="50" t="s">
        <v>184</v>
      </c>
      <c r="U1427" s="151">
        <f t="shared" si="461"/>
        <v>1</v>
      </c>
      <c r="V1427" s="50">
        <f t="shared" si="462"/>
        <v>1</v>
      </c>
      <c r="W1427" s="152">
        <f t="shared" si="463"/>
        <v>0.4728888888888888</v>
      </c>
      <c r="X1427" s="152">
        <f t="shared" si="464"/>
        <v>0.70205555555555554</v>
      </c>
      <c r="Y1427" s="134">
        <f t="shared" si="465"/>
        <v>1</v>
      </c>
      <c r="Z1427" s="152">
        <f t="shared" si="466"/>
        <v>0</v>
      </c>
      <c r="AA1427" s="152">
        <f t="shared" si="467"/>
        <v>0.70205555555555554</v>
      </c>
      <c r="AB1427" s="91">
        <f t="shared" si="468"/>
        <v>9</v>
      </c>
      <c r="AC1427" s="81">
        <f t="shared" si="469"/>
        <v>6</v>
      </c>
      <c r="AD1427" s="81">
        <f t="shared" si="470"/>
        <v>23</v>
      </c>
      <c r="AE1427" s="81" t="str">
        <f t="shared" si="471"/>
        <v>6-23</v>
      </c>
      <c r="AF1427" s="152">
        <f t="shared" si="472"/>
        <v>0.22949999999999993</v>
      </c>
      <c r="AG1427" s="153">
        <f t="shared" si="473"/>
        <v>0</v>
      </c>
      <c r="AH1427" s="85">
        <f t="shared" si="474"/>
        <v>1</v>
      </c>
      <c r="AI1427" s="81">
        <f t="shared" si="475"/>
        <v>23</v>
      </c>
    </row>
    <row r="1428" spans="2:35" x14ac:dyDescent="0.25">
      <c r="B1428" s="50" t="s">
        <v>104</v>
      </c>
      <c r="C1428" s="85">
        <v>514</v>
      </c>
      <c r="D1428" s="85">
        <f t="shared" si="460"/>
        <v>0</v>
      </c>
      <c r="E1428" s="50" t="s">
        <v>2170</v>
      </c>
      <c r="F1428" s="50" t="s">
        <v>890</v>
      </c>
      <c r="G1428" s="70">
        <v>0.40277777777777773</v>
      </c>
      <c r="H1428" s="192">
        <v>0.60416666666666663</v>
      </c>
      <c r="I1428" s="71">
        <v>44355</v>
      </c>
      <c r="J1428" s="71">
        <v>44356</v>
      </c>
      <c r="K1428" s="71">
        <v>44355</v>
      </c>
      <c r="L1428" s="71">
        <v>44355</v>
      </c>
      <c r="M1428" s="70">
        <v>0.4861111111111111</v>
      </c>
      <c r="N1428" s="70">
        <v>0.67361111111111116</v>
      </c>
      <c r="O1428" s="50" t="s">
        <v>271</v>
      </c>
      <c r="P1428" s="50" t="s">
        <v>2172</v>
      </c>
      <c r="Q1428" s="50" t="s">
        <v>47</v>
      </c>
      <c r="R1428" s="50" t="s">
        <v>380</v>
      </c>
      <c r="S1428" s="50" t="s">
        <v>336</v>
      </c>
      <c r="T1428" s="50" t="s">
        <v>184</v>
      </c>
      <c r="U1428" s="151">
        <f t="shared" si="461"/>
        <v>1</v>
      </c>
      <c r="V1428" s="50">
        <f t="shared" si="462"/>
        <v>1</v>
      </c>
      <c r="W1428" s="152">
        <f t="shared" si="463"/>
        <v>0.4728888888888888</v>
      </c>
      <c r="X1428" s="152">
        <f t="shared" si="464"/>
        <v>0.70205555555555554</v>
      </c>
      <c r="Y1428" s="134">
        <f t="shared" si="465"/>
        <v>1</v>
      </c>
      <c r="Z1428" s="152">
        <f t="shared" si="466"/>
        <v>0</v>
      </c>
      <c r="AA1428" s="152">
        <f t="shared" si="467"/>
        <v>0.70205555555555554</v>
      </c>
      <c r="AB1428" s="91">
        <f t="shared" si="468"/>
        <v>9</v>
      </c>
      <c r="AC1428" s="81">
        <f t="shared" si="469"/>
        <v>6</v>
      </c>
      <c r="AD1428" s="81">
        <f t="shared" si="470"/>
        <v>23</v>
      </c>
      <c r="AE1428" s="81" t="str">
        <f t="shared" si="471"/>
        <v>6-23</v>
      </c>
      <c r="AF1428" s="152">
        <f t="shared" si="472"/>
        <v>0.18750000000000006</v>
      </c>
      <c r="AG1428" s="153">
        <f t="shared" si="473"/>
        <v>0</v>
      </c>
      <c r="AH1428" s="85">
        <f t="shared" si="474"/>
        <v>1</v>
      </c>
      <c r="AI1428" s="81">
        <f t="shared" si="475"/>
        <v>23</v>
      </c>
    </row>
    <row r="1429" spans="2:35" x14ac:dyDescent="0.25">
      <c r="B1429" s="50" t="s">
        <v>104</v>
      </c>
      <c r="C1429" s="85">
        <v>514</v>
      </c>
      <c r="D1429" s="85">
        <f t="shared" si="460"/>
        <v>0</v>
      </c>
      <c r="E1429" s="50" t="s">
        <v>2171</v>
      </c>
      <c r="F1429" s="50" t="s">
        <v>887</v>
      </c>
      <c r="G1429" s="70">
        <v>0.40277777777777773</v>
      </c>
      <c r="H1429" s="192">
        <v>0.60416666666666663</v>
      </c>
      <c r="I1429" s="71">
        <v>44355</v>
      </c>
      <c r="J1429" s="71">
        <v>44356</v>
      </c>
      <c r="K1429" s="71">
        <v>44356</v>
      </c>
      <c r="L1429" s="71">
        <v>44356</v>
      </c>
      <c r="M1429" s="70">
        <v>0.58333333333333337</v>
      </c>
      <c r="N1429" s="70">
        <v>0.59861111111111109</v>
      </c>
      <c r="O1429" s="50" t="s">
        <v>271</v>
      </c>
      <c r="P1429" s="50" t="s">
        <v>2172</v>
      </c>
      <c r="Q1429" s="50" t="s">
        <v>47</v>
      </c>
      <c r="R1429" s="50" t="s">
        <v>443</v>
      </c>
      <c r="S1429" s="50" t="s">
        <v>337</v>
      </c>
      <c r="T1429" s="50" t="s">
        <v>184</v>
      </c>
      <c r="U1429" s="151">
        <f t="shared" si="461"/>
        <v>1</v>
      </c>
      <c r="V1429" s="50">
        <f t="shared" si="462"/>
        <v>1</v>
      </c>
      <c r="W1429" s="152">
        <f t="shared" si="463"/>
        <v>0.4728888888888888</v>
      </c>
      <c r="X1429" s="152">
        <f t="shared" si="464"/>
        <v>0.70205555555555554</v>
      </c>
      <c r="Y1429" s="134">
        <f t="shared" si="465"/>
        <v>1</v>
      </c>
      <c r="Z1429" s="152">
        <f t="shared" si="466"/>
        <v>0</v>
      </c>
      <c r="AA1429" s="152">
        <f t="shared" si="467"/>
        <v>0.70205555555555554</v>
      </c>
      <c r="AB1429" s="91">
        <f t="shared" si="468"/>
        <v>9</v>
      </c>
      <c r="AC1429" s="81">
        <f t="shared" si="469"/>
        <v>6</v>
      </c>
      <c r="AD1429" s="81">
        <f t="shared" si="470"/>
        <v>23</v>
      </c>
      <c r="AE1429" s="81" t="str">
        <f t="shared" si="471"/>
        <v>6-23</v>
      </c>
      <c r="AF1429" s="152">
        <f t="shared" si="472"/>
        <v>1.5277777777777724E-2</v>
      </c>
      <c r="AG1429" s="153">
        <f t="shared" si="473"/>
        <v>0</v>
      </c>
      <c r="AH1429" s="85">
        <f t="shared" si="474"/>
        <v>1</v>
      </c>
      <c r="AI1429" s="81">
        <f t="shared" si="475"/>
        <v>23</v>
      </c>
    </row>
    <row r="1430" spans="2:35" x14ac:dyDescent="0.25">
      <c r="B1430" s="50" t="s">
        <v>104</v>
      </c>
      <c r="C1430" s="85">
        <v>514</v>
      </c>
      <c r="D1430" s="85">
        <f t="shared" si="460"/>
        <v>1</v>
      </c>
      <c r="E1430" s="50" t="s">
        <v>2189</v>
      </c>
      <c r="F1430" s="50" t="s">
        <v>887</v>
      </c>
      <c r="G1430" s="70">
        <v>0.40277777777777773</v>
      </c>
      <c r="H1430" s="192">
        <v>0.60416666666666663</v>
      </c>
      <c r="I1430" s="71">
        <v>44355</v>
      </c>
      <c r="J1430" s="71">
        <v>44356</v>
      </c>
      <c r="K1430" s="71">
        <v>44356</v>
      </c>
      <c r="L1430" s="71">
        <v>44356</v>
      </c>
      <c r="M1430" s="70">
        <v>0.58333333333333337</v>
      </c>
      <c r="N1430" s="70">
        <v>0.60416666666666663</v>
      </c>
      <c r="O1430" s="50" t="s">
        <v>400</v>
      </c>
      <c r="P1430" s="50" t="s">
        <v>2172</v>
      </c>
      <c r="Q1430" s="50" t="s">
        <v>47</v>
      </c>
      <c r="R1430" s="50" t="s">
        <v>352</v>
      </c>
      <c r="S1430" s="50" t="s">
        <v>337</v>
      </c>
      <c r="T1430" s="50" t="s">
        <v>184</v>
      </c>
      <c r="U1430" s="151">
        <f t="shared" si="461"/>
        <v>1</v>
      </c>
      <c r="V1430" s="50">
        <f t="shared" si="462"/>
        <v>1</v>
      </c>
      <c r="W1430" s="152">
        <f t="shared" si="463"/>
        <v>0.4728888888888888</v>
      </c>
      <c r="X1430" s="152">
        <f t="shared" si="464"/>
        <v>0.70205555555555554</v>
      </c>
      <c r="Y1430" s="134">
        <f t="shared" si="465"/>
        <v>1</v>
      </c>
      <c r="Z1430" s="152">
        <f t="shared" si="466"/>
        <v>0</v>
      </c>
      <c r="AA1430" s="152">
        <f t="shared" si="467"/>
        <v>0.70205555555555554</v>
      </c>
      <c r="AB1430" s="91">
        <f t="shared" si="468"/>
        <v>9</v>
      </c>
      <c r="AC1430" s="81">
        <f t="shared" si="469"/>
        <v>6</v>
      </c>
      <c r="AD1430" s="81">
        <f t="shared" si="470"/>
        <v>23</v>
      </c>
      <c r="AE1430" s="81" t="str">
        <f t="shared" si="471"/>
        <v>6-23</v>
      </c>
      <c r="AF1430" s="152">
        <f t="shared" si="472"/>
        <v>2.0833333333333259E-2</v>
      </c>
      <c r="AG1430" s="153">
        <f t="shared" si="473"/>
        <v>0</v>
      </c>
      <c r="AH1430" s="85">
        <f t="shared" si="474"/>
        <v>1</v>
      </c>
      <c r="AI1430" s="81">
        <f t="shared" si="475"/>
        <v>23</v>
      </c>
    </row>
    <row r="1431" spans="2:35" ht="30" x14ac:dyDescent="0.25">
      <c r="B1431" s="50" t="s">
        <v>92</v>
      </c>
      <c r="C1431" s="85">
        <v>515</v>
      </c>
      <c r="D1431" s="85">
        <f t="shared" si="460"/>
        <v>0</v>
      </c>
      <c r="E1431" s="72" t="s">
        <v>2173</v>
      </c>
      <c r="F1431" s="50" t="s">
        <v>344</v>
      </c>
      <c r="G1431" s="70">
        <v>0.41666666666666669</v>
      </c>
      <c r="H1431" s="70">
        <v>0.68333333333333324</v>
      </c>
      <c r="I1431" s="71">
        <v>44355</v>
      </c>
      <c r="J1431" s="71">
        <v>44355</v>
      </c>
      <c r="K1431" s="71">
        <v>44355</v>
      </c>
      <c r="L1431" s="71">
        <v>44355</v>
      </c>
      <c r="M1431" s="70">
        <v>0.47916666666666669</v>
      </c>
      <c r="N1431" s="70">
        <v>0.68333333333333324</v>
      </c>
      <c r="O1431" s="50" t="s">
        <v>738</v>
      </c>
      <c r="P1431" s="50" t="s">
        <v>394</v>
      </c>
      <c r="Q1431" s="50" t="s">
        <v>77</v>
      </c>
      <c r="R1431" s="50" t="s">
        <v>344</v>
      </c>
      <c r="S1431" s="50" t="s">
        <v>336</v>
      </c>
      <c r="T1431" s="50" t="s">
        <v>184</v>
      </c>
      <c r="U1431" s="151">
        <f t="shared" si="461"/>
        <v>0</v>
      </c>
      <c r="V1431" s="50">
        <f t="shared" si="462"/>
        <v>1</v>
      </c>
      <c r="W1431" s="152">
        <f t="shared" si="463"/>
        <v>0.18366666666666653</v>
      </c>
      <c r="X1431" s="152">
        <f t="shared" si="464"/>
        <v>0.22499666666666657</v>
      </c>
      <c r="Y1431" s="134">
        <f t="shared" si="465"/>
        <v>0</v>
      </c>
      <c r="Z1431" s="152">
        <f t="shared" si="466"/>
        <v>0.19166666666666676</v>
      </c>
      <c r="AA1431" s="152">
        <f t="shared" si="467"/>
        <v>0.41666333333333333</v>
      </c>
      <c r="AB1431" s="91">
        <f t="shared" si="468"/>
        <v>8</v>
      </c>
      <c r="AC1431" s="81">
        <f t="shared" si="469"/>
        <v>6</v>
      </c>
      <c r="AD1431" s="81">
        <f t="shared" si="470"/>
        <v>23</v>
      </c>
      <c r="AE1431" s="81" t="str">
        <f t="shared" si="471"/>
        <v>6-23</v>
      </c>
      <c r="AF1431" s="152">
        <f t="shared" si="472"/>
        <v>0.20416666666666655</v>
      </c>
      <c r="AG1431" s="153">
        <f t="shared" si="473"/>
        <v>0</v>
      </c>
      <c r="AH1431" s="85">
        <f t="shared" si="474"/>
        <v>1</v>
      </c>
      <c r="AI1431" s="81">
        <f t="shared" si="475"/>
        <v>23</v>
      </c>
    </row>
    <row r="1432" spans="2:35" ht="30" x14ac:dyDescent="0.25">
      <c r="B1432" s="50" t="s">
        <v>92</v>
      </c>
      <c r="C1432" s="85">
        <v>515</v>
      </c>
      <c r="D1432" s="85">
        <f t="shared" si="460"/>
        <v>0</v>
      </c>
      <c r="E1432" s="72" t="s">
        <v>2175</v>
      </c>
      <c r="F1432" s="50" t="s">
        <v>903</v>
      </c>
      <c r="G1432" s="70">
        <v>0.41666666666666669</v>
      </c>
      <c r="H1432" s="70">
        <v>0.68333333333333324</v>
      </c>
      <c r="I1432" s="71">
        <v>44355</v>
      </c>
      <c r="J1432" s="71">
        <v>44355</v>
      </c>
      <c r="K1432" s="71">
        <v>44355</v>
      </c>
      <c r="L1432" s="71">
        <v>44355</v>
      </c>
      <c r="M1432" s="70">
        <v>0.41666666666666669</v>
      </c>
      <c r="N1432" s="70">
        <v>0.48055555555555557</v>
      </c>
      <c r="O1432" s="50" t="s">
        <v>2176</v>
      </c>
      <c r="P1432" s="50" t="s">
        <v>394</v>
      </c>
      <c r="Q1432" s="50" t="s">
        <v>77</v>
      </c>
      <c r="R1432" s="50" t="s">
        <v>2138</v>
      </c>
      <c r="S1432" s="50" t="s">
        <v>337</v>
      </c>
      <c r="T1432" s="50" t="s">
        <v>184</v>
      </c>
      <c r="U1432" s="151">
        <f t="shared" si="461"/>
        <v>0</v>
      </c>
      <c r="V1432" s="50">
        <f t="shared" si="462"/>
        <v>1</v>
      </c>
      <c r="W1432" s="152">
        <f t="shared" si="463"/>
        <v>0.18366666666666653</v>
      </c>
      <c r="X1432" s="152">
        <f t="shared" si="464"/>
        <v>0.22499666666666657</v>
      </c>
      <c r="Y1432" s="134">
        <f t="shared" si="465"/>
        <v>0</v>
      </c>
      <c r="Z1432" s="152">
        <f t="shared" si="466"/>
        <v>0.19166666666666676</v>
      </c>
      <c r="AA1432" s="152">
        <f t="shared" si="467"/>
        <v>0.41666333333333333</v>
      </c>
      <c r="AB1432" s="91">
        <f t="shared" si="468"/>
        <v>8</v>
      </c>
      <c r="AC1432" s="81">
        <f t="shared" si="469"/>
        <v>6</v>
      </c>
      <c r="AD1432" s="81">
        <f t="shared" si="470"/>
        <v>23</v>
      </c>
      <c r="AE1432" s="81" t="str">
        <f t="shared" si="471"/>
        <v>6-23</v>
      </c>
      <c r="AF1432" s="152">
        <f t="shared" si="472"/>
        <v>6.3888888888888884E-2</v>
      </c>
      <c r="AG1432" s="153">
        <f t="shared" si="473"/>
        <v>0</v>
      </c>
      <c r="AH1432" s="85">
        <f t="shared" si="474"/>
        <v>1</v>
      </c>
      <c r="AI1432" s="81">
        <f t="shared" si="475"/>
        <v>23</v>
      </c>
    </row>
    <row r="1433" spans="2:35" x14ac:dyDescent="0.25">
      <c r="B1433" s="50" t="s">
        <v>92</v>
      </c>
      <c r="C1433" s="85">
        <v>515</v>
      </c>
      <c r="D1433" s="85">
        <f t="shared" si="460"/>
        <v>1</v>
      </c>
      <c r="E1433" s="50" t="s">
        <v>2174</v>
      </c>
      <c r="F1433" s="50" t="s">
        <v>903</v>
      </c>
      <c r="G1433" s="70">
        <v>0.41666666666666669</v>
      </c>
      <c r="H1433" s="70">
        <v>0.68333333333333324</v>
      </c>
      <c r="I1433" s="71">
        <v>44355</v>
      </c>
      <c r="J1433" s="71">
        <v>44355</v>
      </c>
      <c r="K1433" s="71">
        <v>44355</v>
      </c>
      <c r="L1433" s="71">
        <v>44355</v>
      </c>
      <c r="M1433" s="70">
        <v>0.41666666666666669</v>
      </c>
      <c r="N1433" s="70">
        <v>0.4375</v>
      </c>
      <c r="O1433" s="50" t="s">
        <v>2160</v>
      </c>
      <c r="P1433" s="50" t="s">
        <v>394</v>
      </c>
      <c r="Q1433" s="50" t="s">
        <v>47</v>
      </c>
      <c r="R1433" s="50" t="s">
        <v>2138</v>
      </c>
      <c r="S1433" s="50" t="s">
        <v>337</v>
      </c>
      <c r="T1433" s="50" t="s">
        <v>184</v>
      </c>
      <c r="U1433" s="151">
        <f t="shared" si="461"/>
        <v>0</v>
      </c>
      <c r="V1433" s="50">
        <f t="shared" si="462"/>
        <v>1</v>
      </c>
      <c r="W1433" s="152">
        <f t="shared" si="463"/>
        <v>0.18366666666666653</v>
      </c>
      <c r="X1433" s="152">
        <f t="shared" si="464"/>
        <v>0.22499666666666657</v>
      </c>
      <c r="Y1433" s="134">
        <f t="shared" si="465"/>
        <v>0</v>
      </c>
      <c r="Z1433" s="152">
        <f t="shared" si="466"/>
        <v>0.19166666666666676</v>
      </c>
      <c r="AA1433" s="152">
        <f t="shared" si="467"/>
        <v>0.41666333333333333</v>
      </c>
      <c r="AB1433" s="91">
        <f t="shared" si="468"/>
        <v>8</v>
      </c>
      <c r="AC1433" s="81">
        <f t="shared" si="469"/>
        <v>6</v>
      </c>
      <c r="AD1433" s="81">
        <f t="shared" si="470"/>
        <v>23</v>
      </c>
      <c r="AE1433" s="81" t="str">
        <f t="shared" si="471"/>
        <v>6-23</v>
      </c>
      <c r="AF1433" s="152">
        <f t="shared" si="472"/>
        <v>2.0833333333333315E-2</v>
      </c>
      <c r="AG1433" s="153">
        <f t="shared" si="473"/>
        <v>0</v>
      </c>
      <c r="AH1433" s="85">
        <f t="shared" si="474"/>
        <v>1</v>
      </c>
      <c r="AI1433" s="81">
        <f t="shared" si="475"/>
        <v>23</v>
      </c>
    </row>
    <row r="1434" spans="2:35" ht="30" x14ac:dyDescent="0.25">
      <c r="B1434" s="50" t="s">
        <v>213</v>
      </c>
      <c r="C1434" s="85">
        <v>516</v>
      </c>
      <c r="D1434" s="85">
        <f t="shared" si="460"/>
        <v>1</v>
      </c>
      <c r="E1434" s="50" t="s">
        <v>2177</v>
      </c>
      <c r="F1434" s="50" t="s">
        <v>890</v>
      </c>
      <c r="G1434" s="70">
        <v>0.43402777777777773</v>
      </c>
      <c r="H1434" s="70">
        <v>0.4861111111111111</v>
      </c>
      <c r="I1434" s="71">
        <v>44355</v>
      </c>
      <c r="J1434" s="71">
        <v>44355</v>
      </c>
      <c r="K1434" s="71">
        <v>44355</v>
      </c>
      <c r="L1434" s="71">
        <v>44355</v>
      </c>
      <c r="M1434" s="70">
        <v>0.43402777777777773</v>
      </c>
      <c r="N1434" s="70">
        <v>0.4861111111111111</v>
      </c>
      <c r="O1434" s="72" t="s">
        <v>2178</v>
      </c>
      <c r="P1434" s="50" t="s">
        <v>1291</v>
      </c>
      <c r="Q1434" s="50" t="s">
        <v>77</v>
      </c>
      <c r="R1434" s="50" t="s">
        <v>380</v>
      </c>
      <c r="S1434" s="50" t="s">
        <v>336</v>
      </c>
      <c r="T1434" s="50" t="s">
        <v>188</v>
      </c>
      <c r="U1434" s="151">
        <f t="shared" si="461"/>
        <v>0</v>
      </c>
      <c r="V1434" s="50">
        <f t="shared" si="462"/>
        <v>1</v>
      </c>
      <c r="W1434" s="152">
        <f t="shared" si="463"/>
        <v>5.208333333333337E-2</v>
      </c>
      <c r="X1434" s="152">
        <f t="shared" si="464"/>
        <v>5.208333333333337E-2</v>
      </c>
      <c r="Y1434" s="134">
        <f t="shared" si="465"/>
        <v>1</v>
      </c>
      <c r="Z1434" s="152">
        <f t="shared" si="466"/>
        <v>0</v>
      </c>
      <c r="AA1434" s="152">
        <f t="shared" si="467"/>
        <v>5.208333333333337E-2</v>
      </c>
      <c r="AB1434" s="91">
        <f t="shared" si="468"/>
        <v>8</v>
      </c>
      <c r="AC1434" s="81">
        <f t="shared" si="469"/>
        <v>6</v>
      </c>
      <c r="AD1434" s="81">
        <f t="shared" si="470"/>
        <v>23</v>
      </c>
      <c r="AE1434" s="81" t="str">
        <f t="shared" si="471"/>
        <v>6-23</v>
      </c>
      <c r="AF1434" s="152">
        <f t="shared" si="472"/>
        <v>5.208333333333337E-2</v>
      </c>
      <c r="AG1434" s="153">
        <f t="shared" si="473"/>
        <v>0</v>
      </c>
      <c r="AH1434" s="85">
        <f t="shared" si="474"/>
        <v>1</v>
      </c>
      <c r="AI1434" s="81">
        <f t="shared" si="475"/>
        <v>23</v>
      </c>
    </row>
    <row r="1435" spans="2:35" ht="30" x14ac:dyDescent="0.25">
      <c r="B1435" s="50" t="s">
        <v>71</v>
      </c>
      <c r="C1435" s="85">
        <v>517</v>
      </c>
      <c r="D1435" s="85">
        <f t="shared" si="460"/>
        <v>1</v>
      </c>
      <c r="E1435" s="72" t="s">
        <v>2179</v>
      </c>
      <c r="F1435" s="50" t="s">
        <v>950</v>
      </c>
      <c r="G1435" s="70">
        <v>0.58333333333333337</v>
      </c>
      <c r="H1435" s="70">
        <v>0.64583333333333337</v>
      </c>
      <c r="I1435" s="71">
        <v>44355</v>
      </c>
      <c r="J1435" s="71">
        <v>44355</v>
      </c>
      <c r="K1435" s="71">
        <v>44355</v>
      </c>
      <c r="L1435" s="71">
        <v>44355</v>
      </c>
      <c r="M1435" s="70">
        <v>0.60416666666666663</v>
      </c>
      <c r="N1435" s="70">
        <v>0.64583333333333337</v>
      </c>
      <c r="O1435" s="72" t="s">
        <v>2182</v>
      </c>
      <c r="P1435" s="50" t="s">
        <v>73</v>
      </c>
      <c r="Q1435" s="50" t="s">
        <v>77</v>
      </c>
      <c r="R1435" s="50" t="s">
        <v>443</v>
      </c>
      <c r="S1435" s="50" t="s">
        <v>337</v>
      </c>
      <c r="T1435" s="50" t="s">
        <v>184</v>
      </c>
      <c r="U1435" s="151">
        <f t="shared" si="461"/>
        <v>0</v>
      </c>
      <c r="V1435" s="50">
        <f t="shared" si="462"/>
        <v>1</v>
      </c>
      <c r="W1435" s="152">
        <f t="shared" si="463"/>
        <v>6.25E-2</v>
      </c>
      <c r="X1435" s="152">
        <f t="shared" si="464"/>
        <v>6.25E-2</v>
      </c>
      <c r="Y1435" s="134">
        <f t="shared" si="465"/>
        <v>1</v>
      </c>
      <c r="Z1435" s="152">
        <f t="shared" si="466"/>
        <v>0</v>
      </c>
      <c r="AA1435" s="152">
        <f t="shared" si="467"/>
        <v>6.25E-2</v>
      </c>
      <c r="AB1435" s="91">
        <f t="shared" si="468"/>
        <v>8</v>
      </c>
      <c r="AC1435" s="81">
        <f t="shared" si="469"/>
        <v>6</v>
      </c>
      <c r="AD1435" s="81">
        <f t="shared" si="470"/>
        <v>23</v>
      </c>
      <c r="AE1435" s="81" t="str">
        <f t="shared" si="471"/>
        <v>6-23</v>
      </c>
      <c r="AF1435" s="152">
        <f t="shared" si="472"/>
        <v>4.1666666666666741E-2</v>
      </c>
      <c r="AG1435" s="153">
        <f t="shared" si="473"/>
        <v>0</v>
      </c>
      <c r="AH1435" s="85">
        <f t="shared" si="474"/>
        <v>1</v>
      </c>
      <c r="AI1435" s="81">
        <f t="shared" si="475"/>
        <v>23</v>
      </c>
    </row>
    <row r="1436" spans="2:35" x14ac:dyDescent="0.25">
      <c r="B1436" s="50" t="s">
        <v>61</v>
      </c>
      <c r="C1436" s="85">
        <v>518</v>
      </c>
      <c r="D1436" s="85">
        <f t="shared" si="460"/>
        <v>0</v>
      </c>
      <c r="E1436" s="50" t="s">
        <v>2180</v>
      </c>
      <c r="F1436" s="50" t="s">
        <v>903</v>
      </c>
      <c r="G1436" s="70">
        <v>0.58333333333333337</v>
      </c>
      <c r="H1436" s="70">
        <v>0.625</v>
      </c>
      <c r="I1436" s="71">
        <v>44355</v>
      </c>
      <c r="J1436" s="71">
        <v>44355</v>
      </c>
      <c r="K1436" s="71">
        <v>44355</v>
      </c>
      <c r="L1436" s="71">
        <v>44355</v>
      </c>
      <c r="M1436" s="70">
        <v>0.58333333333333337</v>
      </c>
      <c r="N1436" s="70">
        <v>0.61458333333333337</v>
      </c>
      <c r="O1436" s="50" t="s">
        <v>2183</v>
      </c>
      <c r="P1436" s="50" t="s">
        <v>63</v>
      </c>
      <c r="Q1436" s="50" t="s">
        <v>77</v>
      </c>
      <c r="R1436" s="50" t="s">
        <v>2138</v>
      </c>
      <c r="S1436" s="50" t="s">
        <v>337</v>
      </c>
      <c r="T1436" s="50" t="s">
        <v>184</v>
      </c>
      <c r="U1436" s="151">
        <f t="shared" si="461"/>
        <v>0</v>
      </c>
      <c r="V1436" s="50">
        <f t="shared" si="462"/>
        <v>1</v>
      </c>
      <c r="W1436" s="152">
        <f t="shared" si="463"/>
        <v>4.166666666666663E-2</v>
      </c>
      <c r="X1436" s="152">
        <f t="shared" si="464"/>
        <v>4.166666666666663E-2</v>
      </c>
      <c r="Y1436" s="134">
        <f t="shared" si="465"/>
        <v>1</v>
      </c>
      <c r="Z1436" s="152">
        <f t="shared" si="466"/>
        <v>0</v>
      </c>
      <c r="AA1436" s="152">
        <f t="shared" si="467"/>
        <v>4.166666666666663E-2</v>
      </c>
      <c r="AB1436" s="91">
        <f t="shared" si="468"/>
        <v>8</v>
      </c>
      <c r="AC1436" s="81">
        <f t="shared" si="469"/>
        <v>6</v>
      </c>
      <c r="AD1436" s="81">
        <f t="shared" si="470"/>
        <v>23</v>
      </c>
      <c r="AE1436" s="81" t="str">
        <f t="shared" si="471"/>
        <v>6-23</v>
      </c>
      <c r="AF1436" s="152">
        <f t="shared" si="472"/>
        <v>3.125E-2</v>
      </c>
      <c r="AG1436" s="153">
        <f t="shared" si="473"/>
        <v>0</v>
      </c>
      <c r="AH1436" s="85">
        <f t="shared" si="474"/>
        <v>1</v>
      </c>
      <c r="AI1436" s="81">
        <f t="shared" si="475"/>
        <v>23</v>
      </c>
    </row>
    <row r="1437" spans="2:35" x14ac:dyDescent="0.25">
      <c r="B1437" s="50" t="s">
        <v>61</v>
      </c>
      <c r="C1437" s="85">
        <v>518</v>
      </c>
      <c r="D1437" s="85">
        <f t="shared" si="460"/>
        <v>1</v>
      </c>
      <c r="E1437" s="50" t="s">
        <v>2181</v>
      </c>
      <c r="F1437" s="50" t="s">
        <v>903</v>
      </c>
      <c r="G1437" s="70">
        <v>0.58333333333333337</v>
      </c>
      <c r="H1437" s="70">
        <v>0.625</v>
      </c>
      <c r="I1437" s="71">
        <v>44355</v>
      </c>
      <c r="J1437" s="71">
        <v>44355</v>
      </c>
      <c r="K1437" s="71">
        <v>44355</v>
      </c>
      <c r="L1437" s="71">
        <v>44355</v>
      </c>
      <c r="M1437" s="70">
        <v>0.61111111111111105</v>
      </c>
      <c r="N1437" s="70">
        <v>0.625</v>
      </c>
      <c r="O1437" s="50" t="s">
        <v>2176</v>
      </c>
      <c r="P1437" s="50" t="s">
        <v>63</v>
      </c>
      <c r="Q1437" s="50" t="s">
        <v>77</v>
      </c>
      <c r="R1437" s="50" t="s">
        <v>2138</v>
      </c>
      <c r="S1437" s="50" t="s">
        <v>337</v>
      </c>
      <c r="T1437" s="50" t="s">
        <v>184</v>
      </c>
      <c r="U1437" s="151">
        <f t="shared" si="461"/>
        <v>0</v>
      </c>
      <c r="V1437" s="50">
        <f t="shared" si="462"/>
        <v>1</v>
      </c>
      <c r="W1437" s="152">
        <f t="shared" si="463"/>
        <v>4.166666666666663E-2</v>
      </c>
      <c r="X1437" s="152">
        <f t="shared" si="464"/>
        <v>4.166666666666663E-2</v>
      </c>
      <c r="Y1437" s="134">
        <f t="shared" si="465"/>
        <v>1</v>
      </c>
      <c r="Z1437" s="152">
        <f t="shared" si="466"/>
        <v>0</v>
      </c>
      <c r="AA1437" s="152">
        <f t="shared" si="467"/>
        <v>4.166666666666663E-2</v>
      </c>
      <c r="AB1437" s="91">
        <f t="shared" si="468"/>
        <v>8</v>
      </c>
      <c r="AC1437" s="81">
        <f t="shared" si="469"/>
        <v>6</v>
      </c>
      <c r="AD1437" s="81">
        <f t="shared" si="470"/>
        <v>23</v>
      </c>
      <c r="AE1437" s="81" t="str">
        <f t="shared" si="471"/>
        <v>6-23</v>
      </c>
      <c r="AF1437" s="152">
        <f t="shared" si="472"/>
        <v>1.3888888888888951E-2</v>
      </c>
      <c r="AG1437" s="153">
        <f t="shared" si="473"/>
        <v>0</v>
      </c>
      <c r="AH1437" s="85">
        <f t="shared" si="474"/>
        <v>1</v>
      </c>
      <c r="AI1437" s="81">
        <f t="shared" si="475"/>
        <v>23</v>
      </c>
    </row>
    <row r="1438" spans="2:35" ht="45" x14ac:dyDescent="0.25">
      <c r="B1438" s="50" t="s">
        <v>76</v>
      </c>
      <c r="C1438" s="85">
        <v>519</v>
      </c>
      <c r="D1438" s="85">
        <f t="shared" si="460"/>
        <v>0</v>
      </c>
      <c r="E1438" s="72" t="s">
        <v>2207</v>
      </c>
      <c r="F1438" s="50" t="s">
        <v>903</v>
      </c>
      <c r="G1438" s="70">
        <v>0.29166666666666669</v>
      </c>
      <c r="H1438" s="192">
        <v>0.54166666666666663</v>
      </c>
      <c r="I1438" s="71">
        <v>44356</v>
      </c>
      <c r="J1438" s="71">
        <v>44357</v>
      </c>
      <c r="K1438" s="71">
        <v>44356</v>
      </c>
      <c r="L1438" s="71">
        <v>44356</v>
      </c>
      <c r="M1438" s="70">
        <v>0.46527777777777773</v>
      </c>
      <c r="N1438" s="70">
        <v>0.70138888888888884</v>
      </c>
      <c r="O1438" s="72" t="s">
        <v>2190</v>
      </c>
      <c r="P1438" s="50" t="s">
        <v>164</v>
      </c>
      <c r="Q1438" s="50" t="s">
        <v>77</v>
      </c>
      <c r="R1438" s="50" t="s">
        <v>443</v>
      </c>
      <c r="S1438" s="50" t="s">
        <v>336</v>
      </c>
      <c r="T1438" s="50" t="s">
        <v>184</v>
      </c>
      <c r="U1438" s="151">
        <f t="shared" si="461"/>
        <v>1</v>
      </c>
      <c r="V1438" s="50">
        <f t="shared" si="462"/>
        <v>1</v>
      </c>
      <c r="W1438" s="152">
        <f t="shared" si="463"/>
        <v>0.52149999999999985</v>
      </c>
      <c r="X1438" s="152">
        <f t="shared" si="464"/>
        <v>0.75066666666666648</v>
      </c>
      <c r="Y1438" s="134">
        <f t="shared" si="465"/>
        <v>1</v>
      </c>
      <c r="Z1438" s="152">
        <f t="shared" si="466"/>
        <v>0</v>
      </c>
      <c r="AA1438" s="152">
        <f t="shared" si="467"/>
        <v>0.75066666666666648</v>
      </c>
      <c r="AB1438" s="91">
        <f t="shared" si="468"/>
        <v>10</v>
      </c>
      <c r="AC1438" s="81">
        <f t="shared" si="469"/>
        <v>6</v>
      </c>
      <c r="AD1438" s="81">
        <f t="shared" si="470"/>
        <v>23</v>
      </c>
      <c r="AE1438" s="81" t="str">
        <f t="shared" si="471"/>
        <v>6-23</v>
      </c>
      <c r="AF1438" s="152">
        <f t="shared" si="472"/>
        <v>0.15311111111111109</v>
      </c>
      <c r="AG1438" s="153">
        <f t="shared" si="473"/>
        <v>0</v>
      </c>
      <c r="AH1438" s="85">
        <f t="shared" si="474"/>
        <v>1</v>
      </c>
      <c r="AI1438" s="81">
        <f t="shared" si="475"/>
        <v>23</v>
      </c>
    </row>
    <row r="1439" spans="2:35" ht="30" x14ac:dyDescent="0.25">
      <c r="B1439" s="50" t="s">
        <v>76</v>
      </c>
      <c r="C1439" s="85">
        <v>519</v>
      </c>
      <c r="D1439" s="85">
        <f t="shared" si="460"/>
        <v>0</v>
      </c>
      <c r="E1439" s="72" t="s">
        <v>2208</v>
      </c>
      <c r="F1439" s="50" t="s">
        <v>903</v>
      </c>
      <c r="G1439" s="70">
        <v>0.29166666666666669</v>
      </c>
      <c r="H1439" s="192">
        <v>0.54166666666666663</v>
      </c>
      <c r="I1439" s="71">
        <v>44356</v>
      </c>
      <c r="J1439" s="71">
        <v>44357</v>
      </c>
      <c r="K1439" s="71">
        <v>44356</v>
      </c>
      <c r="L1439" s="71">
        <v>44356</v>
      </c>
      <c r="M1439" s="70">
        <v>0.31944444444444448</v>
      </c>
      <c r="N1439" s="70">
        <v>0.35416666666666669</v>
      </c>
      <c r="O1439" s="72" t="s">
        <v>2211</v>
      </c>
      <c r="P1439" s="50" t="s">
        <v>164</v>
      </c>
      <c r="Q1439" s="50" t="s">
        <v>77</v>
      </c>
      <c r="R1439" s="50" t="s">
        <v>2138</v>
      </c>
      <c r="S1439" s="50" t="s">
        <v>337</v>
      </c>
      <c r="T1439" s="50" t="s">
        <v>184</v>
      </c>
      <c r="U1439" s="151">
        <f t="shared" si="461"/>
        <v>1</v>
      </c>
      <c r="V1439" s="50">
        <f t="shared" si="462"/>
        <v>1</v>
      </c>
      <c r="W1439" s="152">
        <f t="shared" si="463"/>
        <v>0.52149999999999985</v>
      </c>
      <c r="X1439" s="152">
        <f t="shared" si="464"/>
        <v>0.75066666666666648</v>
      </c>
      <c r="Y1439" s="134">
        <f t="shared" si="465"/>
        <v>1</v>
      </c>
      <c r="Z1439" s="152">
        <f t="shared" si="466"/>
        <v>0</v>
      </c>
      <c r="AA1439" s="152">
        <f t="shared" si="467"/>
        <v>0.75066666666666648</v>
      </c>
      <c r="AB1439" s="91">
        <f t="shared" si="468"/>
        <v>10</v>
      </c>
      <c r="AC1439" s="81">
        <f t="shared" si="469"/>
        <v>6</v>
      </c>
      <c r="AD1439" s="81">
        <f t="shared" si="470"/>
        <v>23</v>
      </c>
      <c r="AE1439" s="81" t="str">
        <f t="shared" si="471"/>
        <v>6-23</v>
      </c>
      <c r="AF1439" s="152">
        <f t="shared" si="472"/>
        <v>3.472222222222221E-2</v>
      </c>
      <c r="AG1439" s="153">
        <f t="shared" si="473"/>
        <v>0</v>
      </c>
      <c r="AH1439" s="85">
        <f t="shared" si="474"/>
        <v>1</v>
      </c>
      <c r="AI1439" s="81">
        <f t="shared" si="475"/>
        <v>23</v>
      </c>
    </row>
    <row r="1440" spans="2:35" ht="30" x14ac:dyDescent="0.25">
      <c r="B1440" s="50" t="s">
        <v>76</v>
      </c>
      <c r="C1440" s="85">
        <v>519</v>
      </c>
      <c r="D1440" s="85">
        <f t="shared" si="460"/>
        <v>0</v>
      </c>
      <c r="E1440" s="72" t="s">
        <v>2209</v>
      </c>
      <c r="F1440" s="50" t="s">
        <v>903</v>
      </c>
      <c r="G1440" s="70">
        <v>0.29166666666666669</v>
      </c>
      <c r="H1440" s="192">
        <v>0.54166666666666663</v>
      </c>
      <c r="I1440" s="71">
        <v>44356</v>
      </c>
      <c r="J1440" s="71">
        <v>44357</v>
      </c>
      <c r="K1440" s="71">
        <v>44356</v>
      </c>
      <c r="L1440" s="71">
        <v>44356</v>
      </c>
      <c r="M1440" s="70">
        <v>0.35416666666666669</v>
      </c>
      <c r="N1440" s="70">
        <v>0.36805555555555558</v>
      </c>
      <c r="O1440" s="72" t="s">
        <v>2160</v>
      </c>
      <c r="P1440" s="50" t="s">
        <v>164</v>
      </c>
      <c r="Q1440" s="50" t="s">
        <v>77</v>
      </c>
      <c r="R1440" s="50" t="s">
        <v>2138</v>
      </c>
      <c r="S1440" s="50" t="s">
        <v>337</v>
      </c>
      <c r="T1440" s="50" t="s">
        <v>184</v>
      </c>
      <c r="U1440" s="151">
        <f t="shared" si="461"/>
        <v>1</v>
      </c>
      <c r="V1440" s="50">
        <f t="shared" si="462"/>
        <v>1</v>
      </c>
      <c r="W1440" s="152">
        <f t="shared" si="463"/>
        <v>0.52149999999999985</v>
      </c>
      <c r="X1440" s="152">
        <f t="shared" si="464"/>
        <v>0.75066666666666648</v>
      </c>
      <c r="Y1440" s="134">
        <f t="shared" si="465"/>
        <v>1</v>
      </c>
      <c r="Z1440" s="152">
        <f t="shared" si="466"/>
        <v>0</v>
      </c>
      <c r="AA1440" s="152">
        <f t="shared" si="467"/>
        <v>0.75066666666666648</v>
      </c>
      <c r="AB1440" s="91">
        <f t="shared" si="468"/>
        <v>10</v>
      </c>
      <c r="AC1440" s="81">
        <f t="shared" si="469"/>
        <v>6</v>
      </c>
      <c r="AD1440" s="81">
        <f t="shared" si="470"/>
        <v>23</v>
      </c>
      <c r="AE1440" s="81" t="str">
        <f t="shared" si="471"/>
        <v>6-23</v>
      </c>
      <c r="AF1440" s="152">
        <f t="shared" si="472"/>
        <v>1.3888888888888895E-2</v>
      </c>
      <c r="AG1440" s="153">
        <f t="shared" si="473"/>
        <v>0</v>
      </c>
      <c r="AH1440" s="85">
        <f t="shared" si="474"/>
        <v>1</v>
      </c>
      <c r="AI1440" s="81">
        <f t="shared" si="475"/>
        <v>23</v>
      </c>
    </row>
    <row r="1441" spans="2:35" x14ac:dyDescent="0.25">
      <c r="B1441" s="50" t="s">
        <v>76</v>
      </c>
      <c r="C1441" s="85">
        <v>519</v>
      </c>
      <c r="D1441" s="85">
        <f t="shared" si="460"/>
        <v>0</v>
      </c>
      <c r="E1441" s="72" t="s">
        <v>2210</v>
      </c>
      <c r="F1441" s="50" t="s">
        <v>903</v>
      </c>
      <c r="G1441" s="70">
        <v>0.29166666666666669</v>
      </c>
      <c r="H1441" s="192">
        <v>0.54166666666666663</v>
      </c>
      <c r="I1441" s="71">
        <v>44356</v>
      </c>
      <c r="J1441" s="71">
        <v>44357</v>
      </c>
      <c r="K1441" s="71">
        <v>44356</v>
      </c>
      <c r="L1441" s="71">
        <v>44356</v>
      </c>
      <c r="M1441" s="70">
        <v>0.70833333333333337</v>
      </c>
      <c r="N1441" s="70">
        <v>0.72569444444444453</v>
      </c>
      <c r="O1441" s="72" t="s">
        <v>2176</v>
      </c>
      <c r="P1441" s="50" t="s">
        <v>164</v>
      </c>
      <c r="Q1441" s="50" t="s">
        <v>77</v>
      </c>
      <c r="R1441" s="50" t="s">
        <v>2138</v>
      </c>
      <c r="S1441" s="50" t="s">
        <v>337</v>
      </c>
      <c r="T1441" s="50" t="s">
        <v>184</v>
      </c>
      <c r="U1441" s="151">
        <f t="shared" si="461"/>
        <v>1</v>
      </c>
      <c r="V1441" s="50">
        <f t="shared" si="462"/>
        <v>1</v>
      </c>
      <c r="W1441" s="152">
        <f t="shared" si="463"/>
        <v>0.52149999999999985</v>
      </c>
      <c r="X1441" s="152">
        <f t="shared" si="464"/>
        <v>0.75066666666666648</v>
      </c>
      <c r="Y1441" s="134">
        <f t="shared" si="465"/>
        <v>1</v>
      </c>
      <c r="Z1441" s="152">
        <f t="shared" si="466"/>
        <v>0</v>
      </c>
      <c r="AA1441" s="152">
        <f t="shared" si="467"/>
        <v>0.75066666666666648</v>
      </c>
      <c r="AB1441" s="91">
        <f t="shared" si="468"/>
        <v>10</v>
      </c>
      <c r="AC1441" s="81">
        <f t="shared" si="469"/>
        <v>6</v>
      </c>
      <c r="AD1441" s="81">
        <f t="shared" si="470"/>
        <v>23</v>
      </c>
      <c r="AE1441" s="81" t="str">
        <f t="shared" si="471"/>
        <v>6-23</v>
      </c>
      <c r="AF1441" s="152">
        <f t="shared" si="472"/>
        <v>1.736111111111116E-2</v>
      </c>
      <c r="AG1441" s="153">
        <f t="shared" si="473"/>
        <v>0</v>
      </c>
      <c r="AH1441" s="85">
        <f t="shared" si="474"/>
        <v>1</v>
      </c>
      <c r="AI1441" s="81">
        <f t="shared" si="475"/>
        <v>23</v>
      </c>
    </row>
    <row r="1442" spans="2:35" ht="30" x14ac:dyDescent="0.25">
      <c r="B1442" s="50" t="s">
        <v>76</v>
      </c>
      <c r="C1442" s="85">
        <v>519</v>
      </c>
      <c r="D1442" s="85">
        <f t="shared" si="460"/>
        <v>0</v>
      </c>
      <c r="E1442" s="72" t="s">
        <v>2247</v>
      </c>
      <c r="F1442" s="50" t="s">
        <v>897</v>
      </c>
      <c r="G1442" s="70">
        <v>0.29166666666666669</v>
      </c>
      <c r="H1442" s="192">
        <v>0.54166666666666663</v>
      </c>
      <c r="I1442" s="71">
        <v>44356</v>
      </c>
      <c r="J1442" s="71">
        <v>44357</v>
      </c>
      <c r="K1442" s="71">
        <v>44357</v>
      </c>
      <c r="L1442" s="71">
        <v>44357</v>
      </c>
      <c r="M1442" s="192">
        <v>0.41319444444444442</v>
      </c>
      <c r="N1442" s="192">
        <v>0.45833333333333331</v>
      </c>
      <c r="O1442" s="72" t="s">
        <v>65</v>
      </c>
      <c r="P1442" s="50" t="s">
        <v>164</v>
      </c>
      <c r="Q1442" s="50" t="s">
        <v>77</v>
      </c>
      <c r="R1442" s="50" t="s">
        <v>351</v>
      </c>
      <c r="S1442" s="50" t="s">
        <v>336</v>
      </c>
      <c r="T1442" s="50" t="s">
        <v>184</v>
      </c>
      <c r="U1442" s="151">
        <f t="shared" si="461"/>
        <v>1</v>
      </c>
      <c r="V1442" s="50">
        <f t="shared" si="462"/>
        <v>1</v>
      </c>
      <c r="W1442" s="152">
        <f t="shared" si="463"/>
        <v>0.52149999999999985</v>
      </c>
      <c r="X1442" s="152">
        <f t="shared" si="464"/>
        <v>0.75066666666666648</v>
      </c>
      <c r="Y1442" s="134">
        <f t="shared" si="465"/>
        <v>1</v>
      </c>
      <c r="Z1442" s="152">
        <f t="shared" si="466"/>
        <v>0</v>
      </c>
      <c r="AA1442" s="152">
        <f t="shared" si="467"/>
        <v>0.75066666666666648</v>
      </c>
      <c r="AB1442" s="91">
        <f t="shared" si="468"/>
        <v>10</v>
      </c>
      <c r="AC1442" s="81">
        <f t="shared" si="469"/>
        <v>6</v>
      </c>
      <c r="AD1442" s="81">
        <f t="shared" si="470"/>
        <v>23</v>
      </c>
      <c r="AE1442" s="81" t="str">
        <f t="shared" si="471"/>
        <v>6-23</v>
      </c>
      <c r="AF1442" s="152">
        <f t="shared" si="472"/>
        <v>4.5138888888888895E-2</v>
      </c>
      <c r="AG1442" s="153">
        <f t="shared" si="473"/>
        <v>0</v>
      </c>
      <c r="AH1442" s="85">
        <f t="shared" si="474"/>
        <v>1</v>
      </c>
      <c r="AI1442" s="81">
        <f t="shared" si="475"/>
        <v>23</v>
      </c>
    </row>
    <row r="1443" spans="2:35" ht="30" x14ac:dyDescent="0.25">
      <c r="B1443" s="50" t="s">
        <v>76</v>
      </c>
      <c r="C1443" s="85">
        <v>519</v>
      </c>
      <c r="D1443" s="85">
        <f t="shared" si="460"/>
        <v>1</v>
      </c>
      <c r="E1443" s="72" t="s">
        <v>2248</v>
      </c>
      <c r="F1443" s="50" t="s">
        <v>934</v>
      </c>
      <c r="G1443" s="70">
        <v>0.29166666666666669</v>
      </c>
      <c r="H1443" s="192">
        <v>0.54166666666666663</v>
      </c>
      <c r="I1443" s="71">
        <v>44356</v>
      </c>
      <c r="J1443" s="71">
        <v>44357</v>
      </c>
      <c r="K1443" s="71">
        <v>44357</v>
      </c>
      <c r="L1443" s="71">
        <v>44357</v>
      </c>
      <c r="M1443" s="192">
        <v>0.45833333333333331</v>
      </c>
      <c r="N1443" s="192">
        <v>0.54166666666666663</v>
      </c>
      <c r="O1443" s="72" t="s">
        <v>65</v>
      </c>
      <c r="P1443" s="50" t="s">
        <v>164</v>
      </c>
      <c r="Q1443" s="50" t="s">
        <v>77</v>
      </c>
      <c r="R1443" s="50" t="s">
        <v>351</v>
      </c>
      <c r="S1443" s="50" t="s">
        <v>336</v>
      </c>
      <c r="T1443" s="50" t="s">
        <v>184</v>
      </c>
      <c r="U1443" s="151">
        <f t="shared" si="461"/>
        <v>1</v>
      </c>
      <c r="V1443" s="50">
        <f t="shared" si="462"/>
        <v>1</v>
      </c>
      <c r="W1443" s="152">
        <f t="shared" si="463"/>
        <v>0.52149999999999985</v>
      </c>
      <c r="X1443" s="152">
        <f t="shared" si="464"/>
        <v>0.75066666666666648</v>
      </c>
      <c r="Y1443" s="134">
        <f t="shared" si="465"/>
        <v>1</v>
      </c>
      <c r="Z1443" s="152">
        <f t="shared" si="466"/>
        <v>0</v>
      </c>
      <c r="AA1443" s="152">
        <f t="shared" si="467"/>
        <v>0.75066666666666648</v>
      </c>
      <c r="AB1443" s="91">
        <f t="shared" si="468"/>
        <v>10</v>
      </c>
      <c r="AC1443" s="81">
        <f t="shared" si="469"/>
        <v>6</v>
      </c>
      <c r="AD1443" s="81">
        <f t="shared" si="470"/>
        <v>23</v>
      </c>
      <c r="AE1443" s="81" t="str">
        <f t="shared" si="471"/>
        <v>6-23</v>
      </c>
      <c r="AF1443" s="152">
        <f t="shared" si="472"/>
        <v>8.3333333333333315E-2</v>
      </c>
      <c r="AG1443" s="153">
        <f t="shared" si="473"/>
        <v>0</v>
      </c>
      <c r="AH1443" s="85">
        <f t="shared" si="474"/>
        <v>1</v>
      </c>
      <c r="AI1443" s="81">
        <f t="shared" si="475"/>
        <v>23</v>
      </c>
    </row>
    <row r="1444" spans="2:35" x14ac:dyDescent="0.25">
      <c r="B1444" s="50" t="s">
        <v>90</v>
      </c>
      <c r="C1444" s="85">
        <v>520</v>
      </c>
      <c r="D1444" s="85">
        <f t="shared" si="460"/>
        <v>0</v>
      </c>
      <c r="E1444" s="50" t="s">
        <v>1546</v>
      </c>
      <c r="F1444" s="50" t="s">
        <v>950</v>
      </c>
      <c r="G1444" s="70">
        <v>0.29166666666666669</v>
      </c>
      <c r="H1444" s="192">
        <v>0.36805555555555558</v>
      </c>
      <c r="I1444" s="71">
        <v>44356</v>
      </c>
      <c r="J1444" s="71">
        <v>44357</v>
      </c>
      <c r="K1444" s="71">
        <v>44356</v>
      </c>
      <c r="L1444" s="71">
        <v>44356</v>
      </c>
      <c r="M1444" s="70">
        <v>0.30208333333333331</v>
      </c>
      <c r="N1444" s="70">
        <v>0.36319444444444443</v>
      </c>
      <c r="O1444" s="50" t="s">
        <v>72</v>
      </c>
      <c r="P1444" s="50" t="s">
        <v>91</v>
      </c>
      <c r="Q1444" s="50" t="s">
        <v>77</v>
      </c>
      <c r="R1444" s="50" t="s">
        <v>351</v>
      </c>
      <c r="S1444" s="50" t="s">
        <v>337</v>
      </c>
      <c r="T1444" s="50" t="s">
        <v>186</v>
      </c>
      <c r="U1444" s="151">
        <f t="shared" si="461"/>
        <v>1</v>
      </c>
      <c r="V1444" s="50">
        <f t="shared" si="462"/>
        <v>1</v>
      </c>
      <c r="W1444" s="152">
        <f t="shared" si="463"/>
        <v>0.3478888888888888</v>
      </c>
      <c r="X1444" s="152">
        <f t="shared" si="464"/>
        <v>0.57705555555555543</v>
      </c>
      <c r="Y1444" s="134">
        <f t="shared" si="465"/>
        <v>1</v>
      </c>
      <c r="Z1444" s="152">
        <f t="shared" si="466"/>
        <v>0</v>
      </c>
      <c r="AA1444" s="152">
        <f t="shared" si="467"/>
        <v>0.57705555555555543</v>
      </c>
      <c r="AB1444" s="91">
        <f t="shared" si="468"/>
        <v>10</v>
      </c>
      <c r="AC1444" s="81">
        <f t="shared" si="469"/>
        <v>6</v>
      </c>
      <c r="AD1444" s="81">
        <f t="shared" si="470"/>
        <v>23</v>
      </c>
      <c r="AE1444" s="81" t="str">
        <f t="shared" si="471"/>
        <v>6-23</v>
      </c>
      <c r="AF1444" s="152">
        <f t="shared" si="472"/>
        <v>6.1111111111111116E-2</v>
      </c>
      <c r="AG1444" s="153">
        <f t="shared" si="473"/>
        <v>0</v>
      </c>
      <c r="AH1444" s="85">
        <f t="shared" si="474"/>
        <v>1</v>
      </c>
      <c r="AI1444" s="81">
        <f t="shared" si="475"/>
        <v>23</v>
      </c>
    </row>
    <row r="1445" spans="2:35" x14ac:dyDescent="0.25">
      <c r="B1445" s="50" t="s">
        <v>90</v>
      </c>
      <c r="C1445" s="85">
        <v>520</v>
      </c>
      <c r="D1445" s="85">
        <f t="shared" si="460"/>
        <v>0</v>
      </c>
      <c r="E1445" s="50" t="s">
        <v>2191</v>
      </c>
      <c r="F1445" s="50" t="s">
        <v>950</v>
      </c>
      <c r="G1445" s="70">
        <v>0.29166666666666669</v>
      </c>
      <c r="H1445" s="192">
        <v>0.36805555555555558</v>
      </c>
      <c r="I1445" s="71">
        <v>44356</v>
      </c>
      <c r="J1445" s="71">
        <v>44357</v>
      </c>
      <c r="K1445" s="71">
        <v>44356</v>
      </c>
      <c r="L1445" s="71">
        <v>44356</v>
      </c>
      <c r="M1445" s="70">
        <v>0.39583333333333331</v>
      </c>
      <c r="N1445" s="70">
        <v>0.45833333333333331</v>
      </c>
      <c r="O1445" s="50" t="s">
        <v>136</v>
      </c>
      <c r="P1445" s="50" t="s">
        <v>91</v>
      </c>
      <c r="Q1445" s="50" t="s">
        <v>77</v>
      </c>
      <c r="R1445" s="50" t="s">
        <v>350</v>
      </c>
      <c r="S1445" s="50" t="s">
        <v>337</v>
      </c>
      <c r="T1445" s="50" t="s">
        <v>186</v>
      </c>
      <c r="U1445" s="151">
        <f t="shared" si="461"/>
        <v>1</v>
      </c>
      <c r="V1445" s="50">
        <f t="shared" si="462"/>
        <v>1</v>
      </c>
      <c r="W1445" s="152">
        <f t="shared" si="463"/>
        <v>0.3478888888888888</v>
      </c>
      <c r="X1445" s="152">
        <f t="shared" si="464"/>
        <v>0.57705555555555543</v>
      </c>
      <c r="Y1445" s="134">
        <f t="shared" si="465"/>
        <v>1</v>
      </c>
      <c r="Z1445" s="152">
        <f t="shared" si="466"/>
        <v>0</v>
      </c>
      <c r="AA1445" s="152">
        <f t="shared" si="467"/>
        <v>0.57705555555555543</v>
      </c>
      <c r="AB1445" s="91">
        <f t="shared" si="468"/>
        <v>10</v>
      </c>
      <c r="AC1445" s="81">
        <f t="shared" si="469"/>
        <v>6</v>
      </c>
      <c r="AD1445" s="81">
        <f t="shared" si="470"/>
        <v>23</v>
      </c>
      <c r="AE1445" s="81" t="str">
        <f t="shared" si="471"/>
        <v>6-23</v>
      </c>
      <c r="AF1445" s="152">
        <f t="shared" si="472"/>
        <v>6.25E-2</v>
      </c>
      <c r="AG1445" s="153">
        <f t="shared" si="473"/>
        <v>0</v>
      </c>
      <c r="AH1445" s="85">
        <f t="shared" si="474"/>
        <v>1</v>
      </c>
      <c r="AI1445" s="81">
        <f t="shared" si="475"/>
        <v>23</v>
      </c>
    </row>
    <row r="1446" spans="2:35" x14ac:dyDescent="0.25">
      <c r="B1446" s="50" t="s">
        <v>90</v>
      </c>
      <c r="C1446" s="85">
        <v>520</v>
      </c>
      <c r="D1446" s="85">
        <f t="shared" si="460"/>
        <v>0</v>
      </c>
      <c r="E1446" s="50" t="s">
        <v>197</v>
      </c>
      <c r="F1446" s="50" t="s">
        <v>891</v>
      </c>
      <c r="G1446" s="70">
        <v>0.29166666666666669</v>
      </c>
      <c r="H1446" s="192">
        <v>0.36805555555555558</v>
      </c>
      <c r="I1446" s="71">
        <v>44356</v>
      </c>
      <c r="J1446" s="71">
        <v>44357</v>
      </c>
      <c r="K1446" s="71">
        <v>44356</v>
      </c>
      <c r="L1446" s="71">
        <v>44356</v>
      </c>
      <c r="M1446" s="70">
        <v>0.46527777777777773</v>
      </c>
      <c r="N1446" s="70">
        <v>0.4861111111111111</v>
      </c>
      <c r="O1446" s="50" t="s">
        <v>271</v>
      </c>
      <c r="P1446" s="50" t="s">
        <v>91</v>
      </c>
      <c r="Q1446" s="50" t="s">
        <v>77</v>
      </c>
      <c r="R1446" s="50" t="s">
        <v>443</v>
      </c>
      <c r="S1446" s="50" t="s">
        <v>337</v>
      </c>
      <c r="T1446" s="50" t="s">
        <v>186</v>
      </c>
      <c r="U1446" s="151">
        <f t="shared" si="461"/>
        <v>1</v>
      </c>
      <c r="V1446" s="50">
        <f t="shared" si="462"/>
        <v>1</v>
      </c>
      <c r="W1446" s="152">
        <f t="shared" si="463"/>
        <v>0.3478888888888888</v>
      </c>
      <c r="X1446" s="152">
        <f t="shared" si="464"/>
        <v>0.57705555555555543</v>
      </c>
      <c r="Y1446" s="134">
        <f t="shared" si="465"/>
        <v>1</v>
      </c>
      <c r="Z1446" s="152">
        <f t="shared" si="466"/>
        <v>0</v>
      </c>
      <c r="AA1446" s="152">
        <f t="shared" si="467"/>
        <v>0.57705555555555543</v>
      </c>
      <c r="AB1446" s="91">
        <f t="shared" si="468"/>
        <v>10</v>
      </c>
      <c r="AC1446" s="81">
        <f t="shared" si="469"/>
        <v>6</v>
      </c>
      <c r="AD1446" s="81">
        <f t="shared" si="470"/>
        <v>23</v>
      </c>
      <c r="AE1446" s="81" t="str">
        <f t="shared" si="471"/>
        <v>6-23</v>
      </c>
      <c r="AF1446" s="152">
        <f t="shared" si="472"/>
        <v>2.083333333333337E-2</v>
      </c>
      <c r="AG1446" s="153">
        <f t="shared" si="473"/>
        <v>0</v>
      </c>
      <c r="AH1446" s="85">
        <f t="shared" si="474"/>
        <v>1</v>
      </c>
      <c r="AI1446" s="81">
        <f t="shared" si="475"/>
        <v>23</v>
      </c>
    </row>
    <row r="1447" spans="2:35" x14ac:dyDescent="0.25">
      <c r="B1447" s="50" t="s">
        <v>587</v>
      </c>
      <c r="C1447" s="85">
        <v>520</v>
      </c>
      <c r="D1447" s="85">
        <f t="shared" si="460"/>
        <v>0</v>
      </c>
      <c r="E1447" s="50" t="s">
        <v>2192</v>
      </c>
      <c r="F1447" s="50" t="s">
        <v>1082</v>
      </c>
      <c r="G1447" s="70">
        <v>0.29166666666666669</v>
      </c>
      <c r="H1447" s="192">
        <v>0.36805555555555558</v>
      </c>
      <c r="I1447" s="71">
        <v>44356</v>
      </c>
      <c r="J1447" s="71">
        <v>44357</v>
      </c>
      <c r="K1447" s="71">
        <v>44356</v>
      </c>
      <c r="L1447" s="71">
        <v>44356</v>
      </c>
      <c r="M1447" s="70">
        <v>0.43055555555555558</v>
      </c>
      <c r="N1447" s="70">
        <v>0.44791666666666669</v>
      </c>
      <c r="O1447" s="50" t="s">
        <v>136</v>
      </c>
      <c r="P1447" s="50" t="s">
        <v>91</v>
      </c>
      <c r="Q1447" s="50" t="s">
        <v>77</v>
      </c>
      <c r="R1447" s="50" t="s">
        <v>350</v>
      </c>
      <c r="S1447" s="50" t="s">
        <v>337</v>
      </c>
      <c r="T1447" s="50" t="s">
        <v>186</v>
      </c>
      <c r="U1447" s="151">
        <f t="shared" si="461"/>
        <v>1</v>
      </c>
      <c r="V1447" s="50">
        <f t="shared" si="462"/>
        <v>1</v>
      </c>
      <c r="W1447" s="152">
        <f t="shared" si="463"/>
        <v>0.3478888888888888</v>
      </c>
      <c r="X1447" s="152">
        <f t="shared" si="464"/>
        <v>0.57705555555555543</v>
      </c>
      <c r="Y1447" s="134">
        <f t="shared" si="465"/>
        <v>1</v>
      </c>
      <c r="Z1447" s="152">
        <f t="shared" si="466"/>
        <v>0</v>
      </c>
      <c r="AA1447" s="152">
        <f t="shared" si="467"/>
        <v>0.57705555555555543</v>
      </c>
      <c r="AB1447" s="91">
        <f t="shared" si="468"/>
        <v>10</v>
      </c>
      <c r="AC1447" s="81">
        <f t="shared" si="469"/>
        <v>6</v>
      </c>
      <c r="AD1447" s="81">
        <f t="shared" si="470"/>
        <v>23</v>
      </c>
      <c r="AE1447" s="81" t="str">
        <f t="shared" si="471"/>
        <v>6-23</v>
      </c>
      <c r="AF1447" s="152">
        <f t="shared" si="472"/>
        <v>1.7361111111111105E-2</v>
      </c>
      <c r="AG1447" s="153">
        <f t="shared" si="473"/>
        <v>0</v>
      </c>
      <c r="AH1447" s="85">
        <f t="shared" si="474"/>
        <v>1</v>
      </c>
      <c r="AI1447" s="81">
        <f t="shared" si="475"/>
        <v>23</v>
      </c>
    </row>
    <row r="1448" spans="2:35" ht="30" x14ac:dyDescent="0.25">
      <c r="B1448" s="50" t="s">
        <v>90</v>
      </c>
      <c r="C1448" s="85">
        <v>520</v>
      </c>
      <c r="D1448" s="85">
        <f t="shared" si="460"/>
        <v>0</v>
      </c>
      <c r="E1448" s="50" t="s">
        <v>2221</v>
      </c>
      <c r="F1448" s="50" t="s">
        <v>897</v>
      </c>
      <c r="G1448" s="70">
        <v>0.29166666666666669</v>
      </c>
      <c r="H1448" s="192">
        <v>0.36805555555555558</v>
      </c>
      <c r="I1448" s="71">
        <v>44356</v>
      </c>
      <c r="J1448" s="71">
        <v>44357</v>
      </c>
      <c r="K1448" s="71">
        <v>44357</v>
      </c>
      <c r="L1448" s="71">
        <v>44357</v>
      </c>
      <c r="M1448" s="70">
        <v>0.3125</v>
      </c>
      <c r="N1448" s="70">
        <v>0.36805555555555558</v>
      </c>
      <c r="O1448" s="72" t="s">
        <v>2223</v>
      </c>
      <c r="P1448" s="50" t="s">
        <v>91</v>
      </c>
      <c r="Q1448" s="50" t="s">
        <v>77</v>
      </c>
      <c r="R1448" s="50" t="s">
        <v>350</v>
      </c>
      <c r="S1448" s="50" t="s">
        <v>337</v>
      </c>
      <c r="T1448" s="50" t="s">
        <v>186</v>
      </c>
      <c r="U1448" s="151">
        <f t="shared" si="461"/>
        <v>1</v>
      </c>
      <c r="V1448" s="50">
        <f t="shared" si="462"/>
        <v>1</v>
      </c>
      <c r="W1448" s="152">
        <f t="shared" si="463"/>
        <v>0.3478888888888888</v>
      </c>
      <c r="X1448" s="152">
        <f t="shared" si="464"/>
        <v>0.57705555555555543</v>
      </c>
      <c r="Y1448" s="134">
        <f t="shared" si="465"/>
        <v>1</v>
      </c>
      <c r="Z1448" s="152">
        <f t="shared" si="466"/>
        <v>0</v>
      </c>
      <c r="AA1448" s="152">
        <f t="shared" si="467"/>
        <v>0.57705555555555543</v>
      </c>
      <c r="AB1448" s="91">
        <f t="shared" si="468"/>
        <v>10</v>
      </c>
      <c r="AC1448" s="81">
        <f t="shared" si="469"/>
        <v>6</v>
      </c>
      <c r="AD1448" s="81">
        <f t="shared" si="470"/>
        <v>23</v>
      </c>
      <c r="AE1448" s="81" t="str">
        <f t="shared" si="471"/>
        <v>6-23</v>
      </c>
      <c r="AF1448" s="152">
        <f t="shared" si="472"/>
        <v>5.555555555555558E-2</v>
      </c>
      <c r="AG1448" s="153">
        <f t="shared" si="473"/>
        <v>0</v>
      </c>
      <c r="AH1448" s="85">
        <f t="shared" si="474"/>
        <v>1</v>
      </c>
      <c r="AI1448" s="81">
        <f t="shared" si="475"/>
        <v>23</v>
      </c>
    </row>
    <row r="1449" spans="2:35" ht="30" x14ac:dyDescent="0.25">
      <c r="B1449" s="50" t="s">
        <v>90</v>
      </c>
      <c r="C1449" s="85">
        <v>520</v>
      </c>
      <c r="D1449" s="85">
        <f t="shared" si="460"/>
        <v>1</v>
      </c>
      <c r="E1449" s="72" t="s">
        <v>2222</v>
      </c>
      <c r="F1449" s="50" t="s">
        <v>903</v>
      </c>
      <c r="G1449" s="70">
        <v>0.29166666666666669</v>
      </c>
      <c r="H1449" s="192">
        <v>0.36805555555555558</v>
      </c>
      <c r="I1449" s="71">
        <v>44356</v>
      </c>
      <c r="J1449" s="71">
        <v>44357</v>
      </c>
      <c r="K1449" s="71">
        <v>44356</v>
      </c>
      <c r="L1449" s="71">
        <v>44356</v>
      </c>
      <c r="M1449" s="70">
        <v>0.3125</v>
      </c>
      <c r="N1449" s="70">
        <v>0.35416666666666669</v>
      </c>
      <c r="O1449" s="50" t="s">
        <v>2176</v>
      </c>
      <c r="P1449" s="50" t="s">
        <v>91</v>
      </c>
      <c r="Q1449" s="50" t="s">
        <v>77</v>
      </c>
      <c r="R1449" s="50" t="s">
        <v>2138</v>
      </c>
      <c r="S1449" s="50" t="s">
        <v>337</v>
      </c>
      <c r="T1449" s="50" t="s">
        <v>186</v>
      </c>
      <c r="U1449" s="151">
        <f t="shared" si="461"/>
        <v>1</v>
      </c>
      <c r="V1449" s="50">
        <f t="shared" si="462"/>
        <v>1</v>
      </c>
      <c r="W1449" s="152">
        <f t="shared" si="463"/>
        <v>0.3478888888888888</v>
      </c>
      <c r="X1449" s="152">
        <f t="shared" si="464"/>
        <v>0.57705555555555543</v>
      </c>
      <c r="Y1449" s="134">
        <f t="shared" si="465"/>
        <v>1</v>
      </c>
      <c r="Z1449" s="152">
        <f t="shared" si="466"/>
        <v>0</v>
      </c>
      <c r="AA1449" s="152">
        <f t="shared" si="467"/>
        <v>0.57705555555555543</v>
      </c>
      <c r="AB1449" s="91">
        <f t="shared" si="468"/>
        <v>10</v>
      </c>
      <c r="AC1449" s="81">
        <f t="shared" si="469"/>
        <v>6</v>
      </c>
      <c r="AD1449" s="81">
        <f t="shared" si="470"/>
        <v>23</v>
      </c>
      <c r="AE1449" s="81" t="str">
        <f t="shared" si="471"/>
        <v>6-23</v>
      </c>
      <c r="AF1449" s="152">
        <f t="shared" si="472"/>
        <v>4.1666666666666685E-2</v>
      </c>
      <c r="AG1449" s="153">
        <f t="shared" si="473"/>
        <v>0</v>
      </c>
      <c r="AH1449" s="85">
        <f t="shared" si="474"/>
        <v>1</v>
      </c>
      <c r="AI1449" s="81">
        <f t="shared" si="475"/>
        <v>23</v>
      </c>
    </row>
    <row r="1450" spans="2:35" ht="60" x14ac:dyDescent="0.25">
      <c r="B1450" s="267" t="s">
        <v>2193</v>
      </c>
      <c r="C1450" s="85">
        <v>521</v>
      </c>
      <c r="D1450" s="85">
        <f t="shared" si="460"/>
        <v>0</v>
      </c>
      <c r="E1450" s="72" t="s">
        <v>2449</v>
      </c>
      <c r="F1450" s="50" t="s">
        <v>903</v>
      </c>
      <c r="G1450" s="70">
        <v>0.29166666666666669</v>
      </c>
      <c r="H1450" s="70">
        <v>0.6875</v>
      </c>
      <c r="I1450" s="71">
        <v>44356</v>
      </c>
      <c r="J1450" s="71">
        <v>44359</v>
      </c>
      <c r="K1450" s="71">
        <v>44356</v>
      </c>
      <c r="L1450" s="71">
        <v>44356</v>
      </c>
      <c r="M1450" s="70">
        <v>0.3125</v>
      </c>
      <c r="N1450" s="70">
        <v>0.72916666666666663</v>
      </c>
      <c r="O1450" s="72" t="s">
        <v>986</v>
      </c>
      <c r="P1450" s="50" t="s">
        <v>1904</v>
      </c>
      <c r="Q1450" s="50" t="s">
        <v>47</v>
      </c>
      <c r="R1450" s="50" t="s">
        <v>443</v>
      </c>
      <c r="S1450" s="50" t="s">
        <v>336</v>
      </c>
      <c r="T1450" s="50" t="s">
        <v>189</v>
      </c>
      <c r="U1450" s="151">
        <f t="shared" si="461"/>
        <v>3</v>
      </c>
      <c r="V1450" s="50">
        <f t="shared" si="462"/>
        <v>1</v>
      </c>
      <c r="W1450" s="152">
        <f t="shared" si="463"/>
        <v>1.4585333333333335</v>
      </c>
      <c r="X1450" s="152">
        <f t="shared" si="464"/>
        <v>2.1868299999999996</v>
      </c>
      <c r="Y1450" s="134">
        <f t="shared" si="465"/>
        <v>1</v>
      </c>
      <c r="Z1450" s="152">
        <f t="shared" si="466"/>
        <v>0</v>
      </c>
      <c r="AA1450" s="152">
        <f t="shared" si="467"/>
        <v>2.1868299999999996</v>
      </c>
      <c r="AB1450" s="91">
        <f t="shared" si="468"/>
        <v>12</v>
      </c>
      <c r="AC1450" s="81">
        <f t="shared" si="469"/>
        <v>6</v>
      </c>
      <c r="AD1450" s="81">
        <f t="shared" si="470"/>
        <v>23</v>
      </c>
      <c r="AE1450" s="81" t="str">
        <f t="shared" si="471"/>
        <v>6-23</v>
      </c>
      <c r="AF1450" s="152">
        <f t="shared" si="472"/>
        <v>0.33366666666666661</v>
      </c>
      <c r="AG1450" s="153">
        <f t="shared" si="473"/>
        <v>0</v>
      </c>
      <c r="AH1450" s="85">
        <f t="shared" si="474"/>
        <v>1</v>
      </c>
      <c r="AI1450" s="81">
        <f t="shared" si="475"/>
        <v>23</v>
      </c>
    </row>
    <row r="1451" spans="2:35" ht="90" x14ac:dyDescent="0.25">
      <c r="B1451" s="267" t="s">
        <v>2194</v>
      </c>
      <c r="C1451" s="85">
        <v>521</v>
      </c>
      <c r="D1451" s="85">
        <f t="shared" si="460"/>
        <v>0</v>
      </c>
      <c r="E1451" s="72" t="s">
        <v>2195</v>
      </c>
      <c r="F1451" s="50" t="s">
        <v>1908</v>
      </c>
      <c r="G1451" s="70">
        <v>0.29166666666666669</v>
      </c>
      <c r="H1451" s="70">
        <v>0.6875</v>
      </c>
      <c r="I1451" s="71">
        <v>44356</v>
      </c>
      <c r="J1451" s="71">
        <v>44359</v>
      </c>
      <c r="K1451" s="71">
        <v>44356</v>
      </c>
      <c r="L1451" s="71">
        <v>44356</v>
      </c>
      <c r="M1451" s="70">
        <v>0.3125</v>
      </c>
      <c r="N1451" s="70">
        <v>0.72916666666666663</v>
      </c>
      <c r="O1451" s="50" t="s">
        <v>62</v>
      </c>
      <c r="P1451" s="50" t="s">
        <v>1904</v>
      </c>
      <c r="Q1451" s="50" t="s">
        <v>47</v>
      </c>
      <c r="R1451" s="50" t="s">
        <v>350</v>
      </c>
      <c r="S1451" s="50" t="s">
        <v>337</v>
      </c>
      <c r="T1451" s="50" t="s">
        <v>189</v>
      </c>
      <c r="U1451" s="151">
        <f t="shared" si="461"/>
        <v>3</v>
      </c>
      <c r="V1451" s="50">
        <f t="shared" si="462"/>
        <v>1</v>
      </c>
      <c r="W1451" s="152">
        <f t="shared" si="463"/>
        <v>1.4585333333333335</v>
      </c>
      <c r="X1451" s="152">
        <f t="shared" si="464"/>
        <v>2.1868299999999996</v>
      </c>
      <c r="Y1451" s="134">
        <f t="shared" si="465"/>
        <v>1</v>
      </c>
      <c r="Z1451" s="152">
        <f t="shared" si="466"/>
        <v>0</v>
      </c>
      <c r="AA1451" s="152">
        <f t="shared" si="467"/>
        <v>2.1868299999999996</v>
      </c>
      <c r="AB1451" s="91">
        <f t="shared" si="468"/>
        <v>12</v>
      </c>
      <c r="AC1451" s="81">
        <f t="shared" si="469"/>
        <v>6</v>
      </c>
      <c r="AD1451" s="81">
        <f t="shared" si="470"/>
        <v>23</v>
      </c>
      <c r="AE1451" s="81" t="str">
        <f t="shared" si="471"/>
        <v>6-23</v>
      </c>
      <c r="AF1451" s="152">
        <f t="shared" si="472"/>
        <v>0.33366666666666661</v>
      </c>
      <c r="AG1451" s="153">
        <f t="shared" si="473"/>
        <v>0</v>
      </c>
      <c r="AH1451" s="85">
        <f t="shared" si="474"/>
        <v>1</v>
      </c>
      <c r="AI1451" s="81">
        <f t="shared" si="475"/>
        <v>23</v>
      </c>
    </row>
    <row r="1452" spans="2:35" ht="60" x14ac:dyDescent="0.25">
      <c r="B1452" s="267" t="s">
        <v>2193</v>
      </c>
      <c r="C1452" s="85">
        <v>521</v>
      </c>
      <c r="D1452" s="85">
        <f t="shared" si="460"/>
        <v>0</v>
      </c>
      <c r="E1452" s="72" t="s">
        <v>2239</v>
      </c>
      <c r="F1452" s="50" t="s">
        <v>903</v>
      </c>
      <c r="G1452" s="70">
        <v>0.29166666666666669</v>
      </c>
      <c r="H1452" s="70">
        <v>0.6875</v>
      </c>
      <c r="I1452" s="71">
        <v>44356</v>
      </c>
      <c r="J1452" s="71">
        <v>44359</v>
      </c>
      <c r="K1452" s="71">
        <v>44357</v>
      </c>
      <c r="L1452" s="71">
        <v>44357</v>
      </c>
      <c r="M1452" s="70">
        <v>0.3125</v>
      </c>
      <c r="N1452" s="70">
        <v>0.72916666666666663</v>
      </c>
      <c r="O1452" s="72" t="s">
        <v>986</v>
      </c>
      <c r="P1452" s="50" t="s">
        <v>1904</v>
      </c>
      <c r="Q1452" s="50" t="s">
        <v>47</v>
      </c>
      <c r="R1452" s="50" t="s">
        <v>443</v>
      </c>
      <c r="S1452" s="50" t="s">
        <v>336</v>
      </c>
      <c r="T1452" s="50" t="s">
        <v>189</v>
      </c>
      <c r="U1452" s="151">
        <f t="shared" si="461"/>
        <v>3</v>
      </c>
      <c r="V1452" s="50">
        <f t="shared" si="462"/>
        <v>1</v>
      </c>
      <c r="W1452" s="152">
        <f t="shared" si="463"/>
        <v>1.4585333333333335</v>
      </c>
      <c r="X1452" s="152">
        <f t="shared" si="464"/>
        <v>2.1868299999999996</v>
      </c>
      <c r="Y1452" s="134">
        <f t="shared" si="465"/>
        <v>1</v>
      </c>
      <c r="Z1452" s="152">
        <f t="shared" si="466"/>
        <v>0</v>
      </c>
      <c r="AA1452" s="152">
        <f t="shared" si="467"/>
        <v>2.1868299999999996</v>
      </c>
      <c r="AB1452" s="91">
        <f t="shared" si="468"/>
        <v>12</v>
      </c>
      <c r="AC1452" s="81">
        <f t="shared" si="469"/>
        <v>6</v>
      </c>
      <c r="AD1452" s="81">
        <f t="shared" si="470"/>
        <v>23</v>
      </c>
      <c r="AE1452" s="81" t="str">
        <f t="shared" si="471"/>
        <v>6-23</v>
      </c>
      <c r="AF1452" s="152">
        <f t="shared" si="472"/>
        <v>0.33366666666666661</v>
      </c>
      <c r="AG1452" s="153">
        <f t="shared" si="473"/>
        <v>0</v>
      </c>
      <c r="AH1452" s="85">
        <f t="shared" si="474"/>
        <v>1</v>
      </c>
      <c r="AI1452" s="81">
        <f t="shared" si="475"/>
        <v>23</v>
      </c>
    </row>
    <row r="1453" spans="2:35" x14ac:dyDescent="0.25">
      <c r="B1453" s="267" t="s">
        <v>2194</v>
      </c>
      <c r="C1453" s="85">
        <v>521</v>
      </c>
      <c r="D1453" s="85">
        <f t="shared" si="460"/>
        <v>0</v>
      </c>
      <c r="E1453" s="72" t="s">
        <v>2240</v>
      </c>
      <c r="F1453" s="50" t="s">
        <v>441</v>
      </c>
      <c r="G1453" s="70">
        <v>0.29166666666666669</v>
      </c>
      <c r="H1453" s="70">
        <v>0.6875</v>
      </c>
      <c r="I1453" s="71">
        <v>44356</v>
      </c>
      <c r="J1453" s="71">
        <v>44359</v>
      </c>
      <c r="K1453" s="71">
        <v>44357</v>
      </c>
      <c r="L1453" s="71">
        <v>44357</v>
      </c>
      <c r="M1453" s="70">
        <v>0.35416666666666669</v>
      </c>
      <c r="N1453" s="70">
        <v>0.6875</v>
      </c>
      <c r="O1453" s="50" t="s">
        <v>62</v>
      </c>
      <c r="P1453" s="50" t="s">
        <v>1904</v>
      </c>
      <c r="Q1453" s="50" t="s">
        <v>47</v>
      </c>
      <c r="R1453" s="50" t="s">
        <v>349</v>
      </c>
      <c r="S1453" s="50" t="s">
        <v>336</v>
      </c>
      <c r="T1453" s="50" t="s">
        <v>189</v>
      </c>
      <c r="U1453" s="151">
        <f t="shared" si="461"/>
        <v>3</v>
      </c>
      <c r="V1453" s="50">
        <f t="shared" si="462"/>
        <v>1</v>
      </c>
      <c r="W1453" s="152">
        <f t="shared" si="463"/>
        <v>1.4585333333333335</v>
      </c>
      <c r="X1453" s="152">
        <f t="shared" si="464"/>
        <v>2.1868299999999996</v>
      </c>
      <c r="Y1453" s="134">
        <f t="shared" si="465"/>
        <v>1</v>
      </c>
      <c r="Z1453" s="152">
        <f t="shared" si="466"/>
        <v>0</v>
      </c>
      <c r="AA1453" s="152">
        <f t="shared" si="467"/>
        <v>2.1868299999999996</v>
      </c>
      <c r="AB1453" s="91">
        <f t="shared" si="468"/>
        <v>12</v>
      </c>
      <c r="AC1453" s="81">
        <f t="shared" si="469"/>
        <v>6</v>
      </c>
      <c r="AD1453" s="81">
        <f t="shared" si="470"/>
        <v>23</v>
      </c>
      <c r="AE1453" s="81" t="str">
        <f t="shared" si="471"/>
        <v>6-23</v>
      </c>
      <c r="AF1453" s="152">
        <f t="shared" si="472"/>
        <v>0.2503333333333333</v>
      </c>
      <c r="AG1453" s="153">
        <f t="shared" si="473"/>
        <v>0</v>
      </c>
      <c r="AH1453" s="85">
        <f t="shared" si="474"/>
        <v>1</v>
      </c>
      <c r="AI1453" s="81">
        <f t="shared" si="475"/>
        <v>23</v>
      </c>
    </row>
    <row r="1454" spans="2:35" ht="30" x14ac:dyDescent="0.25">
      <c r="B1454" s="267" t="s">
        <v>2194</v>
      </c>
      <c r="C1454" s="85">
        <v>521</v>
      </c>
      <c r="D1454" s="85">
        <f t="shared" si="460"/>
        <v>0</v>
      </c>
      <c r="E1454" s="72" t="s">
        <v>2241</v>
      </c>
      <c r="F1454" s="50"/>
      <c r="G1454" s="70">
        <v>0.29166666666666669</v>
      </c>
      <c r="H1454" s="70">
        <v>0.6875</v>
      </c>
      <c r="I1454" s="71">
        <v>44356</v>
      </c>
      <c r="J1454" s="71">
        <v>44359</v>
      </c>
      <c r="K1454" s="71">
        <v>44357</v>
      </c>
      <c r="L1454" s="71">
        <v>44357</v>
      </c>
      <c r="M1454" s="70">
        <v>0.35416666666666669</v>
      </c>
      <c r="N1454" s="70">
        <v>0.39583333333333331</v>
      </c>
      <c r="O1454" s="72" t="s">
        <v>2126</v>
      </c>
      <c r="P1454" s="50" t="s">
        <v>1904</v>
      </c>
      <c r="Q1454" s="50" t="s">
        <v>47</v>
      </c>
      <c r="R1454" s="50" t="s">
        <v>443</v>
      </c>
      <c r="S1454" s="50" t="s">
        <v>337</v>
      </c>
      <c r="T1454" s="50" t="s">
        <v>189</v>
      </c>
      <c r="U1454" s="151">
        <f t="shared" si="461"/>
        <v>3</v>
      </c>
      <c r="V1454" s="50">
        <f t="shared" si="462"/>
        <v>1</v>
      </c>
      <c r="W1454" s="152">
        <f t="shared" si="463"/>
        <v>1.4585333333333335</v>
      </c>
      <c r="X1454" s="152">
        <f t="shared" si="464"/>
        <v>2.1868299999999996</v>
      </c>
      <c r="Y1454" s="134">
        <f t="shared" si="465"/>
        <v>1</v>
      </c>
      <c r="Z1454" s="152">
        <f t="shared" si="466"/>
        <v>0</v>
      </c>
      <c r="AA1454" s="152">
        <f t="shared" si="467"/>
        <v>2.1868299999999996</v>
      </c>
      <c r="AB1454" s="91">
        <f t="shared" si="468"/>
        <v>12</v>
      </c>
      <c r="AC1454" s="81">
        <f t="shared" si="469"/>
        <v>6</v>
      </c>
      <c r="AD1454" s="81">
        <f t="shared" si="470"/>
        <v>23</v>
      </c>
      <c r="AE1454" s="81" t="str">
        <f t="shared" si="471"/>
        <v>6-23</v>
      </c>
      <c r="AF1454" s="152">
        <f t="shared" si="472"/>
        <v>4.166666666666663E-2</v>
      </c>
      <c r="AG1454" s="153">
        <f t="shared" si="473"/>
        <v>0</v>
      </c>
      <c r="AH1454" s="85">
        <f t="shared" si="474"/>
        <v>1</v>
      </c>
      <c r="AI1454" s="81">
        <f t="shared" si="475"/>
        <v>23</v>
      </c>
    </row>
    <row r="1455" spans="2:35" ht="30" x14ac:dyDescent="0.25">
      <c r="B1455" s="267" t="s">
        <v>2194</v>
      </c>
      <c r="C1455" s="85">
        <v>521</v>
      </c>
      <c r="D1455" s="85">
        <f t="shared" si="460"/>
        <v>0</v>
      </c>
      <c r="E1455" s="72" t="s">
        <v>2242</v>
      </c>
      <c r="F1455" s="50" t="s">
        <v>441</v>
      </c>
      <c r="G1455" s="70">
        <v>0.29166666666666669</v>
      </c>
      <c r="H1455" s="70">
        <v>0.6875</v>
      </c>
      <c r="I1455" s="71">
        <v>44356</v>
      </c>
      <c r="J1455" s="71">
        <v>44359</v>
      </c>
      <c r="K1455" s="71">
        <v>44357</v>
      </c>
      <c r="L1455" s="71">
        <v>44357</v>
      </c>
      <c r="M1455" s="70">
        <v>0.375</v>
      </c>
      <c r="N1455" s="70">
        <v>0.45833333333333331</v>
      </c>
      <c r="O1455" s="50" t="s">
        <v>684</v>
      </c>
      <c r="P1455" s="50" t="s">
        <v>1904</v>
      </c>
      <c r="Q1455" s="50" t="s">
        <v>47</v>
      </c>
      <c r="R1455" s="50" t="s">
        <v>338</v>
      </c>
      <c r="S1455" s="50" t="s">
        <v>336</v>
      </c>
      <c r="T1455" s="50" t="s">
        <v>189</v>
      </c>
      <c r="U1455" s="151">
        <f t="shared" si="461"/>
        <v>3</v>
      </c>
      <c r="V1455" s="50">
        <f t="shared" si="462"/>
        <v>1</v>
      </c>
      <c r="W1455" s="152">
        <f t="shared" si="463"/>
        <v>1.4585333333333335</v>
      </c>
      <c r="X1455" s="152">
        <f t="shared" si="464"/>
        <v>2.1868299999999996</v>
      </c>
      <c r="Y1455" s="134">
        <f t="shared" si="465"/>
        <v>1</v>
      </c>
      <c r="Z1455" s="152">
        <f t="shared" si="466"/>
        <v>0</v>
      </c>
      <c r="AA1455" s="152">
        <f t="shared" si="467"/>
        <v>2.1868299999999996</v>
      </c>
      <c r="AB1455" s="91">
        <f t="shared" si="468"/>
        <v>12</v>
      </c>
      <c r="AC1455" s="81">
        <f t="shared" si="469"/>
        <v>6</v>
      </c>
      <c r="AD1455" s="81">
        <f t="shared" si="470"/>
        <v>23</v>
      </c>
      <c r="AE1455" s="81" t="str">
        <f t="shared" si="471"/>
        <v>6-23</v>
      </c>
      <c r="AF1455" s="152">
        <f t="shared" si="472"/>
        <v>8.3333333333333315E-2</v>
      </c>
      <c r="AG1455" s="153">
        <f t="shared" si="473"/>
        <v>0</v>
      </c>
      <c r="AH1455" s="85">
        <f t="shared" si="474"/>
        <v>1</v>
      </c>
      <c r="AI1455" s="81">
        <f t="shared" si="475"/>
        <v>23</v>
      </c>
    </row>
    <row r="1456" spans="2:35" x14ac:dyDescent="0.25">
      <c r="B1456" s="267" t="s">
        <v>2194</v>
      </c>
      <c r="C1456" s="85">
        <v>521</v>
      </c>
      <c r="D1456" s="85">
        <f t="shared" si="460"/>
        <v>0</v>
      </c>
      <c r="E1456" s="72" t="s">
        <v>2243</v>
      </c>
      <c r="F1456" s="50" t="s">
        <v>903</v>
      </c>
      <c r="G1456" s="70">
        <v>0.29166666666666669</v>
      </c>
      <c r="H1456" s="70">
        <v>0.6875</v>
      </c>
      <c r="I1456" s="71">
        <v>44356</v>
      </c>
      <c r="J1456" s="71">
        <v>44359</v>
      </c>
      <c r="K1456" s="71">
        <v>44357</v>
      </c>
      <c r="L1456" s="71">
        <v>44357</v>
      </c>
      <c r="M1456" s="70">
        <v>0.48333333333333334</v>
      </c>
      <c r="N1456" s="70">
        <v>0.5</v>
      </c>
      <c r="O1456" s="50" t="s">
        <v>126</v>
      </c>
      <c r="P1456" s="50" t="s">
        <v>1904</v>
      </c>
      <c r="Q1456" s="50" t="s">
        <v>47</v>
      </c>
      <c r="R1456" s="50" t="s">
        <v>443</v>
      </c>
      <c r="S1456" s="50" t="s">
        <v>337</v>
      </c>
      <c r="T1456" s="50" t="s">
        <v>189</v>
      </c>
      <c r="U1456" s="151">
        <f t="shared" si="461"/>
        <v>3</v>
      </c>
      <c r="V1456" s="50">
        <f t="shared" si="462"/>
        <v>1</v>
      </c>
      <c r="W1456" s="152">
        <f t="shared" si="463"/>
        <v>1.4585333333333335</v>
      </c>
      <c r="X1456" s="152">
        <f t="shared" si="464"/>
        <v>2.1868299999999996</v>
      </c>
      <c r="Y1456" s="134">
        <f t="shared" si="465"/>
        <v>1</v>
      </c>
      <c r="Z1456" s="152">
        <f t="shared" si="466"/>
        <v>0</v>
      </c>
      <c r="AA1456" s="152">
        <f t="shared" si="467"/>
        <v>2.1868299999999996</v>
      </c>
      <c r="AB1456" s="91">
        <f t="shared" si="468"/>
        <v>12</v>
      </c>
      <c r="AC1456" s="81">
        <f t="shared" si="469"/>
        <v>6</v>
      </c>
      <c r="AD1456" s="81">
        <f t="shared" si="470"/>
        <v>23</v>
      </c>
      <c r="AE1456" s="81" t="str">
        <f t="shared" si="471"/>
        <v>6-23</v>
      </c>
      <c r="AF1456" s="152">
        <f t="shared" si="472"/>
        <v>1.6666666666666663E-2</v>
      </c>
      <c r="AG1456" s="153">
        <f t="shared" si="473"/>
        <v>0</v>
      </c>
      <c r="AH1456" s="85">
        <f t="shared" si="474"/>
        <v>1</v>
      </c>
      <c r="AI1456" s="81">
        <f t="shared" si="475"/>
        <v>23</v>
      </c>
    </row>
    <row r="1457" spans="2:35" x14ac:dyDescent="0.25">
      <c r="B1457" s="267" t="s">
        <v>2193</v>
      </c>
      <c r="C1457" s="85">
        <v>521</v>
      </c>
      <c r="D1457" s="85">
        <f t="shared" si="460"/>
        <v>0</v>
      </c>
      <c r="E1457" s="72" t="s">
        <v>2244</v>
      </c>
      <c r="F1457" s="50" t="s">
        <v>1082</v>
      </c>
      <c r="G1457" s="70">
        <v>0.29166666666666669</v>
      </c>
      <c r="H1457" s="70">
        <v>0.6875</v>
      </c>
      <c r="I1457" s="71">
        <v>44356</v>
      </c>
      <c r="J1457" s="71">
        <v>44359</v>
      </c>
      <c r="K1457" s="71">
        <v>44357</v>
      </c>
      <c r="L1457" s="71">
        <v>44357</v>
      </c>
      <c r="M1457" s="70">
        <v>0.45833333333333331</v>
      </c>
      <c r="N1457" s="70">
        <v>0.72916666666666663</v>
      </c>
      <c r="O1457" s="50" t="s">
        <v>270</v>
      </c>
      <c r="P1457" s="50" t="s">
        <v>1904</v>
      </c>
      <c r="Q1457" s="50" t="s">
        <v>47</v>
      </c>
      <c r="R1457" s="50" t="s">
        <v>350</v>
      </c>
      <c r="S1457" s="50" t="s">
        <v>336</v>
      </c>
      <c r="T1457" s="50" t="s">
        <v>189</v>
      </c>
      <c r="U1457" s="151">
        <f t="shared" si="461"/>
        <v>3</v>
      </c>
      <c r="V1457" s="50">
        <f t="shared" si="462"/>
        <v>1</v>
      </c>
      <c r="W1457" s="152">
        <f t="shared" si="463"/>
        <v>1.4585333333333335</v>
      </c>
      <c r="X1457" s="152">
        <f t="shared" si="464"/>
        <v>2.1868299999999996</v>
      </c>
      <c r="Y1457" s="134">
        <f t="shared" si="465"/>
        <v>1</v>
      </c>
      <c r="Z1457" s="152">
        <f t="shared" si="466"/>
        <v>0</v>
      </c>
      <c r="AA1457" s="152">
        <f t="shared" si="467"/>
        <v>2.1868299999999996</v>
      </c>
      <c r="AB1457" s="91">
        <f t="shared" si="468"/>
        <v>12</v>
      </c>
      <c r="AC1457" s="81">
        <f t="shared" si="469"/>
        <v>6</v>
      </c>
      <c r="AD1457" s="81">
        <f t="shared" si="470"/>
        <v>23</v>
      </c>
      <c r="AE1457" s="81" t="str">
        <f t="shared" si="471"/>
        <v>6-23</v>
      </c>
      <c r="AF1457" s="152">
        <f t="shared" si="472"/>
        <v>0.1878333333333333</v>
      </c>
      <c r="AG1457" s="153">
        <f t="shared" si="473"/>
        <v>0</v>
      </c>
      <c r="AH1457" s="85">
        <f t="shared" si="474"/>
        <v>1</v>
      </c>
      <c r="AI1457" s="81">
        <f t="shared" si="475"/>
        <v>23</v>
      </c>
    </row>
    <row r="1458" spans="2:35" x14ac:dyDescent="0.25">
      <c r="B1458" s="267" t="s">
        <v>2194</v>
      </c>
      <c r="C1458" s="85">
        <v>521</v>
      </c>
      <c r="D1458" s="85">
        <f t="shared" si="460"/>
        <v>0</v>
      </c>
      <c r="E1458" s="72" t="s">
        <v>2245</v>
      </c>
      <c r="F1458" s="50" t="s">
        <v>441</v>
      </c>
      <c r="G1458" s="70">
        <v>0.29166666666666669</v>
      </c>
      <c r="H1458" s="70">
        <v>0.6875</v>
      </c>
      <c r="I1458" s="71">
        <v>44356</v>
      </c>
      <c r="J1458" s="71">
        <v>44359</v>
      </c>
      <c r="K1458" s="71">
        <v>44357</v>
      </c>
      <c r="L1458" s="71">
        <v>44357</v>
      </c>
      <c r="M1458" s="70">
        <v>0.58333333333333337</v>
      </c>
      <c r="N1458" s="70">
        <v>0.66666666666666663</v>
      </c>
      <c r="O1458" s="50" t="s">
        <v>271</v>
      </c>
      <c r="P1458" s="50" t="s">
        <v>1904</v>
      </c>
      <c r="Q1458" s="50" t="s">
        <v>47</v>
      </c>
      <c r="R1458" s="50" t="s">
        <v>338</v>
      </c>
      <c r="S1458" s="50" t="s">
        <v>336</v>
      </c>
      <c r="T1458" s="50" t="s">
        <v>189</v>
      </c>
      <c r="U1458" s="151">
        <f t="shared" si="461"/>
        <v>3</v>
      </c>
      <c r="V1458" s="50">
        <f t="shared" si="462"/>
        <v>1</v>
      </c>
      <c r="W1458" s="152">
        <f t="shared" si="463"/>
        <v>1.4585333333333335</v>
      </c>
      <c r="X1458" s="152">
        <f t="shared" si="464"/>
        <v>2.1868299999999996</v>
      </c>
      <c r="Y1458" s="134">
        <f t="shared" si="465"/>
        <v>1</v>
      </c>
      <c r="Z1458" s="152">
        <f t="shared" si="466"/>
        <v>0</v>
      </c>
      <c r="AA1458" s="152">
        <f t="shared" si="467"/>
        <v>2.1868299999999996</v>
      </c>
      <c r="AB1458" s="91">
        <f t="shared" si="468"/>
        <v>12</v>
      </c>
      <c r="AC1458" s="81">
        <f t="shared" si="469"/>
        <v>6</v>
      </c>
      <c r="AD1458" s="81">
        <f t="shared" si="470"/>
        <v>23</v>
      </c>
      <c r="AE1458" s="81" t="str">
        <f t="shared" si="471"/>
        <v>6-23</v>
      </c>
      <c r="AF1458" s="152">
        <f t="shared" si="472"/>
        <v>8.3333333333333259E-2</v>
      </c>
      <c r="AG1458" s="153">
        <f t="shared" si="473"/>
        <v>0</v>
      </c>
      <c r="AH1458" s="85">
        <f t="shared" si="474"/>
        <v>1</v>
      </c>
      <c r="AI1458" s="81">
        <f t="shared" si="475"/>
        <v>23</v>
      </c>
    </row>
    <row r="1459" spans="2:35" x14ac:dyDescent="0.25">
      <c r="B1459" s="267" t="s">
        <v>2193</v>
      </c>
      <c r="C1459" s="85">
        <v>521</v>
      </c>
      <c r="D1459" s="85">
        <f t="shared" si="460"/>
        <v>0</v>
      </c>
      <c r="E1459" s="72" t="s">
        <v>2246</v>
      </c>
      <c r="F1459" s="50" t="s">
        <v>1082</v>
      </c>
      <c r="G1459" s="70">
        <v>0.29166666666666669</v>
      </c>
      <c r="H1459" s="70">
        <v>0.6875</v>
      </c>
      <c r="I1459" s="71">
        <v>44356</v>
      </c>
      <c r="J1459" s="71">
        <v>44359</v>
      </c>
      <c r="K1459" s="71">
        <v>44357</v>
      </c>
      <c r="L1459" s="71">
        <v>44357</v>
      </c>
      <c r="M1459" s="70">
        <v>0.70833333333333337</v>
      </c>
      <c r="N1459" s="70">
        <v>0.72916666666666663</v>
      </c>
      <c r="O1459" s="50" t="s">
        <v>136</v>
      </c>
      <c r="P1459" s="50" t="s">
        <v>1904</v>
      </c>
      <c r="Q1459" s="50" t="s">
        <v>47</v>
      </c>
      <c r="R1459" s="50" t="s">
        <v>350</v>
      </c>
      <c r="S1459" s="50" t="s">
        <v>337</v>
      </c>
      <c r="T1459" s="50" t="s">
        <v>189</v>
      </c>
      <c r="U1459" s="151">
        <f t="shared" si="461"/>
        <v>3</v>
      </c>
      <c r="V1459" s="50">
        <f t="shared" si="462"/>
        <v>1</v>
      </c>
      <c r="W1459" s="152">
        <f t="shared" si="463"/>
        <v>1.4585333333333335</v>
      </c>
      <c r="X1459" s="152">
        <f t="shared" si="464"/>
        <v>2.1868299999999996</v>
      </c>
      <c r="Y1459" s="134">
        <f t="shared" si="465"/>
        <v>1</v>
      </c>
      <c r="Z1459" s="152">
        <f t="shared" si="466"/>
        <v>0</v>
      </c>
      <c r="AA1459" s="152">
        <f t="shared" si="467"/>
        <v>2.1868299999999996</v>
      </c>
      <c r="AB1459" s="91">
        <f t="shared" si="468"/>
        <v>12</v>
      </c>
      <c r="AC1459" s="81">
        <f t="shared" si="469"/>
        <v>6</v>
      </c>
      <c r="AD1459" s="81">
        <f t="shared" si="470"/>
        <v>23</v>
      </c>
      <c r="AE1459" s="81" t="str">
        <f t="shared" si="471"/>
        <v>6-23</v>
      </c>
      <c r="AF1459" s="152">
        <f t="shared" si="472"/>
        <v>2.0833333333333259E-2</v>
      </c>
      <c r="AG1459" s="153">
        <f t="shared" si="473"/>
        <v>0</v>
      </c>
      <c r="AH1459" s="85">
        <f t="shared" si="474"/>
        <v>1</v>
      </c>
      <c r="AI1459" s="81">
        <f t="shared" si="475"/>
        <v>23</v>
      </c>
    </row>
    <row r="1460" spans="2:35" ht="60" x14ac:dyDescent="0.25">
      <c r="B1460" s="267" t="s">
        <v>2194</v>
      </c>
      <c r="C1460" s="85">
        <v>521</v>
      </c>
      <c r="D1460" s="85">
        <f t="shared" si="460"/>
        <v>0</v>
      </c>
      <c r="E1460" s="72" t="s">
        <v>2257</v>
      </c>
      <c r="F1460" s="50" t="s">
        <v>441</v>
      </c>
      <c r="G1460" s="70">
        <v>0.29166666666666669</v>
      </c>
      <c r="H1460" s="70">
        <v>0.6875</v>
      </c>
      <c r="I1460" s="71">
        <v>44356</v>
      </c>
      <c r="J1460" s="71">
        <v>44359</v>
      </c>
      <c r="K1460" s="71">
        <v>44358</v>
      </c>
      <c r="L1460" s="71">
        <v>44358</v>
      </c>
      <c r="M1460" s="70">
        <v>0.3125</v>
      </c>
      <c r="N1460" s="70">
        <v>0.4375</v>
      </c>
      <c r="O1460" s="72" t="s">
        <v>2291</v>
      </c>
      <c r="P1460" s="50" t="s">
        <v>1904</v>
      </c>
      <c r="Q1460" s="50" t="s">
        <v>47</v>
      </c>
      <c r="R1460" s="50" t="s">
        <v>443</v>
      </c>
      <c r="S1460" s="50" t="s">
        <v>336</v>
      </c>
      <c r="T1460" s="50" t="s">
        <v>189</v>
      </c>
      <c r="U1460" s="151">
        <f t="shared" si="461"/>
        <v>3</v>
      </c>
      <c r="V1460" s="50">
        <f t="shared" si="462"/>
        <v>1</v>
      </c>
      <c r="W1460" s="152">
        <f t="shared" si="463"/>
        <v>1.4585333333333335</v>
      </c>
      <c r="X1460" s="152">
        <f t="shared" si="464"/>
        <v>2.1868299999999996</v>
      </c>
      <c r="Y1460" s="134">
        <f t="shared" si="465"/>
        <v>1</v>
      </c>
      <c r="Z1460" s="152">
        <f t="shared" si="466"/>
        <v>0</v>
      </c>
      <c r="AA1460" s="152">
        <f t="shared" si="467"/>
        <v>2.1868299999999996</v>
      </c>
      <c r="AB1460" s="91">
        <f t="shared" si="468"/>
        <v>12</v>
      </c>
      <c r="AC1460" s="81">
        <f t="shared" si="469"/>
        <v>6</v>
      </c>
      <c r="AD1460" s="81">
        <f t="shared" si="470"/>
        <v>23</v>
      </c>
      <c r="AE1460" s="81" t="str">
        <f t="shared" si="471"/>
        <v>6-23</v>
      </c>
      <c r="AF1460" s="152">
        <f t="shared" si="472"/>
        <v>0.125</v>
      </c>
      <c r="AG1460" s="153">
        <f t="shared" si="473"/>
        <v>0</v>
      </c>
      <c r="AH1460" s="85">
        <f t="shared" si="474"/>
        <v>1</v>
      </c>
      <c r="AI1460" s="81">
        <f t="shared" si="475"/>
        <v>23</v>
      </c>
    </row>
    <row r="1461" spans="2:35" ht="105" x14ac:dyDescent="0.25">
      <c r="B1461" s="267" t="s">
        <v>2193</v>
      </c>
      <c r="C1461" s="85">
        <v>521</v>
      </c>
      <c r="D1461" s="85">
        <f t="shared" si="460"/>
        <v>0</v>
      </c>
      <c r="E1461" s="72" t="s">
        <v>2279</v>
      </c>
      <c r="F1461" s="50" t="s">
        <v>903</v>
      </c>
      <c r="G1461" s="70">
        <v>0.29166666666666669</v>
      </c>
      <c r="H1461" s="70">
        <v>0.6875</v>
      </c>
      <c r="I1461" s="71">
        <v>44356</v>
      </c>
      <c r="J1461" s="71">
        <v>44359</v>
      </c>
      <c r="K1461" s="71">
        <v>44358</v>
      </c>
      <c r="L1461" s="71">
        <v>44358</v>
      </c>
      <c r="M1461" s="70">
        <v>0.3125</v>
      </c>
      <c r="N1461" s="70">
        <v>0.72916666666666663</v>
      </c>
      <c r="O1461" s="72" t="s">
        <v>2258</v>
      </c>
      <c r="P1461" s="50" t="s">
        <v>1904</v>
      </c>
      <c r="Q1461" s="50" t="s">
        <v>47</v>
      </c>
      <c r="R1461" s="50" t="s">
        <v>443</v>
      </c>
      <c r="S1461" s="50" t="s">
        <v>336</v>
      </c>
      <c r="T1461" s="50" t="s">
        <v>189</v>
      </c>
      <c r="U1461" s="151">
        <f t="shared" si="461"/>
        <v>3</v>
      </c>
      <c r="V1461" s="50">
        <f t="shared" si="462"/>
        <v>1</v>
      </c>
      <c r="W1461" s="152">
        <f t="shared" si="463"/>
        <v>1.4585333333333335</v>
      </c>
      <c r="X1461" s="152">
        <f t="shared" si="464"/>
        <v>2.1868299999999996</v>
      </c>
      <c r="Y1461" s="134">
        <f t="shared" si="465"/>
        <v>1</v>
      </c>
      <c r="Z1461" s="152">
        <f t="shared" si="466"/>
        <v>0</v>
      </c>
      <c r="AA1461" s="152">
        <f t="shared" si="467"/>
        <v>2.1868299999999996</v>
      </c>
      <c r="AB1461" s="91">
        <f t="shared" si="468"/>
        <v>12</v>
      </c>
      <c r="AC1461" s="81">
        <f t="shared" si="469"/>
        <v>6</v>
      </c>
      <c r="AD1461" s="81">
        <f t="shared" si="470"/>
        <v>23</v>
      </c>
      <c r="AE1461" s="81" t="str">
        <f t="shared" si="471"/>
        <v>6-23</v>
      </c>
      <c r="AF1461" s="152">
        <f t="shared" si="472"/>
        <v>0.33366666666666661</v>
      </c>
      <c r="AG1461" s="153">
        <f t="shared" si="473"/>
        <v>0</v>
      </c>
      <c r="AH1461" s="85">
        <f t="shared" si="474"/>
        <v>1</v>
      </c>
      <c r="AI1461" s="81">
        <f t="shared" si="475"/>
        <v>23</v>
      </c>
    </row>
    <row r="1462" spans="2:35" ht="30" x14ac:dyDescent="0.25">
      <c r="B1462" s="267" t="s">
        <v>2194</v>
      </c>
      <c r="C1462" s="85">
        <v>521</v>
      </c>
      <c r="D1462" s="85">
        <f t="shared" si="460"/>
        <v>0</v>
      </c>
      <c r="E1462" s="72" t="s">
        <v>2277</v>
      </c>
      <c r="F1462" s="50" t="s">
        <v>441</v>
      </c>
      <c r="G1462" s="70">
        <v>0.29166666666666669</v>
      </c>
      <c r="H1462" s="70">
        <v>0.6875</v>
      </c>
      <c r="I1462" s="71">
        <v>44356</v>
      </c>
      <c r="J1462" s="71">
        <v>44359</v>
      </c>
      <c r="K1462" s="71">
        <v>44358</v>
      </c>
      <c r="L1462" s="71">
        <v>44358</v>
      </c>
      <c r="M1462" s="70">
        <v>0.4375</v>
      </c>
      <c r="N1462" s="70">
        <v>0.66666666666666663</v>
      </c>
      <c r="O1462" s="72" t="s">
        <v>2215</v>
      </c>
      <c r="P1462" s="50" t="s">
        <v>1904</v>
      </c>
      <c r="Q1462" s="50" t="s">
        <v>47</v>
      </c>
      <c r="R1462" s="50" t="s">
        <v>338</v>
      </c>
      <c r="S1462" s="50" t="s">
        <v>336</v>
      </c>
      <c r="T1462" s="50" t="s">
        <v>189</v>
      </c>
      <c r="U1462" s="151">
        <f t="shared" si="461"/>
        <v>3</v>
      </c>
      <c r="V1462" s="50">
        <f t="shared" si="462"/>
        <v>1</v>
      </c>
      <c r="W1462" s="152">
        <f t="shared" si="463"/>
        <v>1.4585333333333335</v>
      </c>
      <c r="X1462" s="152">
        <f t="shared" si="464"/>
        <v>2.1868299999999996</v>
      </c>
      <c r="Y1462" s="134">
        <f t="shared" si="465"/>
        <v>1</v>
      </c>
      <c r="Z1462" s="152">
        <f t="shared" si="466"/>
        <v>0</v>
      </c>
      <c r="AA1462" s="152">
        <f t="shared" si="467"/>
        <v>2.1868299999999996</v>
      </c>
      <c r="AB1462" s="91">
        <f t="shared" si="468"/>
        <v>12</v>
      </c>
      <c r="AC1462" s="81">
        <f t="shared" si="469"/>
        <v>6</v>
      </c>
      <c r="AD1462" s="81">
        <f t="shared" si="470"/>
        <v>23</v>
      </c>
      <c r="AE1462" s="81" t="str">
        <f t="shared" si="471"/>
        <v>6-23</v>
      </c>
      <c r="AF1462" s="152">
        <f t="shared" si="472"/>
        <v>0.14616666666666661</v>
      </c>
      <c r="AG1462" s="153">
        <f t="shared" si="473"/>
        <v>0</v>
      </c>
      <c r="AH1462" s="85">
        <f t="shared" si="474"/>
        <v>1</v>
      </c>
      <c r="AI1462" s="81">
        <f t="shared" si="475"/>
        <v>23</v>
      </c>
    </row>
    <row r="1463" spans="2:35" ht="30" x14ac:dyDescent="0.25">
      <c r="B1463" s="267" t="s">
        <v>2193</v>
      </c>
      <c r="C1463" s="85">
        <v>521</v>
      </c>
      <c r="D1463" s="85">
        <f t="shared" si="460"/>
        <v>0</v>
      </c>
      <c r="E1463" s="72" t="s">
        <v>2278</v>
      </c>
      <c r="F1463" s="50" t="s">
        <v>1338</v>
      </c>
      <c r="G1463" s="70">
        <v>0.29166666666666669</v>
      </c>
      <c r="H1463" s="70">
        <v>0.6875</v>
      </c>
      <c r="I1463" s="71">
        <v>44356</v>
      </c>
      <c r="J1463" s="71">
        <v>44359</v>
      </c>
      <c r="K1463" s="71">
        <v>44358</v>
      </c>
      <c r="L1463" s="71">
        <v>44358</v>
      </c>
      <c r="M1463" s="70">
        <v>0.3125</v>
      </c>
      <c r="N1463" s="70">
        <v>0.66666666666666663</v>
      </c>
      <c r="O1463" s="50" t="s">
        <v>270</v>
      </c>
      <c r="P1463" s="50" t="s">
        <v>1904</v>
      </c>
      <c r="Q1463" s="50" t="s">
        <v>47</v>
      </c>
      <c r="R1463" s="50" t="s">
        <v>350</v>
      </c>
      <c r="S1463" s="50" t="s">
        <v>336</v>
      </c>
      <c r="T1463" s="50" t="s">
        <v>189</v>
      </c>
      <c r="U1463" s="151">
        <f t="shared" si="461"/>
        <v>3</v>
      </c>
      <c r="V1463" s="50">
        <f t="shared" si="462"/>
        <v>1</v>
      </c>
      <c r="W1463" s="152">
        <f t="shared" si="463"/>
        <v>1.4585333333333335</v>
      </c>
      <c r="X1463" s="152">
        <f t="shared" si="464"/>
        <v>2.1868299999999996</v>
      </c>
      <c r="Y1463" s="134">
        <f t="shared" si="465"/>
        <v>1</v>
      </c>
      <c r="Z1463" s="152">
        <f t="shared" si="466"/>
        <v>0</v>
      </c>
      <c r="AA1463" s="152">
        <f t="shared" si="467"/>
        <v>2.1868299999999996</v>
      </c>
      <c r="AB1463" s="91">
        <f t="shared" si="468"/>
        <v>12</v>
      </c>
      <c r="AC1463" s="81">
        <f t="shared" si="469"/>
        <v>6</v>
      </c>
      <c r="AD1463" s="81">
        <f t="shared" si="470"/>
        <v>23</v>
      </c>
      <c r="AE1463" s="81" t="str">
        <f t="shared" si="471"/>
        <v>6-23</v>
      </c>
      <c r="AF1463" s="152">
        <f t="shared" si="472"/>
        <v>0.27116666666666661</v>
      </c>
      <c r="AG1463" s="153">
        <f t="shared" si="473"/>
        <v>0</v>
      </c>
      <c r="AH1463" s="85">
        <f t="shared" si="474"/>
        <v>1</v>
      </c>
      <c r="AI1463" s="81">
        <f t="shared" si="475"/>
        <v>23</v>
      </c>
    </row>
    <row r="1464" spans="2:35" ht="30" x14ac:dyDescent="0.25">
      <c r="B1464" s="267" t="s">
        <v>2193</v>
      </c>
      <c r="C1464" s="85">
        <v>521</v>
      </c>
      <c r="D1464" s="85">
        <f>IF(C1464=C1466,0,1)</f>
        <v>0</v>
      </c>
      <c r="E1464" s="72" t="s">
        <v>2280</v>
      </c>
      <c r="F1464" s="50" t="s">
        <v>934</v>
      </c>
      <c r="G1464" s="70">
        <v>0.29166666666666669</v>
      </c>
      <c r="H1464" s="70">
        <v>0.6875</v>
      </c>
      <c r="I1464" s="71">
        <v>44356</v>
      </c>
      <c r="J1464" s="71">
        <v>44359</v>
      </c>
      <c r="K1464" s="71">
        <v>44358</v>
      </c>
      <c r="L1464" s="71">
        <v>44358</v>
      </c>
      <c r="M1464" s="70">
        <v>0.63541666666666663</v>
      </c>
      <c r="N1464" s="70">
        <v>0.72916666666666663</v>
      </c>
      <c r="O1464" s="50" t="s">
        <v>84</v>
      </c>
      <c r="P1464" s="50" t="s">
        <v>1904</v>
      </c>
      <c r="Q1464" s="50" t="s">
        <v>47</v>
      </c>
      <c r="R1464" s="50" t="s">
        <v>351</v>
      </c>
      <c r="S1464" s="50" t="s">
        <v>336</v>
      </c>
      <c r="T1464" s="50" t="s">
        <v>189</v>
      </c>
      <c r="U1464" s="151">
        <f t="shared" si="461"/>
        <v>3</v>
      </c>
      <c r="V1464" s="50">
        <f t="shared" si="462"/>
        <v>1</v>
      </c>
      <c r="W1464" s="152">
        <f t="shared" si="463"/>
        <v>1.4585333333333335</v>
      </c>
      <c r="X1464" s="152">
        <f t="shared" si="464"/>
        <v>2.1868299999999996</v>
      </c>
      <c r="Y1464" s="134">
        <f t="shared" si="465"/>
        <v>1</v>
      </c>
      <c r="Z1464" s="152">
        <f t="shared" si="466"/>
        <v>0</v>
      </c>
      <c r="AA1464" s="152">
        <f t="shared" si="467"/>
        <v>2.1868299999999996</v>
      </c>
      <c r="AB1464" s="91">
        <f t="shared" si="468"/>
        <v>12</v>
      </c>
      <c r="AC1464" s="81">
        <f t="shared" si="469"/>
        <v>6</v>
      </c>
      <c r="AD1464" s="81">
        <f t="shared" si="470"/>
        <v>23</v>
      </c>
      <c r="AE1464" s="81" t="str">
        <f t="shared" si="471"/>
        <v>6-23</v>
      </c>
      <c r="AF1464" s="152">
        <f t="shared" si="472"/>
        <v>9.375E-2</v>
      </c>
      <c r="AG1464" s="153">
        <f t="shared" si="473"/>
        <v>0</v>
      </c>
      <c r="AH1464" s="85">
        <f t="shared" si="474"/>
        <v>1</v>
      </c>
      <c r="AI1464" s="81">
        <f t="shared" si="475"/>
        <v>23</v>
      </c>
    </row>
    <row r="1465" spans="2:35" ht="45" x14ac:dyDescent="0.25">
      <c r="B1465" s="267" t="s">
        <v>2194</v>
      </c>
      <c r="C1465" s="85">
        <v>521</v>
      </c>
      <c r="D1465" s="85">
        <f>IF(C1465=C1467,0,1)</f>
        <v>0</v>
      </c>
      <c r="E1465" s="72" t="s">
        <v>2322</v>
      </c>
      <c r="F1465" s="50" t="s">
        <v>441</v>
      </c>
      <c r="G1465" s="70">
        <v>0.29166666666666669</v>
      </c>
      <c r="H1465" s="70">
        <v>0.6875</v>
      </c>
      <c r="I1465" s="71">
        <v>44356</v>
      </c>
      <c r="J1465" s="71">
        <v>44359</v>
      </c>
      <c r="K1465" s="71">
        <v>44359</v>
      </c>
      <c r="L1465" s="71">
        <v>44359</v>
      </c>
      <c r="M1465" s="70">
        <v>0.3125</v>
      </c>
      <c r="N1465" s="70">
        <v>0.625</v>
      </c>
      <c r="O1465" s="50" t="s">
        <v>684</v>
      </c>
      <c r="P1465" s="50" t="s">
        <v>1904</v>
      </c>
      <c r="Q1465" s="50" t="s">
        <v>47</v>
      </c>
      <c r="R1465" s="50" t="s">
        <v>338</v>
      </c>
      <c r="S1465" s="50" t="s">
        <v>336</v>
      </c>
      <c r="T1465" s="50" t="s">
        <v>189</v>
      </c>
      <c r="U1465" s="151">
        <f t="shared" si="461"/>
        <v>3</v>
      </c>
      <c r="V1465" s="50">
        <f t="shared" si="462"/>
        <v>1</v>
      </c>
      <c r="W1465" s="152">
        <f t="shared" si="463"/>
        <v>1.4585333333333335</v>
      </c>
      <c r="X1465" s="152">
        <f t="shared" si="464"/>
        <v>2.1868299999999996</v>
      </c>
      <c r="Y1465" s="134">
        <f t="shared" si="465"/>
        <v>1</v>
      </c>
      <c r="Z1465" s="152">
        <f t="shared" si="466"/>
        <v>0</v>
      </c>
      <c r="AA1465" s="152">
        <f t="shared" si="467"/>
        <v>2.1868299999999996</v>
      </c>
      <c r="AB1465" s="91">
        <f t="shared" si="468"/>
        <v>12</v>
      </c>
      <c r="AC1465" s="81">
        <f t="shared" si="469"/>
        <v>6</v>
      </c>
      <c r="AD1465" s="81">
        <f t="shared" si="470"/>
        <v>23</v>
      </c>
      <c r="AE1465" s="81" t="str">
        <f t="shared" si="471"/>
        <v>6-23</v>
      </c>
      <c r="AF1465" s="152">
        <f t="shared" si="472"/>
        <v>0.22949999999999998</v>
      </c>
      <c r="AG1465" s="153">
        <f t="shared" si="473"/>
        <v>0</v>
      </c>
      <c r="AH1465" s="85">
        <f t="shared" si="474"/>
        <v>1</v>
      </c>
      <c r="AI1465" s="81">
        <f t="shared" si="475"/>
        <v>23</v>
      </c>
    </row>
    <row r="1466" spans="2:35" x14ac:dyDescent="0.25">
      <c r="B1466" s="267" t="s">
        <v>2194</v>
      </c>
      <c r="C1466" s="85">
        <v>521</v>
      </c>
      <c r="D1466" s="85">
        <f t="shared" si="460"/>
        <v>0</v>
      </c>
      <c r="E1466" s="72" t="s">
        <v>2319</v>
      </c>
      <c r="F1466" s="50" t="s">
        <v>1338</v>
      </c>
      <c r="G1466" s="70">
        <v>0.29166666666666669</v>
      </c>
      <c r="H1466" s="70">
        <v>0.6875</v>
      </c>
      <c r="I1466" s="71">
        <v>44356</v>
      </c>
      <c r="J1466" s="71">
        <v>44359</v>
      </c>
      <c r="K1466" s="71">
        <v>44359</v>
      </c>
      <c r="L1466" s="71">
        <v>44359</v>
      </c>
      <c r="M1466" s="70">
        <v>0.3263888888888889</v>
      </c>
      <c r="N1466" s="70">
        <v>0.4513888888888889</v>
      </c>
      <c r="O1466" s="50" t="s">
        <v>400</v>
      </c>
      <c r="P1466" s="50" t="s">
        <v>1904</v>
      </c>
      <c r="Q1466" s="50" t="s">
        <v>47</v>
      </c>
      <c r="R1466" s="50" t="s">
        <v>352</v>
      </c>
      <c r="S1466" s="50" t="s">
        <v>337</v>
      </c>
      <c r="T1466" s="50" t="s">
        <v>189</v>
      </c>
      <c r="U1466" s="151">
        <f t="shared" si="461"/>
        <v>3</v>
      </c>
      <c r="V1466" s="50">
        <f t="shared" si="462"/>
        <v>1</v>
      </c>
      <c r="W1466" s="152">
        <f t="shared" si="463"/>
        <v>1.4585333333333335</v>
      </c>
      <c r="X1466" s="152">
        <f t="shared" si="464"/>
        <v>2.1868299999999996</v>
      </c>
      <c r="Y1466" s="134">
        <f t="shared" si="465"/>
        <v>1</v>
      </c>
      <c r="Z1466" s="152">
        <f t="shared" si="466"/>
        <v>0</v>
      </c>
      <c r="AA1466" s="152">
        <f t="shared" si="467"/>
        <v>2.1868299999999996</v>
      </c>
      <c r="AB1466" s="91">
        <f t="shared" si="468"/>
        <v>12</v>
      </c>
      <c r="AC1466" s="81">
        <f t="shared" si="469"/>
        <v>6</v>
      </c>
      <c r="AD1466" s="81">
        <f t="shared" si="470"/>
        <v>23</v>
      </c>
      <c r="AE1466" s="81" t="str">
        <f t="shared" si="471"/>
        <v>6-23</v>
      </c>
      <c r="AF1466" s="152">
        <f t="shared" si="472"/>
        <v>0.125</v>
      </c>
      <c r="AG1466" s="153">
        <f t="shared" si="473"/>
        <v>0</v>
      </c>
      <c r="AH1466" s="85">
        <f t="shared" si="474"/>
        <v>1</v>
      </c>
      <c r="AI1466" s="81">
        <f t="shared" si="475"/>
        <v>23</v>
      </c>
    </row>
    <row r="1467" spans="2:35" ht="30" x14ac:dyDescent="0.25">
      <c r="B1467" s="267" t="s">
        <v>2194</v>
      </c>
      <c r="C1467" s="85">
        <v>521</v>
      </c>
      <c r="D1467" s="85">
        <f t="shared" ref="D1467:D1560" si="476">IF(C1467=C1468,0,1)</f>
        <v>0</v>
      </c>
      <c r="E1467" s="72" t="s">
        <v>2320</v>
      </c>
      <c r="F1467" s="50" t="s">
        <v>1338</v>
      </c>
      <c r="G1467" s="70">
        <v>0.29166666666666669</v>
      </c>
      <c r="H1467" s="70">
        <v>0.6875</v>
      </c>
      <c r="I1467" s="71">
        <v>44356</v>
      </c>
      <c r="J1467" s="71">
        <v>44359</v>
      </c>
      <c r="K1467" s="71">
        <v>44359</v>
      </c>
      <c r="L1467" s="71">
        <v>44359</v>
      </c>
      <c r="M1467" s="70">
        <v>0.47916666666666669</v>
      </c>
      <c r="N1467" s="70">
        <v>0.60416666666666663</v>
      </c>
      <c r="O1467" s="50" t="s">
        <v>136</v>
      </c>
      <c r="P1467" s="50" t="s">
        <v>1904</v>
      </c>
      <c r="Q1467" s="50" t="s">
        <v>47</v>
      </c>
      <c r="R1467" s="50" t="s">
        <v>350</v>
      </c>
      <c r="S1467" s="50" t="s">
        <v>337</v>
      </c>
      <c r="T1467" s="50" t="s">
        <v>189</v>
      </c>
      <c r="U1467" s="151">
        <f t="shared" si="461"/>
        <v>3</v>
      </c>
      <c r="V1467" s="50">
        <f t="shared" si="462"/>
        <v>1</v>
      </c>
      <c r="W1467" s="152">
        <f t="shared" si="463"/>
        <v>1.4585333333333335</v>
      </c>
      <c r="X1467" s="152">
        <f t="shared" si="464"/>
        <v>2.1868299999999996</v>
      </c>
      <c r="Y1467" s="134">
        <f t="shared" si="465"/>
        <v>1</v>
      </c>
      <c r="Z1467" s="152">
        <f t="shared" si="466"/>
        <v>0</v>
      </c>
      <c r="AA1467" s="152">
        <f t="shared" si="467"/>
        <v>2.1868299999999996</v>
      </c>
      <c r="AB1467" s="91">
        <f t="shared" si="468"/>
        <v>12</v>
      </c>
      <c r="AC1467" s="81">
        <f t="shared" si="469"/>
        <v>6</v>
      </c>
      <c r="AD1467" s="81">
        <f t="shared" si="470"/>
        <v>23</v>
      </c>
      <c r="AE1467" s="81" t="str">
        <f t="shared" si="471"/>
        <v>6-23</v>
      </c>
      <c r="AF1467" s="152">
        <f t="shared" si="472"/>
        <v>0.12499999999999994</v>
      </c>
      <c r="AG1467" s="153">
        <f t="shared" si="473"/>
        <v>0</v>
      </c>
      <c r="AH1467" s="85">
        <f t="shared" si="474"/>
        <v>1</v>
      </c>
      <c r="AI1467" s="81">
        <f t="shared" si="475"/>
        <v>23</v>
      </c>
    </row>
    <row r="1468" spans="2:35" ht="105" x14ac:dyDescent="0.25">
      <c r="B1468" s="267" t="s">
        <v>2194</v>
      </c>
      <c r="C1468" s="85">
        <v>521</v>
      </c>
      <c r="D1468" s="85">
        <f t="shared" si="476"/>
        <v>0</v>
      </c>
      <c r="E1468" s="72" t="s">
        <v>2321</v>
      </c>
      <c r="F1468" s="50" t="s">
        <v>950</v>
      </c>
      <c r="G1468" s="70">
        <v>0.29166666666666669</v>
      </c>
      <c r="H1468" s="70">
        <v>0.6875</v>
      </c>
      <c r="I1468" s="71">
        <v>44356</v>
      </c>
      <c r="J1468" s="71">
        <v>44359</v>
      </c>
      <c r="K1468" s="71">
        <v>44359</v>
      </c>
      <c r="L1468" s="71">
        <v>44359</v>
      </c>
      <c r="M1468" s="70">
        <v>0.3125</v>
      </c>
      <c r="N1468" s="70">
        <v>0.6875</v>
      </c>
      <c r="O1468" s="72" t="s">
        <v>2258</v>
      </c>
      <c r="P1468" s="50" t="s">
        <v>1904</v>
      </c>
      <c r="Q1468" s="50" t="s">
        <v>47</v>
      </c>
      <c r="R1468" s="50" t="s">
        <v>443</v>
      </c>
      <c r="S1468" s="50" t="s">
        <v>336</v>
      </c>
      <c r="T1468" s="50" t="s">
        <v>189</v>
      </c>
      <c r="U1468" s="151">
        <f t="shared" si="461"/>
        <v>3</v>
      </c>
      <c r="V1468" s="50">
        <f t="shared" si="462"/>
        <v>1</v>
      </c>
      <c r="W1468" s="152">
        <f t="shared" si="463"/>
        <v>1.4585333333333335</v>
      </c>
      <c r="X1468" s="152">
        <f t="shared" si="464"/>
        <v>2.1868299999999996</v>
      </c>
      <c r="Y1468" s="134">
        <f t="shared" si="465"/>
        <v>1</v>
      </c>
      <c r="Z1468" s="152">
        <f t="shared" si="466"/>
        <v>0</v>
      </c>
      <c r="AA1468" s="152">
        <f t="shared" si="467"/>
        <v>2.1868299999999996</v>
      </c>
      <c r="AB1468" s="91">
        <f t="shared" si="468"/>
        <v>12</v>
      </c>
      <c r="AC1468" s="81">
        <f t="shared" si="469"/>
        <v>6</v>
      </c>
      <c r="AD1468" s="81">
        <f t="shared" si="470"/>
        <v>23</v>
      </c>
      <c r="AE1468" s="81" t="str">
        <f t="shared" si="471"/>
        <v>6-23</v>
      </c>
      <c r="AF1468" s="152">
        <f t="shared" si="472"/>
        <v>0.29199999999999998</v>
      </c>
      <c r="AG1468" s="153">
        <f t="shared" si="473"/>
        <v>0</v>
      </c>
      <c r="AH1468" s="85">
        <f t="shared" si="474"/>
        <v>1</v>
      </c>
      <c r="AI1468" s="81">
        <f t="shared" si="475"/>
        <v>23</v>
      </c>
    </row>
    <row r="1469" spans="2:35" x14ac:dyDescent="0.25">
      <c r="B1469" s="267" t="s">
        <v>2194</v>
      </c>
      <c r="C1469" s="85">
        <v>521</v>
      </c>
      <c r="D1469" s="85">
        <f>IF(C1469=C1562,0,1)</f>
        <v>1</v>
      </c>
      <c r="E1469" s="72" t="s">
        <v>1350</v>
      </c>
      <c r="F1469" s="50" t="s">
        <v>777</v>
      </c>
      <c r="G1469" s="70">
        <v>0.29166666666666669</v>
      </c>
      <c r="H1469" s="70">
        <v>0.6875</v>
      </c>
      <c r="I1469" s="71">
        <v>44356</v>
      </c>
      <c r="J1469" s="71">
        <v>44359</v>
      </c>
      <c r="K1469" s="71">
        <v>44359</v>
      </c>
      <c r="L1469" s="71">
        <v>44359</v>
      </c>
      <c r="M1469" s="70">
        <v>0.625</v>
      </c>
      <c r="N1469" s="70">
        <v>0.66666666666666663</v>
      </c>
      <c r="O1469" s="50" t="s">
        <v>72</v>
      </c>
      <c r="P1469" s="50" t="s">
        <v>1904</v>
      </c>
      <c r="Q1469" s="50" t="s">
        <v>47</v>
      </c>
      <c r="R1469" s="50" t="s">
        <v>443</v>
      </c>
      <c r="S1469" s="50" t="s">
        <v>337</v>
      </c>
      <c r="T1469" s="50" t="s">
        <v>189</v>
      </c>
      <c r="U1469" s="151">
        <f t="shared" si="461"/>
        <v>3</v>
      </c>
      <c r="V1469" s="50">
        <f t="shared" si="462"/>
        <v>1</v>
      </c>
      <c r="W1469" s="152">
        <f t="shared" si="463"/>
        <v>1.4585333333333335</v>
      </c>
      <c r="X1469" s="152">
        <f t="shared" si="464"/>
        <v>2.1868299999999996</v>
      </c>
      <c r="Y1469" s="134">
        <f t="shared" si="465"/>
        <v>1</v>
      </c>
      <c r="Z1469" s="152">
        <f t="shared" si="466"/>
        <v>0</v>
      </c>
      <c r="AA1469" s="152">
        <f t="shared" si="467"/>
        <v>2.1868299999999996</v>
      </c>
      <c r="AB1469" s="91">
        <f t="shared" si="468"/>
        <v>12</v>
      </c>
      <c r="AC1469" s="81">
        <f t="shared" si="469"/>
        <v>6</v>
      </c>
      <c r="AD1469" s="81">
        <f t="shared" si="470"/>
        <v>23</v>
      </c>
      <c r="AE1469" s="81" t="str">
        <f t="shared" si="471"/>
        <v>6-23</v>
      </c>
      <c r="AF1469" s="152">
        <f t="shared" si="472"/>
        <v>4.166666666666663E-2</v>
      </c>
      <c r="AG1469" s="153">
        <f t="shared" si="473"/>
        <v>0</v>
      </c>
      <c r="AH1469" s="85">
        <f t="shared" si="474"/>
        <v>1</v>
      </c>
      <c r="AI1469" s="81">
        <f t="shared" si="475"/>
        <v>23</v>
      </c>
    </row>
    <row r="1470" spans="2:35" ht="30" x14ac:dyDescent="0.25">
      <c r="B1470" s="267" t="s">
        <v>97</v>
      </c>
      <c r="C1470" s="85">
        <v>522</v>
      </c>
      <c r="D1470" s="85">
        <f t="shared" si="476"/>
        <v>0</v>
      </c>
      <c r="E1470" s="72" t="s">
        <v>2196</v>
      </c>
      <c r="F1470" s="50" t="s">
        <v>441</v>
      </c>
      <c r="G1470" s="70">
        <v>0.29166666666666669</v>
      </c>
      <c r="H1470" s="70">
        <v>0.72916666666666663</v>
      </c>
      <c r="I1470" s="71">
        <v>44356</v>
      </c>
      <c r="J1470" s="71">
        <v>44356</v>
      </c>
      <c r="K1470" s="71">
        <v>44356</v>
      </c>
      <c r="L1470" s="71">
        <v>44356</v>
      </c>
      <c r="M1470" s="70">
        <v>0.34722222222222227</v>
      </c>
      <c r="N1470" s="70">
        <v>0.40277777777777773</v>
      </c>
      <c r="O1470" s="50" t="s">
        <v>271</v>
      </c>
      <c r="P1470" s="50" t="s">
        <v>450</v>
      </c>
      <c r="Q1470" s="50" t="s">
        <v>77</v>
      </c>
      <c r="R1470" s="50" t="s">
        <v>338</v>
      </c>
      <c r="S1470" s="50" t="s">
        <v>336</v>
      </c>
      <c r="T1470" s="50" t="s">
        <v>184</v>
      </c>
      <c r="U1470" s="151">
        <f t="shared" si="461"/>
        <v>0</v>
      </c>
      <c r="V1470" s="50">
        <f t="shared" si="462"/>
        <v>1</v>
      </c>
      <c r="W1470" s="152">
        <f t="shared" si="463"/>
        <v>0.35449999999999993</v>
      </c>
      <c r="X1470" s="152">
        <f t="shared" si="464"/>
        <v>0.39582999999999996</v>
      </c>
      <c r="Y1470" s="134">
        <f t="shared" si="465"/>
        <v>0</v>
      </c>
      <c r="Z1470" s="152">
        <f t="shared" si="466"/>
        <v>0.14583333333333337</v>
      </c>
      <c r="AA1470" s="152">
        <f t="shared" si="467"/>
        <v>0.54166333333333339</v>
      </c>
      <c r="AB1470" s="91">
        <f t="shared" si="468"/>
        <v>9</v>
      </c>
      <c r="AC1470" s="81">
        <f t="shared" si="469"/>
        <v>6</v>
      </c>
      <c r="AD1470" s="81">
        <f t="shared" si="470"/>
        <v>23</v>
      </c>
      <c r="AE1470" s="81" t="str">
        <f t="shared" si="471"/>
        <v>6-23</v>
      </c>
      <c r="AF1470" s="152">
        <f t="shared" si="472"/>
        <v>5.5555555555555469E-2</v>
      </c>
      <c r="AG1470" s="153">
        <f t="shared" si="473"/>
        <v>0</v>
      </c>
      <c r="AH1470" s="85">
        <f t="shared" si="474"/>
        <v>1</v>
      </c>
      <c r="AI1470" s="81">
        <f t="shared" si="475"/>
        <v>23</v>
      </c>
    </row>
    <row r="1471" spans="2:35" ht="30" x14ac:dyDescent="0.25">
      <c r="B1471" s="50" t="s">
        <v>97</v>
      </c>
      <c r="C1471" s="85">
        <v>522</v>
      </c>
      <c r="D1471" s="85">
        <f t="shared" si="476"/>
        <v>0</v>
      </c>
      <c r="E1471" s="72" t="s">
        <v>2197</v>
      </c>
      <c r="F1471" s="50" t="s">
        <v>1908</v>
      </c>
      <c r="G1471" s="70">
        <v>0.29166666666666669</v>
      </c>
      <c r="H1471" s="70">
        <v>0.72916666666666663</v>
      </c>
      <c r="I1471" s="71">
        <v>44356</v>
      </c>
      <c r="J1471" s="71">
        <v>44356</v>
      </c>
      <c r="K1471" s="71">
        <v>44356</v>
      </c>
      <c r="L1471" s="71">
        <v>44356</v>
      </c>
      <c r="M1471" s="70">
        <v>0.38472222222222219</v>
      </c>
      <c r="N1471" s="70">
        <v>0.42638888888888887</v>
      </c>
      <c r="O1471" s="50" t="s">
        <v>372</v>
      </c>
      <c r="P1471" s="50" t="s">
        <v>450</v>
      </c>
      <c r="Q1471" s="50" t="s">
        <v>77</v>
      </c>
      <c r="R1471" s="50" t="s">
        <v>349</v>
      </c>
      <c r="S1471" s="50" t="s">
        <v>337</v>
      </c>
      <c r="T1471" s="50" t="s">
        <v>184</v>
      </c>
      <c r="U1471" s="151">
        <f t="shared" si="461"/>
        <v>0</v>
      </c>
      <c r="V1471" s="50">
        <f t="shared" si="462"/>
        <v>1</v>
      </c>
      <c r="W1471" s="152">
        <f t="shared" si="463"/>
        <v>0.35449999999999993</v>
      </c>
      <c r="X1471" s="152">
        <f t="shared" si="464"/>
        <v>0.39582999999999996</v>
      </c>
      <c r="Y1471" s="134">
        <f t="shared" si="465"/>
        <v>0</v>
      </c>
      <c r="Z1471" s="152">
        <f t="shared" si="466"/>
        <v>0.14583333333333337</v>
      </c>
      <c r="AA1471" s="152">
        <f t="shared" si="467"/>
        <v>0.54166333333333339</v>
      </c>
      <c r="AB1471" s="91">
        <f t="shared" si="468"/>
        <v>9</v>
      </c>
      <c r="AC1471" s="81">
        <f t="shared" si="469"/>
        <v>6</v>
      </c>
      <c r="AD1471" s="81">
        <f t="shared" si="470"/>
        <v>23</v>
      </c>
      <c r="AE1471" s="81" t="str">
        <f t="shared" si="471"/>
        <v>6-23</v>
      </c>
      <c r="AF1471" s="152">
        <f t="shared" si="472"/>
        <v>4.1666666666666685E-2</v>
      </c>
      <c r="AG1471" s="153">
        <f t="shared" si="473"/>
        <v>0</v>
      </c>
      <c r="AH1471" s="85">
        <f t="shared" si="474"/>
        <v>1</v>
      </c>
      <c r="AI1471" s="81">
        <f t="shared" si="475"/>
        <v>23</v>
      </c>
    </row>
    <row r="1472" spans="2:35" ht="30" x14ac:dyDescent="0.25">
      <c r="B1472" s="50" t="s">
        <v>97</v>
      </c>
      <c r="C1472" s="85">
        <v>522</v>
      </c>
      <c r="D1472" s="85">
        <f t="shared" si="476"/>
        <v>1</v>
      </c>
      <c r="E1472" s="72" t="s">
        <v>2198</v>
      </c>
      <c r="F1472" s="50" t="s">
        <v>897</v>
      </c>
      <c r="G1472" s="70">
        <v>0.29166666666666669</v>
      </c>
      <c r="H1472" s="70">
        <v>0.72916666666666663</v>
      </c>
      <c r="I1472" s="71">
        <v>44356</v>
      </c>
      <c r="J1472" s="71">
        <v>44356</v>
      </c>
      <c r="K1472" s="71">
        <v>44356</v>
      </c>
      <c r="L1472" s="71">
        <v>44356</v>
      </c>
      <c r="M1472" s="70">
        <v>0.64583333333333337</v>
      </c>
      <c r="N1472" s="70">
        <v>0.72916666666666663</v>
      </c>
      <c r="O1472" s="50" t="s">
        <v>65</v>
      </c>
      <c r="P1472" s="50" t="s">
        <v>450</v>
      </c>
      <c r="Q1472" s="50" t="s">
        <v>77</v>
      </c>
      <c r="R1472" s="50" t="s">
        <v>351</v>
      </c>
      <c r="S1472" s="50" t="s">
        <v>336</v>
      </c>
      <c r="T1472" s="50" t="s">
        <v>184</v>
      </c>
      <c r="U1472" s="151">
        <f t="shared" si="461"/>
        <v>0</v>
      </c>
      <c r="V1472" s="50">
        <f t="shared" si="462"/>
        <v>1</v>
      </c>
      <c r="W1472" s="152">
        <f t="shared" si="463"/>
        <v>0.35449999999999993</v>
      </c>
      <c r="X1472" s="152">
        <f t="shared" si="464"/>
        <v>0.39582999999999996</v>
      </c>
      <c r="Y1472" s="134">
        <f t="shared" si="465"/>
        <v>0</v>
      </c>
      <c r="Z1472" s="152">
        <f t="shared" si="466"/>
        <v>0.14583333333333337</v>
      </c>
      <c r="AA1472" s="152">
        <f t="shared" si="467"/>
        <v>0.54166333333333339</v>
      </c>
      <c r="AB1472" s="91">
        <f t="shared" si="468"/>
        <v>9</v>
      </c>
      <c r="AC1472" s="81">
        <f t="shared" si="469"/>
        <v>6</v>
      </c>
      <c r="AD1472" s="81">
        <f t="shared" si="470"/>
        <v>23</v>
      </c>
      <c r="AE1472" s="81" t="str">
        <f t="shared" si="471"/>
        <v>6-23</v>
      </c>
      <c r="AF1472" s="152">
        <f t="shared" si="472"/>
        <v>8.3333333333333259E-2</v>
      </c>
      <c r="AG1472" s="153">
        <f t="shared" si="473"/>
        <v>0</v>
      </c>
      <c r="AH1472" s="85">
        <f t="shared" si="474"/>
        <v>1</v>
      </c>
      <c r="AI1472" s="81">
        <f t="shared" si="475"/>
        <v>23</v>
      </c>
    </row>
    <row r="1473" spans="2:35" ht="75" x14ac:dyDescent="0.25">
      <c r="B1473" s="50" t="s">
        <v>135</v>
      </c>
      <c r="C1473" s="85">
        <v>523</v>
      </c>
      <c r="D1473" s="85">
        <f t="shared" si="476"/>
        <v>1</v>
      </c>
      <c r="E1473" s="72" t="s">
        <v>2231</v>
      </c>
      <c r="F1473" s="50" t="s">
        <v>950</v>
      </c>
      <c r="G1473" s="70">
        <v>0.375</v>
      </c>
      <c r="H1473" s="192">
        <v>0.6875</v>
      </c>
      <c r="I1473" s="201">
        <v>44356</v>
      </c>
      <c r="J1473" s="201">
        <v>44357</v>
      </c>
      <c r="K1473" s="71">
        <v>44356</v>
      </c>
      <c r="L1473" s="71">
        <v>44356</v>
      </c>
      <c r="M1473" s="70">
        <v>0.375</v>
      </c>
      <c r="N1473" s="70">
        <v>0.6875</v>
      </c>
      <c r="O1473" s="50" t="s">
        <v>272</v>
      </c>
      <c r="P1473" s="50" t="s">
        <v>137</v>
      </c>
      <c r="Q1473" s="50" t="s">
        <v>77</v>
      </c>
      <c r="R1473" s="50" t="s">
        <v>443</v>
      </c>
      <c r="S1473" s="50" t="s">
        <v>337</v>
      </c>
      <c r="T1473" s="50" t="s">
        <v>184</v>
      </c>
      <c r="U1473" s="151">
        <f t="shared" si="461"/>
        <v>1</v>
      </c>
      <c r="V1473" s="50">
        <f t="shared" si="462"/>
        <v>1</v>
      </c>
      <c r="W1473" s="152">
        <f t="shared" si="463"/>
        <v>0.58399999999999996</v>
      </c>
      <c r="X1473" s="152">
        <f t="shared" si="464"/>
        <v>0.81316666666666659</v>
      </c>
      <c r="Y1473" s="134">
        <f t="shared" si="465"/>
        <v>0</v>
      </c>
      <c r="Z1473" s="152">
        <f t="shared" si="466"/>
        <v>0.1875</v>
      </c>
      <c r="AA1473" s="152">
        <f t="shared" si="467"/>
        <v>1.0006666666666666</v>
      </c>
      <c r="AB1473" s="91">
        <f t="shared" si="468"/>
        <v>10</v>
      </c>
      <c r="AC1473" s="81">
        <f t="shared" si="469"/>
        <v>6</v>
      </c>
      <c r="AD1473" s="81">
        <f t="shared" si="470"/>
        <v>23</v>
      </c>
      <c r="AE1473" s="81" t="str">
        <f t="shared" si="471"/>
        <v>6-23</v>
      </c>
      <c r="AF1473" s="152">
        <f t="shared" si="472"/>
        <v>0.22949999999999998</v>
      </c>
      <c r="AG1473" s="153">
        <f t="shared" si="473"/>
        <v>0</v>
      </c>
      <c r="AH1473" s="85">
        <f t="shared" si="474"/>
        <v>1</v>
      </c>
      <c r="AI1473" s="81">
        <f t="shared" si="475"/>
        <v>23</v>
      </c>
    </row>
    <row r="1474" spans="2:35" ht="30" x14ac:dyDescent="0.25">
      <c r="B1474" s="50" t="s">
        <v>217</v>
      </c>
      <c r="C1474" s="85">
        <v>524</v>
      </c>
      <c r="D1474" s="85">
        <f t="shared" si="476"/>
        <v>1</v>
      </c>
      <c r="E1474" s="72" t="s">
        <v>2199</v>
      </c>
      <c r="F1474" s="50" t="s">
        <v>890</v>
      </c>
      <c r="G1474" s="70">
        <v>0.39583333333333331</v>
      </c>
      <c r="H1474" s="70">
        <v>0.46527777777777773</v>
      </c>
      <c r="I1474" s="71">
        <v>44356</v>
      </c>
      <c r="J1474" s="71">
        <v>44356</v>
      </c>
      <c r="K1474" s="71">
        <v>44356</v>
      </c>
      <c r="L1474" s="71">
        <v>44356</v>
      </c>
      <c r="M1474" s="70">
        <v>0.4236111111111111</v>
      </c>
      <c r="N1474" s="70">
        <v>0.46527777777777773</v>
      </c>
      <c r="O1474" s="50" t="s">
        <v>271</v>
      </c>
      <c r="P1474" s="50" t="s">
        <v>276</v>
      </c>
      <c r="Q1474" s="50" t="s">
        <v>47</v>
      </c>
      <c r="R1474" s="50" t="s">
        <v>380</v>
      </c>
      <c r="S1474" s="50" t="s">
        <v>337</v>
      </c>
      <c r="T1474" s="50" t="s">
        <v>184</v>
      </c>
      <c r="U1474" s="151">
        <f t="shared" si="461"/>
        <v>0</v>
      </c>
      <c r="V1474" s="50">
        <f t="shared" si="462"/>
        <v>1</v>
      </c>
      <c r="W1474" s="152">
        <f t="shared" si="463"/>
        <v>6.944444444444442E-2</v>
      </c>
      <c r="X1474" s="152">
        <f t="shared" si="464"/>
        <v>6.944444444444442E-2</v>
      </c>
      <c r="Y1474" s="134">
        <f t="shared" si="465"/>
        <v>1</v>
      </c>
      <c r="Z1474" s="152">
        <f t="shared" si="466"/>
        <v>0</v>
      </c>
      <c r="AA1474" s="152">
        <f t="shared" si="467"/>
        <v>6.944444444444442E-2</v>
      </c>
      <c r="AB1474" s="91">
        <f t="shared" si="468"/>
        <v>9</v>
      </c>
      <c r="AC1474" s="81">
        <f t="shared" si="469"/>
        <v>6</v>
      </c>
      <c r="AD1474" s="81">
        <f t="shared" si="470"/>
        <v>23</v>
      </c>
      <c r="AE1474" s="81" t="str">
        <f t="shared" si="471"/>
        <v>6-23</v>
      </c>
      <c r="AF1474" s="152">
        <f t="shared" si="472"/>
        <v>4.166666666666663E-2</v>
      </c>
      <c r="AG1474" s="153">
        <f t="shared" si="473"/>
        <v>0</v>
      </c>
      <c r="AH1474" s="85">
        <f t="shared" si="474"/>
        <v>1</v>
      </c>
      <c r="AI1474" s="81">
        <f t="shared" si="475"/>
        <v>23</v>
      </c>
    </row>
    <row r="1475" spans="2:35" x14ac:dyDescent="0.25">
      <c r="B1475" s="50" t="s">
        <v>190</v>
      </c>
      <c r="C1475" s="85">
        <v>525</v>
      </c>
      <c r="D1475" s="85">
        <f t="shared" si="476"/>
        <v>0</v>
      </c>
      <c r="E1475" s="72" t="s">
        <v>259</v>
      </c>
      <c r="F1475" s="50" t="s">
        <v>891</v>
      </c>
      <c r="G1475" s="70">
        <v>0.40277777777777773</v>
      </c>
      <c r="H1475" s="192">
        <v>0.72916666666666663</v>
      </c>
      <c r="I1475" s="71">
        <v>44356</v>
      </c>
      <c r="J1475" s="201">
        <v>44357</v>
      </c>
      <c r="K1475" s="71">
        <v>44356</v>
      </c>
      <c r="L1475" s="71">
        <v>44356</v>
      </c>
      <c r="M1475" s="70">
        <v>0.40277777777777773</v>
      </c>
      <c r="N1475" s="70">
        <v>0.4236111111111111</v>
      </c>
      <c r="O1475" s="50" t="s">
        <v>271</v>
      </c>
      <c r="P1475" s="50" t="s">
        <v>242</v>
      </c>
      <c r="Q1475" s="50" t="s">
        <v>47</v>
      </c>
      <c r="R1475" s="50" t="s">
        <v>443</v>
      </c>
      <c r="S1475" s="50" t="s">
        <v>337</v>
      </c>
      <c r="T1475" s="50" t="s">
        <v>184</v>
      </c>
      <c r="U1475" s="151">
        <f t="shared" si="461"/>
        <v>1</v>
      </c>
      <c r="V1475" s="50">
        <f t="shared" si="462"/>
        <v>1</v>
      </c>
      <c r="W1475" s="152">
        <f t="shared" si="463"/>
        <v>0.5978888888888888</v>
      </c>
      <c r="X1475" s="152">
        <f t="shared" si="464"/>
        <v>0.82705555555555554</v>
      </c>
      <c r="Y1475" s="134">
        <f t="shared" si="465"/>
        <v>0</v>
      </c>
      <c r="Z1475" s="152">
        <f t="shared" si="466"/>
        <v>0.14583333333333337</v>
      </c>
      <c r="AA1475" s="152">
        <f t="shared" si="467"/>
        <v>0.97288888888888891</v>
      </c>
      <c r="AB1475" s="91">
        <f t="shared" si="468"/>
        <v>10</v>
      </c>
      <c r="AC1475" s="81">
        <f t="shared" si="469"/>
        <v>6</v>
      </c>
      <c r="AD1475" s="81">
        <f t="shared" si="470"/>
        <v>23</v>
      </c>
      <c r="AE1475" s="81" t="str">
        <f t="shared" si="471"/>
        <v>6-23</v>
      </c>
      <c r="AF1475" s="152">
        <f t="shared" si="472"/>
        <v>2.083333333333337E-2</v>
      </c>
      <c r="AG1475" s="153">
        <f t="shared" si="473"/>
        <v>0</v>
      </c>
      <c r="AH1475" s="85">
        <f t="shared" si="474"/>
        <v>1</v>
      </c>
      <c r="AI1475" s="81">
        <f t="shared" si="475"/>
        <v>23</v>
      </c>
    </row>
    <row r="1476" spans="2:35" x14ac:dyDescent="0.25">
      <c r="B1476" s="50" t="s">
        <v>192</v>
      </c>
      <c r="C1476" s="85">
        <v>525</v>
      </c>
      <c r="D1476" s="85">
        <f t="shared" si="476"/>
        <v>0</v>
      </c>
      <c r="E1476" s="72" t="s">
        <v>2200</v>
      </c>
      <c r="F1476" s="50" t="s">
        <v>2114</v>
      </c>
      <c r="G1476" s="70">
        <v>0.40277777777777773</v>
      </c>
      <c r="H1476" s="192">
        <v>0.72916666666666663</v>
      </c>
      <c r="I1476" s="71">
        <v>44356</v>
      </c>
      <c r="J1476" s="201">
        <v>44357</v>
      </c>
      <c r="K1476" s="71">
        <v>44356</v>
      </c>
      <c r="L1476" s="71">
        <v>44356</v>
      </c>
      <c r="M1476" s="70">
        <v>0.58333333333333337</v>
      </c>
      <c r="N1476" s="70">
        <v>0.72916666666666663</v>
      </c>
      <c r="O1476" s="50" t="s">
        <v>323</v>
      </c>
      <c r="P1476" s="50" t="s">
        <v>242</v>
      </c>
      <c r="Q1476" s="50" t="s">
        <v>77</v>
      </c>
      <c r="R1476" s="50" t="s">
        <v>352</v>
      </c>
      <c r="S1476" s="50" t="s">
        <v>337</v>
      </c>
      <c r="T1476" s="50" t="s">
        <v>184</v>
      </c>
      <c r="U1476" s="151">
        <f t="shared" si="461"/>
        <v>1</v>
      </c>
      <c r="V1476" s="50">
        <f t="shared" si="462"/>
        <v>1</v>
      </c>
      <c r="W1476" s="152">
        <f t="shared" si="463"/>
        <v>0.5978888888888888</v>
      </c>
      <c r="X1476" s="152">
        <f t="shared" si="464"/>
        <v>0.82705555555555554</v>
      </c>
      <c r="Y1476" s="134">
        <f t="shared" si="465"/>
        <v>0</v>
      </c>
      <c r="Z1476" s="152">
        <f t="shared" si="466"/>
        <v>0.14583333333333337</v>
      </c>
      <c r="AA1476" s="152">
        <f t="shared" si="467"/>
        <v>0.97288888888888891</v>
      </c>
      <c r="AB1476" s="91">
        <f t="shared" si="468"/>
        <v>10</v>
      </c>
      <c r="AC1476" s="81">
        <f t="shared" si="469"/>
        <v>6</v>
      </c>
      <c r="AD1476" s="81">
        <f t="shared" si="470"/>
        <v>23</v>
      </c>
      <c r="AE1476" s="81" t="str">
        <f t="shared" si="471"/>
        <v>6-23</v>
      </c>
      <c r="AF1476" s="152">
        <f t="shared" si="472"/>
        <v>0.14583333333333326</v>
      </c>
      <c r="AG1476" s="153">
        <f t="shared" si="473"/>
        <v>0</v>
      </c>
      <c r="AH1476" s="85">
        <f t="shared" si="474"/>
        <v>1</v>
      </c>
      <c r="AI1476" s="81">
        <f t="shared" si="475"/>
        <v>23</v>
      </c>
    </row>
    <row r="1477" spans="2:35" x14ac:dyDescent="0.25">
      <c r="B1477" s="50" t="s">
        <v>192</v>
      </c>
      <c r="C1477" s="85">
        <v>525</v>
      </c>
      <c r="D1477" s="85">
        <f t="shared" si="476"/>
        <v>0</v>
      </c>
      <c r="E1477" s="72" t="s">
        <v>2201</v>
      </c>
      <c r="F1477" s="50" t="s">
        <v>1908</v>
      </c>
      <c r="G1477" s="70">
        <v>0.40277777777777773</v>
      </c>
      <c r="H1477" s="192">
        <v>0.72916666666666663</v>
      </c>
      <c r="I1477" s="71">
        <v>44356</v>
      </c>
      <c r="J1477" s="201">
        <v>44357</v>
      </c>
      <c r="K1477" s="71">
        <v>44356</v>
      </c>
      <c r="L1477" s="71">
        <v>44356</v>
      </c>
      <c r="M1477" s="70">
        <v>0.41666666666666669</v>
      </c>
      <c r="N1477" s="70">
        <v>0.4375</v>
      </c>
      <c r="O1477" s="50" t="s">
        <v>372</v>
      </c>
      <c r="P1477" s="50" t="s">
        <v>242</v>
      </c>
      <c r="Q1477" s="50" t="s">
        <v>77</v>
      </c>
      <c r="R1477" s="50" t="s">
        <v>349</v>
      </c>
      <c r="S1477" s="50" t="s">
        <v>337</v>
      </c>
      <c r="T1477" s="50" t="s">
        <v>184</v>
      </c>
      <c r="U1477" s="151">
        <f t="shared" ref="U1477:U1482" si="477">+J1477-I1477</f>
        <v>1</v>
      </c>
      <c r="V1477" s="50">
        <f t="shared" ref="V1477:V1482" si="478">IF(AND(G1477&lt;&gt;"",H1477&lt;&gt;""),1,0)</f>
        <v>1</v>
      </c>
      <c r="W1477" s="152">
        <f t="shared" ref="W1477:W1482" si="479">IF(OR(V1477=0,G1477="",H1477=""),0,IF(AND(V1477=1,U1477&lt;1,I1477=J1477,(H1477-G1477)&lt;=0.2075),H1477-G1477,IF(AND(V1477=1,U1477&lt;1,I1477=J1477,(H1477-G1477)&gt;0.2075),H1477-G1477-0.083,IF(AND(V1477=1,U1477&gt;1),((U1477-1)*0.3541)+(H1477-$AE$5)+($AF$5-G1477-0.083),IF(AND(V1477=1,U1477=1,I1477&lt;&gt;J1477,(H1477-G1477)&lt;=0.332),(H1477-$AE$5)+($AF$5-G1477)-0.166,(H1477-$AE$5)+($AF$5-G1477))))))</f>
        <v>0.5978888888888888</v>
      </c>
      <c r="X1477" s="152">
        <f t="shared" ref="X1477:X1482" si="480">IF(OR(V1477=0,G1477="",H1477=""),0,IF(AND(V1477=1,U1477&lt;1,I1477=J1477,(H1477-G1477)&lt;=0.2075),H1477-G1477,IF(AND(V1477=1,U1477&lt;1,I1477=J1477,(H1477-G1477)&gt;0.2075),H1477-G1477-0.04167,IF(AND(V1477=1,U1477&gt;1),((U1477-1)*0.583)+(H1477-$AE$3)+($AF$3-G1477-0.04167),IF(AND(V1477=1,U1477=1,I1477&lt;&gt;J1477,(H1477-G1477)&lt;=0.332),(H1477-$AE$3)+($AF$3-G1477)-0.166,(H1477-$AE$3)+($AF$3-G1477))))))</f>
        <v>0.82705555555555554</v>
      </c>
      <c r="Y1477" s="134">
        <f t="shared" ref="Y1477:Y1482" si="481">IFERROR(IF(H1477&gt;VLOOKUP(T1477,$AH$2:$AI$5,2,0),0,1),1)</f>
        <v>0</v>
      </c>
      <c r="Z1477" s="152">
        <f t="shared" ref="Z1477:Z1482" si="482">IF(Y1477=1,0,($AF$3-H1477))</f>
        <v>0.14583333333333337</v>
      </c>
      <c r="AA1477" s="152">
        <f t="shared" ref="AA1477:AA1482" si="483">X1477+Z1477</f>
        <v>0.97288888888888891</v>
      </c>
      <c r="AB1477" s="91">
        <f t="shared" ref="AB1477:AB1482" si="484">DAY(J1477)</f>
        <v>10</v>
      </c>
      <c r="AC1477" s="81">
        <f t="shared" ref="AC1477:AC1482" si="485">MONTH(J1477)</f>
        <v>6</v>
      </c>
      <c r="AD1477" s="81">
        <f t="shared" ref="AD1477:AD1482" si="486">WEEKNUM(J1477,21)</f>
        <v>23</v>
      </c>
      <c r="AE1477" s="81" t="str">
        <f t="shared" ref="AE1477:AE1482" si="487">AC1477&amp;"-"&amp;AD1477</f>
        <v>6-23</v>
      </c>
      <c r="AF1477" s="152">
        <f t="shared" ref="AF1477:AF1482" si="488">IFERROR(IF(OR(AH1477=0,M1477="",N1477=""),0,IF(AND(AH1477=1,AG1477&lt;1,K1477=L1477,(N1477-M1477)&lt;=0.2075),N1477-M1477,IF(AND(AH1477=1,AG1477&lt;1,K1477=L1477,(N1477-M1477)&gt;0.2075),N1477-M1477-0.083,IF(AND(AH1477=1,AG1477&gt;1),((AG1477-1)*0.3541)+(N1477-$AE$5)+($AF$5-M1477-0.083),IF(AND(AH1477=1,AG1477=1,K1477&lt;&gt;L1477,(N1477-M1477)&lt;=0.332),(N1477-$AE$5)+($AF$5-M1477)-0.166,(N1477-$AE$5)+($AF$5-M1477)))))),"")</f>
        <v>2.0833333333333315E-2</v>
      </c>
      <c r="AG1477" s="153">
        <f t="shared" ref="AG1477:AG1482" si="489">(L1477-K1477)</f>
        <v>0</v>
      </c>
      <c r="AH1477" s="85">
        <f t="shared" ref="AH1477:AH1482" si="490">IF(AND(R1477&lt;&gt;"",S1477&lt;&gt;""),1,0)</f>
        <v>1</v>
      </c>
      <c r="AI1477" s="81">
        <f t="shared" ref="AI1477:AI1482" si="491">WEEKNUM(L1477,21)</f>
        <v>23</v>
      </c>
    </row>
    <row r="1478" spans="2:35" ht="30" x14ac:dyDescent="0.25">
      <c r="B1478" s="50" t="s">
        <v>192</v>
      </c>
      <c r="C1478" s="85">
        <v>525</v>
      </c>
      <c r="D1478" s="85">
        <f t="shared" si="476"/>
        <v>0</v>
      </c>
      <c r="E1478" s="72" t="s">
        <v>2235</v>
      </c>
      <c r="F1478" s="50" t="s">
        <v>903</v>
      </c>
      <c r="G1478" s="70">
        <v>0.40277777777777773</v>
      </c>
      <c r="H1478" s="192">
        <v>0.72916666666666663</v>
      </c>
      <c r="I1478" s="71">
        <v>44356</v>
      </c>
      <c r="J1478" s="201">
        <v>44357</v>
      </c>
      <c r="K1478" s="71">
        <v>44357</v>
      </c>
      <c r="L1478" s="71">
        <v>44357</v>
      </c>
      <c r="M1478" s="192">
        <v>0.39583333333333331</v>
      </c>
      <c r="N1478" s="192">
        <v>0.6875</v>
      </c>
      <c r="O1478" s="50" t="s">
        <v>72</v>
      </c>
      <c r="P1478" s="50" t="s">
        <v>242</v>
      </c>
      <c r="Q1478" s="50" t="s">
        <v>77</v>
      </c>
      <c r="R1478" s="50" t="s">
        <v>443</v>
      </c>
      <c r="S1478" s="50" t="s">
        <v>336</v>
      </c>
      <c r="T1478" s="50" t="s">
        <v>184</v>
      </c>
      <c r="U1478" s="151">
        <f t="shared" si="477"/>
        <v>1</v>
      </c>
      <c r="V1478" s="50">
        <f t="shared" si="478"/>
        <v>1</v>
      </c>
      <c r="W1478" s="152">
        <f t="shared" si="479"/>
        <v>0.5978888888888888</v>
      </c>
      <c r="X1478" s="152">
        <f t="shared" si="480"/>
        <v>0.82705555555555554</v>
      </c>
      <c r="Y1478" s="134">
        <f t="shared" si="481"/>
        <v>0</v>
      </c>
      <c r="Z1478" s="152">
        <f t="shared" si="482"/>
        <v>0.14583333333333337</v>
      </c>
      <c r="AA1478" s="152">
        <f t="shared" si="483"/>
        <v>0.97288888888888891</v>
      </c>
      <c r="AB1478" s="91">
        <f t="shared" si="484"/>
        <v>10</v>
      </c>
      <c r="AC1478" s="81">
        <f t="shared" si="485"/>
        <v>6</v>
      </c>
      <c r="AD1478" s="81">
        <f t="shared" si="486"/>
        <v>23</v>
      </c>
      <c r="AE1478" s="81" t="str">
        <f t="shared" si="487"/>
        <v>6-23</v>
      </c>
      <c r="AF1478" s="152">
        <f t="shared" si="488"/>
        <v>0.20866666666666667</v>
      </c>
      <c r="AG1478" s="153">
        <f t="shared" si="489"/>
        <v>0</v>
      </c>
      <c r="AH1478" s="85">
        <f t="shared" si="490"/>
        <v>1</v>
      </c>
      <c r="AI1478" s="81">
        <f t="shared" si="491"/>
        <v>23</v>
      </c>
    </row>
    <row r="1479" spans="2:35" x14ac:dyDescent="0.25">
      <c r="B1479" s="50" t="s">
        <v>190</v>
      </c>
      <c r="C1479" s="85">
        <v>525</v>
      </c>
      <c r="D1479" s="85">
        <f t="shared" si="476"/>
        <v>0</v>
      </c>
      <c r="E1479" s="72" t="s">
        <v>2192</v>
      </c>
      <c r="F1479" s="50" t="s">
        <v>1338</v>
      </c>
      <c r="G1479" s="70">
        <v>0.40277777777777773</v>
      </c>
      <c r="H1479" s="192">
        <v>0.72916666666666663</v>
      </c>
      <c r="I1479" s="71">
        <v>44356</v>
      </c>
      <c r="J1479" s="201">
        <v>44357</v>
      </c>
      <c r="K1479" s="71">
        <v>44357</v>
      </c>
      <c r="L1479" s="71">
        <v>44357</v>
      </c>
      <c r="M1479" s="192">
        <v>0.625</v>
      </c>
      <c r="N1479" s="192">
        <v>0.64583333333333337</v>
      </c>
      <c r="O1479" s="50" t="s">
        <v>136</v>
      </c>
      <c r="P1479" s="50" t="s">
        <v>242</v>
      </c>
      <c r="Q1479" s="50" t="s">
        <v>77</v>
      </c>
      <c r="R1479" s="50" t="s">
        <v>350</v>
      </c>
      <c r="S1479" s="50" t="s">
        <v>337</v>
      </c>
      <c r="T1479" s="50" t="s">
        <v>184</v>
      </c>
      <c r="U1479" s="151">
        <f t="shared" si="477"/>
        <v>1</v>
      </c>
      <c r="V1479" s="50">
        <f t="shared" si="478"/>
        <v>1</v>
      </c>
      <c r="W1479" s="152">
        <f t="shared" si="479"/>
        <v>0.5978888888888888</v>
      </c>
      <c r="X1479" s="152">
        <f t="shared" si="480"/>
        <v>0.82705555555555554</v>
      </c>
      <c r="Y1479" s="134">
        <f t="shared" si="481"/>
        <v>0</v>
      </c>
      <c r="Z1479" s="152">
        <f t="shared" si="482"/>
        <v>0.14583333333333337</v>
      </c>
      <c r="AA1479" s="152">
        <f t="shared" si="483"/>
        <v>0.97288888888888891</v>
      </c>
      <c r="AB1479" s="91">
        <f t="shared" si="484"/>
        <v>10</v>
      </c>
      <c r="AC1479" s="81">
        <f t="shared" si="485"/>
        <v>6</v>
      </c>
      <c r="AD1479" s="81">
        <f t="shared" si="486"/>
        <v>23</v>
      </c>
      <c r="AE1479" s="81" t="str">
        <f t="shared" si="487"/>
        <v>6-23</v>
      </c>
      <c r="AF1479" s="152">
        <f t="shared" si="488"/>
        <v>2.083333333333337E-2</v>
      </c>
      <c r="AG1479" s="153">
        <f t="shared" si="489"/>
        <v>0</v>
      </c>
      <c r="AH1479" s="85">
        <f t="shared" si="490"/>
        <v>1</v>
      </c>
      <c r="AI1479" s="81">
        <f t="shared" si="491"/>
        <v>23</v>
      </c>
    </row>
    <row r="1480" spans="2:35" ht="30" x14ac:dyDescent="0.25">
      <c r="B1480" s="50" t="s">
        <v>192</v>
      </c>
      <c r="C1480" s="85">
        <v>525</v>
      </c>
      <c r="D1480" s="85">
        <f t="shared" si="476"/>
        <v>0</v>
      </c>
      <c r="E1480" s="72" t="s">
        <v>2236</v>
      </c>
      <c r="F1480" s="50" t="s">
        <v>903</v>
      </c>
      <c r="G1480" s="70">
        <v>0.40277777777777773</v>
      </c>
      <c r="H1480" s="192">
        <v>0.72916666666666663</v>
      </c>
      <c r="I1480" s="71">
        <v>44356</v>
      </c>
      <c r="J1480" s="201">
        <v>44357</v>
      </c>
      <c r="K1480" s="201">
        <v>44357</v>
      </c>
      <c r="L1480" s="201">
        <v>44357</v>
      </c>
      <c r="M1480" s="192">
        <v>0.49305555555555558</v>
      </c>
      <c r="N1480" s="192">
        <v>0.6875</v>
      </c>
      <c r="O1480" s="50" t="s">
        <v>684</v>
      </c>
      <c r="P1480" s="50" t="s">
        <v>242</v>
      </c>
      <c r="Q1480" s="50" t="s">
        <v>77</v>
      </c>
      <c r="R1480" s="50" t="s">
        <v>338</v>
      </c>
      <c r="S1480" s="50" t="s">
        <v>336</v>
      </c>
      <c r="T1480" s="50" t="s">
        <v>184</v>
      </c>
      <c r="U1480" s="151">
        <f t="shared" si="477"/>
        <v>1</v>
      </c>
      <c r="V1480" s="50">
        <f t="shared" si="478"/>
        <v>1</v>
      </c>
      <c r="W1480" s="152">
        <f t="shared" si="479"/>
        <v>0.5978888888888888</v>
      </c>
      <c r="X1480" s="152">
        <f t="shared" si="480"/>
        <v>0.82705555555555554</v>
      </c>
      <c r="Y1480" s="134">
        <f t="shared" si="481"/>
        <v>0</v>
      </c>
      <c r="Z1480" s="152">
        <f t="shared" si="482"/>
        <v>0.14583333333333337</v>
      </c>
      <c r="AA1480" s="152">
        <f t="shared" si="483"/>
        <v>0.97288888888888891</v>
      </c>
      <c r="AB1480" s="91">
        <f t="shared" si="484"/>
        <v>10</v>
      </c>
      <c r="AC1480" s="81">
        <f t="shared" si="485"/>
        <v>6</v>
      </c>
      <c r="AD1480" s="81">
        <f t="shared" si="486"/>
        <v>23</v>
      </c>
      <c r="AE1480" s="81" t="str">
        <f t="shared" si="487"/>
        <v>6-23</v>
      </c>
      <c r="AF1480" s="152">
        <f t="shared" si="488"/>
        <v>0.19444444444444442</v>
      </c>
      <c r="AG1480" s="153">
        <f t="shared" si="489"/>
        <v>0</v>
      </c>
      <c r="AH1480" s="85">
        <f t="shared" si="490"/>
        <v>1</v>
      </c>
      <c r="AI1480" s="81">
        <f t="shared" si="491"/>
        <v>23</v>
      </c>
    </row>
    <row r="1481" spans="2:35" ht="30" x14ac:dyDescent="0.25">
      <c r="B1481" s="50" t="s">
        <v>192</v>
      </c>
      <c r="C1481" s="85">
        <v>525</v>
      </c>
      <c r="D1481" s="85">
        <f t="shared" si="476"/>
        <v>0</v>
      </c>
      <c r="E1481" s="72" t="s">
        <v>2237</v>
      </c>
      <c r="F1481" s="50" t="s">
        <v>903</v>
      </c>
      <c r="G1481" s="70">
        <v>0.40277777777777773</v>
      </c>
      <c r="H1481" s="192">
        <v>0.72916666666666663</v>
      </c>
      <c r="I1481" s="71">
        <v>44356</v>
      </c>
      <c r="J1481" s="201">
        <v>44357</v>
      </c>
      <c r="K1481" s="201">
        <v>44357</v>
      </c>
      <c r="L1481" s="201">
        <v>44357</v>
      </c>
      <c r="M1481" s="192">
        <v>0.70833333333333337</v>
      </c>
      <c r="N1481" s="192">
        <v>0.72916666666666663</v>
      </c>
      <c r="O1481" s="72" t="s">
        <v>2238</v>
      </c>
      <c r="P1481" s="50" t="s">
        <v>242</v>
      </c>
      <c r="Q1481" s="50" t="s">
        <v>47</v>
      </c>
      <c r="R1481" s="50" t="s">
        <v>443</v>
      </c>
      <c r="S1481" s="50" t="s">
        <v>337</v>
      </c>
      <c r="T1481" s="50" t="s">
        <v>184</v>
      </c>
      <c r="U1481" s="151">
        <f t="shared" si="477"/>
        <v>1</v>
      </c>
      <c r="V1481" s="50">
        <f t="shared" si="478"/>
        <v>1</v>
      </c>
      <c r="W1481" s="152">
        <f t="shared" si="479"/>
        <v>0.5978888888888888</v>
      </c>
      <c r="X1481" s="152">
        <f t="shared" si="480"/>
        <v>0.82705555555555554</v>
      </c>
      <c r="Y1481" s="134">
        <f t="shared" si="481"/>
        <v>0</v>
      </c>
      <c r="Z1481" s="152">
        <f t="shared" si="482"/>
        <v>0.14583333333333337</v>
      </c>
      <c r="AA1481" s="152">
        <f t="shared" si="483"/>
        <v>0.97288888888888891</v>
      </c>
      <c r="AB1481" s="91">
        <f t="shared" si="484"/>
        <v>10</v>
      </c>
      <c r="AC1481" s="81">
        <f t="shared" si="485"/>
        <v>6</v>
      </c>
      <c r="AD1481" s="81">
        <f t="shared" si="486"/>
        <v>23</v>
      </c>
      <c r="AE1481" s="81" t="str">
        <f t="shared" si="487"/>
        <v>6-23</v>
      </c>
      <c r="AF1481" s="152">
        <f t="shared" si="488"/>
        <v>2.0833333333333259E-2</v>
      </c>
      <c r="AG1481" s="153">
        <f t="shared" si="489"/>
        <v>0</v>
      </c>
      <c r="AH1481" s="85">
        <f t="shared" si="490"/>
        <v>1</v>
      </c>
      <c r="AI1481" s="81">
        <f t="shared" si="491"/>
        <v>23</v>
      </c>
    </row>
    <row r="1482" spans="2:35" ht="30" x14ac:dyDescent="0.25">
      <c r="B1482" s="50" t="s">
        <v>190</v>
      </c>
      <c r="C1482" s="85">
        <v>525</v>
      </c>
      <c r="D1482" s="85">
        <f t="shared" si="476"/>
        <v>0</v>
      </c>
      <c r="E1482" s="72" t="s">
        <v>2265</v>
      </c>
      <c r="F1482" s="50" t="s">
        <v>903</v>
      </c>
      <c r="G1482" s="70">
        <v>0.40277777777777773</v>
      </c>
      <c r="H1482" s="192">
        <v>0.72916666666666663</v>
      </c>
      <c r="I1482" s="71">
        <v>44356</v>
      </c>
      <c r="J1482" s="201">
        <v>44357</v>
      </c>
      <c r="K1482" s="201">
        <v>44357</v>
      </c>
      <c r="L1482" s="201">
        <v>44357</v>
      </c>
      <c r="M1482" s="192">
        <v>0.4513888888888889</v>
      </c>
      <c r="N1482" s="192">
        <v>0.47916666666666669</v>
      </c>
      <c r="O1482" s="72" t="s">
        <v>2137</v>
      </c>
      <c r="P1482" s="50" t="s">
        <v>242</v>
      </c>
      <c r="Q1482" s="50" t="s">
        <v>47</v>
      </c>
      <c r="R1482" s="50" t="s">
        <v>2138</v>
      </c>
      <c r="S1482" s="50" t="s">
        <v>337</v>
      </c>
      <c r="T1482" s="50" t="s">
        <v>184</v>
      </c>
      <c r="U1482" s="151">
        <f t="shared" si="477"/>
        <v>1</v>
      </c>
      <c r="V1482" s="50">
        <f t="shared" si="478"/>
        <v>1</v>
      </c>
      <c r="W1482" s="152">
        <f t="shared" si="479"/>
        <v>0.5978888888888888</v>
      </c>
      <c r="X1482" s="152">
        <f t="shared" si="480"/>
        <v>0.82705555555555554</v>
      </c>
      <c r="Y1482" s="134">
        <f t="shared" si="481"/>
        <v>0</v>
      </c>
      <c r="Z1482" s="152">
        <f t="shared" si="482"/>
        <v>0.14583333333333337</v>
      </c>
      <c r="AA1482" s="152">
        <f t="shared" si="483"/>
        <v>0.97288888888888891</v>
      </c>
      <c r="AB1482" s="91">
        <f t="shared" si="484"/>
        <v>10</v>
      </c>
      <c r="AC1482" s="81">
        <f t="shared" si="485"/>
        <v>6</v>
      </c>
      <c r="AD1482" s="81">
        <f t="shared" si="486"/>
        <v>23</v>
      </c>
      <c r="AE1482" s="81" t="str">
        <f t="shared" si="487"/>
        <v>6-23</v>
      </c>
      <c r="AF1482" s="152">
        <f t="shared" si="488"/>
        <v>2.777777777777779E-2</v>
      </c>
      <c r="AG1482" s="153">
        <f t="shared" si="489"/>
        <v>0</v>
      </c>
      <c r="AH1482" s="85">
        <f t="shared" si="490"/>
        <v>1</v>
      </c>
      <c r="AI1482" s="81">
        <f t="shared" si="491"/>
        <v>23</v>
      </c>
    </row>
    <row r="1483" spans="2:35" ht="30" x14ac:dyDescent="0.25">
      <c r="B1483" s="50" t="s">
        <v>192</v>
      </c>
      <c r="C1483" s="85">
        <v>525</v>
      </c>
      <c r="D1483" s="85">
        <f t="shared" si="476"/>
        <v>1</v>
      </c>
      <c r="E1483" s="72" t="s">
        <v>2266</v>
      </c>
      <c r="F1483" s="50" t="s">
        <v>903</v>
      </c>
      <c r="G1483" s="70">
        <v>0.40277777777777773</v>
      </c>
      <c r="H1483" s="192">
        <v>0.72916666666666663</v>
      </c>
      <c r="I1483" s="71">
        <v>44356</v>
      </c>
      <c r="J1483" s="201">
        <v>44357</v>
      </c>
      <c r="K1483" s="201">
        <v>44357</v>
      </c>
      <c r="L1483" s="201">
        <v>44357</v>
      </c>
      <c r="M1483" s="192">
        <v>0.375</v>
      </c>
      <c r="N1483" s="192">
        <v>0.69791666666666663</v>
      </c>
      <c r="O1483" s="72" t="s">
        <v>2137</v>
      </c>
      <c r="P1483" s="50" t="s">
        <v>242</v>
      </c>
      <c r="Q1483" s="50" t="s">
        <v>47</v>
      </c>
      <c r="R1483" s="50" t="s">
        <v>2138</v>
      </c>
      <c r="S1483" s="50" t="s">
        <v>337</v>
      </c>
      <c r="T1483" s="50" t="s">
        <v>184</v>
      </c>
      <c r="U1483" s="151">
        <f t="shared" ref="U1483:U1492" si="492">+J1483-I1483</f>
        <v>1</v>
      </c>
      <c r="V1483" s="50">
        <f t="shared" ref="V1483:V1492" si="493">IF(AND(G1483&lt;&gt;"",H1483&lt;&gt;""),1,0)</f>
        <v>1</v>
      </c>
      <c r="W1483" s="152">
        <f t="shared" ref="W1483:W1492" si="494">IF(OR(V1483=0,G1483="",H1483=""),0,IF(AND(V1483=1,U1483&lt;1,I1483=J1483,(H1483-G1483)&lt;=0.2075),H1483-G1483,IF(AND(V1483=1,U1483&lt;1,I1483=J1483,(H1483-G1483)&gt;0.2075),H1483-G1483-0.083,IF(AND(V1483=1,U1483&gt;1),((U1483-1)*0.3541)+(H1483-$AE$5)+($AF$5-G1483-0.083),IF(AND(V1483=1,U1483=1,I1483&lt;&gt;J1483,(H1483-G1483)&lt;=0.332),(H1483-$AE$5)+($AF$5-G1483)-0.166,(H1483-$AE$5)+($AF$5-G1483))))))</f>
        <v>0.5978888888888888</v>
      </c>
      <c r="X1483" s="152">
        <f t="shared" ref="X1483:X1492" si="495">IF(OR(V1483=0,G1483="",H1483=""),0,IF(AND(V1483=1,U1483&lt;1,I1483=J1483,(H1483-G1483)&lt;=0.2075),H1483-G1483,IF(AND(V1483=1,U1483&lt;1,I1483=J1483,(H1483-G1483)&gt;0.2075),H1483-G1483-0.04167,IF(AND(V1483=1,U1483&gt;1),((U1483-1)*0.583)+(H1483-$AE$3)+($AF$3-G1483-0.04167),IF(AND(V1483=1,U1483=1,I1483&lt;&gt;J1483,(H1483-G1483)&lt;=0.332),(H1483-$AE$3)+($AF$3-G1483)-0.166,(H1483-$AE$3)+($AF$3-G1483))))))</f>
        <v>0.82705555555555554</v>
      </c>
      <c r="Y1483" s="134">
        <f t="shared" ref="Y1483:Y1492" si="496">IFERROR(IF(H1483&gt;VLOOKUP(T1483,$AH$2:$AI$5,2,0),0,1),1)</f>
        <v>0</v>
      </c>
      <c r="Z1483" s="152">
        <f t="shared" ref="Z1483:Z1492" si="497">IF(Y1483=1,0,($AF$3-H1483))</f>
        <v>0.14583333333333337</v>
      </c>
      <c r="AA1483" s="152">
        <f t="shared" ref="AA1483:AA1492" si="498">X1483+Z1483</f>
        <v>0.97288888888888891</v>
      </c>
      <c r="AB1483" s="91">
        <f t="shared" ref="AB1483:AB1492" si="499">DAY(J1483)</f>
        <v>10</v>
      </c>
      <c r="AC1483" s="81">
        <f t="shared" ref="AC1483:AC1492" si="500">MONTH(J1483)</f>
        <v>6</v>
      </c>
      <c r="AD1483" s="81">
        <f t="shared" ref="AD1483:AD1492" si="501">WEEKNUM(J1483,21)</f>
        <v>23</v>
      </c>
      <c r="AE1483" s="81" t="str">
        <f t="shared" ref="AE1483:AE1492" si="502">AC1483&amp;"-"&amp;AD1483</f>
        <v>6-23</v>
      </c>
      <c r="AF1483" s="152">
        <f t="shared" ref="AF1483:AF1492" si="503">IFERROR(IF(OR(AH1483=0,M1483="",N1483=""),0,IF(AND(AH1483=1,AG1483&lt;1,K1483=L1483,(N1483-M1483)&lt;=0.2075),N1483-M1483,IF(AND(AH1483=1,AG1483&lt;1,K1483=L1483,(N1483-M1483)&gt;0.2075),N1483-M1483-0.083,IF(AND(AH1483=1,AG1483&gt;1),((AG1483-1)*0.3541)+(N1483-$AE$5)+($AF$5-M1483-0.083),IF(AND(AH1483=1,AG1483=1,K1483&lt;&gt;L1483,(N1483-M1483)&lt;=0.332),(N1483-$AE$5)+($AF$5-M1483)-0.166,(N1483-$AE$5)+($AF$5-M1483)))))),"")</f>
        <v>0.23991666666666661</v>
      </c>
      <c r="AG1483" s="153">
        <f t="shared" ref="AG1483:AG1492" si="504">(L1483-K1483)</f>
        <v>0</v>
      </c>
      <c r="AH1483" s="85">
        <f t="shared" ref="AH1483:AH1492" si="505">IF(AND(R1483&lt;&gt;"",S1483&lt;&gt;""),1,0)</f>
        <v>1</v>
      </c>
      <c r="AI1483" s="81">
        <f t="shared" ref="AI1483:AI1492" si="506">WEEKNUM(L1483,21)</f>
        <v>23</v>
      </c>
    </row>
    <row r="1484" spans="2:35" ht="30" x14ac:dyDescent="0.25">
      <c r="B1484" s="50" t="s">
        <v>2184</v>
      </c>
      <c r="C1484" s="85">
        <v>526</v>
      </c>
      <c r="D1484" s="85">
        <f t="shared" si="476"/>
        <v>1</v>
      </c>
      <c r="E1484" s="72" t="s">
        <v>2185</v>
      </c>
      <c r="F1484" s="50" t="s">
        <v>934</v>
      </c>
      <c r="G1484" s="70">
        <v>0.40277777777777773</v>
      </c>
      <c r="H1484" s="70">
        <v>0.625</v>
      </c>
      <c r="I1484" s="71">
        <v>44356</v>
      </c>
      <c r="J1484" s="71">
        <v>44356</v>
      </c>
      <c r="K1484" s="71">
        <v>44356</v>
      </c>
      <c r="L1484" s="71">
        <v>44356</v>
      </c>
      <c r="M1484" s="70">
        <v>0.45833333333333331</v>
      </c>
      <c r="N1484" s="70">
        <v>0.625</v>
      </c>
      <c r="O1484" s="50" t="s">
        <v>65</v>
      </c>
      <c r="P1484" s="50" t="s">
        <v>142</v>
      </c>
      <c r="Q1484" s="50" t="s">
        <v>77</v>
      </c>
      <c r="R1484" s="50" t="s">
        <v>351</v>
      </c>
      <c r="S1484" s="50" t="s">
        <v>337</v>
      </c>
      <c r="T1484" s="50" t="s">
        <v>184</v>
      </c>
      <c r="U1484" s="151">
        <f t="shared" si="492"/>
        <v>0</v>
      </c>
      <c r="V1484" s="50">
        <f t="shared" si="493"/>
        <v>1</v>
      </c>
      <c r="W1484" s="152">
        <f t="shared" si="494"/>
        <v>0.13922222222222225</v>
      </c>
      <c r="X1484" s="152">
        <f t="shared" si="495"/>
        <v>0.18055222222222228</v>
      </c>
      <c r="Y1484" s="134">
        <f t="shared" si="496"/>
        <v>1</v>
      </c>
      <c r="Z1484" s="152">
        <f t="shared" si="497"/>
        <v>0</v>
      </c>
      <c r="AA1484" s="152">
        <f t="shared" si="498"/>
        <v>0.18055222222222228</v>
      </c>
      <c r="AB1484" s="91">
        <f t="shared" si="499"/>
        <v>9</v>
      </c>
      <c r="AC1484" s="81">
        <f t="shared" si="500"/>
        <v>6</v>
      </c>
      <c r="AD1484" s="81">
        <f t="shared" si="501"/>
        <v>23</v>
      </c>
      <c r="AE1484" s="81" t="str">
        <f t="shared" si="502"/>
        <v>6-23</v>
      </c>
      <c r="AF1484" s="152">
        <f t="shared" si="503"/>
        <v>0.16666666666666669</v>
      </c>
      <c r="AG1484" s="153">
        <f t="shared" si="504"/>
        <v>0</v>
      </c>
      <c r="AH1484" s="85">
        <f t="shared" si="505"/>
        <v>1</v>
      </c>
      <c r="AI1484" s="81">
        <f t="shared" si="506"/>
        <v>23</v>
      </c>
    </row>
    <row r="1485" spans="2:35" x14ac:dyDescent="0.25">
      <c r="B1485" s="50" t="s">
        <v>88</v>
      </c>
      <c r="C1485" s="85">
        <v>527</v>
      </c>
      <c r="D1485" s="85">
        <f t="shared" si="476"/>
        <v>0</v>
      </c>
      <c r="E1485" s="50" t="s">
        <v>2202</v>
      </c>
      <c r="F1485" s="50" t="s">
        <v>897</v>
      </c>
      <c r="G1485" s="70">
        <v>0.47916666666666669</v>
      </c>
      <c r="H1485" s="70">
        <v>0.625</v>
      </c>
      <c r="I1485" s="71">
        <v>44356</v>
      </c>
      <c r="J1485" s="71">
        <v>44356</v>
      </c>
      <c r="K1485" s="71">
        <v>44356</v>
      </c>
      <c r="L1485" s="71">
        <v>44356</v>
      </c>
      <c r="M1485" s="70">
        <v>0.47916666666666669</v>
      </c>
      <c r="N1485" s="70">
        <v>0.58333333333333337</v>
      </c>
      <c r="O1485" s="50" t="s">
        <v>272</v>
      </c>
      <c r="P1485" s="50" t="s">
        <v>89</v>
      </c>
      <c r="Q1485" s="50" t="s">
        <v>77</v>
      </c>
      <c r="R1485" s="50" t="s">
        <v>351</v>
      </c>
      <c r="S1485" s="50" t="s">
        <v>337</v>
      </c>
      <c r="T1485" s="50" t="s">
        <v>184</v>
      </c>
      <c r="U1485" s="151">
        <f t="shared" si="492"/>
        <v>0</v>
      </c>
      <c r="V1485" s="50">
        <f t="shared" si="493"/>
        <v>1</v>
      </c>
      <c r="W1485" s="152">
        <f t="shared" si="494"/>
        <v>0.14583333333333331</v>
      </c>
      <c r="X1485" s="152">
        <f t="shared" si="495"/>
        <v>0.14583333333333331</v>
      </c>
      <c r="Y1485" s="134">
        <f t="shared" si="496"/>
        <v>1</v>
      </c>
      <c r="Z1485" s="152">
        <f t="shared" si="497"/>
        <v>0</v>
      </c>
      <c r="AA1485" s="152">
        <f t="shared" si="498"/>
        <v>0.14583333333333331</v>
      </c>
      <c r="AB1485" s="91">
        <f t="shared" si="499"/>
        <v>9</v>
      </c>
      <c r="AC1485" s="81">
        <f t="shared" si="500"/>
        <v>6</v>
      </c>
      <c r="AD1485" s="81">
        <f t="shared" si="501"/>
        <v>23</v>
      </c>
      <c r="AE1485" s="81" t="str">
        <f t="shared" si="502"/>
        <v>6-23</v>
      </c>
      <c r="AF1485" s="152">
        <f t="shared" si="503"/>
        <v>0.10416666666666669</v>
      </c>
      <c r="AG1485" s="153">
        <f t="shared" si="504"/>
        <v>0</v>
      </c>
      <c r="AH1485" s="85">
        <f t="shared" si="505"/>
        <v>1</v>
      </c>
      <c r="AI1485" s="81">
        <f t="shared" si="506"/>
        <v>23</v>
      </c>
    </row>
    <row r="1486" spans="2:35" x14ac:dyDescent="0.25">
      <c r="B1486" s="50" t="s">
        <v>88</v>
      </c>
      <c r="C1486" s="85">
        <v>527</v>
      </c>
      <c r="D1486" s="85">
        <f t="shared" si="476"/>
        <v>1</v>
      </c>
      <c r="E1486" s="50" t="s">
        <v>2260</v>
      </c>
      <c r="F1486" s="50" t="s">
        <v>903</v>
      </c>
      <c r="G1486" s="70">
        <v>0.35416666666666669</v>
      </c>
      <c r="H1486" s="70">
        <v>0.35972222222222222</v>
      </c>
      <c r="I1486" s="71">
        <v>44357</v>
      </c>
      <c r="J1486" s="71">
        <v>44357</v>
      </c>
      <c r="K1486" s="71">
        <v>44357</v>
      </c>
      <c r="L1486" s="71">
        <v>44357</v>
      </c>
      <c r="M1486" s="70">
        <v>0.35416666666666669</v>
      </c>
      <c r="N1486" s="70">
        <v>0.35972222222222222</v>
      </c>
      <c r="O1486" s="50" t="s">
        <v>2160</v>
      </c>
      <c r="P1486" s="50" t="s">
        <v>89</v>
      </c>
      <c r="Q1486" s="50" t="s">
        <v>47</v>
      </c>
      <c r="R1486" s="50" t="s">
        <v>2138</v>
      </c>
      <c r="S1486" s="50" t="s">
        <v>337</v>
      </c>
      <c r="T1486" s="50" t="s">
        <v>184</v>
      </c>
      <c r="U1486" s="151">
        <f t="shared" si="492"/>
        <v>0</v>
      </c>
      <c r="V1486" s="50">
        <f t="shared" si="493"/>
        <v>1</v>
      </c>
      <c r="W1486" s="152">
        <f t="shared" si="494"/>
        <v>5.5555555555555358E-3</v>
      </c>
      <c r="X1486" s="152">
        <f t="shared" si="495"/>
        <v>5.5555555555555358E-3</v>
      </c>
      <c r="Y1486" s="134">
        <f t="shared" si="496"/>
        <v>1</v>
      </c>
      <c r="Z1486" s="152">
        <f t="shared" si="497"/>
        <v>0</v>
      </c>
      <c r="AA1486" s="152">
        <f t="shared" si="498"/>
        <v>5.5555555555555358E-3</v>
      </c>
      <c r="AB1486" s="91">
        <f t="shared" si="499"/>
        <v>10</v>
      </c>
      <c r="AC1486" s="81">
        <f t="shared" si="500"/>
        <v>6</v>
      </c>
      <c r="AD1486" s="81">
        <f t="shared" si="501"/>
        <v>23</v>
      </c>
      <c r="AE1486" s="81" t="str">
        <f t="shared" si="502"/>
        <v>6-23</v>
      </c>
      <c r="AF1486" s="152">
        <f t="shared" si="503"/>
        <v>5.5555555555555358E-3</v>
      </c>
      <c r="AG1486" s="153">
        <f t="shared" si="504"/>
        <v>0</v>
      </c>
      <c r="AH1486" s="85">
        <f t="shared" si="505"/>
        <v>1</v>
      </c>
      <c r="AI1486" s="81">
        <f t="shared" si="506"/>
        <v>23</v>
      </c>
    </row>
    <row r="1487" spans="2:35" x14ac:dyDescent="0.25">
      <c r="B1487" s="50" t="s">
        <v>218</v>
      </c>
      <c r="C1487" s="85">
        <v>528</v>
      </c>
      <c r="D1487" s="85">
        <f t="shared" si="476"/>
        <v>0</v>
      </c>
      <c r="E1487" s="50" t="s">
        <v>2203</v>
      </c>
      <c r="F1487" s="50" t="s">
        <v>903</v>
      </c>
      <c r="G1487" s="70">
        <v>0.29166666666666669</v>
      </c>
      <c r="H1487" s="70">
        <v>0.45833333333333331</v>
      </c>
      <c r="I1487" s="71">
        <v>44357</v>
      </c>
      <c r="J1487" s="71">
        <v>44361</v>
      </c>
      <c r="K1487" s="71">
        <v>44357</v>
      </c>
      <c r="L1487" s="71">
        <v>44357</v>
      </c>
      <c r="M1487" s="70">
        <v>0.3125</v>
      </c>
      <c r="N1487" s="70">
        <v>0.375</v>
      </c>
      <c r="O1487" s="50" t="s">
        <v>126</v>
      </c>
      <c r="P1487" s="50" t="s">
        <v>296</v>
      </c>
      <c r="Q1487" s="50" t="s">
        <v>47</v>
      </c>
      <c r="R1487" s="50" t="s">
        <v>443</v>
      </c>
      <c r="S1487" s="50" t="s">
        <v>336</v>
      </c>
      <c r="T1487" s="50" t="s">
        <v>186</v>
      </c>
      <c r="U1487" s="151">
        <f t="shared" si="492"/>
        <v>4</v>
      </c>
      <c r="V1487" s="50">
        <f t="shared" si="493"/>
        <v>1</v>
      </c>
      <c r="W1487" s="152">
        <f t="shared" si="494"/>
        <v>1.5834666666666664</v>
      </c>
      <c r="X1487" s="152">
        <f t="shared" si="495"/>
        <v>2.5406633333333333</v>
      </c>
      <c r="Y1487" s="134">
        <f t="shared" si="496"/>
        <v>1</v>
      </c>
      <c r="Z1487" s="152">
        <f t="shared" si="497"/>
        <v>0</v>
      </c>
      <c r="AA1487" s="152">
        <f t="shared" si="498"/>
        <v>2.5406633333333333</v>
      </c>
      <c r="AB1487" s="91">
        <f t="shared" si="499"/>
        <v>14</v>
      </c>
      <c r="AC1487" s="81">
        <f t="shared" si="500"/>
        <v>6</v>
      </c>
      <c r="AD1487" s="81">
        <f t="shared" si="501"/>
        <v>24</v>
      </c>
      <c r="AE1487" s="81" t="str">
        <f t="shared" si="502"/>
        <v>6-24</v>
      </c>
      <c r="AF1487" s="152">
        <f t="shared" si="503"/>
        <v>6.25E-2</v>
      </c>
      <c r="AG1487" s="153">
        <f t="shared" si="504"/>
        <v>0</v>
      </c>
      <c r="AH1487" s="85">
        <f t="shared" si="505"/>
        <v>1</v>
      </c>
      <c r="AI1487" s="81">
        <f t="shared" si="506"/>
        <v>23</v>
      </c>
    </row>
    <row r="1488" spans="2:35" ht="30" x14ac:dyDescent="0.25">
      <c r="B1488" s="50" t="s">
        <v>218</v>
      </c>
      <c r="C1488" s="85">
        <v>528</v>
      </c>
      <c r="D1488" s="85">
        <f t="shared" si="476"/>
        <v>0</v>
      </c>
      <c r="E1488" s="72" t="s">
        <v>2234</v>
      </c>
      <c r="F1488" s="50" t="s">
        <v>1338</v>
      </c>
      <c r="G1488" s="70">
        <v>0.29166666666666669</v>
      </c>
      <c r="H1488" s="70">
        <v>0.45833333333333331</v>
      </c>
      <c r="I1488" s="71">
        <v>44357</v>
      </c>
      <c r="J1488" s="71">
        <v>44361</v>
      </c>
      <c r="K1488" s="71">
        <v>44357</v>
      </c>
      <c r="L1488" s="71">
        <v>44357</v>
      </c>
      <c r="M1488" s="70">
        <v>0.38541666666666669</v>
      </c>
      <c r="N1488" s="192">
        <v>0.70833333333333337</v>
      </c>
      <c r="O1488" s="50" t="s">
        <v>136</v>
      </c>
      <c r="P1488" s="50" t="s">
        <v>296</v>
      </c>
      <c r="Q1488" s="50" t="s">
        <v>77</v>
      </c>
      <c r="R1488" s="50" t="s">
        <v>350</v>
      </c>
      <c r="S1488" s="50" t="s">
        <v>337</v>
      </c>
      <c r="T1488" s="50" t="s">
        <v>186</v>
      </c>
      <c r="U1488" s="151">
        <f t="shared" si="492"/>
        <v>4</v>
      </c>
      <c r="V1488" s="50">
        <f t="shared" si="493"/>
        <v>1</v>
      </c>
      <c r="W1488" s="152">
        <f t="shared" si="494"/>
        <v>1.5834666666666664</v>
      </c>
      <c r="X1488" s="152">
        <f t="shared" si="495"/>
        <v>2.5406633333333333</v>
      </c>
      <c r="Y1488" s="134">
        <f t="shared" si="496"/>
        <v>1</v>
      </c>
      <c r="Z1488" s="152">
        <f t="shared" si="497"/>
        <v>0</v>
      </c>
      <c r="AA1488" s="152">
        <f t="shared" si="498"/>
        <v>2.5406633333333333</v>
      </c>
      <c r="AB1488" s="91">
        <f t="shared" si="499"/>
        <v>14</v>
      </c>
      <c r="AC1488" s="81">
        <f t="shared" si="500"/>
        <v>6</v>
      </c>
      <c r="AD1488" s="81">
        <f t="shared" si="501"/>
        <v>24</v>
      </c>
      <c r="AE1488" s="81" t="str">
        <f t="shared" si="502"/>
        <v>6-24</v>
      </c>
      <c r="AF1488" s="152">
        <f t="shared" si="503"/>
        <v>0.23991666666666667</v>
      </c>
      <c r="AG1488" s="153">
        <f t="shared" si="504"/>
        <v>0</v>
      </c>
      <c r="AH1488" s="85">
        <f t="shared" si="505"/>
        <v>1</v>
      </c>
      <c r="AI1488" s="81">
        <f t="shared" si="506"/>
        <v>23</v>
      </c>
    </row>
    <row r="1489" spans="2:35" x14ac:dyDescent="0.25">
      <c r="B1489" s="50" t="s">
        <v>218</v>
      </c>
      <c r="C1489" s="85">
        <v>528</v>
      </c>
      <c r="D1489" s="85">
        <f t="shared" si="476"/>
        <v>0</v>
      </c>
      <c r="E1489" s="72" t="s">
        <v>2267</v>
      </c>
      <c r="F1489" s="50" t="s">
        <v>903</v>
      </c>
      <c r="G1489" s="70">
        <v>0.29166666666666669</v>
      </c>
      <c r="H1489" s="70">
        <v>0.45833333333333331</v>
      </c>
      <c r="I1489" s="71">
        <v>44357</v>
      </c>
      <c r="J1489" s="71">
        <v>44361</v>
      </c>
      <c r="K1489" s="71">
        <v>44357</v>
      </c>
      <c r="L1489" s="71">
        <v>44357</v>
      </c>
      <c r="M1489" s="70">
        <v>0.3125</v>
      </c>
      <c r="N1489" s="192">
        <v>0.37638888888888888</v>
      </c>
      <c r="O1489" s="50" t="s">
        <v>2176</v>
      </c>
      <c r="P1489" s="50" t="s">
        <v>296</v>
      </c>
      <c r="Q1489" s="50" t="s">
        <v>77</v>
      </c>
      <c r="R1489" s="50" t="s">
        <v>2138</v>
      </c>
      <c r="S1489" s="50" t="s">
        <v>337</v>
      </c>
      <c r="T1489" s="50" t="s">
        <v>186</v>
      </c>
      <c r="U1489" s="151">
        <f t="shared" si="492"/>
        <v>4</v>
      </c>
      <c r="V1489" s="50">
        <f t="shared" si="493"/>
        <v>1</v>
      </c>
      <c r="W1489" s="152">
        <f t="shared" si="494"/>
        <v>1.5834666666666664</v>
      </c>
      <c r="X1489" s="152">
        <f t="shared" si="495"/>
        <v>2.5406633333333333</v>
      </c>
      <c r="Y1489" s="134">
        <f t="shared" si="496"/>
        <v>1</v>
      </c>
      <c r="Z1489" s="152">
        <f t="shared" si="497"/>
        <v>0</v>
      </c>
      <c r="AA1489" s="152">
        <f t="shared" si="498"/>
        <v>2.5406633333333333</v>
      </c>
      <c r="AB1489" s="91">
        <f t="shared" si="499"/>
        <v>14</v>
      </c>
      <c r="AC1489" s="81">
        <f t="shared" si="500"/>
        <v>6</v>
      </c>
      <c r="AD1489" s="81">
        <f t="shared" si="501"/>
        <v>24</v>
      </c>
      <c r="AE1489" s="81" t="str">
        <f t="shared" si="502"/>
        <v>6-24</v>
      </c>
      <c r="AF1489" s="152">
        <f t="shared" si="503"/>
        <v>6.3888888888888884E-2</v>
      </c>
      <c r="AG1489" s="153">
        <f t="shared" si="504"/>
        <v>0</v>
      </c>
      <c r="AH1489" s="85">
        <f t="shared" si="505"/>
        <v>1</v>
      </c>
      <c r="AI1489" s="81">
        <f t="shared" si="506"/>
        <v>23</v>
      </c>
    </row>
    <row r="1490" spans="2:35" ht="30" x14ac:dyDescent="0.25">
      <c r="B1490" s="50" t="s">
        <v>218</v>
      </c>
      <c r="C1490" s="85">
        <v>528</v>
      </c>
      <c r="D1490" s="85">
        <f t="shared" si="476"/>
        <v>0</v>
      </c>
      <c r="E1490" s="72" t="s">
        <v>2275</v>
      </c>
      <c r="F1490" s="50" t="s">
        <v>1338</v>
      </c>
      <c r="G1490" s="70">
        <v>0.29166666666666669</v>
      </c>
      <c r="H1490" s="70">
        <v>0.45833333333333331</v>
      </c>
      <c r="I1490" s="71">
        <v>44357</v>
      </c>
      <c r="J1490" s="71">
        <v>44361</v>
      </c>
      <c r="K1490" s="71">
        <v>44358</v>
      </c>
      <c r="L1490" s="71">
        <v>44358</v>
      </c>
      <c r="M1490" s="70">
        <v>0.3125</v>
      </c>
      <c r="N1490" s="70">
        <v>0.5</v>
      </c>
      <c r="O1490" s="50" t="s">
        <v>136</v>
      </c>
      <c r="P1490" s="50" t="s">
        <v>296</v>
      </c>
      <c r="Q1490" s="50" t="s">
        <v>77</v>
      </c>
      <c r="R1490" s="50" t="s">
        <v>350</v>
      </c>
      <c r="S1490" s="50" t="s">
        <v>337</v>
      </c>
      <c r="T1490" s="50" t="s">
        <v>186</v>
      </c>
      <c r="U1490" s="151">
        <f t="shared" si="492"/>
        <v>4</v>
      </c>
      <c r="V1490" s="50">
        <f t="shared" si="493"/>
        <v>1</v>
      </c>
      <c r="W1490" s="152">
        <f t="shared" si="494"/>
        <v>1.5834666666666664</v>
      </c>
      <c r="X1490" s="152">
        <f t="shared" si="495"/>
        <v>2.5406633333333333</v>
      </c>
      <c r="Y1490" s="134">
        <f t="shared" si="496"/>
        <v>1</v>
      </c>
      <c r="Z1490" s="152">
        <f t="shared" si="497"/>
        <v>0</v>
      </c>
      <c r="AA1490" s="152">
        <f t="shared" si="498"/>
        <v>2.5406633333333333</v>
      </c>
      <c r="AB1490" s="91">
        <f t="shared" si="499"/>
        <v>14</v>
      </c>
      <c r="AC1490" s="81">
        <f t="shared" si="500"/>
        <v>6</v>
      </c>
      <c r="AD1490" s="81">
        <f t="shared" si="501"/>
        <v>24</v>
      </c>
      <c r="AE1490" s="81" t="str">
        <f t="shared" si="502"/>
        <v>6-24</v>
      </c>
      <c r="AF1490" s="152">
        <f t="shared" si="503"/>
        <v>0.1875</v>
      </c>
      <c r="AG1490" s="153">
        <f t="shared" si="504"/>
        <v>0</v>
      </c>
      <c r="AH1490" s="85">
        <f t="shared" si="505"/>
        <v>1</v>
      </c>
      <c r="AI1490" s="81">
        <f t="shared" si="506"/>
        <v>23</v>
      </c>
    </row>
    <row r="1491" spans="2:35" ht="60" x14ac:dyDescent="0.25">
      <c r="B1491" s="50" t="s">
        <v>218</v>
      </c>
      <c r="C1491" s="85">
        <v>528</v>
      </c>
      <c r="D1491" s="85">
        <f t="shared" si="476"/>
        <v>0</v>
      </c>
      <c r="E1491" s="72" t="s">
        <v>2289</v>
      </c>
      <c r="F1491" s="50" t="s">
        <v>934</v>
      </c>
      <c r="G1491" s="70">
        <v>0.29166666666666669</v>
      </c>
      <c r="H1491" s="70">
        <v>0.45833333333333331</v>
      </c>
      <c r="I1491" s="71">
        <v>44357</v>
      </c>
      <c r="J1491" s="71">
        <v>44361</v>
      </c>
      <c r="K1491" s="71">
        <v>44358</v>
      </c>
      <c r="L1491" s="71">
        <v>44358</v>
      </c>
      <c r="M1491" s="70">
        <v>0.4236111111111111</v>
      </c>
      <c r="N1491" s="70">
        <v>0.52083333333333337</v>
      </c>
      <c r="O1491" s="50" t="s">
        <v>65</v>
      </c>
      <c r="P1491" s="50" t="s">
        <v>296</v>
      </c>
      <c r="Q1491" s="50" t="s">
        <v>77</v>
      </c>
      <c r="R1491" s="50" t="s">
        <v>674</v>
      </c>
      <c r="S1491" s="50" t="s">
        <v>337</v>
      </c>
      <c r="T1491" s="50" t="s">
        <v>186</v>
      </c>
      <c r="U1491" s="151">
        <f t="shared" si="492"/>
        <v>4</v>
      </c>
      <c r="V1491" s="50">
        <f t="shared" si="493"/>
        <v>1</v>
      </c>
      <c r="W1491" s="152">
        <f t="shared" si="494"/>
        <v>1.5834666666666664</v>
      </c>
      <c r="X1491" s="152">
        <f t="shared" si="495"/>
        <v>2.5406633333333333</v>
      </c>
      <c r="Y1491" s="134">
        <f t="shared" si="496"/>
        <v>1</v>
      </c>
      <c r="Z1491" s="152">
        <f t="shared" si="497"/>
        <v>0</v>
      </c>
      <c r="AA1491" s="152">
        <f t="shared" si="498"/>
        <v>2.5406633333333333</v>
      </c>
      <c r="AB1491" s="91">
        <f t="shared" si="499"/>
        <v>14</v>
      </c>
      <c r="AC1491" s="81">
        <f t="shared" si="500"/>
        <v>6</v>
      </c>
      <c r="AD1491" s="81">
        <f t="shared" si="501"/>
        <v>24</v>
      </c>
      <c r="AE1491" s="81" t="str">
        <f t="shared" si="502"/>
        <v>6-24</v>
      </c>
      <c r="AF1491" s="152">
        <f t="shared" si="503"/>
        <v>9.7222222222222265E-2</v>
      </c>
      <c r="AG1491" s="153">
        <f t="shared" si="504"/>
        <v>0</v>
      </c>
      <c r="AH1491" s="85">
        <f t="shared" si="505"/>
        <v>1</v>
      </c>
      <c r="AI1491" s="81">
        <f t="shared" si="506"/>
        <v>23</v>
      </c>
    </row>
    <row r="1492" spans="2:35" ht="45" x14ac:dyDescent="0.25">
      <c r="B1492" s="50" t="s">
        <v>218</v>
      </c>
      <c r="C1492" s="85">
        <v>528</v>
      </c>
      <c r="D1492" s="85">
        <f t="shared" si="476"/>
        <v>0</v>
      </c>
      <c r="E1492" s="72" t="s">
        <v>2290</v>
      </c>
      <c r="F1492" s="50" t="s">
        <v>1082</v>
      </c>
      <c r="G1492" s="70">
        <v>0.29166666666666669</v>
      </c>
      <c r="H1492" s="70">
        <v>0.45833333333333331</v>
      </c>
      <c r="I1492" s="71">
        <v>44357</v>
      </c>
      <c r="J1492" s="71">
        <v>44361</v>
      </c>
      <c r="K1492" s="71">
        <v>44358</v>
      </c>
      <c r="L1492" s="71">
        <v>44358</v>
      </c>
      <c r="M1492" s="70">
        <v>0.58333333333333337</v>
      </c>
      <c r="N1492" s="70">
        <v>0.66666666666666663</v>
      </c>
      <c r="O1492" s="50" t="s">
        <v>126</v>
      </c>
      <c r="P1492" s="50" t="s">
        <v>296</v>
      </c>
      <c r="Q1492" s="50" t="s">
        <v>77</v>
      </c>
      <c r="R1492" s="50" t="s">
        <v>443</v>
      </c>
      <c r="S1492" s="50" t="s">
        <v>337</v>
      </c>
      <c r="T1492" s="50" t="s">
        <v>186</v>
      </c>
      <c r="U1492" s="151">
        <f t="shared" si="492"/>
        <v>4</v>
      </c>
      <c r="V1492" s="50">
        <f t="shared" si="493"/>
        <v>1</v>
      </c>
      <c r="W1492" s="152">
        <f t="shared" si="494"/>
        <v>1.5834666666666664</v>
      </c>
      <c r="X1492" s="152">
        <f t="shared" si="495"/>
        <v>2.5406633333333333</v>
      </c>
      <c r="Y1492" s="134">
        <f t="shared" si="496"/>
        <v>1</v>
      </c>
      <c r="Z1492" s="152">
        <f t="shared" si="497"/>
        <v>0</v>
      </c>
      <c r="AA1492" s="152">
        <f t="shared" si="498"/>
        <v>2.5406633333333333</v>
      </c>
      <c r="AB1492" s="91">
        <f t="shared" si="499"/>
        <v>14</v>
      </c>
      <c r="AC1492" s="81">
        <f t="shared" si="500"/>
        <v>6</v>
      </c>
      <c r="AD1492" s="81">
        <f t="shared" si="501"/>
        <v>24</v>
      </c>
      <c r="AE1492" s="81" t="str">
        <f t="shared" si="502"/>
        <v>6-24</v>
      </c>
      <c r="AF1492" s="152">
        <f t="shared" si="503"/>
        <v>8.3333333333333259E-2</v>
      </c>
      <c r="AG1492" s="153">
        <f t="shared" si="504"/>
        <v>0</v>
      </c>
      <c r="AH1492" s="85">
        <f t="shared" si="505"/>
        <v>1</v>
      </c>
      <c r="AI1492" s="81">
        <f t="shared" si="506"/>
        <v>23</v>
      </c>
    </row>
    <row r="1493" spans="2:35" ht="45" x14ac:dyDescent="0.25">
      <c r="B1493" s="50" t="s">
        <v>218</v>
      </c>
      <c r="C1493" s="85">
        <v>528</v>
      </c>
      <c r="D1493" s="85">
        <f t="shared" si="476"/>
        <v>0</v>
      </c>
      <c r="E1493" s="72" t="s">
        <v>2316</v>
      </c>
      <c r="F1493" s="50" t="s">
        <v>934</v>
      </c>
      <c r="G1493" s="70">
        <v>0.29166666666666669</v>
      </c>
      <c r="H1493" s="70">
        <v>0.45833333333333331</v>
      </c>
      <c r="I1493" s="71">
        <v>44357</v>
      </c>
      <c r="J1493" s="71">
        <v>44361</v>
      </c>
      <c r="K1493" s="71">
        <v>44359</v>
      </c>
      <c r="L1493" s="71">
        <v>44359</v>
      </c>
      <c r="M1493" s="70">
        <v>0.3298611111111111</v>
      </c>
      <c r="N1493" s="70">
        <v>0.59375</v>
      </c>
      <c r="O1493" s="50" t="s">
        <v>65</v>
      </c>
      <c r="P1493" s="50" t="s">
        <v>296</v>
      </c>
      <c r="Q1493" s="50" t="s">
        <v>77</v>
      </c>
      <c r="R1493" s="50" t="s">
        <v>351</v>
      </c>
      <c r="S1493" s="50" t="s">
        <v>337</v>
      </c>
      <c r="T1493" s="50" t="s">
        <v>186</v>
      </c>
      <c r="U1493" s="151">
        <f t="shared" ref="U1493:U1556" si="507">+J1493-I1493</f>
        <v>4</v>
      </c>
      <c r="V1493" s="50">
        <f t="shared" ref="V1493:V1556" si="508">IF(AND(G1493&lt;&gt;"",H1493&lt;&gt;""),1,0)</f>
        <v>1</v>
      </c>
      <c r="W1493" s="152">
        <f t="shared" ref="W1493:W1524" si="509">IF(OR(V1493=0,G1493="",H1493=""),0,IF(AND(V1493=1,U1493&lt;1,I1493=J1493,(H1493-G1493)&lt;=0.2075),H1493-G1493,IF(AND(V1493=1,U1493&lt;1,I1493=J1493,(H1493-G1493)&gt;0.2075),H1493-G1493-0.083,IF(AND(V1493=1,U1493&gt;1),((U1493-1)*0.3541)+(H1493-$AE$5)+($AF$5-G1493-0.083),IF(AND(V1493=1,U1493=1,I1493&lt;&gt;J1493,(H1493-G1493)&lt;=0.332),(H1493-$AE$5)+($AF$5-G1493)-0.166,(H1493-$AE$5)+($AF$5-G1493))))))</f>
        <v>1.5834666666666664</v>
      </c>
      <c r="X1493" s="152">
        <f t="shared" ref="X1493:X1524" si="510">IF(OR(V1493=0,G1493="",H1493=""),0,IF(AND(V1493=1,U1493&lt;1,I1493=J1493,(H1493-G1493)&lt;=0.2075),H1493-G1493,IF(AND(V1493=1,U1493&lt;1,I1493=J1493,(H1493-G1493)&gt;0.2075),H1493-G1493-0.04167,IF(AND(V1493=1,U1493&gt;1),((U1493-1)*0.583)+(H1493-$AE$3)+($AF$3-G1493-0.04167),IF(AND(V1493=1,U1493=1,I1493&lt;&gt;J1493,(H1493-G1493)&lt;=0.332),(H1493-$AE$3)+($AF$3-G1493)-0.166,(H1493-$AE$3)+($AF$3-G1493))))))</f>
        <v>2.5406633333333333</v>
      </c>
      <c r="Y1493" s="134">
        <f t="shared" ref="Y1493:Y1556" si="511">IFERROR(IF(H1493&gt;VLOOKUP(T1493,$AH$2:$AI$5,2,0),0,1),1)</f>
        <v>1</v>
      </c>
      <c r="Z1493" s="152">
        <f t="shared" ref="Z1493:Z1556" si="512">IF(Y1493=1,0,($AF$3-H1493))</f>
        <v>0</v>
      </c>
      <c r="AA1493" s="152">
        <f t="shared" ref="AA1493:AA1556" si="513">X1493+Z1493</f>
        <v>2.5406633333333333</v>
      </c>
      <c r="AB1493" s="91">
        <f t="shared" ref="AB1493:AB1556" si="514">DAY(J1493)</f>
        <v>14</v>
      </c>
      <c r="AC1493" s="81">
        <f t="shared" ref="AC1493:AC1556" si="515">MONTH(J1493)</f>
        <v>6</v>
      </c>
      <c r="AD1493" s="81">
        <f t="shared" ref="AD1493:AD1556" si="516">WEEKNUM(J1493,21)</f>
        <v>24</v>
      </c>
      <c r="AE1493" s="81" t="str">
        <f t="shared" ref="AE1493:AE1556" si="517">AC1493&amp;"-"&amp;AD1493</f>
        <v>6-24</v>
      </c>
      <c r="AF1493" s="152">
        <f t="shared" ref="AF1493:AF1524" si="518">IFERROR(IF(OR(AH1493=0,M1493="",N1493=""),0,IF(AND(AH1493=1,AG1493&lt;1,K1493=L1493,(N1493-M1493)&lt;=0.2075),N1493-M1493,IF(AND(AH1493=1,AG1493&lt;1,K1493=L1493,(N1493-M1493)&gt;0.2075),N1493-M1493-0.083,IF(AND(AH1493=1,AG1493&gt;1),((AG1493-1)*0.3541)+(N1493-$AE$5)+($AF$5-M1493-0.083),IF(AND(AH1493=1,AG1493=1,K1493&lt;&gt;L1493,(N1493-M1493)&lt;=0.332),(N1493-$AE$5)+($AF$5-M1493)-0.166,(N1493-$AE$5)+($AF$5-M1493)))))),"")</f>
        <v>0.18088888888888888</v>
      </c>
      <c r="AG1493" s="153">
        <f t="shared" ref="AG1493:AG1556" si="519">(L1493-K1493)</f>
        <v>0</v>
      </c>
      <c r="AH1493" s="85">
        <f t="shared" ref="AH1493:AH1556" si="520">IF(AND(R1493&lt;&gt;"",S1493&lt;&gt;""),1,0)</f>
        <v>1</v>
      </c>
      <c r="AI1493" s="81">
        <f t="shared" ref="AI1493:AI1556" si="521">WEEKNUM(L1493,21)</f>
        <v>23</v>
      </c>
    </row>
    <row r="1494" spans="2:35" ht="30" x14ac:dyDescent="0.25">
      <c r="B1494" s="50" t="s">
        <v>218</v>
      </c>
      <c r="C1494" s="85">
        <v>528</v>
      </c>
      <c r="D1494" s="85">
        <f>IF(C1494=C1496,0,1)</f>
        <v>0</v>
      </c>
      <c r="E1494" s="72" t="s">
        <v>2317</v>
      </c>
      <c r="F1494" s="50" t="s">
        <v>903</v>
      </c>
      <c r="G1494" s="70">
        <v>0.29166666666666669</v>
      </c>
      <c r="H1494" s="70">
        <v>0.45833333333333331</v>
      </c>
      <c r="I1494" s="71">
        <v>44357</v>
      </c>
      <c r="J1494" s="71">
        <v>44361</v>
      </c>
      <c r="K1494" s="71">
        <v>44361</v>
      </c>
      <c r="L1494" s="71">
        <v>44361</v>
      </c>
      <c r="M1494" s="70">
        <v>0.33333333333333331</v>
      </c>
      <c r="N1494" s="70">
        <v>0.375</v>
      </c>
      <c r="O1494" s="72" t="s">
        <v>2318</v>
      </c>
      <c r="P1494" s="50" t="s">
        <v>296</v>
      </c>
      <c r="Q1494" s="50" t="s">
        <v>77</v>
      </c>
      <c r="R1494" s="50" t="s">
        <v>443</v>
      </c>
      <c r="S1494" s="50" t="s">
        <v>337</v>
      </c>
      <c r="T1494" s="50" t="s">
        <v>186</v>
      </c>
      <c r="U1494" s="151">
        <f t="shared" si="507"/>
        <v>4</v>
      </c>
      <c r="V1494" s="50">
        <f t="shared" si="508"/>
        <v>1</v>
      </c>
      <c r="W1494" s="152">
        <f t="shared" si="509"/>
        <v>1.5834666666666664</v>
      </c>
      <c r="X1494" s="152">
        <f t="shared" si="510"/>
        <v>2.5406633333333333</v>
      </c>
      <c r="Y1494" s="134">
        <f t="shared" si="511"/>
        <v>1</v>
      </c>
      <c r="Z1494" s="152">
        <f t="shared" si="512"/>
        <v>0</v>
      </c>
      <c r="AA1494" s="152">
        <f t="shared" si="513"/>
        <v>2.5406633333333333</v>
      </c>
      <c r="AB1494" s="91">
        <f t="shared" si="514"/>
        <v>14</v>
      </c>
      <c r="AC1494" s="81">
        <f t="shared" si="515"/>
        <v>6</v>
      </c>
      <c r="AD1494" s="81">
        <f t="shared" si="516"/>
        <v>24</v>
      </c>
      <c r="AE1494" s="81" t="str">
        <f t="shared" si="517"/>
        <v>6-24</v>
      </c>
      <c r="AF1494" s="152">
        <f t="shared" si="518"/>
        <v>4.1666666666666685E-2</v>
      </c>
      <c r="AG1494" s="153">
        <f t="shared" si="519"/>
        <v>0</v>
      </c>
      <c r="AH1494" s="85">
        <f t="shared" si="520"/>
        <v>1</v>
      </c>
      <c r="AI1494" s="81">
        <f t="shared" si="521"/>
        <v>24</v>
      </c>
    </row>
    <row r="1495" spans="2:35" x14ac:dyDescent="0.25">
      <c r="B1495" s="50" t="s">
        <v>218</v>
      </c>
      <c r="C1495" s="85">
        <v>528</v>
      </c>
      <c r="D1495" s="85">
        <v>0</v>
      </c>
      <c r="E1495" s="72" t="s">
        <v>2389</v>
      </c>
      <c r="F1495" s="50" t="s">
        <v>1051</v>
      </c>
      <c r="G1495" s="70">
        <v>0.29166666666666669</v>
      </c>
      <c r="H1495" s="70">
        <v>0.45833333333333331</v>
      </c>
      <c r="I1495" s="71">
        <v>44357</v>
      </c>
      <c r="J1495" s="71">
        <v>44361</v>
      </c>
      <c r="K1495" s="71">
        <v>44361</v>
      </c>
      <c r="L1495" s="71">
        <v>44361</v>
      </c>
      <c r="M1495" s="70">
        <v>0.33333333333333331</v>
      </c>
      <c r="N1495" s="70">
        <v>0.45833333333333331</v>
      </c>
      <c r="O1495" s="72" t="s">
        <v>62</v>
      </c>
      <c r="P1495" s="50" t="s">
        <v>296</v>
      </c>
      <c r="Q1495" s="50" t="s">
        <v>77</v>
      </c>
      <c r="R1495" s="50" t="s">
        <v>349</v>
      </c>
      <c r="S1495" s="50" t="s">
        <v>337</v>
      </c>
      <c r="T1495" s="50" t="s">
        <v>186</v>
      </c>
      <c r="U1495" s="151">
        <f t="shared" si="507"/>
        <v>4</v>
      </c>
      <c r="V1495" s="50">
        <f t="shared" si="508"/>
        <v>1</v>
      </c>
      <c r="W1495" s="152">
        <f t="shared" si="509"/>
        <v>1.5834666666666664</v>
      </c>
      <c r="X1495" s="152">
        <f t="shared" si="510"/>
        <v>2.5406633333333333</v>
      </c>
      <c r="Y1495" s="134">
        <f t="shared" si="511"/>
        <v>1</v>
      </c>
      <c r="Z1495" s="152">
        <f t="shared" si="512"/>
        <v>0</v>
      </c>
      <c r="AA1495" s="152">
        <f t="shared" si="513"/>
        <v>2.5406633333333333</v>
      </c>
      <c r="AB1495" s="91">
        <f t="shared" si="514"/>
        <v>14</v>
      </c>
      <c r="AC1495" s="81">
        <f t="shared" si="515"/>
        <v>6</v>
      </c>
      <c r="AD1495" s="81">
        <f t="shared" si="516"/>
        <v>24</v>
      </c>
      <c r="AE1495" s="81" t="str">
        <f t="shared" si="517"/>
        <v>6-24</v>
      </c>
      <c r="AF1495" s="152">
        <f t="shared" si="518"/>
        <v>0.125</v>
      </c>
      <c r="AG1495" s="153">
        <f t="shared" si="519"/>
        <v>0</v>
      </c>
      <c r="AH1495" s="85">
        <f t="shared" si="520"/>
        <v>1</v>
      </c>
      <c r="AI1495" s="81">
        <f t="shared" si="521"/>
        <v>24</v>
      </c>
    </row>
    <row r="1496" spans="2:35" ht="30" x14ac:dyDescent="0.25">
      <c r="B1496" s="50" t="s">
        <v>218</v>
      </c>
      <c r="C1496" s="85">
        <v>528</v>
      </c>
      <c r="D1496" s="85">
        <v>0</v>
      </c>
      <c r="E1496" s="72" t="s">
        <v>2336</v>
      </c>
      <c r="F1496" s="50" t="s">
        <v>903</v>
      </c>
      <c r="G1496" s="70">
        <v>0.29166666666666669</v>
      </c>
      <c r="H1496" s="70">
        <v>0.45833333333333331</v>
      </c>
      <c r="I1496" s="71">
        <v>44357</v>
      </c>
      <c r="J1496" s="71">
        <v>44361</v>
      </c>
      <c r="K1496" s="71">
        <v>44359</v>
      </c>
      <c r="L1496" s="71">
        <v>44359</v>
      </c>
      <c r="M1496" s="70">
        <v>0.42708333333333331</v>
      </c>
      <c r="N1496" s="70">
        <v>0.49513888888888885</v>
      </c>
      <c r="O1496" s="72" t="s">
        <v>2217</v>
      </c>
      <c r="P1496" s="50" t="s">
        <v>296</v>
      </c>
      <c r="Q1496" s="50" t="s">
        <v>77</v>
      </c>
      <c r="R1496" s="50" t="s">
        <v>2138</v>
      </c>
      <c r="S1496" s="50" t="s">
        <v>337</v>
      </c>
      <c r="T1496" s="50" t="s">
        <v>186</v>
      </c>
      <c r="U1496" s="151">
        <f t="shared" si="507"/>
        <v>4</v>
      </c>
      <c r="V1496" s="50">
        <f t="shared" si="508"/>
        <v>1</v>
      </c>
      <c r="W1496" s="152">
        <f t="shared" si="509"/>
        <v>1.5834666666666664</v>
      </c>
      <c r="X1496" s="152">
        <f t="shared" si="510"/>
        <v>2.5406633333333333</v>
      </c>
      <c r="Y1496" s="134">
        <f t="shared" si="511"/>
        <v>1</v>
      </c>
      <c r="Z1496" s="152">
        <f t="shared" si="512"/>
        <v>0</v>
      </c>
      <c r="AA1496" s="152">
        <f t="shared" si="513"/>
        <v>2.5406633333333333</v>
      </c>
      <c r="AB1496" s="91">
        <f t="shared" si="514"/>
        <v>14</v>
      </c>
      <c r="AC1496" s="81">
        <f t="shared" si="515"/>
        <v>6</v>
      </c>
      <c r="AD1496" s="81">
        <f t="shared" si="516"/>
        <v>24</v>
      </c>
      <c r="AE1496" s="81" t="str">
        <f t="shared" si="517"/>
        <v>6-24</v>
      </c>
      <c r="AF1496" s="152">
        <f t="shared" si="518"/>
        <v>6.8055555555555536E-2</v>
      </c>
      <c r="AG1496" s="153">
        <f t="shared" si="519"/>
        <v>0</v>
      </c>
      <c r="AH1496" s="85">
        <f t="shared" si="520"/>
        <v>1</v>
      </c>
      <c r="AI1496" s="81">
        <f t="shared" si="521"/>
        <v>23</v>
      </c>
    </row>
    <row r="1497" spans="2:35" x14ac:dyDescent="0.25">
      <c r="B1497" s="50" t="s">
        <v>205</v>
      </c>
      <c r="C1497" s="85">
        <v>529</v>
      </c>
      <c r="D1497" s="85">
        <f t="shared" si="476"/>
        <v>0</v>
      </c>
      <c r="E1497" s="50" t="s">
        <v>2219</v>
      </c>
      <c r="F1497" s="50" t="s">
        <v>903</v>
      </c>
      <c r="G1497" s="70">
        <v>0.58333333333333337</v>
      </c>
      <c r="H1497" s="70">
        <v>0.63402777777777775</v>
      </c>
      <c r="I1497" s="71">
        <v>44356</v>
      </c>
      <c r="J1497" s="71">
        <v>44356</v>
      </c>
      <c r="K1497" s="71">
        <v>44356</v>
      </c>
      <c r="L1497" s="71">
        <v>44356</v>
      </c>
      <c r="M1497" s="70">
        <v>0.58888888888888891</v>
      </c>
      <c r="N1497" s="70">
        <v>0.63402777777777775</v>
      </c>
      <c r="O1497" s="50" t="s">
        <v>2160</v>
      </c>
      <c r="P1497" s="50" t="s">
        <v>268</v>
      </c>
      <c r="Q1497" s="50" t="s">
        <v>47</v>
      </c>
      <c r="R1497" s="50" t="s">
        <v>2138</v>
      </c>
      <c r="S1497" s="50" t="s">
        <v>337</v>
      </c>
      <c r="T1497" s="50" t="s">
        <v>184</v>
      </c>
      <c r="U1497" s="151">
        <f t="shared" si="507"/>
        <v>0</v>
      </c>
      <c r="V1497" s="50">
        <f t="shared" si="508"/>
        <v>1</v>
      </c>
      <c r="W1497" s="152">
        <f t="shared" si="509"/>
        <v>5.0694444444444375E-2</v>
      </c>
      <c r="X1497" s="152">
        <f t="shared" si="510"/>
        <v>5.0694444444444375E-2</v>
      </c>
      <c r="Y1497" s="134">
        <f t="shared" si="511"/>
        <v>1</v>
      </c>
      <c r="Z1497" s="152">
        <f t="shared" si="512"/>
        <v>0</v>
      </c>
      <c r="AA1497" s="152">
        <f t="shared" si="513"/>
        <v>5.0694444444444375E-2</v>
      </c>
      <c r="AB1497" s="91">
        <f t="shared" si="514"/>
        <v>9</v>
      </c>
      <c r="AC1497" s="81">
        <f t="shared" si="515"/>
        <v>6</v>
      </c>
      <c r="AD1497" s="81">
        <f t="shared" si="516"/>
        <v>23</v>
      </c>
      <c r="AE1497" s="81" t="str">
        <f t="shared" si="517"/>
        <v>6-23</v>
      </c>
      <c r="AF1497" s="152">
        <f t="shared" si="518"/>
        <v>4.513888888888884E-2</v>
      </c>
      <c r="AG1497" s="153">
        <f t="shared" si="519"/>
        <v>0</v>
      </c>
      <c r="AH1497" s="85">
        <f t="shared" si="520"/>
        <v>1</v>
      </c>
      <c r="AI1497" s="81">
        <f t="shared" si="521"/>
        <v>23</v>
      </c>
    </row>
    <row r="1498" spans="2:35" x14ac:dyDescent="0.25">
      <c r="B1498" s="50" t="s">
        <v>249</v>
      </c>
      <c r="C1498" s="85">
        <v>529</v>
      </c>
      <c r="D1498" s="85">
        <f t="shared" si="476"/>
        <v>1</v>
      </c>
      <c r="E1498" s="50" t="s">
        <v>2220</v>
      </c>
      <c r="F1498" s="50" t="s">
        <v>903</v>
      </c>
      <c r="G1498" s="70">
        <v>0.58333333333333337</v>
      </c>
      <c r="H1498" s="70">
        <v>0.63402777777777775</v>
      </c>
      <c r="I1498" s="71">
        <v>44356</v>
      </c>
      <c r="J1498" s="71">
        <v>44356</v>
      </c>
      <c r="K1498" s="71">
        <v>44356</v>
      </c>
      <c r="L1498" s="71">
        <v>44356</v>
      </c>
      <c r="M1498" s="70">
        <v>0.58333333333333337</v>
      </c>
      <c r="N1498" s="70">
        <v>0.61111111111111105</v>
      </c>
      <c r="O1498" s="50" t="s">
        <v>2176</v>
      </c>
      <c r="P1498" s="50" t="s">
        <v>268</v>
      </c>
      <c r="Q1498" s="50" t="s">
        <v>77</v>
      </c>
      <c r="R1498" s="50" t="s">
        <v>2138</v>
      </c>
      <c r="S1498" s="50" t="s">
        <v>337</v>
      </c>
      <c r="T1498" s="50" t="s">
        <v>184</v>
      </c>
      <c r="U1498" s="151">
        <f t="shared" si="507"/>
        <v>0</v>
      </c>
      <c r="V1498" s="50">
        <f t="shared" si="508"/>
        <v>1</v>
      </c>
      <c r="W1498" s="152">
        <f t="shared" si="509"/>
        <v>5.0694444444444375E-2</v>
      </c>
      <c r="X1498" s="152">
        <f t="shared" si="510"/>
        <v>5.0694444444444375E-2</v>
      </c>
      <c r="Y1498" s="134">
        <f t="shared" si="511"/>
        <v>1</v>
      </c>
      <c r="Z1498" s="152">
        <f t="shared" si="512"/>
        <v>0</v>
      </c>
      <c r="AA1498" s="152">
        <f t="shared" si="513"/>
        <v>5.0694444444444375E-2</v>
      </c>
      <c r="AB1498" s="91">
        <f t="shared" si="514"/>
        <v>9</v>
      </c>
      <c r="AC1498" s="81">
        <f t="shared" si="515"/>
        <v>6</v>
      </c>
      <c r="AD1498" s="81">
        <f t="shared" si="516"/>
        <v>23</v>
      </c>
      <c r="AE1498" s="81" t="str">
        <f t="shared" si="517"/>
        <v>6-23</v>
      </c>
      <c r="AF1498" s="152">
        <f t="shared" si="518"/>
        <v>2.7777777777777679E-2</v>
      </c>
      <c r="AG1498" s="153">
        <f t="shared" si="519"/>
        <v>0</v>
      </c>
      <c r="AH1498" s="85">
        <f t="shared" si="520"/>
        <v>1</v>
      </c>
      <c r="AI1498" s="81">
        <f t="shared" si="521"/>
        <v>23</v>
      </c>
    </row>
    <row r="1499" spans="2:35" x14ac:dyDescent="0.25">
      <c r="B1499" s="50" t="s">
        <v>217</v>
      </c>
      <c r="C1499" s="85">
        <v>530</v>
      </c>
      <c r="D1499" s="85">
        <f t="shared" si="476"/>
        <v>1</v>
      </c>
      <c r="E1499" s="50" t="s">
        <v>2218</v>
      </c>
      <c r="F1499" s="50" t="s">
        <v>903</v>
      </c>
      <c r="G1499" s="70">
        <v>0.65277777777777779</v>
      </c>
      <c r="H1499" s="70">
        <v>0.67361111111111116</v>
      </c>
      <c r="I1499" s="71">
        <v>44356</v>
      </c>
      <c r="J1499" s="71">
        <v>44356</v>
      </c>
      <c r="K1499" s="71">
        <v>44356</v>
      </c>
      <c r="L1499" s="71">
        <v>44356</v>
      </c>
      <c r="M1499" s="70">
        <v>0.65277777777777779</v>
      </c>
      <c r="N1499" s="70">
        <v>0.67361111111111116</v>
      </c>
      <c r="O1499" s="50" t="s">
        <v>2176</v>
      </c>
      <c r="P1499" s="50" t="s">
        <v>276</v>
      </c>
      <c r="Q1499" s="50" t="s">
        <v>47</v>
      </c>
      <c r="R1499" s="50" t="s">
        <v>2138</v>
      </c>
      <c r="S1499" s="50" t="s">
        <v>337</v>
      </c>
      <c r="T1499" s="50" t="s">
        <v>184</v>
      </c>
      <c r="U1499" s="151">
        <f t="shared" si="507"/>
        <v>0</v>
      </c>
      <c r="V1499" s="50">
        <f t="shared" si="508"/>
        <v>1</v>
      </c>
      <c r="W1499" s="152">
        <f t="shared" si="509"/>
        <v>2.083333333333337E-2</v>
      </c>
      <c r="X1499" s="152">
        <f t="shared" si="510"/>
        <v>2.083333333333337E-2</v>
      </c>
      <c r="Y1499" s="134">
        <f t="shared" si="511"/>
        <v>0</v>
      </c>
      <c r="Z1499" s="152">
        <f t="shared" si="512"/>
        <v>0.20138888888888884</v>
      </c>
      <c r="AA1499" s="152">
        <f t="shared" si="513"/>
        <v>0.22222222222222221</v>
      </c>
      <c r="AB1499" s="91">
        <f t="shared" si="514"/>
        <v>9</v>
      </c>
      <c r="AC1499" s="81">
        <f t="shared" si="515"/>
        <v>6</v>
      </c>
      <c r="AD1499" s="81">
        <f t="shared" si="516"/>
        <v>23</v>
      </c>
      <c r="AE1499" s="81" t="str">
        <f t="shared" si="517"/>
        <v>6-23</v>
      </c>
      <c r="AF1499" s="152">
        <f t="shared" si="518"/>
        <v>2.083333333333337E-2</v>
      </c>
      <c r="AG1499" s="153">
        <f t="shared" si="519"/>
        <v>0</v>
      </c>
      <c r="AH1499" s="85">
        <f t="shared" si="520"/>
        <v>1</v>
      </c>
      <c r="AI1499" s="81">
        <f t="shared" si="521"/>
        <v>23</v>
      </c>
    </row>
    <row r="1500" spans="2:35" ht="30" x14ac:dyDescent="0.25">
      <c r="B1500" s="50" t="s">
        <v>1103</v>
      </c>
      <c r="C1500" s="85">
        <v>531</v>
      </c>
      <c r="D1500" s="85">
        <f t="shared" si="476"/>
        <v>1</v>
      </c>
      <c r="E1500" s="72" t="s">
        <v>2216</v>
      </c>
      <c r="F1500" s="50" t="s">
        <v>903</v>
      </c>
      <c r="G1500" s="70">
        <v>0.43055555555555558</v>
      </c>
      <c r="H1500" s="70">
        <v>0.47500000000000003</v>
      </c>
      <c r="I1500" s="71">
        <v>44356</v>
      </c>
      <c r="J1500" s="71">
        <v>44356</v>
      </c>
      <c r="K1500" s="71">
        <v>44356</v>
      </c>
      <c r="L1500" s="71">
        <v>44356</v>
      </c>
      <c r="M1500" s="70">
        <v>0.43055555555555558</v>
      </c>
      <c r="N1500" s="70">
        <v>0.47500000000000003</v>
      </c>
      <c r="O1500" s="72" t="s">
        <v>2217</v>
      </c>
      <c r="P1500" s="50" t="s">
        <v>278</v>
      </c>
      <c r="Q1500" s="50" t="s">
        <v>47</v>
      </c>
      <c r="R1500" s="50" t="s">
        <v>2138</v>
      </c>
      <c r="S1500" s="50" t="s">
        <v>337</v>
      </c>
      <c r="T1500" s="50" t="s">
        <v>185</v>
      </c>
      <c r="U1500" s="151">
        <f t="shared" si="507"/>
        <v>0</v>
      </c>
      <c r="V1500" s="50">
        <f t="shared" si="508"/>
        <v>1</v>
      </c>
      <c r="W1500" s="152">
        <f t="shared" si="509"/>
        <v>4.4444444444444453E-2</v>
      </c>
      <c r="X1500" s="152">
        <f t="shared" si="510"/>
        <v>4.4444444444444453E-2</v>
      </c>
      <c r="Y1500" s="134">
        <f t="shared" si="511"/>
        <v>1</v>
      </c>
      <c r="Z1500" s="152">
        <f t="shared" si="512"/>
        <v>0</v>
      </c>
      <c r="AA1500" s="152">
        <f t="shared" si="513"/>
        <v>4.4444444444444453E-2</v>
      </c>
      <c r="AB1500" s="91">
        <f t="shared" si="514"/>
        <v>9</v>
      </c>
      <c r="AC1500" s="81">
        <f t="shared" si="515"/>
        <v>6</v>
      </c>
      <c r="AD1500" s="81">
        <f t="shared" si="516"/>
        <v>23</v>
      </c>
      <c r="AE1500" s="81" t="str">
        <f t="shared" si="517"/>
        <v>6-23</v>
      </c>
      <c r="AF1500" s="152">
        <f t="shared" si="518"/>
        <v>4.4444444444444453E-2</v>
      </c>
      <c r="AG1500" s="153">
        <f t="shared" si="519"/>
        <v>0</v>
      </c>
      <c r="AH1500" s="85">
        <f t="shared" si="520"/>
        <v>1</v>
      </c>
      <c r="AI1500" s="81">
        <f t="shared" si="521"/>
        <v>23</v>
      </c>
    </row>
    <row r="1501" spans="2:35" x14ac:dyDescent="0.25">
      <c r="B1501" s="50" t="s">
        <v>67</v>
      </c>
      <c r="C1501" s="85">
        <v>532</v>
      </c>
      <c r="D1501" s="85">
        <f t="shared" si="476"/>
        <v>0</v>
      </c>
      <c r="E1501" s="50" t="s">
        <v>259</v>
      </c>
      <c r="F1501" s="50" t="s">
        <v>891</v>
      </c>
      <c r="G1501" s="70">
        <v>0.3888888888888889</v>
      </c>
      <c r="H1501" s="70">
        <v>0.47222222222222227</v>
      </c>
      <c r="I1501" s="71">
        <v>44357</v>
      </c>
      <c r="J1501" s="71">
        <v>44357</v>
      </c>
      <c r="K1501" s="71">
        <v>44357</v>
      </c>
      <c r="L1501" s="71">
        <v>44357</v>
      </c>
      <c r="M1501" s="70">
        <v>0.3923611111111111</v>
      </c>
      <c r="N1501" s="70">
        <v>0.40416666666666662</v>
      </c>
      <c r="O1501" s="50" t="s">
        <v>271</v>
      </c>
      <c r="P1501" s="50" t="s">
        <v>1175</v>
      </c>
      <c r="Q1501" s="50" t="s">
        <v>47</v>
      </c>
      <c r="R1501" s="50" t="s">
        <v>443</v>
      </c>
      <c r="S1501" s="50" t="s">
        <v>337</v>
      </c>
      <c r="T1501" s="50" t="s">
        <v>184</v>
      </c>
      <c r="U1501" s="151">
        <f t="shared" si="507"/>
        <v>0</v>
      </c>
      <c r="V1501" s="50">
        <f t="shared" si="508"/>
        <v>1</v>
      </c>
      <c r="W1501" s="152">
        <f t="shared" si="509"/>
        <v>8.333333333333337E-2</v>
      </c>
      <c r="X1501" s="152">
        <f t="shared" si="510"/>
        <v>8.333333333333337E-2</v>
      </c>
      <c r="Y1501" s="134">
        <f t="shared" si="511"/>
        <v>1</v>
      </c>
      <c r="Z1501" s="152">
        <f t="shared" si="512"/>
        <v>0</v>
      </c>
      <c r="AA1501" s="152">
        <f t="shared" si="513"/>
        <v>8.333333333333337E-2</v>
      </c>
      <c r="AB1501" s="91">
        <f t="shared" si="514"/>
        <v>10</v>
      </c>
      <c r="AC1501" s="81">
        <f t="shared" si="515"/>
        <v>6</v>
      </c>
      <c r="AD1501" s="81">
        <f t="shared" si="516"/>
        <v>23</v>
      </c>
      <c r="AE1501" s="81" t="str">
        <f t="shared" si="517"/>
        <v>6-23</v>
      </c>
      <c r="AF1501" s="152">
        <f t="shared" si="518"/>
        <v>1.1805555555555514E-2</v>
      </c>
      <c r="AG1501" s="153">
        <f t="shared" si="519"/>
        <v>0</v>
      </c>
      <c r="AH1501" s="85">
        <f t="shared" si="520"/>
        <v>1</v>
      </c>
      <c r="AI1501" s="81">
        <f t="shared" si="521"/>
        <v>23</v>
      </c>
    </row>
    <row r="1502" spans="2:35" ht="30" x14ac:dyDescent="0.25">
      <c r="B1502" s="50" t="s">
        <v>67</v>
      </c>
      <c r="C1502" s="85">
        <v>532</v>
      </c>
      <c r="D1502" s="85">
        <f t="shared" si="476"/>
        <v>1</v>
      </c>
      <c r="E1502" s="72" t="s">
        <v>2228</v>
      </c>
      <c r="F1502" s="50" t="s">
        <v>1908</v>
      </c>
      <c r="G1502" s="70">
        <v>0.3888888888888889</v>
      </c>
      <c r="H1502" s="70">
        <v>0.47222222222222227</v>
      </c>
      <c r="I1502" s="71">
        <v>44357</v>
      </c>
      <c r="J1502" s="71">
        <v>44357</v>
      </c>
      <c r="K1502" s="71">
        <v>44357</v>
      </c>
      <c r="L1502" s="71">
        <v>44357</v>
      </c>
      <c r="M1502" s="70">
        <v>0.43055555555555558</v>
      </c>
      <c r="N1502" s="70">
        <v>0.47222222222222227</v>
      </c>
      <c r="O1502" s="50" t="s">
        <v>372</v>
      </c>
      <c r="P1502" s="50" t="s">
        <v>1175</v>
      </c>
      <c r="Q1502" s="50" t="s">
        <v>77</v>
      </c>
      <c r="R1502" s="50" t="s">
        <v>349</v>
      </c>
      <c r="S1502" s="50" t="s">
        <v>337</v>
      </c>
      <c r="T1502" s="50" t="s">
        <v>184</v>
      </c>
      <c r="U1502" s="151">
        <f t="shared" si="507"/>
        <v>0</v>
      </c>
      <c r="V1502" s="50">
        <f t="shared" si="508"/>
        <v>1</v>
      </c>
      <c r="W1502" s="152">
        <f t="shared" si="509"/>
        <v>8.333333333333337E-2</v>
      </c>
      <c r="X1502" s="152">
        <f t="shared" si="510"/>
        <v>8.333333333333337E-2</v>
      </c>
      <c r="Y1502" s="134">
        <f t="shared" si="511"/>
        <v>1</v>
      </c>
      <c r="Z1502" s="152">
        <f t="shared" si="512"/>
        <v>0</v>
      </c>
      <c r="AA1502" s="152">
        <f t="shared" si="513"/>
        <v>8.333333333333337E-2</v>
      </c>
      <c r="AB1502" s="91">
        <f t="shared" si="514"/>
        <v>10</v>
      </c>
      <c r="AC1502" s="81">
        <f t="shared" si="515"/>
        <v>6</v>
      </c>
      <c r="AD1502" s="81">
        <f t="shared" si="516"/>
        <v>23</v>
      </c>
      <c r="AE1502" s="81" t="str">
        <f t="shared" si="517"/>
        <v>6-23</v>
      </c>
      <c r="AF1502" s="152">
        <f t="shared" si="518"/>
        <v>4.1666666666666685E-2</v>
      </c>
      <c r="AG1502" s="153">
        <f t="shared" si="519"/>
        <v>0</v>
      </c>
      <c r="AH1502" s="85">
        <f t="shared" si="520"/>
        <v>1</v>
      </c>
      <c r="AI1502" s="81">
        <f t="shared" si="521"/>
        <v>23</v>
      </c>
    </row>
    <row r="1503" spans="2:35" x14ac:dyDescent="0.25">
      <c r="B1503" s="50" t="s">
        <v>2224</v>
      </c>
      <c r="C1503" s="85">
        <v>533</v>
      </c>
      <c r="D1503" s="85">
        <f t="shared" si="476"/>
        <v>0</v>
      </c>
      <c r="E1503" s="50" t="s">
        <v>2225</v>
      </c>
      <c r="F1503" s="50" t="s">
        <v>1051</v>
      </c>
      <c r="G1503" s="70">
        <v>0.29166666666666669</v>
      </c>
      <c r="H1503" s="70">
        <v>0.41111111111111115</v>
      </c>
      <c r="I1503" s="71">
        <v>44357</v>
      </c>
      <c r="J1503" s="71">
        <v>44357</v>
      </c>
      <c r="K1503" s="71">
        <v>44357</v>
      </c>
      <c r="L1503" s="71">
        <v>44357</v>
      </c>
      <c r="M1503" s="70">
        <v>0.30208333333333331</v>
      </c>
      <c r="N1503" s="70">
        <v>0.34722222222222227</v>
      </c>
      <c r="O1503" s="50" t="s">
        <v>62</v>
      </c>
      <c r="P1503" s="50" t="s">
        <v>296</v>
      </c>
      <c r="Q1503" s="50" t="s">
        <v>77</v>
      </c>
      <c r="R1503" s="50" t="s">
        <v>349</v>
      </c>
      <c r="S1503" s="50" t="s">
        <v>337</v>
      </c>
      <c r="T1503" s="50" t="s">
        <v>186</v>
      </c>
      <c r="U1503" s="151">
        <f t="shared" si="507"/>
        <v>0</v>
      </c>
      <c r="V1503" s="50">
        <f t="shared" si="508"/>
        <v>1</v>
      </c>
      <c r="W1503" s="152">
        <f t="shared" si="509"/>
        <v>0.11944444444444446</v>
      </c>
      <c r="X1503" s="152">
        <f t="shared" si="510"/>
        <v>0.11944444444444446</v>
      </c>
      <c r="Y1503" s="134">
        <f t="shared" si="511"/>
        <v>1</v>
      </c>
      <c r="Z1503" s="152">
        <f t="shared" si="512"/>
        <v>0</v>
      </c>
      <c r="AA1503" s="152">
        <f t="shared" si="513"/>
        <v>0.11944444444444446</v>
      </c>
      <c r="AB1503" s="91">
        <f t="shared" si="514"/>
        <v>10</v>
      </c>
      <c r="AC1503" s="81">
        <f t="shared" si="515"/>
        <v>6</v>
      </c>
      <c r="AD1503" s="81">
        <f t="shared" si="516"/>
        <v>23</v>
      </c>
      <c r="AE1503" s="81" t="str">
        <f t="shared" si="517"/>
        <v>6-23</v>
      </c>
      <c r="AF1503" s="152">
        <f t="shared" si="518"/>
        <v>4.5138888888888951E-2</v>
      </c>
      <c r="AG1503" s="153">
        <f t="shared" si="519"/>
        <v>0</v>
      </c>
      <c r="AH1503" s="85">
        <f t="shared" si="520"/>
        <v>1</v>
      </c>
      <c r="AI1503" s="81">
        <f t="shared" si="521"/>
        <v>23</v>
      </c>
    </row>
    <row r="1504" spans="2:35" x14ac:dyDescent="0.25">
      <c r="B1504" s="50" t="s">
        <v>2224</v>
      </c>
      <c r="C1504" s="85">
        <v>533</v>
      </c>
      <c r="D1504" s="85">
        <f t="shared" si="476"/>
        <v>0</v>
      </c>
      <c r="E1504" s="50" t="s">
        <v>2227</v>
      </c>
      <c r="F1504" s="50" t="s">
        <v>903</v>
      </c>
      <c r="G1504" s="70">
        <v>0.29166666666666669</v>
      </c>
      <c r="H1504" s="70">
        <v>0.41111111111111115</v>
      </c>
      <c r="I1504" s="71">
        <v>44357</v>
      </c>
      <c r="J1504" s="71">
        <v>44357</v>
      </c>
      <c r="K1504" s="71">
        <v>44357</v>
      </c>
      <c r="L1504" s="71">
        <v>44357</v>
      </c>
      <c r="M1504" s="70">
        <v>0.30555555555555552</v>
      </c>
      <c r="N1504" s="70">
        <v>0.34027777777777773</v>
      </c>
      <c r="O1504" s="50" t="s">
        <v>72</v>
      </c>
      <c r="P1504" s="50" t="s">
        <v>296</v>
      </c>
      <c r="Q1504" s="50" t="s">
        <v>77</v>
      </c>
      <c r="R1504" s="50" t="s">
        <v>443</v>
      </c>
      <c r="S1504" s="50" t="s">
        <v>337</v>
      </c>
      <c r="T1504" s="50" t="s">
        <v>186</v>
      </c>
      <c r="U1504" s="151">
        <f t="shared" si="507"/>
        <v>0</v>
      </c>
      <c r="V1504" s="50">
        <f t="shared" si="508"/>
        <v>1</v>
      </c>
      <c r="W1504" s="152">
        <f t="shared" si="509"/>
        <v>0.11944444444444446</v>
      </c>
      <c r="X1504" s="152">
        <f t="shared" si="510"/>
        <v>0.11944444444444446</v>
      </c>
      <c r="Y1504" s="134">
        <f t="shared" si="511"/>
        <v>1</v>
      </c>
      <c r="Z1504" s="152">
        <f t="shared" si="512"/>
        <v>0</v>
      </c>
      <c r="AA1504" s="152">
        <f t="shared" si="513"/>
        <v>0.11944444444444446</v>
      </c>
      <c r="AB1504" s="91">
        <f t="shared" si="514"/>
        <v>10</v>
      </c>
      <c r="AC1504" s="81">
        <f t="shared" si="515"/>
        <v>6</v>
      </c>
      <c r="AD1504" s="81">
        <f t="shared" si="516"/>
        <v>23</v>
      </c>
      <c r="AE1504" s="81" t="str">
        <f t="shared" si="517"/>
        <v>6-23</v>
      </c>
      <c r="AF1504" s="152">
        <f t="shared" si="518"/>
        <v>3.472222222222221E-2</v>
      </c>
      <c r="AG1504" s="153">
        <f t="shared" si="519"/>
        <v>0</v>
      </c>
      <c r="AH1504" s="85">
        <f t="shared" si="520"/>
        <v>1</v>
      </c>
      <c r="AI1504" s="81">
        <f t="shared" si="521"/>
        <v>23</v>
      </c>
    </row>
    <row r="1505" spans="2:35" x14ac:dyDescent="0.25">
      <c r="B1505" s="50" t="s">
        <v>195</v>
      </c>
      <c r="C1505" s="85">
        <v>533</v>
      </c>
      <c r="D1505" s="85">
        <f t="shared" si="476"/>
        <v>1</v>
      </c>
      <c r="E1505" s="50" t="s">
        <v>2226</v>
      </c>
      <c r="F1505" s="50" t="s">
        <v>903</v>
      </c>
      <c r="G1505" s="70">
        <v>0.29166666666666669</v>
      </c>
      <c r="H1505" s="70">
        <v>0.41111111111111115</v>
      </c>
      <c r="I1505" s="71">
        <v>44357</v>
      </c>
      <c r="J1505" s="71">
        <v>44357</v>
      </c>
      <c r="K1505" s="71">
        <v>44357</v>
      </c>
      <c r="L1505" s="71">
        <v>44357</v>
      </c>
      <c r="M1505" s="70">
        <v>0.34722222222222227</v>
      </c>
      <c r="N1505" s="70">
        <v>0.41111111111111115</v>
      </c>
      <c r="O1505" s="50" t="s">
        <v>65</v>
      </c>
      <c r="P1505" s="50" t="s">
        <v>296</v>
      </c>
      <c r="Q1505" s="50" t="s">
        <v>77</v>
      </c>
      <c r="R1505" s="50" t="s">
        <v>351</v>
      </c>
      <c r="S1505" s="50" t="s">
        <v>337</v>
      </c>
      <c r="T1505" s="50" t="s">
        <v>186</v>
      </c>
      <c r="U1505" s="151">
        <f t="shared" si="507"/>
        <v>0</v>
      </c>
      <c r="V1505" s="50">
        <f t="shared" si="508"/>
        <v>1</v>
      </c>
      <c r="W1505" s="152">
        <f t="shared" si="509"/>
        <v>0.11944444444444446</v>
      </c>
      <c r="X1505" s="152">
        <f t="shared" si="510"/>
        <v>0.11944444444444446</v>
      </c>
      <c r="Y1505" s="134">
        <f t="shared" si="511"/>
        <v>1</v>
      </c>
      <c r="Z1505" s="152">
        <f t="shared" si="512"/>
        <v>0</v>
      </c>
      <c r="AA1505" s="152">
        <f t="shared" si="513"/>
        <v>0.11944444444444446</v>
      </c>
      <c r="AB1505" s="91">
        <f t="shared" si="514"/>
        <v>10</v>
      </c>
      <c r="AC1505" s="81">
        <f t="shared" si="515"/>
        <v>6</v>
      </c>
      <c r="AD1505" s="81">
        <f t="shared" si="516"/>
        <v>23</v>
      </c>
      <c r="AE1505" s="81" t="str">
        <f t="shared" si="517"/>
        <v>6-23</v>
      </c>
      <c r="AF1505" s="152">
        <f t="shared" si="518"/>
        <v>6.3888888888888884E-2</v>
      </c>
      <c r="AG1505" s="153">
        <f t="shared" si="519"/>
        <v>0</v>
      </c>
      <c r="AH1505" s="85">
        <f t="shared" si="520"/>
        <v>1</v>
      </c>
      <c r="AI1505" s="81">
        <f t="shared" si="521"/>
        <v>23</v>
      </c>
    </row>
    <row r="1506" spans="2:35" ht="30" x14ac:dyDescent="0.25">
      <c r="B1506" s="50" t="s">
        <v>88</v>
      </c>
      <c r="C1506" s="85">
        <v>534</v>
      </c>
      <c r="D1506" s="85">
        <f t="shared" si="476"/>
        <v>0</v>
      </c>
      <c r="E1506" s="72" t="s">
        <v>2212</v>
      </c>
      <c r="F1506" s="50" t="s">
        <v>890</v>
      </c>
      <c r="G1506" s="70">
        <v>0.39583333333333331</v>
      </c>
      <c r="H1506" s="70">
        <v>0.49305555555555558</v>
      </c>
      <c r="I1506" s="71">
        <v>44357</v>
      </c>
      <c r="J1506" s="71">
        <v>44357</v>
      </c>
      <c r="K1506" s="71">
        <v>44357</v>
      </c>
      <c r="L1506" s="71">
        <v>44357</v>
      </c>
      <c r="M1506" s="70">
        <v>0.40416666666666662</v>
      </c>
      <c r="N1506" s="70">
        <v>0.45833333333333331</v>
      </c>
      <c r="O1506" s="50" t="s">
        <v>271</v>
      </c>
      <c r="P1506" s="50" t="s">
        <v>89</v>
      </c>
      <c r="Q1506" s="50" t="s">
        <v>47</v>
      </c>
      <c r="R1506" s="50" t="s">
        <v>380</v>
      </c>
      <c r="S1506" s="50" t="s">
        <v>336</v>
      </c>
      <c r="T1506" s="50" t="s">
        <v>184</v>
      </c>
      <c r="U1506" s="151">
        <f t="shared" si="507"/>
        <v>0</v>
      </c>
      <c r="V1506" s="50">
        <f t="shared" si="508"/>
        <v>1</v>
      </c>
      <c r="W1506" s="152">
        <f t="shared" si="509"/>
        <v>9.7222222222222265E-2</v>
      </c>
      <c r="X1506" s="152">
        <f t="shared" si="510"/>
        <v>9.7222222222222265E-2</v>
      </c>
      <c r="Y1506" s="134">
        <f t="shared" si="511"/>
        <v>1</v>
      </c>
      <c r="Z1506" s="152">
        <f t="shared" si="512"/>
        <v>0</v>
      </c>
      <c r="AA1506" s="152">
        <f t="shared" si="513"/>
        <v>9.7222222222222265E-2</v>
      </c>
      <c r="AB1506" s="91">
        <f t="shared" si="514"/>
        <v>10</v>
      </c>
      <c r="AC1506" s="81">
        <f t="shared" si="515"/>
        <v>6</v>
      </c>
      <c r="AD1506" s="81">
        <f t="shared" si="516"/>
        <v>23</v>
      </c>
      <c r="AE1506" s="81" t="str">
        <f t="shared" si="517"/>
        <v>6-23</v>
      </c>
      <c r="AF1506" s="152">
        <f t="shared" si="518"/>
        <v>5.4166666666666696E-2</v>
      </c>
      <c r="AG1506" s="153">
        <f t="shared" si="519"/>
        <v>0</v>
      </c>
      <c r="AH1506" s="85">
        <f t="shared" si="520"/>
        <v>1</v>
      </c>
      <c r="AI1506" s="81">
        <f t="shared" si="521"/>
        <v>23</v>
      </c>
    </row>
    <row r="1507" spans="2:35" x14ac:dyDescent="0.25">
      <c r="B1507" s="50" t="s">
        <v>88</v>
      </c>
      <c r="C1507" s="85">
        <v>534</v>
      </c>
      <c r="D1507" s="85">
        <f t="shared" si="476"/>
        <v>0</v>
      </c>
      <c r="E1507" s="50" t="s">
        <v>2213</v>
      </c>
      <c r="F1507" s="50" t="s">
        <v>1908</v>
      </c>
      <c r="G1507" s="70">
        <v>0.39583333333333331</v>
      </c>
      <c r="H1507" s="70">
        <v>0.49305555555555558</v>
      </c>
      <c r="I1507" s="71">
        <v>44357</v>
      </c>
      <c r="J1507" s="71">
        <v>44357</v>
      </c>
      <c r="K1507" s="71">
        <v>44357</v>
      </c>
      <c r="L1507" s="71">
        <v>44357</v>
      </c>
      <c r="M1507" s="70">
        <v>0.41666666666666669</v>
      </c>
      <c r="N1507" s="70">
        <v>0.43055555555555558</v>
      </c>
      <c r="O1507" s="50" t="s">
        <v>372</v>
      </c>
      <c r="P1507" s="50" t="s">
        <v>89</v>
      </c>
      <c r="Q1507" s="50" t="s">
        <v>47</v>
      </c>
      <c r="R1507" s="50" t="s">
        <v>349</v>
      </c>
      <c r="S1507" s="50" t="s">
        <v>337</v>
      </c>
      <c r="T1507" s="50" t="s">
        <v>184</v>
      </c>
      <c r="U1507" s="151">
        <f t="shared" si="507"/>
        <v>0</v>
      </c>
      <c r="V1507" s="50">
        <f t="shared" si="508"/>
        <v>1</v>
      </c>
      <c r="W1507" s="152">
        <f t="shared" si="509"/>
        <v>9.7222222222222265E-2</v>
      </c>
      <c r="X1507" s="152">
        <f t="shared" si="510"/>
        <v>9.7222222222222265E-2</v>
      </c>
      <c r="Y1507" s="134">
        <f t="shared" si="511"/>
        <v>1</v>
      </c>
      <c r="Z1507" s="152">
        <f t="shared" si="512"/>
        <v>0</v>
      </c>
      <c r="AA1507" s="152">
        <f t="shared" si="513"/>
        <v>9.7222222222222265E-2</v>
      </c>
      <c r="AB1507" s="91">
        <f t="shared" si="514"/>
        <v>10</v>
      </c>
      <c r="AC1507" s="81">
        <f t="shared" si="515"/>
        <v>6</v>
      </c>
      <c r="AD1507" s="81">
        <f t="shared" si="516"/>
        <v>23</v>
      </c>
      <c r="AE1507" s="81" t="str">
        <f t="shared" si="517"/>
        <v>6-23</v>
      </c>
      <c r="AF1507" s="152">
        <f t="shared" si="518"/>
        <v>1.3888888888888895E-2</v>
      </c>
      <c r="AG1507" s="153">
        <f t="shared" si="519"/>
        <v>0</v>
      </c>
      <c r="AH1507" s="85">
        <f t="shared" si="520"/>
        <v>1</v>
      </c>
      <c r="AI1507" s="81">
        <f t="shared" si="521"/>
        <v>23</v>
      </c>
    </row>
    <row r="1508" spans="2:35" ht="30" x14ac:dyDescent="0.25">
      <c r="B1508" s="50" t="s">
        <v>88</v>
      </c>
      <c r="C1508" s="85">
        <v>534</v>
      </c>
      <c r="D1508" s="85">
        <f t="shared" si="476"/>
        <v>1</v>
      </c>
      <c r="E1508" s="50" t="s">
        <v>2214</v>
      </c>
      <c r="F1508" s="50" t="s">
        <v>890</v>
      </c>
      <c r="G1508" s="70">
        <v>0.39583333333333331</v>
      </c>
      <c r="H1508" s="70">
        <v>0.49305555555555558</v>
      </c>
      <c r="I1508" s="71">
        <v>44357</v>
      </c>
      <c r="J1508" s="71">
        <v>44357</v>
      </c>
      <c r="K1508" s="71">
        <v>44357</v>
      </c>
      <c r="L1508" s="71">
        <v>44357</v>
      </c>
      <c r="M1508" s="70">
        <v>0.47569444444444442</v>
      </c>
      <c r="N1508" s="70">
        <v>0.49305555555555558</v>
      </c>
      <c r="O1508" s="72" t="s">
        <v>2215</v>
      </c>
      <c r="P1508" s="50" t="s">
        <v>89</v>
      </c>
      <c r="Q1508" s="50" t="s">
        <v>47</v>
      </c>
      <c r="R1508" s="50" t="s">
        <v>380</v>
      </c>
      <c r="S1508" s="50" t="s">
        <v>337</v>
      </c>
      <c r="T1508" s="50" t="s">
        <v>184</v>
      </c>
      <c r="U1508" s="151">
        <f t="shared" si="507"/>
        <v>0</v>
      </c>
      <c r="V1508" s="50">
        <f t="shared" si="508"/>
        <v>1</v>
      </c>
      <c r="W1508" s="152">
        <f t="shared" si="509"/>
        <v>9.7222222222222265E-2</v>
      </c>
      <c r="X1508" s="152">
        <f t="shared" si="510"/>
        <v>9.7222222222222265E-2</v>
      </c>
      <c r="Y1508" s="134">
        <f t="shared" si="511"/>
        <v>1</v>
      </c>
      <c r="Z1508" s="152">
        <f t="shared" si="512"/>
        <v>0</v>
      </c>
      <c r="AA1508" s="152">
        <f t="shared" si="513"/>
        <v>9.7222222222222265E-2</v>
      </c>
      <c r="AB1508" s="91">
        <f t="shared" si="514"/>
        <v>10</v>
      </c>
      <c r="AC1508" s="81">
        <f t="shared" si="515"/>
        <v>6</v>
      </c>
      <c r="AD1508" s="81">
        <f t="shared" si="516"/>
        <v>23</v>
      </c>
      <c r="AE1508" s="81" t="str">
        <f t="shared" si="517"/>
        <v>6-23</v>
      </c>
      <c r="AF1508" s="152">
        <f t="shared" si="518"/>
        <v>1.736111111111116E-2</v>
      </c>
      <c r="AG1508" s="153">
        <f t="shared" si="519"/>
        <v>0</v>
      </c>
      <c r="AH1508" s="85">
        <f t="shared" si="520"/>
        <v>1</v>
      </c>
      <c r="AI1508" s="81">
        <f t="shared" si="521"/>
        <v>23</v>
      </c>
    </row>
    <row r="1509" spans="2:35" ht="30" x14ac:dyDescent="0.25">
      <c r="B1509" s="50" t="s">
        <v>98</v>
      </c>
      <c r="C1509" s="85">
        <v>535</v>
      </c>
      <c r="D1509" s="85">
        <f t="shared" si="476"/>
        <v>0</v>
      </c>
      <c r="E1509" s="50" t="s">
        <v>2232</v>
      </c>
      <c r="F1509" s="50" t="s">
        <v>1908</v>
      </c>
      <c r="G1509" s="70">
        <v>0.66666666666666663</v>
      </c>
      <c r="H1509" s="70">
        <v>0.64583333333333337</v>
      </c>
      <c r="I1509" s="71">
        <v>44357</v>
      </c>
      <c r="J1509" s="71">
        <v>44358</v>
      </c>
      <c r="K1509" s="71">
        <v>44357</v>
      </c>
      <c r="L1509" s="71">
        <v>44357</v>
      </c>
      <c r="M1509" s="70">
        <v>0.66666666666666663</v>
      </c>
      <c r="N1509" s="70">
        <v>0.72222222222222221</v>
      </c>
      <c r="O1509" s="72" t="s">
        <v>2233</v>
      </c>
      <c r="P1509" s="50" t="s">
        <v>99</v>
      </c>
      <c r="Q1509" s="50" t="s">
        <v>77</v>
      </c>
      <c r="R1509" s="50" t="s">
        <v>349</v>
      </c>
      <c r="S1509" s="50" t="s">
        <v>336</v>
      </c>
      <c r="T1509" s="50" t="s">
        <v>187</v>
      </c>
      <c r="U1509" s="151">
        <f t="shared" si="507"/>
        <v>1</v>
      </c>
      <c r="V1509" s="50">
        <f t="shared" si="508"/>
        <v>1</v>
      </c>
      <c r="W1509" s="152">
        <f t="shared" si="509"/>
        <v>0.2506666666666667</v>
      </c>
      <c r="X1509" s="152">
        <f t="shared" si="510"/>
        <v>0.47983333333333333</v>
      </c>
      <c r="Y1509" s="134">
        <f t="shared" si="511"/>
        <v>1</v>
      </c>
      <c r="Z1509" s="152">
        <f t="shared" si="512"/>
        <v>0</v>
      </c>
      <c r="AA1509" s="152">
        <f t="shared" si="513"/>
        <v>0.47983333333333333</v>
      </c>
      <c r="AB1509" s="91">
        <f t="shared" si="514"/>
        <v>11</v>
      </c>
      <c r="AC1509" s="81">
        <f t="shared" si="515"/>
        <v>6</v>
      </c>
      <c r="AD1509" s="81">
        <f t="shared" si="516"/>
        <v>23</v>
      </c>
      <c r="AE1509" s="81" t="str">
        <f t="shared" si="517"/>
        <v>6-23</v>
      </c>
      <c r="AF1509" s="152">
        <f t="shared" si="518"/>
        <v>5.555555555555558E-2</v>
      </c>
      <c r="AG1509" s="153">
        <f t="shared" si="519"/>
        <v>0</v>
      </c>
      <c r="AH1509" s="85">
        <f t="shared" si="520"/>
        <v>1</v>
      </c>
      <c r="AI1509" s="81">
        <f t="shared" si="521"/>
        <v>23</v>
      </c>
    </row>
    <row r="1510" spans="2:35" x14ac:dyDescent="0.25">
      <c r="B1510" s="50" t="s">
        <v>98</v>
      </c>
      <c r="C1510" s="85">
        <v>535</v>
      </c>
      <c r="D1510" s="85">
        <f t="shared" si="476"/>
        <v>0</v>
      </c>
      <c r="E1510" s="50" t="s">
        <v>2259</v>
      </c>
      <c r="F1510" s="50" t="s">
        <v>441</v>
      </c>
      <c r="G1510" s="70">
        <v>0.66666666666666663</v>
      </c>
      <c r="H1510" s="70">
        <v>0.64583333333333337</v>
      </c>
      <c r="I1510" s="71">
        <v>44357</v>
      </c>
      <c r="J1510" s="71">
        <v>44358</v>
      </c>
      <c r="K1510" s="71">
        <v>44358</v>
      </c>
      <c r="L1510" s="71">
        <v>44358</v>
      </c>
      <c r="M1510" s="70">
        <v>0.3125</v>
      </c>
      <c r="N1510" s="70">
        <v>0.4826388888888889</v>
      </c>
      <c r="O1510" s="72" t="s">
        <v>62</v>
      </c>
      <c r="P1510" s="50" t="s">
        <v>99</v>
      </c>
      <c r="Q1510" s="50" t="s">
        <v>77</v>
      </c>
      <c r="R1510" s="50" t="s">
        <v>349</v>
      </c>
      <c r="S1510" s="50" t="s">
        <v>336</v>
      </c>
      <c r="T1510" s="50" t="s">
        <v>187</v>
      </c>
      <c r="U1510" s="151">
        <f t="shared" si="507"/>
        <v>1</v>
      </c>
      <c r="V1510" s="50">
        <f t="shared" si="508"/>
        <v>1</v>
      </c>
      <c r="W1510" s="152">
        <f t="shared" si="509"/>
        <v>0.2506666666666667</v>
      </c>
      <c r="X1510" s="152">
        <f t="shared" si="510"/>
        <v>0.47983333333333333</v>
      </c>
      <c r="Y1510" s="134">
        <f t="shared" si="511"/>
        <v>1</v>
      </c>
      <c r="Z1510" s="152">
        <f t="shared" si="512"/>
        <v>0</v>
      </c>
      <c r="AA1510" s="152">
        <f t="shared" si="513"/>
        <v>0.47983333333333333</v>
      </c>
      <c r="AB1510" s="91">
        <f t="shared" si="514"/>
        <v>11</v>
      </c>
      <c r="AC1510" s="81">
        <f t="shared" si="515"/>
        <v>6</v>
      </c>
      <c r="AD1510" s="81">
        <f t="shared" si="516"/>
        <v>23</v>
      </c>
      <c r="AE1510" s="81" t="str">
        <f t="shared" si="517"/>
        <v>6-23</v>
      </c>
      <c r="AF1510" s="152">
        <f t="shared" si="518"/>
        <v>0.1701388888888889</v>
      </c>
      <c r="AG1510" s="153">
        <f t="shared" si="519"/>
        <v>0</v>
      </c>
      <c r="AH1510" s="85">
        <f t="shared" si="520"/>
        <v>1</v>
      </c>
      <c r="AI1510" s="81">
        <f t="shared" si="521"/>
        <v>23</v>
      </c>
    </row>
    <row r="1511" spans="2:35" x14ac:dyDescent="0.25">
      <c r="B1511" s="50" t="s">
        <v>98</v>
      </c>
      <c r="C1511" s="85">
        <v>535</v>
      </c>
      <c r="D1511" s="85">
        <f t="shared" si="476"/>
        <v>1</v>
      </c>
      <c r="E1511" s="50" t="s">
        <v>2284</v>
      </c>
      <c r="F1511" s="50" t="s">
        <v>1451</v>
      </c>
      <c r="G1511" s="70">
        <v>0.66666666666666663</v>
      </c>
      <c r="H1511" s="70">
        <v>0.64583333333333337</v>
      </c>
      <c r="I1511" s="71">
        <v>44357</v>
      </c>
      <c r="J1511" s="71">
        <v>44358</v>
      </c>
      <c r="K1511" s="71">
        <v>44358</v>
      </c>
      <c r="L1511" s="71">
        <v>44358</v>
      </c>
      <c r="M1511" s="70">
        <v>0.58333333333333337</v>
      </c>
      <c r="N1511" s="70">
        <v>0.64583333333333337</v>
      </c>
      <c r="O1511" s="72" t="s">
        <v>136</v>
      </c>
      <c r="P1511" s="50" t="s">
        <v>99</v>
      </c>
      <c r="Q1511" s="50" t="s">
        <v>77</v>
      </c>
      <c r="R1511" s="50" t="s">
        <v>350</v>
      </c>
      <c r="S1511" s="50" t="s">
        <v>337</v>
      </c>
      <c r="T1511" s="50" t="s">
        <v>187</v>
      </c>
      <c r="U1511" s="151">
        <f t="shared" si="507"/>
        <v>1</v>
      </c>
      <c r="V1511" s="50">
        <f t="shared" si="508"/>
        <v>1</v>
      </c>
      <c r="W1511" s="152">
        <f t="shared" si="509"/>
        <v>0.2506666666666667</v>
      </c>
      <c r="X1511" s="152">
        <f t="shared" si="510"/>
        <v>0.47983333333333333</v>
      </c>
      <c r="Y1511" s="134">
        <f t="shared" si="511"/>
        <v>1</v>
      </c>
      <c r="Z1511" s="152">
        <f t="shared" si="512"/>
        <v>0</v>
      </c>
      <c r="AA1511" s="152">
        <f t="shared" si="513"/>
        <v>0.47983333333333333</v>
      </c>
      <c r="AB1511" s="91">
        <f t="shared" si="514"/>
        <v>11</v>
      </c>
      <c r="AC1511" s="81">
        <f t="shared" si="515"/>
        <v>6</v>
      </c>
      <c r="AD1511" s="81">
        <f t="shared" si="516"/>
        <v>23</v>
      </c>
      <c r="AE1511" s="81" t="str">
        <f t="shared" si="517"/>
        <v>6-23</v>
      </c>
      <c r="AF1511" s="152">
        <f t="shared" si="518"/>
        <v>6.25E-2</v>
      </c>
      <c r="AG1511" s="153">
        <f t="shared" si="519"/>
        <v>0</v>
      </c>
      <c r="AH1511" s="85">
        <f t="shared" si="520"/>
        <v>1</v>
      </c>
      <c r="AI1511" s="81">
        <f t="shared" si="521"/>
        <v>23</v>
      </c>
    </row>
    <row r="1512" spans="2:35" x14ac:dyDescent="0.25">
      <c r="B1512" s="50" t="s">
        <v>1176</v>
      </c>
      <c r="C1512" s="85">
        <v>536</v>
      </c>
      <c r="D1512" s="85">
        <f t="shared" si="476"/>
        <v>0</v>
      </c>
      <c r="E1512" s="50" t="s">
        <v>2261</v>
      </c>
      <c r="F1512" s="50" t="s">
        <v>903</v>
      </c>
      <c r="G1512" s="70">
        <v>0.60625000000000007</v>
      </c>
      <c r="H1512" s="70">
        <v>0.72916666666666663</v>
      </c>
      <c r="I1512" s="71">
        <v>44357</v>
      </c>
      <c r="J1512" s="71">
        <v>44357</v>
      </c>
      <c r="K1512" s="71">
        <v>44357</v>
      </c>
      <c r="L1512" s="71">
        <v>44357</v>
      </c>
      <c r="M1512" s="70">
        <v>0.60625000000000007</v>
      </c>
      <c r="N1512" s="70">
        <v>0.72916666666666663</v>
      </c>
      <c r="O1512" s="72" t="s">
        <v>400</v>
      </c>
      <c r="P1512" s="50" t="s">
        <v>283</v>
      </c>
      <c r="Q1512" s="50" t="s">
        <v>47</v>
      </c>
      <c r="R1512" s="50" t="s">
        <v>352</v>
      </c>
      <c r="S1512" s="50" t="s">
        <v>337</v>
      </c>
      <c r="T1512" s="50" t="s">
        <v>185</v>
      </c>
      <c r="U1512" s="151">
        <f t="shared" si="507"/>
        <v>0</v>
      </c>
      <c r="V1512" s="50">
        <f t="shared" si="508"/>
        <v>1</v>
      </c>
      <c r="W1512" s="152">
        <f t="shared" si="509"/>
        <v>0.12291666666666656</v>
      </c>
      <c r="X1512" s="152">
        <f t="shared" si="510"/>
        <v>0.12291666666666656</v>
      </c>
      <c r="Y1512" s="134">
        <f t="shared" si="511"/>
        <v>0</v>
      </c>
      <c r="Z1512" s="152">
        <f t="shared" si="512"/>
        <v>0.14583333333333337</v>
      </c>
      <c r="AA1512" s="152">
        <f t="shared" si="513"/>
        <v>0.26874999999999993</v>
      </c>
      <c r="AB1512" s="91">
        <f t="shared" si="514"/>
        <v>10</v>
      </c>
      <c r="AC1512" s="81">
        <f t="shared" si="515"/>
        <v>6</v>
      </c>
      <c r="AD1512" s="81">
        <f t="shared" si="516"/>
        <v>23</v>
      </c>
      <c r="AE1512" s="81" t="str">
        <f t="shared" si="517"/>
        <v>6-23</v>
      </c>
      <c r="AF1512" s="152">
        <f t="shared" si="518"/>
        <v>0.12291666666666656</v>
      </c>
      <c r="AG1512" s="153">
        <f t="shared" si="519"/>
        <v>0</v>
      </c>
      <c r="AH1512" s="85">
        <f t="shared" si="520"/>
        <v>1</v>
      </c>
      <c r="AI1512" s="81">
        <f t="shared" si="521"/>
        <v>23</v>
      </c>
    </row>
    <row r="1513" spans="2:35" x14ac:dyDescent="0.25">
      <c r="B1513" s="50" t="s">
        <v>1176</v>
      </c>
      <c r="C1513" s="85">
        <v>536</v>
      </c>
      <c r="D1513" s="85">
        <f t="shared" si="476"/>
        <v>0</v>
      </c>
      <c r="E1513" s="50" t="s">
        <v>2285</v>
      </c>
      <c r="F1513" s="50" t="s">
        <v>903</v>
      </c>
      <c r="G1513" s="70">
        <v>0.3125</v>
      </c>
      <c r="H1513" s="70">
        <v>0.4069444444444445</v>
      </c>
      <c r="I1513" s="71">
        <v>44358</v>
      </c>
      <c r="J1513" s="71">
        <v>44358</v>
      </c>
      <c r="K1513" s="71">
        <v>44358</v>
      </c>
      <c r="L1513" s="71">
        <v>44358</v>
      </c>
      <c r="M1513" s="70">
        <v>0.3125</v>
      </c>
      <c r="N1513" s="70">
        <v>0.4069444444444445</v>
      </c>
      <c r="O1513" s="72" t="s">
        <v>400</v>
      </c>
      <c r="P1513" s="50" t="s">
        <v>283</v>
      </c>
      <c r="Q1513" s="50" t="s">
        <v>47</v>
      </c>
      <c r="R1513" s="50" t="s">
        <v>352</v>
      </c>
      <c r="S1513" s="50" t="s">
        <v>337</v>
      </c>
      <c r="T1513" s="50" t="s">
        <v>185</v>
      </c>
      <c r="U1513" s="151">
        <f t="shared" si="507"/>
        <v>0</v>
      </c>
      <c r="V1513" s="50">
        <f t="shared" si="508"/>
        <v>1</v>
      </c>
      <c r="W1513" s="152">
        <f t="shared" si="509"/>
        <v>9.4444444444444497E-2</v>
      </c>
      <c r="X1513" s="152">
        <f t="shared" si="510"/>
        <v>9.4444444444444497E-2</v>
      </c>
      <c r="Y1513" s="134">
        <f t="shared" si="511"/>
        <v>1</v>
      </c>
      <c r="Z1513" s="152">
        <f t="shared" si="512"/>
        <v>0</v>
      </c>
      <c r="AA1513" s="152">
        <f t="shared" si="513"/>
        <v>9.4444444444444497E-2</v>
      </c>
      <c r="AB1513" s="91">
        <f t="shared" si="514"/>
        <v>11</v>
      </c>
      <c r="AC1513" s="81">
        <f t="shared" si="515"/>
        <v>6</v>
      </c>
      <c r="AD1513" s="81">
        <f t="shared" si="516"/>
        <v>23</v>
      </c>
      <c r="AE1513" s="81" t="str">
        <f t="shared" si="517"/>
        <v>6-23</v>
      </c>
      <c r="AF1513" s="152">
        <f t="shared" si="518"/>
        <v>9.4444444444444497E-2</v>
      </c>
      <c r="AG1513" s="153">
        <f t="shared" si="519"/>
        <v>0</v>
      </c>
      <c r="AH1513" s="85">
        <f t="shared" si="520"/>
        <v>1</v>
      </c>
      <c r="AI1513" s="81">
        <f t="shared" si="521"/>
        <v>23</v>
      </c>
    </row>
    <row r="1514" spans="2:35" ht="30" x14ac:dyDescent="0.25">
      <c r="B1514" s="50" t="s">
        <v>141</v>
      </c>
      <c r="C1514" s="85">
        <v>536</v>
      </c>
      <c r="D1514" s="85">
        <f t="shared" si="476"/>
        <v>1</v>
      </c>
      <c r="E1514" s="72" t="s">
        <v>2286</v>
      </c>
      <c r="F1514" s="50" t="s">
        <v>1051</v>
      </c>
      <c r="G1514" s="70">
        <v>0.3125</v>
      </c>
      <c r="H1514" s="70">
        <v>0.4069444444444445</v>
      </c>
      <c r="I1514" s="71">
        <v>44358</v>
      </c>
      <c r="J1514" s="71">
        <v>44358</v>
      </c>
      <c r="K1514" s="71">
        <v>44358</v>
      </c>
      <c r="L1514" s="71">
        <v>44358</v>
      </c>
      <c r="M1514" s="70">
        <v>0.35416666666666669</v>
      </c>
      <c r="N1514" s="70">
        <v>0.39583333333333331</v>
      </c>
      <c r="O1514" s="72" t="s">
        <v>2287</v>
      </c>
      <c r="P1514" s="50" t="s">
        <v>283</v>
      </c>
      <c r="Q1514" s="50" t="s">
        <v>77</v>
      </c>
      <c r="R1514" s="50" t="s">
        <v>349</v>
      </c>
      <c r="S1514" s="50" t="s">
        <v>337</v>
      </c>
      <c r="T1514" s="50" t="s">
        <v>185</v>
      </c>
      <c r="U1514" s="151">
        <f t="shared" si="507"/>
        <v>0</v>
      </c>
      <c r="V1514" s="50">
        <f t="shared" si="508"/>
        <v>1</v>
      </c>
      <c r="W1514" s="152">
        <f t="shared" si="509"/>
        <v>9.4444444444444497E-2</v>
      </c>
      <c r="X1514" s="152">
        <f t="shared" si="510"/>
        <v>9.4444444444444497E-2</v>
      </c>
      <c r="Y1514" s="134">
        <f t="shared" si="511"/>
        <v>1</v>
      </c>
      <c r="Z1514" s="152">
        <f t="shared" si="512"/>
        <v>0</v>
      </c>
      <c r="AA1514" s="152">
        <f t="shared" si="513"/>
        <v>9.4444444444444497E-2</v>
      </c>
      <c r="AB1514" s="91">
        <f t="shared" si="514"/>
        <v>11</v>
      </c>
      <c r="AC1514" s="81">
        <f t="shared" si="515"/>
        <v>6</v>
      </c>
      <c r="AD1514" s="81">
        <f t="shared" si="516"/>
        <v>23</v>
      </c>
      <c r="AE1514" s="81" t="str">
        <f t="shared" si="517"/>
        <v>6-23</v>
      </c>
      <c r="AF1514" s="152">
        <f t="shared" si="518"/>
        <v>4.166666666666663E-2</v>
      </c>
      <c r="AG1514" s="153">
        <f t="shared" si="519"/>
        <v>0</v>
      </c>
      <c r="AH1514" s="85">
        <f t="shared" si="520"/>
        <v>1</v>
      </c>
      <c r="AI1514" s="81">
        <f t="shared" si="521"/>
        <v>23</v>
      </c>
    </row>
    <row r="1515" spans="2:35" ht="30" x14ac:dyDescent="0.25">
      <c r="B1515" s="50" t="s">
        <v>192</v>
      </c>
      <c r="C1515" s="85">
        <v>537</v>
      </c>
      <c r="D1515" s="85">
        <f t="shared" si="476"/>
        <v>0</v>
      </c>
      <c r="E1515" s="72" t="s">
        <v>2262</v>
      </c>
      <c r="F1515" s="50" t="s">
        <v>950</v>
      </c>
      <c r="G1515" s="70">
        <v>0.29166666666666669</v>
      </c>
      <c r="H1515" s="70">
        <v>0.43194444444444446</v>
      </c>
      <c r="I1515" s="71">
        <v>44358</v>
      </c>
      <c r="J1515" s="71">
        <v>44358</v>
      </c>
      <c r="K1515" s="71">
        <v>44358</v>
      </c>
      <c r="L1515" s="71">
        <v>44358</v>
      </c>
      <c r="M1515" s="70">
        <v>0.29166666666666669</v>
      </c>
      <c r="N1515" s="70">
        <v>0.375</v>
      </c>
      <c r="O1515" s="72" t="s">
        <v>65</v>
      </c>
      <c r="P1515" s="50" t="s">
        <v>242</v>
      </c>
      <c r="Q1515" s="50" t="s">
        <v>47</v>
      </c>
      <c r="R1515" s="50" t="s">
        <v>351</v>
      </c>
      <c r="S1515" s="50" t="s">
        <v>336</v>
      </c>
      <c r="T1515" s="50" t="s">
        <v>184</v>
      </c>
      <c r="U1515" s="151">
        <f t="shared" si="507"/>
        <v>0</v>
      </c>
      <c r="V1515" s="50">
        <f t="shared" si="508"/>
        <v>1</v>
      </c>
      <c r="W1515" s="152">
        <f t="shared" si="509"/>
        <v>0.14027777777777778</v>
      </c>
      <c r="X1515" s="152">
        <f t="shared" si="510"/>
        <v>0.14027777777777778</v>
      </c>
      <c r="Y1515" s="134">
        <f t="shared" si="511"/>
        <v>1</v>
      </c>
      <c r="Z1515" s="152">
        <f t="shared" si="512"/>
        <v>0</v>
      </c>
      <c r="AA1515" s="152">
        <f t="shared" si="513"/>
        <v>0.14027777777777778</v>
      </c>
      <c r="AB1515" s="91">
        <f t="shared" si="514"/>
        <v>11</v>
      </c>
      <c r="AC1515" s="81">
        <f t="shared" si="515"/>
        <v>6</v>
      </c>
      <c r="AD1515" s="81">
        <f t="shared" si="516"/>
        <v>23</v>
      </c>
      <c r="AE1515" s="81" t="str">
        <f t="shared" si="517"/>
        <v>6-23</v>
      </c>
      <c r="AF1515" s="152">
        <f t="shared" si="518"/>
        <v>8.3333333333333315E-2</v>
      </c>
      <c r="AG1515" s="153">
        <f t="shared" si="519"/>
        <v>0</v>
      </c>
      <c r="AH1515" s="85">
        <f t="shared" si="520"/>
        <v>1</v>
      </c>
      <c r="AI1515" s="81">
        <f t="shared" si="521"/>
        <v>23</v>
      </c>
    </row>
    <row r="1516" spans="2:35" ht="30" x14ac:dyDescent="0.25">
      <c r="B1516" s="50" t="s">
        <v>192</v>
      </c>
      <c r="C1516" s="85">
        <v>537</v>
      </c>
      <c r="D1516" s="85">
        <f t="shared" si="476"/>
        <v>1</v>
      </c>
      <c r="E1516" s="50" t="s">
        <v>943</v>
      </c>
      <c r="F1516" s="50" t="s">
        <v>441</v>
      </c>
      <c r="G1516" s="70">
        <v>0.29166666666666669</v>
      </c>
      <c r="H1516" s="70">
        <v>0.43194444444444446</v>
      </c>
      <c r="I1516" s="71">
        <v>44358</v>
      </c>
      <c r="J1516" s="71">
        <v>44358</v>
      </c>
      <c r="K1516" s="71">
        <v>44358</v>
      </c>
      <c r="L1516" s="71">
        <v>44358</v>
      </c>
      <c r="M1516" s="70">
        <v>0.40277777777777773</v>
      </c>
      <c r="N1516" s="70">
        <v>0.43194444444444446</v>
      </c>
      <c r="O1516" s="72" t="s">
        <v>2263</v>
      </c>
      <c r="P1516" s="50" t="s">
        <v>242</v>
      </c>
      <c r="Q1516" s="50" t="s">
        <v>47</v>
      </c>
      <c r="R1516" s="50" t="s">
        <v>338</v>
      </c>
      <c r="S1516" s="50" t="s">
        <v>336</v>
      </c>
      <c r="T1516" s="50" t="s">
        <v>184</v>
      </c>
      <c r="U1516" s="151">
        <f t="shared" si="507"/>
        <v>0</v>
      </c>
      <c r="V1516" s="50">
        <f t="shared" si="508"/>
        <v>1</v>
      </c>
      <c r="W1516" s="152">
        <f t="shared" si="509"/>
        <v>0.14027777777777778</v>
      </c>
      <c r="X1516" s="152">
        <f t="shared" si="510"/>
        <v>0.14027777777777778</v>
      </c>
      <c r="Y1516" s="134">
        <f t="shared" si="511"/>
        <v>1</v>
      </c>
      <c r="Z1516" s="152">
        <f t="shared" si="512"/>
        <v>0</v>
      </c>
      <c r="AA1516" s="152">
        <f t="shared" si="513"/>
        <v>0.14027777777777778</v>
      </c>
      <c r="AB1516" s="91">
        <f t="shared" si="514"/>
        <v>11</v>
      </c>
      <c r="AC1516" s="81">
        <f t="shared" si="515"/>
        <v>6</v>
      </c>
      <c r="AD1516" s="81">
        <f t="shared" si="516"/>
        <v>23</v>
      </c>
      <c r="AE1516" s="81" t="str">
        <f t="shared" si="517"/>
        <v>6-23</v>
      </c>
      <c r="AF1516" s="152">
        <f t="shared" si="518"/>
        <v>2.916666666666673E-2</v>
      </c>
      <c r="AG1516" s="153">
        <f t="shared" si="519"/>
        <v>0</v>
      </c>
      <c r="AH1516" s="85">
        <f t="shared" si="520"/>
        <v>1</v>
      </c>
      <c r="AI1516" s="81">
        <f t="shared" si="521"/>
        <v>23</v>
      </c>
    </row>
    <row r="1517" spans="2:35" x14ac:dyDescent="0.25">
      <c r="B1517" s="50" t="s">
        <v>165</v>
      </c>
      <c r="C1517" s="85">
        <v>538</v>
      </c>
      <c r="D1517" s="85">
        <f t="shared" si="476"/>
        <v>1</v>
      </c>
      <c r="E1517" s="50" t="s">
        <v>2046</v>
      </c>
      <c r="F1517" s="50" t="s">
        <v>897</v>
      </c>
      <c r="G1517" s="70">
        <v>0.3125</v>
      </c>
      <c r="H1517" s="70">
        <v>0.375</v>
      </c>
      <c r="I1517" s="71">
        <v>44358</v>
      </c>
      <c r="J1517" s="71">
        <v>44358</v>
      </c>
      <c r="K1517" s="71">
        <v>44358</v>
      </c>
      <c r="L1517" s="71">
        <v>44358</v>
      </c>
      <c r="M1517" s="70">
        <v>0.3125</v>
      </c>
      <c r="N1517" s="70">
        <v>0.375</v>
      </c>
      <c r="O1517" s="72" t="s">
        <v>84</v>
      </c>
      <c r="P1517" s="50" t="s">
        <v>1180</v>
      </c>
      <c r="Q1517" s="50" t="s">
        <v>77</v>
      </c>
      <c r="R1517" s="50" t="s">
        <v>674</v>
      </c>
      <c r="S1517" s="50" t="s">
        <v>337</v>
      </c>
      <c r="T1517" s="50" t="s">
        <v>184</v>
      </c>
      <c r="U1517" s="151">
        <f t="shared" si="507"/>
        <v>0</v>
      </c>
      <c r="V1517" s="50">
        <f t="shared" si="508"/>
        <v>1</v>
      </c>
      <c r="W1517" s="152">
        <f t="shared" si="509"/>
        <v>6.25E-2</v>
      </c>
      <c r="X1517" s="152">
        <f t="shared" si="510"/>
        <v>6.25E-2</v>
      </c>
      <c r="Y1517" s="134">
        <f t="shared" si="511"/>
        <v>1</v>
      </c>
      <c r="Z1517" s="152">
        <f t="shared" si="512"/>
        <v>0</v>
      </c>
      <c r="AA1517" s="152">
        <f t="shared" si="513"/>
        <v>6.25E-2</v>
      </c>
      <c r="AB1517" s="91">
        <f t="shared" si="514"/>
        <v>11</v>
      </c>
      <c r="AC1517" s="81">
        <f t="shared" si="515"/>
        <v>6</v>
      </c>
      <c r="AD1517" s="81">
        <f t="shared" si="516"/>
        <v>23</v>
      </c>
      <c r="AE1517" s="81" t="str">
        <f t="shared" si="517"/>
        <v>6-23</v>
      </c>
      <c r="AF1517" s="152">
        <f t="shared" si="518"/>
        <v>6.25E-2</v>
      </c>
      <c r="AG1517" s="153">
        <f t="shared" si="519"/>
        <v>0</v>
      </c>
      <c r="AH1517" s="85">
        <f t="shared" si="520"/>
        <v>1</v>
      </c>
      <c r="AI1517" s="81">
        <f t="shared" si="521"/>
        <v>23</v>
      </c>
    </row>
    <row r="1518" spans="2:35" x14ac:dyDescent="0.25">
      <c r="B1518" s="50" t="s">
        <v>134</v>
      </c>
      <c r="C1518" s="85">
        <v>539</v>
      </c>
      <c r="D1518" s="85">
        <f t="shared" si="476"/>
        <v>0</v>
      </c>
      <c r="E1518" s="50" t="s">
        <v>2276</v>
      </c>
      <c r="F1518" s="50" t="s">
        <v>887</v>
      </c>
      <c r="G1518" s="70">
        <v>0.34722222222222227</v>
      </c>
      <c r="H1518" s="70">
        <v>0.69444444444444453</v>
      </c>
      <c r="I1518" s="71">
        <v>44358</v>
      </c>
      <c r="J1518" s="71">
        <v>44358</v>
      </c>
      <c r="K1518" s="71">
        <v>44358</v>
      </c>
      <c r="L1518" s="71">
        <v>44358</v>
      </c>
      <c r="M1518" s="70">
        <v>0.3888888888888889</v>
      </c>
      <c r="N1518" s="70">
        <v>0.4236111111111111</v>
      </c>
      <c r="O1518" s="72" t="s">
        <v>65</v>
      </c>
      <c r="P1518" s="50" t="s">
        <v>107</v>
      </c>
      <c r="Q1518" s="50" t="s">
        <v>77</v>
      </c>
      <c r="R1518" s="50" t="s">
        <v>351</v>
      </c>
      <c r="S1518" s="50" t="s">
        <v>336</v>
      </c>
      <c r="T1518" s="50" t="s">
        <v>185</v>
      </c>
      <c r="U1518" s="151">
        <f t="shared" si="507"/>
        <v>0</v>
      </c>
      <c r="V1518" s="50">
        <f t="shared" si="508"/>
        <v>1</v>
      </c>
      <c r="W1518" s="152">
        <f t="shared" si="509"/>
        <v>0.26422222222222225</v>
      </c>
      <c r="X1518" s="152">
        <f t="shared" si="510"/>
        <v>0.30555222222222228</v>
      </c>
      <c r="Y1518" s="134">
        <f t="shared" si="511"/>
        <v>0</v>
      </c>
      <c r="Z1518" s="152">
        <f t="shared" si="512"/>
        <v>0.18055555555555547</v>
      </c>
      <c r="AA1518" s="152">
        <f t="shared" si="513"/>
        <v>0.48610777777777775</v>
      </c>
      <c r="AB1518" s="91">
        <f t="shared" si="514"/>
        <v>11</v>
      </c>
      <c r="AC1518" s="81">
        <f t="shared" si="515"/>
        <v>6</v>
      </c>
      <c r="AD1518" s="81">
        <f t="shared" si="516"/>
        <v>23</v>
      </c>
      <c r="AE1518" s="81" t="str">
        <f t="shared" si="517"/>
        <v>6-23</v>
      </c>
      <c r="AF1518" s="152">
        <f t="shared" si="518"/>
        <v>3.472222222222221E-2</v>
      </c>
      <c r="AG1518" s="153">
        <f t="shared" si="519"/>
        <v>0</v>
      </c>
      <c r="AH1518" s="85">
        <f t="shared" si="520"/>
        <v>1</v>
      </c>
      <c r="AI1518" s="81">
        <f t="shared" si="521"/>
        <v>23</v>
      </c>
    </row>
    <row r="1519" spans="2:35" ht="30" x14ac:dyDescent="0.25">
      <c r="B1519" s="50" t="s">
        <v>134</v>
      </c>
      <c r="C1519" s="85">
        <v>539</v>
      </c>
      <c r="D1519" s="85">
        <f t="shared" si="476"/>
        <v>1</v>
      </c>
      <c r="E1519" s="72" t="s">
        <v>2288</v>
      </c>
      <c r="F1519" s="50" t="s">
        <v>887</v>
      </c>
      <c r="G1519" s="70">
        <v>0.34722222222222227</v>
      </c>
      <c r="H1519" s="70">
        <v>0.69444444444444453</v>
      </c>
      <c r="I1519" s="71">
        <v>44358</v>
      </c>
      <c r="J1519" s="71">
        <v>44358</v>
      </c>
      <c r="K1519" s="71">
        <v>44358</v>
      </c>
      <c r="L1519" s="71">
        <v>44358</v>
      </c>
      <c r="M1519" s="70">
        <v>0.4069444444444445</v>
      </c>
      <c r="N1519" s="70">
        <v>0.69444444444444453</v>
      </c>
      <c r="O1519" s="72" t="s">
        <v>400</v>
      </c>
      <c r="P1519" s="50" t="s">
        <v>107</v>
      </c>
      <c r="Q1519" s="50" t="s">
        <v>77</v>
      </c>
      <c r="R1519" s="50" t="s">
        <v>352</v>
      </c>
      <c r="S1519" s="50" t="s">
        <v>337</v>
      </c>
      <c r="T1519" s="50" t="s">
        <v>185</v>
      </c>
      <c r="U1519" s="151">
        <f t="shared" si="507"/>
        <v>0</v>
      </c>
      <c r="V1519" s="50">
        <f t="shared" si="508"/>
        <v>1</v>
      </c>
      <c r="W1519" s="152">
        <f t="shared" si="509"/>
        <v>0.26422222222222225</v>
      </c>
      <c r="X1519" s="152">
        <f t="shared" si="510"/>
        <v>0.30555222222222228</v>
      </c>
      <c r="Y1519" s="134">
        <f t="shared" si="511"/>
        <v>0</v>
      </c>
      <c r="Z1519" s="152">
        <f t="shared" si="512"/>
        <v>0.18055555555555547</v>
      </c>
      <c r="AA1519" s="152">
        <f t="shared" si="513"/>
        <v>0.48610777777777775</v>
      </c>
      <c r="AB1519" s="91">
        <f t="shared" si="514"/>
        <v>11</v>
      </c>
      <c r="AC1519" s="81">
        <f t="shared" si="515"/>
        <v>6</v>
      </c>
      <c r="AD1519" s="81">
        <f t="shared" si="516"/>
        <v>23</v>
      </c>
      <c r="AE1519" s="81" t="str">
        <f t="shared" si="517"/>
        <v>6-23</v>
      </c>
      <c r="AF1519" s="152">
        <f t="shared" si="518"/>
        <v>0.20450000000000002</v>
      </c>
      <c r="AG1519" s="153">
        <f t="shared" si="519"/>
        <v>0</v>
      </c>
      <c r="AH1519" s="85">
        <f t="shared" si="520"/>
        <v>1</v>
      </c>
      <c r="AI1519" s="81">
        <f t="shared" si="521"/>
        <v>23</v>
      </c>
    </row>
    <row r="1520" spans="2:35" x14ac:dyDescent="0.25">
      <c r="B1520" s="50" t="s">
        <v>1656</v>
      </c>
      <c r="C1520" s="85">
        <v>540</v>
      </c>
      <c r="D1520" s="85">
        <f t="shared" si="476"/>
        <v>1</v>
      </c>
      <c r="E1520" s="50" t="s">
        <v>2281</v>
      </c>
      <c r="F1520" s="50" t="s">
        <v>351</v>
      </c>
      <c r="G1520" s="70">
        <v>0.44027777777777777</v>
      </c>
      <c r="H1520" s="70">
        <v>0.62986111111111109</v>
      </c>
      <c r="I1520" s="71">
        <v>44358</v>
      </c>
      <c r="J1520" s="71">
        <v>44358</v>
      </c>
      <c r="K1520" s="71">
        <v>44358</v>
      </c>
      <c r="L1520" s="71">
        <v>44358</v>
      </c>
      <c r="M1520" s="70">
        <v>0.44027777777777777</v>
      </c>
      <c r="N1520" s="70">
        <v>0.62986111111111109</v>
      </c>
      <c r="O1520" s="72" t="s">
        <v>84</v>
      </c>
      <c r="P1520" s="50" t="s">
        <v>275</v>
      </c>
      <c r="Q1520" s="50" t="s">
        <v>77</v>
      </c>
      <c r="R1520" s="50" t="s">
        <v>351</v>
      </c>
      <c r="S1520" s="50" t="s">
        <v>337</v>
      </c>
      <c r="T1520" s="50" t="s">
        <v>185</v>
      </c>
      <c r="U1520" s="151">
        <f t="shared" si="507"/>
        <v>0</v>
      </c>
      <c r="V1520" s="50">
        <f t="shared" si="508"/>
        <v>1</v>
      </c>
      <c r="W1520" s="152">
        <f t="shared" si="509"/>
        <v>0.18958333333333333</v>
      </c>
      <c r="X1520" s="152">
        <f t="shared" si="510"/>
        <v>0.18958333333333333</v>
      </c>
      <c r="Y1520" s="134">
        <f t="shared" si="511"/>
        <v>0</v>
      </c>
      <c r="Z1520" s="152">
        <f t="shared" si="512"/>
        <v>0.24513888888888891</v>
      </c>
      <c r="AA1520" s="152">
        <f t="shared" si="513"/>
        <v>0.43472222222222223</v>
      </c>
      <c r="AB1520" s="91">
        <f t="shared" si="514"/>
        <v>11</v>
      </c>
      <c r="AC1520" s="81">
        <f t="shared" si="515"/>
        <v>6</v>
      </c>
      <c r="AD1520" s="81">
        <f t="shared" si="516"/>
        <v>23</v>
      </c>
      <c r="AE1520" s="81" t="str">
        <f t="shared" si="517"/>
        <v>6-23</v>
      </c>
      <c r="AF1520" s="152">
        <f t="shared" si="518"/>
        <v>0.18958333333333333</v>
      </c>
      <c r="AG1520" s="153">
        <f t="shared" si="519"/>
        <v>0</v>
      </c>
      <c r="AH1520" s="85">
        <f t="shared" si="520"/>
        <v>1</v>
      </c>
      <c r="AI1520" s="81">
        <f t="shared" si="521"/>
        <v>23</v>
      </c>
    </row>
    <row r="1521" spans="2:35" x14ac:dyDescent="0.25">
      <c r="B1521" s="50" t="s">
        <v>213</v>
      </c>
      <c r="C1521" s="85">
        <v>541</v>
      </c>
      <c r="D1521" s="85">
        <f t="shared" si="476"/>
        <v>0</v>
      </c>
      <c r="E1521" s="50" t="s">
        <v>2264</v>
      </c>
      <c r="F1521" s="50" t="s">
        <v>890</v>
      </c>
      <c r="G1521" s="70">
        <v>0.49027777777777781</v>
      </c>
      <c r="H1521" s="70">
        <v>0.5625</v>
      </c>
      <c r="I1521" s="71">
        <v>44358</v>
      </c>
      <c r="J1521" s="71">
        <v>44359</v>
      </c>
      <c r="K1521" s="71">
        <v>44358</v>
      </c>
      <c r="L1521" s="71">
        <v>44358</v>
      </c>
      <c r="M1521" s="70">
        <v>0.49027777777777781</v>
      </c>
      <c r="N1521" s="70">
        <v>0.72916666666666663</v>
      </c>
      <c r="O1521" s="72" t="s">
        <v>271</v>
      </c>
      <c r="P1521" s="50" t="s">
        <v>1291</v>
      </c>
      <c r="Q1521" s="50" t="s">
        <v>77</v>
      </c>
      <c r="R1521" s="50" t="s">
        <v>380</v>
      </c>
      <c r="S1521" s="50" t="s">
        <v>336</v>
      </c>
      <c r="T1521" s="50" t="s">
        <v>188</v>
      </c>
      <c r="U1521" s="151">
        <f t="shared" si="507"/>
        <v>1</v>
      </c>
      <c r="V1521" s="50">
        <f t="shared" si="508"/>
        <v>1</v>
      </c>
      <c r="W1521" s="152">
        <f t="shared" si="509"/>
        <v>0.34372222222222215</v>
      </c>
      <c r="X1521" s="152">
        <f t="shared" si="510"/>
        <v>0.57288888888888878</v>
      </c>
      <c r="Y1521" s="134">
        <f t="shared" si="511"/>
        <v>1</v>
      </c>
      <c r="Z1521" s="152">
        <f t="shared" si="512"/>
        <v>0</v>
      </c>
      <c r="AA1521" s="152">
        <f t="shared" si="513"/>
        <v>0.57288888888888878</v>
      </c>
      <c r="AB1521" s="91">
        <f t="shared" si="514"/>
        <v>12</v>
      </c>
      <c r="AC1521" s="81">
        <f t="shared" si="515"/>
        <v>6</v>
      </c>
      <c r="AD1521" s="81">
        <f t="shared" si="516"/>
        <v>23</v>
      </c>
      <c r="AE1521" s="81" t="str">
        <f t="shared" si="517"/>
        <v>6-23</v>
      </c>
      <c r="AF1521" s="152">
        <f t="shared" si="518"/>
        <v>0.1558888888888888</v>
      </c>
      <c r="AG1521" s="153">
        <f t="shared" si="519"/>
        <v>0</v>
      </c>
      <c r="AH1521" s="85">
        <f t="shared" si="520"/>
        <v>1</v>
      </c>
      <c r="AI1521" s="81">
        <f t="shared" si="521"/>
        <v>23</v>
      </c>
    </row>
    <row r="1522" spans="2:35" x14ac:dyDescent="0.25">
      <c r="B1522" s="50" t="s">
        <v>213</v>
      </c>
      <c r="C1522" s="85">
        <v>541</v>
      </c>
      <c r="D1522" s="85">
        <f t="shared" si="476"/>
        <v>0</v>
      </c>
      <c r="E1522" s="50" t="s">
        <v>1773</v>
      </c>
      <c r="F1522" s="50" t="s">
        <v>1908</v>
      </c>
      <c r="G1522" s="70">
        <v>0.49027777777777781</v>
      </c>
      <c r="H1522" s="70">
        <v>0.5625</v>
      </c>
      <c r="I1522" s="71">
        <v>44358</v>
      </c>
      <c r="J1522" s="71">
        <v>44359</v>
      </c>
      <c r="K1522" s="71">
        <v>44358</v>
      </c>
      <c r="L1522" s="71">
        <v>44358</v>
      </c>
      <c r="M1522" s="70">
        <v>0.58333333333333337</v>
      </c>
      <c r="N1522" s="70">
        <v>0.72916666666666663</v>
      </c>
      <c r="O1522" s="72" t="s">
        <v>62</v>
      </c>
      <c r="P1522" s="50" t="s">
        <v>1291</v>
      </c>
      <c r="Q1522" s="50" t="s">
        <v>77</v>
      </c>
      <c r="R1522" s="50" t="s">
        <v>349</v>
      </c>
      <c r="S1522" s="50" t="s">
        <v>337</v>
      </c>
      <c r="T1522" s="50" t="s">
        <v>188</v>
      </c>
      <c r="U1522" s="151">
        <f t="shared" si="507"/>
        <v>1</v>
      </c>
      <c r="V1522" s="50">
        <f t="shared" si="508"/>
        <v>1</v>
      </c>
      <c r="W1522" s="152">
        <f t="shared" si="509"/>
        <v>0.34372222222222215</v>
      </c>
      <c r="X1522" s="152">
        <f t="shared" si="510"/>
        <v>0.57288888888888878</v>
      </c>
      <c r="Y1522" s="134">
        <f t="shared" si="511"/>
        <v>1</v>
      </c>
      <c r="Z1522" s="152">
        <f t="shared" si="512"/>
        <v>0</v>
      </c>
      <c r="AA1522" s="152">
        <f t="shared" si="513"/>
        <v>0.57288888888888878</v>
      </c>
      <c r="AB1522" s="91">
        <f t="shared" si="514"/>
        <v>12</v>
      </c>
      <c r="AC1522" s="81">
        <f t="shared" si="515"/>
        <v>6</v>
      </c>
      <c r="AD1522" s="81">
        <f t="shared" si="516"/>
        <v>23</v>
      </c>
      <c r="AE1522" s="81" t="str">
        <f t="shared" si="517"/>
        <v>6-23</v>
      </c>
      <c r="AF1522" s="152">
        <f t="shared" si="518"/>
        <v>0.14583333333333326</v>
      </c>
      <c r="AG1522" s="153">
        <f t="shared" si="519"/>
        <v>0</v>
      </c>
      <c r="AH1522" s="85">
        <f t="shared" si="520"/>
        <v>1</v>
      </c>
      <c r="AI1522" s="81">
        <f t="shared" si="521"/>
        <v>23</v>
      </c>
    </row>
    <row r="1523" spans="2:35" x14ac:dyDescent="0.25">
      <c r="B1523" s="50" t="s">
        <v>213</v>
      </c>
      <c r="C1523" s="85">
        <v>541</v>
      </c>
      <c r="D1523" s="85">
        <f t="shared" si="476"/>
        <v>0</v>
      </c>
      <c r="E1523" s="50" t="s">
        <v>2292</v>
      </c>
      <c r="F1523" s="50" t="s">
        <v>1908</v>
      </c>
      <c r="G1523" s="70">
        <v>0.49027777777777781</v>
      </c>
      <c r="H1523" s="70">
        <v>0.5625</v>
      </c>
      <c r="I1523" s="71">
        <v>44358</v>
      </c>
      <c r="J1523" s="71">
        <v>44359</v>
      </c>
      <c r="K1523" s="71">
        <v>44359</v>
      </c>
      <c r="L1523" s="71">
        <v>44359</v>
      </c>
      <c r="M1523" s="70">
        <v>0.30208333333333331</v>
      </c>
      <c r="N1523" s="70">
        <v>0.35416666666666669</v>
      </c>
      <c r="O1523" s="72" t="s">
        <v>62</v>
      </c>
      <c r="P1523" s="50" t="s">
        <v>1291</v>
      </c>
      <c r="Q1523" s="50" t="s">
        <v>77</v>
      </c>
      <c r="R1523" s="50" t="s">
        <v>349</v>
      </c>
      <c r="S1523" s="50" t="s">
        <v>337</v>
      </c>
      <c r="T1523" s="50" t="s">
        <v>188</v>
      </c>
      <c r="U1523" s="151">
        <f t="shared" si="507"/>
        <v>1</v>
      </c>
      <c r="V1523" s="50">
        <f t="shared" si="508"/>
        <v>1</v>
      </c>
      <c r="W1523" s="152">
        <f t="shared" si="509"/>
        <v>0.34372222222222215</v>
      </c>
      <c r="X1523" s="152">
        <f t="shared" si="510"/>
        <v>0.57288888888888878</v>
      </c>
      <c r="Y1523" s="134">
        <f t="shared" si="511"/>
        <v>1</v>
      </c>
      <c r="Z1523" s="152">
        <f t="shared" si="512"/>
        <v>0</v>
      </c>
      <c r="AA1523" s="152">
        <f t="shared" si="513"/>
        <v>0.57288888888888878</v>
      </c>
      <c r="AB1523" s="91">
        <f t="shared" si="514"/>
        <v>12</v>
      </c>
      <c r="AC1523" s="81">
        <f t="shared" si="515"/>
        <v>6</v>
      </c>
      <c r="AD1523" s="81">
        <f t="shared" si="516"/>
        <v>23</v>
      </c>
      <c r="AE1523" s="81" t="str">
        <f t="shared" si="517"/>
        <v>6-23</v>
      </c>
      <c r="AF1523" s="152">
        <f t="shared" si="518"/>
        <v>5.208333333333337E-2</v>
      </c>
      <c r="AG1523" s="153">
        <f t="shared" si="519"/>
        <v>0</v>
      </c>
      <c r="AH1523" s="85">
        <f t="shared" si="520"/>
        <v>1</v>
      </c>
      <c r="AI1523" s="81">
        <f t="shared" si="521"/>
        <v>23</v>
      </c>
    </row>
    <row r="1524" spans="2:35" x14ac:dyDescent="0.25">
      <c r="B1524" s="50" t="s">
        <v>213</v>
      </c>
      <c r="C1524" s="85">
        <v>541</v>
      </c>
      <c r="D1524" s="85">
        <f t="shared" si="476"/>
        <v>0</v>
      </c>
      <c r="E1524" s="50" t="s">
        <v>2293</v>
      </c>
      <c r="F1524" s="50" t="s">
        <v>890</v>
      </c>
      <c r="G1524" s="70">
        <v>0.49027777777777781</v>
      </c>
      <c r="H1524" s="70">
        <v>0.5625</v>
      </c>
      <c r="I1524" s="71">
        <v>44358</v>
      </c>
      <c r="J1524" s="71">
        <v>44359</v>
      </c>
      <c r="K1524" s="71">
        <v>44359</v>
      </c>
      <c r="L1524" s="71">
        <v>44359</v>
      </c>
      <c r="M1524" s="70">
        <v>0.3125</v>
      </c>
      <c r="N1524" s="70">
        <v>0.54166666666666663</v>
      </c>
      <c r="O1524" s="72" t="s">
        <v>271</v>
      </c>
      <c r="P1524" s="50" t="s">
        <v>1291</v>
      </c>
      <c r="Q1524" s="50" t="s">
        <v>77</v>
      </c>
      <c r="R1524" s="50" t="s">
        <v>380</v>
      </c>
      <c r="S1524" s="50" t="s">
        <v>336</v>
      </c>
      <c r="T1524" s="50" t="s">
        <v>188</v>
      </c>
      <c r="U1524" s="151">
        <f t="shared" si="507"/>
        <v>1</v>
      </c>
      <c r="V1524" s="50">
        <f t="shared" si="508"/>
        <v>1</v>
      </c>
      <c r="W1524" s="152">
        <f t="shared" si="509"/>
        <v>0.34372222222222215</v>
      </c>
      <c r="X1524" s="152">
        <f t="shared" si="510"/>
        <v>0.57288888888888878</v>
      </c>
      <c r="Y1524" s="134">
        <f t="shared" si="511"/>
        <v>1</v>
      </c>
      <c r="Z1524" s="152">
        <f t="shared" si="512"/>
        <v>0</v>
      </c>
      <c r="AA1524" s="152">
        <f t="shared" si="513"/>
        <v>0.57288888888888878</v>
      </c>
      <c r="AB1524" s="91">
        <f t="shared" si="514"/>
        <v>12</v>
      </c>
      <c r="AC1524" s="81">
        <f t="shared" si="515"/>
        <v>6</v>
      </c>
      <c r="AD1524" s="81">
        <f t="shared" si="516"/>
        <v>23</v>
      </c>
      <c r="AE1524" s="81" t="str">
        <f t="shared" si="517"/>
        <v>6-23</v>
      </c>
      <c r="AF1524" s="152">
        <f t="shared" si="518"/>
        <v>0.14616666666666661</v>
      </c>
      <c r="AG1524" s="153">
        <f t="shared" si="519"/>
        <v>0</v>
      </c>
      <c r="AH1524" s="85">
        <f t="shared" si="520"/>
        <v>1</v>
      </c>
      <c r="AI1524" s="81">
        <f t="shared" si="521"/>
        <v>23</v>
      </c>
    </row>
    <row r="1525" spans="2:35" x14ac:dyDescent="0.25">
      <c r="B1525" s="50" t="s">
        <v>213</v>
      </c>
      <c r="C1525" s="85">
        <v>541</v>
      </c>
      <c r="D1525" s="85">
        <f t="shared" si="476"/>
        <v>1</v>
      </c>
      <c r="E1525" s="50" t="s">
        <v>2315</v>
      </c>
      <c r="F1525" s="50" t="s">
        <v>1908</v>
      </c>
      <c r="G1525" s="70">
        <v>0.49027777777777781</v>
      </c>
      <c r="H1525" s="70">
        <v>0.5625</v>
      </c>
      <c r="I1525" s="71">
        <v>44358</v>
      </c>
      <c r="J1525" s="71">
        <v>44359</v>
      </c>
      <c r="K1525" s="71">
        <v>44359</v>
      </c>
      <c r="L1525" s="71">
        <v>44359</v>
      </c>
      <c r="M1525" s="70">
        <v>0.52083333333333337</v>
      </c>
      <c r="N1525" s="70">
        <v>0.5625</v>
      </c>
      <c r="O1525" s="72" t="s">
        <v>372</v>
      </c>
      <c r="P1525" s="50" t="s">
        <v>1291</v>
      </c>
      <c r="Q1525" s="50" t="s">
        <v>77</v>
      </c>
      <c r="R1525" s="50" t="s">
        <v>349</v>
      </c>
      <c r="S1525" s="50" t="s">
        <v>337</v>
      </c>
      <c r="T1525" s="50" t="s">
        <v>188</v>
      </c>
      <c r="U1525" s="151">
        <f t="shared" si="507"/>
        <v>1</v>
      </c>
      <c r="V1525" s="50">
        <f t="shared" si="508"/>
        <v>1</v>
      </c>
      <c r="W1525" s="152">
        <f t="shared" ref="W1525:W1556" si="522">IF(OR(V1525=0,G1525="",H1525=""),0,IF(AND(V1525=1,U1525&lt;1,I1525=J1525,(H1525-G1525)&lt;=0.2075),H1525-G1525,IF(AND(V1525=1,U1525&lt;1,I1525=J1525,(H1525-G1525)&gt;0.2075),H1525-G1525-0.083,IF(AND(V1525=1,U1525&gt;1),((U1525-1)*0.3541)+(H1525-$AE$5)+($AF$5-G1525-0.083),IF(AND(V1525=1,U1525=1,I1525&lt;&gt;J1525,(H1525-G1525)&lt;=0.332),(H1525-$AE$5)+($AF$5-G1525)-0.166,(H1525-$AE$5)+($AF$5-G1525))))))</f>
        <v>0.34372222222222215</v>
      </c>
      <c r="X1525" s="152">
        <f t="shared" ref="X1525:X1556" si="523">IF(OR(V1525=0,G1525="",H1525=""),0,IF(AND(V1525=1,U1525&lt;1,I1525=J1525,(H1525-G1525)&lt;=0.2075),H1525-G1525,IF(AND(V1525=1,U1525&lt;1,I1525=J1525,(H1525-G1525)&gt;0.2075),H1525-G1525-0.04167,IF(AND(V1525=1,U1525&gt;1),((U1525-1)*0.583)+(H1525-$AE$3)+($AF$3-G1525-0.04167),IF(AND(V1525=1,U1525=1,I1525&lt;&gt;J1525,(H1525-G1525)&lt;=0.332),(H1525-$AE$3)+($AF$3-G1525)-0.166,(H1525-$AE$3)+($AF$3-G1525))))))</f>
        <v>0.57288888888888878</v>
      </c>
      <c r="Y1525" s="134">
        <f t="shared" si="511"/>
        <v>1</v>
      </c>
      <c r="Z1525" s="152">
        <f t="shared" si="512"/>
        <v>0</v>
      </c>
      <c r="AA1525" s="152">
        <f t="shared" si="513"/>
        <v>0.57288888888888878</v>
      </c>
      <c r="AB1525" s="91">
        <f t="shared" si="514"/>
        <v>12</v>
      </c>
      <c r="AC1525" s="81">
        <f t="shared" si="515"/>
        <v>6</v>
      </c>
      <c r="AD1525" s="81">
        <f t="shared" si="516"/>
        <v>23</v>
      </c>
      <c r="AE1525" s="81" t="str">
        <f t="shared" si="517"/>
        <v>6-23</v>
      </c>
      <c r="AF1525" s="152">
        <f t="shared" ref="AF1525:AF1556" si="524">IFERROR(IF(OR(AH1525=0,M1525="",N1525=""),0,IF(AND(AH1525=1,AG1525&lt;1,K1525=L1525,(N1525-M1525)&lt;=0.2075),N1525-M1525,IF(AND(AH1525=1,AG1525&lt;1,K1525=L1525,(N1525-M1525)&gt;0.2075),N1525-M1525-0.083,IF(AND(AH1525=1,AG1525&gt;1),((AG1525-1)*0.3541)+(N1525-$AE$5)+($AF$5-M1525-0.083),IF(AND(AH1525=1,AG1525=1,K1525&lt;&gt;L1525,(N1525-M1525)&lt;=0.332),(N1525-$AE$5)+($AF$5-M1525)-0.166,(N1525-$AE$5)+($AF$5-M1525)))))),"")</f>
        <v>4.166666666666663E-2</v>
      </c>
      <c r="AG1525" s="153">
        <f t="shared" si="519"/>
        <v>0</v>
      </c>
      <c r="AH1525" s="85">
        <f t="shared" si="520"/>
        <v>1</v>
      </c>
      <c r="AI1525" s="81">
        <f t="shared" si="521"/>
        <v>23</v>
      </c>
    </row>
    <row r="1526" spans="2:35" ht="60" x14ac:dyDescent="0.25">
      <c r="B1526" s="50" t="s">
        <v>1194</v>
      </c>
      <c r="C1526" s="85">
        <v>542</v>
      </c>
      <c r="D1526" s="85">
        <f t="shared" si="476"/>
        <v>1</v>
      </c>
      <c r="E1526" s="72" t="s">
        <v>2269</v>
      </c>
      <c r="F1526" s="50" t="s">
        <v>950</v>
      </c>
      <c r="G1526" s="70">
        <v>0.29166666666666669</v>
      </c>
      <c r="H1526" s="70">
        <v>0.5</v>
      </c>
      <c r="I1526" s="71">
        <v>44351</v>
      </c>
      <c r="J1526" s="71">
        <v>44352</v>
      </c>
      <c r="K1526" s="71">
        <v>44351</v>
      </c>
      <c r="L1526" s="71">
        <v>44352</v>
      </c>
      <c r="M1526" s="70">
        <v>0.29166666666666669</v>
      </c>
      <c r="N1526" s="70">
        <v>0.5</v>
      </c>
      <c r="O1526" s="72" t="s">
        <v>1187</v>
      </c>
      <c r="P1526" s="72" t="s">
        <v>1197</v>
      </c>
      <c r="Q1526" s="50" t="s">
        <v>77</v>
      </c>
      <c r="R1526" s="50" t="s">
        <v>443</v>
      </c>
      <c r="S1526" s="50" t="s">
        <v>336</v>
      </c>
      <c r="T1526" s="50" t="s">
        <v>189</v>
      </c>
      <c r="U1526" s="151">
        <f t="shared" si="507"/>
        <v>1</v>
      </c>
      <c r="V1526" s="50">
        <f t="shared" si="508"/>
        <v>1</v>
      </c>
      <c r="W1526" s="152">
        <f t="shared" si="522"/>
        <v>0.47983333333333322</v>
      </c>
      <c r="X1526" s="152">
        <f t="shared" si="523"/>
        <v>0.70899999999999985</v>
      </c>
      <c r="Y1526" s="134">
        <f t="shared" si="511"/>
        <v>1</v>
      </c>
      <c r="Z1526" s="152">
        <f t="shared" si="512"/>
        <v>0</v>
      </c>
      <c r="AA1526" s="152">
        <f t="shared" si="513"/>
        <v>0.70899999999999985</v>
      </c>
      <c r="AB1526" s="91">
        <f t="shared" si="514"/>
        <v>5</v>
      </c>
      <c r="AC1526" s="81">
        <f t="shared" si="515"/>
        <v>6</v>
      </c>
      <c r="AD1526" s="81">
        <f t="shared" si="516"/>
        <v>22</v>
      </c>
      <c r="AE1526" s="81" t="str">
        <f t="shared" si="517"/>
        <v>6-22</v>
      </c>
      <c r="AF1526" s="152">
        <f t="shared" si="524"/>
        <v>0.47983333333333322</v>
      </c>
      <c r="AG1526" s="153">
        <f t="shared" si="519"/>
        <v>1</v>
      </c>
      <c r="AH1526" s="85">
        <f t="shared" si="520"/>
        <v>1</v>
      </c>
      <c r="AI1526" s="81">
        <f t="shared" si="521"/>
        <v>22</v>
      </c>
    </row>
    <row r="1527" spans="2:35" ht="45" x14ac:dyDescent="0.25">
      <c r="B1527" s="50" t="s">
        <v>2268</v>
      </c>
      <c r="C1527" s="85">
        <v>543</v>
      </c>
      <c r="D1527" s="85">
        <f t="shared" si="476"/>
        <v>1</v>
      </c>
      <c r="E1527" s="72" t="s">
        <v>2270</v>
      </c>
      <c r="F1527" s="50" t="s">
        <v>1908</v>
      </c>
      <c r="G1527" s="70">
        <v>0.29166666666666669</v>
      </c>
      <c r="H1527" s="70">
        <v>0.45833333333333331</v>
      </c>
      <c r="I1527" s="71">
        <v>44355</v>
      </c>
      <c r="J1527" s="71">
        <v>44355</v>
      </c>
      <c r="K1527" s="71">
        <v>44355</v>
      </c>
      <c r="L1527" s="71">
        <v>44355</v>
      </c>
      <c r="M1527" s="70">
        <v>0.29166666666666669</v>
      </c>
      <c r="N1527" s="70">
        <v>0.45833333333333331</v>
      </c>
      <c r="O1527" s="72" t="s">
        <v>1187</v>
      </c>
      <c r="P1527" s="72" t="s">
        <v>739</v>
      </c>
      <c r="Q1527" s="50" t="s">
        <v>77</v>
      </c>
      <c r="R1527" s="50" t="s">
        <v>349</v>
      </c>
      <c r="S1527" s="50" t="s">
        <v>336</v>
      </c>
      <c r="T1527" s="50" t="s">
        <v>189</v>
      </c>
      <c r="U1527" s="151">
        <f t="shared" si="507"/>
        <v>0</v>
      </c>
      <c r="V1527" s="50">
        <f t="shared" si="508"/>
        <v>1</v>
      </c>
      <c r="W1527" s="152">
        <f t="shared" si="522"/>
        <v>0.16666666666666663</v>
      </c>
      <c r="X1527" s="152">
        <f t="shared" si="523"/>
        <v>0.16666666666666663</v>
      </c>
      <c r="Y1527" s="134">
        <f t="shared" si="511"/>
        <v>1</v>
      </c>
      <c r="Z1527" s="152">
        <f t="shared" si="512"/>
        <v>0</v>
      </c>
      <c r="AA1527" s="152">
        <f t="shared" si="513"/>
        <v>0.16666666666666663</v>
      </c>
      <c r="AB1527" s="91">
        <f t="shared" si="514"/>
        <v>8</v>
      </c>
      <c r="AC1527" s="81">
        <f t="shared" si="515"/>
        <v>6</v>
      </c>
      <c r="AD1527" s="81">
        <f t="shared" si="516"/>
        <v>23</v>
      </c>
      <c r="AE1527" s="81" t="str">
        <f t="shared" si="517"/>
        <v>6-23</v>
      </c>
      <c r="AF1527" s="152">
        <f t="shared" si="524"/>
        <v>0.16666666666666663</v>
      </c>
      <c r="AG1527" s="153">
        <f t="shared" si="519"/>
        <v>0</v>
      </c>
      <c r="AH1527" s="85">
        <f t="shared" si="520"/>
        <v>1</v>
      </c>
      <c r="AI1527" s="81">
        <f t="shared" si="521"/>
        <v>23</v>
      </c>
    </row>
    <row r="1528" spans="2:35" ht="30" x14ac:dyDescent="0.25">
      <c r="B1528" s="50" t="s">
        <v>2055</v>
      </c>
      <c r="C1528" s="85">
        <v>544</v>
      </c>
      <c r="D1528" s="85">
        <f t="shared" si="476"/>
        <v>1</v>
      </c>
      <c r="E1528" s="72" t="s">
        <v>2271</v>
      </c>
      <c r="F1528" s="50" t="s">
        <v>950</v>
      </c>
      <c r="G1528" s="70">
        <v>0.25</v>
      </c>
      <c r="H1528" s="70">
        <v>0.16666666666666666</v>
      </c>
      <c r="I1528" s="71">
        <v>44357</v>
      </c>
      <c r="J1528" s="71">
        <v>44357</v>
      </c>
      <c r="K1528" s="71">
        <v>44357</v>
      </c>
      <c r="L1528" s="71">
        <v>44357</v>
      </c>
      <c r="M1528" s="70">
        <v>0.25</v>
      </c>
      <c r="N1528" s="70">
        <v>0.16666666666666666</v>
      </c>
      <c r="O1528" s="72" t="s">
        <v>1187</v>
      </c>
      <c r="P1528" s="72" t="s">
        <v>2061</v>
      </c>
      <c r="Q1528" s="50" t="s">
        <v>77</v>
      </c>
      <c r="R1528" s="50" t="s">
        <v>443</v>
      </c>
      <c r="S1528" s="50" t="s">
        <v>337</v>
      </c>
      <c r="T1528" s="50" t="s">
        <v>189</v>
      </c>
      <c r="U1528" s="151">
        <f t="shared" si="507"/>
        <v>0</v>
      </c>
      <c r="V1528" s="50">
        <f t="shared" si="508"/>
        <v>1</v>
      </c>
      <c r="W1528" s="152">
        <f t="shared" si="522"/>
        <v>-8.3333333333333343E-2</v>
      </c>
      <c r="X1528" s="152">
        <f t="shared" si="523"/>
        <v>-8.3333333333333343E-2</v>
      </c>
      <c r="Y1528" s="134">
        <f t="shared" si="511"/>
        <v>1</v>
      </c>
      <c r="Z1528" s="152">
        <f t="shared" si="512"/>
        <v>0</v>
      </c>
      <c r="AA1528" s="152">
        <f t="shared" si="513"/>
        <v>-8.3333333333333343E-2</v>
      </c>
      <c r="AB1528" s="91">
        <f t="shared" si="514"/>
        <v>10</v>
      </c>
      <c r="AC1528" s="81">
        <f t="shared" si="515"/>
        <v>6</v>
      </c>
      <c r="AD1528" s="81">
        <f t="shared" si="516"/>
        <v>23</v>
      </c>
      <c r="AE1528" s="81" t="str">
        <f t="shared" si="517"/>
        <v>6-23</v>
      </c>
      <c r="AF1528" s="152">
        <f t="shared" si="524"/>
        <v>-8.3333333333333343E-2</v>
      </c>
      <c r="AG1528" s="153">
        <f t="shared" si="519"/>
        <v>0</v>
      </c>
      <c r="AH1528" s="85">
        <f t="shared" si="520"/>
        <v>1</v>
      </c>
      <c r="AI1528" s="81">
        <f t="shared" si="521"/>
        <v>23</v>
      </c>
    </row>
    <row r="1529" spans="2:35" ht="60" x14ac:dyDescent="0.25">
      <c r="B1529" s="50" t="s">
        <v>1205</v>
      </c>
      <c r="C1529" s="85">
        <v>545</v>
      </c>
      <c r="D1529" s="85">
        <f t="shared" si="476"/>
        <v>1</v>
      </c>
      <c r="E1529" s="72" t="s">
        <v>2272</v>
      </c>
      <c r="F1529" s="50" t="s">
        <v>897</v>
      </c>
      <c r="G1529" s="70">
        <v>0.47916666666666669</v>
      </c>
      <c r="H1529" s="70">
        <v>0.52083333333333337</v>
      </c>
      <c r="I1529" s="71">
        <v>44357</v>
      </c>
      <c r="J1529" s="71">
        <v>44357</v>
      </c>
      <c r="K1529" s="71">
        <v>44357</v>
      </c>
      <c r="L1529" s="71">
        <v>44357</v>
      </c>
      <c r="M1529" s="70">
        <v>0.47916666666666669</v>
      </c>
      <c r="N1529" s="70">
        <v>0.52083333333333337</v>
      </c>
      <c r="O1529" s="72" t="s">
        <v>2273</v>
      </c>
      <c r="P1529" s="72" t="s">
        <v>2274</v>
      </c>
      <c r="Q1529" s="50" t="s">
        <v>77</v>
      </c>
      <c r="R1529" s="50" t="s">
        <v>351</v>
      </c>
      <c r="S1529" s="50" t="s">
        <v>337</v>
      </c>
      <c r="T1529" s="50" t="s">
        <v>189</v>
      </c>
      <c r="U1529" s="151">
        <f t="shared" si="507"/>
        <v>0</v>
      </c>
      <c r="V1529" s="50">
        <f t="shared" si="508"/>
        <v>1</v>
      </c>
      <c r="W1529" s="152">
        <f t="shared" si="522"/>
        <v>4.1666666666666685E-2</v>
      </c>
      <c r="X1529" s="152">
        <f t="shared" si="523"/>
        <v>4.1666666666666685E-2</v>
      </c>
      <c r="Y1529" s="134">
        <f t="shared" si="511"/>
        <v>1</v>
      </c>
      <c r="Z1529" s="152">
        <f t="shared" si="512"/>
        <v>0</v>
      </c>
      <c r="AA1529" s="152">
        <f t="shared" si="513"/>
        <v>4.1666666666666685E-2</v>
      </c>
      <c r="AB1529" s="91">
        <f t="shared" si="514"/>
        <v>10</v>
      </c>
      <c r="AC1529" s="81">
        <f t="shared" si="515"/>
        <v>6</v>
      </c>
      <c r="AD1529" s="81">
        <f t="shared" si="516"/>
        <v>23</v>
      </c>
      <c r="AE1529" s="81" t="str">
        <f t="shared" si="517"/>
        <v>6-23</v>
      </c>
      <c r="AF1529" s="152">
        <f t="shared" si="524"/>
        <v>4.1666666666666685E-2</v>
      </c>
      <c r="AG1529" s="153">
        <f t="shared" si="519"/>
        <v>0</v>
      </c>
      <c r="AH1529" s="85">
        <f t="shared" si="520"/>
        <v>1</v>
      </c>
      <c r="AI1529" s="81">
        <f t="shared" si="521"/>
        <v>23</v>
      </c>
    </row>
    <row r="1530" spans="2:35" ht="30" x14ac:dyDescent="0.25">
      <c r="B1530" s="50" t="s">
        <v>1133</v>
      </c>
      <c r="C1530" s="85">
        <v>546</v>
      </c>
      <c r="D1530" s="85">
        <f t="shared" si="476"/>
        <v>0</v>
      </c>
      <c r="E1530" s="72" t="s">
        <v>2282</v>
      </c>
      <c r="F1530" s="50" t="s">
        <v>1051</v>
      </c>
      <c r="G1530" s="70">
        <v>0.625</v>
      </c>
      <c r="H1530" s="70">
        <v>0.7104166666666667</v>
      </c>
      <c r="I1530" s="71">
        <v>44358</v>
      </c>
      <c r="J1530" s="71">
        <v>44358</v>
      </c>
      <c r="K1530" s="71">
        <v>44358</v>
      </c>
      <c r="L1530" s="71">
        <v>44358</v>
      </c>
      <c r="M1530" s="70">
        <v>0.63541666666666663</v>
      </c>
      <c r="N1530" s="70">
        <v>0.70833333333333337</v>
      </c>
      <c r="O1530" s="72" t="s">
        <v>372</v>
      </c>
      <c r="P1530" s="50" t="s">
        <v>180</v>
      </c>
      <c r="Q1530" s="50" t="s">
        <v>77</v>
      </c>
      <c r="R1530" s="50" t="s">
        <v>349</v>
      </c>
      <c r="S1530" s="50" t="s">
        <v>337</v>
      </c>
      <c r="T1530" s="50" t="s">
        <v>185</v>
      </c>
      <c r="U1530" s="151">
        <f t="shared" si="507"/>
        <v>0</v>
      </c>
      <c r="V1530" s="50">
        <f t="shared" si="508"/>
        <v>1</v>
      </c>
      <c r="W1530" s="152">
        <f t="shared" si="522"/>
        <v>8.5416666666666696E-2</v>
      </c>
      <c r="X1530" s="152">
        <f t="shared" si="523"/>
        <v>8.5416666666666696E-2</v>
      </c>
      <c r="Y1530" s="134">
        <f t="shared" si="511"/>
        <v>0</v>
      </c>
      <c r="Z1530" s="152">
        <f t="shared" si="512"/>
        <v>0.1645833333333333</v>
      </c>
      <c r="AA1530" s="152">
        <f t="shared" si="513"/>
        <v>0.25</v>
      </c>
      <c r="AB1530" s="91">
        <f t="shared" si="514"/>
        <v>11</v>
      </c>
      <c r="AC1530" s="81">
        <f t="shared" si="515"/>
        <v>6</v>
      </c>
      <c r="AD1530" s="81">
        <f t="shared" si="516"/>
        <v>23</v>
      </c>
      <c r="AE1530" s="81" t="str">
        <f t="shared" si="517"/>
        <v>6-23</v>
      </c>
      <c r="AF1530" s="152">
        <f t="shared" si="524"/>
        <v>7.2916666666666741E-2</v>
      </c>
      <c r="AG1530" s="153">
        <f t="shared" si="519"/>
        <v>0</v>
      </c>
      <c r="AH1530" s="85">
        <f t="shared" si="520"/>
        <v>1</v>
      </c>
      <c r="AI1530" s="81">
        <f t="shared" si="521"/>
        <v>23</v>
      </c>
    </row>
    <row r="1531" spans="2:35" ht="30" x14ac:dyDescent="0.25">
      <c r="B1531" s="50" t="s">
        <v>179</v>
      </c>
      <c r="C1531" s="85">
        <v>546</v>
      </c>
      <c r="D1531" s="85">
        <f t="shared" si="476"/>
        <v>1</v>
      </c>
      <c r="E1531" s="72" t="s">
        <v>2283</v>
      </c>
      <c r="F1531" s="50" t="s">
        <v>971</v>
      </c>
      <c r="G1531" s="70">
        <v>0.625</v>
      </c>
      <c r="H1531" s="70">
        <v>0.7104166666666667</v>
      </c>
      <c r="I1531" s="71">
        <v>44358</v>
      </c>
      <c r="J1531" s="71">
        <v>44358</v>
      </c>
      <c r="K1531" s="71">
        <v>44358</v>
      </c>
      <c r="L1531" s="71">
        <v>44358</v>
      </c>
      <c r="M1531" s="70">
        <v>0.63541666666666663</v>
      </c>
      <c r="N1531" s="70">
        <v>0.70833333333333337</v>
      </c>
      <c r="O1531" s="72" t="s">
        <v>72</v>
      </c>
      <c r="P1531" s="50" t="s">
        <v>180</v>
      </c>
      <c r="Q1531" s="50" t="s">
        <v>77</v>
      </c>
      <c r="R1531" s="50" t="s">
        <v>351</v>
      </c>
      <c r="S1531" s="50" t="s">
        <v>337</v>
      </c>
      <c r="T1531" s="50" t="s">
        <v>185</v>
      </c>
      <c r="U1531" s="151">
        <f t="shared" si="507"/>
        <v>0</v>
      </c>
      <c r="V1531" s="50">
        <f t="shared" si="508"/>
        <v>1</v>
      </c>
      <c r="W1531" s="152">
        <f t="shared" si="522"/>
        <v>8.5416666666666696E-2</v>
      </c>
      <c r="X1531" s="152">
        <f t="shared" si="523"/>
        <v>8.5416666666666696E-2</v>
      </c>
      <c r="Y1531" s="134">
        <f t="shared" si="511"/>
        <v>0</v>
      </c>
      <c r="Z1531" s="152">
        <f t="shared" si="512"/>
        <v>0.1645833333333333</v>
      </c>
      <c r="AA1531" s="152">
        <f t="shared" si="513"/>
        <v>0.25</v>
      </c>
      <c r="AB1531" s="91">
        <f t="shared" si="514"/>
        <v>11</v>
      </c>
      <c r="AC1531" s="81">
        <f t="shared" si="515"/>
        <v>6</v>
      </c>
      <c r="AD1531" s="81">
        <f t="shared" si="516"/>
        <v>23</v>
      </c>
      <c r="AE1531" s="81" t="str">
        <f t="shared" si="517"/>
        <v>6-23</v>
      </c>
      <c r="AF1531" s="152">
        <f t="shared" si="524"/>
        <v>7.2916666666666741E-2</v>
      </c>
      <c r="AG1531" s="153">
        <f t="shared" si="519"/>
        <v>0</v>
      </c>
      <c r="AH1531" s="85">
        <f t="shared" si="520"/>
        <v>1</v>
      </c>
      <c r="AI1531" s="81">
        <f t="shared" si="521"/>
        <v>23</v>
      </c>
    </row>
    <row r="1532" spans="2:35" x14ac:dyDescent="0.25">
      <c r="B1532" s="50" t="s">
        <v>212</v>
      </c>
      <c r="C1532" s="85">
        <v>547</v>
      </c>
      <c r="D1532" s="85">
        <f t="shared" si="476"/>
        <v>1</v>
      </c>
      <c r="E1532" s="72" t="s">
        <v>197</v>
      </c>
      <c r="F1532" s="50" t="s">
        <v>891</v>
      </c>
      <c r="G1532" s="70">
        <v>0.3125</v>
      </c>
      <c r="H1532" s="70">
        <v>0.375</v>
      </c>
      <c r="I1532" s="71">
        <v>44359</v>
      </c>
      <c r="J1532" s="71">
        <v>44359</v>
      </c>
      <c r="K1532" s="71">
        <v>44359</v>
      </c>
      <c r="L1532" s="71">
        <v>44359</v>
      </c>
      <c r="M1532" s="70">
        <v>0.34166666666666662</v>
      </c>
      <c r="N1532" s="70">
        <v>0.375</v>
      </c>
      <c r="O1532" s="72" t="s">
        <v>72</v>
      </c>
      <c r="P1532" s="50" t="s">
        <v>277</v>
      </c>
      <c r="Q1532" s="50" t="s">
        <v>47</v>
      </c>
      <c r="R1532" s="50" t="s">
        <v>443</v>
      </c>
      <c r="S1532" s="50" t="s">
        <v>337</v>
      </c>
      <c r="T1532" s="50" t="s">
        <v>185</v>
      </c>
      <c r="U1532" s="151">
        <f t="shared" si="507"/>
        <v>0</v>
      </c>
      <c r="V1532" s="50">
        <f t="shared" si="508"/>
        <v>1</v>
      </c>
      <c r="W1532" s="152">
        <f t="shared" si="522"/>
        <v>6.25E-2</v>
      </c>
      <c r="X1532" s="152">
        <f t="shared" si="523"/>
        <v>6.25E-2</v>
      </c>
      <c r="Y1532" s="134">
        <f t="shared" si="511"/>
        <v>1</v>
      </c>
      <c r="Z1532" s="152">
        <f t="shared" si="512"/>
        <v>0</v>
      </c>
      <c r="AA1532" s="152">
        <f t="shared" si="513"/>
        <v>6.25E-2</v>
      </c>
      <c r="AB1532" s="91">
        <f t="shared" si="514"/>
        <v>12</v>
      </c>
      <c r="AC1532" s="81">
        <f t="shared" si="515"/>
        <v>6</v>
      </c>
      <c r="AD1532" s="81">
        <f t="shared" si="516"/>
        <v>23</v>
      </c>
      <c r="AE1532" s="81" t="str">
        <f t="shared" si="517"/>
        <v>6-23</v>
      </c>
      <c r="AF1532" s="152">
        <f t="shared" si="524"/>
        <v>3.3333333333333381E-2</v>
      </c>
      <c r="AG1532" s="153">
        <f t="shared" si="519"/>
        <v>0</v>
      </c>
      <c r="AH1532" s="85">
        <f t="shared" si="520"/>
        <v>1</v>
      </c>
      <c r="AI1532" s="81">
        <f t="shared" si="521"/>
        <v>23</v>
      </c>
    </row>
    <row r="1533" spans="2:35" x14ac:dyDescent="0.25">
      <c r="B1533" s="50" t="s">
        <v>203</v>
      </c>
      <c r="C1533" s="85">
        <v>548</v>
      </c>
      <c r="D1533" s="85">
        <f t="shared" si="476"/>
        <v>0</v>
      </c>
      <c r="E1533" s="72" t="s">
        <v>2313</v>
      </c>
      <c r="F1533" s="50" t="s">
        <v>1338</v>
      </c>
      <c r="G1533" s="70">
        <v>0.31944444444444448</v>
      </c>
      <c r="H1533" s="70">
        <v>0.49305555555555558</v>
      </c>
      <c r="I1533" s="71">
        <v>44359</v>
      </c>
      <c r="J1533" s="71">
        <v>44359</v>
      </c>
      <c r="K1533" s="71">
        <v>44359</v>
      </c>
      <c r="L1533" s="71">
        <v>44359</v>
      </c>
      <c r="M1533" s="70">
        <v>0.31944444444444448</v>
      </c>
      <c r="N1533" s="70">
        <v>0.38541666666666669</v>
      </c>
      <c r="O1533" s="72" t="s">
        <v>270</v>
      </c>
      <c r="P1533" s="50" t="s">
        <v>264</v>
      </c>
      <c r="Q1533" s="50" t="s">
        <v>77</v>
      </c>
      <c r="R1533" s="50" t="s">
        <v>350</v>
      </c>
      <c r="S1533" s="50" t="s">
        <v>337</v>
      </c>
      <c r="T1533" s="50" t="s">
        <v>185</v>
      </c>
      <c r="U1533" s="151">
        <f t="shared" si="507"/>
        <v>0</v>
      </c>
      <c r="V1533" s="50">
        <f t="shared" si="508"/>
        <v>1</v>
      </c>
      <c r="W1533" s="152">
        <f t="shared" si="522"/>
        <v>0.1736111111111111</v>
      </c>
      <c r="X1533" s="152">
        <f t="shared" si="523"/>
        <v>0.1736111111111111</v>
      </c>
      <c r="Y1533" s="134">
        <f t="shared" si="511"/>
        <v>1</v>
      </c>
      <c r="Z1533" s="152">
        <f t="shared" si="512"/>
        <v>0</v>
      </c>
      <c r="AA1533" s="152">
        <f t="shared" si="513"/>
        <v>0.1736111111111111</v>
      </c>
      <c r="AB1533" s="91">
        <f t="shared" si="514"/>
        <v>12</v>
      </c>
      <c r="AC1533" s="81">
        <f t="shared" si="515"/>
        <v>6</v>
      </c>
      <c r="AD1533" s="81">
        <f t="shared" si="516"/>
        <v>23</v>
      </c>
      <c r="AE1533" s="81" t="str">
        <f t="shared" si="517"/>
        <v>6-23</v>
      </c>
      <c r="AF1533" s="152">
        <f t="shared" si="524"/>
        <v>6.597222222222221E-2</v>
      </c>
      <c r="AG1533" s="153">
        <f t="shared" si="519"/>
        <v>0</v>
      </c>
      <c r="AH1533" s="85">
        <f t="shared" si="520"/>
        <v>1</v>
      </c>
      <c r="AI1533" s="81">
        <f t="shared" si="521"/>
        <v>23</v>
      </c>
    </row>
    <row r="1534" spans="2:35" x14ac:dyDescent="0.25">
      <c r="B1534" s="50" t="s">
        <v>1472</v>
      </c>
      <c r="C1534" s="85">
        <v>548</v>
      </c>
      <c r="D1534" s="85">
        <f t="shared" si="476"/>
        <v>0</v>
      </c>
      <c r="E1534" s="72" t="s">
        <v>1956</v>
      </c>
      <c r="F1534" s="50" t="s">
        <v>1338</v>
      </c>
      <c r="G1534" s="70">
        <v>0.31944444444444448</v>
      </c>
      <c r="H1534" s="70">
        <v>0.49305555555555558</v>
      </c>
      <c r="I1534" s="71">
        <v>44359</v>
      </c>
      <c r="J1534" s="71">
        <v>44359</v>
      </c>
      <c r="K1534" s="71">
        <v>44359</v>
      </c>
      <c r="L1534" s="71">
        <v>44359</v>
      </c>
      <c r="M1534" s="70">
        <v>0.4513888888888889</v>
      </c>
      <c r="N1534" s="70">
        <v>0.49305555555555558</v>
      </c>
      <c r="O1534" s="72" t="s">
        <v>400</v>
      </c>
      <c r="P1534" s="50" t="s">
        <v>264</v>
      </c>
      <c r="Q1534" s="50" t="s">
        <v>47</v>
      </c>
      <c r="R1534" s="50" t="s">
        <v>352</v>
      </c>
      <c r="S1534" s="50" t="s">
        <v>337</v>
      </c>
      <c r="T1534" s="50" t="s">
        <v>185</v>
      </c>
      <c r="U1534" s="151">
        <f t="shared" si="507"/>
        <v>0</v>
      </c>
      <c r="V1534" s="50">
        <f t="shared" si="508"/>
        <v>1</v>
      </c>
      <c r="W1534" s="152">
        <f t="shared" si="522"/>
        <v>0.1736111111111111</v>
      </c>
      <c r="X1534" s="152">
        <f t="shared" si="523"/>
        <v>0.1736111111111111</v>
      </c>
      <c r="Y1534" s="134">
        <f t="shared" si="511"/>
        <v>1</v>
      </c>
      <c r="Z1534" s="152">
        <f t="shared" si="512"/>
        <v>0</v>
      </c>
      <c r="AA1534" s="152">
        <f t="shared" si="513"/>
        <v>0.1736111111111111</v>
      </c>
      <c r="AB1534" s="91">
        <f t="shared" si="514"/>
        <v>12</v>
      </c>
      <c r="AC1534" s="81">
        <f t="shared" si="515"/>
        <v>6</v>
      </c>
      <c r="AD1534" s="81">
        <f t="shared" si="516"/>
        <v>23</v>
      </c>
      <c r="AE1534" s="81" t="str">
        <f t="shared" si="517"/>
        <v>6-23</v>
      </c>
      <c r="AF1534" s="152">
        <f t="shared" si="524"/>
        <v>4.1666666666666685E-2</v>
      </c>
      <c r="AG1534" s="153">
        <f t="shared" si="519"/>
        <v>0</v>
      </c>
      <c r="AH1534" s="85">
        <f t="shared" si="520"/>
        <v>1</v>
      </c>
      <c r="AI1534" s="81">
        <f t="shared" si="521"/>
        <v>23</v>
      </c>
    </row>
    <row r="1535" spans="2:35" ht="30" x14ac:dyDescent="0.25">
      <c r="B1535" s="50" t="s">
        <v>203</v>
      </c>
      <c r="C1535" s="85">
        <v>548</v>
      </c>
      <c r="D1535" s="85">
        <f t="shared" si="476"/>
        <v>1</v>
      </c>
      <c r="E1535" s="72" t="s">
        <v>2334</v>
      </c>
      <c r="F1535" s="50" t="s">
        <v>903</v>
      </c>
      <c r="G1535" s="70">
        <v>0.31944444444444448</v>
      </c>
      <c r="H1535" s="70">
        <v>0.49305555555555558</v>
      </c>
      <c r="I1535" s="71">
        <v>44359</v>
      </c>
      <c r="J1535" s="71">
        <v>44359</v>
      </c>
      <c r="K1535" s="71">
        <v>44359</v>
      </c>
      <c r="L1535" s="71">
        <v>44359</v>
      </c>
      <c r="M1535" s="70">
        <v>0.375</v>
      </c>
      <c r="N1535" s="70">
        <v>0.4375</v>
      </c>
      <c r="O1535" s="72" t="s">
        <v>2217</v>
      </c>
      <c r="P1535" s="50" t="s">
        <v>264</v>
      </c>
      <c r="Q1535" s="50" t="s">
        <v>47</v>
      </c>
      <c r="R1535" s="50" t="s">
        <v>2138</v>
      </c>
      <c r="S1535" s="50" t="s">
        <v>337</v>
      </c>
      <c r="T1535" s="50" t="s">
        <v>185</v>
      </c>
      <c r="U1535" s="151">
        <f t="shared" si="507"/>
        <v>0</v>
      </c>
      <c r="V1535" s="50">
        <f t="shared" si="508"/>
        <v>1</v>
      </c>
      <c r="W1535" s="152">
        <f t="shared" si="522"/>
        <v>0.1736111111111111</v>
      </c>
      <c r="X1535" s="152">
        <f t="shared" si="523"/>
        <v>0.1736111111111111</v>
      </c>
      <c r="Y1535" s="134">
        <f t="shared" si="511"/>
        <v>1</v>
      </c>
      <c r="Z1535" s="152">
        <f t="shared" si="512"/>
        <v>0</v>
      </c>
      <c r="AA1535" s="152">
        <f t="shared" si="513"/>
        <v>0.1736111111111111</v>
      </c>
      <c r="AB1535" s="91">
        <f t="shared" si="514"/>
        <v>12</v>
      </c>
      <c r="AC1535" s="81">
        <f t="shared" si="515"/>
        <v>6</v>
      </c>
      <c r="AD1535" s="81">
        <f t="shared" si="516"/>
        <v>23</v>
      </c>
      <c r="AE1535" s="81" t="str">
        <f t="shared" si="517"/>
        <v>6-23</v>
      </c>
      <c r="AF1535" s="152">
        <f t="shared" si="524"/>
        <v>6.25E-2</v>
      </c>
      <c r="AG1535" s="153">
        <f t="shared" si="519"/>
        <v>0</v>
      </c>
      <c r="AH1535" s="85">
        <f t="shared" si="520"/>
        <v>1</v>
      </c>
      <c r="AI1535" s="81">
        <f t="shared" si="521"/>
        <v>23</v>
      </c>
    </row>
    <row r="1536" spans="2:35" ht="45" x14ac:dyDescent="0.25">
      <c r="B1536" s="50" t="s">
        <v>104</v>
      </c>
      <c r="C1536" s="85">
        <v>549</v>
      </c>
      <c r="D1536" s="85">
        <f t="shared" si="476"/>
        <v>0</v>
      </c>
      <c r="E1536" s="72" t="s">
        <v>2310</v>
      </c>
      <c r="F1536" s="50" t="s">
        <v>897</v>
      </c>
      <c r="G1536" s="70">
        <v>0.32291666666666669</v>
      </c>
      <c r="H1536" s="70">
        <v>0.45833333333333331</v>
      </c>
      <c r="I1536" s="71">
        <v>44359</v>
      </c>
      <c r="J1536" s="71">
        <v>44359</v>
      </c>
      <c r="K1536" s="71">
        <v>44359</v>
      </c>
      <c r="L1536" s="71">
        <v>44359</v>
      </c>
      <c r="M1536" s="70">
        <v>0.32291666666666669</v>
      </c>
      <c r="N1536" s="70">
        <v>0.44236111111111115</v>
      </c>
      <c r="O1536" s="72" t="s">
        <v>84</v>
      </c>
      <c r="P1536" s="50" t="s">
        <v>2312</v>
      </c>
      <c r="Q1536" s="50" t="s">
        <v>77</v>
      </c>
      <c r="R1536" s="50" t="s">
        <v>351</v>
      </c>
      <c r="S1536" s="50" t="s">
        <v>337</v>
      </c>
      <c r="T1536" s="50" t="s">
        <v>184</v>
      </c>
      <c r="U1536" s="151">
        <f t="shared" si="507"/>
        <v>0</v>
      </c>
      <c r="V1536" s="50">
        <f t="shared" si="508"/>
        <v>1</v>
      </c>
      <c r="W1536" s="152">
        <f t="shared" si="522"/>
        <v>0.13541666666666663</v>
      </c>
      <c r="X1536" s="152">
        <f t="shared" si="523"/>
        <v>0.13541666666666663</v>
      </c>
      <c r="Y1536" s="134">
        <f t="shared" si="511"/>
        <v>1</v>
      </c>
      <c r="Z1536" s="152">
        <f t="shared" si="512"/>
        <v>0</v>
      </c>
      <c r="AA1536" s="152">
        <f t="shared" si="513"/>
        <v>0.13541666666666663</v>
      </c>
      <c r="AB1536" s="91">
        <f t="shared" si="514"/>
        <v>12</v>
      </c>
      <c r="AC1536" s="81">
        <f t="shared" si="515"/>
        <v>6</v>
      </c>
      <c r="AD1536" s="81">
        <f t="shared" si="516"/>
        <v>23</v>
      </c>
      <c r="AE1536" s="81" t="str">
        <f t="shared" si="517"/>
        <v>6-23</v>
      </c>
      <c r="AF1536" s="152">
        <f t="shared" si="524"/>
        <v>0.11944444444444446</v>
      </c>
      <c r="AG1536" s="153">
        <f t="shared" si="519"/>
        <v>0</v>
      </c>
      <c r="AH1536" s="85">
        <f t="shared" si="520"/>
        <v>1</v>
      </c>
      <c r="AI1536" s="81">
        <f t="shared" si="521"/>
        <v>23</v>
      </c>
    </row>
    <row r="1537" spans="2:35" ht="45" x14ac:dyDescent="0.25">
      <c r="B1537" s="50" t="s">
        <v>104</v>
      </c>
      <c r="C1537" s="85">
        <v>549</v>
      </c>
      <c r="D1537" s="85">
        <f t="shared" si="476"/>
        <v>0</v>
      </c>
      <c r="E1537" s="72" t="s">
        <v>2311</v>
      </c>
      <c r="F1537" s="50" t="s">
        <v>1908</v>
      </c>
      <c r="G1537" s="70">
        <v>0.32291666666666669</v>
      </c>
      <c r="H1537" s="70">
        <v>0.45833333333333331</v>
      </c>
      <c r="I1537" s="71">
        <v>44359</v>
      </c>
      <c r="J1537" s="71">
        <v>44359</v>
      </c>
      <c r="K1537" s="71">
        <v>44359</v>
      </c>
      <c r="L1537" s="71">
        <v>44359</v>
      </c>
      <c r="M1537" s="70">
        <v>0.32291666666666669</v>
      </c>
      <c r="N1537" s="70">
        <v>0.45833333333333331</v>
      </c>
      <c r="O1537" s="72" t="s">
        <v>372</v>
      </c>
      <c r="P1537" s="50" t="s">
        <v>2312</v>
      </c>
      <c r="Q1537" s="50" t="s">
        <v>77</v>
      </c>
      <c r="R1537" s="50" t="s">
        <v>349</v>
      </c>
      <c r="S1537" s="50" t="s">
        <v>337</v>
      </c>
      <c r="T1537" s="50" t="s">
        <v>184</v>
      </c>
      <c r="U1537" s="151">
        <f t="shared" si="507"/>
        <v>0</v>
      </c>
      <c r="V1537" s="50">
        <f t="shared" si="508"/>
        <v>1</v>
      </c>
      <c r="W1537" s="152">
        <f t="shared" si="522"/>
        <v>0.13541666666666663</v>
      </c>
      <c r="X1537" s="152">
        <f t="shared" si="523"/>
        <v>0.13541666666666663</v>
      </c>
      <c r="Y1537" s="134">
        <f t="shared" si="511"/>
        <v>1</v>
      </c>
      <c r="Z1537" s="152">
        <f t="shared" si="512"/>
        <v>0</v>
      </c>
      <c r="AA1537" s="152">
        <f t="shared" si="513"/>
        <v>0.13541666666666663</v>
      </c>
      <c r="AB1537" s="91">
        <f t="shared" si="514"/>
        <v>12</v>
      </c>
      <c r="AC1537" s="81">
        <f t="shared" si="515"/>
        <v>6</v>
      </c>
      <c r="AD1537" s="81">
        <f t="shared" si="516"/>
        <v>23</v>
      </c>
      <c r="AE1537" s="81" t="str">
        <f t="shared" si="517"/>
        <v>6-23</v>
      </c>
      <c r="AF1537" s="152">
        <f t="shared" si="524"/>
        <v>0.13541666666666663</v>
      </c>
      <c r="AG1537" s="153">
        <f t="shared" si="519"/>
        <v>0</v>
      </c>
      <c r="AH1537" s="85">
        <f t="shared" si="520"/>
        <v>1</v>
      </c>
      <c r="AI1537" s="81">
        <f t="shared" si="521"/>
        <v>23</v>
      </c>
    </row>
    <row r="1538" spans="2:35" x14ac:dyDescent="0.25">
      <c r="B1538" s="50" t="s">
        <v>105</v>
      </c>
      <c r="C1538" s="85">
        <v>549</v>
      </c>
      <c r="D1538" s="85">
        <f t="shared" si="476"/>
        <v>1</v>
      </c>
      <c r="E1538" s="72" t="s">
        <v>2335</v>
      </c>
      <c r="F1538" s="50" t="s">
        <v>903</v>
      </c>
      <c r="G1538" s="70">
        <v>0.32291666666666669</v>
      </c>
      <c r="H1538" s="70">
        <v>0.45833333333333331</v>
      </c>
      <c r="I1538" s="71">
        <v>44359</v>
      </c>
      <c r="J1538" s="71">
        <v>44359</v>
      </c>
      <c r="K1538" s="71">
        <v>44359</v>
      </c>
      <c r="L1538" s="71">
        <v>44359</v>
      </c>
      <c r="M1538" s="70">
        <v>0.31944444444444448</v>
      </c>
      <c r="N1538" s="70">
        <v>0.42708333333333331</v>
      </c>
      <c r="O1538" s="72" t="s">
        <v>2160</v>
      </c>
      <c r="P1538" s="50" t="s">
        <v>2312</v>
      </c>
      <c r="Q1538" s="50" t="s">
        <v>47</v>
      </c>
      <c r="R1538" s="50" t="s">
        <v>2138</v>
      </c>
      <c r="S1538" s="50" t="s">
        <v>337</v>
      </c>
      <c r="T1538" s="50" t="s">
        <v>184</v>
      </c>
      <c r="U1538" s="151">
        <f t="shared" si="507"/>
        <v>0</v>
      </c>
      <c r="V1538" s="50">
        <f t="shared" si="508"/>
        <v>1</v>
      </c>
      <c r="W1538" s="152">
        <f t="shared" si="522"/>
        <v>0.13541666666666663</v>
      </c>
      <c r="X1538" s="152">
        <f t="shared" si="523"/>
        <v>0.13541666666666663</v>
      </c>
      <c r="Y1538" s="134">
        <f t="shared" si="511"/>
        <v>1</v>
      </c>
      <c r="Z1538" s="152">
        <f t="shared" si="512"/>
        <v>0</v>
      </c>
      <c r="AA1538" s="152">
        <f t="shared" si="513"/>
        <v>0.13541666666666663</v>
      </c>
      <c r="AB1538" s="91">
        <f t="shared" si="514"/>
        <v>12</v>
      </c>
      <c r="AC1538" s="81">
        <f t="shared" si="515"/>
        <v>6</v>
      </c>
      <c r="AD1538" s="81">
        <f t="shared" si="516"/>
        <v>23</v>
      </c>
      <c r="AE1538" s="81" t="str">
        <f t="shared" si="517"/>
        <v>6-23</v>
      </c>
      <c r="AF1538" s="152">
        <f t="shared" si="524"/>
        <v>0.10763888888888884</v>
      </c>
      <c r="AG1538" s="153">
        <f t="shared" si="519"/>
        <v>0</v>
      </c>
      <c r="AH1538" s="85">
        <f t="shared" si="520"/>
        <v>1</v>
      </c>
      <c r="AI1538" s="81">
        <f t="shared" si="521"/>
        <v>23</v>
      </c>
    </row>
    <row r="1539" spans="2:35" x14ac:dyDescent="0.25">
      <c r="B1539" s="50" t="s">
        <v>1133</v>
      </c>
      <c r="C1539" s="85">
        <v>550</v>
      </c>
      <c r="D1539" s="85">
        <f t="shared" si="476"/>
        <v>0</v>
      </c>
      <c r="E1539" s="72" t="s">
        <v>2307</v>
      </c>
      <c r="F1539" s="50" t="s">
        <v>887</v>
      </c>
      <c r="G1539" s="70">
        <v>0.30555555555555552</v>
      </c>
      <c r="H1539" s="70">
        <v>0.34166666666666662</v>
      </c>
      <c r="I1539" s="71">
        <v>44359</v>
      </c>
      <c r="J1539" s="71">
        <v>44359</v>
      </c>
      <c r="K1539" s="71">
        <v>44359</v>
      </c>
      <c r="L1539" s="71">
        <v>44359</v>
      </c>
      <c r="M1539" s="70">
        <v>0.30555555555555552</v>
      </c>
      <c r="N1539" s="70">
        <v>0.3263888888888889</v>
      </c>
      <c r="O1539" s="72" t="s">
        <v>400</v>
      </c>
      <c r="P1539" s="50" t="s">
        <v>180</v>
      </c>
      <c r="Q1539" s="50" t="s">
        <v>47</v>
      </c>
      <c r="R1539" s="50" t="s">
        <v>352</v>
      </c>
      <c r="S1539" s="50" t="s">
        <v>337</v>
      </c>
      <c r="T1539" s="50" t="s">
        <v>185</v>
      </c>
      <c r="U1539" s="151">
        <f t="shared" si="507"/>
        <v>0</v>
      </c>
      <c r="V1539" s="50">
        <f t="shared" si="508"/>
        <v>1</v>
      </c>
      <c r="W1539" s="152">
        <f t="shared" si="522"/>
        <v>3.6111111111111094E-2</v>
      </c>
      <c r="X1539" s="152">
        <f t="shared" si="523"/>
        <v>3.6111111111111094E-2</v>
      </c>
      <c r="Y1539" s="134">
        <f t="shared" si="511"/>
        <v>1</v>
      </c>
      <c r="Z1539" s="152">
        <f t="shared" si="512"/>
        <v>0</v>
      </c>
      <c r="AA1539" s="152">
        <f t="shared" si="513"/>
        <v>3.6111111111111094E-2</v>
      </c>
      <c r="AB1539" s="91">
        <f t="shared" si="514"/>
        <v>12</v>
      </c>
      <c r="AC1539" s="81">
        <f t="shared" si="515"/>
        <v>6</v>
      </c>
      <c r="AD1539" s="81">
        <f t="shared" si="516"/>
        <v>23</v>
      </c>
      <c r="AE1539" s="81" t="str">
        <f t="shared" si="517"/>
        <v>6-23</v>
      </c>
      <c r="AF1539" s="152">
        <f t="shared" si="524"/>
        <v>2.083333333333337E-2</v>
      </c>
      <c r="AG1539" s="153">
        <f t="shared" si="519"/>
        <v>0</v>
      </c>
      <c r="AH1539" s="85">
        <f t="shared" si="520"/>
        <v>1</v>
      </c>
      <c r="AI1539" s="81">
        <f t="shared" si="521"/>
        <v>23</v>
      </c>
    </row>
    <row r="1540" spans="2:35" ht="30" x14ac:dyDescent="0.25">
      <c r="B1540" s="50" t="s">
        <v>1133</v>
      </c>
      <c r="C1540" s="85">
        <v>550</v>
      </c>
      <c r="D1540" s="85">
        <f t="shared" si="476"/>
        <v>1</v>
      </c>
      <c r="E1540" s="72" t="s">
        <v>2308</v>
      </c>
      <c r="F1540" s="50" t="s">
        <v>934</v>
      </c>
      <c r="G1540" s="70">
        <v>0.30555555555555552</v>
      </c>
      <c r="H1540" s="70">
        <v>0.34166666666666662</v>
      </c>
      <c r="I1540" s="71">
        <v>44359</v>
      </c>
      <c r="J1540" s="71">
        <v>44359</v>
      </c>
      <c r="K1540" s="71">
        <v>44359</v>
      </c>
      <c r="L1540" s="71">
        <v>44359</v>
      </c>
      <c r="M1540" s="70">
        <v>0.30555555555555552</v>
      </c>
      <c r="N1540" s="70">
        <v>0.34166666666666662</v>
      </c>
      <c r="O1540" s="72" t="s">
        <v>72</v>
      </c>
      <c r="P1540" s="50" t="s">
        <v>180</v>
      </c>
      <c r="Q1540" s="50" t="s">
        <v>77</v>
      </c>
      <c r="R1540" s="50" t="s">
        <v>351</v>
      </c>
      <c r="S1540" s="50" t="s">
        <v>337</v>
      </c>
      <c r="T1540" s="50" t="s">
        <v>185</v>
      </c>
      <c r="U1540" s="151">
        <f t="shared" si="507"/>
        <v>0</v>
      </c>
      <c r="V1540" s="50">
        <f t="shared" si="508"/>
        <v>1</v>
      </c>
      <c r="W1540" s="152">
        <f t="shared" si="522"/>
        <v>3.6111111111111094E-2</v>
      </c>
      <c r="X1540" s="152">
        <f t="shared" si="523"/>
        <v>3.6111111111111094E-2</v>
      </c>
      <c r="Y1540" s="134">
        <f t="shared" si="511"/>
        <v>1</v>
      </c>
      <c r="Z1540" s="152">
        <f t="shared" si="512"/>
        <v>0</v>
      </c>
      <c r="AA1540" s="152">
        <f t="shared" si="513"/>
        <v>3.6111111111111094E-2</v>
      </c>
      <c r="AB1540" s="91">
        <f t="shared" si="514"/>
        <v>12</v>
      </c>
      <c r="AC1540" s="81">
        <f t="shared" si="515"/>
        <v>6</v>
      </c>
      <c r="AD1540" s="81">
        <f t="shared" si="516"/>
        <v>23</v>
      </c>
      <c r="AE1540" s="81" t="str">
        <f t="shared" si="517"/>
        <v>6-23</v>
      </c>
      <c r="AF1540" s="152">
        <f t="shared" si="524"/>
        <v>3.6111111111111094E-2</v>
      </c>
      <c r="AG1540" s="153">
        <f t="shared" si="519"/>
        <v>0</v>
      </c>
      <c r="AH1540" s="85">
        <f t="shared" si="520"/>
        <v>1</v>
      </c>
      <c r="AI1540" s="81">
        <f t="shared" si="521"/>
        <v>23</v>
      </c>
    </row>
    <row r="1541" spans="2:35" x14ac:dyDescent="0.25">
      <c r="B1541" s="50" t="s">
        <v>58</v>
      </c>
      <c r="C1541" s="85">
        <v>551</v>
      </c>
      <c r="D1541" s="85">
        <f t="shared" si="476"/>
        <v>0</v>
      </c>
      <c r="E1541" s="72" t="s">
        <v>2306</v>
      </c>
      <c r="F1541" s="50" t="s">
        <v>903</v>
      </c>
      <c r="G1541" s="70">
        <v>0.34375</v>
      </c>
      <c r="H1541" s="70">
        <v>0.44444444444444442</v>
      </c>
      <c r="I1541" s="71">
        <v>44359</v>
      </c>
      <c r="J1541" s="71">
        <v>44359</v>
      </c>
      <c r="K1541" s="71">
        <v>44359</v>
      </c>
      <c r="L1541" s="71">
        <v>44359</v>
      </c>
      <c r="M1541" s="70">
        <v>0.34375</v>
      </c>
      <c r="N1541" s="70">
        <v>0.44444444444444442</v>
      </c>
      <c r="O1541" s="72" t="s">
        <v>126</v>
      </c>
      <c r="P1541" s="50" t="s">
        <v>59</v>
      </c>
      <c r="Q1541" s="50" t="s">
        <v>47</v>
      </c>
      <c r="R1541" s="50" t="s">
        <v>443</v>
      </c>
      <c r="S1541" s="50" t="s">
        <v>336</v>
      </c>
      <c r="T1541" s="50" t="s">
        <v>185</v>
      </c>
      <c r="U1541" s="151">
        <f t="shared" si="507"/>
        <v>0</v>
      </c>
      <c r="V1541" s="50">
        <f t="shared" si="508"/>
        <v>1</v>
      </c>
      <c r="W1541" s="152">
        <f t="shared" si="522"/>
        <v>0.10069444444444442</v>
      </c>
      <c r="X1541" s="152">
        <f t="shared" si="523"/>
        <v>0.10069444444444442</v>
      </c>
      <c r="Y1541" s="134">
        <f t="shared" si="511"/>
        <v>1</v>
      </c>
      <c r="Z1541" s="152">
        <f t="shared" si="512"/>
        <v>0</v>
      </c>
      <c r="AA1541" s="152">
        <f t="shared" si="513"/>
        <v>0.10069444444444442</v>
      </c>
      <c r="AB1541" s="91">
        <f t="shared" si="514"/>
        <v>12</v>
      </c>
      <c r="AC1541" s="81">
        <f t="shared" si="515"/>
        <v>6</v>
      </c>
      <c r="AD1541" s="81">
        <f t="shared" si="516"/>
        <v>23</v>
      </c>
      <c r="AE1541" s="81" t="str">
        <f t="shared" si="517"/>
        <v>6-23</v>
      </c>
      <c r="AF1541" s="152">
        <f t="shared" si="524"/>
        <v>0.10069444444444442</v>
      </c>
      <c r="AG1541" s="153">
        <f t="shared" si="519"/>
        <v>0</v>
      </c>
      <c r="AH1541" s="85">
        <f t="shared" si="520"/>
        <v>1</v>
      </c>
      <c r="AI1541" s="81">
        <f t="shared" si="521"/>
        <v>23</v>
      </c>
    </row>
    <row r="1542" spans="2:35" x14ac:dyDescent="0.25">
      <c r="B1542" s="50" t="s">
        <v>156</v>
      </c>
      <c r="C1542" s="85">
        <v>551</v>
      </c>
      <c r="D1542" s="85">
        <f t="shared" si="476"/>
        <v>1</v>
      </c>
      <c r="E1542" s="72" t="s">
        <v>2333</v>
      </c>
      <c r="F1542" s="50" t="s">
        <v>903</v>
      </c>
      <c r="G1542" s="70">
        <v>0.34375</v>
      </c>
      <c r="H1542" s="70">
        <v>0.44444444444444442</v>
      </c>
      <c r="I1542" s="71">
        <v>44359</v>
      </c>
      <c r="J1542" s="71">
        <v>44359</v>
      </c>
      <c r="K1542" s="71">
        <v>44359</v>
      </c>
      <c r="L1542" s="71">
        <v>44359</v>
      </c>
      <c r="M1542" s="70">
        <v>0.35416666666666669</v>
      </c>
      <c r="N1542" s="70">
        <v>0.39027777777777778</v>
      </c>
      <c r="O1542" s="72" t="s">
        <v>2176</v>
      </c>
      <c r="P1542" s="50" t="s">
        <v>59</v>
      </c>
      <c r="Q1542" s="50" t="s">
        <v>77</v>
      </c>
      <c r="R1542" s="50" t="s">
        <v>2138</v>
      </c>
      <c r="S1542" s="50" t="s">
        <v>337</v>
      </c>
      <c r="T1542" s="50" t="s">
        <v>185</v>
      </c>
      <c r="U1542" s="151">
        <f t="shared" si="507"/>
        <v>0</v>
      </c>
      <c r="V1542" s="50">
        <f t="shared" si="508"/>
        <v>1</v>
      </c>
      <c r="W1542" s="152">
        <f t="shared" si="522"/>
        <v>0.10069444444444442</v>
      </c>
      <c r="X1542" s="152">
        <f t="shared" si="523"/>
        <v>0.10069444444444442</v>
      </c>
      <c r="Y1542" s="134">
        <f t="shared" si="511"/>
        <v>1</v>
      </c>
      <c r="Z1542" s="152">
        <f t="shared" si="512"/>
        <v>0</v>
      </c>
      <c r="AA1542" s="152">
        <f t="shared" si="513"/>
        <v>0.10069444444444442</v>
      </c>
      <c r="AB1542" s="91">
        <f t="shared" si="514"/>
        <v>12</v>
      </c>
      <c r="AC1542" s="81">
        <f t="shared" si="515"/>
        <v>6</v>
      </c>
      <c r="AD1542" s="81">
        <f t="shared" si="516"/>
        <v>23</v>
      </c>
      <c r="AE1542" s="81" t="str">
        <f t="shared" si="517"/>
        <v>6-23</v>
      </c>
      <c r="AF1542" s="152">
        <f t="shared" si="524"/>
        <v>3.6111111111111094E-2</v>
      </c>
      <c r="AG1542" s="153">
        <f t="shared" si="519"/>
        <v>0</v>
      </c>
      <c r="AH1542" s="85">
        <f t="shared" si="520"/>
        <v>1</v>
      </c>
      <c r="AI1542" s="81">
        <f t="shared" si="521"/>
        <v>23</v>
      </c>
    </row>
    <row r="1543" spans="2:35" x14ac:dyDescent="0.25">
      <c r="B1543" s="50" t="s">
        <v>101</v>
      </c>
      <c r="C1543" s="85">
        <v>552</v>
      </c>
      <c r="D1543" s="85">
        <f>IF(C1543=C1546,0,1)</f>
        <v>1</v>
      </c>
      <c r="E1543" s="72" t="s">
        <v>197</v>
      </c>
      <c r="F1543" s="50" t="s">
        <v>891</v>
      </c>
      <c r="G1543" s="70">
        <v>0.375</v>
      </c>
      <c r="H1543" s="70">
        <v>0.53125</v>
      </c>
      <c r="I1543" s="71">
        <v>44359</v>
      </c>
      <c r="J1543" s="71">
        <v>44359</v>
      </c>
      <c r="K1543" s="71">
        <v>44359</v>
      </c>
      <c r="L1543" s="71">
        <v>44359</v>
      </c>
      <c r="M1543" s="70">
        <v>0.375</v>
      </c>
      <c r="N1543" s="70">
        <v>0.39583333333333331</v>
      </c>
      <c r="O1543" s="72" t="s">
        <v>72</v>
      </c>
      <c r="P1543" s="50" t="s">
        <v>365</v>
      </c>
      <c r="Q1543" s="50" t="s">
        <v>47</v>
      </c>
      <c r="R1543" s="50" t="s">
        <v>443</v>
      </c>
      <c r="S1543" s="50" t="s">
        <v>337</v>
      </c>
      <c r="T1543" s="50" t="s">
        <v>185</v>
      </c>
      <c r="U1543" s="151">
        <f t="shared" si="507"/>
        <v>0</v>
      </c>
      <c r="V1543" s="50">
        <f t="shared" si="508"/>
        <v>1</v>
      </c>
      <c r="W1543" s="152">
        <f t="shared" si="522"/>
        <v>0.15625</v>
      </c>
      <c r="X1543" s="152">
        <f t="shared" si="523"/>
        <v>0.15625</v>
      </c>
      <c r="Y1543" s="134">
        <f t="shared" si="511"/>
        <v>1</v>
      </c>
      <c r="Z1543" s="152">
        <f t="shared" si="512"/>
        <v>0</v>
      </c>
      <c r="AA1543" s="152">
        <f t="shared" si="513"/>
        <v>0.15625</v>
      </c>
      <c r="AB1543" s="91">
        <f t="shared" si="514"/>
        <v>12</v>
      </c>
      <c r="AC1543" s="81">
        <f t="shared" si="515"/>
        <v>6</v>
      </c>
      <c r="AD1543" s="81">
        <f t="shared" si="516"/>
        <v>23</v>
      </c>
      <c r="AE1543" s="81" t="str">
        <f t="shared" si="517"/>
        <v>6-23</v>
      </c>
      <c r="AF1543" s="152">
        <f t="shared" si="524"/>
        <v>2.0833333333333315E-2</v>
      </c>
      <c r="AG1543" s="153">
        <f t="shared" si="519"/>
        <v>0</v>
      </c>
      <c r="AH1543" s="85">
        <f t="shared" si="520"/>
        <v>1</v>
      </c>
      <c r="AI1543" s="81">
        <f t="shared" si="521"/>
        <v>23</v>
      </c>
    </row>
    <row r="1544" spans="2:35" x14ac:dyDescent="0.25">
      <c r="B1544" s="50" t="s">
        <v>101</v>
      </c>
      <c r="C1544" s="85">
        <v>552</v>
      </c>
      <c r="D1544" s="85">
        <f>IF(C1544=C1547,0,1)</f>
        <v>1</v>
      </c>
      <c r="E1544" s="72" t="s">
        <v>2305</v>
      </c>
      <c r="F1544" s="50" t="s">
        <v>903</v>
      </c>
      <c r="G1544" s="70">
        <v>0.375</v>
      </c>
      <c r="H1544" s="70">
        <v>0.53125</v>
      </c>
      <c r="I1544" s="71">
        <v>44359</v>
      </c>
      <c r="J1544" s="71">
        <v>44359</v>
      </c>
      <c r="K1544" s="71">
        <v>44359</v>
      </c>
      <c r="L1544" s="71">
        <v>44359</v>
      </c>
      <c r="M1544" s="70">
        <v>0.44444444444444442</v>
      </c>
      <c r="N1544" s="70">
        <v>0.52083333333333337</v>
      </c>
      <c r="O1544" s="72" t="s">
        <v>126</v>
      </c>
      <c r="P1544" s="50" t="s">
        <v>365</v>
      </c>
      <c r="Q1544" s="50" t="s">
        <v>47</v>
      </c>
      <c r="R1544" s="50" t="s">
        <v>443</v>
      </c>
      <c r="S1544" s="50" t="s">
        <v>336</v>
      </c>
      <c r="T1544" s="50" t="s">
        <v>185</v>
      </c>
      <c r="U1544" s="151">
        <f t="shared" si="507"/>
        <v>0</v>
      </c>
      <c r="V1544" s="50">
        <f t="shared" si="508"/>
        <v>1</v>
      </c>
      <c r="W1544" s="152">
        <f t="shared" si="522"/>
        <v>0.15625</v>
      </c>
      <c r="X1544" s="152">
        <f t="shared" si="523"/>
        <v>0.15625</v>
      </c>
      <c r="Y1544" s="134">
        <f t="shared" si="511"/>
        <v>1</v>
      </c>
      <c r="Z1544" s="152">
        <f t="shared" si="512"/>
        <v>0</v>
      </c>
      <c r="AA1544" s="152">
        <f t="shared" si="513"/>
        <v>0.15625</v>
      </c>
      <c r="AB1544" s="91">
        <f t="shared" si="514"/>
        <v>12</v>
      </c>
      <c r="AC1544" s="81">
        <f t="shared" si="515"/>
        <v>6</v>
      </c>
      <c r="AD1544" s="81">
        <f t="shared" si="516"/>
        <v>23</v>
      </c>
      <c r="AE1544" s="81" t="str">
        <f t="shared" si="517"/>
        <v>6-23</v>
      </c>
      <c r="AF1544" s="152">
        <f t="shared" si="524"/>
        <v>7.6388888888888951E-2</v>
      </c>
      <c r="AG1544" s="153">
        <f t="shared" si="519"/>
        <v>0</v>
      </c>
      <c r="AH1544" s="85">
        <f t="shared" si="520"/>
        <v>1</v>
      </c>
      <c r="AI1544" s="81">
        <f t="shared" si="521"/>
        <v>23</v>
      </c>
    </row>
    <row r="1545" spans="2:35" x14ac:dyDescent="0.25">
      <c r="B1545" s="50" t="s">
        <v>101</v>
      </c>
      <c r="C1545" s="85">
        <v>552</v>
      </c>
      <c r="D1545" s="85">
        <f>IF(C1545=C1548,0,1)</f>
        <v>1</v>
      </c>
      <c r="E1545" s="72" t="s">
        <v>1956</v>
      </c>
      <c r="F1545" s="50" t="s">
        <v>1338</v>
      </c>
      <c r="G1545" s="70">
        <v>0.375</v>
      </c>
      <c r="H1545" s="70">
        <v>0.53125</v>
      </c>
      <c r="I1545" s="71">
        <v>44359</v>
      </c>
      <c r="J1545" s="71">
        <v>44359</v>
      </c>
      <c r="K1545" s="71">
        <v>44359</v>
      </c>
      <c r="L1545" s="71">
        <v>44359</v>
      </c>
      <c r="M1545" s="70">
        <v>0.49305555555555558</v>
      </c>
      <c r="N1545" s="70">
        <v>0.53125</v>
      </c>
      <c r="O1545" s="72" t="s">
        <v>400</v>
      </c>
      <c r="P1545" s="50" t="s">
        <v>365</v>
      </c>
      <c r="Q1545" s="50" t="s">
        <v>47</v>
      </c>
      <c r="R1545" s="50" t="s">
        <v>352</v>
      </c>
      <c r="S1545" s="50" t="s">
        <v>337</v>
      </c>
      <c r="T1545" s="50" t="s">
        <v>185</v>
      </c>
      <c r="U1545" s="151">
        <f t="shared" si="507"/>
        <v>0</v>
      </c>
      <c r="V1545" s="50">
        <f t="shared" si="508"/>
        <v>1</v>
      </c>
      <c r="W1545" s="152">
        <f t="shared" si="522"/>
        <v>0.15625</v>
      </c>
      <c r="X1545" s="152">
        <f t="shared" si="523"/>
        <v>0.15625</v>
      </c>
      <c r="Y1545" s="134">
        <f t="shared" si="511"/>
        <v>1</v>
      </c>
      <c r="Z1545" s="152">
        <f t="shared" si="512"/>
        <v>0</v>
      </c>
      <c r="AA1545" s="152">
        <f t="shared" si="513"/>
        <v>0.15625</v>
      </c>
      <c r="AB1545" s="91">
        <f t="shared" si="514"/>
        <v>12</v>
      </c>
      <c r="AC1545" s="81">
        <f t="shared" si="515"/>
        <v>6</v>
      </c>
      <c r="AD1545" s="81">
        <f t="shared" si="516"/>
        <v>23</v>
      </c>
      <c r="AE1545" s="81" t="str">
        <f t="shared" si="517"/>
        <v>6-23</v>
      </c>
      <c r="AF1545" s="152">
        <f t="shared" si="524"/>
        <v>3.819444444444442E-2</v>
      </c>
      <c r="AG1545" s="153">
        <f t="shared" si="519"/>
        <v>0</v>
      </c>
      <c r="AH1545" s="85">
        <f t="shared" si="520"/>
        <v>1</v>
      </c>
      <c r="AI1545" s="81">
        <f t="shared" si="521"/>
        <v>23</v>
      </c>
    </row>
    <row r="1546" spans="2:35" x14ac:dyDescent="0.25">
      <c r="B1546" s="50" t="s">
        <v>227</v>
      </c>
      <c r="C1546" s="85">
        <v>553</v>
      </c>
      <c r="D1546" s="85">
        <f>IF(C1546=C1548,0,1)</f>
        <v>1</v>
      </c>
      <c r="E1546" s="72" t="s">
        <v>2303</v>
      </c>
      <c r="F1546" s="50" t="s">
        <v>441</v>
      </c>
      <c r="G1546" s="70">
        <v>0.39583333333333331</v>
      </c>
      <c r="H1546" s="70">
        <v>0.5</v>
      </c>
      <c r="I1546" s="71">
        <v>44359</v>
      </c>
      <c r="J1546" s="71">
        <v>44359</v>
      </c>
      <c r="K1546" s="71">
        <v>44359</v>
      </c>
      <c r="L1546" s="71">
        <v>44359</v>
      </c>
      <c r="M1546" s="70">
        <v>0.39583333333333331</v>
      </c>
      <c r="N1546" s="70">
        <v>0.5</v>
      </c>
      <c r="O1546" s="72" t="s">
        <v>72</v>
      </c>
      <c r="P1546" s="50"/>
      <c r="Q1546" s="50" t="s">
        <v>77</v>
      </c>
      <c r="R1546" s="50" t="s">
        <v>338</v>
      </c>
      <c r="S1546" s="50" t="s">
        <v>336</v>
      </c>
      <c r="T1546" s="50" t="s">
        <v>186</v>
      </c>
      <c r="U1546" s="151">
        <f t="shared" si="507"/>
        <v>0</v>
      </c>
      <c r="V1546" s="50">
        <f t="shared" si="508"/>
        <v>1</v>
      </c>
      <c r="W1546" s="152">
        <f t="shared" si="522"/>
        <v>0.10416666666666669</v>
      </c>
      <c r="X1546" s="152">
        <f t="shared" si="523"/>
        <v>0.10416666666666669</v>
      </c>
      <c r="Y1546" s="134">
        <f t="shared" si="511"/>
        <v>1</v>
      </c>
      <c r="Z1546" s="152">
        <f t="shared" si="512"/>
        <v>0</v>
      </c>
      <c r="AA1546" s="152">
        <f t="shared" si="513"/>
        <v>0.10416666666666669</v>
      </c>
      <c r="AB1546" s="91">
        <f t="shared" si="514"/>
        <v>12</v>
      </c>
      <c r="AC1546" s="81">
        <f t="shared" si="515"/>
        <v>6</v>
      </c>
      <c r="AD1546" s="81">
        <f t="shared" si="516"/>
        <v>23</v>
      </c>
      <c r="AE1546" s="81" t="str">
        <f t="shared" si="517"/>
        <v>6-23</v>
      </c>
      <c r="AF1546" s="152">
        <f t="shared" si="524"/>
        <v>0.10416666666666669</v>
      </c>
      <c r="AG1546" s="153">
        <f t="shared" si="519"/>
        <v>0</v>
      </c>
      <c r="AH1546" s="85">
        <f t="shared" si="520"/>
        <v>1</v>
      </c>
      <c r="AI1546" s="81">
        <f t="shared" si="521"/>
        <v>23</v>
      </c>
    </row>
    <row r="1547" spans="2:35" x14ac:dyDescent="0.25">
      <c r="B1547" s="50" t="s">
        <v>227</v>
      </c>
      <c r="C1547" s="85">
        <v>553</v>
      </c>
      <c r="D1547" s="85">
        <f>IF(C1547=C1549,0,1)</f>
        <v>1</v>
      </c>
      <c r="E1547" s="72" t="s">
        <v>2304</v>
      </c>
      <c r="F1547" s="50" t="s">
        <v>887</v>
      </c>
      <c r="G1547" s="70">
        <v>0.45833333333333331</v>
      </c>
      <c r="H1547" s="70">
        <v>0.54166666666666663</v>
      </c>
      <c r="I1547" s="71">
        <v>44359</v>
      </c>
      <c r="J1547" s="71">
        <v>44359</v>
      </c>
      <c r="K1547" s="71">
        <v>44359</v>
      </c>
      <c r="L1547" s="71">
        <v>44359</v>
      </c>
      <c r="M1547" s="70">
        <v>0.45833333333333331</v>
      </c>
      <c r="N1547" s="70">
        <v>0.54166666666666663</v>
      </c>
      <c r="O1547" s="72" t="s">
        <v>372</v>
      </c>
      <c r="P1547" s="50"/>
      <c r="Q1547" s="50" t="s">
        <v>77</v>
      </c>
      <c r="R1547" s="50" t="s">
        <v>349</v>
      </c>
      <c r="S1547" s="50" t="s">
        <v>336</v>
      </c>
      <c r="T1547" s="50" t="s">
        <v>186</v>
      </c>
      <c r="U1547" s="151">
        <f t="shared" si="507"/>
        <v>0</v>
      </c>
      <c r="V1547" s="50">
        <f t="shared" si="508"/>
        <v>1</v>
      </c>
      <c r="W1547" s="152">
        <f t="shared" si="522"/>
        <v>8.3333333333333315E-2</v>
      </c>
      <c r="X1547" s="152">
        <f t="shared" si="523"/>
        <v>8.3333333333333315E-2</v>
      </c>
      <c r="Y1547" s="134">
        <f t="shared" si="511"/>
        <v>1</v>
      </c>
      <c r="Z1547" s="152">
        <f t="shared" si="512"/>
        <v>0</v>
      </c>
      <c r="AA1547" s="152">
        <f t="shared" si="513"/>
        <v>8.3333333333333315E-2</v>
      </c>
      <c r="AB1547" s="91">
        <f t="shared" si="514"/>
        <v>12</v>
      </c>
      <c r="AC1547" s="81">
        <f t="shared" si="515"/>
        <v>6</v>
      </c>
      <c r="AD1547" s="81">
        <f t="shared" si="516"/>
        <v>23</v>
      </c>
      <c r="AE1547" s="81" t="str">
        <f t="shared" si="517"/>
        <v>6-23</v>
      </c>
      <c r="AF1547" s="152">
        <f t="shared" si="524"/>
        <v>8.3333333333333315E-2</v>
      </c>
      <c r="AG1547" s="153">
        <f t="shared" si="519"/>
        <v>0</v>
      </c>
      <c r="AH1547" s="85">
        <f t="shared" si="520"/>
        <v>1</v>
      </c>
      <c r="AI1547" s="81">
        <f t="shared" si="521"/>
        <v>23</v>
      </c>
    </row>
    <row r="1548" spans="2:35" x14ac:dyDescent="0.25">
      <c r="B1548" s="50" t="s">
        <v>74</v>
      </c>
      <c r="C1548" s="85">
        <v>554</v>
      </c>
      <c r="D1548" s="85">
        <f t="shared" si="476"/>
        <v>0</v>
      </c>
      <c r="E1548" s="72" t="s">
        <v>2301</v>
      </c>
      <c r="F1548" s="50" t="s">
        <v>897</v>
      </c>
      <c r="G1548" s="70">
        <v>0.42569444444444443</v>
      </c>
      <c r="H1548" s="70">
        <v>0.61805555555555558</v>
      </c>
      <c r="I1548" s="71">
        <v>44359</v>
      </c>
      <c r="J1548" s="71">
        <v>44359</v>
      </c>
      <c r="K1548" s="71">
        <v>44359</v>
      </c>
      <c r="L1548" s="71">
        <v>44359</v>
      </c>
      <c r="M1548" s="70">
        <v>0.45833333333333331</v>
      </c>
      <c r="N1548" s="70">
        <v>0.5</v>
      </c>
      <c r="O1548" s="72" t="s">
        <v>84</v>
      </c>
      <c r="P1548" s="50" t="s">
        <v>273</v>
      </c>
      <c r="Q1548" s="50" t="s">
        <v>77</v>
      </c>
      <c r="R1548" s="50" t="s">
        <v>351</v>
      </c>
      <c r="S1548" s="50" t="s">
        <v>336</v>
      </c>
      <c r="T1548" s="50" t="s">
        <v>184</v>
      </c>
      <c r="U1548" s="151">
        <f t="shared" si="507"/>
        <v>0</v>
      </c>
      <c r="V1548" s="50">
        <f t="shared" si="508"/>
        <v>1</v>
      </c>
      <c r="W1548" s="152">
        <f t="shared" si="522"/>
        <v>0.19236111111111115</v>
      </c>
      <c r="X1548" s="152">
        <f t="shared" si="523"/>
        <v>0.19236111111111115</v>
      </c>
      <c r="Y1548" s="134">
        <f t="shared" si="511"/>
        <v>1</v>
      </c>
      <c r="Z1548" s="152">
        <f t="shared" si="512"/>
        <v>0</v>
      </c>
      <c r="AA1548" s="152">
        <f t="shared" si="513"/>
        <v>0.19236111111111115</v>
      </c>
      <c r="AB1548" s="91">
        <f t="shared" si="514"/>
        <v>12</v>
      </c>
      <c r="AC1548" s="81">
        <f t="shared" si="515"/>
        <v>6</v>
      </c>
      <c r="AD1548" s="81">
        <f t="shared" si="516"/>
        <v>23</v>
      </c>
      <c r="AE1548" s="81" t="str">
        <f t="shared" si="517"/>
        <v>6-23</v>
      </c>
      <c r="AF1548" s="152">
        <f t="shared" si="524"/>
        <v>4.1666666666666685E-2</v>
      </c>
      <c r="AG1548" s="153">
        <f t="shared" si="519"/>
        <v>0</v>
      </c>
      <c r="AH1548" s="85">
        <f t="shared" si="520"/>
        <v>1</v>
      </c>
      <c r="AI1548" s="81">
        <f t="shared" si="521"/>
        <v>23</v>
      </c>
    </row>
    <row r="1549" spans="2:35" ht="30" x14ac:dyDescent="0.25">
      <c r="B1549" s="50" t="s">
        <v>74</v>
      </c>
      <c r="C1549" s="85">
        <v>554</v>
      </c>
      <c r="D1549" s="85">
        <f t="shared" si="476"/>
        <v>0</v>
      </c>
      <c r="E1549" s="72" t="s">
        <v>2302</v>
      </c>
      <c r="F1549" s="50" t="s">
        <v>903</v>
      </c>
      <c r="G1549" s="70">
        <v>0.42569444444444443</v>
      </c>
      <c r="H1549" s="70">
        <v>0.61805555555555558</v>
      </c>
      <c r="I1549" s="71">
        <v>44359</v>
      </c>
      <c r="J1549" s="71">
        <v>44359</v>
      </c>
      <c r="K1549" s="71">
        <v>44359</v>
      </c>
      <c r="L1549" s="71">
        <v>44359</v>
      </c>
      <c r="M1549" s="70">
        <v>0.52083333333333337</v>
      </c>
      <c r="N1549" s="70">
        <v>0.61805555555555558</v>
      </c>
      <c r="O1549" s="72" t="s">
        <v>126</v>
      </c>
      <c r="P1549" s="50" t="s">
        <v>273</v>
      </c>
      <c r="Q1549" s="50" t="s">
        <v>77</v>
      </c>
      <c r="R1549" s="50" t="s">
        <v>443</v>
      </c>
      <c r="S1549" s="50" t="s">
        <v>336</v>
      </c>
      <c r="T1549" s="50" t="s">
        <v>184</v>
      </c>
      <c r="U1549" s="151">
        <f t="shared" si="507"/>
        <v>0</v>
      </c>
      <c r="V1549" s="50">
        <f t="shared" si="508"/>
        <v>1</v>
      </c>
      <c r="W1549" s="152">
        <f t="shared" si="522"/>
        <v>0.19236111111111115</v>
      </c>
      <c r="X1549" s="152">
        <f t="shared" si="523"/>
        <v>0.19236111111111115</v>
      </c>
      <c r="Y1549" s="134">
        <f t="shared" si="511"/>
        <v>1</v>
      </c>
      <c r="Z1549" s="152">
        <f t="shared" si="512"/>
        <v>0</v>
      </c>
      <c r="AA1549" s="152">
        <f t="shared" si="513"/>
        <v>0.19236111111111115</v>
      </c>
      <c r="AB1549" s="91">
        <f t="shared" si="514"/>
        <v>12</v>
      </c>
      <c r="AC1549" s="81">
        <f t="shared" si="515"/>
        <v>6</v>
      </c>
      <c r="AD1549" s="81">
        <f t="shared" si="516"/>
        <v>23</v>
      </c>
      <c r="AE1549" s="81" t="str">
        <f t="shared" si="517"/>
        <v>6-23</v>
      </c>
      <c r="AF1549" s="152">
        <f t="shared" si="524"/>
        <v>9.722222222222221E-2</v>
      </c>
      <c r="AG1549" s="153">
        <f t="shared" si="519"/>
        <v>0</v>
      </c>
      <c r="AH1549" s="85">
        <f t="shared" si="520"/>
        <v>1</v>
      </c>
      <c r="AI1549" s="81">
        <f t="shared" si="521"/>
        <v>23</v>
      </c>
    </row>
    <row r="1550" spans="2:35" ht="30" x14ac:dyDescent="0.25">
      <c r="B1550" s="50" t="s">
        <v>74</v>
      </c>
      <c r="C1550" s="85">
        <v>554</v>
      </c>
      <c r="D1550" s="85">
        <f t="shared" si="476"/>
        <v>1</v>
      </c>
      <c r="E1550" s="72" t="s">
        <v>2337</v>
      </c>
      <c r="F1550" s="50" t="s">
        <v>903</v>
      </c>
      <c r="G1550" s="70">
        <v>0.42569444444444443</v>
      </c>
      <c r="H1550" s="70">
        <v>0.61805555555555558</v>
      </c>
      <c r="I1550" s="71">
        <v>44359</v>
      </c>
      <c r="J1550" s="71">
        <v>44359</v>
      </c>
      <c r="K1550" s="71">
        <v>44359</v>
      </c>
      <c r="L1550" s="71">
        <v>44359</v>
      </c>
      <c r="M1550" s="70">
        <v>0.42708333333333331</v>
      </c>
      <c r="N1550" s="70">
        <v>0.60416666666666663</v>
      </c>
      <c r="O1550" s="72" t="s">
        <v>2217</v>
      </c>
      <c r="P1550" s="50" t="s">
        <v>273</v>
      </c>
      <c r="Q1550" s="50" t="s">
        <v>77</v>
      </c>
      <c r="R1550" s="50" t="s">
        <v>2138</v>
      </c>
      <c r="S1550" s="50" t="s">
        <v>337</v>
      </c>
      <c r="T1550" s="50" t="s">
        <v>184</v>
      </c>
      <c r="U1550" s="151">
        <f t="shared" si="507"/>
        <v>0</v>
      </c>
      <c r="V1550" s="50">
        <f t="shared" si="508"/>
        <v>1</v>
      </c>
      <c r="W1550" s="152">
        <f t="shared" si="522"/>
        <v>0.19236111111111115</v>
      </c>
      <c r="X1550" s="152">
        <f t="shared" si="523"/>
        <v>0.19236111111111115</v>
      </c>
      <c r="Y1550" s="134">
        <f t="shared" si="511"/>
        <v>1</v>
      </c>
      <c r="Z1550" s="152">
        <f t="shared" si="512"/>
        <v>0</v>
      </c>
      <c r="AA1550" s="152">
        <f t="shared" si="513"/>
        <v>0.19236111111111115</v>
      </c>
      <c r="AB1550" s="91">
        <f t="shared" si="514"/>
        <v>12</v>
      </c>
      <c r="AC1550" s="81">
        <f t="shared" si="515"/>
        <v>6</v>
      </c>
      <c r="AD1550" s="81">
        <f t="shared" si="516"/>
        <v>23</v>
      </c>
      <c r="AE1550" s="81" t="str">
        <f t="shared" si="517"/>
        <v>6-23</v>
      </c>
      <c r="AF1550" s="152">
        <f t="shared" si="524"/>
        <v>0.17708333333333331</v>
      </c>
      <c r="AG1550" s="153">
        <f t="shared" si="519"/>
        <v>0</v>
      </c>
      <c r="AH1550" s="85">
        <f t="shared" si="520"/>
        <v>1</v>
      </c>
      <c r="AI1550" s="81">
        <f t="shared" si="521"/>
        <v>23</v>
      </c>
    </row>
    <row r="1551" spans="2:35" x14ac:dyDescent="0.25">
      <c r="B1551" s="50" t="s">
        <v>236</v>
      </c>
      <c r="C1551" s="85">
        <v>555</v>
      </c>
      <c r="D1551" s="85">
        <f t="shared" si="476"/>
        <v>1</v>
      </c>
      <c r="E1551" s="72" t="s">
        <v>2300</v>
      </c>
      <c r="F1551" s="50" t="s">
        <v>1082</v>
      </c>
      <c r="G1551" s="70">
        <v>0.4604166666666667</v>
      </c>
      <c r="H1551" s="70">
        <v>0.67708333333333337</v>
      </c>
      <c r="I1551" s="71">
        <v>44359</v>
      </c>
      <c r="J1551" s="71">
        <v>44359</v>
      </c>
      <c r="K1551" s="71">
        <v>44359</v>
      </c>
      <c r="L1551" s="71">
        <v>44359</v>
      </c>
      <c r="M1551" s="70">
        <v>0.4604166666666667</v>
      </c>
      <c r="N1551" s="70">
        <v>0.67708333333333337</v>
      </c>
      <c r="O1551" s="72" t="s">
        <v>272</v>
      </c>
      <c r="P1551" s="50" t="s">
        <v>155</v>
      </c>
      <c r="Q1551" s="50" t="s">
        <v>77</v>
      </c>
      <c r="R1551" s="50" t="s">
        <v>443</v>
      </c>
      <c r="S1551" s="50" t="s">
        <v>337</v>
      </c>
      <c r="T1551" s="50" t="s">
        <v>186</v>
      </c>
      <c r="U1551" s="151">
        <f t="shared" si="507"/>
        <v>0</v>
      </c>
      <c r="V1551" s="50">
        <f t="shared" si="508"/>
        <v>1</v>
      </c>
      <c r="W1551" s="152">
        <f t="shared" si="522"/>
        <v>0.13366666666666666</v>
      </c>
      <c r="X1551" s="152">
        <f t="shared" si="523"/>
        <v>0.17499666666666669</v>
      </c>
      <c r="Y1551" s="134">
        <f t="shared" si="511"/>
        <v>0</v>
      </c>
      <c r="Z1551" s="152">
        <f t="shared" si="512"/>
        <v>0.19791666666666663</v>
      </c>
      <c r="AA1551" s="152">
        <f t="shared" si="513"/>
        <v>0.37291333333333332</v>
      </c>
      <c r="AB1551" s="91">
        <f t="shared" si="514"/>
        <v>12</v>
      </c>
      <c r="AC1551" s="81">
        <f t="shared" si="515"/>
        <v>6</v>
      </c>
      <c r="AD1551" s="81">
        <f t="shared" si="516"/>
        <v>23</v>
      </c>
      <c r="AE1551" s="81" t="str">
        <f t="shared" si="517"/>
        <v>6-23</v>
      </c>
      <c r="AF1551" s="152">
        <f t="shared" si="524"/>
        <v>0.13366666666666666</v>
      </c>
      <c r="AG1551" s="153">
        <f t="shared" si="519"/>
        <v>0</v>
      </c>
      <c r="AH1551" s="85">
        <f t="shared" si="520"/>
        <v>1</v>
      </c>
      <c r="AI1551" s="81">
        <f t="shared" si="521"/>
        <v>23</v>
      </c>
    </row>
    <row r="1552" spans="2:35" ht="30" x14ac:dyDescent="0.25">
      <c r="B1552" s="50" t="s">
        <v>237</v>
      </c>
      <c r="C1552" s="85">
        <v>556</v>
      </c>
      <c r="D1552" s="85">
        <f t="shared" si="476"/>
        <v>0</v>
      </c>
      <c r="E1552" s="72" t="s">
        <v>2299</v>
      </c>
      <c r="F1552" s="50" t="s">
        <v>1082</v>
      </c>
      <c r="G1552" s="70">
        <v>0.41666666666666669</v>
      </c>
      <c r="H1552" s="70">
        <v>0.63194444444444442</v>
      </c>
      <c r="I1552" s="71">
        <v>44359</v>
      </c>
      <c r="J1552" s="71">
        <v>44359</v>
      </c>
      <c r="K1552" s="71">
        <v>44359</v>
      </c>
      <c r="L1552" s="71">
        <v>44359</v>
      </c>
      <c r="M1552" s="70">
        <v>0.54166666666666663</v>
      </c>
      <c r="N1552" s="70">
        <v>0.63194444444444442</v>
      </c>
      <c r="O1552" s="72" t="s">
        <v>2178</v>
      </c>
      <c r="P1552" s="50" t="s">
        <v>1131</v>
      </c>
      <c r="Q1552" s="50" t="s">
        <v>77</v>
      </c>
      <c r="R1552" s="50" t="s">
        <v>443</v>
      </c>
      <c r="S1552" s="50" t="s">
        <v>337</v>
      </c>
      <c r="T1552" s="50" t="s">
        <v>187</v>
      </c>
      <c r="U1552" s="151">
        <f t="shared" si="507"/>
        <v>0</v>
      </c>
      <c r="V1552" s="50">
        <f t="shared" si="508"/>
        <v>1</v>
      </c>
      <c r="W1552" s="152">
        <f t="shared" si="522"/>
        <v>0.13227777777777772</v>
      </c>
      <c r="X1552" s="152">
        <f t="shared" si="523"/>
        <v>0.17360777777777775</v>
      </c>
      <c r="Y1552" s="134">
        <f t="shared" si="511"/>
        <v>1</v>
      </c>
      <c r="Z1552" s="152">
        <f t="shared" si="512"/>
        <v>0</v>
      </c>
      <c r="AA1552" s="152">
        <f t="shared" si="513"/>
        <v>0.17360777777777775</v>
      </c>
      <c r="AB1552" s="91">
        <f t="shared" si="514"/>
        <v>12</v>
      </c>
      <c r="AC1552" s="81">
        <f t="shared" si="515"/>
        <v>6</v>
      </c>
      <c r="AD1552" s="81">
        <f t="shared" si="516"/>
        <v>23</v>
      </c>
      <c r="AE1552" s="81" t="str">
        <f t="shared" si="517"/>
        <v>6-23</v>
      </c>
      <c r="AF1552" s="152">
        <f t="shared" si="524"/>
        <v>9.027777777777779E-2</v>
      </c>
      <c r="AG1552" s="153">
        <f t="shared" si="519"/>
        <v>0</v>
      </c>
      <c r="AH1552" s="85">
        <f t="shared" si="520"/>
        <v>1</v>
      </c>
      <c r="AI1552" s="81">
        <f t="shared" si="521"/>
        <v>23</v>
      </c>
    </row>
    <row r="1553" spans="2:35" ht="30" x14ac:dyDescent="0.25">
      <c r="B1553" s="50" t="s">
        <v>2331</v>
      </c>
      <c r="C1553" s="85">
        <v>556</v>
      </c>
      <c r="D1553" s="85">
        <f t="shared" si="476"/>
        <v>1</v>
      </c>
      <c r="E1553" s="72" t="s">
        <v>2332</v>
      </c>
      <c r="F1553" s="50" t="s">
        <v>903</v>
      </c>
      <c r="G1553" s="70">
        <v>0.41666666666666669</v>
      </c>
      <c r="H1553" s="70">
        <v>0.63194444444444442</v>
      </c>
      <c r="I1553" s="71">
        <v>44359</v>
      </c>
      <c r="J1553" s="71">
        <v>44359</v>
      </c>
      <c r="K1553" s="71">
        <v>44359</v>
      </c>
      <c r="L1553" s="71">
        <v>44359</v>
      </c>
      <c r="M1553" s="70">
        <v>0.52777777777777779</v>
      </c>
      <c r="N1553" s="70">
        <v>0.63194444444444442</v>
      </c>
      <c r="O1553" s="72" t="s">
        <v>2176</v>
      </c>
      <c r="P1553" s="50" t="s">
        <v>1131</v>
      </c>
      <c r="Q1553" s="50" t="s">
        <v>77</v>
      </c>
      <c r="R1553" s="50" t="s">
        <v>2138</v>
      </c>
      <c r="S1553" s="50" t="s">
        <v>337</v>
      </c>
      <c r="T1553" s="50" t="s">
        <v>187</v>
      </c>
      <c r="U1553" s="151">
        <f t="shared" si="507"/>
        <v>0</v>
      </c>
      <c r="V1553" s="50">
        <f t="shared" si="508"/>
        <v>1</v>
      </c>
      <c r="W1553" s="152">
        <f t="shared" si="522"/>
        <v>0.13227777777777772</v>
      </c>
      <c r="X1553" s="152">
        <f t="shared" si="523"/>
        <v>0.17360777777777775</v>
      </c>
      <c r="Y1553" s="134">
        <f t="shared" si="511"/>
        <v>1</v>
      </c>
      <c r="Z1553" s="152">
        <f t="shared" si="512"/>
        <v>0</v>
      </c>
      <c r="AA1553" s="152">
        <f t="shared" si="513"/>
        <v>0.17360777777777775</v>
      </c>
      <c r="AB1553" s="91">
        <f t="shared" si="514"/>
        <v>12</v>
      </c>
      <c r="AC1553" s="81">
        <f t="shared" si="515"/>
        <v>6</v>
      </c>
      <c r="AD1553" s="81">
        <f t="shared" si="516"/>
        <v>23</v>
      </c>
      <c r="AE1553" s="81" t="str">
        <f t="shared" si="517"/>
        <v>6-23</v>
      </c>
      <c r="AF1553" s="152">
        <f t="shared" si="524"/>
        <v>0.10416666666666663</v>
      </c>
      <c r="AG1553" s="153">
        <f t="shared" si="519"/>
        <v>0</v>
      </c>
      <c r="AH1553" s="85">
        <f t="shared" si="520"/>
        <v>1</v>
      </c>
      <c r="AI1553" s="81">
        <f t="shared" si="521"/>
        <v>23</v>
      </c>
    </row>
    <row r="1554" spans="2:35" x14ac:dyDescent="0.25">
      <c r="B1554" s="50" t="s">
        <v>1221</v>
      </c>
      <c r="C1554" s="85">
        <v>557</v>
      </c>
      <c r="D1554" s="85">
        <f t="shared" si="476"/>
        <v>1</v>
      </c>
      <c r="E1554" s="72" t="s">
        <v>235</v>
      </c>
      <c r="F1554" s="50" t="s">
        <v>890</v>
      </c>
      <c r="G1554" s="70">
        <v>0.45833333333333331</v>
      </c>
      <c r="H1554" s="70">
        <v>0.4861111111111111</v>
      </c>
      <c r="I1554" s="71">
        <v>44359</v>
      </c>
      <c r="J1554" s="71">
        <v>44359</v>
      </c>
      <c r="K1554" s="71">
        <v>44359</v>
      </c>
      <c r="L1554" s="71">
        <v>44359</v>
      </c>
      <c r="M1554" s="70">
        <v>0.46527777777777773</v>
      </c>
      <c r="N1554" s="70">
        <v>0.4861111111111111</v>
      </c>
      <c r="O1554" s="72" t="s">
        <v>684</v>
      </c>
      <c r="P1554" s="50" t="s">
        <v>1223</v>
      </c>
      <c r="Q1554" s="50" t="s">
        <v>47</v>
      </c>
      <c r="R1554" s="50" t="s">
        <v>380</v>
      </c>
      <c r="S1554" s="50" t="s">
        <v>336</v>
      </c>
      <c r="T1554" s="50" t="s">
        <v>186</v>
      </c>
      <c r="U1554" s="151">
        <f t="shared" si="507"/>
        <v>0</v>
      </c>
      <c r="V1554" s="50">
        <f t="shared" si="508"/>
        <v>1</v>
      </c>
      <c r="W1554" s="152">
        <f t="shared" si="522"/>
        <v>2.777777777777779E-2</v>
      </c>
      <c r="X1554" s="152">
        <f t="shared" si="523"/>
        <v>2.777777777777779E-2</v>
      </c>
      <c r="Y1554" s="134">
        <f t="shared" si="511"/>
        <v>1</v>
      </c>
      <c r="Z1554" s="152">
        <f t="shared" si="512"/>
        <v>0</v>
      </c>
      <c r="AA1554" s="152">
        <f t="shared" si="513"/>
        <v>2.777777777777779E-2</v>
      </c>
      <c r="AB1554" s="91">
        <f t="shared" si="514"/>
        <v>12</v>
      </c>
      <c r="AC1554" s="81">
        <f t="shared" si="515"/>
        <v>6</v>
      </c>
      <c r="AD1554" s="81">
        <f t="shared" si="516"/>
        <v>23</v>
      </c>
      <c r="AE1554" s="81" t="str">
        <f t="shared" si="517"/>
        <v>6-23</v>
      </c>
      <c r="AF1554" s="152">
        <f t="shared" si="524"/>
        <v>2.083333333333337E-2</v>
      </c>
      <c r="AG1554" s="153">
        <f t="shared" si="519"/>
        <v>0</v>
      </c>
      <c r="AH1554" s="85">
        <f t="shared" si="520"/>
        <v>1</v>
      </c>
      <c r="AI1554" s="81">
        <f t="shared" si="521"/>
        <v>23</v>
      </c>
    </row>
    <row r="1555" spans="2:35" x14ac:dyDescent="0.25">
      <c r="B1555" s="50" t="s">
        <v>60</v>
      </c>
      <c r="C1555" s="85">
        <v>558</v>
      </c>
      <c r="D1555" s="85">
        <f t="shared" si="476"/>
        <v>1</v>
      </c>
      <c r="E1555" s="72" t="s">
        <v>2298</v>
      </c>
      <c r="F1555" s="50" t="s">
        <v>897</v>
      </c>
      <c r="G1555" s="70">
        <v>0.52777777777777779</v>
      </c>
      <c r="H1555" s="70">
        <v>0.59722222222222221</v>
      </c>
      <c r="I1555" s="71">
        <v>44359</v>
      </c>
      <c r="J1555" s="71">
        <v>44359</v>
      </c>
      <c r="K1555" s="71">
        <v>44359</v>
      </c>
      <c r="L1555" s="71">
        <v>44359</v>
      </c>
      <c r="M1555" s="70">
        <v>0.53819444444444442</v>
      </c>
      <c r="N1555" s="70">
        <v>0.59722222222222221</v>
      </c>
      <c r="O1555" s="72" t="s">
        <v>65</v>
      </c>
      <c r="P1555" s="50" t="s">
        <v>63</v>
      </c>
      <c r="Q1555" s="50" t="s">
        <v>77</v>
      </c>
      <c r="R1555" s="50" t="s">
        <v>351</v>
      </c>
      <c r="S1555" s="50" t="s">
        <v>337</v>
      </c>
      <c r="T1555" s="50" t="s">
        <v>184</v>
      </c>
      <c r="U1555" s="151">
        <f t="shared" si="507"/>
        <v>0</v>
      </c>
      <c r="V1555" s="50">
        <f t="shared" si="508"/>
        <v>1</v>
      </c>
      <c r="W1555" s="152">
        <f t="shared" si="522"/>
        <v>6.944444444444442E-2</v>
      </c>
      <c r="X1555" s="152">
        <f t="shared" si="523"/>
        <v>6.944444444444442E-2</v>
      </c>
      <c r="Y1555" s="134">
        <f t="shared" si="511"/>
        <v>1</v>
      </c>
      <c r="Z1555" s="152">
        <f t="shared" si="512"/>
        <v>0</v>
      </c>
      <c r="AA1555" s="152">
        <f t="shared" si="513"/>
        <v>6.944444444444442E-2</v>
      </c>
      <c r="AB1555" s="91">
        <f t="shared" si="514"/>
        <v>12</v>
      </c>
      <c r="AC1555" s="81">
        <f t="shared" si="515"/>
        <v>6</v>
      </c>
      <c r="AD1555" s="81">
        <f t="shared" si="516"/>
        <v>23</v>
      </c>
      <c r="AE1555" s="81" t="str">
        <f t="shared" si="517"/>
        <v>6-23</v>
      </c>
      <c r="AF1555" s="152">
        <f t="shared" si="524"/>
        <v>5.902777777777779E-2</v>
      </c>
      <c r="AG1555" s="153">
        <f t="shared" si="519"/>
        <v>0</v>
      </c>
      <c r="AH1555" s="85">
        <f t="shared" si="520"/>
        <v>1</v>
      </c>
      <c r="AI1555" s="81">
        <f t="shared" si="521"/>
        <v>23</v>
      </c>
    </row>
    <row r="1556" spans="2:35" x14ac:dyDescent="0.25">
      <c r="B1556" s="50" t="s">
        <v>169</v>
      </c>
      <c r="C1556" s="85">
        <v>559</v>
      </c>
      <c r="D1556" s="85">
        <f t="shared" si="476"/>
        <v>1</v>
      </c>
      <c r="E1556" s="72" t="s">
        <v>2297</v>
      </c>
      <c r="F1556" s="50" t="s">
        <v>897</v>
      </c>
      <c r="G1556" s="70">
        <v>0.53819444444444442</v>
      </c>
      <c r="H1556" s="70">
        <v>0.65833333333333333</v>
      </c>
      <c r="I1556" s="71">
        <v>44359</v>
      </c>
      <c r="J1556" s="71">
        <v>44359</v>
      </c>
      <c r="K1556" s="71">
        <v>44359</v>
      </c>
      <c r="L1556" s="71">
        <v>44359</v>
      </c>
      <c r="M1556" s="70">
        <v>0.59722222222222221</v>
      </c>
      <c r="N1556" s="70">
        <v>0.65833333333333333</v>
      </c>
      <c r="O1556" s="72" t="s">
        <v>65</v>
      </c>
      <c r="P1556" s="50" t="s">
        <v>171</v>
      </c>
      <c r="Q1556" s="50" t="s">
        <v>77</v>
      </c>
      <c r="R1556" s="50" t="s">
        <v>351</v>
      </c>
      <c r="S1556" s="50" t="s">
        <v>337</v>
      </c>
      <c r="T1556" s="50" t="s">
        <v>184</v>
      </c>
      <c r="U1556" s="151">
        <f t="shared" si="507"/>
        <v>0</v>
      </c>
      <c r="V1556" s="50">
        <f t="shared" si="508"/>
        <v>1</v>
      </c>
      <c r="W1556" s="152">
        <f t="shared" si="522"/>
        <v>0.12013888888888891</v>
      </c>
      <c r="X1556" s="152">
        <f t="shared" si="523"/>
        <v>0.12013888888888891</v>
      </c>
      <c r="Y1556" s="134">
        <f t="shared" si="511"/>
        <v>1</v>
      </c>
      <c r="Z1556" s="152">
        <f t="shared" si="512"/>
        <v>0</v>
      </c>
      <c r="AA1556" s="152">
        <f t="shared" si="513"/>
        <v>0.12013888888888891</v>
      </c>
      <c r="AB1556" s="91">
        <f t="shared" si="514"/>
        <v>12</v>
      </c>
      <c r="AC1556" s="81">
        <f t="shared" si="515"/>
        <v>6</v>
      </c>
      <c r="AD1556" s="81">
        <f t="shared" si="516"/>
        <v>23</v>
      </c>
      <c r="AE1556" s="81" t="str">
        <f t="shared" si="517"/>
        <v>6-23</v>
      </c>
      <c r="AF1556" s="152">
        <f t="shared" si="524"/>
        <v>6.1111111111111116E-2</v>
      </c>
      <c r="AG1556" s="153">
        <f t="shared" si="519"/>
        <v>0</v>
      </c>
      <c r="AH1556" s="85">
        <f t="shared" si="520"/>
        <v>1</v>
      </c>
      <c r="AI1556" s="81">
        <f t="shared" si="521"/>
        <v>23</v>
      </c>
    </row>
    <row r="1557" spans="2:35" ht="30" x14ac:dyDescent="0.25">
      <c r="B1557" s="50" t="s">
        <v>83</v>
      </c>
      <c r="C1557" s="85">
        <v>560</v>
      </c>
      <c r="D1557" s="85">
        <f t="shared" si="476"/>
        <v>1</v>
      </c>
      <c r="E1557" s="72" t="s">
        <v>2296</v>
      </c>
      <c r="F1557" s="50" t="s">
        <v>903</v>
      </c>
      <c r="G1557" s="70">
        <v>0.3125</v>
      </c>
      <c r="H1557" s="70">
        <v>0.3611111111111111</v>
      </c>
      <c r="I1557" s="71">
        <v>44358</v>
      </c>
      <c r="J1557" s="71">
        <v>44358</v>
      </c>
      <c r="K1557" s="71">
        <v>44358</v>
      </c>
      <c r="L1557" s="71">
        <v>44358</v>
      </c>
      <c r="M1557" s="70">
        <v>0.3125</v>
      </c>
      <c r="N1557" s="70">
        <v>0.3611111111111111</v>
      </c>
      <c r="O1557" s="72" t="s">
        <v>2160</v>
      </c>
      <c r="P1557" s="50" t="s">
        <v>68</v>
      </c>
      <c r="Q1557" s="50" t="s">
        <v>77</v>
      </c>
      <c r="R1557" s="50" t="s">
        <v>2138</v>
      </c>
      <c r="S1557" s="50" t="s">
        <v>337</v>
      </c>
      <c r="T1557" s="50" t="s">
        <v>188</v>
      </c>
      <c r="U1557" s="151">
        <f t="shared" ref="U1557:U1620" si="525">+J1557-I1557</f>
        <v>0</v>
      </c>
      <c r="V1557" s="50">
        <f t="shared" ref="V1557:V1620" si="526">IF(AND(G1557&lt;&gt;"",H1557&lt;&gt;""),1,0)</f>
        <v>1</v>
      </c>
      <c r="W1557" s="152">
        <f t="shared" ref="W1557:W1588" si="527">IF(OR(V1557=0,G1557="",H1557=""),0,IF(AND(V1557=1,U1557&lt;1,I1557=J1557,(H1557-G1557)&lt;=0.2075),H1557-G1557,IF(AND(V1557=1,U1557&lt;1,I1557=J1557,(H1557-G1557)&gt;0.2075),H1557-G1557-0.083,IF(AND(V1557=1,U1557&gt;1),((U1557-1)*0.3541)+(H1557-$AE$5)+($AF$5-G1557-0.083),IF(AND(V1557=1,U1557=1,I1557&lt;&gt;J1557,(H1557-G1557)&lt;=0.332),(H1557-$AE$5)+($AF$5-G1557)-0.166,(H1557-$AE$5)+($AF$5-G1557))))))</f>
        <v>4.8611111111111105E-2</v>
      </c>
      <c r="X1557" s="152">
        <f t="shared" ref="X1557:X1588" si="528">IF(OR(V1557=0,G1557="",H1557=""),0,IF(AND(V1557=1,U1557&lt;1,I1557=J1557,(H1557-G1557)&lt;=0.2075),H1557-G1557,IF(AND(V1557=1,U1557&lt;1,I1557=J1557,(H1557-G1557)&gt;0.2075),H1557-G1557-0.04167,IF(AND(V1557=1,U1557&gt;1),((U1557-1)*0.583)+(H1557-$AE$3)+($AF$3-G1557-0.04167),IF(AND(V1557=1,U1557=1,I1557&lt;&gt;J1557,(H1557-G1557)&lt;=0.332),(H1557-$AE$3)+($AF$3-G1557)-0.166,(H1557-$AE$3)+($AF$3-G1557))))))</f>
        <v>4.8611111111111105E-2</v>
      </c>
      <c r="Y1557" s="134">
        <f t="shared" ref="Y1557:Y1620" si="529">IFERROR(IF(H1557&gt;VLOOKUP(T1557,$AH$2:$AI$5,2,0),0,1),1)</f>
        <v>1</v>
      </c>
      <c r="Z1557" s="152">
        <f t="shared" ref="Z1557:Z1620" si="530">IF(Y1557=1,0,($AF$3-H1557))</f>
        <v>0</v>
      </c>
      <c r="AA1557" s="152">
        <f t="shared" ref="AA1557:AA1620" si="531">X1557+Z1557</f>
        <v>4.8611111111111105E-2</v>
      </c>
      <c r="AB1557" s="91">
        <f t="shared" ref="AB1557:AB1620" si="532">DAY(J1557)</f>
        <v>11</v>
      </c>
      <c r="AC1557" s="81">
        <f t="shared" ref="AC1557:AC1620" si="533">MONTH(J1557)</f>
        <v>6</v>
      </c>
      <c r="AD1557" s="81">
        <f t="shared" ref="AD1557:AD1620" si="534">WEEKNUM(J1557,21)</f>
        <v>23</v>
      </c>
      <c r="AE1557" s="81" t="str">
        <f t="shared" ref="AE1557:AE1620" si="535">AC1557&amp;"-"&amp;AD1557</f>
        <v>6-23</v>
      </c>
      <c r="AF1557" s="152">
        <f t="shared" ref="AF1557:AF1588" si="536">IFERROR(IF(OR(AH1557=0,M1557="",N1557=""),0,IF(AND(AH1557=1,AG1557&lt;1,K1557=L1557,(N1557-M1557)&lt;=0.2075),N1557-M1557,IF(AND(AH1557=1,AG1557&lt;1,K1557=L1557,(N1557-M1557)&gt;0.2075),N1557-M1557-0.083,IF(AND(AH1557=1,AG1557&gt;1),((AG1557-1)*0.3541)+(N1557-$AE$5)+($AF$5-M1557-0.083),IF(AND(AH1557=1,AG1557=1,K1557&lt;&gt;L1557,(N1557-M1557)&lt;=0.332),(N1557-$AE$5)+($AF$5-M1557)-0.166,(N1557-$AE$5)+($AF$5-M1557)))))),"")</f>
        <v>4.8611111111111105E-2</v>
      </c>
      <c r="AG1557" s="153">
        <f t="shared" ref="AG1557:AG1620" si="537">(L1557-K1557)</f>
        <v>0</v>
      </c>
      <c r="AH1557" s="85">
        <f t="shared" ref="AH1557:AH1620" si="538">IF(AND(R1557&lt;&gt;"",S1557&lt;&gt;""),1,0)</f>
        <v>1</v>
      </c>
      <c r="AI1557" s="81">
        <f t="shared" ref="AI1557:AI1620" si="539">WEEKNUM(L1557,21)</f>
        <v>23</v>
      </c>
    </row>
    <row r="1558" spans="2:35" ht="30" x14ac:dyDescent="0.25">
      <c r="B1558" s="50" t="s">
        <v>2294</v>
      </c>
      <c r="C1558" s="85">
        <v>561</v>
      </c>
      <c r="D1558" s="85">
        <f t="shared" si="476"/>
        <v>1</v>
      </c>
      <c r="E1558" s="72" t="s">
        <v>2295</v>
      </c>
      <c r="F1558" s="50" t="s">
        <v>903</v>
      </c>
      <c r="G1558" s="70">
        <v>0.33333333333333331</v>
      </c>
      <c r="H1558" s="70">
        <v>0.40277777777777773</v>
      </c>
      <c r="I1558" s="71">
        <v>44358</v>
      </c>
      <c r="J1558" s="71">
        <v>44358</v>
      </c>
      <c r="K1558" s="71">
        <v>44358</v>
      </c>
      <c r="L1558" s="71">
        <v>44358</v>
      </c>
      <c r="M1558" s="70">
        <v>0.33333333333333331</v>
      </c>
      <c r="N1558" s="70">
        <v>0.40277777777777773</v>
      </c>
      <c r="O1558" s="72" t="s">
        <v>2176</v>
      </c>
      <c r="P1558" s="50"/>
      <c r="Q1558" s="50" t="s">
        <v>77</v>
      </c>
      <c r="R1558" s="50" t="s">
        <v>2138</v>
      </c>
      <c r="S1558" s="50" t="s">
        <v>337</v>
      </c>
      <c r="T1558" s="50" t="s">
        <v>188</v>
      </c>
      <c r="U1558" s="151">
        <f t="shared" si="525"/>
        <v>0</v>
      </c>
      <c r="V1558" s="50">
        <f t="shared" si="526"/>
        <v>1</v>
      </c>
      <c r="W1558" s="152">
        <f t="shared" si="527"/>
        <v>6.944444444444442E-2</v>
      </c>
      <c r="X1558" s="152">
        <f t="shared" si="528"/>
        <v>6.944444444444442E-2</v>
      </c>
      <c r="Y1558" s="134">
        <f t="shared" si="529"/>
        <v>1</v>
      </c>
      <c r="Z1558" s="152">
        <f t="shared" si="530"/>
        <v>0</v>
      </c>
      <c r="AA1558" s="152">
        <f t="shared" si="531"/>
        <v>6.944444444444442E-2</v>
      </c>
      <c r="AB1558" s="91">
        <f t="shared" si="532"/>
        <v>11</v>
      </c>
      <c r="AC1558" s="81">
        <f t="shared" si="533"/>
        <v>6</v>
      </c>
      <c r="AD1558" s="81">
        <f t="shared" si="534"/>
        <v>23</v>
      </c>
      <c r="AE1558" s="81" t="str">
        <f t="shared" si="535"/>
        <v>6-23</v>
      </c>
      <c r="AF1558" s="152">
        <f t="shared" si="536"/>
        <v>6.944444444444442E-2</v>
      </c>
      <c r="AG1558" s="153">
        <f t="shared" si="537"/>
        <v>0</v>
      </c>
      <c r="AH1558" s="85">
        <f t="shared" si="538"/>
        <v>1</v>
      </c>
      <c r="AI1558" s="81">
        <f t="shared" si="539"/>
        <v>23</v>
      </c>
    </row>
    <row r="1559" spans="2:35" x14ac:dyDescent="0.25">
      <c r="B1559" s="50" t="s">
        <v>123</v>
      </c>
      <c r="C1559" s="85">
        <v>562</v>
      </c>
      <c r="D1559" s="85">
        <f t="shared" si="476"/>
        <v>0</v>
      </c>
      <c r="E1559" s="72" t="s">
        <v>2309</v>
      </c>
      <c r="F1559" s="50" t="s">
        <v>890</v>
      </c>
      <c r="G1559" s="70">
        <v>0.43055555555555558</v>
      </c>
      <c r="H1559" s="70">
        <v>0.44791666666666669</v>
      </c>
      <c r="I1559" s="71">
        <v>44361</v>
      </c>
      <c r="J1559" s="71">
        <v>44361</v>
      </c>
      <c r="K1559" s="71">
        <v>44361</v>
      </c>
      <c r="L1559" s="71">
        <v>44361</v>
      </c>
      <c r="M1559" s="70">
        <v>0.43055555555555558</v>
      </c>
      <c r="N1559" s="70">
        <v>0.44791666666666669</v>
      </c>
      <c r="O1559" s="72" t="s">
        <v>271</v>
      </c>
      <c r="P1559" s="50" t="s">
        <v>124</v>
      </c>
      <c r="Q1559" s="50" t="s">
        <v>47</v>
      </c>
      <c r="R1559" s="50" t="s">
        <v>380</v>
      </c>
      <c r="S1559" s="50" t="s">
        <v>336</v>
      </c>
      <c r="T1559" s="50" t="s">
        <v>184</v>
      </c>
      <c r="U1559" s="151">
        <f t="shared" si="525"/>
        <v>0</v>
      </c>
      <c r="V1559" s="50">
        <f t="shared" si="526"/>
        <v>1</v>
      </c>
      <c r="W1559" s="152">
        <f t="shared" si="527"/>
        <v>1.7361111111111105E-2</v>
      </c>
      <c r="X1559" s="152">
        <f t="shared" si="528"/>
        <v>1.7361111111111105E-2</v>
      </c>
      <c r="Y1559" s="134">
        <f t="shared" si="529"/>
        <v>1</v>
      </c>
      <c r="Z1559" s="152">
        <f t="shared" si="530"/>
        <v>0</v>
      </c>
      <c r="AA1559" s="152">
        <f t="shared" si="531"/>
        <v>1.7361111111111105E-2</v>
      </c>
      <c r="AB1559" s="91">
        <f t="shared" si="532"/>
        <v>14</v>
      </c>
      <c r="AC1559" s="81">
        <f t="shared" si="533"/>
        <v>6</v>
      </c>
      <c r="AD1559" s="81">
        <f t="shared" si="534"/>
        <v>24</v>
      </c>
      <c r="AE1559" s="81" t="str">
        <f t="shared" si="535"/>
        <v>6-24</v>
      </c>
      <c r="AF1559" s="152">
        <f t="shared" si="536"/>
        <v>1.7361111111111105E-2</v>
      </c>
      <c r="AG1559" s="153">
        <f t="shared" si="537"/>
        <v>0</v>
      </c>
      <c r="AH1559" s="85">
        <f t="shared" si="538"/>
        <v>1</v>
      </c>
      <c r="AI1559" s="81">
        <f t="shared" si="539"/>
        <v>24</v>
      </c>
    </row>
    <row r="1560" spans="2:35" x14ac:dyDescent="0.25">
      <c r="B1560" s="50" t="s">
        <v>123</v>
      </c>
      <c r="C1560" s="85">
        <v>562</v>
      </c>
      <c r="D1560" s="85">
        <f t="shared" si="476"/>
        <v>1</v>
      </c>
      <c r="E1560" s="72" t="s">
        <v>2314</v>
      </c>
      <c r="F1560" s="50" t="s">
        <v>441</v>
      </c>
      <c r="G1560" s="70">
        <v>0.43055555555555558</v>
      </c>
      <c r="H1560" s="70">
        <v>0.46875</v>
      </c>
      <c r="I1560" s="71">
        <v>44361</v>
      </c>
      <c r="J1560" s="71">
        <v>44361</v>
      </c>
      <c r="K1560" s="71">
        <v>44361</v>
      </c>
      <c r="L1560" s="71">
        <v>44361</v>
      </c>
      <c r="M1560" s="70">
        <v>0.46180555555555558</v>
      </c>
      <c r="N1560" s="70">
        <v>0.46875</v>
      </c>
      <c r="O1560" s="72" t="s">
        <v>84</v>
      </c>
      <c r="P1560" s="50" t="s">
        <v>124</v>
      </c>
      <c r="Q1560" s="50" t="s">
        <v>47</v>
      </c>
      <c r="R1560" s="50" t="s">
        <v>338</v>
      </c>
      <c r="S1560" s="50" t="s">
        <v>336</v>
      </c>
      <c r="T1560" s="50" t="s">
        <v>184</v>
      </c>
      <c r="U1560" s="151">
        <f t="shared" si="525"/>
        <v>0</v>
      </c>
      <c r="V1560" s="50">
        <f t="shared" si="526"/>
        <v>1</v>
      </c>
      <c r="W1560" s="152">
        <f t="shared" si="527"/>
        <v>3.819444444444442E-2</v>
      </c>
      <c r="X1560" s="152">
        <f t="shared" si="528"/>
        <v>3.819444444444442E-2</v>
      </c>
      <c r="Y1560" s="134">
        <f t="shared" si="529"/>
        <v>1</v>
      </c>
      <c r="Z1560" s="152">
        <f t="shared" si="530"/>
        <v>0</v>
      </c>
      <c r="AA1560" s="152">
        <f t="shared" si="531"/>
        <v>3.819444444444442E-2</v>
      </c>
      <c r="AB1560" s="91">
        <f t="shared" si="532"/>
        <v>14</v>
      </c>
      <c r="AC1560" s="81">
        <f t="shared" si="533"/>
        <v>6</v>
      </c>
      <c r="AD1560" s="81">
        <f t="shared" si="534"/>
        <v>24</v>
      </c>
      <c r="AE1560" s="81" t="str">
        <f t="shared" si="535"/>
        <v>6-24</v>
      </c>
      <c r="AF1560" s="152">
        <f t="shared" si="536"/>
        <v>6.9444444444444198E-3</v>
      </c>
      <c r="AG1560" s="153">
        <f t="shared" si="537"/>
        <v>0</v>
      </c>
      <c r="AH1560" s="85">
        <f t="shared" si="538"/>
        <v>1</v>
      </c>
      <c r="AI1560" s="81">
        <f t="shared" si="539"/>
        <v>24</v>
      </c>
    </row>
    <row r="1561" spans="2:35" ht="30" x14ac:dyDescent="0.25">
      <c r="B1561" s="50"/>
      <c r="C1561" s="85"/>
      <c r="D1561" s="85"/>
      <c r="E1561" s="72" t="s">
        <v>2204</v>
      </c>
      <c r="F1561" s="50"/>
      <c r="G1561" s="70">
        <v>0.3125</v>
      </c>
      <c r="H1561" s="70">
        <v>0.38541666666666669</v>
      </c>
      <c r="I1561" s="71">
        <v>44357</v>
      </c>
      <c r="J1561" s="71">
        <v>44357</v>
      </c>
      <c r="K1561" s="71">
        <v>44357</v>
      </c>
      <c r="L1561" s="71">
        <v>44357</v>
      </c>
      <c r="M1561" s="70">
        <v>0.3125</v>
      </c>
      <c r="N1561" s="70">
        <v>0.38541666666666669</v>
      </c>
      <c r="O1561" s="50" t="s">
        <v>136</v>
      </c>
      <c r="P1561" s="50"/>
      <c r="Q1561" s="50"/>
      <c r="R1561" s="50" t="s">
        <v>350</v>
      </c>
      <c r="S1561" s="50"/>
      <c r="T1561" s="50" t="s">
        <v>185</v>
      </c>
      <c r="U1561" s="151">
        <f t="shared" si="525"/>
        <v>0</v>
      </c>
      <c r="V1561" s="50">
        <f t="shared" si="526"/>
        <v>1</v>
      </c>
      <c r="W1561" s="152">
        <f t="shared" si="527"/>
        <v>7.2916666666666685E-2</v>
      </c>
      <c r="X1561" s="152">
        <f t="shared" si="528"/>
        <v>7.2916666666666685E-2</v>
      </c>
      <c r="Y1561" s="134">
        <f t="shared" si="529"/>
        <v>1</v>
      </c>
      <c r="Z1561" s="152">
        <f t="shared" si="530"/>
        <v>0</v>
      </c>
      <c r="AA1561" s="152">
        <f t="shared" si="531"/>
        <v>7.2916666666666685E-2</v>
      </c>
      <c r="AB1561" s="91">
        <f t="shared" si="532"/>
        <v>10</v>
      </c>
      <c r="AC1561" s="81">
        <f t="shared" si="533"/>
        <v>6</v>
      </c>
      <c r="AD1561" s="81">
        <f t="shared" si="534"/>
        <v>23</v>
      </c>
      <c r="AE1561" s="81" t="str">
        <f t="shared" si="535"/>
        <v>6-23</v>
      </c>
      <c r="AF1561" s="152">
        <f t="shared" si="536"/>
        <v>0</v>
      </c>
      <c r="AG1561" s="153">
        <f t="shared" si="537"/>
        <v>0</v>
      </c>
      <c r="AH1561" s="85">
        <f t="shared" si="538"/>
        <v>0</v>
      </c>
      <c r="AI1561" s="81">
        <f t="shared" si="539"/>
        <v>23</v>
      </c>
    </row>
    <row r="1562" spans="2:35" ht="30" x14ac:dyDescent="0.25">
      <c r="B1562" s="50" t="s">
        <v>2194</v>
      </c>
      <c r="C1562" s="85">
        <v>563</v>
      </c>
      <c r="D1562" s="85">
        <f>IF(C1562=C1563,0,1)</f>
        <v>0</v>
      </c>
      <c r="E1562" s="72" t="s">
        <v>2325</v>
      </c>
      <c r="F1562" s="50" t="s">
        <v>887</v>
      </c>
      <c r="G1562" s="70">
        <v>0.33333333333333331</v>
      </c>
      <c r="H1562" s="192">
        <v>0.72916666666666663</v>
      </c>
      <c r="I1562" s="71">
        <v>44361</v>
      </c>
      <c r="J1562" s="71">
        <v>44362</v>
      </c>
      <c r="K1562" s="71">
        <v>44361</v>
      </c>
      <c r="L1562" s="71">
        <v>44361</v>
      </c>
      <c r="M1562" s="70">
        <v>0.33333333333333331</v>
      </c>
      <c r="N1562" s="70">
        <v>0.41666666666666669</v>
      </c>
      <c r="O1562" s="50" t="s">
        <v>270</v>
      </c>
      <c r="P1562" s="50" t="s">
        <v>1904</v>
      </c>
      <c r="Q1562" s="50" t="s">
        <v>47</v>
      </c>
      <c r="R1562" s="50" t="s">
        <v>350</v>
      </c>
      <c r="S1562" s="50" t="s">
        <v>337</v>
      </c>
      <c r="T1562" s="50" t="s">
        <v>189</v>
      </c>
      <c r="U1562" s="151">
        <f t="shared" si="525"/>
        <v>1</v>
      </c>
      <c r="V1562" s="50">
        <f t="shared" si="526"/>
        <v>1</v>
      </c>
      <c r="W1562" s="152">
        <f t="shared" si="527"/>
        <v>0.83333333333333326</v>
      </c>
      <c r="X1562" s="152">
        <f t="shared" si="528"/>
        <v>1.0625</v>
      </c>
      <c r="Y1562" s="134">
        <f t="shared" si="529"/>
        <v>1</v>
      </c>
      <c r="Z1562" s="152">
        <f t="shared" si="530"/>
        <v>0</v>
      </c>
      <c r="AA1562" s="152">
        <f t="shared" si="531"/>
        <v>1.0625</v>
      </c>
      <c r="AB1562" s="91">
        <f t="shared" si="532"/>
        <v>15</v>
      </c>
      <c r="AC1562" s="81">
        <f t="shared" si="533"/>
        <v>6</v>
      </c>
      <c r="AD1562" s="81">
        <f t="shared" si="534"/>
        <v>24</v>
      </c>
      <c r="AE1562" s="81" t="str">
        <f t="shared" si="535"/>
        <v>6-24</v>
      </c>
      <c r="AF1562" s="152">
        <f t="shared" si="536"/>
        <v>8.333333333333337E-2</v>
      </c>
      <c r="AG1562" s="153">
        <f t="shared" si="537"/>
        <v>0</v>
      </c>
      <c r="AH1562" s="85">
        <f t="shared" si="538"/>
        <v>1</v>
      </c>
      <c r="AI1562" s="81">
        <f t="shared" si="539"/>
        <v>24</v>
      </c>
    </row>
    <row r="1563" spans="2:35" ht="30" x14ac:dyDescent="0.25">
      <c r="B1563" s="50" t="s">
        <v>2194</v>
      </c>
      <c r="C1563" s="85">
        <v>563</v>
      </c>
      <c r="D1563" s="85">
        <f t="shared" ref="D1563:D1626" si="540">IF(C1563=C1564,0,1)</f>
        <v>0</v>
      </c>
      <c r="E1563" s="72" t="s">
        <v>2323</v>
      </c>
      <c r="F1563" s="50" t="s">
        <v>887</v>
      </c>
      <c r="G1563" s="70">
        <v>0.33333333333333331</v>
      </c>
      <c r="H1563" s="192">
        <v>0.72916666666666663</v>
      </c>
      <c r="I1563" s="71">
        <v>44361</v>
      </c>
      <c r="J1563" s="71">
        <v>44362</v>
      </c>
      <c r="K1563" s="71">
        <v>44361</v>
      </c>
      <c r="L1563" s="71">
        <v>44361</v>
      </c>
      <c r="M1563" s="70">
        <v>0.33333333333333331</v>
      </c>
      <c r="N1563" s="70">
        <v>0.41666666666666669</v>
      </c>
      <c r="O1563" s="72" t="s">
        <v>2324</v>
      </c>
      <c r="P1563" s="50" t="s">
        <v>1904</v>
      </c>
      <c r="Q1563" s="50" t="s">
        <v>47</v>
      </c>
      <c r="R1563" s="50" t="s">
        <v>443</v>
      </c>
      <c r="S1563" s="50" t="s">
        <v>337</v>
      </c>
      <c r="T1563" s="50" t="s">
        <v>189</v>
      </c>
      <c r="U1563" s="151">
        <f t="shared" si="525"/>
        <v>1</v>
      </c>
      <c r="V1563" s="50">
        <f t="shared" si="526"/>
        <v>1</v>
      </c>
      <c r="W1563" s="152">
        <f t="shared" si="527"/>
        <v>0.83333333333333326</v>
      </c>
      <c r="X1563" s="152">
        <f t="shared" si="528"/>
        <v>1.0625</v>
      </c>
      <c r="Y1563" s="134">
        <f t="shared" si="529"/>
        <v>1</v>
      </c>
      <c r="Z1563" s="152">
        <f t="shared" si="530"/>
        <v>0</v>
      </c>
      <c r="AA1563" s="152">
        <f t="shared" si="531"/>
        <v>1.0625</v>
      </c>
      <c r="AB1563" s="91">
        <f t="shared" si="532"/>
        <v>15</v>
      </c>
      <c r="AC1563" s="81">
        <f t="shared" si="533"/>
        <v>6</v>
      </c>
      <c r="AD1563" s="81">
        <f t="shared" si="534"/>
        <v>24</v>
      </c>
      <c r="AE1563" s="81" t="str">
        <f t="shared" si="535"/>
        <v>6-24</v>
      </c>
      <c r="AF1563" s="152">
        <f t="shared" si="536"/>
        <v>8.333333333333337E-2</v>
      </c>
      <c r="AG1563" s="153">
        <f t="shared" si="537"/>
        <v>0</v>
      </c>
      <c r="AH1563" s="85">
        <f t="shared" si="538"/>
        <v>1</v>
      </c>
      <c r="AI1563" s="81">
        <f t="shared" si="539"/>
        <v>24</v>
      </c>
    </row>
    <row r="1564" spans="2:35" ht="45" x14ac:dyDescent="0.25">
      <c r="B1564" s="50" t="s">
        <v>2194</v>
      </c>
      <c r="C1564" s="85">
        <v>563</v>
      </c>
      <c r="D1564" s="85">
        <f t="shared" si="540"/>
        <v>0</v>
      </c>
      <c r="E1564" s="72" t="s">
        <v>2338</v>
      </c>
      <c r="F1564" s="50" t="s">
        <v>887</v>
      </c>
      <c r="G1564" s="70">
        <v>0.33333333333333331</v>
      </c>
      <c r="H1564" s="192">
        <v>0.72916666666666663</v>
      </c>
      <c r="I1564" s="71">
        <v>44361</v>
      </c>
      <c r="J1564" s="71">
        <v>44362</v>
      </c>
      <c r="K1564" s="71">
        <v>44362</v>
      </c>
      <c r="L1564" s="71">
        <v>44362</v>
      </c>
      <c r="M1564" s="70">
        <v>0.3125</v>
      </c>
      <c r="N1564" s="70">
        <v>0.45833333333333331</v>
      </c>
      <c r="O1564" s="72" t="s">
        <v>372</v>
      </c>
      <c r="P1564" s="50" t="s">
        <v>1904</v>
      </c>
      <c r="Q1564" s="50" t="s">
        <v>47</v>
      </c>
      <c r="R1564" s="50" t="s">
        <v>349</v>
      </c>
      <c r="S1564" s="50" t="s">
        <v>336</v>
      </c>
      <c r="T1564" s="50" t="s">
        <v>189</v>
      </c>
      <c r="U1564" s="151">
        <f t="shared" si="525"/>
        <v>1</v>
      </c>
      <c r="V1564" s="50">
        <f t="shared" si="526"/>
        <v>1</v>
      </c>
      <c r="W1564" s="152">
        <f t="shared" si="527"/>
        <v>0.83333333333333326</v>
      </c>
      <c r="X1564" s="152">
        <f t="shared" si="528"/>
        <v>1.0625</v>
      </c>
      <c r="Y1564" s="134">
        <f t="shared" si="529"/>
        <v>1</v>
      </c>
      <c r="Z1564" s="152">
        <f t="shared" si="530"/>
        <v>0</v>
      </c>
      <c r="AA1564" s="152">
        <f t="shared" si="531"/>
        <v>1.0625</v>
      </c>
      <c r="AB1564" s="91">
        <f t="shared" si="532"/>
        <v>15</v>
      </c>
      <c r="AC1564" s="81">
        <f t="shared" si="533"/>
        <v>6</v>
      </c>
      <c r="AD1564" s="81">
        <f t="shared" si="534"/>
        <v>24</v>
      </c>
      <c r="AE1564" s="81" t="str">
        <f t="shared" si="535"/>
        <v>6-24</v>
      </c>
      <c r="AF1564" s="152">
        <f t="shared" si="536"/>
        <v>0.14583333333333331</v>
      </c>
      <c r="AG1564" s="153">
        <f t="shared" si="537"/>
        <v>0</v>
      </c>
      <c r="AH1564" s="85">
        <f t="shared" si="538"/>
        <v>1</v>
      </c>
      <c r="AI1564" s="81">
        <f t="shared" si="539"/>
        <v>24</v>
      </c>
    </row>
    <row r="1565" spans="2:35" ht="30" x14ac:dyDescent="0.25">
      <c r="B1565" s="50" t="s">
        <v>2194</v>
      </c>
      <c r="C1565" s="85">
        <v>563</v>
      </c>
      <c r="D1565" s="85">
        <f t="shared" si="540"/>
        <v>0</v>
      </c>
      <c r="E1565" s="72" t="s">
        <v>2339</v>
      </c>
      <c r="F1565" s="50" t="s">
        <v>344</v>
      </c>
      <c r="G1565" s="70">
        <v>0.33333333333333331</v>
      </c>
      <c r="H1565" s="192">
        <v>0.72916666666666663</v>
      </c>
      <c r="I1565" s="71">
        <v>44361</v>
      </c>
      <c r="J1565" s="71">
        <v>44362</v>
      </c>
      <c r="K1565" s="71">
        <v>44362</v>
      </c>
      <c r="L1565" s="71">
        <v>44362</v>
      </c>
      <c r="M1565" s="70">
        <v>0.38472222222222219</v>
      </c>
      <c r="N1565" s="70">
        <v>0.46875</v>
      </c>
      <c r="O1565" s="72" t="s">
        <v>738</v>
      </c>
      <c r="P1565" s="50" t="s">
        <v>1904</v>
      </c>
      <c r="Q1565" s="50" t="s">
        <v>47</v>
      </c>
      <c r="R1565" s="50" t="s">
        <v>344</v>
      </c>
      <c r="S1565" s="50" t="s">
        <v>336</v>
      </c>
      <c r="T1565" s="50" t="s">
        <v>189</v>
      </c>
      <c r="U1565" s="151">
        <f t="shared" si="525"/>
        <v>1</v>
      </c>
      <c r="V1565" s="50">
        <f t="shared" si="526"/>
        <v>1</v>
      </c>
      <c r="W1565" s="152">
        <f t="shared" si="527"/>
        <v>0.83333333333333326</v>
      </c>
      <c r="X1565" s="152">
        <f t="shared" si="528"/>
        <v>1.0625</v>
      </c>
      <c r="Y1565" s="134">
        <f t="shared" si="529"/>
        <v>1</v>
      </c>
      <c r="Z1565" s="152">
        <f t="shared" si="530"/>
        <v>0</v>
      </c>
      <c r="AA1565" s="152">
        <f t="shared" si="531"/>
        <v>1.0625</v>
      </c>
      <c r="AB1565" s="91">
        <f t="shared" si="532"/>
        <v>15</v>
      </c>
      <c r="AC1565" s="81">
        <f t="shared" si="533"/>
        <v>6</v>
      </c>
      <c r="AD1565" s="81">
        <f t="shared" si="534"/>
        <v>24</v>
      </c>
      <c r="AE1565" s="81" t="str">
        <f t="shared" si="535"/>
        <v>6-24</v>
      </c>
      <c r="AF1565" s="152">
        <f t="shared" si="536"/>
        <v>8.4027777777777812E-2</v>
      </c>
      <c r="AG1565" s="153">
        <f t="shared" si="537"/>
        <v>0</v>
      </c>
      <c r="AH1565" s="85">
        <f t="shared" si="538"/>
        <v>1</v>
      </c>
      <c r="AI1565" s="81">
        <f t="shared" si="539"/>
        <v>24</v>
      </c>
    </row>
    <row r="1566" spans="2:35" ht="30" x14ac:dyDescent="0.25">
      <c r="B1566" s="50" t="s">
        <v>2194</v>
      </c>
      <c r="C1566" s="85">
        <v>563</v>
      </c>
      <c r="D1566" s="85">
        <f t="shared" si="540"/>
        <v>1</v>
      </c>
      <c r="E1566" s="260" t="s">
        <v>2388</v>
      </c>
      <c r="F1566" s="267" t="s">
        <v>897</v>
      </c>
      <c r="G1566" s="70">
        <v>0.33333333333333331</v>
      </c>
      <c r="H1566" s="192">
        <v>0.72916666666666663</v>
      </c>
      <c r="I1566" s="71">
        <v>44361</v>
      </c>
      <c r="J1566" s="71">
        <v>44362</v>
      </c>
      <c r="K1566" s="71">
        <v>44362</v>
      </c>
      <c r="L1566" s="71">
        <v>44362</v>
      </c>
      <c r="M1566" s="192">
        <v>0.70833333333333337</v>
      </c>
      <c r="N1566" s="192">
        <v>0.72916666666666663</v>
      </c>
      <c r="O1566" s="72" t="s">
        <v>84</v>
      </c>
      <c r="P1566" s="50" t="s">
        <v>1904</v>
      </c>
      <c r="Q1566" s="50" t="s">
        <v>47</v>
      </c>
      <c r="R1566" s="50" t="s">
        <v>351</v>
      </c>
      <c r="S1566" s="50" t="s">
        <v>337</v>
      </c>
      <c r="T1566" s="50" t="s">
        <v>189</v>
      </c>
      <c r="U1566" s="151">
        <f t="shared" si="525"/>
        <v>1</v>
      </c>
      <c r="V1566" s="50">
        <f t="shared" si="526"/>
        <v>1</v>
      </c>
      <c r="W1566" s="152">
        <f t="shared" si="527"/>
        <v>0.83333333333333326</v>
      </c>
      <c r="X1566" s="152">
        <f t="shared" si="528"/>
        <v>1.0625</v>
      </c>
      <c r="Y1566" s="134">
        <f t="shared" si="529"/>
        <v>1</v>
      </c>
      <c r="Z1566" s="152">
        <f t="shared" si="530"/>
        <v>0</v>
      </c>
      <c r="AA1566" s="152">
        <f t="shared" si="531"/>
        <v>1.0625</v>
      </c>
      <c r="AB1566" s="91">
        <f t="shared" si="532"/>
        <v>15</v>
      </c>
      <c r="AC1566" s="81">
        <f t="shared" si="533"/>
        <v>6</v>
      </c>
      <c r="AD1566" s="81">
        <f t="shared" si="534"/>
        <v>24</v>
      </c>
      <c r="AE1566" s="81" t="str">
        <f t="shared" si="535"/>
        <v>6-24</v>
      </c>
      <c r="AF1566" s="152">
        <f t="shared" si="536"/>
        <v>2.0833333333333259E-2</v>
      </c>
      <c r="AG1566" s="153">
        <f t="shared" si="537"/>
        <v>0</v>
      </c>
      <c r="AH1566" s="85">
        <f t="shared" si="538"/>
        <v>1</v>
      </c>
      <c r="AI1566" s="81">
        <f t="shared" si="539"/>
        <v>24</v>
      </c>
    </row>
    <row r="1567" spans="2:35" x14ac:dyDescent="0.25">
      <c r="B1567" s="50" t="s">
        <v>576</v>
      </c>
      <c r="C1567" s="85">
        <v>564</v>
      </c>
      <c r="D1567" s="85">
        <f t="shared" si="540"/>
        <v>0</v>
      </c>
      <c r="E1567" s="267" t="s">
        <v>2366</v>
      </c>
      <c r="F1567" s="267" t="s">
        <v>887</v>
      </c>
      <c r="G1567" s="70">
        <v>0.29166666666666669</v>
      </c>
      <c r="H1567" s="70">
        <v>0.72916666666666663</v>
      </c>
      <c r="I1567" s="71">
        <v>44362</v>
      </c>
      <c r="J1567" s="71">
        <v>44363</v>
      </c>
      <c r="K1567" s="71">
        <v>44362</v>
      </c>
      <c r="L1567" s="71">
        <v>44362</v>
      </c>
      <c r="M1567" s="70">
        <v>0.4513888888888889</v>
      </c>
      <c r="N1567" s="192">
        <v>0.60416666666666663</v>
      </c>
      <c r="O1567" s="50" t="s">
        <v>271</v>
      </c>
      <c r="P1567" s="50" t="s">
        <v>695</v>
      </c>
      <c r="Q1567" s="50" t="s">
        <v>77</v>
      </c>
      <c r="R1567" s="50" t="s">
        <v>443</v>
      </c>
      <c r="S1567" s="50" t="s">
        <v>336</v>
      </c>
      <c r="T1567" s="50" t="s">
        <v>184</v>
      </c>
      <c r="U1567" s="151">
        <f t="shared" si="525"/>
        <v>1</v>
      </c>
      <c r="V1567" s="50">
        <f t="shared" si="526"/>
        <v>1</v>
      </c>
      <c r="W1567" s="152">
        <f t="shared" si="527"/>
        <v>0.87499999999999989</v>
      </c>
      <c r="X1567" s="152">
        <f t="shared" si="528"/>
        <v>1.1041666666666665</v>
      </c>
      <c r="Y1567" s="134">
        <f t="shared" si="529"/>
        <v>0</v>
      </c>
      <c r="Z1567" s="152">
        <f t="shared" si="530"/>
        <v>0.14583333333333337</v>
      </c>
      <c r="AA1567" s="152">
        <f t="shared" si="531"/>
        <v>1.25</v>
      </c>
      <c r="AB1567" s="91">
        <f t="shared" si="532"/>
        <v>16</v>
      </c>
      <c r="AC1567" s="81">
        <f t="shared" si="533"/>
        <v>6</v>
      </c>
      <c r="AD1567" s="81">
        <f t="shared" si="534"/>
        <v>24</v>
      </c>
      <c r="AE1567" s="81" t="str">
        <f t="shared" si="535"/>
        <v>6-24</v>
      </c>
      <c r="AF1567" s="152">
        <f t="shared" si="536"/>
        <v>0.15277777777777773</v>
      </c>
      <c r="AG1567" s="153">
        <f t="shared" si="537"/>
        <v>0</v>
      </c>
      <c r="AH1567" s="85">
        <f t="shared" si="538"/>
        <v>1</v>
      </c>
      <c r="AI1567" s="81">
        <f t="shared" si="539"/>
        <v>24</v>
      </c>
    </row>
    <row r="1568" spans="2:35" ht="30" x14ac:dyDescent="0.25">
      <c r="B1568" s="50" t="s">
        <v>576</v>
      </c>
      <c r="C1568" s="85">
        <v>564</v>
      </c>
      <c r="D1568" s="85">
        <f t="shared" si="540"/>
        <v>0</v>
      </c>
      <c r="E1568" s="260" t="s">
        <v>2367</v>
      </c>
      <c r="F1568" s="267" t="s">
        <v>441</v>
      </c>
      <c r="G1568" s="70">
        <v>0.29166666666666669</v>
      </c>
      <c r="H1568" s="70">
        <v>0.72916666666666663</v>
      </c>
      <c r="I1568" s="71">
        <v>44362</v>
      </c>
      <c r="J1568" s="71">
        <v>44363</v>
      </c>
      <c r="K1568" s="71">
        <v>44362</v>
      </c>
      <c r="L1568" s="71">
        <v>44362</v>
      </c>
      <c r="M1568" s="70">
        <v>0.47916666666666669</v>
      </c>
      <c r="N1568" s="192">
        <v>0.65625</v>
      </c>
      <c r="O1568" s="50" t="s">
        <v>372</v>
      </c>
      <c r="P1568" s="50" t="s">
        <v>695</v>
      </c>
      <c r="Q1568" s="50" t="s">
        <v>77</v>
      </c>
      <c r="R1568" s="50" t="s">
        <v>338</v>
      </c>
      <c r="S1568" s="50" t="s">
        <v>336</v>
      </c>
      <c r="T1568" s="50" t="s">
        <v>184</v>
      </c>
      <c r="U1568" s="151">
        <f t="shared" si="525"/>
        <v>1</v>
      </c>
      <c r="V1568" s="50">
        <f t="shared" si="526"/>
        <v>1</v>
      </c>
      <c r="W1568" s="152">
        <f t="shared" si="527"/>
        <v>0.87499999999999989</v>
      </c>
      <c r="X1568" s="152">
        <f t="shared" si="528"/>
        <v>1.1041666666666665</v>
      </c>
      <c r="Y1568" s="134">
        <f t="shared" si="529"/>
        <v>0</v>
      </c>
      <c r="Z1568" s="152">
        <f t="shared" si="530"/>
        <v>0.14583333333333337</v>
      </c>
      <c r="AA1568" s="152">
        <f t="shared" si="531"/>
        <v>1.25</v>
      </c>
      <c r="AB1568" s="91">
        <f t="shared" si="532"/>
        <v>16</v>
      </c>
      <c r="AC1568" s="81">
        <f t="shared" si="533"/>
        <v>6</v>
      </c>
      <c r="AD1568" s="81">
        <f t="shared" si="534"/>
        <v>24</v>
      </c>
      <c r="AE1568" s="81" t="str">
        <f t="shared" si="535"/>
        <v>6-24</v>
      </c>
      <c r="AF1568" s="152">
        <f t="shared" si="536"/>
        <v>0.17708333333333331</v>
      </c>
      <c r="AG1568" s="153">
        <f t="shared" si="537"/>
        <v>0</v>
      </c>
      <c r="AH1568" s="85">
        <f t="shared" si="538"/>
        <v>1</v>
      </c>
      <c r="AI1568" s="81">
        <f t="shared" si="539"/>
        <v>24</v>
      </c>
    </row>
    <row r="1569" spans="2:35" x14ac:dyDescent="0.25">
      <c r="B1569" s="50" t="s">
        <v>576</v>
      </c>
      <c r="C1569" s="85">
        <v>564</v>
      </c>
      <c r="D1569" s="85">
        <f t="shared" si="540"/>
        <v>0</v>
      </c>
      <c r="E1569" s="267" t="s">
        <v>2424</v>
      </c>
      <c r="F1569" s="267" t="s">
        <v>887</v>
      </c>
      <c r="G1569" s="70">
        <v>0.29166666666666669</v>
      </c>
      <c r="H1569" s="70">
        <v>0.72916666666666663</v>
      </c>
      <c r="I1569" s="71">
        <v>44362</v>
      </c>
      <c r="J1569" s="71">
        <v>44363</v>
      </c>
      <c r="K1569" s="71">
        <v>44363</v>
      </c>
      <c r="L1569" s="71">
        <v>44363</v>
      </c>
      <c r="M1569" s="70">
        <v>0.29166666666666669</v>
      </c>
      <c r="N1569" s="192">
        <v>0.72916666666666663</v>
      </c>
      <c r="O1569" s="50" t="s">
        <v>271</v>
      </c>
      <c r="P1569" s="50" t="s">
        <v>695</v>
      </c>
      <c r="Q1569" s="50" t="s">
        <v>77</v>
      </c>
      <c r="R1569" s="50" t="s">
        <v>443</v>
      </c>
      <c r="S1569" s="50" t="s">
        <v>336</v>
      </c>
      <c r="T1569" s="50" t="s">
        <v>184</v>
      </c>
      <c r="U1569" s="151">
        <f t="shared" si="525"/>
        <v>1</v>
      </c>
      <c r="V1569" s="50">
        <f t="shared" si="526"/>
        <v>1</v>
      </c>
      <c r="W1569" s="152">
        <f t="shared" si="527"/>
        <v>0.87499999999999989</v>
      </c>
      <c r="X1569" s="152">
        <f t="shared" si="528"/>
        <v>1.1041666666666665</v>
      </c>
      <c r="Y1569" s="134">
        <f t="shared" si="529"/>
        <v>0</v>
      </c>
      <c r="Z1569" s="152">
        <f t="shared" si="530"/>
        <v>0.14583333333333337</v>
      </c>
      <c r="AA1569" s="152">
        <f t="shared" si="531"/>
        <v>1.25</v>
      </c>
      <c r="AB1569" s="91">
        <f t="shared" si="532"/>
        <v>16</v>
      </c>
      <c r="AC1569" s="81">
        <f t="shared" si="533"/>
        <v>6</v>
      </c>
      <c r="AD1569" s="81">
        <f t="shared" si="534"/>
        <v>24</v>
      </c>
      <c r="AE1569" s="81" t="str">
        <f t="shared" si="535"/>
        <v>6-24</v>
      </c>
      <c r="AF1569" s="152">
        <f t="shared" si="536"/>
        <v>0.35449999999999993</v>
      </c>
      <c r="AG1569" s="153">
        <f t="shared" si="537"/>
        <v>0</v>
      </c>
      <c r="AH1569" s="85">
        <f t="shared" si="538"/>
        <v>1</v>
      </c>
      <c r="AI1569" s="81">
        <f t="shared" si="539"/>
        <v>24</v>
      </c>
    </row>
    <row r="1570" spans="2:35" ht="30" x14ac:dyDescent="0.25">
      <c r="B1570" s="50" t="s">
        <v>576</v>
      </c>
      <c r="C1570" s="85">
        <v>564</v>
      </c>
      <c r="D1570" s="85">
        <f t="shared" si="540"/>
        <v>0</v>
      </c>
      <c r="E1570" s="260" t="s">
        <v>2425</v>
      </c>
      <c r="F1570" s="267" t="s">
        <v>441</v>
      </c>
      <c r="G1570" s="70">
        <v>0.29166666666666669</v>
      </c>
      <c r="H1570" s="70">
        <v>0.72916666666666663</v>
      </c>
      <c r="I1570" s="71">
        <v>44362</v>
      </c>
      <c r="J1570" s="71">
        <v>44363</v>
      </c>
      <c r="K1570" s="71">
        <v>44363</v>
      </c>
      <c r="L1570" s="71">
        <v>44363</v>
      </c>
      <c r="M1570" s="70">
        <v>0.29166666666666669</v>
      </c>
      <c r="N1570" s="192">
        <v>0.72916666666666663</v>
      </c>
      <c r="O1570" s="72" t="s">
        <v>2186</v>
      </c>
      <c r="P1570" s="50" t="s">
        <v>695</v>
      </c>
      <c r="Q1570" s="50" t="s">
        <v>47</v>
      </c>
      <c r="R1570" s="50" t="s">
        <v>338</v>
      </c>
      <c r="S1570" s="50" t="s">
        <v>336</v>
      </c>
      <c r="T1570" s="50" t="s">
        <v>184</v>
      </c>
      <c r="U1570" s="151">
        <f t="shared" si="525"/>
        <v>1</v>
      </c>
      <c r="V1570" s="50">
        <f t="shared" si="526"/>
        <v>1</v>
      </c>
      <c r="W1570" s="152">
        <f t="shared" si="527"/>
        <v>0.87499999999999989</v>
      </c>
      <c r="X1570" s="152">
        <f t="shared" si="528"/>
        <v>1.1041666666666665</v>
      </c>
      <c r="Y1570" s="134">
        <f t="shared" si="529"/>
        <v>0</v>
      </c>
      <c r="Z1570" s="152">
        <f t="shared" si="530"/>
        <v>0.14583333333333337</v>
      </c>
      <c r="AA1570" s="152">
        <f t="shared" si="531"/>
        <v>1.25</v>
      </c>
      <c r="AB1570" s="91">
        <f t="shared" si="532"/>
        <v>16</v>
      </c>
      <c r="AC1570" s="81">
        <f t="shared" si="533"/>
        <v>6</v>
      </c>
      <c r="AD1570" s="81">
        <f t="shared" si="534"/>
        <v>24</v>
      </c>
      <c r="AE1570" s="81" t="str">
        <f t="shared" si="535"/>
        <v>6-24</v>
      </c>
      <c r="AF1570" s="152">
        <f t="shared" si="536"/>
        <v>0.35449999999999993</v>
      </c>
      <c r="AG1570" s="153">
        <f t="shared" si="537"/>
        <v>0</v>
      </c>
      <c r="AH1570" s="85">
        <f t="shared" si="538"/>
        <v>1</v>
      </c>
      <c r="AI1570" s="81">
        <f t="shared" si="539"/>
        <v>24</v>
      </c>
    </row>
    <row r="1571" spans="2:35" ht="45" x14ac:dyDescent="0.25">
      <c r="B1571" s="50" t="s">
        <v>576</v>
      </c>
      <c r="C1571" s="85">
        <v>564</v>
      </c>
      <c r="D1571" s="85">
        <f t="shared" si="540"/>
        <v>0</v>
      </c>
      <c r="E1571" s="260" t="s">
        <v>2426</v>
      </c>
      <c r="F1571" s="267" t="s">
        <v>934</v>
      </c>
      <c r="G1571" s="70">
        <v>0.29166666666666669</v>
      </c>
      <c r="H1571" s="70">
        <v>0.72916666666666663</v>
      </c>
      <c r="I1571" s="71">
        <v>44362</v>
      </c>
      <c r="J1571" s="71">
        <v>44363</v>
      </c>
      <c r="K1571" s="71">
        <v>44363</v>
      </c>
      <c r="L1571" s="71">
        <v>44363</v>
      </c>
      <c r="M1571" s="70">
        <v>0.29166666666666669</v>
      </c>
      <c r="N1571" s="192">
        <v>0.72916666666666663</v>
      </c>
      <c r="O1571" s="50" t="s">
        <v>84</v>
      </c>
      <c r="P1571" s="50" t="s">
        <v>695</v>
      </c>
      <c r="Q1571" s="50" t="s">
        <v>77</v>
      </c>
      <c r="R1571" s="50" t="s">
        <v>351</v>
      </c>
      <c r="S1571" s="50" t="s">
        <v>337</v>
      </c>
      <c r="T1571" s="50" t="s">
        <v>184</v>
      </c>
      <c r="U1571" s="151">
        <f t="shared" si="525"/>
        <v>1</v>
      </c>
      <c r="V1571" s="50">
        <f t="shared" si="526"/>
        <v>1</v>
      </c>
      <c r="W1571" s="152">
        <f t="shared" si="527"/>
        <v>0.87499999999999989</v>
      </c>
      <c r="X1571" s="152">
        <f t="shared" si="528"/>
        <v>1.1041666666666665</v>
      </c>
      <c r="Y1571" s="134">
        <f t="shared" si="529"/>
        <v>0</v>
      </c>
      <c r="Z1571" s="152">
        <f t="shared" si="530"/>
        <v>0.14583333333333337</v>
      </c>
      <c r="AA1571" s="152">
        <f t="shared" si="531"/>
        <v>1.25</v>
      </c>
      <c r="AB1571" s="91">
        <f t="shared" si="532"/>
        <v>16</v>
      </c>
      <c r="AC1571" s="81">
        <f t="shared" si="533"/>
        <v>6</v>
      </c>
      <c r="AD1571" s="81">
        <f t="shared" si="534"/>
        <v>24</v>
      </c>
      <c r="AE1571" s="81" t="str">
        <f t="shared" si="535"/>
        <v>6-24</v>
      </c>
      <c r="AF1571" s="152">
        <f t="shared" si="536"/>
        <v>0.35449999999999993</v>
      </c>
      <c r="AG1571" s="153">
        <f t="shared" si="537"/>
        <v>0</v>
      </c>
      <c r="AH1571" s="85">
        <f t="shared" si="538"/>
        <v>1</v>
      </c>
      <c r="AI1571" s="81">
        <f t="shared" si="539"/>
        <v>24</v>
      </c>
    </row>
    <row r="1572" spans="2:35" x14ac:dyDescent="0.25">
      <c r="B1572" s="50" t="s">
        <v>576</v>
      </c>
      <c r="C1572" s="85">
        <v>564</v>
      </c>
      <c r="D1572" s="85">
        <f t="shared" si="540"/>
        <v>0</v>
      </c>
      <c r="E1572" s="260" t="s">
        <v>2423</v>
      </c>
      <c r="F1572" s="267" t="s">
        <v>950</v>
      </c>
      <c r="G1572" s="70">
        <v>0.29166666666666669</v>
      </c>
      <c r="H1572" s="70">
        <v>0.72916666666666663</v>
      </c>
      <c r="I1572" s="71">
        <v>44362</v>
      </c>
      <c r="J1572" s="71">
        <v>44363</v>
      </c>
      <c r="K1572" s="71">
        <v>44363</v>
      </c>
      <c r="L1572" s="71">
        <v>44363</v>
      </c>
      <c r="M1572" s="70">
        <v>0.29166666666666669</v>
      </c>
      <c r="N1572" s="192">
        <v>0.72916666666666663</v>
      </c>
      <c r="O1572" s="50" t="s">
        <v>126</v>
      </c>
      <c r="P1572" s="50" t="s">
        <v>695</v>
      </c>
      <c r="Q1572" s="50" t="s">
        <v>77</v>
      </c>
      <c r="R1572" s="50" t="s">
        <v>443</v>
      </c>
      <c r="S1572" s="50" t="s">
        <v>337</v>
      </c>
      <c r="T1572" s="50" t="s">
        <v>184</v>
      </c>
      <c r="U1572" s="151">
        <f t="shared" si="525"/>
        <v>1</v>
      </c>
      <c r="V1572" s="50">
        <f t="shared" si="526"/>
        <v>1</v>
      </c>
      <c r="W1572" s="152">
        <f t="shared" si="527"/>
        <v>0.87499999999999989</v>
      </c>
      <c r="X1572" s="152">
        <f t="shared" si="528"/>
        <v>1.1041666666666665</v>
      </c>
      <c r="Y1572" s="134">
        <f t="shared" si="529"/>
        <v>0</v>
      </c>
      <c r="Z1572" s="152">
        <f t="shared" si="530"/>
        <v>0.14583333333333337</v>
      </c>
      <c r="AA1572" s="152">
        <f t="shared" si="531"/>
        <v>1.25</v>
      </c>
      <c r="AB1572" s="91">
        <f t="shared" si="532"/>
        <v>16</v>
      </c>
      <c r="AC1572" s="81">
        <f t="shared" si="533"/>
        <v>6</v>
      </c>
      <c r="AD1572" s="81">
        <f t="shared" si="534"/>
        <v>24</v>
      </c>
      <c r="AE1572" s="81" t="str">
        <f t="shared" si="535"/>
        <v>6-24</v>
      </c>
      <c r="AF1572" s="152">
        <f t="shared" si="536"/>
        <v>0.35449999999999993</v>
      </c>
      <c r="AG1572" s="153">
        <f t="shared" si="537"/>
        <v>0</v>
      </c>
      <c r="AH1572" s="85">
        <f t="shared" si="538"/>
        <v>1</v>
      </c>
      <c r="AI1572" s="81">
        <f t="shared" si="539"/>
        <v>24</v>
      </c>
    </row>
    <row r="1573" spans="2:35" ht="30" x14ac:dyDescent="0.25">
      <c r="B1573" s="50" t="s">
        <v>576</v>
      </c>
      <c r="C1573" s="85">
        <v>564</v>
      </c>
      <c r="D1573" s="85">
        <f t="shared" si="540"/>
        <v>1</v>
      </c>
      <c r="E1573" s="260" t="s">
        <v>2429</v>
      </c>
      <c r="F1573" s="267" t="s">
        <v>903</v>
      </c>
      <c r="G1573" s="70">
        <v>0.29166666666666669</v>
      </c>
      <c r="H1573" s="70">
        <v>0.72916666666666663</v>
      </c>
      <c r="I1573" s="71">
        <v>44362</v>
      </c>
      <c r="J1573" s="71">
        <v>44363</v>
      </c>
      <c r="K1573" s="71">
        <v>44363</v>
      </c>
      <c r="L1573" s="71">
        <v>44363</v>
      </c>
      <c r="M1573" s="70">
        <v>0.58333333333333337</v>
      </c>
      <c r="N1573" s="192">
        <v>0.65972222222222221</v>
      </c>
      <c r="O1573" s="72" t="s">
        <v>2137</v>
      </c>
      <c r="P1573" s="50" t="s">
        <v>695</v>
      </c>
      <c r="Q1573" s="50" t="s">
        <v>47</v>
      </c>
      <c r="R1573" s="50" t="s">
        <v>2138</v>
      </c>
      <c r="S1573" s="50" t="s">
        <v>337</v>
      </c>
      <c r="T1573" s="50" t="s">
        <v>184</v>
      </c>
      <c r="U1573" s="151">
        <f t="shared" si="525"/>
        <v>1</v>
      </c>
      <c r="V1573" s="50">
        <f t="shared" si="526"/>
        <v>1</v>
      </c>
      <c r="W1573" s="152">
        <f t="shared" si="527"/>
        <v>0.87499999999999989</v>
      </c>
      <c r="X1573" s="152">
        <f t="shared" si="528"/>
        <v>1.1041666666666665</v>
      </c>
      <c r="Y1573" s="134">
        <f t="shared" si="529"/>
        <v>0</v>
      </c>
      <c r="Z1573" s="152">
        <f t="shared" si="530"/>
        <v>0.14583333333333337</v>
      </c>
      <c r="AA1573" s="152">
        <f t="shared" si="531"/>
        <v>1.25</v>
      </c>
      <c r="AB1573" s="91">
        <f t="shared" si="532"/>
        <v>16</v>
      </c>
      <c r="AC1573" s="81">
        <f t="shared" si="533"/>
        <v>6</v>
      </c>
      <c r="AD1573" s="81">
        <f t="shared" si="534"/>
        <v>24</v>
      </c>
      <c r="AE1573" s="81" t="str">
        <f t="shared" si="535"/>
        <v>6-24</v>
      </c>
      <c r="AF1573" s="152">
        <f t="shared" si="536"/>
        <v>7.638888888888884E-2</v>
      </c>
      <c r="AG1573" s="153">
        <f t="shared" si="537"/>
        <v>0</v>
      </c>
      <c r="AH1573" s="85">
        <f t="shared" si="538"/>
        <v>1</v>
      </c>
      <c r="AI1573" s="81">
        <f t="shared" si="539"/>
        <v>24</v>
      </c>
    </row>
    <row r="1574" spans="2:35" ht="30" x14ac:dyDescent="0.25">
      <c r="B1574" s="50" t="s">
        <v>217</v>
      </c>
      <c r="C1574" s="85">
        <v>565</v>
      </c>
      <c r="D1574" s="85">
        <f t="shared" si="540"/>
        <v>0</v>
      </c>
      <c r="E1574" s="72" t="s">
        <v>2340</v>
      </c>
      <c r="F1574" s="50" t="s">
        <v>441</v>
      </c>
      <c r="G1574" s="70">
        <v>0.3125</v>
      </c>
      <c r="H1574" s="192">
        <v>0.62152777777777779</v>
      </c>
      <c r="I1574" s="71">
        <v>44362</v>
      </c>
      <c r="J1574" s="71">
        <v>44362</v>
      </c>
      <c r="K1574" s="71">
        <v>44362</v>
      </c>
      <c r="L1574" s="71">
        <v>44362</v>
      </c>
      <c r="M1574" s="70">
        <v>0.3125</v>
      </c>
      <c r="N1574" s="70">
        <v>0.40277777777777773</v>
      </c>
      <c r="O1574" s="50" t="s">
        <v>684</v>
      </c>
      <c r="P1574" s="50" t="s">
        <v>276</v>
      </c>
      <c r="Q1574" s="50" t="s">
        <v>77</v>
      </c>
      <c r="R1574" s="50" t="s">
        <v>338</v>
      </c>
      <c r="S1574" s="50" t="s">
        <v>336</v>
      </c>
      <c r="T1574" s="50" t="s">
        <v>184</v>
      </c>
      <c r="U1574" s="151">
        <f t="shared" si="525"/>
        <v>0</v>
      </c>
      <c r="V1574" s="50">
        <f t="shared" si="526"/>
        <v>1</v>
      </c>
      <c r="W1574" s="152">
        <f t="shared" si="527"/>
        <v>0.22602777777777777</v>
      </c>
      <c r="X1574" s="152">
        <f t="shared" si="528"/>
        <v>0.26735777777777781</v>
      </c>
      <c r="Y1574" s="134">
        <f t="shared" si="529"/>
        <v>1</v>
      </c>
      <c r="Z1574" s="152">
        <f t="shared" si="530"/>
        <v>0</v>
      </c>
      <c r="AA1574" s="152">
        <f t="shared" si="531"/>
        <v>0.26735777777777781</v>
      </c>
      <c r="AB1574" s="91">
        <f t="shared" si="532"/>
        <v>15</v>
      </c>
      <c r="AC1574" s="81">
        <f t="shared" si="533"/>
        <v>6</v>
      </c>
      <c r="AD1574" s="81">
        <f t="shared" si="534"/>
        <v>24</v>
      </c>
      <c r="AE1574" s="81" t="str">
        <f t="shared" si="535"/>
        <v>6-24</v>
      </c>
      <c r="AF1574" s="152">
        <f t="shared" si="536"/>
        <v>9.0277777777777735E-2</v>
      </c>
      <c r="AG1574" s="153">
        <f t="shared" si="537"/>
        <v>0</v>
      </c>
      <c r="AH1574" s="85">
        <f t="shared" si="538"/>
        <v>1</v>
      </c>
      <c r="AI1574" s="81">
        <f t="shared" si="539"/>
        <v>24</v>
      </c>
    </row>
    <row r="1575" spans="2:35" ht="30" x14ac:dyDescent="0.25">
      <c r="B1575" s="50" t="s">
        <v>217</v>
      </c>
      <c r="C1575" s="85">
        <v>565</v>
      </c>
      <c r="D1575" s="85">
        <f t="shared" si="540"/>
        <v>0</v>
      </c>
      <c r="E1575" s="72" t="s">
        <v>2341</v>
      </c>
      <c r="F1575" s="50" t="s">
        <v>934</v>
      </c>
      <c r="G1575" s="70">
        <v>0.3125</v>
      </c>
      <c r="H1575" s="192">
        <v>0.62152777777777779</v>
      </c>
      <c r="I1575" s="71">
        <v>44362</v>
      </c>
      <c r="J1575" s="71">
        <v>44362</v>
      </c>
      <c r="K1575" s="71">
        <v>44362</v>
      </c>
      <c r="L1575" s="71">
        <v>44362</v>
      </c>
      <c r="M1575" s="70">
        <v>0.40277777777777773</v>
      </c>
      <c r="N1575" s="70">
        <v>0.46736111111111112</v>
      </c>
      <c r="O1575" s="50" t="s">
        <v>84</v>
      </c>
      <c r="P1575" s="50" t="s">
        <v>276</v>
      </c>
      <c r="Q1575" s="50" t="s">
        <v>77</v>
      </c>
      <c r="R1575" s="50" t="s">
        <v>351</v>
      </c>
      <c r="S1575" s="50" t="s">
        <v>336</v>
      </c>
      <c r="T1575" s="50" t="s">
        <v>184</v>
      </c>
      <c r="U1575" s="151">
        <f t="shared" si="525"/>
        <v>0</v>
      </c>
      <c r="V1575" s="50">
        <f t="shared" si="526"/>
        <v>1</v>
      </c>
      <c r="W1575" s="152">
        <f t="shared" si="527"/>
        <v>0.22602777777777777</v>
      </c>
      <c r="X1575" s="152">
        <f t="shared" si="528"/>
        <v>0.26735777777777781</v>
      </c>
      <c r="Y1575" s="134">
        <f t="shared" si="529"/>
        <v>1</v>
      </c>
      <c r="Z1575" s="152">
        <f t="shared" si="530"/>
        <v>0</v>
      </c>
      <c r="AA1575" s="152">
        <f t="shared" si="531"/>
        <v>0.26735777777777781</v>
      </c>
      <c r="AB1575" s="91">
        <f t="shared" si="532"/>
        <v>15</v>
      </c>
      <c r="AC1575" s="81">
        <f t="shared" si="533"/>
        <v>6</v>
      </c>
      <c r="AD1575" s="81">
        <f t="shared" si="534"/>
        <v>24</v>
      </c>
      <c r="AE1575" s="81" t="str">
        <f t="shared" si="535"/>
        <v>6-24</v>
      </c>
      <c r="AF1575" s="152">
        <f t="shared" si="536"/>
        <v>6.4583333333333381E-2</v>
      </c>
      <c r="AG1575" s="153">
        <f t="shared" si="537"/>
        <v>0</v>
      </c>
      <c r="AH1575" s="85">
        <f t="shared" si="538"/>
        <v>1</v>
      </c>
      <c r="AI1575" s="81">
        <f t="shared" si="539"/>
        <v>24</v>
      </c>
    </row>
    <row r="1576" spans="2:35" x14ac:dyDescent="0.25">
      <c r="B1576" s="50" t="s">
        <v>217</v>
      </c>
      <c r="C1576" s="85">
        <v>565</v>
      </c>
      <c r="D1576" s="85">
        <f t="shared" si="540"/>
        <v>1</v>
      </c>
      <c r="E1576" s="267" t="s">
        <v>2368</v>
      </c>
      <c r="F1576" s="50" t="s">
        <v>344</v>
      </c>
      <c r="G1576" s="70">
        <v>0.3125</v>
      </c>
      <c r="H1576" s="192">
        <v>0.62152777777777779</v>
      </c>
      <c r="I1576" s="71">
        <v>44362</v>
      </c>
      <c r="J1576" s="71">
        <v>44362</v>
      </c>
      <c r="K1576" s="71">
        <v>44362</v>
      </c>
      <c r="L1576" s="71">
        <v>44362</v>
      </c>
      <c r="M1576" s="70">
        <v>0.46875</v>
      </c>
      <c r="N1576" s="192">
        <v>0.62152777777777779</v>
      </c>
      <c r="O1576" s="50" t="s">
        <v>738</v>
      </c>
      <c r="P1576" s="50" t="s">
        <v>276</v>
      </c>
      <c r="Q1576" s="50" t="s">
        <v>77</v>
      </c>
      <c r="R1576" s="50" t="s">
        <v>344</v>
      </c>
      <c r="S1576" s="50" t="s">
        <v>336</v>
      </c>
      <c r="T1576" s="50" t="s">
        <v>184</v>
      </c>
      <c r="U1576" s="151">
        <f t="shared" si="525"/>
        <v>0</v>
      </c>
      <c r="V1576" s="50">
        <f t="shared" si="526"/>
        <v>1</v>
      </c>
      <c r="W1576" s="152">
        <f t="shared" si="527"/>
        <v>0.22602777777777777</v>
      </c>
      <c r="X1576" s="152">
        <f t="shared" si="528"/>
        <v>0.26735777777777781</v>
      </c>
      <c r="Y1576" s="134">
        <f t="shared" si="529"/>
        <v>1</v>
      </c>
      <c r="Z1576" s="152">
        <f t="shared" si="530"/>
        <v>0</v>
      </c>
      <c r="AA1576" s="152">
        <f t="shared" si="531"/>
        <v>0.26735777777777781</v>
      </c>
      <c r="AB1576" s="91">
        <f t="shared" si="532"/>
        <v>15</v>
      </c>
      <c r="AC1576" s="81">
        <f t="shared" si="533"/>
        <v>6</v>
      </c>
      <c r="AD1576" s="81">
        <f t="shared" si="534"/>
        <v>24</v>
      </c>
      <c r="AE1576" s="81" t="str">
        <f t="shared" si="535"/>
        <v>6-24</v>
      </c>
      <c r="AF1576" s="152">
        <f t="shared" si="536"/>
        <v>0.15277777777777779</v>
      </c>
      <c r="AG1576" s="153">
        <f t="shared" si="537"/>
        <v>0</v>
      </c>
      <c r="AH1576" s="85">
        <f t="shared" si="538"/>
        <v>1</v>
      </c>
      <c r="AI1576" s="81">
        <f t="shared" si="539"/>
        <v>24</v>
      </c>
    </row>
    <row r="1577" spans="2:35" x14ac:dyDescent="0.25">
      <c r="B1577" s="50" t="s">
        <v>2154</v>
      </c>
      <c r="C1577" s="85">
        <v>566</v>
      </c>
      <c r="D1577" s="85">
        <f t="shared" si="540"/>
        <v>0</v>
      </c>
      <c r="E1577" s="50" t="s">
        <v>423</v>
      </c>
      <c r="F1577" s="50" t="s">
        <v>1051</v>
      </c>
      <c r="G1577" s="70">
        <v>0.3125</v>
      </c>
      <c r="H1577" s="70">
        <v>0.41666666666666669</v>
      </c>
      <c r="I1577" s="71">
        <v>44362</v>
      </c>
      <c r="J1577" s="71">
        <v>44362</v>
      </c>
      <c r="K1577" s="71">
        <v>44362</v>
      </c>
      <c r="L1577" s="71">
        <v>44362</v>
      </c>
      <c r="M1577" s="70">
        <v>0.3125</v>
      </c>
      <c r="N1577" s="70">
        <v>0.41666666666666669</v>
      </c>
      <c r="O1577" s="50" t="s">
        <v>62</v>
      </c>
      <c r="P1577" s="50" t="s">
        <v>99</v>
      </c>
      <c r="Q1577" s="50" t="s">
        <v>77</v>
      </c>
      <c r="R1577" s="50" t="s">
        <v>349</v>
      </c>
      <c r="S1577" s="50" t="s">
        <v>337</v>
      </c>
      <c r="T1577" s="50" t="s">
        <v>187</v>
      </c>
      <c r="U1577" s="151">
        <f t="shared" si="525"/>
        <v>0</v>
      </c>
      <c r="V1577" s="50">
        <f t="shared" si="526"/>
        <v>1</v>
      </c>
      <c r="W1577" s="152">
        <f t="shared" si="527"/>
        <v>0.10416666666666669</v>
      </c>
      <c r="X1577" s="152">
        <f t="shared" si="528"/>
        <v>0.10416666666666669</v>
      </c>
      <c r="Y1577" s="134">
        <f t="shared" si="529"/>
        <v>1</v>
      </c>
      <c r="Z1577" s="152">
        <f t="shared" si="530"/>
        <v>0</v>
      </c>
      <c r="AA1577" s="152">
        <f t="shared" si="531"/>
        <v>0.10416666666666669</v>
      </c>
      <c r="AB1577" s="91">
        <f t="shared" si="532"/>
        <v>15</v>
      </c>
      <c r="AC1577" s="81">
        <f t="shared" si="533"/>
        <v>6</v>
      </c>
      <c r="AD1577" s="81">
        <f t="shared" si="534"/>
        <v>24</v>
      </c>
      <c r="AE1577" s="81" t="str">
        <f t="shared" si="535"/>
        <v>6-24</v>
      </c>
      <c r="AF1577" s="152">
        <f t="shared" si="536"/>
        <v>0.10416666666666669</v>
      </c>
      <c r="AG1577" s="153">
        <f t="shared" si="537"/>
        <v>0</v>
      </c>
      <c r="AH1577" s="85">
        <f t="shared" si="538"/>
        <v>1</v>
      </c>
      <c r="AI1577" s="81">
        <f t="shared" si="539"/>
        <v>24</v>
      </c>
    </row>
    <row r="1578" spans="2:35" x14ac:dyDescent="0.25">
      <c r="B1578" s="50" t="s">
        <v>98</v>
      </c>
      <c r="C1578" s="85">
        <v>566</v>
      </c>
      <c r="D1578" s="85">
        <f t="shared" si="540"/>
        <v>0</v>
      </c>
      <c r="E1578" s="50" t="s">
        <v>2342</v>
      </c>
      <c r="F1578" s="50" t="s">
        <v>1338</v>
      </c>
      <c r="G1578" s="70">
        <v>0.3125</v>
      </c>
      <c r="H1578" s="70">
        <v>0.41666666666666669</v>
      </c>
      <c r="I1578" s="71">
        <v>44362</v>
      </c>
      <c r="J1578" s="71">
        <v>44362</v>
      </c>
      <c r="K1578" s="71">
        <v>44362</v>
      </c>
      <c r="L1578" s="71">
        <v>44362</v>
      </c>
      <c r="M1578" s="70">
        <v>0.38541666666666669</v>
      </c>
      <c r="N1578" s="70">
        <v>0.41666666666666669</v>
      </c>
      <c r="O1578" s="50" t="s">
        <v>72</v>
      </c>
      <c r="P1578" s="50" t="s">
        <v>99</v>
      </c>
      <c r="Q1578" s="50" t="s">
        <v>77</v>
      </c>
      <c r="R1578" s="50" t="s">
        <v>443</v>
      </c>
      <c r="S1578" s="50" t="s">
        <v>337</v>
      </c>
      <c r="T1578" s="50" t="s">
        <v>187</v>
      </c>
      <c r="U1578" s="151">
        <f t="shared" si="525"/>
        <v>0</v>
      </c>
      <c r="V1578" s="50">
        <f t="shared" si="526"/>
        <v>1</v>
      </c>
      <c r="W1578" s="152">
        <f t="shared" si="527"/>
        <v>0.10416666666666669</v>
      </c>
      <c r="X1578" s="152">
        <f t="shared" si="528"/>
        <v>0.10416666666666669</v>
      </c>
      <c r="Y1578" s="134">
        <f t="shared" si="529"/>
        <v>1</v>
      </c>
      <c r="Z1578" s="152">
        <f t="shared" si="530"/>
        <v>0</v>
      </c>
      <c r="AA1578" s="152">
        <f t="shared" si="531"/>
        <v>0.10416666666666669</v>
      </c>
      <c r="AB1578" s="91">
        <f t="shared" si="532"/>
        <v>15</v>
      </c>
      <c r="AC1578" s="81">
        <f t="shared" si="533"/>
        <v>6</v>
      </c>
      <c r="AD1578" s="81">
        <f t="shared" si="534"/>
        <v>24</v>
      </c>
      <c r="AE1578" s="81" t="str">
        <f t="shared" si="535"/>
        <v>6-24</v>
      </c>
      <c r="AF1578" s="152">
        <f t="shared" si="536"/>
        <v>3.125E-2</v>
      </c>
      <c r="AG1578" s="153">
        <f t="shared" si="537"/>
        <v>0</v>
      </c>
      <c r="AH1578" s="85">
        <f t="shared" si="538"/>
        <v>1</v>
      </c>
      <c r="AI1578" s="81">
        <f t="shared" si="539"/>
        <v>24</v>
      </c>
    </row>
    <row r="1579" spans="2:35" x14ac:dyDescent="0.25">
      <c r="B1579" s="50" t="s">
        <v>98</v>
      </c>
      <c r="C1579" s="85">
        <v>566</v>
      </c>
      <c r="D1579" s="85">
        <f t="shared" si="540"/>
        <v>1</v>
      </c>
      <c r="E1579" s="50" t="s">
        <v>2405</v>
      </c>
      <c r="F1579" s="50" t="s">
        <v>903</v>
      </c>
      <c r="G1579" s="70">
        <v>0.3125</v>
      </c>
      <c r="H1579" s="70">
        <v>0.41666666666666669</v>
      </c>
      <c r="I1579" s="71">
        <v>44362</v>
      </c>
      <c r="J1579" s="71">
        <v>44362</v>
      </c>
      <c r="K1579" s="71">
        <v>44362</v>
      </c>
      <c r="L1579" s="71">
        <v>44362</v>
      </c>
      <c r="M1579" s="70">
        <v>0.3611111111111111</v>
      </c>
      <c r="N1579" s="70">
        <v>0.41666666666666669</v>
      </c>
      <c r="O1579" s="50" t="s">
        <v>2160</v>
      </c>
      <c r="P1579" s="50" t="s">
        <v>99</v>
      </c>
      <c r="Q1579" s="50" t="s">
        <v>77</v>
      </c>
      <c r="R1579" s="50" t="s">
        <v>2138</v>
      </c>
      <c r="S1579" s="50" t="s">
        <v>337</v>
      </c>
      <c r="T1579" s="50" t="s">
        <v>187</v>
      </c>
      <c r="U1579" s="151">
        <f t="shared" si="525"/>
        <v>0</v>
      </c>
      <c r="V1579" s="50">
        <f t="shared" si="526"/>
        <v>1</v>
      </c>
      <c r="W1579" s="152">
        <f t="shared" si="527"/>
        <v>0.10416666666666669</v>
      </c>
      <c r="X1579" s="152">
        <f t="shared" si="528"/>
        <v>0.10416666666666669</v>
      </c>
      <c r="Y1579" s="134">
        <f t="shared" si="529"/>
        <v>1</v>
      </c>
      <c r="Z1579" s="152">
        <f t="shared" si="530"/>
        <v>0</v>
      </c>
      <c r="AA1579" s="152">
        <f t="shared" si="531"/>
        <v>0.10416666666666669</v>
      </c>
      <c r="AB1579" s="91">
        <f t="shared" si="532"/>
        <v>15</v>
      </c>
      <c r="AC1579" s="81">
        <f t="shared" si="533"/>
        <v>6</v>
      </c>
      <c r="AD1579" s="81">
        <f t="shared" si="534"/>
        <v>24</v>
      </c>
      <c r="AE1579" s="81" t="str">
        <f t="shared" si="535"/>
        <v>6-24</v>
      </c>
      <c r="AF1579" s="152">
        <f t="shared" si="536"/>
        <v>5.555555555555558E-2</v>
      </c>
      <c r="AG1579" s="153">
        <f t="shared" si="537"/>
        <v>0</v>
      </c>
      <c r="AH1579" s="85">
        <f t="shared" si="538"/>
        <v>1</v>
      </c>
      <c r="AI1579" s="81">
        <f t="shared" si="539"/>
        <v>24</v>
      </c>
    </row>
    <row r="1580" spans="2:35" ht="30" x14ac:dyDescent="0.25">
      <c r="B1580" s="50" t="s">
        <v>154</v>
      </c>
      <c r="C1580" s="85">
        <v>567</v>
      </c>
      <c r="D1580" s="85">
        <f t="shared" si="540"/>
        <v>0</v>
      </c>
      <c r="E1580" s="72" t="s">
        <v>2343</v>
      </c>
      <c r="F1580" s="50" t="s">
        <v>441</v>
      </c>
      <c r="G1580" s="70">
        <v>0.3125</v>
      </c>
      <c r="H1580" s="192">
        <v>0.66111111111111109</v>
      </c>
      <c r="I1580" s="71">
        <v>44362</v>
      </c>
      <c r="J1580" s="71">
        <v>44362</v>
      </c>
      <c r="K1580" s="71">
        <v>44362</v>
      </c>
      <c r="L1580" s="71">
        <v>44362</v>
      </c>
      <c r="M1580" s="70">
        <v>0.3125</v>
      </c>
      <c r="N1580" s="70">
        <v>0.375</v>
      </c>
      <c r="O1580" s="50" t="s">
        <v>100</v>
      </c>
      <c r="P1580" s="50" t="s">
        <v>155</v>
      </c>
      <c r="Q1580" s="50" t="s">
        <v>47</v>
      </c>
      <c r="R1580" s="50" t="s">
        <v>443</v>
      </c>
      <c r="S1580" s="50" t="s">
        <v>337</v>
      </c>
      <c r="T1580" s="50" t="s">
        <v>186</v>
      </c>
      <c r="U1580" s="151">
        <f t="shared" si="525"/>
        <v>0</v>
      </c>
      <c r="V1580" s="50">
        <f t="shared" si="526"/>
        <v>1</v>
      </c>
      <c r="W1580" s="152">
        <f t="shared" si="527"/>
        <v>0.26561111111111108</v>
      </c>
      <c r="X1580" s="152">
        <f t="shared" si="528"/>
        <v>0.30694111111111111</v>
      </c>
      <c r="Y1580" s="134">
        <f t="shared" si="529"/>
        <v>0</v>
      </c>
      <c r="Z1580" s="152">
        <f t="shared" si="530"/>
        <v>0.21388888888888891</v>
      </c>
      <c r="AA1580" s="152">
        <f t="shared" si="531"/>
        <v>0.52083000000000002</v>
      </c>
      <c r="AB1580" s="91">
        <f t="shared" si="532"/>
        <v>15</v>
      </c>
      <c r="AC1580" s="81">
        <f t="shared" si="533"/>
        <v>6</v>
      </c>
      <c r="AD1580" s="81">
        <f t="shared" si="534"/>
        <v>24</v>
      </c>
      <c r="AE1580" s="81" t="str">
        <f t="shared" si="535"/>
        <v>6-24</v>
      </c>
      <c r="AF1580" s="152">
        <f t="shared" si="536"/>
        <v>6.25E-2</v>
      </c>
      <c r="AG1580" s="153">
        <f t="shared" si="537"/>
        <v>0</v>
      </c>
      <c r="AH1580" s="85">
        <f t="shared" si="538"/>
        <v>1</v>
      </c>
      <c r="AI1580" s="81">
        <f t="shared" si="539"/>
        <v>24</v>
      </c>
    </row>
    <row r="1581" spans="2:35" ht="30" x14ac:dyDescent="0.25">
      <c r="B1581" s="50" t="s">
        <v>236</v>
      </c>
      <c r="C1581" s="85">
        <v>567</v>
      </c>
      <c r="D1581" s="85">
        <f t="shared" si="540"/>
        <v>0</v>
      </c>
      <c r="E1581" s="72" t="s">
        <v>2344</v>
      </c>
      <c r="F1581" s="50" t="s">
        <v>897</v>
      </c>
      <c r="G1581" s="70">
        <v>0.3125</v>
      </c>
      <c r="H1581" s="192">
        <v>0.66111111111111109</v>
      </c>
      <c r="I1581" s="71">
        <v>44362</v>
      </c>
      <c r="J1581" s="71">
        <v>44362</v>
      </c>
      <c r="K1581" s="71">
        <v>44362</v>
      </c>
      <c r="L1581" s="71">
        <v>44362</v>
      </c>
      <c r="M1581" s="70">
        <v>0.3125</v>
      </c>
      <c r="N1581" s="70">
        <v>0.36805555555555558</v>
      </c>
      <c r="O1581" s="50" t="s">
        <v>84</v>
      </c>
      <c r="P1581" s="50" t="s">
        <v>155</v>
      </c>
      <c r="Q1581" s="50" t="s">
        <v>77</v>
      </c>
      <c r="R1581" s="50" t="s">
        <v>351</v>
      </c>
      <c r="S1581" s="50" t="s">
        <v>336</v>
      </c>
      <c r="T1581" s="50" t="s">
        <v>186</v>
      </c>
      <c r="U1581" s="151">
        <f t="shared" si="525"/>
        <v>0</v>
      </c>
      <c r="V1581" s="50">
        <f t="shared" si="526"/>
        <v>1</v>
      </c>
      <c r="W1581" s="152">
        <f t="shared" si="527"/>
        <v>0.26561111111111108</v>
      </c>
      <c r="X1581" s="152">
        <f t="shared" si="528"/>
        <v>0.30694111111111111</v>
      </c>
      <c r="Y1581" s="134">
        <f t="shared" si="529"/>
        <v>0</v>
      </c>
      <c r="Z1581" s="152">
        <f t="shared" si="530"/>
        <v>0.21388888888888891</v>
      </c>
      <c r="AA1581" s="152">
        <f t="shared" si="531"/>
        <v>0.52083000000000002</v>
      </c>
      <c r="AB1581" s="91">
        <f t="shared" si="532"/>
        <v>15</v>
      </c>
      <c r="AC1581" s="81">
        <f t="shared" si="533"/>
        <v>6</v>
      </c>
      <c r="AD1581" s="81">
        <f t="shared" si="534"/>
        <v>24</v>
      </c>
      <c r="AE1581" s="81" t="str">
        <f t="shared" si="535"/>
        <v>6-24</v>
      </c>
      <c r="AF1581" s="152">
        <f t="shared" si="536"/>
        <v>5.555555555555558E-2</v>
      </c>
      <c r="AG1581" s="153">
        <f t="shared" si="537"/>
        <v>0</v>
      </c>
      <c r="AH1581" s="85">
        <f t="shared" si="538"/>
        <v>1</v>
      </c>
      <c r="AI1581" s="81">
        <f t="shared" si="539"/>
        <v>24</v>
      </c>
    </row>
    <row r="1582" spans="2:35" x14ac:dyDescent="0.25">
      <c r="B1582" s="50" t="s">
        <v>154</v>
      </c>
      <c r="C1582" s="85">
        <v>567</v>
      </c>
      <c r="D1582" s="85">
        <f t="shared" si="540"/>
        <v>0</v>
      </c>
      <c r="E1582" s="50" t="s">
        <v>2345</v>
      </c>
      <c r="F1582" s="50" t="s">
        <v>1338</v>
      </c>
      <c r="G1582" s="70">
        <v>0.3125</v>
      </c>
      <c r="H1582" s="192">
        <v>0.66111111111111109</v>
      </c>
      <c r="I1582" s="71">
        <v>44362</v>
      </c>
      <c r="J1582" s="71">
        <v>44362</v>
      </c>
      <c r="K1582" s="71">
        <v>44362</v>
      </c>
      <c r="L1582" s="71">
        <v>44362</v>
      </c>
      <c r="M1582" s="70">
        <v>0.36805555555555558</v>
      </c>
      <c r="N1582" s="70">
        <v>0.37847222222222227</v>
      </c>
      <c r="O1582" s="50" t="s">
        <v>72</v>
      </c>
      <c r="P1582" s="50" t="s">
        <v>155</v>
      </c>
      <c r="Q1582" s="50" t="s">
        <v>47</v>
      </c>
      <c r="R1582" s="50" t="s">
        <v>443</v>
      </c>
      <c r="S1582" s="50" t="s">
        <v>337</v>
      </c>
      <c r="T1582" s="50" t="s">
        <v>186</v>
      </c>
      <c r="U1582" s="151">
        <f t="shared" si="525"/>
        <v>0</v>
      </c>
      <c r="V1582" s="50">
        <f t="shared" si="526"/>
        <v>1</v>
      </c>
      <c r="W1582" s="152">
        <f t="shared" si="527"/>
        <v>0.26561111111111108</v>
      </c>
      <c r="X1582" s="152">
        <f t="shared" si="528"/>
        <v>0.30694111111111111</v>
      </c>
      <c r="Y1582" s="134">
        <f t="shared" si="529"/>
        <v>0</v>
      </c>
      <c r="Z1582" s="152">
        <f t="shared" si="530"/>
        <v>0.21388888888888891</v>
      </c>
      <c r="AA1582" s="152">
        <f t="shared" si="531"/>
        <v>0.52083000000000002</v>
      </c>
      <c r="AB1582" s="91">
        <f t="shared" si="532"/>
        <v>15</v>
      </c>
      <c r="AC1582" s="81">
        <f t="shared" si="533"/>
        <v>6</v>
      </c>
      <c r="AD1582" s="81">
        <f t="shared" si="534"/>
        <v>24</v>
      </c>
      <c r="AE1582" s="81" t="str">
        <f t="shared" si="535"/>
        <v>6-24</v>
      </c>
      <c r="AF1582" s="152">
        <f t="shared" si="536"/>
        <v>1.0416666666666685E-2</v>
      </c>
      <c r="AG1582" s="153">
        <f t="shared" si="537"/>
        <v>0</v>
      </c>
      <c r="AH1582" s="85">
        <f t="shared" si="538"/>
        <v>1</v>
      </c>
      <c r="AI1582" s="81">
        <f t="shared" si="539"/>
        <v>24</v>
      </c>
    </row>
    <row r="1583" spans="2:35" ht="30" x14ac:dyDescent="0.25">
      <c r="B1583" s="50" t="s">
        <v>154</v>
      </c>
      <c r="C1583" s="85">
        <v>567</v>
      </c>
      <c r="D1583" s="85">
        <f t="shared" si="540"/>
        <v>1</v>
      </c>
      <c r="E1583" s="50" t="s">
        <v>2346</v>
      </c>
      <c r="F1583" s="50" t="s">
        <v>887</v>
      </c>
      <c r="G1583" s="70">
        <v>0.3125</v>
      </c>
      <c r="H1583" s="192">
        <v>0.66111111111111109</v>
      </c>
      <c r="I1583" s="71">
        <v>44362</v>
      </c>
      <c r="J1583" s="71">
        <v>44362</v>
      </c>
      <c r="K1583" s="71">
        <v>44362</v>
      </c>
      <c r="L1583" s="71">
        <v>44362</v>
      </c>
      <c r="M1583" s="70">
        <v>0.3125</v>
      </c>
      <c r="N1583" s="192">
        <v>0.66111111111111109</v>
      </c>
      <c r="O1583" s="72" t="s">
        <v>2387</v>
      </c>
      <c r="P1583" s="50" t="s">
        <v>155</v>
      </c>
      <c r="Q1583" s="50" t="s">
        <v>47</v>
      </c>
      <c r="R1583" s="50" t="s">
        <v>352</v>
      </c>
      <c r="S1583" s="50" t="s">
        <v>337</v>
      </c>
      <c r="T1583" s="50" t="s">
        <v>186</v>
      </c>
      <c r="U1583" s="151">
        <f t="shared" si="525"/>
        <v>0</v>
      </c>
      <c r="V1583" s="50">
        <f t="shared" si="526"/>
        <v>1</v>
      </c>
      <c r="W1583" s="152">
        <f t="shared" si="527"/>
        <v>0.26561111111111108</v>
      </c>
      <c r="X1583" s="152">
        <f t="shared" si="528"/>
        <v>0.30694111111111111</v>
      </c>
      <c r="Y1583" s="134">
        <f t="shared" si="529"/>
        <v>0</v>
      </c>
      <c r="Z1583" s="152">
        <f t="shared" si="530"/>
        <v>0.21388888888888891</v>
      </c>
      <c r="AA1583" s="152">
        <f t="shared" si="531"/>
        <v>0.52083000000000002</v>
      </c>
      <c r="AB1583" s="91">
        <f t="shared" si="532"/>
        <v>15</v>
      </c>
      <c r="AC1583" s="81">
        <f t="shared" si="533"/>
        <v>6</v>
      </c>
      <c r="AD1583" s="81">
        <f t="shared" si="534"/>
        <v>24</v>
      </c>
      <c r="AE1583" s="81" t="str">
        <f t="shared" si="535"/>
        <v>6-24</v>
      </c>
      <c r="AF1583" s="152">
        <f t="shared" si="536"/>
        <v>0.26561111111111108</v>
      </c>
      <c r="AG1583" s="153">
        <f t="shared" si="537"/>
        <v>0</v>
      </c>
      <c r="AH1583" s="85">
        <f t="shared" si="538"/>
        <v>1</v>
      </c>
      <c r="AI1583" s="81">
        <f t="shared" si="539"/>
        <v>24</v>
      </c>
    </row>
    <row r="1584" spans="2:35" x14ac:dyDescent="0.25">
      <c r="B1584" s="50" t="s">
        <v>69</v>
      </c>
      <c r="C1584" s="85">
        <v>568</v>
      </c>
      <c r="D1584" s="85">
        <f t="shared" si="540"/>
        <v>0</v>
      </c>
      <c r="E1584" s="50" t="s">
        <v>2347</v>
      </c>
      <c r="F1584" s="50" t="s">
        <v>887</v>
      </c>
      <c r="G1584" s="70">
        <v>0.34027777777777773</v>
      </c>
      <c r="H1584" s="192">
        <v>0.60416666666666663</v>
      </c>
      <c r="I1584" s="71">
        <v>44362</v>
      </c>
      <c r="J1584" s="71">
        <v>44362</v>
      </c>
      <c r="K1584" s="71">
        <v>44362</v>
      </c>
      <c r="L1584" s="71">
        <v>44362</v>
      </c>
      <c r="M1584" s="70">
        <v>0.34027777777777773</v>
      </c>
      <c r="N1584" s="70">
        <v>0.3611111111111111</v>
      </c>
      <c r="O1584" s="50" t="s">
        <v>163</v>
      </c>
      <c r="P1584" s="50" t="s">
        <v>70</v>
      </c>
      <c r="Q1584" s="50" t="s">
        <v>77</v>
      </c>
      <c r="R1584" s="50" t="s">
        <v>443</v>
      </c>
      <c r="S1584" s="50" t="s">
        <v>337</v>
      </c>
      <c r="T1584" s="50" t="s">
        <v>184</v>
      </c>
      <c r="U1584" s="151">
        <f t="shared" si="525"/>
        <v>0</v>
      </c>
      <c r="V1584" s="50">
        <f t="shared" si="526"/>
        <v>1</v>
      </c>
      <c r="W1584" s="152">
        <f t="shared" si="527"/>
        <v>0.18088888888888888</v>
      </c>
      <c r="X1584" s="152">
        <f t="shared" si="528"/>
        <v>0.22221888888888891</v>
      </c>
      <c r="Y1584" s="134">
        <f t="shared" si="529"/>
        <v>1</v>
      </c>
      <c r="Z1584" s="152">
        <f t="shared" si="530"/>
        <v>0</v>
      </c>
      <c r="AA1584" s="152">
        <f t="shared" si="531"/>
        <v>0.22221888888888891</v>
      </c>
      <c r="AB1584" s="91">
        <f t="shared" si="532"/>
        <v>15</v>
      </c>
      <c r="AC1584" s="81">
        <f t="shared" si="533"/>
        <v>6</v>
      </c>
      <c r="AD1584" s="81">
        <f t="shared" si="534"/>
        <v>24</v>
      </c>
      <c r="AE1584" s="81" t="str">
        <f t="shared" si="535"/>
        <v>6-24</v>
      </c>
      <c r="AF1584" s="152">
        <f t="shared" si="536"/>
        <v>2.083333333333337E-2</v>
      </c>
      <c r="AG1584" s="153">
        <f t="shared" si="537"/>
        <v>0</v>
      </c>
      <c r="AH1584" s="85">
        <f t="shared" si="538"/>
        <v>1</v>
      </c>
      <c r="AI1584" s="81">
        <f t="shared" si="539"/>
        <v>24</v>
      </c>
    </row>
    <row r="1585" spans="2:35" x14ac:dyDescent="0.25">
      <c r="B1585" s="50" t="s">
        <v>69</v>
      </c>
      <c r="C1585" s="85">
        <v>568</v>
      </c>
      <c r="D1585" s="85">
        <f t="shared" si="540"/>
        <v>0</v>
      </c>
      <c r="E1585" s="50" t="s">
        <v>2348</v>
      </c>
      <c r="F1585" s="50" t="s">
        <v>1908</v>
      </c>
      <c r="G1585" s="70">
        <v>0.34027777777777773</v>
      </c>
      <c r="H1585" s="192">
        <v>0.60416666666666663</v>
      </c>
      <c r="I1585" s="71">
        <v>44362</v>
      </c>
      <c r="J1585" s="71">
        <v>44362</v>
      </c>
      <c r="K1585" s="71">
        <v>44362</v>
      </c>
      <c r="L1585" s="71">
        <v>44362</v>
      </c>
      <c r="M1585" s="70">
        <v>0.41666666666666669</v>
      </c>
      <c r="N1585" s="70">
        <v>0.42708333333333331</v>
      </c>
      <c r="O1585" s="50" t="s">
        <v>62</v>
      </c>
      <c r="P1585" s="50" t="s">
        <v>70</v>
      </c>
      <c r="Q1585" s="50" t="s">
        <v>47</v>
      </c>
      <c r="R1585" s="50" t="s">
        <v>349</v>
      </c>
      <c r="S1585" s="50" t="s">
        <v>337</v>
      </c>
      <c r="T1585" s="50" t="s">
        <v>184</v>
      </c>
      <c r="U1585" s="151">
        <f t="shared" si="525"/>
        <v>0</v>
      </c>
      <c r="V1585" s="50">
        <f t="shared" si="526"/>
        <v>1</v>
      </c>
      <c r="W1585" s="152">
        <f t="shared" si="527"/>
        <v>0.18088888888888888</v>
      </c>
      <c r="X1585" s="152">
        <f t="shared" si="528"/>
        <v>0.22221888888888891</v>
      </c>
      <c r="Y1585" s="134">
        <f t="shared" si="529"/>
        <v>1</v>
      </c>
      <c r="Z1585" s="152">
        <f t="shared" si="530"/>
        <v>0</v>
      </c>
      <c r="AA1585" s="152">
        <f t="shared" si="531"/>
        <v>0.22221888888888891</v>
      </c>
      <c r="AB1585" s="91">
        <f t="shared" si="532"/>
        <v>15</v>
      </c>
      <c r="AC1585" s="81">
        <f t="shared" si="533"/>
        <v>6</v>
      </c>
      <c r="AD1585" s="81">
        <f t="shared" si="534"/>
        <v>24</v>
      </c>
      <c r="AE1585" s="81" t="str">
        <f t="shared" si="535"/>
        <v>6-24</v>
      </c>
      <c r="AF1585" s="152">
        <f t="shared" si="536"/>
        <v>1.041666666666663E-2</v>
      </c>
      <c r="AG1585" s="153">
        <f t="shared" si="537"/>
        <v>0</v>
      </c>
      <c r="AH1585" s="85">
        <f t="shared" si="538"/>
        <v>1</v>
      </c>
      <c r="AI1585" s="81">
        <f t="shared" si="539"/>
        <v>24</v>
      </c>
    </row>
    <row r="1586" spans="2:35" x14ac:dyDescent="0.25">
      <c r="B1586" s="50" t="s">
        <v>69</v>
      </c>
      <c r="C1586" s="85">
        <v>568</v>
      </c>
      <c r="D1586" s="85">
        <f t="shared" si="540"/>
        <v>0</v>
      </c>
      <c r="E1586" s="50" t="s">
        <v>2349</v>
      </c>
      <c r="F1586" s="50" t="s">
        <v>1338</v>
      </c>
      <c r="G1586" s="70">
        <v>0.34027777777777773</v>
      </c>
      <c r="H1586" s="192">
        <v>0.60416666666666663</v>
      </c>
      <c r="I1586" s="71">
        <v>44362</v>
      </c>
      <c r="J1586" s="71">
        <v>44362</v>
      </c>
      <c r="K1586" s="71">
        <v>44362</v>
      </c>
      <c r="L1586" s="71">
        <v>44362</v>
      </c>
      <c r="M1586" s="70">
        <v>0.3923611111111111</v>
      </c>
      <c r="N1586" s="70">
        <v>0.41666666666666669</v>
      </c>
      <c r="O1586" s="50" t="s">
        <v>323</v>
      </c>
      <c r="P1586" s="50" t="s">
        <v>70</v>
      </c>
      <c r="Q1586" s="50" t="s">
        <v>77</v>
      </c>
      <c r="R1586" s="50" t="s">
        <v>352</v>
      </c>
      <c r="S1586" s="50" t="s">
        <v>337</v>
      </c>
      <c r="T1586" s="50" t="s">
        <v>184</v>
      </c>
      <c r="U1586" s="151">
        <f t="shared" si="525"/>
        <v>0</v>
      </c>
      <c r="V1586" s="50">
        <f t="shared" si="526"/>
        <v>1</v>
      </c>
      <c r="W1586" s="152">
        <f t="shared" si="527"/>
        <v>0.18088888888888888</v>
      </c>
      <c r="X1586" s="152">
        <f t="shared" si="528"/>
        <v>0.22221888888888891</v>
      </c>
      <c r="Y1586" s="134">
        <f t="shared" si="529"/>
        <v>1</v>
      </c>
      <c r="Z1586" s="152">
        <f t="shared" si="530"/>
        <v>0</v>
      </c>
      <c r="AA1586" s="152">
        <f t="shared" si="531"/>
        <v>0.22221888888888891</v>
      </c>
      <c r="AB1586" s="91">
        <f t="shared" si="532"/>
        <v>15</v>
      </c>
      <c r="AC1586" s="81">
        <f t="shared" si="533"/>
        <v>6</v>
      </c>
      <c r="AD1586" s="81">
        <f t="shared" si="534"/>
        <v>24</v>
      </c>
      <c r="AE1586" s="81" t="str">
        <f t="shared" si="535"/>
        <v>6-24</v>
      </c>
      <c r="AF1586" s="152">
        <f t="shared" si="536"/>
        <v>2.430555555555558E-2</v>
      </c>
      <c r="AG1586" s="153">
        <f t="shared" si="537"/>
        <v>0</v>
      </c>
      <c r="AH1586" s="85">
        <f t="shared" si="538"/>
        <v>1</v>
      </c>
      <c r="AI1586" s="81">
        <f t="shared" si="539"/>
        <v>24</v>
      </c>
    </row>
    <row r="1587" spans="2:35" ht="30" x14ac:dyDescent="0.25">
      <c r="B1587" s="50" t="s">
        <v>69</v>
      </c>
      <c r="C1587" s="85">
        <v>568</v>
      </c>
      <c r="D1587" s="85">
        <f t="shared" si="540"/>
        <v>0</v>
      </c>
      <c r="E1587" s="72" t="s">
        <v>2370</v>
      </c>
      <c r="F1587" s="50" t="s">
        <v>441</v>
      </c>
      <c r="G1587" s="70">
        <v>0.34027777777777773</v>
      </c>
      <c r="H1587" s="192">
        <v>0.60416666666666663</v>
      </c>
      <c r="I1587" s="71">
        <v>44362</v>
      </c>
      <c r="J1587" s="71">
        <v>44362</v>
      </c>
      <c r="K1587" s="71">
        <v>44362</v>
      </c>
      <c r="L1587" s="71">
        <v>44362</v>
      </c>
      <c r="M1587" s="70">
        <v>0.40347222222222223</v>
      </c>
      <c r="N1587" s="192">
        <v>0.60416666666666663</v>
      </c>
      <c r="O1587" s="50" t="s">
        <v>684</v>
      </c>
      <c r="P1587" s="50" t="s">
        <v>70</v>
      </c>
      <c r="Q1587" s="50" t="s">
        <v>77</v>
      </c>
      <c r="R1587" s="50" t="s">
        <v>338</v>
      </c>
      <c r="S1587" s="50" t="s">
        <v>336</v>
      </c>
      <c r="T1587" s="50" t="s">
        <v>184</v>
      </c>
      <c r="U1587" s="151">
        <f t="shared" si="525"/>
        <v>0</v>
      </c>
      <c r="V1587" s="50">
        <f t="shared" si="526"/>
        <v>1</v>
      </c>
      <c r="W1587" s="152">
        <f t="shared" si="527"/>
        <v>0.18088888888888888</v>
      </c>
      <c r="X1587" s="152">
        <f t="shared" si="528"/>
        <v>0.22221888888888891</v>
      </c>
      <c r="Y1587" s="134">
        <f t="shared" si="529"/>
        <v>1</v>
      </c>
      <c r="Z1587" s="152">
        <f t="shared" si="530"/>
        <v>0</v>
      </c>
      <c r="AA1587" s="152">
        <f t="shared" si="531"/>
        <v>0.22221888888888891</v>
      </c>
      <c r="AB1587" s="91">
        <f t="shared" si="532"/>
        <v>15</v>
      </c>
      <c r="AC1587" s="81">
        <f t="shared" si="533"/>
        <v>6</v>
      </c>
      <c r="AD1587" s="81">
        <f t="shared" si="534"/>
        <v>24</v>
      </c>
      <c r="AE1587" s="81" t="str">
        <f t="shared" si="535"/>
        <v>6-24</v>
      </c>
      <c r="AF1587" s="152">
        <f t="shared" si="536"/>
        <v>0.2006944444444444</v>
      </c>
      <c r="AG1587" s="153">
        <f t="shared" si="537"/>
        <v>0</v>
      </c>
      <c r="AH1587" s="85">
        <f t="shared" si="538"/>
        <v>1</v>
      </c>
      <c r="AI1587" s="81">
        <f t="shared" si="539"/>
        <v>24</v>
      </c>
    </row>
    <row r="1588" spans="2:35" ht="30" x14ac:dyDescent="0.25">
      <c r="B1588" s="50" t="s">
        <v>69</v>
      </c>
      <c r="C1588" s="85">
        <v>568</v>
      </c>
      <c r="D1588" s="85">
        <f t="shared" si="540"/>
        <v>0</v>
      </c>
      <c r="E1588" s="72" t="s">
        <v>2350</v>
      </c>
      <c r="F1588" s="50" t="s">
        <v>887</v>
      </c>
      <c r="G1588" s="70">
        <v>0.34027777777777773</v>
      </c>
      <c r="H1588" s="192">
        <v>0.60416666666666663</v>
      </c>
      <c r="I1588" s="71">
        <v>44362</v>
      </c>
      <c r="J1588" s="71">
        <v>44362</v>
      </c>
      <c r="K1588" s="71">
        <v>44362</v>
      </c>
      <c r="L1588" s="71">
        <v>44362</v>
      </c>
      <c r="M1588" s="70">
        <v>0.41666666666666669</v>
      </c>
      <c r="N1588" s="70">
        <v>0.5</v>
      </c>
      <c r="O1588" s="50" t="s">
        <v>72</v>
      </c>
      <c r="P1588" s="50" t="s">
        <v>70</v>
      </c>
      <c r="Q1588" s="50" t="s">
        <v>77</v>
      </c>
      <c r="R1588" s="50" t="s">
        <v>443</v>
      </c>
      <c r="S1588" s="50" t="s">
        <v>337</v>
      </c>
      <c r="T1588" s="50" t="s">
        <v>184</v>
      </c>
      <c r="U1588" s="151">
        <f t="shared" si="525"/>
        <v>0</v>
      </c>
      <c r="V1588" s="50">
        <f t="shared" si="526"/>
        <v>1</v>
      </c>
      <c r="W1588" s="152">
        <f t="shared" si="527"/>
        <v>0.18088888888888888</v>
      </c>
      <c r="X1588" s="152">
        <f t="shared" si="528"/>
        <v>0.22221888888888891</v>
      </c>
      <c r="Y1588" s="134">
        <f t="shared" si="529"/>
        <v>1</v>
      </c>
      <c r="Z1588" s="152">
        <f t="shared" si="530"/>
        <v>0</v>
      </c>
      <c r="AA1588" s="152">
        <f t="shared" si="531"/>
        <v>0.22221888888888891</v>
      </c>
      <c r="AB1588" s="91">
        <f t="shared" si="532"/>
        <v>15</v>
      </c>
      <c r="AC1588" s="81">
        <f t="shared" si="533"/>
        <v>6</v>
      </c>
      <c r="AD1588" s="81">
        <f t="shared" si="534"/>
        <v>24</v>
      </c>
      <c r="AE1588" s="81" t="str">
        <f t="shared" si="535"/>
        <v>6-24</v>
      </c>
      <c r="AF1588" s="152">
        <f t="shared" si="536"/>
        <v>8.3333333333333315E-2</v>
      </c>
      <c r="AG1588" s="153">
        <f t="shared" si="537"/>
        <v>0</v>
      </c>
      <c r="AH1588" s="85">
        <f t="shared" si="538"/>
        <v>1</v>
      </c>
      <c r="AI1588" s="81">
        <f t="shared" si="539"/>
        <v>24</v>
      </c>
    </row>
    <row r="1589" spans="2:35" x14ac:dyDescent="0.25">
      <c r="B1589" s="50" t="s">
        <v>69</v>
      </c>
      <c r="C1589" s="85">
        <v>568</v>
      </c>
      <c r="D1589" s="85">
        <f t="shared" si="540"/>
        <v>1</v>
      </c>
      <c r="E1589" s="72" t="s">
        <v>2406</v>
      </c>
      <c r="F1589" s="50" t="s">
        <v>903</v>
      </c>
      <c r="G1589" s="70">
        <v>0.34027777777777773</v>
      </c>
      <c r="H1589" s="192">
        <v>0.60416666666666663</v>
      </c>
      <c r="I1589" s="71">
        <v>44362</v>
      </c>
      <c r="J1589" s="71">
        <v>44362</v>
      </c>
      <c r="K1589" s="71">
        <v>44362</v>
      </c>
      <c r="L1589" s="71">
        <v>44362</v>
      </c>
      <c r="M1589" s="70">
        <v>0.34027777777777773</v>
      </c>
      <c r="N1589" s="192">
        <v>0.36458333333333331</v>
      </c>
      <c r="O1589" s="50" t="s">
        <v>2160</v>
      </c>
      <c r="P1589" s="50" t="s">
        <v>70</v>
      </c>
      <c r="Q1589" s="50" t="s">
        <v>47</v>
      </c>
      <c r="R1589" s="50" t="s">
        <v>2138</v>
      </c>
      <c r="S1589" s="50" t="s">
        <v>337</v>
      </c>
      <c r="T1589" s="50" t="s">
        <v>184</v>
      </c>
      <c r="U1589" s="151">
        <f t="shared" si="525"/>
        <v>0</v>
      </c>
      <c r="V1589" s="50">
        <f t="shared" si="526"/>
        <v>1</v>
      </c>
      <c r="W1589" s="152">
        <f t="shared" ref="W1589:W1620" si="541">IF(OR(V1589=0,G1589="",H1589=""),0,IF(AND(V1589=1,U1589&lt;1,I1589=J1589,(H1589-G1589)&lt;=0.2075),H1589-G1589,IF(AND(V1589=1,U1589&lt;1,I1589=J1589,(H1589-G1589)&gt;0.2075),H1589-G1589-0.083,IF(AND(V1589=1,U1589&gt;1),((U1589-1)*0.3541)+(H1589-$AE$5)+($AF$5-G1589-0.083),IF(AND(V1589=1,U1589=1,I1589&lt;&gt;J1589,(H1589-G1589)&lt;=0.332),(H1589-$AE$5)+($AF$5-G1589)-0.166,(H1589-$AE$5)+($AF$5-G1589))))))</f>
        <v>0.18088888888888888</v>
      </c>
      <c r="X1589" s="152">
        <f t="shared" ref="X1589:X1620" si="542">IF(OR(V1589=0,G1589="",H1589=""),0,IF(AND(V1589=1,U1589&lt;1,I1589=J1589,(H1589-G1589)&lt;=0.2075),H1589-G1589,IF(AND(V1589=1,U1589&lt;1,I1589=J1589,(H1589-G1589)&gt;0.2075),H1589-G1589-0.04167,IF(AND(V1589=1,U1589&gt;1),((U1589-1)*0.583)+(H1589-$AE$3)+($AF$3-G1589-0.04167),IF(AND(V1589=1,U1589=1,I1589&lt;&gt;J1589,(H1589-G1589)&lt;=0.332),(H1589-$AE$3)+($AF$3-G1589)-0.166,(H1589-$AE$3)+($AF$3-G1589))))))</f>
        <v>0.22221888888888891</v>
      </c>
      <c r="Y1589" s="134">
        <f t="shared" si="529"/>
        <v>1</v>
      </c>
      <c r="Z1589" s="152">
        <f t="shared" si="530"/>
        <v>0</v>
      </c>
      <c r="AA1589" s="152">
        <f t="shared" si="531"/>
        <v>0.22221888888888891</v>
      </c>
      <c r="AB1589" s="91">
        <f t="shared" si="532"/>
        <v>15</v>
      </c>
      <c r="AC1589" s="81">
        <f t="shared" si="533"/>
        <v>6</v>
      </c>
      <c r="AD1589" s="81">
        <f t="shared" si="534"/>
        <v>24</v>
      </c>
      <c r="AE1589" s="81" t="str">
        <f t="shared" si="535"/>
        <v>6-24</v>
      </c>
      <c r="AF1589" s="152">
        <f t="shared" ref="AF1589:AF1620" si="543">IFERROR(IF(OR(AH1589=0,M1589="",N1589=""),0,IF(AND(AH1589=1,AG1589&lt;1,K1589=L1589,(N1589-M1589)&lt;=0.2075),N1589-M1589,IF(AND(AH1589=1,AG1589&lt;1,K1589=L1589,(N1589-M1589)&gt;0.2075),N1589-M1589-0.083,IF(AND(AH1589=1,AG1589&gt;1),((AG1589-1)*0.3541)+(N1589-$AE$5)+($AF$5-M1589-0.083),IF(AND(AH1589=1,AG1589=1,K1589&lt;&gt;L1589,(N1589-M1589)&lt;=0.332),(N1589-$AE$5)+($AF$5-M1589)-0.166,(N1589-$AE$5)+($AF$5-M1589)))))),"")</f>
        <v>2.430555555555558E-2</v>
      </c>
      <c r="AG1589" s="153">
        <f t="shared" si="537"/>
        <v>0</v>
      </c>
      <c r="AH1589" s="85">
        <f t="shared" si="538"/>
        <v>1</v>
      </c>
      <c r="AI1589" s="81">
        <f t="shared" si="539"/>
        <v>24</v>
      </c>
    </row>
    <row r="1590" spans="2:35" x14ac:dyDescent="0.25">
      <c r="B1590" s="50" t="s">
        <v>2353</v>
      </c>
      <c r="C1590" s="85">
        <v>569</v>
      </c>
      <c r="D1590" s="85">
        <f t="shared" si="540"/>
        <v>0</v>
      </c>
      <c r="E1590" s="267" t="s">
        <v>2382</v>
      </c>
      <c r="F1590" s="50" t="s">
        <v>1338</v>
      </c>
      <c r="G1590" s="70">
        <v>0.34027777777777773</v>
      </c>
      <c r="H1590" s="192">
        <v>0.72916666666666663</v>
      </c>
      <c r="I1590" s="71">
        <v>44362</v>
      </c>
      <c r="J1590" s="201">
        <v>44363</v>
      </c>
      <c r="K1590" s="71">
        <v>44362</v>
      </c>
      <c r="L1590" s="71">
        <v>44362</v>
      </c>
      <c r="M1590" s="70">
        <v>0.34375</v>
      </c>
      <c r="N1590" s="70">
        <v>0.36458333333333331</v>
      </c>
      <c r="O1590" s="50" t="s">
        <v>126</v>
      </c>
      <c r="P1590" s="50" t="s">
        <v>267</v>
      </c>
      <c r="Q1590" s="50" t="s">
        <v>47</v>
      </c>
      <c r="R1590" s="50" t="s">
        <v>443</v>
      </c>
      <c r="S1590" s="50" t="s">
        <v>337</v>
      </c>
      <c r="T1590" s="50" t="s">
        <v>186</v>
      </c>
      <c r="U1590" s="151">
        <f t="shared" si="525"/>
        <v>1</v>
      </c>
      <c r="V1590" s="50">
        <f t="shared" si="526"/>
        <v>1</v>
      </c>
      <c r="W1590" s="152">
        <f t="shared" si="541"/>
        <v>0.82638888888888884</v>
      </c>
      <c r="X1590" s="152">
        <f t="shared" si="542"/>
        <v>1.0555555555555556</v>
      </c>
      <c r="Y1590" s="134">
        <f t="shared" si="529"/>
        <v>0</v>
      </c>
      <c r="Z1590" s="152">
        <f t="shared" si="530"/>
        <v>0.14583333333333337</v>
      </c>
      <c r="AA1590" s="152">
        <f t="shared" si="531"/>
        <v>1.2013888888888888</v>
      </c>
      <c r="AB1590" s="91">
        <f t="shared" si="532"/>
        <v>16</v>
      </c>
      <c r="AC1590" s="81">
        <f t="shared" si="533"/>
        <v>6</v>
      </c>
      <c r="AD1590" s="81">
        <f t="shared" si="534"/>
        <v>24</v>
      </c>
      <c r="AE1590" s="81" t="str">
        <f t="shared" si="535"/>
        <v>6-24</v>
      </c>
      <c r="AF1590" s="152">
        <f t="shared" si="543"/>
        <v>2.0833333333333315E-2</v>
      </c>
      <c r="AG1590" s="153">
        <f t="shared" si="537"/>
        <v>0</v>
      </c>
      <c r="AH1590" s="85">
        <f t="shared" si="538"/>
        <v>1</v>
      </c>
      <c r="AI1590" s="81">
        <f t="shared" si="539"/>
        <v>24</v>
      </c>
    </row>
    <row r="1591" spans="2:35" x14ac:dyDescent="0.25">
      <c r="B1591" s="50" t="s">
        <v>2353</v>
      </c>
      <c r="C1591" s="85">
        <v>569</v>
      </c>
      <c r="D1591" s="85">
        <f t="shared" si="540"/>
        <v>0</v>
      </c>
      <c r="E1591" s="267" t="s">
        <v>2383</v>
      </c>
      <c r="F1591" s="50" t="s">
        <v>1338</v>
      </c>
      <c r="G1591" s="70">
        <v>0.34027777777777773</v>
      </c>
      <c r="H1591" s="192">
        <v>0.72916666666666663</v>
      </c>
      <c r="I1591" s="71">
        <v>44362</v>
      </c>
      <c r="J1591" s="201">
        <v>44363</v>
      </c>
      <c r="K1591" s="71">
        <v>44362</v>
      </c>
      <c r="L1591" s="71">
        <v>44362</v>
      </c>
      <c r="M1591" s="70">
        <v>0.34722222222222227</v>
      </c>
      <c r="N1591" s="192">
        <v>0.72916666666666663</v>
      </c>
      <c r="O1591" s="50" t="s">
        <v>270</v>
      </c>
      <c r="P1591" s="50" t="s">
        <v>267</v>
      </c>
      <c r="Q1591" s="50" t="s">
        <v>47</v>
      </c>
      <c r="R1591" s="50" t="s">
        <v>350</v>
      </c>
      <c r="S1591" s="50" t="s">
        <v>337</v>
      </c>
      <c r="T1591" s="50" t="s">
        <v>186</v>
      </c>
      <c r="U1591" s="151">
        <f t="shared" si="525"/>
        <v>1</v>
      </c>
      <c r="V1591" s="50">
        <f t="shared" si="526"/>
        <v>1</v>
      </c>
      <c r="W1591" s="152">
        <f t="shared" si="541"/>
        <v>0.82638888888888884</v>
      </c>
      <c r="X1591" s="152">
        <f t="shared" si="542"/>
        <v>1.0555555555555556</v>
      </c>
      <c r="Y1591" s="134">
        <f t="shared" si="529"/>
        <v>0</v>
      </c>
      <c r="Z1591" s="152">
        <f t="shared" si="530"/>
        <v>0.14583333333333337</v>
      </c>
      <c r="AA1591" s="152">
        <f t="shared" si="531"/>
        <v>1.2013888888888888</v>
      </c>
      <c r="AB1591" s="91">
        <f t="shared" si="532"/>
        <v>16</v>
      </c>
      <c r="AC1591" s="81">
        <f t="shared" si="533"/>
        <v>6</v>
      </c>
      <c r="AD1591" s="81">
        <f t="shared" si="534"/>
        <v>24</v>
      </c>
      <c r="AE1591" s="81" t="str">
        <f t="shared" si="535"/>
        <v>6-24</v>
      </c>
      <c r="AF1591" s="152">
        <f t="shared" si="543"/>
        <v>0.29894444444444435</v>
      </c>
      <c r="AG1591" s="153">
        <f t="shared" si="537"/>
        <v>0</v>
      </c>
      <c r="AH1591" s="85">
        <f t="shared" si="538"/>
        <v>1</v>
      </c>
      <c r="AI1591" s="81">
        <f t="shared" si="539"/>
        <v>24</v>
      </c>
    </row>
    <row r="1592" spans="2:35" x14ac:dyDescent="0.25">
      <c r="B1592" s="50" t="s">
        <v>193</v>
      </c>
      <c r="C1592" s="85">
        <v>569</v>
      </c>
      <c r="D1592" s="85">
        <f t="shared" si="540"/>
        <v>0</v>
      </c>
      <c r="E1592" s="50" t="s">
        <v>2351</v>
      </c>
      <c r="F1592" s="50" t="s">
        <v>441</v>
      </c>
      <c r="G1592" s="70">
        <v>0.34027777777777773</v>
      </c>
      <c r="H1592" s="192">
        <v>0.72916666666666663</v>
      </c>
      <c r="I1592" s="71">
        <v>44362</v>
      </c>
      <c r="J1592" s="201">
        <v>44363</v>
      </c>
      <c r="K1592" s="71">
        <v>44362</v>
      </c>
      <c r="L1592" s="71">
        <v>44362</v>
      </c>
      <c r="M1592" s="70">
        <v>0.38194444444444442</v>
      </c>
      <c r="N1592" s="70">
        <v>0.47916666666666669</v>
      </c>
      <c r="O1592" s="50" t="s">
        <v>100</v>
      </c>
      <c r="P1592" s="50" t="s">
        <v>267</v>
      </c>
      <c r="Q1592" s="50" t="s">
        <v>47</v>
      </c>
      <c r="R1592" s="50" t="s">
        <v>443</v>
      </c>
      <c r="S1592" s="50" t="s">
        <v>336</v>
      </c>
      <c r="T1592" s="50" t="s">
        <v>186</v>
      </c>
      <c r="U1592" s="151">
        <f t="shared" si="525"/>
        <v>1</v>
      </c>
      <c r="V1592" s="50">
        <f t="shared" si="526"/>
        <v>1</v>
      </c>
      <c r="W1592" s="152">
        <f t="shared" si="541"/>
        <v>0.82638888888888884</v>
      </c>
      <c r="X1592" s="152">
        <f t="shared" si="542"/>
        <v>1.0555555555555556</v>
      </c>
      <c r="Y1592" s="134">
        <f t="shared" si="529"/>
        <v>0</v>
      </c>
      <c r="Z1592" s="152">
        <f t="shared" si="530"/>
        <v>0.14583333333333337</v>
      </c>
      <c r="AA1592" s="152">
        <f t="shared" si="531"/>
        <v>1.2013888888888888</v>
      </c>
      <c r="AB1592" s="91">
        <f t="shared" si="532"/>
        <v>16</v>
      </c>
      <c r="AC1592" s="81">
        <f t="shared" si="533"/>
        <v>6</v>
      </c>
      <c r="AD1592" s="81">
        <f t="shared" si="534"/>
        <v>24</v>
      </c>
      <c r="AE1592" s="81" t="str">
        <f t="shared" si="535"/>
        <v>6-24</v>
      </c>
      <c r="AF1592" s="152">
        <f t="shared" si="543"/>
        <v>9.7222222222222265E-2</v>
      </c>
      <c r="AG1592" s="153">
        <f t="shared" si="537"/>
        <v>0</v>
      </c>
      <c r="AH1592" s="85">
        <f t="shared" si="538"/>
        <v>1</v>
      </c>
      <c r="AI1592" s="81">
        <f t="shared" si="539"/>
        <v>24</v>
      </c>
    </row>
    <row r="1593" spans="2:35" ht="30" x14ac:dyDescent="0.25">
      <c r="B1593" s="50" t="s">
        <v>193</v>
      </c>
      <c r="C1593" s="85">
        <v>569</v>
      </c>
      <c r="D1593" s="85">
        <f t="shared" si="540"/>
        <v>0</v>
      </c>
      <c r="E1593" s="72" t="s">
        <v>2352</v>
      </c>
      <c r="F1593" s="50" t="s">
        <v>950</v>
      </c>
      <c r="G1593" s="70">
        <v>0.34027777777777773</v>
      </c>
      <c r="H1593" s="192">
        <v>0.72916666666666663</v>
      </c>
      <c r="I1593" s="71">
        <v>44362</v>
      </c>
      <c r="J1593" s="201">
        <v>44363</v>
      </c>
      <c r="K1593" s="71">
        <v>44362</v>
      </c>
      <c r="L1593" s="71">
        <v>44362</v>
      </c>
      <c r="M1593" s="70">
        <v>0.43055555555555558</v>
      </c>
      <c r="N1593" s="70">
        <v>0.4513888888888889</v>
      </c>
      <c r="O1593" s="50" t="s">
        <v>271</v>
      </c>
      <c r="P1593" s="50" t="s">
        <v>267</v>
      </c>
      <c r="Q1593" s="50" t="s">
        <v>47</v>
      </c>
      <c r="R1593" s="50" t="s">
        <v>443</v>
      </c>
      <c r="S1593" s="50" t="s">
        <v>337</v>
      </c>
      <c r="T1593" s="50" t="s">
        <v>186</v>
      </c>
      <c r="U1593" s="151">
        <f t="shared" si="525"/>
        <v>1</v>
      </c>
      <c r="V1593" s="50">
        <f t="shared" si="526"/>
        <v>1</v>
      </c>
      <c r="W1593" s="152">
        <f t="shared" si="541"/>
        <v>0.82638888888888884</v>
      </c>
      <c r="X1593" s="152">
        <f t="shared" si="542"/>
        <v>1.0555555555555556</v>
      </c>
      <c r="Y1593" s="134">
        <f t="shared" si="529"/>
        <v>0</v>
      </c>
      <c r="Z1593" s="152">
        <f t="shared" si="530"/>
        <v>0.14583333333333337</v>
      </c>
      <c r="AA1593" s="152">
        <f t="shared" si="531"/>
        <v>1.2013888888888888</v>
      </c>
      <c r="AB1593" s="91">
        <f t="shared" si="532"/>
        <v>16</v>
      </c>
      <c r="AC1593" s="81">
        <f t="shared" si="533"/>
        <v>6</v>
      </c>
      <c r="AD1593" s="81">
        <f t="shared" si="534"/>
        <v>24</v>
      </c>
      <c r="AE1593" s="81" t="str">
        <f t="shared" si="535"/>
        <v>6-24</v>
      </c>
      <c r="AF1593" s="152">
        <f t="shared" si="543"/>
        <v>2.0833333333333315E-2</v>
      </c>
      <c r="AG1593" s="153">
        <f t="shared" si="537"/>
        <v>0</v>
      </c>
      <c r="AH1593" s="85">
        <f t="shared" si="538"/>
        <v>1</v>
      </c>
      <c r="AI1593" s="81">
        <f t="shared" si="539"/>
        <v>24</v>
      </c>
    </row>
    <row r="1594" spans="2:35" ht="30" x14ac:dyDescent="0.25">
      <c r="B1594" s="50" t="s">
        <v>193</v>
      </c>
      <c r="C1594" s="85">
        <v>569</v>
      </c>
      <c r="D1594" s="85">
        <f t="shared" si="540"/>
        <v>0</v>
      </c>
      <c r="E1594" s="260" t="s">
        <v>2384</v>
      </c>
      <c r="F1594" s="50" t="s">
        <v>897</v>
      </c>
      <c r="G1594" s="70">
        <v>0.34027777777777773</v>
      </c>
      <c r="H1594" s="192">
        <v>0.72916666666666663</v>
      </c>
      <c r="I1594" s="71">
        <v>44362</v>
      </c>
      <c r="J1594" s="201">
        <v>44363</v>
      </c>
      <c r="K1594" s="71">
        <v>44362</v>
      </c>
      <c r="L1594" s="71">
        <v>44362</v>
      </c>
      <c r="M1594" s="70">
        <v>0.58333333333333337</v>
      </c>
      <c r="N1594" s="70">
        <v>0.70833333333333337</v>
      </c>
      <c r="O1594" s="50" t="s">
        <v>84</v>
      </c>
      <c r="P1594" s="50" t="s">
        <v>267</v>
      </c>
      <c r="Q1594" s="50" t="s">
        <v>47</v>
      </c>
      <c r="R1594" s="50" t="s">
        <v>351</v>
      </c>
      <c r="S1594" s="50" t="s">
        <v>337</v>
      </c>
      <c r="T1594" s="50" t="s">
        <v>186</v>
      </c>
      <c r="U1594" s="151">
        <f t="shared" si="525"/>
        <v>1</v>
      </c>
      <c r="V1594" s="50">
        <f t="shared" si="526"/>
        <v>1</v>
      </c>
      <c r="W1594" s="152">
        <f t="shared" si="541"/>
        <v>0.82638888888888884</v>
      </c>
      <c r="X1594" s="152">
        <f t="shared" si="542"/>
        <v>1.0555555555555556</v>
      </c>
      <c r="Y1594" s="134">
        <f t="shared" si="529"/>
        <v>0</v>
      </c>
      <c r="Z1594" s="152">
        <f t="shared" si="530"/>
        <v>0.14583333333333337</v>
      </c>
      <c r="AA1594" s="152">
        <f t="shared" si="531"/>
        <v>1.2013888888888888</v>
      </c>
      <c r="AB1594" s="91">
        <f t="shared" si="532"/>
        <v>16</v>
      </c>
      <c r="AC1594" s="81">
        <f t="shared" si="533"/>
        <v>6</v>
      </c>
      <c r="AD1594" s="81">
        <f t="shared" si="534"/>
        <v>24</v>
      </c>
      <c r="AE1594" s="81" t="str">
        <f t="shared" si="535"/>
        <v>6-24</v>
      </c>
      <c r="AF1594" s="152">
        <f t="shared" si="543"/>
        <v>0.125</v>
      </c>
      <c r="AG1594" s="153">
        <f t="shared" si="537"/>
        <v>0</v>
      </c>
      <c r="AH1594" s="85">
        <f t="shared" si="538"/>
        <v>1</v>
      </c>
      <c r="AI1594" s="81">
        <f t="shared" si="539"/>
        <v>24</v>
      </c>
    </row>
    <row r="1595" spans="2:35" ht="45" x14ac:dyDescent="0.25">
      <c r="B1595" s="50" t="s">
        <v>193</v>
      </c>
      <c r="C1595" s="85">
        <v>569</v>
      </c>
      <c r="D1595" s="85">
        <f t="shared" si="540"/>
        <v>0</v>
      </c>
      <c r="E1595" s="260" t="s">
        <v>2385</v>
      </c>
      <c r="F1595" s="267" t="s">
        <v>1908</v>
      </c>
      <c r="G1595" s="70">
        <v>0.34027777777777773</v>
      </c>
      <c r="H1595" s="192">
        <v>0.72916666666666663</v>
      </c>
      <c r="I1595" s="71">
        <v>44362</v>
      </c>
      <c r="J1595" s="201">
        <v>44363</v>
      </c>
      <c r="K1595" s="71">
        <v>44362</v>
      </c>
      <c r="L1595" s="71">
        <v>44362</v>
      </c>
      <c r="M1595" s="192">
        <v>0.63194444444444442</v>
      </c>
      <c r="N1595" s="192">
        <v>0.72916666666666663</v>
      </c>
      <c r="O1595" s="267" t="s">
        <v>62</v>
      </c>
      <c r="P1595" s="50" t="s">
        <v>267</v>
      </c>
      <c r="Q1595" s="50" t="s">
        <v>47</v>
      </c>
      <c r="R1595" s="267" t="s">
        <v>349</v>
      </c>
      <c r="S1595" s="267" t="s">
        <v>336</v>
      </c>
      <c r="T1595" s="50" t="s">
        <v>186</v>
      </c>
      <c r="U1595" s="151">
        <f t="shared" si="525"/>
        <v>1</v>
      </c>
      <c r="V1595" s="50">
        <f t="shared" si="526"/>
        <v>1</v>
      </c>
      <c r="W1595" s="152">
        <f t="shared" si="541"/>
        <v>0.82638888888888884</v>
      </c>
      <c r="X1595" s="152">
        <f t="shared" si="542"/>
        <v>1.0555555555555556</v>
      </c>
      <c r="Y1595" s="134">
        <f t="shared" si="529"/>
        <v>0</v>
      </c>
      <c r="Z1595" s="152">
        <f t="shared" si="530"/>
        <v>0.14583333333333337</v>
      </c>
      <c r="AA1595" s="152">
        <f t="shared" si="531"/>
        <v>1.2013888888888888</v>
      </c>
      <c r="AB1595" s="91">
        <f t="shared" si="532"/>
        <v>16</v>
      </c>
      <c r="AC1595" s="81">
        <f t="shared" si="533"/>
        <v>6</v>
      </c>
      <c r="AD1595" s="81">
        <f t="shared" si="534"/>
        <v>24</v>
      </c>
      <c r="AE1595" s="81" t="str">
        <f t="shared" si="535"/>
        <v>6-24</v>
      </c>
      <c r="AF1595" s="152">
        <f t="shared" si="543"/>
        <v>9.722222222222221E-2</v>
      </c>
      <c r="AG1595" s="153">
        <f t="shared" si="537"/>
        <v>0</v>
      </c>
      <c r="AH1595" s="85">
        <f t="shared" si="538"/>
        <v>1</v>
      </c>
      <c r="AI1595" s="81">
        <f t="shared" si="539"/>
        <v>24</v>
      </c>
    </row>
    <row r="1596" spans="2:35" x14ac:dyDescent="0.25">
      <c r="B1596" s="50" t="s">
        <v>193</v>
      </c>
      <c r="C1596" s="85">
        <v>569</v>
      </c>
      <c r="D1596" s="85">
        <f t="shared" si="540"/>
        <v>0</v>
      </c>
      <c r="E1596" s="267" t="s">
        <v>2386</v>
      </c>
      <c r="F1596" s="267" t="s">
        <v>344</v>
      </c>
      <c r="G1596" s="70">
        <v>0.34027777777777773</v>
      </c>
      <c r="H1596" s="192">
        <v>0.72916666666666663</v>
      </c>
      <c r="I1596" s="71">
        <v>44362</v>
      </c>
      <c r="J1596" s="201">
        <v>44363</v>
      </c>
      <c r="K1596" s="71">
        <v>44362</v>
      </c>
      <c r="L1596" s="71">
        <v>44362</v>
      </c>
      <c r="M1596" s="192">
        <v>0.625</v>
      </c>
      <c r="N1596" s="192">
        <v>0.69444444444444453</v>
      </c>
      <c r="O1596" s="267" t="s">
        <v>738</v>
      </c>
      <c r="P1596" s="50" t="s">
        <v>267</v>
      </c>
      <c r="Q1596" s="50" t="s">
        <v>47</v>
      </c>
      <c r="R1596" s="267" t="s">
        <v>344</v>
      </c>
      <c r="S1596" s="267" t="s">
        <v>336</v>
      </c>
      <c r="T1596" s="50" t="s">
        <v>186</v>
      </c>
      <c r="U1596" s="151">
        <f t="shared" si="525"/>
        <v>1</v>
      </c>
      <c r="V1596" s="50">
        <f t="shared" si="526"/>
        <v>1</v>
      </c>
      <c r="W1596" s="152">
        <f t="shared" si="541"/>
        <v>0.82638888888888884</v>
      </c>
      <c r="X1596" s="152">
        <f t="shared" si="542"/>
        <v>1.0555555555555556</v>
      </c>
      <c r="Y1596" s="134">
        <f t="shared" si="529"/>
        <v>0</v>
      </c>
      <c r="Z1596" s="152">
        <f t="shared" si="530"/>
        <v>0.14583333333333337</v>
      </c>
      <c r="AA1596" s="152">
        <f t="shared" si="531"/>
        <v>1.2013888888888888</v>
      </c>
      <c r="AB1596" s="91">
        <f t="shared" si="532"/>
        <v>16</v>
      </c>
      <c r="AC1596" s="81">
        <f t="shared" si="533"/>
        <v>6</v>
      </c>
      <c r="AD1596" s="81">
        <f t="shared" si="534"/>
        <v>24</v>
      </c>
      <c r="AE1596" s="81" t="str">
        <f t="shared" si="535"/>
        <v>6-24</v>
      </c>
      <c r="AF1596" s="152">
        <f t="shared" si="543"/>
        <v>6.9444444444444531E-2</v>
      </c>
      <c r="AG1596" s="153">
        <f t="shared" si="537"/>
        <v>0</v>
      </c>
      <c r="AH1596" s="85">
        <f t="shared" si="538"/>
        <v>1</v>
      </c>
      <c r="AI1596" s="81">
        <f t="shared" si="539"/>
        <v>24</v>
      </c>
    </row>
    <row r="1597" spans="2:35" ht="30" x14ac:dyDescent="0.25">
      <c r="B1597" s="50" t="s">
        <v>193</v>
      </c>
      <c r="C1597" s="85">
        <v>569</v>
      </c>
      <c r="D1597" s="85">
        <f t="shared" si="540"/>
        <v>0</v>
      </c>
      <c r="E1597" s="260" t="s">
        <v>2409</v>
      </c>
      <c r="F1597" s="267" t="s">
        <v>950</v>
      </c>
      <c r="G1597" s="70">
        <v>0.34027777777777773</v>
      </c>
      <c r="H1597" s="192">
        <v>0.72916666666666663</v>
      </c>
      <c r="I1597" s="71">
        <v>44362</v>
      </c>
      <c r="J1597" s="201">
        <v>44363</v>
      </c>
      <c r="K1597" s="201">
        <v>44363</v>
      </c>
      <c r="L1597" s="201">
        <v>44363</v>
      </c>
      <c r="M1597" s="192">
        <v>0.45833333333333331</v>
      </c>
      <c r="N1597" s="192">
        <v>0.5</v>
      </c>
      <c r="O1597" s="267" t="s">
        <v>84</v>
      </c>
      <c r="P1597" s="50" t="s">
        <v>267</v>
      </c>
      <c r="Q1597" s="50" t="s">
        <v>47</v>
      </c>
      <c r="R1597" s="267" t="s">
        <v>351</v>
      </c>
      <c r="S1597" s="267" t="s">
        <v>337</v>
      </c>
      <c r="T1597" s="50" t="s">
        <v>186</v>
      </c>
      <c r="U1597" s="151">
        <f t="shared" si="525"/>
        <v>1</v>
      </c>
      <c r="V1597" s="50">
        <f t="shared" si="526"/>
        <v>1</v>
      </c>
      <c r="W1597" s="152">
        <f t="shared" si="541"/>
        <v>0.82638888888888884</v>
      </c>
      <c r="X1597" s="152">
        <f t="shared" si="542"/>
        <v>1.0555555555555556</v>
      </c>
      <c r="Y1597" s="134">
        <f t="shared" si="529"/>
        <v>0</v>
      </c>
      <c r="Z1597" s="152">
        <f t="shared" si="530"/>
        <v>0.14583333333333337</v>
      </c>
      <c r="AA1597" s="152">
        <f t="shared" si="531"/>
        <v>1.2013888888888888</v>
      </c>
      <c r="AB1597" s="91">
        <f t="shared" si="532"/>
        <v>16</v>
      </c>
      <c r="AC1597" s="81">
        <f t="shared" si="533"/>
        <v>6</v>
      </c>
      <c r="AD1597" s="81">
        <f t="shared" si="534"/>
        <v>24</v>
      </c>
      <c r="AE1597" s="81" t="str">
        <f t="shared" si="535"/>
        <v>6-24</v>
      </c>
      <c r="AF1597" s="152">
        <f t="shared" si="543"/>
        <v>4.1666666666666685E-2</v>
      </c>
      <c r="AG1597" s="153">
        <f t="shared" si="537"/>
        <v>0</v>
      </c>
      <c r="AH1597" s="85">
        <f t="shared" si="538"/>
        <v>1</v>
      </c>
      <c r="AI1597" s="81">
        <f t="shared" si="539"/>
        <v>24</v>
      </c>
    </row>
    <row r="1598" spans="2:35" x14ac:dyDescent="0.25">
      <c r="B1598" s="50" t="s">
        <v>193</v>
      </c>
      <c r="C1598" s="85">
        <v>569</v>
      </c>
      <c r="D1598" s="85">
        <f t="shared" si="540"/>
        <v>0</v>
      </c>
      <c r="E1598" s="267" t="s">
        <v>2346</v>
      </c>
      <c r="F1598" s="267" t="s">
        <v>887</v>
      </c>
      <c r="G1598" s="70">
        <v>0.34027777777777773</v>
      </c>
      <c r="H1598" s="192">
        <v>0.72916666666666663</v>
      </c>
      <c r="I1598" s="71">
        <v>44362</v>
      </c>
      <c r="J1598" s="201">
        <v>44363</v>
      </c>
      <c r="K1598" s="201">
        <v>44363</v>
      </c>
      <c r="L1598" s="201">
        <v>44363</v>
      </c>
      <c r="M1598" s="192">
        <v>0.3125</v>
      </c>
      <c r="N1598" s="192">
        <v>0.72916666666666663</v>
      </c>
      <c r="O1598" s="267" t="s">
        <v>323</v>
      </c>
      <c r="P1598" s="50" t="s">
        <v>267</v>
      </c>
      <c r="Q1598" s="50" t="s">
        <v>47</v>
      </c>
      <c r="R1598" s="267" t="s">
        <v>352</v>
      </c>
      <c r="S1598" s="267" t="s">
        <v>337</v>
      </c>
      <c r="T1598" s="50" t="s">
        <v>186</v>
      </c>
      <c r="U1598" s="151">
        <f t="shared" si="525"/>
        <v>1</v>
      </c>
      <c r="V1598" s="50">
        <f t="shared" si="526"/>
        <v>1</v>
      </c>
      <c r="W1598" s="152">
        <f t="shared" si="541"/>
        <v>0.82638888888888884</v>
      </c>
      <c r="X1598" s="152">
        <f t="shared" si="542"/>
        <v>1.0555555555555556</v>
      </c>
      <c r="Y1598" s="134">
        <f t="shared" si="529"/>
        <v>0</v>
      </c>
      <c r="Z1598" s="152">
        <f t="shared" si="530"/>
        <v>0.14583333333333337</v>
      </c>
      <c r="AA1598" s="152">
        <f t="shared" si="531"/>
        <v>1.2013888888888888</v>
      </c>
      <c r="AB1598" s="91">
        <f t="shared" si="532"/>
        <v>16</v>
      </c>
      <c r="AC1598" s="81">
        <f t="shared" si="533"/>
        <v>6</v>
      </c>
      <c r="AD1598" s="81">
        <f t="shared" si="534"/>
        <v>24</v>
      </c>
      <c r="AE1598" s="81" t="str">
        <f t="shared" si="535"/>
        <v>6-24</v>
      </c>
      <c r="AF1598" s="152">
        <f t="shared" si="543"/>
        <v>0.33366666666666661</v>
      </c>
      <c r="AG1598" s="153">
        <f t="shared" si="537"/>
        <v>0</v>
      </c>
      <c r="AH1598" s="85">
        <f t="shared" si="538"/>
        <v>1</v>
      </c>
      <c r="AI1598" s="81">
        <f t="shared" si="539"/>
        <v>24</v>
      </c>
    </row>
    <row r="1599" spans="2:35" x14ac:dyDescent="0.25">
      <c r="B1599" s="50" t="s">
        <v>2353</v>
      </c>
      <c r="C1599" s="85">
        <v>569</v>
      </c>
      <c r="D1599" s="85">
        <f t="shared" si="540"/>
        <v>1</v>
      </c>
      <c r="E1599" s="267" t="s">
        <v>2408</v>
      </c>
      <c r="F1599" s="267" t="s">
        <v>903</v>
      </c>
      <c r="G1599" s="70">
        <v>0.34027777777777773</v>
      </c>
      <c r="H1599" s="192">
        <v>0.72916666666666663</v>
      </c>
      <c r="I1599" s="71">
        <v>44362</v>
      </c>
      <c r="J1599" s="201">
        <v>44363</v>
      </c>
      <c r="K1599" s="201">
        <v>44363</v>
      </c>
      <c r="L1599" s="201">
        <v>44363</v>
      </c>
      <c r="M1599" s="192">
        <v>0.60416666666666663</v>
      </c>
      <c r="N1599" s="192">
        <v>0.65138888888888891</v>
      </c>
      <c r="O1599" s="267" t="s">
        <v>2176</v>
      </c>
      <c r="P1599" s="50" t="s">
        <v>267</v>
      </c>
      <c r="Q1599" s="50" t="s">
        <v>47</v>
      </c>
      <c r="R1599" s="267" t="s">
        <v>2138</v>
      </c>
      <c r="S1599" s="267" t="s">
        <v>337</v>
      </c>
      <c r="T1599" s="50" t="s">
        <v>186</v>
      </c>
      <c r="U1599" s="151">
        <f t="shared" si="525"/>
        <v>1</v>
      </c>
      <c r="V1599" s="50">
        <f t="shared" si="526"/>
        <v>1</v>
      </c>
      <c r="W1599" s="152">
        <f t="shared" si="541"/>
        <v>0.82638888888888884</v>
      </c>
      <c r="X1599" s="152">
        <f t="shared" si="542"/>
        <v>1.0555555555555556</v>
      </c>
      <c r="Y1599" s="134">
        <f t="shared" si="529"/>
        <v>0</v>
      </c>
      <c r="Z1599" s="152">
        <f t="shared" si="530"/>
        <v>0.14583333333333337</v>
      </c>
      <c r="AA1599" s="152">
        <f t="shared" si="531"/>
        <v>1.2013888888888888</v>
      </c>
      <c r="AB1599" s="91">
        <f t="shared" si="532"/>
        <v>16</v>
      </c>
      <c r="AC1599" s="81">
        <f t="shared" si="533"/>
        <v>6</v>
      </c>
      <c r="AD1599" s="81">
        <f t="shared" si="534"/>
        <v>24</v>
      </c>
      <c r="AE1599" s="81" t="str">
        <f t="shared" si="535"/>
        <v>6-24</v>
      </c>
      <c r="AF1599" s="152">
        <f t="shared" si="543"/>
        <v>4.7222222222222276E-2</v>
      </c>
      <c r="AG1599" s="153">
        <f t="shared" si="537"/>
        <v>0</v>
      </c>
      <c r="AH1599" s="85">
        <f t="shared" si="538"/>
        <v>1</v>
      </c>
      <c r="AI1599" s="81">
        <f t="shared" si="539"/>
        <v>24</v>
      </c>
    </row>
    <row r="1600" spans="2:35" x14ac:dyDescent="0.25">
      <c r="B1600" s="50" t="s">
        <v>121</v>
      </c>
      <c r="C1600" s="85">
        <v>570</v>
      </c>
      <c r="D1600" s="85">
        <f t="shared" si="540"/>
        <v>0</v>
      </c>
      <c r="E1600" s="50" t="s">
        <v>2354</v>
      </c>
      <c r="F1600" s="50" t="s">
        <v>441</v>
      </c>
      <c r="G1600" s="70">
        <v>0.34027777777777773</v>
      </c>
      <c r="H1600" s="192">
        <v>0.68055555555555547</v>
      </c>
      <c r="I1600" s="71">
        <v>44362</v>
      </c>
      <c r="J1600" s="201">
        <v>44363</v>
      </c>
      <c r="K1600" s="71">
        <v>44362</v>
      </c>
      <c r="L1600" s="71">
        <v>44362</v>
      </c>
      <c r="M1600" s="70">
        <v>0.34375</v>
      </c>
      <c r="N1600" s="70">
        <v>0.35416666666666669</v>
      </c>
      <c r="O1600" s="50" t="s">
        <v>271</v>
      </c>
      <c r="P1600" s="50" t="s">
        <v>122</v>
      </c>
      <c r="Q1600" s="50" t="s">
        <v>77</v>
      </c>
      <c r="R1600" s="50" t="s">
        <v>338</v>
      </c>
      <c r="S1600" s="50" t="s">
        <v>336</v>
      </c>
      <c r="T1600" s="50" t="s">
        <v>184</v>
      </c>
      <c r="U1600" s="151">
        <f t="shared" si="525"/>
        <v>1</v>
      </c>
      <c r="V1600" s="50">
        <f t="shared" si="526"/>
        <v>1</v>
      </c>
      <c r="W1600" s="152">
        <f t="shared" si="541"/>
        <v>0.77777777777777768</v>
      </c>
      <c r="X1600" s="152">
        <f t="shared" si="542"/>
        <v>1.0069444444444444</v>
      </c>
      <c r="Y1600" s="134">
        <f t="shared" si="529"/>
        <v>0</v>
      </c>
      <c r="Z1600" s="152">
        <f t="shared" si="530"/>
        <v>0.19444444444444453</v>
      </c>
      <c r="AA1600" s="152">
        <f t="shared" si="531"/>
        <v>1.2013888888888888</v>
      </c>
      <c r="AB1600" s="91">
        <f t="shared" si="532"/>
        <v>16</v>
      </c>
      <c r="AC1600" s="81">
        <f t="shared" si="533"/>
        <v>6</v>
      </c>
      <c r="AD1600" s="81">
        <f t="shared" si="534"/>
        <v>24</v>
      </c>
      <c r="AE1600" s="81" t="str">
        <f t="shared" si="535"/>
        <v>6-24</v>
      </c>
      <c r="AF1600" s="152">
        <f t="shared" si="543"/>
        <v>1.0416666666666685E-2</v>
      </c>
      <c r="AG1600" s="153">
        <f t="shared" si="537"/>
        <v>0</v>
      </c>
      <c r="AH1600" s="85">
        <f t="shared" si="538"/>
        <v>1</v>
      </c>
      <c r="AI1600" s="81">
        <f t="shared" si="539"/>
        <v>24</v>
      </c>
    </row>
    <row r="1601" spans="2:35" x14ac:dyDescent="0.25">
      <c r="B1601" s="50" t="s">
        <v>121</v>
      </c>
      <c r="C1601" s="85">
        <v>570</v>
      </c>
      <c r="D1601" s="85">
        <f t="shared" si="540"/>
        <v>0</v>
      </c>
      <c r="E1601" s="267" t="s">
        <v>2381</v>
      </c>
      <c r="F1601" s="50" t="s">
        <v>441</v>
      </c>
      <c r="G1601" s="70">
        <v>0.34027777777777773</v>
      </c>
      <c r="H1601" s="192">
        <v>0.68055555555555547</v>
      </c>
      <c r="I1601" s="71">
        <v>44362</v>
      </c>
      <c r="J1601" s="201">
        <v>44363</v>
      </c>
      <c r="K1601" s="71">
        <v>44362</v>
      </c>
      <c r="L1601" s="71">
        <v>44362</v>
      </c>
      <c r="M1601" s="192">
        <v>0.58333333333333337</v>
      </c>
      <c r="N1601" s="192">
        <v>0.72916666666666663</v>
      </c>
      <c r="O1601" s="50" t="s">
        <v>65</v>
      </c>
      <c r="P1601" s="50" t="s">
        <v>122</v>
      </c>
      <c r="Q1601" s="50" t="s">
        <v>77</v>
      </c>
      <c r="R1601" s="50" t="s">
        <v>338</v>
      </c>
      <c r="S1601" s="50" t="s">
        <v>336</v>
      </c>
      <c r="T1601" s="50" t="s">
        <v>184</v>
      </c>
      <c r="U1601" s="151">
        <f t="shared" si="525"/>
        <v>1</v>
      </c>
      <c r="V1601" s="50">
        <f t="shared" si="526"/>
        <v>1</v>
      </c>
      <c r="W1601" s="152">
        <f t="shared" si="541"/>
        <v>0.77777777777777768</v>
      </c>
      <c r="X1601" s="152">
        <f t="shared" si="542"/>
        <v>1.0069444444444444</v>
      </c>
      <c r="Y1601" s="134">
        <f t="shared" si="529"/>
        <v>0</v>
      </c>
      <c r="Z1601" s="152">
        <f t="shared" si="530"/>
        <v>0.19444444444444453</v>
      </c>
      <c r="AA1601" s="152">
        <f t="shared" si="531"/>
        <v>1.2013888888888888</v>
      </c>
      <c r="AB1601" s="91">
        <f t="shared" si="532"/>
        <v>16</v>
      </c>
      <c r="AC1601" s="81">
        <f t="shared" si="533"/>
        <v>6</v>
      </c>
      <c r="AD1601" s="81">
        <f t="shared" si="534"/>
        <v>24</v>
      </c>
      <c r="AE1601" s="81" t="str">
        <f t="shared" si="535"/>
        <v>6-24</v>
      </c>
      <c r="AF1601" s="152">
        <f t="shared" si="543"/>
        <v>0.14583333333333326</v>
      </c>
      <c r="AG1601" s="153">
        <f t="shared" si="537"/>
        <v>0</v>
      </c>
      <c r="AH1601" s="85">
        <f t="shared" si="538"/>
        <v>1</v>
      </c>
      <c r="AI1601" s="81">
        <f t="shared" si="539"/>
        <v>24</v>
      </c>
    </row>
    <row r="1602" spans="2:35" ht="30" x14ac:dyDescent="0.25">
      <c r="B1602" s="50" t="s">
        <v>121</v>
      </c>
      <c r="C1602" s="85">
        <v>570</v>
      </c>
      <c r="D1602" s="85">
        <f t="shared" si="540"/>
        <v>0</v>
      </c>
      <c r="E1602" s="72" t="s">
        <v>2355</v>
      </c>
      <c r="F1602" s="50" t="s">
        <v>441</v>
      </c>
      <c r="G1602" s="70">
        <v>0.34027777777777773</v>
      </c>
      <c r="H1602" s="192">
        <v>0.68055555555555547</v>
      </c>
      <c r="I1602" s="71">
        <v>44362</v>
      </c>
      <c r="J1602" s="201">
        <v>44363</v>
      </c>
      <c r="K1602" s="71">
        <v>44362</v>
      </c>
      <c r="L1602" s="71">
        <v>44362</v>
      </c>
      <c r="M1602" s="70">
        <v>0.3611111111111111</v>
      </c>
      <c r="N1602" s="70">
        <v>0.47222222222222227</v>
      </c>
      <c r="O1602" s="50" t="s">
        <v>174</v>
      </c>
      <c r="P1602" s="50" t="s">
        <v>122</v>
      </c>
      <c r="Q1602" s="50" t="s">
        <v>77</v>
      </c>
      <c r="R1602" s="50" t="s">
        <v>338</v>
      </c>
      <c r="S1602" s="50" t="s">
        <v>336</v>
      </c>
      <c r="T1602" s="50" t="s">
        <v>184</v>
      </c>
      <c r="U1602" s="151">
        <f t="shared" si="525"/>
        <v>1</v>
      </c>
      <c r="V1602" s="50">
        <f t="shared" si="526"/>
        <v>1</v>
      </c>
      <c r="W1602" s="152">
        <f t="shared" si="541"/>
        <v>0.77777777777777768</v>
      </c>
      <c r="X1602" s="152">
        <f t="shared" si="542"/>
        <v>1.0069444444444444</v>
      </c>
      <c r="Y1602" s="134">
        <f t="shared" si="529"/>
        <v>0</v>
      </c>
      <c r="Z1602" s="152">
        <f t="shared" si="530"/>
        <v>0.19444444444444453</v>
      </c>
      <c r="AA1602" s="152">
        <f t="shared" si="531"/>
        <v>1.2013888888888888</v>
      </c>
      <c r="AB1602" s="91">
        <f t="shared" si="532"/>
        <v>16</v>
      </c>
      <c r="AC1602" s="81">
        <f t="shared" si="533"/>
        <v>6</v>
      </c>
      <c r="AD1602" s="81">
        <f t="shared" si="534"/>
        <v>24</v>
      </c>
      <c r="AE1602" s="81" t="str">
        <f t="shared" si="535"/>
        <v>6-24</v>
      </c>
      <c r="AF1602" s="152">
        <f t="shared" si="543"/>
        <v>0.11111111111111116</v>
      </c>
      <c r="AG1602" s="153">
        <f t="shared" si="537"/>
        <v>0</v>
      </c>
      <c r="AH1602" s="85">
        <f t="shared" si="538"/>
        <v>1</v>
      </c>
      <c r="AI1602" s="81">
        <f t="shared" si="539"/>
        <v>24</v>
      </c>
    </row>
    <row r="1603" spans="2:35" ht="30" x14ac:dyDescent="0.25">
      <c r="B1603" s="50" t="s">
        <v>121</v>
      </c>
      <c r="C1603" s="85">
        <v>570</v>
      </c>
      <c r="D1603" s="85">
        <f t="shared" si="540"/>
        <v>0</v>
      </c>
      <c r="E1603" s="72" t="s">
        <v>2418</v>
      </c>
      <c r="F1603" s="50" t="s">
        <v>887</v>
      </c>
      <c r="G1603" s="70">
        <v>0.34027777777777773</v>
      </c>
      <c r="H1603" s="192">
        <v>0.68055555555555547</v>
      </c>
      <c r="I1603" s="71">
        <v>44362</v>
      </c>
      <c r="J1603" s="201">
        <v>44363</v>
      </c>
      <c r="K1603" s="201">
        <v>44363</v>
      </c>
      <c r="L1603" s="201">
        <v>44363</v>
      </c>
      <c r="M1603" s="70">
        <v>0.41666666666666669</v>
      </c>
      <c r="N1603" s="70">
        <v>0.45833333333333331</v>
      </c>
      <c r="O1603" s="50" t="s">
        <v>400</v>
      </c>
      <c r="P1603" s="50" t="s">
        <v>122</v>
      </c>
      <c r="Q1603" s="50" t="s">
        <v>77</v>
      </c>
      <c r="R1603" s="50" t="s">
        <v>352</v>
      </c>
      <c r="S1603" s="50" t="s">
        <v>2422</v>
      </c>
      <c r="T1603" s="50" t="s">
        <v>184</v>
      </c>
      <c r="U1603" s="151">
        <f t="shared" si="525"/>
        <v>1</v>
      </c>
      <c r="V1603" s="50">
        <f t="shared" si="526"/>
        <v>1</v>
      </c>
      <c r="W1603" s="152">
        <f t="shared" si="541"/>
        <v>0.77777777777777768</v>
      </c>
      <c r="X1603" s="152">
        <f t="shared" si="542"/>
        <v>1.0069444444444444</v>
      </c>
      <c r="Y1603" s="134">
        <f t="shared" si="529"/>
        <v>0</v>
      </c>
      <c r="Z1603" s="152">
        <f t="shared" si="530"/>
        <v>0.19444444444444453</v>
      </c>
      <c r="AA1603" s="152">
        <f t="shared" si="531"/>
        <v>1.2013888888888888</v>
      </c>
      <c r="AB1603" s="91">
        <f t="shared" si="532"/>
        <v>16</v>
      </c>
      <c r="AC1603" s="81">
        <f t="shared" si="533"/>
        <v>6</v>
      </c>
      <c r="AD1603" s="81">
        <f t="shared" si="534"/>
        <v>24</v>
      </c>
      <c r="AE1603" s="81" t="str">
        <f t="shared" si="535"/>
        <v>6-24</v>
      </c>
      <c r="AF1603" s="152">
        <f t="shared" si="543"/>
        <v>4.166666666666663E-2</v>
      </c>
      <c r="AG1603" s="153">
        <f t="shared" si="537"/>
        <v>0</v>
      </c>
      <c r="AH1603" s="85">
        <f t="shared" si="538"/>
        <v>1</v>
      </c>
      <c r="AI1603" s="81">
        <f t="shared" si="539"/>
        <v>24</v>
      </c>
    </row>
    <row r="1604" spans="2:35" x14ac:dyDescent="0.25">
      <c r="B1604" s="50" t="s">
        <v>121</v>
      </c>
      <c r="C1604" s="85">
        <v>570</v>
      </c>
      <c r="D1604" s="85">
        <f t="shared" si="540"/>
        <v>0</v>
      </c>
      <c r="E1604" s="72" t="s">
        <v>2419</v>
      </c>
      <c r="F1604" s="50" t="s">
        <v>1908</v>
      </c>
      <c r="G1604" s="70">
        <v>0.34027777777777773</v>
      </c>
      <c r="H1604" s="192">
        <v>0.68055555555555547</v>
      </c>
      <c r="I1604" s="71">
        <v>44362</v>
      </c>
      <c r="J1604" s="201">
        <v>44363</v>
      </c>
      <c r="K1604" s="201">
        <v>44363</v>
      </c>
      <c r="L1604" s="201">
        <v>44363</v>
      </c>
      <c r="M1604" s="70">
        <v>0.43055555555555558</v>
      </c>
      <c r="N1604" s="70">
        <v>0.5</v>
      </c>
      <c r="O1604" s="50" t="s">
        <v>62</v>
      </c>
      <c r="P1604" s="50" t="s">
        <v>122</v>
      </c>
      <c r="Q1604" s="50" t="s">
        <v>77</v>
      </c>
      <c r="R1604" s="50" t="s">
        <v>349</v>
      </c>
      <c r="S1604" s="50" t="s">
        <v>337</v>
      </c>
      <c r="T1604" s="50" t="s">
        <v>184</v>
      </c>
      <c r="U1604" s="151">
        <f t="shared" si="525"/>
        <v>1</v>
      </c>
      <c r="V1604" s="50">
        <f t="shared" si="526"/>
        <v>1</v>
      </c>
      <c r="W1604" s="152">
        <f t="shared" si="541"/>
        <v>0.77777777777777768</v>
      </c>
      <c r="X1604" s="152">
        <f t="shared" si="542"/>
        <v>1.0069444444444444</v>
      </c>
      <c r="Y1604" s="134">
        <f t="shared" si="529"/>
        <v>0</v>
      </c>
      <c r="Z1604" s="152">
        <f t="shared" si="530"/>
        <v>0.19444444444444453</v>
      </c>
      <c r="AA1604" s="152">
        <f t="shared" si="531"/>
        <v>1.2013888888888888</v>
      </c>
      <c r="AB1604" s="91">
        <f t="shared" si="532"/>
        <v>16</v>
      </c>
      <c r="AC1604" s="81">
        <f t="shared" si="533"/>
        <v>6</v>
      </c>
      <c r="AD1604" s="81">
        <f t="shared" si="534"/>
        <v>24</v>
      </c>
      <c r="AE1604" s="81" t="str">
        <f t="shared" si="535"/>
        <v>6-24</v>
      </c>
      <c r="AF1604" s="152">
        <f t="shared" si="543"/>
        <v>6.944444444444442E-2</v>
      </c>
      <c r="AG1604" s="153">
        <f t="shared" si="537"/>
        <v>0</v>
      </c>
      <c r="AH1604" s="85">
        <f t="shared" si="538"/>
        <v>1</v>
      </c>
      <c r="AI1604" s="81">
        <f t="shared" si="539"/>
        <v>24</v>
      </c>
    </row>
    <row r="1605" spans="2:35" ht="60" x14ac:dyDescent="0.25">
      <c r="B1605" s="50" t="s">
        <v>121</v>
      </c>
      <c r="C1605" s="85">
        <v>570</v>
      </c>
      <c r="D1605" s="85">
        <f t="shared" si="540"/>
        <v>1</v>
      </c>
      <c r="E1605" s="72" t="s">
        <v>2420</v>
      </c>
      <c r="F1605" s="50" t="s">
        <v>441</v>
      </c>
      <c r="G1605" s="70">
        <v>0.34027777777777773</v>
      </c>
      <c r="H1605" s="192">
        <v>0.68055555555555547</v>
      </c>
      <c r="I1605" s="71">
        <v>44362</v>
      </c>
      <c r="J1605" s="201">
        <v>44363</v>
      </c>
      <c r="K1605" s="201">
        <v>44363</v>
      </c>
      <c r="L1605" s="201">
        <v>44363</v>
      </c>
      <c r="M1605" s="70">
        <v>0.33333333333333331</v>
      </c>
      <c r="N1605" s="70">
        <v>0.68055555555555547</v>
      </c>
      <c r="O1605" s="50" t="s">
        <v>65</v>
      </c>
      <c r="P1605" s="50" t="s">
        <v>122</v>
      </c>
      <c r="Q1605" s="50" t="s">
        <v>77</v>
      </c>
      <c r="R1605" s="50" t="s">
        <v>338</v>
      </c>
      <c r="S1605" s="50" t="s">
        <v>2421</v>
      </c>
      <c r="T1605" s="50" t="s">
        <v>184</v>
      </c>
      <c r="U1605" s="151">
        <f t="shared" si="525"/>
        <v>1</v>
      </c>
      <c r="V1605" s="50">
        <f t="shared" si="526"/>
        <v>1</v>
      </c>
      <c r="W1605" s="152">
        <f t="shared" si="541"/>
        <v>0.77777777777777768</v>
      </c>
      <c r="X1605" s="152">
        <f t="shared" si="542"/>
        <v>1.0069444444444444</v>
      </c>
      <c r="Y1605" s="134">
        <f t="shared" si="529"/>
        <v>0</v>
      </c>
      <c r="Z1605" s="152">
        <f t="shared" si="530"/>
        <v>0.19444444444444453</v>
      </c>
      <c r="AA1605" s="152">
        <f t="shared" si="531"/>
        <v>1.2013888888888888</v>
      </c>
      <c r="AB1605" s="91">
        <f t="shared" si="532"/>
        <v>16</v>
      </c>
      <c r="AC1605" s="81">
        <f t="shared" si="533"/>
        <v>6</v>
      </c>
      <c r="AD1605" s="81">
        <f t="shared" si="534"/>
        <v>24</v>
      </c>
      <c r="AE1605" s="81" t="str">
        <f t="shared" si="535"/>
        <v>6-24</v>
      </c>
      <c r="AF1605" s="152">
        <f t="shared" si="543"/>
        <v>0.26422222222222214</v>
      </c>
      <c r="AG1605" s="153">
        <f t="shared" si="537"/>
        <v>0</v>
      </c>
      <c r="AH1605" s="85">
        <f t="shared" si="538"/>
        <v>1</v>
      </c>
      <c r="AI1605" s="81">
        <f t="shared" si="539"/>
        <v>24</v>
      </c>
    </row>
    <row r="1606" spans="2:35" x14ac:dyDescent="0.25">
      <c r="B1606" s="50" t="s">
        <v>81</v>
      </c>
      <c r="C1606" s="85">
        <v>571</v>
      </c>
      <c r="D1606" s="85">
        <f t="shared" si="540"/>
        <v>1</v>
      </c>
      <c r="E1606" s="50" t="s">
        <v>2356</v>
      </c>
      <c r="F1606" s="50" t="s">
        <v>2168</v>
      </c>
      <c r="G1606" s="70">
        <v>0.34375</v>
      </c>
      <c r="H1606" s="70">
        <v>0.38194444444444442</v>
      </c>
      <c r="I1606" s="71">
        <v>44362</v>
      </c>
      <c r="J1606" s="71">
        <v>44362</v>
      </c>
      <c r="K1606" s="71">
        <v>44362</v>
      </c>
      <c r="L1606" s="71">
        <v>44362</v>
      </c>
      <c r="M1606" s="70">
        <v>0.35416666666666669</v>
      </c>
      <c r="N1606" s="70">
        <v>0.38194444444444442</v>
      </c>
      <c r="O1606" s="50" t="s">
        <v>271</v>
      </c>
      <c r="P1606" s="50" t="s">
        <v>409</v>
      </c>
      <c r="Q1606" s="50" t="s">
        <v>47</v>
      </c>
      <c r="R1606" s="50" t="s">
        <v>443</v>
      </c>
      <c r="S1606" s="50" t="s">
        <v>337</v>
      </c>
      <c r="T1606" s="50" t="s">
        <v>187</v>
      </c>
      <c r="U1606" s="151">
        <f t="shared" si="525"/>
        <v>0</v>
      </c>
      <c r="V1606" s="50">
        <f t="shared" si="526"/>
        <v>1</v>
      </c>
      <c r="W1606" s="152">
        <f t="shared" si="541"/>
        <v>3.819444444444442E-2</v>
      </c>
      <c r="X1606" s="152">
        <f t="shared" si="542"/>
        <v>3.819444444444442E-2</v>
      </c>
      <c r="Y1606" s="134">
        <f t="shared" si="529"/>
        <v>1</v>
      </c>
      <c r="Z1606" s="152">
        <f t="shared" si="530"/>
        <v>0</v>
      </c>
      <c r="AA1606" s="152">
        <f t="shared" si="531"/>
        <v>3.819444444444442E-2</v>
      </c>
      <c r="AB1606" s="91">
        <f t="shared" si="532"/>
        <v>15</v>
      </c>
      <c r="AC1606" s="81">
        <f t="shared" si="533"/>
        <v>6</v>
      </c>
      <c r="AD1606" s="81">
        <f t="shared" si="534"/>
        <v>24</v>
      </c>
      <c r="AE1606" s="81" t="str">
        <f t="shared" si="535"/>
        <v>6-24</v>
      </c>
      <c r="AF1606" s="152">
        <f t="shared" si="543"/>
        <v>2.7777777777777735E-2</v>
      </c>
      <c r="AG1606" s="153">
        <f t="shared" si="537"/>
        <v>0</v>
      </c>
      <c r="AH1606" s="85">
        <f t="shared" si="538"/>
        <v>1</v>
      </c>
      <c r="AI1606" s="81">
        <f t="shared" si="539"/>
        <v>24</v>
      </c>
    </row>
    <row r="1607" spans="2:35" x14ac:dyDescent="0.25">
      <c r="B1607" s="50" t="s">
        <v>160</v>
      </c>
      <c r="C1607" s="85">
        <v>572</v>
      </c>
      <c r="D1607" s="85">
        <f t="shared" si="540"/>
        <v>0</v>
      </c>
      <c r="E1607" s="50" t="s">
        <v>2356</v>
      </c>
      <c r="F1607" s="50" t="s">
        <v>2168</v>
      </c>
      <c r="G1607" s="70">
        <v>0.34375</v>
      </c>
      <c r="H1607" s="70">
        <v>0.4826388888888889</v>
      </c>
      <c r="I1607" s="71">
        <v>44362</v>
      </c>
      <c r="J1607" s="71">
        <v>44362</v>
      </c>
      <c r="K1607" s="71">
        <v>44362</v>
      </c>
      <c r="L1607" s="71">
        <v>44362</v>
      </c>
      <c r="M1607" s="70">
        <v>0.38263888888888892</v>
      </c>
      <c r="N1607" s="70">
        <v>0.40277777777777773</v>
      </c>
      <c r="O1607" s="50" t="s">
        <v>271</v>
      </c>
      <c r="P1607" s="50" t="s">
        <v>162</v>
      </c>
      <c r="Q1607" s="50" t="s">
        <v>47</v>
      </c>
      <c r="R1607" s="50" t="s">
        <v>443</v>
      </c>
      <c r="S1607" s="50" t="s">
        <v>337</v>
      </c>
      <c r="T1607" s="50" t="s">
        <v>184</v>
      </c>
      <c r="U1607" s="151">
        <f t="shared" si="525"/>
        <v>0</v>
      </c>
      <c r="V1607" s="50">
        <f t="shared" si="526"/>
        <v>1</v>
      </c>
      <c r="W1607" s="152">
        <f t="shared" si="541"/>
        <v>0.1388888888888889</v>
      </c>
      <c r="X1607" s="152">
        <f t="shared" si="542"/>
        <v>0.1388888888888889</v>
      </c>
      <c r="Y1607" s="134">
        <f t="shared" si="529"/>
        <v>1</v>
      </c>
      <c r="Z1607" s="152">
        <f t="shared" si="530"/>
        <v>0</v>
      </c>
      <c r="AA1607" s="152">
        <f t="shared" si="531"/>
        <v>0.1388888888888889</v>
      </c>
      <c r="AB1607" s="91">
        <f t="shared" si="532"/>
        <v>15</v>
      </c>
      <c r="AC1607" s="81">
        <f t="shared" si="533"/>
        <v>6</v>
      </c>
      <c r="AD1607" s="81">
        <f t="shared" si="534"/>
        <v>24</v>
      </c>
      <c r="AE1607" s="81" t="str">
        <f t="shared" si="535"/>
        <v>6-24</v>
      </c>
      <c r="AF1607" s="152">
        <f t="shared" si="543"/>
        <v>2.0138888888888817E-2</v>
      </c>
      <c r="AG1607" s="153">
        <f t="shared" si="537"/>
        <v>0</v>
      </c>
      <c r="AH1607" s="85">
        <f t="shared" si="538"/>
        <v>1</v>
      </c>
      <c r="AI1607" s="81">
        <f t="shared" si="539"/>
        <v>24</v>
      </c>
    </row>
    <row r="1608" spans="2:35" x14ac:dyDescent="0.25">
      <c r="B1608" s="50" t="s">
        <v>160</v>
      </c>
      <c r="C1608" s="85">
        <v>572</v>
      </c>
      <c r="D1608" s="85">
        <f t="shared" si="540"/>
        <v>0</v>
      </c>
      <c r="E1608" s="50" t="s">
        <v>2357</v>
      </c>
      <c r="F1608" s="50" t="s">
        <v>1908</v>
      </c>
      <c r="G1608" s="70">
        <v>0.34375</v>
      </c>
      <c r="H1608" s="70">
        <v>0.4826388888888889</v>
      </c>
      <c r="I1608" s="71">
        <v>44362</v>
      </c>
      <c r="J1608" s="71">
        <v>44362</v>
      </c>
      <c r="K1608" s="71">
        <v>44362</v>
      </c>
      <c r="L1608" s="71">
        <v>44362</v>
      </c>
      <c r="M1608" s="70">
        <v>0.42708333333333331</v>
      </c>
      <c r="N1608" s="70">
        <v>0.4826388888888889</v>
      </c>
      <c r="O1608" s="50" t="s">
        <v>62</v>
      </c>
      <c r="P1608" s="50" t="s">
        <v>162</v>
      </c>
      <c r="Q1608" s="50" t="s">
        <v>77</v>
      </c>
      <c r="R1608" s="50" t="s">
        <v>349</v>
      </c>
      <c r="S1608" s="50" t="s">
        <v>336</v>
      </c>
      <c r="T1608" s="50" t="s">
        <v>184</v>
      </c>
      <c r="U1608" s="151">
        <f t="shared" si="525"/>
        <v>0</v>
      </c>
      <c r="V1608" s="50">
        <f t="shared" si="526"/>
        <v>1</v>
      </c>
      <c r="W1608" s="152">
        <f t="shared" si="541"/>
        <v>0.1388888888888889</v>
      </c>
      <c r="X1608" s="152">
        <f t="shared" si="542"/>
        <v>0.1388888888888889</v>
      </c>
      <c r="Y1608" s="134">
        <f t="shared" si="529"/>
        <v>1</v>
      </c>
      <c r="Z1608" s="152">
        <f t="shared" si="530"/>
        <v>0</v>
      </c>
      <c r="AA1608" s="152">
        <f t="shared" si="531"/>
        <v>0.1388888888888889</v>
      </c>
      <c r="AB1608" s="91">
        <f t="shared" si="532"/>
        <v>15</v>
      </c>
      <c r="AC1608" s="81">
        <f t="shared" si="533"/>
        <v>6</v>
      </c>
      <c r="AD1608" s="81">
        <f t="shared" si="534"/>
        <v>24</v>
      </c>
      <c r="AE1608" s="81" t="str">
        <f t="shared" si="535"/>
        <v>6-24</v>
      </c>
      <c r="AF1608" s="152">
        <f t="shared" si="543"/>
        <v>5.555555555555558E-2</v>
      </c>
      <c r="AG1608" s="153">
        <f t="shared" si="537"/>
        <v>0</v>
      </c>
      <c r="AH1608" s="85">
        <f t="shared" si="538"/>
        <v>1</v>
      </c>
      <c r="AI1608" s="81">
        <f t="shared" si="539"/>
        <v>24</v>
      </c>
    </row>
    <row r="1609" spans="2:35" x14ac:dyDescent="0.25">
      <c r="B1609" s="50" t="s">
        <v>160</v>
      </c>
      <c r="C1609" s="85">
        <v>572</v>
      </c>
      <c r="D1609" s="85">
        <f t="shared" si="540"/>
        <v>0</v>
      </c>
      <c r="E1609" s="50" t="s">
        <v>2358</v>
      </c>
      <c r="F1609" s="50" t="s">
        <v>1908</v>
      </c>
      <c r="G1609" s="70">
        <v>0.34375</v>
      </c>
      <c r="H1609" s="70">
        <v>0.4826388888888889</v>
      </c>
      <c r="I1609" s="71">
        <v>44362</v>
      </c>
      <c r="J1609" s="71">
        <v>44362</v>
      </c>
      <c r="K1609" s="71">
        <v>44362</v>
      </c>
      <c r="L1609" s="71">
        <v>44362</v>
      </c>
      <c r="M1609" s="70">
        <v>0.45833333333333331</v>
      </c>
      <c r="N1609" s="70">
        <v>0.47916666666666669</v>
      </c>
      <c r="O1609" s="50" t="s">
        <v>372</v>
      </c>
      <c r="P1609" s="50" t="s">
        <v>162</v>
      </c>
      <c r="Q1609" s="50" t="s">
        <v>47</v>
      </c>
      <c r="R1609" s="50" t="s">
        <v>349</v>
      </c>
      <c r="S1609" s="50" t="s">
        <v>336</v>
      </c>
      <c r="T1609" s="50" t="s">
        <v>184</v>
      </c>
      <c r="U1609" s="151">
        <f t="shared" si="525"/>
        <v>0</v>
      </c>
      <c r="V1609" s="50">
        <f t="shared" si="526"/>
        <v>1</v>
      </c>
      <c r="W1609" s="152">
        <f t="shared" si="541"/>
        <v>0.1388888888888889</v>
      </c>
      <c r="X1609" s="152">
        <f t="shared" si="542"/>
        <v>0.1388888888888889</v>
      </c>
      <c r="Y1609" s="134">
        <f t="shared" si="529"/>
        <v>1</v>
      </c>
      <c r="Z1609" s="152">
        <f t="shared" si="530"/>
        <v>0</v>
      </c>
      <c r="AA1609" s="152">
        <f t="shared" si="531"/>
        <v>0.1388888888888889</v>
      </c>
      <c r="AB1609" s="91">
        <f t="shared" si="532"/>
        <v>15</v>
      </c>
      <c r="AC1609" s="81">
        <f t="shared" si="533"/>
        <v>6</v>
      </c>
      <c r="AD1609" s="81">
        <f t="shared" si="534"/>
        <v>24</v>
      </c>
      <c r="AE1609" s="81" t="str">
        <f t="shared" si="535"/>
        <v>6-24</v>
      </c>
      <c r="AF1609" s="152">
        <f t="shared" si="543"/>
        <v>2.083333333333337E-2</v>
      </c>
      <c r="AG1609" s="153">
        <f t="shared" si="537"/>
        <v>0</v>
      </c>
      <c r="AH1609" s="85">
        <f t="shared" si="538"/>
        <v>1</v>
      </c>
      <c r="AI1609" s="81">
        <f t="shared" si="539"/>
        <v>24</v>
      </c>
    </row>
    <row r="1610" spans="2:35" ht="30" x14ac:dyDescent="0.25">
      <c r="B1610" s="50" t="s">
        <v>160</v>
      </c>
      <c r="C1610" s="85">
        <v>572</v>
      </c>
      <c r="D1610" s="85">
        <f t="shared" si="540"/>
        <v>1</v>
      </c>
      <c r="E1610" s="72" t="s">
        <v>2404</v>
      </c>
      <c r="F1610" s="50" t="s">
        <v>903</v>
      </c>
      <c r="G1610" s="70">
        <v>0.3833333333333333</v>
      </c>
      <c r="H1610" s="70">
        <v>0.47916666666666669</v>
      </c>
      <c r="I1610" s="71">
        <v>44362</v>
      </c>
      <c r="J1610" s="71">
        <v>44362</v>
      </c>
      <c r="K1610" s="71">
        <v>44362</v>
      </c>
      <c r="L1610" s="71">
        <v>44362</v>
      </c>
      <c r="M1610" s="70">
        <v>0.3833333333333333</v>
      </c>
      <c r="N1610" s="70">
        <v>0.47916666666666669</v>
      </c>
      <c r="O1610" s="72" t="s">
        <v>2137</v>
      </c>
      <c r="P1610" s="50" t="s">
        <v>162</v>
      </c>
      <c r="Q1610" s="50" t="s">
        <v>77</v>
      </c>
      <c r="R1610" s="50" t="s">
        <v>2138</v>
      </c>
      <c r="S1610" s="50" t="s">
        <v>337</v>
      </c>
      <c r="T1610" s="50" t="s">
        <v>184</v>
      </c>
      <c r="U1610" s="151">
        <f t="shared" si="525"/>
        <v>0</v>
      </c>
      <c r="V1610" s="50">
        <f t="shared" si="526"/>
        <v>1</v>
      </c>
      <c r="W1610" s="152">
        <f t="shared" si="541"/>
        <v>9.5833333333333381E-2</v>
      </c>
      <c r="X1610" s="152">
        <f t="shared" si="542"/>
        <v>9.5833333333333381E-2</v>
      </c>
      <c r="Y1610" s="134">
        <f t="shared" si="529"/>
        <v>1</v>
      </c>
      <c r="Z1610" s="152">
        <f t="shared" si="530"/>
        <v>0</v>
      </c>
      <c r="AA1610" s="152">
        <f t="shared" si="531"/>
        <v>9.5833333333333381E-2</v>
      </c>
      <c r="AB1610" s="91">
        <f t="shared" si="532"/>
        <v>15</v>
      </c>
      <c r="AC1610" s="81">
        <f t="shared" si="533"/>
        <v>6</v>
      </c>
      <c r="AD1610" s="81">
        <f t="shared" si="534"/>
        <v>24</v>
      </c>
      <c r="AE1610" s="81" t="str">
        <f t="shared" si="535"/>
        <v>6-24</v>
      </c>
      <c r="AF1610" s="152">
        <f t="shared" si="543"/>
        <v>9.5833333333333381E-2</v>
      </c>
      <c r="AG1610" s="153">
        <f t="shared" si="537"/>
        <v>0</v>
      </c>
      <c r="AH1610" s="85">
        <f t="shared" si="538"/>
        <v>1</v>
      </c>
      <c r="AI1610" s="81">
        <f t="shared" si="539"/>
        <v>24</v>
      </c>
    </row>
    <row r="1611" spans="2:35" x14ac:dyDescent="0.25">
      <c r="B1611" s="50" t="s">
        <v>78</v>
      </c>
      <c r="C1611" s="85">
        <v>573</v>
      </c>
      <c r="D1611" s="85">
        <f t="shared" si="540"/>
        <v>0</v>
      </c>
      <c r="E1611" s="267" t="s">
        <v>2380</v>
      </c>
      <c r="F1611" s="50" t="s">
        <v>441</v>
      </c>
      <c r="G1611" s="70">
        <v>0.34375</v>
      </c>
      <c r="H1611" s="192">
        <v>0.4777777777777778</v>
      </c>
      <c r="I1611" s="71">
        <v>44362</v>
      </c>
      <c r="J1611" s="71">
        <v>44363</v>
      </c>
      <c r="K1611" s="71">
        <v>44362</v>
      </c>
      <c r="L1611" s="71">
        <v>44362</v>
      </c>
      <c r="M1611" s="192">
        <v>0.60416666666666663</v>
      </c>
      <c r="N1611" s="192">
        <v>0.72916666666666663</v>
      </c>
      <c r="O1611" s="50" t="s">
        <v>684</v>
      </c>
      <c r="P1611" s="50" t="s">
        <v>265</v>
      </c>
      <c r="Q1611" s="50" t="s">
        <v>77</v>
      </c>
      <c r="R1611" s="50" t="s">
        <v>338</v>
      </c>
      <c r="S1611" s="50" t="s">
        <v>336</v>
      </c>
      <c r="T1611" s="50" t="s">
        <v>184</v>
      </c>
      <c r="U1611" s="151">
        <f t="shared" si="525"/>
        <v>1</v>
      </c>
      <c r="V1611" s="50">
        <f t="shared" si="526"/>
        <v>1</v>
      </c>
      <c r="W1611" s="152">
        <f t="shared" si="541"/>
        <v>0.40552777777777771</v>
      </c>
      <c r="X1611" s="152">
        <f t="shared" si="542"/>
        <v>0.63469444444444445</v>
      </c>
      <c r="Y1611" s="134">
        <f t="shared" si="529"/>
        <v>1</v>
      </c>
      <c r="Z1611" s="152">
        <f t="shared" si="530"/>
        <v>0</v>
      </c>
      <c r="AA1611" s="152">
        <f t="shared" si="531"/>
        <v>0.63469444444444445</v>
      </c>
      <c r="AB1611" s="91">
        <f t="shared" si="532"/>
        <v>16</v>
      </c>
      <c r="AC1611" s="81">
        <f t="shared" si="533"/>
        <v>6</v>
      </c>
      <c r="AD1611" s="81">
        <f t="shared" si="534"/>
        <v>24</v>
      </c>
      <c r="AE1611" s="81" t="str">
        <f t="shared" si="535"/>
        <v>6-24</v>
      </c>
      <c r="AF1611" s="152">
        <f t="shared" si="543"/>
        <v>0.125</v>
      </c>
      <c r="AG1611" s="153">
        <f t="shared" si="537"/>
        <v>0</v>
      </c>
      <c r="AH1611" s="85">
        <f t="shared" si="538"/>
        <v>1</v>
      </c>
      <c r="AI1611" s="81">
        <f t="shared" si="539"/>
        <v>24</v>
      </c>
    </row>
    <row r="1612" spans="2:35" ht="30" x14ac:dyDescent="0.25">
      <c r="B1612" s="50" t="s">
        <v>78</v>
      </c>
      <c r="C1612" s="85">
        <v>573</v>
      </c>
      <c r="D1612" s="85">
        <f t="shared" si="540"/>
        <v>0</v>
      </c>
      <c r="E1612" s="260" t="s">
        <v>2379</v>
      </c>
      <c r="F1612" s="267" t="s">
        <v>441</v>
      </c>
      <c r="G1612" s="70">
        <v>0.34375</v>
      </c>
      <c r="H1612" s="192">
        <v>0.4777777777777778</v>
      </c>
      <c r="I1612" s="71">
        <v>44362</v>
      </c>
      <c r="J1612" s="71">
        <v>44363</v>
      </c>
      <c r="K1612" s="71">
        <v>44362</v>
      </c>
      <c r="L1612" s="71">
        <v>44362</v>
      </c>
      <c r="M1612" s="192">
        <v>0.64583333333333337</v>
      </c>
      <c r="N1612" s="192">
        <v>0.72916666666666663</v>
      </c>
      <c r="O1612" s="50" t="s">
        <v>271</v>
      </c>
      <c r="P1612" s="50" t="s">
        <v>265</v>
      </c>
      <c r="Q1612" s="50" t="s">
        <v>77</v>
      </c>
      <c r="R1612" s="50" t="s">
        <v>338</v>
      </c>
      <c r="S1612" s="50" t="s">
        <v>336</v>
      </c>
      <c r="T1612" s="50" t="s">
        <v>184</v>
      </c>
      <c r="U1612" s="151">
        <f t="shared" si="525"/>
        <v>1</v>
      </c>
      <c r="V1612" s="50">
        <f t="shared" si="526"/>
        <v>1</v>
      </c>
      <c r="W1612" s="152">
        <f t="shared" si="541"/>
        <v>0.40552777777777771</v>
      </c>
      <c r="X1612" s="152">
        <f t="shared" si="542"/>
        <v>0.63469444444444445</v>
      </c>
      <c r="Y1612" s="134">
        <f t="shared" si="529"/>
        <v>1</v>
      </c>
      <c r="Z1612" s="152">
        <f t="shared" si="530"/>
        <v>0</v>
      </c>
      <c r="AA1612" s="152">
        <f t="shared" si="531"/>
        <v>0.63469444444444445</v>
      </c>
      <c r="AB1612" s="91">
        <f t="shared" si="532"/>
        <v>16</v>
      </c>
      <c r="AC1612" s="81">
        <f t="shared" si="533"/>
        <v>6</v>
      </c>
      <c r="AD1612" s="81">
        <f t="shared" si="534"/>
        <v>24</v>
      </c>
      <c r="AE1612" s="81" t="str">
        <f t="shared" si="535"/>
        <v>6-24</v>
      </c>
      <c r="AF1612" s="152">
        <f t="shared" si="543"/>
        <v>8.3333333333333259E-2</v>
      </c>
      <c r="AG1612" s="153">
        <f t="shared" si="537"/>
        <v>0</v>
      </c>
      <c r="AH1612" s="85">
        <f t="shared" si="538"/>
        <v>1</v>
      </c>
      <c r="AI1612" s="81">
        <f t="shared" si="539"/>
        <v>24</v>
      </c>
    </row>
    <row r="1613" spans="2:35" ht="30" x14ac:dyDescent="0.25">
      <c r="B1613" s="50" t="s">
        <v>78</v>
      </c>
      <c r="C1613" s="85">
        <v>573</v>
      </c>
      <c r="D1613" s="85">
        <f t="shared" si="540"/>
        <v>1</v>
      </c>
      <c r="E1613" s="260" t="s">
        <v>2417</v>
      </c>
      <c r="F1613" s="267"/>
      <c r="G1613" s="70">
        <v>0.34375</v>
      </c>
      <c r="H1613" s="192">
        <v>0.4777777777777778</v>
      </c>
      <c r="I1613" s="71">
        <v>44362</v>
      </c>
      <c r="J1613" s="71">
        <v>44363</v>
      </c>
      <c r="K1613" s="71">
        <v>44363</v>
      </c>
      <c r="L1613" s="71">
        <v>44363</v>
      </c>
      <c r="M1613" s="192">
        <v>0.43055555555555558</v>
      </c>
      <c r="N1613" s="192">
        <v>0.4777777777777778</v>
      </c>
      <c r="O1613" s="50" t="s">
        <v>684</v>
      </c>
      <c r="P1613" s="50" t="s">
        <v>265</v>
      </c>
      <c r="Q1613" s="50" t="s">
        <v>77</v>
      </c>
      <c r="R1613" s="50" t="s">
        <v>338</v>
      </c>
      <c r="S1613" s="50" t="s">
        <v>336</v>
      </c>
      <c r="T1613" s="50" t="s">
        <v>184</v>
      </c>
      <c r="U1613" s="151">
        <f t="shared" si="525"/>
        <v>1</v>
      </c>
      <c r="V1613" s="50">
        <f t="shared" si="526"/>
        <v>1</v>
      </c>
      <c r="W1613" s="152">
        <f t="shared" si="541"/>
        <v>0.40552777777777771</v>
      </c>
      <c r="X1613" s="152">
        <f t="shared" si="542"/>
        <v>0.63469444444444445</v>
      </c>
      <c r="Y1613" s="134">
        <f t="shared" si="529"/>
        <v>1</v>
      </c>
      <c r="Z1613" s="152">
        <f t="shared" si="530"/>
        <v>0</v>
      </c>
      <c r="AA1613" s="152">
        <f t="shared" si="531"/>
        <v>0.63469444444444445</v>
      </c>
      <c r="AB1613" s="91">
        <f t="shared" si="532"/>
        <v>16</v>
      </c>
      <c r="AC1613" s="81">
        <f t="shared" si="533"/>
        <v>6</v>
      </c>
      <c r="AD1613" s="81">
        <f t="shared" si="534"/>
        <v>24</v>
      </c>
      <c r="AE1613" s="81" t="str">
        <f t="shared" si="535"/>
        <v>6-24</v>
      </c>
      <c r="AF1613" s="152">
        <f t="shared" si="543"/>
        <v>4.7222222222222221E-2</v>
      </c>
      <c r="AG1613" s="153">
        <f t="shared" si="537"/>
        <v>0</v>
      </c>
      <c r="AH1613" s="85">
        <f t="shared" si="538"/>
        <v>1</v>
      </c>
      <c r="AI1613" s="81">
        <f t="shared" si="539"/>
        <v>24</v>
      </c>
    </row>
    <row r="1614" spans="2:35" ht="60" x14ac:dyDescent="0.25">
      <c r="B1614" s="50" t="s">
        <v>167</v>
      </c>
      <c r="C1614" s="85">
        <v>574</v>
      </c>
      <c r="D1614" s="85">
        <f t="shared" si="540"/>
        <v>0</v>
      </c>
      <c r="E1614" s="72" t="s">
        <v>2378</v>
      </c>
      <c r="F1614" s="50" t="s">
        <v>903</v>
      </c>
      <c r="G1614" s="70">
        <v>0.34375</v>
      </c>
      <c r="H1614" s="192">
        <v>0.70833333333333337</v>
      </c>
      <c r="I1614" s="71">
        <v>44362</v>
      </c>
      <c r="J1614" s="71">
        <v>44363</v>
      </c>
      <c r="K1614" s="71">
        <v>44362</v>
      </c>
      <c r="L1614" s="71">
        <v>44362</v>
      </c>
      <c r="M1614" s="70">
        <v>0.36180555555555555</v>
      </c>
      <c r="N1614" s="192">
        <v>0.73958333333333337</v>
      </c>
      <c r="O1614" s="50" t="s">
        <v>163</v>
      </c>
      <c r="P1614" s="50" t="s">
        <v>266</v>
      </c>
      <c r="Q1614" s="50" t="s">
        <v>47</v>
      </c>
      <c r="R1614" s="50" t="s">
        <v>443</v>
      </c>
      <c r="S1614" s="50" t="s">
        <v>336</v>
      </c>
      <c r="T1614" s="50" t="s">
        <v>184</v>
      </c>
      <c r="U1614" s="151">
        <f t="shared" si="525"/>
        <v>1</v>
      </c>
      <c r="V1614" s="50">
        <f t="shared" si="526"/>
        <v>1</v>
      </c>
      <c r="W1614" s="152">
        <f t="shared" si="541"/>
        <v>0.80208333333333326</v>
      </c>
      <c r="X1614" s="152">
        <f t="shared" si="542"/>
        <v>1.03125</v>
      </c>
      <c r="Y1614" s="134">
        <f t="shared" si="529"/>
        <v>0</v>
      </c>
      <c r="Z1614" s="152">
        <f t="shared" si="530"/>
        <v>0.16666666666666663</v>
      </c>
      <c r="AA1614" s="152">
        <f t="shared" si="531"/>
        <v>1.1979166666666665</v>
      </c>
      <c r="AB1614" s="91">
        <f t="shared" si="532"/>
        <v>16</v>
      </c>
      <c r="AC1614" s="81">
        <f t="shared" si="533"/>
        <v>6</v>
      </c>
      <c r="AD1614" s="81">
        <f t="shared" si="534"/>
        <v>24</v>
      </c>
      <c r="AE1614" s="81" t="str">
        <f t="shared" si="535"/>
        <v>6-24</v>
      </c>
      <c r="AF1614" s="152">
        <f t="shared" si="543"/>
        <v>0.29477777777777781</v>
      </c>
      <c r="AG1614" s="153">
        <f t="shared" si="537"/>
        <v>0</v>
      </c>
      <c r="AH1614" s="85">
        <f t="shared" si="538"/>
        <v>1</v>
      </c>
      <c r="AI1614" s="81">
        <f t="shared" si="539"/>
        <v>24</v>
      </c>
    </row>
    <row r="1615" spans="2:35" x14ac:dyDescent="0.25">
      <c r="B1615" s="50" t="s">
        <v>167</v>
      </c>
      <c r="C1615" s="85">
        <v>574</v>
      </c>
      <c r="D1615" s="85">
        <f t="shared" si="540"/>
        <v>0</v>
      </c>
      <c r="E1615" s="50" t="s">
        <v>2359</v>
      </c>
      <c r="F1615" s="50" t="s">
        <v>441</v>
      </c>
      <c r="G1615" s="70">
        <v>0.34375</v>
      </c>
      <c r="H1615" s="192">
        <v>0.70833333333333337</v>
      </c>
      <c r="I1615" s="71">
        <v>44362</v>
      </c>
      <c r="J1615" s="71">
        <v>44363</v>
      </c>
      <c r="K1615" s="71">
        <v>44362</v>
      </c>
      <c r="L1615" s="71">
        <v>44362</v>
      </c>
      <c r="M1615" s="70">
        <v>0.38472222222222219</v>
      </c>
      <c r="N1615" s="70">
        <v>0.4375</v>
      </c>
      <c r="O1615" s="50" t="s">
        <v>738</v>
      </c>
      <c r="P1615" s="50" t="s">
        <v>266</v>
      </c>
      <c r="Q1615" s="50" t="s">
        <v>77</v>
      </c>
      <c r="R1615" s="50" t="s">
        <v>344</v>
      </c>
      <c r="S1615" s="50" t="s">
        <v>336</v>
      </c>
      <c r="T1615" s="50" t="s">
        <v>184</v>
      </c>
      <c r="U1615" s="151">
        <f t="shared" si="525"/>
        <v>1</v>
      </c>
      <c r="V1615" s="50">
        <f t="shared" si="526"/>
        <v>1</v>
      </c>
      <c r="W1615" s="152">
        <f t="shared" si="541"/>
        <v>0.80208333333333326</v>
      </c>
      <c r="X1615" s="152">
        <f t="shared" si="542"/>
        <v>1.03125</v>
      </c>
      <c r="Y1615" s="134">
        <f t="shared" si="529"/>
        <v>0</v>
      </c>
      <c r="Z1615" s="152">
        <f t="shared" si="530"/>
        <v>0.16666666666666663</v>
      </c>
      <c r="AA1615" s="152">
        <f t="shared" si="531"/>
        <v>1.1979166666666665</v>
      </c>
      <c r="AB1615" s="91">
        <f t="shared" si="532"/>
        <v>16</v>
      </c>
      <c r="AC1615" s="81">
        <f t="shared" si="533"/>
        <v>6</v>
      </c>
      <c r="AD1615" s="81">
        <f t="shared" si="534"/>
        <v>24</v>
      </c>
      <c r="AE1615" s="81" t="str">
        <f t="shared" si="535"/>
        <v>6-24</v>
      </c>
      <c r="AF1615" s="152">
        <f t="shared" si="543"/>
        <v>5.2777777777777812E-2</v>
      </c>
      <c r="AG1615" s="153">
        <f t="shared" si="537"/>
        <v>0</v>
      </c>
      <c r="AH1615" s="85">
        <f t="shared" si="538"/>
        <v>1</v>
      </c>
      <c r="AI1615" s="81">
        <f t="shared" si="539"/>
        <v>24</v>
      </c>
    </row>
    <row r="1616" spans="2:35" ht="45" x14ac:dyDescent="0.25">
      <c r="B1616" s="50" t="s">
        <v>167</v>
      </c>
      <c r="C1616" s="85">
        <v>574</v>
      </c>
      <c r="D1616" s="85">
        <f t="shared" si="540"/>
        <v>0</v>
      </c>
      <c r="E1616" s="260" t="s">
        <v>2414</v>
      </c>
      <c r="F1616" s="50" t="s">
        <v>1338</v>
      </c>
      <c r="G1616" s="70">
        <v>0.34375</v>
      </c>
      <c r="H1616" s="192">
        <v>0.70833333333333337</v>
      </c>
      <c r="I1616" s="71">
        <v>44362</v>
      </c>
      <c r="J1616" s="71">
        <v>44363</v>
      </c>
      <c r="K1616" s="71">
        <v>44363</v>
      </c>
      <c r="L1616" s="71">
        <v>44363</v>
      </c>
      <c r="M1616" s="70">
        <v>0.30555555555555552</v>
      </c>
      <c r="N1616" s="192">
        <v>0.70833333333333337</v>
      </c>
      <c r="O1616" s="50" t="s">
        <v>163</v>
      </c>
      <c r="P1616" s="50" t="s">
        <v>266</v>
      </c>
      <c r="Q1616" s="50" t="s">
        <v>77</v>
      </c>
      <c r="R1616" s="50" t="s">
        <v>443</v>
      </c>
      <c r="S1616" s="50" t="s">
        <v>337</v>
      </c>
      <c r="T1616" s="50" t="s">
        <v>184</v>
      </c>
      <c r="U1616" s="151">
        <f t="shared" si="525"/>
        <v>1</v>
      </c>
      <c r="V1616" s="50">
        <f t="shared" si="526"/>
        <v>1</v>
      </c>
      <c r="W1616" s="152">
        <f t="shared" si="541"/>
        <v>0.80208333333333326</v>
      </c>
      <c r="X1616" s="152">
        <f t="shared" si="542"/>
        <v>1.03125</v>
      </c>
      <c r="Y1616" s="134">
        <f t="shared" si="529"/>
        <v>0</v>
      </c>
      <c r="Z1616" s="152">
        <f t="shared" si="530"/>
        <v>0.16666666666666663</v>
      </c>
      <c r="AA1616" s="152">
        <f t="shared" si="531"/>
        <v>1.1979166666666665</v>
      </c>
      <c r="AB1616" s="91">
        <f t="shared" si="532"/>
        <v>16</v>
      </c>
      <c r="AC1616" s="81">
        <f t="shared" si="533"/>
        <v>6</v>
      </c>
      <c r="AD1616" s="81">
        <f t="shared" si="534"/>
        <v>24</v>
      </c>
      <c r="AE1616" s="81" t="str">
        <f t="shared" si="535"/>
        <v>6-24</v>
      </c>
      <c r="AF1616" s="152">
        <f t="shared" si="543"/>
        <v>0.31977777777777783</v>
      </c>
      <c r="AG1616" s="153">
        <f t="shared" si="537"/>
        <v>0</v>
      </c>
      <c r="AH1616" s="85">
        <f t="shared" si="538"/>
        <v>1</v>
      </c>
      <c r="AI1616" s="81">
        <f t="shared" si="539"/>
        <v>24</v>
      </c>
    </row>
    <row r="1617" spans="2:35" ht="45" x14ac:dyDescent="0.25">
      <c r="B1617" s="50" t="s">
        <v>167</v>
      </c>
      <c r="C1617" s="85">
        <v>574</v>
      </c>
      <c r="D1617" s="85">
        <f t="shared" si="540"/>
        <v>0</v>
      </c>
      <c r="E1617" s="72" t="s">
        <v>2394</v>
      </c>
      <c r="F1617" s="50" t="s">
        <v>890</v>
      </c>
      <c r="G1617" s="70">
        <v>0.34375</v>
      </c>
      <c r="H1617" s="192">
        <v>0.70833333333333337</v>
      </c>
      <c r="I1617" s="71">
        <v>44362</v>
      </c>
      <c r="J1617" s="71">
        <v>44363</v>
      </c>
      <c r="K1617" s="71">
        <v>44363</v>
      </c>
      <c r="L1617" s="71">
        <v>44363</v>
      </c>
      <c r="M1617" s="70">
        <v>0.36180555555555555</v>
      </c>
      <c r="N1617" s="70">
        <v>0.43055555555555558</v>
      </c>
      <c r="O1617" s="50" t="s">
        <v>271</v>
      </c>
      <c r="P1617" s="50" t="s">
        <v>266</v>
      </c>
      <c r="Q1617" s="50" t="s">
        <v>47</v>
      </c>
      <c r="R1617" s="50" t="s">
        <v>380</v>
      </c>
      <c r="S1617" s="50" t="s">
        <v>336</v>
      </c>
      <c r="T1617" s="50" t="s">
        <v>184</v>
      </c>
      <c r="U1617" s="151">
        <f t="shared" si="525"/>
        <v>1</v>
      </c>
      <c r="V1617" s="50">
        <f t="shared" si="526"/>
        <v>1</v>
      </c>
      <c r="W1617" s="152">
        <f t="shared" si="541"/>
        <v>0.80208333333333326</v>
      </c>
      <c r="X1617" s="152">
        <f t="shared" si="542"/>
        <v>1.03125</v>
      </c>
      <c r="Y1617" s="134">
        <f t="shared" si="529"/>
        <v>0</v>
      </c>
      <c r="Z1617" s="152">
        <f t="shared" si="530"/>
        <v>0.16666666666666663</v>
      </c>
      <c r="AA1617" s="152">
        <f t="shared" si="531"/>
        <v>1.1979166666666665</v>
      </c>
      <c r="AB1617" s="91">
        <f t="shared" si="532"/>
        <v>16</v>
      </c>
      <c r="AC1617" s="81">
        <f t="shared" si="533"/>
        <v>6</v>
      </c>
      <c r="AD1617" s="81">
        <f t="shared" si="534"/>
        <v>24</v>
      </c>
      <c r="AE1617" s="81" t="str">
        <f t="shared" si="535"/>
        <v>6-24</v>
      </c>
      <c r="AF1617" s="152">
        <f t="shared" si="543"/>
        <v>6.8750000000000033E-2</v>
      </c>
      <c r="AG1617" s="153">
        <f t="shared" si="537"/>
        <v>0</v>
      </c>
      <c r="AH1617" s="85">
        <f t="shared" si="538"/>
        <v>1</v>
      </c>
      <c r="AI1617" s="81">
        <f t="shared" si="539"/>
        <v>24</v>
      </c>
    </row>
    <row r="1618" spans="2:35" ht="30" x14ac:dyDescent="0.25">
      <c r="B1618" s="50" t="s">
        <v>167</v>
      </c>
      <c r="C1618" s="85">
        <v>574</v>
      </c>
      <c r="D1618" s="85">
        <f t="shared" si="540"/>
        <v>0</v>
      </c>
      <c r="E1618" s="260" t="s">
        <v>2415</v>
      </c>
      <c r="F1618" s="50" t="s">
        <v>897</v>
      </c>
      <c r="G1618" s="70">
        <v>0.34375</v>
      </c>
      <c r="H1618" s="192">
        <v>0.70833333333333337</v>
      </c>
      <c r="I1618" s="71">
        <v>44362</v>
      </c>
      <c r="J1618" s="71">
        <v>44363</v>
      </c>
      <c r="K1618" s="71">
        <v>44363</v>
      </c>
      <c r="L1618" s="71">
        <v>44363</v>
      </c>
      <c r="M1618" s="70">
        <v>0.38541666666666669</v>
      </c>
      <c r="N1618" s="192">
        <v>0.45833333333333331</v>
      </c>
      <c r="O1618" s="50" t="s">
        <v>84</v>
      </c>
      <c r="P1618" s="50" t="s">
        <v>266</v>
      </c>
      <c r="Q1618" s="50" t="s">
        <v>77</v>
      </c>
      <c r="R1618" s="50" t="s">
        <v>351</v>
      </c>
      <c r="S1618" s="50" t="s">
        <v>337</v>
      </c>
      <c r="T1618" s="50" t="s">
        <v>184</v>
      </c>
      <c r="U1618" s="151">
        <f t="shared" si="525"/>
        <v>1</v>
      </c>
      <c r="V1618" s="50">
        <f t="shared" si="526"/>
        <v>1</v>
      </c>
      <c r="W1618" s="152">
        <f t="shared" si="541"/>
        <v>0.80208333333333326</v>
      </c>
      <c r="X1618" s="152">
        <f t="shared" si="542"/>
        <v>1.03125</v>
      </c>
      <c r="Y1618" s="134">
        <f t="shared" si="529"/>
        <v>0</v>
      </c>
      <c r="Z1618" s="152">
        <f t="shared" si="530"/>
        <v>0.16666666666666663</v>
      </c>
      <c r="AA1618" s="152">
        <f t="shared" si="531"/>
        <v>1.1979166666666665</v>
      </c>
      <c r="AB1618" s="91">
        <f t="shared" si="532"/>
        <v>16</v>
      </c>
      <c r="AC1618" s="81">
        <f t="shared" si="533"/>
        <v>6</v>
      </c>
      <c r="AD1618" s="81">
        <f t="shared" si="534"/>
        <v>24</v>
      </c>
      <c r="AE1618" s="81" t="str">
        <f t="shared" si="535"/>
        <v>6-24</v>
      </c>
      <c r="AF1618" s="152">
        <f t="shared" si="543"/>
        <v>7.291666666666663E-2</v>
      </c>
      <c r="AG1618" s="153">
        <f t="shared" si="537"/>
        <v>0</v>
      </c>
      <c r="AH1618" s="85">
        <f t="shared" si="538"/>
        <v>1</v>
      </c>
      <c r="AI1618" s="81">
        <f t="shared" si="539"/>
        <v>24</v>
      </c>
    </row>
    <row r="1619" spans="2:35" x14ac:dyDescent="0.25">
      <c r="B1619" s="50" t="s">
        <v>167</v>
      </c>
      <c r="C1619" s="85">
        <v>574</v>
      </c>
      <c r="D1619" s="85">
        <f t="shared" si="540"/>
        <v>0</v>
      </c>
      <c r="E1619" s="50" t="s">
        <v>2395</v>
      </c>
      <c r="F1619" s="50" t="s">
        <v>1338</v>
      </c>
      <c r="G1619" s="70">
        <v>0.34375</v>
      </c>
      <c r="H1619" s="192">
        <v>0.70833333333333337</v>
      </c>
      <c r="I1619" s="71">
        <v>44362</v>
      </c>
      <c r="J1619" s="71">
        <v>44363</v>
      </c>
      <c r="K1619" s="71">
        <v>44363</v>
      </c>
      <c r="L1619" s="71">
        <v>44363</v>
      </c>
      <c r="M1619" s="70">
        <v>0.33333333333333331</v>
      </c>
      <c r="N1619" s="192">
        <v>0.625</v>
      </c>
      <c r="O1619" s="50" t="s">
        <v>400</v>
      </c>
      <c r="P1619" s="50" t="s">
        <v>266</v>
      </c>
      <c r="Q1619" s="50" t="s">
        <v>77</v>
      </c>
      <c r="R1619" s="50" t="s">
        <v>352</v>
      </c>
      <c r="S1619" s="50" t="s">
        <v>337</v>
      </c>
      <c r="T1619" s="50" t="s">
        <v>184</v>
      </c>
      <c r="U1619" s="151">
        <f t="shared" si="525"/>
        <v>1</v>
      </c>
      <c r="V1619" s="50">
        <f t="shared" si="526"/>
        <v>1</v>
      </c>
      <c r="W1619" s="152">
        <f t="shared" si="541"/>
        <v>0.80208333333333326</v>
      </c>
      <c r="X1619" s="152">
        <f t="shared" si="542"/>
        <v>1.03125</v>
      </c>
      <c r="Y1619" s="134">
        <f t="shared" si="529"/>
        <v>0</v>
      </c>
      <c r="Z1619" s="152">
        <f t="shared" si="530"/>
        <v>0.16666666666666663</v>
      </c>
      <c r="AA1619" s="152">
        <f t="shared" si="531"/>
        <v>1.1979166666666665</v>
      </c>
      <c r="AB1619" s="91">
        <f t="shared" si="532"/>
        <v>16</v>
      </c>
      <c r="AC1619" s="81">
        <f t="shared" si="533"/>
        <v>6</v>
      </c>
      <c r="AD1619" s="81">
        <f t="shared" si="534"/>
        <v>24</v>
      </c>
      <c r="AE1619" s="81" t="str">
        <f t="shared" si="535"/>
        <v>6-24</v>
      </c>
      <c r="AF1619" s="152">
        <f t="shared" si="543"/>
        <v>0.20866666666666667</v>
      </c>
      <c r="AG1619" s="153">
        <f t="shared" si="537"/>
        <v>0</v>
      </c>
      <c r="AH1619" s="85">
        <f t="shared" si="538"/>
        <v>1</v>
      </c>
      <c r="AI1619" s="81">
        <f t="shared" si="539"/>
        <v>24</v>
      </c>
    </row>
    <row r="1620" spans="2:35" x14ac:dyDescent="0.25">
      <c r="B1620" s="50" t="s">
        <v>167</v>
      </c>
      <c r="C1620" s="85">
        <v>574</v>
      </c>
      <c r="D1620" s="85">
        <f t="shared" si="540"/>
        <v>1</v>
      </c>
      <c r="E1620" s="50" t="s">
        <v>2416</v>
      </c>
      <c r="F1620" s="50" t="s">
        <v>1338</v>
      </c>
      <c r="G1620" s="70">
        <v>0.34375</v>
      </c>
      <c r="H1620" s="192">
        <v>0.70833333333333337</v>
      </c>
      <c r="I1620" s="71">
        <v>44362</v>
      </c>
      <c r="J1620" s="71">
        <v>44363</v>
      </c>
      <c r="K1620" s="71">
        <v>44363</v>
      </c>
      <c r="L1620" s="71">
        <v>44363</v>
      </c>
      <c r="M1620" s="70">
        <v>0.58333333333333337</v>
      </c>
      <c r="N1620" s="192">
        <v>0.66666666666666663</v>
      </c>
      <c r="O1620" s="50" t="s">
        <v>136</v>
      </c>
      <c r="P1620" s="50" t="s">
        <v>266</v>
      </c>
      <c r="Q1620" s="50" t="s">
        <v>77</v>
      </c>
      <c r="R1620" s="50" t="s">
        <v>352</v>
      </c>
      <c r="S1620" s="50" t="s">
        <v>337</v>
      </c>
      <c r="T1620" s="50" t="s">
        <v>184</v>
      </c>
      <c r="U1620" s="151">
        <f t="shared" si="525"/>
        <v>1</v>
      </c>
      <c r="V1620" s="50">
        <f t="shared" si="526"/>
        <v>1</v>
      </c>
      <c r="W1620" s="152">
        <f t="shared" si="541"/>
        <v>0.80208333333333326</v>
      </c>
      <c r="X1620" s="152">
        <f t="shared" si="542"/>
        <v>1.03125</v>
      </c>
      <c r="Y1620" s="134">
        <f t="shared" si="529"/>
        <v>0</v>
      </c>
      <c r="Z1620" s="152">
        <f t="shared" si="530"/>
        <v>0.16666666666666663</v>
      </c>
      <c r="AA1620" s="152">
        <f t="shared" si="531"/>
        <v>1.1979166666666665</v>
      </c>
      <c r="AB1620" s="91">
        <f t="shared" si="532"/>
        <v>16</v>
      </c>
      <c r="AC1620" s="81">
        <f t="shared" si="533"/>
        <v>6</v>
      </c>
      <c r="AD1620" s="81">
        <f t="shared" si="534"/>
        <v>24</v>
      </c>
      <c r="AE1620" s="81" t="str">
        <f t="shared" si="535"/>
        <v>6-24</v>
      </c>
      <c r="AF1620" s="152">
        <f t="shared" si="543"/>
        <v>8.3333333333333259E-2</v>
      </c>
      <c r="AG1620" s="153">
        <f t="shared" si="537"/>
        <v>0</v>
      </c>
      <c r="AH1620" s="85">
        <f t="shared" si="538"/>
        <v>1</v>
      </c>
      <c r="AI1620" s="81">
        <f t="shared" si="539"/>
        <v>24</v>
      </c>
    </row>
    <row r="1621" spans="2:35" ht="30" x14ac:dyDescent="0.25">
      <c r="B1621" s="50" t="s">
        <v>93</v>
      </c>
      <c r="C1621" s="85">
        <v>575</v>
      </c>
      <c r="D1621" s="85">
        <f t="shared" si="540"/>
        <v>0</v>
      </c>
      <c r="E1621" s="260" t="s">
        <v>2365</v>
      </c>
      <c r="F1621" s="50" t="s">
        <v>344</v>
      </c>
      <c r="G1621" s="70">
        <v>0.34722222222222227</v>
      </c>
      <c r="H1621" s="192">
        <v>0.63194444444444442</v>
      </c>
      <c r="I1621" s="71">
        <v>44362</v>
      </c>
      <c r="J1621" s="71">
        <v>44362</v>
      </c>
      <c r="K1621" s="71">
        <v>44362</v>
      </c>
      <c r="L1621" s="71">
        <v>44362</v>
      </c>
      <c r="M1621" s="70">
        <v>0.46875</v>
      </c>
      <c r="N1621" s="192">
        <v>0.62152777777777779</v>
      </c>
      <c r="O1621" s="50" t="s">
        <v>738</v>
      </c>
      <c r="P1621" s="50" t="s">
        <v>94</v>
      </c>
      <c r="Q1621" s="50" t="s">
        <v>77</v>
      </c>
      <c r="R1621" s="50" t="s">
        <v>344</v>
      </c>
      <c r="S1621" s="50" t="s">
        <v>336</v>
      </c>
      <c r="T1621" s="50" t="s">
        <v>184</v>
      </c>
      <c r="U1621" s="151">
        <f t="shared" ref="U1621:U1665" si="544">+J1621-I1621</f>
        <v>0</v>
      </c>
      <c r="V1621" s="50">
        <f t="shared" ref="V1621:V1665" si="545">IF(AND(G1621&lt;&gt;"",H1621&lt;&gt;""),1,0)</f>
        <v>1</v>
      </c>
      <c r="W1621" s="152">
        <f t="shared" ref="W1621:W1644" si="546">IF(OR(V1621=0,G1621="",H1621=""),0,IF(AND(V1621=1,U1621&lt;1,I1621=J1621,(H1621-G1621)&lt;=0.2075),H1621-G1621,IF(AND(V1621=1,U1621&lt;1,I1621=J1621,(H1621-G1621)&gt;0.2075),H1621-G1621-0.083,IF(AND(V1621=1,U1621&gt;1),((U1621-1)*0.3541)+(H1621-$AE$5)+($AF$5-G1621-0.083),IF(AND(V1621=1,U1621=1,I1621&lt;&gt;J1621,(H1621-G1621)&lt;=0.332),(H1621-$AE$5)+($AF$5-G1621)-0.166,(H1621-$AE$5)+($AF$5-G1621))))))</f>
        <v>0.20172222222222214</v>
      </c>
      <c r="X1621" s="152">
        <f t="shared" ref="X1621:X1644" si="547">IF(OR(V1621=0,G1621="",H1621=""),0,IF(AND(V1621=1,U1621&lt;1,I1621=J1621,(H1621-G1621)&lt;=0.2075),H1621-G1621,IF(AND(V1621=1,U1621&lt;1,I1621=J1621,(H1621-G1621)&gt;0.2075),H1621-G1621-0.04167,IF(AND(V1621=1,U1621&gt;1),((U1621-1)*0.583)+(H1621-$AE$3)+($AF$3-G1621-0.04167),IF(AND(V1621=1,U1621=1,I1621&lt;&gt;J1621,(H1621-G1621)&lt;=0.332),(H1621-$AE$3)+($AF$3-G1621)-0.166,(H1621-$AE$3)+($AF$3-G1621))))))</f>
        <v>0.24305222222222217</v>
      </c>
      <c r="Y1621" s="134">
        <f t="shared" ref="Y1621:Y1665" si="548">IFERROR(IF(H1621&gt;VLOOKUP(T1621,$AH$2:$AI$5,2,0),0,1),1)</f>
        <v>1</v>
      </c>
      <c r="Z1621" s="152">
        <f t="shared" ref="Z1621:Z1665" si="549">IF(Y1621=1,0,($AF$3-H1621))</f>
        <v>0</v>
      </c>
      <c r="AA1621" s="152">
        <f t="shared" ref="AA1621:AA1665" si="550">X1621+Z1621</f>
        <v>0.24305222222222217</v>
      </c>
      <c r="AB1621" s="91">
        <f t="shared" ref="AB1621:AB1665" si="551">DAY(J1621)</f>
        <v>15</v>
      </c>
      <c r="AC1621" s="81">
        <f t="shared" ref="AC1621:AC1665" si="552">MONTH(J1621)</f>
        <v>6</v>
      </c>
      <c r="AD1621" s="81">
        <f t="shared" ref="AD1621:AD1665" si="553">WEEKNUM(J1621,21)</f>
        <v>24</v>
      </c>
      <c r="AE1621" s="81" t="str">
        <f t="shared" ref="AE1621:AE1665" si="554">AC1621&amp;"-"&amp;AD1621</f>
        <v>6-24</v>
      </c>
      <c r="AF1621" s="152">
        <f t="shared" ref="AF1621:AF1644" si="555">IFERROR(IF(OR(AH1621=0,M1621="",N1621=""),0,IF(AND(AH1621=1,AG1621&lt;1,K1621=L1621,(N1621-M1621)&lt;=0.2075),N1621-M1621,IF(AND(AH1621=1,AG1621&lt;1,K1621=L1621,(N1621-M1621)&gt;0.2075),N1621-M1621-0.083,IF(AND(AH1621=1,AG1621&gt;1),((AG1621-1)*0.3541)+(N1621-$AE$5)+($AF$5-M1621-0.083),IF(AND(AH1621=1,AG1621=1,K1621&lt;&gt;L1621,(N1621-M1621)&lt;=0.332),(N1621-$AE$5)+($AF$5-M1621)-0.166,(N1621-$AE$5)+($AF$5-M1621)))))),"")</f>
        <v>0.15277777777777779</v>
      </c>
      <c r="AG1621" s="153">
        <f t="shared" ref="AG1621:AG1665" si="556">(L1621-K1621)</f>
        <v>0</v>
      </c>
      <c r="AH1621" s="85">
        <f t="shared" ref="AH1621:AH1665" si="557">IF(AND(R1621&lt;&gt;"",S1621&lt;&gt;""),1,0)</f>
        <v>1</v>
      </c>
      <c r="AI1621" s="81">
        <f t="shared" ref="AI1621:AI1665" si="558">WEEKNUM(L1621,21)</f>
        <v>24</v>
      </c>
    </row>
    <row r="1622" spans="2:35" x14ac:dyDescent="0.25">
      <c r="B1622" s="50" t="s">
        <v>93</v>
      </c>
      <c r="C1622" s="85">
        <v>575</v>
      </c>
      <c r="D1622" s="85">
        <f t="shared" si="540"/>
        <v>0</v>
      </c>
      <c r="E1622" s="50" t="s">
        <v>2360</v>
      </c>
      <c r="F1622" s="50" t="s">
        <v>441</v>
      </c>
      <c r="G1622" s="70">
        <v>0.34722222222222227</v>
      </c>
      <c r="H1622" s="192">
        <v>0.63194444444444442</v>
      </c>
      <c r="I1622" s="71">
        <v>44362</v>
      </c>
      <c r="J1622" s="71">
        <v>44362</v>
      </c>
      <c r="K1622" s="71">
        <v>44362</v>
      </c>
      <c r="L1622" s="71">
        <v>44362</v>
      </c>
      <c r="M1622" s="70">
        <v>0.40277777777777773</v>
      </c>
      <c r="N1622" s="192">
        <v>0.43055555555555558</v>
      </c>
      <c r="O1622" s="50" t="s">
        <v>271</v>
      </c>
      <c r="P1622" s="50" t="s">
        <v>94</v>
      </c>
      <c r="Q1622" s="50" t="s">
        <v>77</v>
      </c>
      <c r="R1622" s="50" t="s">
        <v>338</v>
      </c>
      <c r="S1622" s="50" t="s">
        <v>336</v>
      </c>
      <c r="T1622" s="50" t="s">
        <v>184</v>
      </c>
      <c r="U1622" s="151">
        <f t="shared" si="544"/>
        <v>0</v>
      </c>
      <c r="V1622" s="50">
        <f t="shared" si="545"/>
        <v>1</v>
      </c>
      <c r="W1622" s="152">
        <f t="shared" si="546"/>
        <v>0.20172222222222214</v>
      </c>
      <c r="X1622" s="152">
        <f t="shared" si="547"/>
        <v>0.24305222222222217</v>
      </c>
      <c r="Y1622" s="134">
        <f t="shared" si="548"/>
        <v>1</v>
      </c>
      <c r="Z1622" s="152">
        <f t="shared" si="549"/>
        <v>0</v>
      </c>
      <c r="AA1622" s="152">
        <f t="shared" si="550"/>
        <v>0.24305222222222217</v>
      </c>
      <c r="AB1622" s="91">
        <f t="shared" si="551"/>
        <v>15</v>
      </c>
      <c r="AC1622" s="81">
        <f t="shared" si="552"/>
        <v>6</v>
      </c>
      <c r="AD1622" s="81">
        <f t="shared" si="553"/>
        <v>24</v>
      </c>
      <c r="AE1622" s="81" t="str">
        <f t="shared" si="554"/>
        <v>6-24</v>
      </c>
      <c r="AF1622" s="152">
        <f t="shared" si="555"/>
        <v>2.7777777777777846E-2</v>
      </c>
      <c r="AG1622" s="153">
        <f t="shared" si="556"/>
        <v>0</v>
      </c>
      <c r="AH1622" s="85">
        <f t="shared" si="557"/>
        <v>1</v>
      </c>
      <c r="AI1622" s="81">
        <f t="shared" si="558"/>
        <v>24</v>
      </c>
    </row>
    <row r="1623" spans="2:35" x14ac:dyDescent="0.25">
      <c r="B1623" s="50" t="s">
        <v>93</v>
      </c>
      <c r="C1623" s="85">
        <v>575</v>
      </c>
      <c r="D1623" s="85">
        <f t="shared" si="540"/>
        <v>0</v>
      </c>
      <c r="E1623" s="267" t="s">
        <v>1125</v>
      </c>
      <c r="F1623" s="50" t="s">
        <v>1908</v>
      </c>
      <c r="G1623" s="70">
        <v>0.34722222222222227</v>
      </c>
      <c r="H1623" s="192">
        <v>0.63194444444444442</v>
      </c>
      <c r="I1623" s="71">
        <v>44362</v>
      </c>
      <c r="J1623" s="71">
        <v>44362</v>
      </c>
      <c r="K1623" s="71">
        <v>44362</v>
      </c>
      <c r="L1623" s="71">
        <v>44362</v>
      </c>
      <c r="M1623" s="70">
        <v>0.58333333333333337</v>
      </c>
      <c r="N1623" s="192">
        <v>0.63194444444444442</v>
      </c>
      <c r="O1623" s="50" t="s">
        <v>62</v>
      </c>
      <c r="P1623" s="50" t="s">
        <v>94</v>
      </c>
      <c r="Q1623" s="50" t="s">
        <v>77</v>
      </c>
      <c r="R1623" s="50" t="s">
        <v>349</v>
      </c>
      <c r="S1623" s="50" t="s">
        <v>337</v>
      </c>
      <c r="T1623" s="50" t="s">
        <v>184</v>
      </c>
      <c r="U1623" s="151">
        <f t="shared" si="544"/>
        <v>0</v>
      </c>
      <c r="V1623" s="50">
        <f t="shared" si="545"/>
        <v>1</v>
      </c>
      <c r="W1623" s="152">
        <f t="shared" si="546"/>
        <v>0.20172222222222214</v>
      </c>
      <c r="X1623" s="152">
        <f t="shared" si="547"/>
        <v>0.24305222222222217</v>
      </c>
      <c r="Y1623" s="134">
        <f t="shared" si="548"/>
        <v>1</v>
      </c>
      <c r="Z1623" s="152">
        <f t="shared" si="549"/>
        <v>0</v>
      </c>
      <c r="AA1623" s="152">
        <f t="shared" si="550"/>
        <v>0.24305222222222217</v>
      </c>
      <c r="AB1623" s="91">
        <f t="shared" si="551"/>
        <v>15</v>
      </c>
      <c r="AC1623" s="81">
        <f t="shared" si="552"/>
        <v>6</v>
      </c>
      <c r="AD1623" s="81">
        <f t="shared" si="553"/>
        <v>24</v>
      </c>
      <c r="AE1623" s="81" t="str">
        <f t="shared" si="554"/>
        <v>6-24</v>
      </c>
      <c r="AF1623" s="152">
        <f t="shared" si="555"/>
        <v>4.8611111111111049E-2</v>
      </c>
      <c r="AG1623" s="153">
        <f t="shared" si="556"/>
        <v>0</v>
      </c>
      <c r="AH1623" s="85">
        <f t="shared" si="557"/>
        <v>1</v>
      </c>
      <c r="AI1623" s="81">
        <f t="shared" si="558"/>
        <v>24</v>
      </c>
    </row>
    <row r="1624" spans="2:35" ht="30" x14ac:dyDescent="0.25">
      <c r="B1624" s="50" t="s">
        <v>93</v>
      </c>
      <c r="C1624" s="85">
        <v>575</v>
      </c>
      <c r="D1624" s="85">
        <f t="shared" si="540"/>
        <v>1</v>
      </c>
      <c r="E1624" s="72" t="s">
        <v>2361</v>
      </c>
      <c r="F1624" s="50" t="s">
        <v>441</v>
      </c>
      <c r="G1624" s="70">
        <v>0.34722222222222227</v>
      </c>
      <c r="H1624" s="192">
        <v>0.63194444444444442</v>
      </c>
      <c r="I1624" s="71">
        <v>44362</v>
      </c>
      <c r="J1624" s="71">
        <v>44362</v>
      </c>
      <c r="K1624" s="71">
        <v>44362</v>
      </c>
      <c r="L1624" s="71">
        <v>44362</v>
      </c>
      <c r="M1624" s="70">
        <v>0.58333333333333337</v>
      </c>
      <c r="N1624" s="192">
        <v>0.61458333333333337</v>
      </c>
      <c r="O1624" s="50" t="s">
        <v>271</v>
      </c>
      <c r="P1624" s="50" t="s">
        <v>94</v>
      </c>
      <c r="Q1624" s="50" t="s">
        <v>77</v>
      </c>
      <c r="R1624" s="50" t="s">
        <v>338</v>
      </c>
      <c r="S1624" s="50" t="s">
        <v>336</v>
      </c>
      <c r="T1624" s="50" t="s">
        <v>184</v>
      </c>
      <c r="U1624" s="151">
        <f t="shared" si="544"/>
        <v>0</v>
      </c>
      <c r="V1624" s="50">
        <f t="shared" si="545"/>
        <v>1</v>
      </c>
      <c r="W1624" s="152">
        <f t="shared" si="546"/>
        <v>0.20172222222222214</v>
      </c>
      <c r="X1624" s="152">
        <f t="shared" si="547"/>
        <v>0.24305222222222217</v>
      </c>
      <c r="Y1624" s="134">
        <f t="shared" si="548"/>
        <v>1</v>
      </c>
      <c r="Z1624" s="152">
        <f t="shared" si="549"/>
        <v>0</v>
      </c>
      <c r="AA1624" s="152">
        <f t="shared" si="550"/>
        <v>0.24305222222222217</v>
      </c>
      <c r="AB1624" s="91">
        <f t="shared" si="551"/>
        <v>15</v>
      </c>
      <c r="AC1624" s="81">
        <f t="shared" si="552"/>
        <v>6</v>
      </c>
      <c r="AD1624" s="81">
        <f t="shared" si="553"/>
        <v>24</v>
      </c>
      <c r="AE1624" s="81" t="str">
        <f t="shared" si="554"/>
        <v>6-24</v>
      </c>
      <c r="AF1624" s="152">
        <f t="shared" si="555"/>
        <v>3.125E-2</v>
      </c>
      <c r="AG1624" s="153">
        <f t="shared" si="556"/>
        <v>0</v>
      </c>
      <c r="AH1624" s="85">
        <f t="shared" si="557"/>
        <v>1</v>
      </c>
      <c r="AI1624" s="81">
        <f t="shared" si="558"/>
        <v>24</v>
      </c>
    </row>
    <row r="1625" spans="2:35" ht="30" x14ac:dyDescent="0.25">
      <c r="B1625" s="50" t="s">
        <v>201</v>
      </c>
      <c r="C1625" s="85">
        <v>576</v>
      </c>
      <c r="D1625" s="85">
        <f t="shared" si="540"/>
        <v>1</v>
      </c>
      <c r="E1625" s="72" t="s">
        <v>2362</v>
      </c>
      <c r="F1625" s="50" t="s">
        <v>950</v>
      </c>
      <c r="G1625" s="70">
        <v>0.35069444444444442</v>
      </c>
      <c r="H1625" s="70">
        <v>0.40277777777777773</v>
      </c>
      <c r="I1625" s="71">
        <v>44362</v>
      </c>
      <c r="J1625" s="71">
        <v>44362</v>
      </c>
      <c r="K1625" s="71">
        <v>44362</v>
      </c>
      <c r="L1625" s="71">
        <v>44362</v>
      </c>
      <c r="M1625" s="70">
        <v>0.36874999999999997</v>
      </c>
      <c r="N1625" s="70">
        <v>0.40277777777777773</v>
      </c>
      <c r="O1625" s="50" t="s">
        <v>84</v>
      </c>
      <c r="P1625" s="50" t="s">
        <v>313</v>
      </c>
      <c r="Q1625" s="50" t="s">
        <v>77</v>
      </c>
      <c r="R1625" s="50" t="s">
        <v>351</v>
      </c>
      <c r="S1625" s="50" t="s">
        <v>337</v>
      </c>
      <c r="T1625" s="50" t="s">
        <v>184</v>
      </c>
      <c r="U1625" s="151">
        <f t="shared" si="544"/>
        <v>0</v>
      </c>
      <c r="V1625" s="50">
        <f t="shared" si="545"/>
        <v>1</v>
      </c>
      <c r="W1625" s="152">
        <f t="shared" si="546"/>
        <v>5.2083333333333315E-2</v>
      </c>
      <c r="X1625" s="152">
        <f t="shared" si="547"/>
        <v>5.2083333333333315E-2</v>
      </c>
      <c r="Y1625" s="134">
        <f t="shared" si="548"/>
        <v>1</v>
      </c>
      <c r="Z1625" s="152">
        <f t="shared" si="549"/>
        <v>0</v>
      </c>
      <c r="AA1625" s="152">
        <f t="shared" si="550"/>
        <v>5.2083333333333315E-2</v>
      </c>
      <c r="AB1625" s="91">
        <f t="shared" si="551"/>
        <v>15</v>
      </c>
      <c r="AC1625" s="81">
        <f t="shared" si="552"/>
        <v>6</v>
      </c>
      <c r="AD1625" s="81">
        <f t="shared" si="553"/>
        <v>24</v>
      </c>
      <c r="AE1625" s="81" t="str">
        <f t="shared" si="554"/>
        <v>6-24</v>
      </c>
      <c r="AF1625" s="152">
        <f t="shared" si="555"/>
        <v>3.4027777777777768E-2</v>
      </c>
      <c r="AG1625" s="153">
        <f t="shared" si="556"/>
        <v>0</v>
      </c>
      <c r="AH1625" s="85">
        <f t="shared" si="557"/>
        <v>1</v>
      </c>
      <c r="AI1625" s="81">
        <f t="shared" si="558"/>
        <v>24</v>
      </c>
    </row>
    <row r="1626" spans="2:35" ht="75" x14ac:dyDescent="0.25">
      <c r="B1626" s="50" t="s">
        <v>64</v>
      </c>
      <c r="C1626" s="85">
        <v>577</v>
      </c>
      <c r="D1626" s="85">
        <f t="shared" si="540"/>
        <v>1</v>
      </c>
      <c r="E1626" s="72" t="s">
        <v>2373</v>
      </c>
      <c r="F1626" s="50" t="s">
        <v>903</v>
      </c>
      <c r="G1626" s="70">
        <v>0.35416666666666669</v>
      </c>
      <c r="H1626" s="70">
        <v>0.6875</v>
      </c>
      <c r="I1626" s="71">
        <v>44362</v>
      </c>
      <c r="J1626" s="71">
        <v>44362</v>
      </c>
      <c r="K1626" s="71">
        <v>44362</v>
      </c>
      <c r="L1626" s="71">
        <v>44362</v>
      </c>
      <c r="M1626" s="70">
        <v>0.36458333333333331</v>
      </c>
      <c r="N1626" s="70">
        <v>0.6875</v>
      </c>
      <c r="O1626" s="72" t="s">
        <v>2374</v>
      </c>
      <c r="P1626" s="50" t="s">
        <v>66</v>
      </c>
      <c r="Q1626" s="50" t="s">
        <v>77</v>
      </c>
      <c r="R1626" s="50" t="s">
        <v>443</v>
      </c>
      <c r="S1626" s="50" t="s">
        <v>336</v>
      </c>
      <c r="T1626" s="50" t="s">
        <v>184</v>
      </c>
      <c r="U1626" s="151">
        <f t="shared" si="544"/>
        <v>0</v>
      </c>
      <c r="V1626" s="50">
        <f t="shared" si="545"/>
        <v>1</v>
      </c>
      <c r="W1626" s="152">
        <f t="shared" si="546"/>
        <v>0.2503333333333333</v>
      </c>
      <c r="X1626" s="152">
        <f t="shared" si="547"/>
        <v>0.29166333333333333</v>
      </c>
      <c r="Y1626" s="134">
        <f t="shared" si="548"/>
        <v>0</v>
      </c>
      <c r="Z1626" s="152">
        <f t="shared" si="549"/>
        <v>0.1875</v>
      </c>
      <c r="AA1626" s="152">
        <f t="shared" si="550"/>
        <v>0.47916333333333333</v>
      </c>
      <c r="AB1626" s="91">
        <f t="shared" si="551"/>
        <v>15</v>
      </c>
      <c r="AC1626" s="81">
        <f t="shared" si="552"/>
        <v>6</v>
      </c>
      <c r="AD1626" s="81">
        <f t="shared" si="553"/>
        <v>24</v>
      </c>
      <c r="AE1626" s="81" t="str">
        <f t="shared" si="554"/>
        <v>6-24</v>
      </c>
      <c r="AF1626" s="152">
        <f t="shared" si="555"/>
        <v>0.23991666666666667</v>
      </c>
      <c r="AG1626" s="153">
        <f t="shared" si="556"/>
        <v>0</v>
      </c>
      <c r="AH1626" s="85">
        <f t="shared" si="557"/>
        <v>1</v>
      </c>
      <c r="AI1626" s="81">
        <f t="shared" si="558"/>
        <v>24</v>
      </c>
    </row>
    <row r="1627" spans="2:35" ht="30" x14ac:dyDescent="0.25">
      <c r="B1627" s="50" t="s">
        <v>115</v>
      </c>
      <c r="C1627" s="85">
        <v>578</v>
      </c>
      <c r="D1627" s="85">
        <f t="shared" ref="D1627:D1715" si="559">IF(C1627=C1628,0,1)</f>
        <v>0</v>
      </c>
      <c r="E1627" s="260" t="s">
        <v>2376</v>
      </c>
      <c r="F1627" s="50" t="s">
        <v>1908</v>
      </c>
      <c r="G1627" s="70">
        <v>0.36805555555555558</v>
      </c>
      <c r="H1627" s="70">
        <v>0.61111111111111105</v>
      </c>
      <c r="I1627" s="71">
        <v>44362</v>
      </c>
      <c r="J1627" s="71">
        <v>44363</v>
      </c>
      <c r="K1627" s="71">
        <v>44362</v>
      </c>
      <c r="L1627" s="71">
        <v>44362</v>
      </c>
      <c r="M1627" s="192">
        <v>0.65625</v>
      </c>
      <c r="N1627" s="192">
        <v>0.72916666666666663</v>
      </c>
      <c r="O1627" s="72" t="s">
        <v>2377</v>
      </c>
      <c r="P1627" s="50" t="s">
        <v>704</v>
      </c>
      <c r="Q1627" s="50" t="s">
        <v>77</v>
      </c>
      <c r="R1627" s="50" t="s">
        <v>349</v>
      </c>
      <c r="S1627" s="50" t="s">
        <v>336</v>
      </c>
      <c r="T1627" s="50" t="s">
        <v>184</v>
      </c>
      <c r="U1627" s="151">
        <f t="shared" si="544"/>
        <v>1</v>
      </c>
      <c r="V1627" s="50">
        <f t="shared" si="545"/>
        <v>1</v>
      </c>
      <c r="W1627" s="152">
        <f t="shared" si="546"/>
        <v>0.51455555555555532</v>
      </c>
      <c r="X1627" s="152">
        <f t="shared" si="547"/>
        <v>0.74372222222222206</v>
      </c>
      <c r="Y1627" s="134">
        <f t="shared" si="548"/>
        <v>1</v>
      </c>
      <c r="Z1627" s="152">
        <f t="shared" si="549"/>
        <v>0</v>
      </c>
      <c r="AA1627" s="152">
        <f t="shared" si="550"/>
        <v>0.74372222222222206</v>
      </c>
      <c r="AB1627" s="91">
        <f t="shared" si="551"/>
        <v>16</v>
      </c>
      <c r="AC1627" s="81">
        <f t="shared" si="552"/>
        <v>6</v>
      </c>
      <c r="AD1627" s="81">
        <f t="shared" si="553"/>
        <v>24</v>
      </c>
      <c r="AE1627" s="81" t="str">
        <f t="shared" si="554"/>
        <v>6-24</v>
      </c>
      <c r="AF1627" s="152">
        <f t="shared" si="555"/>
        <v>7.291666666666663E-2</v>
      </c>
      <c r="AG1627" s="153">
        <f t="shared" si="556"/>
        <v>0</v>
      </c>
      <c r="AH1627" s="85">
        <f t="shared" si="557"/>
        <v>1</v>
      </c>
      <c r="AI1627" s="81">
        <f t="shared" si="558"/>
        <v>24</v>
      </c>
    </row>
    <row r="1628" spans="2:35" ht="30" x14ac:dyDescent="0.25">
      <c r="B1628" s="50" t="s">
        <v>115</v>
      </c>
      <c r="C1628" s="85">
        <v>578</v>
      </c>
      <c r="D1628" s="85">
        <f t="shared" si="559"/>
        <v>0</v>
      </c>
      <c r="E1628" s="260" t="s">
        <v>2399</v>
      </c>
      <c r="F1628" s="50" t="s">
        <v>441</v>
      </c>
      <c r="G1628" s="70">
        <v>0.36805555555555558</v>
      </c>
      <c r="H1628" s="70">
        <v>0.61111111111111105</v>
      </c>
      <c r="I1628" s="71">
        <v>44362</v>
      </c>
      <c r="J1628" s="71">
        <v>44363</v>
      </c>
      <c r="K1628" s="71">
        <v>44363</v>
      </c>
      <c r="L1628" s="71">
        <v>44363</v>
      </c>
      <c r="M1628" s="192">
        <v>0.3125</v>
      </c>
      <c r="N1628" s="70">
        <v>0.43055555555555558</v>
      </c>
      <c r="O1628" s="72" t="s">
        <v>2109</v>
      </c>
      <c r="P1628" s="50" t="s">
        <v>704</v>
      </c>
      <c r="Q1628" s="50" t="s">
        <v>77</v>
      </c>
      <c r="R1628" s="50" t="s">
        <v>338</v>
      </c>
      <c r="S1628" s="50" t="s">
        <v>336</v>
      </c>
      <c r="T1628" s="50" t="s">
        <v>184</v>
      </c>
      <c r="U1628" s="151">
        <f t="shared" si="544"/>
        <v>1</v>
      </c>
      <c r="V1628" s="50">
        <f t="shared" si="545"/>
        <v>1</v>
      </c>
      <c r="W1628" s="152">
        <f t="shared" si="546"/>
        <v>0.51455555555555532</v>
      </c>
      <c r="X1628" s="152">
        <f t="shared" si="547"/>
        <v>0.74372222222222206</v>
      </c>
      <c r="Y1628" s="134">
        <f t="shared" si="548"/>
        <v>1</v>
      </c>
      <c r="Z1628" s="152">
        <f t="shared" si="549"/>
        <v>0</v>
      </c>
      <c r="AA1628" s="152">
        <f t="shared" si="550"/>
        <v>0.74372222222222206</v>
      </c>
      <c r="AB1628" s="91">
        <f t="shared" si="551"/>
        <v>16</v>
      </c>
      <c r="AC1628" s="81">
        <f t="shared" si="552"/>
        <v>6</v>
      </c>
      <c r="AD1628" s="81">
        <f t="shared" si="553"/>
        <v>24</v>
      </c>
      <c r="AE1628" s="81" t="str">
        <f t="shared" si="554"/>
        <v>6-24</v>
      </c>
      <c r="AF1628" s="152">
        <f t="shared" si="555"/>
        <v>0.11805555555555558</v>
      </c>
      <c r="AG1628" s="153">
        <f t="shared" si="556"/>
        <v>0</v>
      </c>
      <c r="AH1628" s="85">
        <f t="shared" si="557"/>
        <v>1</v>
      </c>
      <c r="AI1628" s="81">
        <f t="shared" si="558"/>
        <v>24</v>
      </c>
    </row>
    <row r="1629" spans="2:35" ht="30" x14ac:dyDescent="0.25">
      <c r="B1629" s="50" t="s">
        <v>115</v>
      </c>
      <c r="C1629" s="85">
        <v>578</v>
      </c>
      <c r="D1629" s="85">
        <f t="shared" si="559"/>
        <v>1</v>
      </c>
      <c r="E1629" s="260" t="s">
        <v>2400</v>
      </c>
      <c r="F1629" s="50" t="s">
        <v>441</v>
      </c>
      <c r="G1629" s="70">
        <v>0.36805555555555558</v>
      </c>
      <c r="H1629" s="70">
        <v>0.61111111111111105</v>
      </c>
      <c r="I1629" s="71">
        <v>44362</v>
      </c>
      <c r="J1629" s="71">
        <v>44363</v>
      </c>
      <c r="K1629" s="71">
        <v>44363</v>
      </c>
      <c r="L1629" s="71">
        <v>44363</v>
      </c>
      <c r="M1629" s="192">
        <v>0.46527777777777773</v>
      </c>
      <c r="N1629" s="70">
        <v>0.61111111111111105</v>
      </c>
      <c r="O1629" s="72" t="s">
        <v>174</v>
      </c>
      <c r="P1629" s="50" t="s">
        <v>704</v>
      </c>
      <c r="Q1629" s="50" t="s">
        <v>77</v>
      </c>
      <c r="R1629" s="50" t="s">
        <v>338</v>
      </c>
      <c r="S1629" s="50" t="s">
        <v>336</v>
      </c>
      <c r="T1629" s="50" t="s">
        <v>184</v>
      </c>
      <c r="U1629" s="151">
        <f t="shared" si="544"/>
        <v>1</v>
      </c>
      <c r="V1629" s="50">
        <f t="shared" si="545"/>
        <v>1</v>
      </c>
      <c r="W1629" s="152">
        <f t="shared" si="546"/>
        <v>0.51455555555555532</v>
      </c>
      <c r="X1629" s="152">
        <f t="shared" si="547"/>
        <v>0.74372222222222206</v>
      </c>
      <c r="Y1629" s="134">
        <f t="shared" si="548"/>
        <v>1</v>
      </c>
      <c r="Z1629" s="152">
        <f t="shared" si="549"/>
        <v>0</v>
      </c>
      <c r="AA1629" s="152">
        <f t="shared" si="550"/>
        <v>0.74372222222222206</v>
      </c>
      <c r="AB1629" s="91">
        <f t="shared" si="551"/>
        <v>16</v>
      </c>
      <c r="AC1629" s="81">
        <f t="shared" si="552"/>
        <v>6</v>
      </c>
      <c r="AD1629" s="81">
        <f t="shared" si="553"/>
        <v>24</v>
      </c>
      <c r="AE1629" s="81" t="str">
        <f t="shared" si="554"/>
        <v>6-24</v>
      </c>
      <c r="AF1629" s="152">
        <f t="shared" si="555"/>
        <v>0.14583333333333331</v>
      </c>
      <c r="AG1629" s="153">
        <f t="shared" si="556"/>
        <v>0</v>
      </c>
      <c r="AH1629" s="85">
        <f t="shared" si="557"/>
        <v>1</v>
      </c>
      <c r="AI1629" s="81">
        <f t="shared" si="558"/>
        <v>24</v>
      </c>
    </row>
    <row r="1630" spans="2:35" x14ac:dyDescent="0.25">
      <c r="B1630" s="50" t="s">
        <v>79</v>
      </c>
      <c r="C1630" s="85">
        <v>579</v>
      </c>
      <c r="D1630" s="85">
        <f t="shared" si="559"/>
        <v>0</v>
      </c>
      <c r="E1630" s="50" t="s">
        <v>239</v>
      </c>
      <c r="F1630" s="50" t="s">
        <v>441</v>
      </c>
      <c r="G1630" s="70">
        <v>0.43055555555555558</v>
      </c>
      <c r="H1630" s="192">
        <v>0.72916666666666663</v>
      </c>
      <c r="I1630" s="71">
        <v>44362</v>
      </c>
      <c r="J1630" s="201">
        <v>44364</v>
      </c>
      <c r="K1630" s="71">
        <v>44362</v>
      </c>
      <c r="L1630" s="71">
        <v>44362</v>
      </c>
      <c r="M1630" s="70">
        <v>0.47916666666666669</v>
      </c>
      <c r="N1630" s="192">
        <v>0.65277777777777779</v>
      </c>
      <c r="O1630" s="50" t="s">
        <v>100</v>
      </c>
      <c r="P1630" s="50" t="s">
        <v>80</v>
      </c>
      <c r="Q1630" s="50" t="s">
        <v>47</v>
      </c>
      <c r="R1630" s="50" t="s">
        <v>443</v>
      </c>
      <c r="S1630" s="50" t="s">
        <v>336</v>
      </c>
      <c r="T1630" s="50" t="s">
        <v>184</v>
      </c>
      <c r="U1630" s="151">
        <f t="shared" si="544"/>
        <v>2</v>
      </c>
      <c r="V1630" s="50">
        <f t="shared" si="545"/>
        <v>1</v>
      </c>
      <c r="W1630" s="152">
        <f t="shared" si="546"/>
        <v>1.0072111111111111</v>
      </c>
      <c r="X1630" s="152">
        <f t="shared" si="547"/>
        <v>1.5066077777777775</v>
      </c>
      <c r="Y1630" s="134">
        <f t="shared" si="548"/>
        <v>0</v>
      </c>
      <c r="Z1630" s="152">
        <f t="shared" si="549"/>
        <v>0.14583333333333337</v>
      </c>
      <c r="AA1630" s="152">
        <f t="shared" si="550"/>
        <v>1.652441111111111</v>
      </c>
      <c r="AB1630" s="91">
        <f t="shared" si="551"/>
        <v>17</v>
      </c>
      <c r="AC1630" s="81">
        <f t="shared" si="552"/>
        <v>6</v>
      </c>
      <c r="AD1630" s="81">
        <f t="shared" si="553"/>
        <v>24</v>
      </c>
      <c r="AE1630" s="81" t="str">
        <f t="shared" si="554"/>
        <v>6-24</v>
      </c>
      <c r="AF1630" s="152">
        <f t="shared" si="555"/>
        <v>0.1736111111111111</v>
      </c>
      <c r="AG1630" s="153">
        <f t="shared" si="556"/>
        <v>0</v>
      </c>
      <c r="AH1630" s="85">
        <f t="shared" si="557"/>
        <v>1</v>
      </c>
      <c r="AI1630" s="81">
        <f t="shared" si="558"/>
        <v>24</v>
      </c>
    </row>
    <row r="1631" spans="2:35" x14ac:dyDescent="0.25">
      <c r="B1631" s="50" t="s">
        <v>79</v>
      </c>
      <c r="C1631" s="85">
        <v>579</v>
      </c>
      <c r="D1631" s="85">
        <f t="shared" si="559"/>
        <v>0</v>
      </c>
      <c r="E1631" s="50" t="s">
        <v>2393</v>
      </c>
      <c r="F1631" s="50"/>
      <c r="G1631" s="70">
        <v>0.43055555555555558</v>
      </c>
      <c r="H1631" s="192">
        <v>0.72916666666666663</v>
      </c>
      <c r="I1631" s="71">
        <v>44362</v>
      </c>
      <c r="J1631" s="201">
        <v>44364</v>
      </c>
      <c r="K1631" s="71">
        <v>44363</v>
      </c>
      <c r="L1631" s="71">
        <v>44363</v>
      </c>
      <c r="M1631" s="70">
        <v>0.33333333333333331</v>
      </c>
      <c r="N1631" s="70">
        <v>0.45833333333333331</v>
      </c>
      <c r="O1631" s="50" t="s">
        <v>100</v>
      </c>
      <c r="P1631" s="50" t="s">
        <v>80</v>
      </c>
      <c r="Q1631" s="50" t="s">
        <v>47</v>
      </c>
      <c r="R1631" s="50" t="s">
        <v>443</v>
      </c>
      <c r="S1631" s="50" t="s">
        <v>337</v>
      </c>
      <c r="T1631" s="50" t="s">
        <v>184</v>
      </c>
      <c r="U1631" s="151">
        <f t="shared" si="544"/>
        <v>2</v>
      </c>
      <c r="V1631" s="50">
        <f t="shared" si="545"/>
        <v>1</v>
      </c>
      <c r="W1631" s="152">
        <f t="shared" si="546"/>
        <v>1.0072111111111111</v>
      </c>
      <c r="X1631" s="152">
        <f t="shared" si="547"/>
        <v>1.5066077777777775</v>
      </c>
      <c r="Y1631" s="134">
        <f t="shared" si="548"/>
        <v>0</v>
      </c>
      <c r="Z1631" s="152">
        <f t="shared" si="549"/>
        <v>0.14583333333333337</v>
      </c>
      <c r="AA1631" s="152">
        <f t="shared" si="550"/>
        <v>1.652441111111111</v>
      </c>
      <c r="AB1631" s="91">
        <f t="shared" si="551"/>
        <v>17</v>
      </c>
      <c r="AC1631" s="81">
        <f t="shared" si="552"/>
        <v>6</v>
      </c>
      <c r="AD1631" s="81">
        <f t="shared" si="553"/>
        <v>24</v>
      </c>
      <c r="AE1631" s="81" t="str">
        <f t="shared" si="554"/>
        <v>6-24</v>
      </c>
      <c r="AF1631" s="152">
        <f t="shared" si="555"/>
        <v>0.125</v>
      </c>
      <c r="AG1631" s="153">
        <f t="shared" si="556"/>
        <v>0</v>
      </c>
      <c r="AH1631" s="85">
        <f t="shared" si="557"/>
        <v>1</v>
      </c>
      <c r="AI1631" s="81">
        <f t="shared" si="558"/>
        <v>24</v>
      </c>
    </row>
    <row r="1632" spans="2:35" x14ac:dyDescent="0.25">
      <c r="B1632" s="50" t="s">
        <v>79</v>
      </c>
      <c r="C1632" s="85">
        <v>579</v>
      </c>
      <c r="D1632" s="85">
        <f t="shared" si="559"/>
        <v>0</v>
      </c>
      <c r="E1632" s="50" t="s">
        <v>2398</v>
      </c>
      <c r="F1632" s="50" t="s">
        <v>441</v>
      </c>
      <c r="G1632" s="70">
        <v>0.43055555555555558</v>
      </c>
      <c r="H1632" s="192">
        <v>0.72916666666666663</v>
      </c>
      <c r="I1632" s="71">
        <v>44362</v>
      </c>
      <c r="J1632" s="201">
        <v>44364</v>
      </c>
      <c r="K1632" s="71">
        <v>44363</v>
      </c>
      <c r="L1632" s="71">
        <v>44363</v>
      </c>
      <c r="M1632" s="192">
        <v>0.41666666666666669</v>
      </c>
      <c r="N1632" s="192">
        <v>0.5</v>
      </c>
      <c r="O1632" s="50" t="s">
        <v>174</v>
      </c>
      <c r="P1632" s="50" t="s">
        <v>80</v>
      </c>
      <c r="Q1632" s="50" t="s">
        <v>47</v>
      </c>
      <c r="R1632" s="50" t="s">
        <v>338</v>
      </c>
      <c r="S1632" s="50" t="s">
        <v>336</v>
      </c>
      <c r="T1632" s="50" t="s">
        <v>184</v>
      </c>
      <c r="U1632" s="151">
        <f t="shared" si="544"/>
        <v>2</v>
      </c>
      <c r="V1632" s="50">
        <f t="shared" si="545"/>
        <v>1</v>
      </c>
      <c r="W1632" s="152">
        <f t="shared" si="546"/>
        <v>1.0072111111111111</v>
      </c>
      <c r="X1632" s="152">
        <f t="shared" si="547"/>
        <v>1.5066077777777775</v>
      </c>
      <c r="Y1632" s="134">
        <f t="shared" si="548"/>
        <v>0</v>
      </c>
      <c r="Z1632" s="152">
        <f t="shared" si="549"/>
        <v>0.14583333333333337</v>
      </c>
      <c r="AA1632" s="152">
        <f t="shared" si="550"/>
        <v>1.652441111111111</v>
      </c>
      <c r="AB1632" s="91">
        <f t="shared" si="551"/>
        <v>17</v>
      </c>
      <c r="AC1632" s="81">
        <f t="shared" si="552"/>
        <v>6</v>
      </c>
      <c r="AD1632" s="81">
        <f t="shared" si="553"/>
        <v>24</v>
      </c>
      <c r="AE1632" s="81" t="str">
        <f t="shared" si="554"/>
        <v>6-24</v>
      </c>
      <c r="AF1632" s="152">
        <f t="shared" si="555"/>
        <v>8.3333333333333315E-2</v>
      </c>
      <c r="AG1632" s="153">
        <f t="shared" si="556"/>
        <v>0</v>
      </c>
      <c r="AH1632" s="85">
        <f t="shared" si="557"/>
        <v>1</v>
      </c>
      <c r="AI1632" s="81">
        <f t="shared" si="558"/>
        <v>24</v>
      </c>
    </row>
    <row r="1633" spans="2:35" x14ac:dyDescent="0.25">
      <c r="B1633" s="50" t="s">
        <v>79</v>
      </c>
      <c r="C1633" s="85">
        <v>579</v>
      </c>
      <c r="D1633" s="85">
        <f t="shared" si="559"/>
        <v>0</v>
      </c>
      <c r="E1633" s="50" t="s">
        <v>1279</v>
      </c>
      <c r="F1633" s="50" t="s">
        <v>441</v>
      </c>
      <c r="G1633" s="70">
        <v>0.43055555555555558</v>
      </c>
      <c r="H1633" s="192">
        <v>0.72916666666666663</v>
      </c>
      <c r="I1633" s="71">
        <v>44362</v>
      </c>
      <c r="J1633" s="201">
        <v>44364</v>
      </c>
      <c r="K1633" s="71">
        <v>44363</v>
      </c>
      <c r="L1633" s="71">
        <v>44363</v>
      </c>
      <c r="M1633" s="192">
        <v>0.58333333333333337</v>
      </c>
      <c r="N1633" s="192">
        <v>0.72916666666666663</v>
      </c>
      <c r="O1633" s="50" t="s">
        <v>62</v>
      </c>
      <c r="P1633" s="50" t="s">
        <v>80</v>
      </c>
      <c r="Q1633" s="50" t="s">
        <v>47</v>
      </c>
      <c r="R1633" s="50" t="s">
        <v>338</v>
      </c>
      <c r="S1633" s="50" t="s">
        <v>336</v>
      </c>
      <c r="T1633" s="50" t="s">
        <v>184</v>
      </c>
      <c r="U1633" s="151">
        <f t="shared" si="544"/>
        <v>2</v>
      </c>
      <c r="V1633" s="50">
        <f t="shared" si="545"/>
        <v>1</v>
      </c>
      <c r="W1633" s="152">
        <f t="shared" si="546"/>
        <v>1.0072111111111111</v>
      </c>
      <c r="X1633" s="152">
        <f t="shared" si="547"/>
        <v>1.5066077777777775</v>
      </c>
      <c r="Y1633" s="134">
        <f t="shared" si="548"/>
        <v>0</v>
      </c>
      <c r="Z1633" s="152">
        <f t="shared" si="549"/>
        <v>0.14583333333333337</v>
      </c>
      <c r="AA1633" s="152">
        <f t="shared" si="550"/>
        <v>1.652441111111111</v>
      </c>
      <c r="AB1633" s="91">
        <f t="shared" si="551"/>
        <v>17</v>
      </c>
      <c r="AC1633" s="81">
        <f t="shared" si="552"/>
        <v>6</v>
      </c>
      <c r="AD1633" s="81">
        <f t="shared" si="553"/>
        <v>24</v>
      </c>
      <c r="AE1633" s="81" t="str">
        <f t="shared" si="554"/>
        <v>6-24</v>
      </c>
      <c r="AF1633" s="152">
        <f t="shared" si="555"/>
        <v>0.14583333333333326</v>
      </c>
      <c r="AG1633" s="153">
        <f t="shared" si="556"/>
        <v>0</v>
      </c>
      <c r="AH1633" s="85">
        <f t="shared" si="557"/>
        <v>1</v>
      </c>
      <c r="AI1633" s="81">
        <f t="shared" si="558"/>
        <v>24</v>
      </c>
    </row>
    <row r="1634" spans="2:35" ht="30" x14ac:dyDescent="0.25">
      <c r="B1634" s="50" t="s">
        <v>1816</v>
      </c>
      <c r="C1634" s="85">
        <v>579</v>
      </c>
      <c r="D1634" s="85">
        <f t="shared" si="559"/>
        <v>0</v>
      </c>
      <c r="E1634" s="260" t="s">
        <v>2464</v>
      </c>
      <c r="F1634" s="50" t="s">
        <v>903</v>
      </c>
      <c r="G1634" s="70">
        <v>0.43055555555555558</v>
      </c>
      <c r="H1634" s="192">
        <v>0.72916666666666663</v>
      </c>
      <c r="I1634" s="71">
        <v>44362</v>
      </c>
      <c r="J1634" s="201">
        <v>44364</v>
      </c>
      <c r="K1634" s="71">
        <v>44363</v>
      </c>
      <c r="L1634" s="71">
        <v>44363</v>
      </c>
      <c r="M1634" s="192">
        <v>0.45833333333333331</v>
      </c>
      <c r="N1634" s="192">
        <v>0.72916666666666663</v>
      </c>
      <c r="O1634" s="50" t="s">
        <v>100</v>
      </c>
      <c r="P1634" s="50" t="s">
        <v>80</v>
      </c>
      <c r="Q1634" s="50" t="s">
        <v>47</v>
      </c>
      <c r="R1634" s="50" t="s">
        <v>443</v>
      </c>
      <c r="S1634" s="50" t="s">
        <v>336</v>
      </c>
      <c r="T1634" s="50" t="s">
        <v>184</v>
      </c>
      <c r="U1634" s="151">
        <f t="shared" si="544"/>
        <v>2</v>
      </c>
      <c r="V1634" s="50">
        <f t="shared" si="545"/>
        <v>1</v>
      </c>
      <c r="W1634" s="152">
        <f t="shared" si="546"/>
        <v>1.0072111111111111</v>
      </c>
      <c r="X1634" s="152">
        <f t="shared" si="547"/>
        <v>1.5066077777777775</v>
      </c>
      <c r="Y1634" s="134">
        <f t="shared" si="548"/>
        <v>0</v>
      </c>
      <c r="Z1634" s="152">
        <f t="shared" si="549"/>
        <v>0.14583333333333337</v>
      </c>
      <c r="AA1634" s="152">
        <f t="shared" si="550"/>
        <v>1.652441111111111</v>
      </c>
      <c r="AB1634" s="91">
        <f t="shared" si="551"/>
        <v>17</v>
      </c>
      <c r="AC1634" s="81">
        <f t="shared" si="552"/>
        <v>6</v>
      </c>
      <c r="AD1634" s="81">
        <f t="shared" si="553"/>
        <v>24</v>
      </c>
      <c r="AE1634" s="81" t="str">
        <f t="shared" si="554"/>
        <v>6-24</v>
      </c>
      <c r="AF1634" s="152">
        <f t="shared" si="555"/>
        <v>0.1878333333333333</v>
      </c>
      <c r="AG1634" s="153">
        <f t="shared" si="556"/>
        <v>0</v>
      </c>
      <c r="AH1634" s="85">
        <f t="shared" si="557"/>
        <v>1</v>
      </c>
      <c r="AI1634" s="81">
        <f t="shared" si="558"/>
        <v>24</v>
      </c>
    </row>
    <row r="1635" spans="2:35" ht="30" x14ac:dyDescent="0.25">
      <c r="B1635" s="50" t="s">
        <v>1816</v>
      </c>
      <c r="C1635" s="85">
        <v>579</v>
      </c>
      <c r="D1635" s="85">
        <f t="shared" si="559"/>
        <v>1</v>
      </c>
      <c r="E1635" s="260" t="s">
        <v>2465</v>
      </c>
      <c r="F1635" s="50" t="s">
        <v>903</v>
      </c>
      <c r="G1635" s="70">
        <v>0.43055555555555558</v>
      </c>
      <c r="H1635" s="192">
        <v>0.72916666666666663</v>
      </c>
      <c r="I1635" s="71">
        <v>44362</v>
      </c>
      <c r="J1635" s="201">
        <v>44364</v>
      </c>
      <c r="K1635" s="71">
        <v>44364</v>
      </c>
      <c r="L1635" s="71">
        <v>44364</v>
      </c>
      <c r="M1635" s="192">
        <v>0.3125</v>
      </c>
      <c r="N1635" s="192">
        <v>0.72916666666666663</v>
      </c>
      <c r="O1635" s="72" t="s">
        <v>2016</v>
      </c>
      <c r="P1635" s="50" t="s">
        <v>80</v>
      </c>
      <c r="Q1635" s="50" t="s">
        <v>47</v>
      </c>
      <c r="R1635" s="50" t="s">
        <v>443</v>
      </c>
      <c r="S1635" s="50" t="s">
        <v>336</v>
      </c>
      <c r="T1635" s="50" t="s">
        <v>184</v>
      </c>
      <c r="U1635" s="151">
        <f t="shared" si="544"/>
        <v>2</v>
      </c>
      <c r="V1635" s="50">
        <f t="shared" si="545"/>
        <v>1</v>
      </c>
      <c r="W1635" s="152">
        <f t="shared" si="546"/>
        <v>1.0072111111111111</v>
      </c>
      <c r="X1635" s="152">
        <f t="shared" si="547"/>
        <v>1.5066077777777775</v>
      </c>
      <c r="Y1635" s="134">
        <f t="shared" si="548"/>
        <v>0</v>
      </c>
      <c r="Z1635" s="152">
        <f t="shared" si="549"/>
        <v>0.14583333333333337</v>
      </c>
      <c r="AA1635" s="152">
        <f t="shared" si="550"/>
        <v>1.652441111111111</v>
      </c>
      <c r="AB1635" s="91">
        <f t="shared" si="551"/>
        <v>17</v>
      </c>
      <c r="AC1635" s="81">
        <f t="shared" si="552"/>
        <v>6</v>
      </c>
      <c r="AD1635" s="81">
        <f t="shared" si="553"/>
        <v>24</v>
      </c>
      <c r="AE1635" s="81" t="str">
        <f t="shared" si="554"/>
        <v>6-24</v>
      </c>
      <c r="AF1635" s="152">
        <f t="shared" si="555"/>
        <v>0.33366666666666661</v>
      </c>
      <c r="AG1635" s="153">
        <f t="shared" si="556"/>
        <v>0</v>
      </c>
      <c r="AH1635" s="85">
        <f t="shared" si="557"/>
        <v>1</v>
      </c>
      <c r="AI1635" s="81">
        <f t="shared" si="558"/>
        <v>24</v>
      </c>
    </row>
    <row r="1636" spans="2:35" x14ac:dyDescent="0.25">
      <c r="B1636" s="50" t="s">
        <v>125</v>
      </c>
      <c r="C1636" s="85">
        <v>580</v>
      </c>
      <c r="D1636" s="85">
        <f t="shared" si="559"/>
        <v>0</v>
      </c>
      <c r="E1636" s="50" t="s">
        <v>2363</v>
      </c>
      <c r="F1636" s="50" t="s">
        <v>934</v>
      </c>
      <c r="G1636" s="70">
        <v>0.47569444444444442</v>
      </c>
      <c r="H1636" s="70">
        <v>0.5</v>
      </c>
      <c r="I1636" s="71">
        <v>44362</v>
      </c>
      <c r="J1636" s="71">
        <v>44362</v>
      </c>
      <c r="K1636" s="71">
        <v>44362</v>
      </c>
      <c r="L1636" s="71">
        <v>44362</v>
      </c>
      <c r="M1636" s="70">
        <v>0.47569444444444442</v>
      </c>
      <c r="N1636" s="70">
        <v>0.5</v>
      </c>
      <c r="O1636" s="50" t="s">
        <v>84</v>
      </c>
      <c r="P1636" s="50" t="s">
        <v>87</v>
      </c>
      <c r="Q1636" s="50" t="s">
        <v>77</v>
      </c>
      <c r="R1636" s="50" t="s">
        <v>351</v>
      </c>
      <c r="S1636" s="50" t="s">
        <v>337</v>
      </c>
      <c r="T1636" s="50" t="s">
        <v>186</v>
      </c>
      <c r="U1636" s="151">
        <f t="shared" si="544"/>
        <v>0</v>
      </c>
      <c r="V1636" s="50">
        <f t="shared" si="545"/>
        <v>1</v>
      </c>
      <c r="W1636" s="152">
        <f t="shared" si="546"/>
        <v>2.430555555555558E-2</v>
      </c>
      <c r="X1636" s="152">
        <f t="shared" si="547"/>
        <v>2.430555555555558E-2</v>
      </c>
      <c r="Y1636" s="134">
        <f t="shared" si="548"/>
        <v>1</v>
      </c>
      <c r="Z1636" s="152">
        <f t="shared" si="549"/>
        <v>0</v>
      </c>
      <c r="AA1636" s="152">
        <f t="shared" si="550"/>
        <v>2.430555555555558E-2</v>
      </c>
      <c r="AB1636" s="91">
        <f t="shared" si="551"/>
        <v>15</v>
      </c>
      <c r="AC1636" s="81">
        <f t="shared" si="552"/>
        <v>6</v>
      </c>
      <c r="AD1636" s="81">
        <f t="shared" si="553"/>
        <v>24</v>
      </c>
      <c r="AE1636" s="81" t="str">
        <f t="shared" si="554"/>
        <v>6-24</v>
      </c>
      <c r="AF1636" s="152">
        <f t="shared" si="555"/>
        <v>2.430555555555558E-2</v>
      </c>
      <c r="AG1636" s="153">
        <f t="shared" si="556"/>
        <v>0</v>
      </c>
      <c r="AH1636" s="85">
        <f t="shared" si="557"/>
        <v>1</v>
      </c>
      <c r="AI1636" s="81">
        <f t="shared" si="558"/>
        <v>24</v>
      </c>
    </row>
    <row r="1637" spans="2:35" x14ac:dyDescent="0.25">
      <c r="B1637" s="50" t="s">
        <v>125</v>
      </c>
      <c r="C1637" s="85">
        <v>580</v>
      </c>
      <c r="D1637" s="85">
        <f t="shared" si="559"/>
        <v>1</v>
      </c>
      <c r="E1637" s="50" t="s">
        <v>2364</v>
      </c>
      <c r="F1637" s="50" t="s">
        <v>1908</v>
      </c>
      <c r="G1637" s="70">
        <v>0.47569444444444442</v>
      </c>
      <c r="H1637" s="70">
        <v>0.5</v>
      </c>
      <c r="I1637" s="71">
        <v>44362</v>
      </c>
      <c r="J1637" s="71">
        <v>44362</v>
      </c>
      <c r="K1637" s="71">
        <v>44362</v>
      </c>
      <c r="L1637" s="71">
        <v>44362</v>
      </c>
      <c r="M1637" s="70">
        <v>0.4826388888888889</v>
      </c>
      <c r="N1637" s="70">
        <v>0.5</v>
      </c>
      <c r="O1637" s="50" t="s">
        <v>62</v>
      </c>
      <c r="P1637" s="50" t="s">
        <v>87</v>
      </c>
      <c r="Q1637" s="50" t="s">
        <v>77</v>
      </c>
      <c r="R1637" s="50" t="s">
        <v>349</v>
      </c>
      <c r="S1637" s="50" t="s">
        <v>337</v>
      </c>
      <c r="T1637" s="50" t="s">
        <v>186</v>
      </c>
      <c r="U1637" s="151">
        <f t="shared" si="544"/>
        <v>0</v>
      </c>
      <c r="V1637" s="50">
        <f t="shared" si="545"/>
        <v>1</v>
      </c>
      <c r="W1637" s="152">
        <f t="shared" si="546"/>
        <v>2.430555555555558E-2</v>
      </c>
      <c r="X1637" s="152">
        <f t="shared" si="547"/>
        <v>2.430555555555558E-2</v>
      </c>
      <c r="Y1637" s="134">
        <f t="shared" si="548"/>
        <v>1</v>
      </c>
      <c r="Z1637" s="152">
        <f t="shared" si="549"/>
        <v>0</v>
      </c>
      <c r="AA1637" s="152">
        <f t="shared" si="550"/>
        <v>2.430555555555558E-2</v>
      </c>
      <c r="AB1637" s="91">
        <f t="shared" si="551"/>
        <v>15</v>
      </c>
      <c r="AC1637" s="81">
        <f t="shared" si="552"/>
        <v>6</v>
      </c>
      <c r="AD1637" s="81">
        <f t="shared" si="553"/>
        <v>24</v>
      </c>
      <c r="AE1637" s="81" t="str">
        <f t="shared" si="554"/>
        <v>6-24</v>
      </c>
      <c r="AF1637" s="152">
        <f t="shared" si="555"/>
        <v>1.7361111111111105E-2</v>
      </c>
      <c r="AG1637" s="153">
        <f t="shared" si="556"/>
        <v>0</v>
      </c>
      <c r="AH1637" s="85">
        <f t="shared" si="557"/>
        <v>1</v>
      </c>
      <c r="AI1637" s="81">
        <f t="shared" si="558"/>
        <v>24</v>
      </c>
    </row>
    <row r="1638" spans="2:35" x14ac:dyDescent="0.25">
      <c r="B1638" s="50" t="s">
        <v>181</v>
      </c>
      <c r="C1638" s="85">
        <v>581</v>
      </c>
      <c r="D1638" s="85">
        <f t="shared" si="559"/>
        <v>0</v>
      </c>
      <c r="E1638" s="267" t="s">
        <v>239</v>
      </c>
      <c r="F1638" s="50" t="s">
        <v>441</v>
      </c>
      <c r="G1638" s="70">
        <v>0.58333333333333337</v>
      </c>
      <c r="H1638" s="192">
        <v>0.5</v>
      </c>
      <c r="I1638" s="71">
        <v>44362</v>
      </c>
      <c r="J1638" s="201">
        <v>44363</v>
      </c>
      <c r="K1638" s="71">
        <v>44362</v>
      </c>
      <c r="L1638" s="71">
        <v>44362</v>
      </c>
      <c r="M1638" s="70">
        <v>0.66666666666666663</v>
      </c>
      <c r="N1638" s="70">
        <v>0.73611111111111116</v>
      </c>
      <c r="O1638" s="50" t="s">
        <v>100</v>
      </c>
      <c r="P1638" s="50" t="s">
        <v>182</v>
      </c>
      <c r="Q1638" s="50" t="s">
        <v>47</v>
      </c>
      <c r="R1638" s="50" t="s">
        <v>443</v>
      </c>
      <c r="S1638" s="50" t="s">
        <v>336</v>
      </c>
      <c r="T1638" s="50" t="s">
        <v>184</v>
      </c>
      <c r="U1638" s="151">
        <f t="shared" si="544"/>
        <v>1</v>
      </c>
      <c r="V1638" s="50">
        <f t="shared" si="545"/>
        <v>1</v>
      </c>
      <c r="W1638" s="152">
        <f t="shared" si="546"/>
        <v>0.18816666666666657</v>
      </c>
      <c r="X1638" s="152">
        <f t="shared" si="547"/>
        <v>0.41733333333333322</v>
      </c>
      <c r="Y1638" s="134">
        <f t="shared" si="548"/>
        <v>1</v>
      </c>
      <c r="Z1638" s="152">
        <f t="shared" si="549"/>
        <v>0</v>
      </c>
      <c r="AA1638" s="152">
        <f t="shared" si="550"/>
        <v>0.41733333333333322</v>
      </c>
      <c r="AB1638" s="91">
        <f t="shared" si="551"/>
        <v>16</v>
      </c>
      <c r="AC1638" s="81">
        <f t="shared" si="552"/>
        <v>6</v>
      </c>
      <c r="AD1638" s="81">
        <f t="shared" si="553"/>
        <v>24</v>
      </c>
      <c r="AE1638" s="81" t="str">
        <f t="shared" si="554"/>
        <v>6-24</v>
      </c>
      <c r="AF1638" s="152">
        <f t="shared" si="555"/>
        <v>6.9444444444444531E-2</v>
      </c>
      <c r="AG1638" s="153">
        <f t="shared" si="556"/>
        <v>0</v>
      </c>
      <c r="AH1638" s="85">
        <f t="shared" si="557"/>
        <v>1</v>
      </c>
      <c r="AI1638" s="81">
        <f t="shared" si="558"/>
        <v>24</v>
      </c>
    </row>
    <row r="1639" spans="2:35" ht="60" x14ac:dyDescent="0.25">
      <c r="B1639" s="50" t="s">
        <v>181</v>
      </c>
      <c r="C1639" s="85">
        <v>581</v>
      </c>
      <c r="D1639" s="85">
        <f t="shared" si="559"/>
        <v>1</v>
      </c>
      <c r="E1639" s="260" t="s">
        <v>2392</v>
      </c>
      <c r="F1639" s="50" t="s">
        <v>903</v>
      </c>
      <c r="G1639" s="70">
        <v>0.58333333333333337</v>
      </c>
      <c r="H1639" s="192">
        <v>0.5</v>
      </c>
      <c r="I1639" s="71">
        <v>44362</v>
      </c>
      <c r="J1639" s="201">
        <v>44363</v>
      </c>
      <c r="K1639" s="201">
        <v>44363</v>
      </c>
      <c r="L1639" s="201">
        <v>44363</v>
      </c>
      <c r="M1639" s="70">
        <v>0.3125</v>
      </c>
      <c r="N1639" s="70">
        <v>0.5</v>
      </c>
      <c r="O1639" s="50" t="s">
        <v>126</v>
      </c>
      <c r="P1639" s="50" t="s">
        <v>182</v>
      </c>
      <c r="Q1639" s="50" t="s">
        <v>47</v>
      </c>
      <c r="R1639" s="50" t="s">
        <v>443</v>
      </c>
      <c r="S1639" s="50" t="s">
        <v>336</v>
      </c>
      <c r="T1639" s="50" t="s">
        <v>184</v>
      </c>
      <c r="U1639" s="151">
        <f t="shared" si="544"/>
        <v>1</v>
      </c>
      <c r="V1639" s="50">
        <f t="shared" si="545"/>
        <v>1</v>
      </c>
      <c r="W1639" s="152">
        <f t="shared" si="546"/>
        <v>0.18816666666666657</v>
      </c>
      <c r="X1639" s="152">
        <f t="shared" si="547"/>
        <v>0.41733333333333322</v>
      </c>
      <c r="Y1639" s="134">
        <f t="shared" si="548"/>
        <v>1</v>
      </c>
      <c r="Z1639" s="152">
        <f t="shared" si="549"/>
        <v>0</v>
      </c>
      <c r="AA1639" s="152">
        <f t="shared" si="550"/>
        <v>0.41733333333333322</v>
      </c>
      <c r="AB1639" s="91">
        <f t="shared" si="551"/>
        <v>16</v>
      </c>
      <c r="AC1639" s="81">
        <f t="shared" si="552"/>
        <v>6</v>
      </c>
      <c r="AD1639" s="81">
        <f t="shared" si="553"/>
        <v>24</v>
      </c>
      <c r="AE1639" s="81" t="str">
        <f t="shared" si="554"/>
        <v>6-24</v>
      </c>
      <c r="AF1639" s="152">
        <f t="shared" si="555"/>
        <v>0.1875</v>
      </c>
      <c r="AG1639" s="153">
        <f t="shared" si="556"/>
        <v>0</v>
      </c>
      <c r="AH1639" s="85">
        <f t="shared" si="557"/>
        <v>1</v>
      </c>
      <c r="AI1639" s="81">
        <f t="shared" si="558"/>
        <v>24</v>
      </c>
    </row>
    <row r="1640" spans="2:35" x14ac:dyDescent="0.25">
      <c r="B1640" s="50" t="s">
        <v>82</v>
      </c>
      <c r="C1640" s="85">
        <v>582</v>
      </c>
      <c r="D1640" s="85">
        <f t="shared" si="559"/>
        <v>0</v>
      </c>
      <c r="E1640" s="50" t="s">
        <v>2375</v>
      </c>
      <c r="F1640" s="50" t="s">
        <v>1338</v>
      </c>
      <c r="G1640" s="70">
        <v>0.66666666666666663</v>
      </c>
      <c r="H1640" s="192">
        <v>0.44444444444444442</v>
      </c>
      <c r="I1640" s="71">
        <v>44362</v>
      </c>
      <c r="J1640" s="201">
        <v>44363</v>
      </c>
      <c r="K1640" s="71">
        <v>44362</v>
      </c>
      <c r="L1640" s="71">
        <v>44362</v>
      </c>
      <c r="M1640" s="70">
        <v>0.70138888888888884</v>
      </c>
      <c r="N1640" s="70">
        <v>0.72916666666666663</v>
      </c>
      <c r="O1640" s="50" t="s">
        <v>126</v>
      </c>
      <c r="P1640" s="50" t="s">
        <v>293</v>
      </c>
      <c r="Q1640" s="50" t="s">
        <v>77</v>
      </c>
      <c r="R1640" s="50" t="s">
        <v>443</v>
      </c>
      <c r="S1640" s="50" t="s">
        <v>337</v>
      </c>
      <c r="T1640" s="50" t="s">
        <v>184</v>
      </c>
      <c r="U1640" s="151">
        <f t="shared" si="544"/>
        <v>1</v>
      </c>
      <c r="V1640" s="50">
        <f t="shared" si="545"/>
        <v>1</v>
      </c>
      <c r="W1640" s="152">
        <f t="shared" si="546"/>
        <v>4.9277777777777726E-2</v>
      </c>
      <c r="X1640" s="152">
        <f t="shared" si="547"/>
        <v>0.27844444444444438</v>
      </c>
      <c r="Y1640" s="134">
        <f t="shared" si="548"/>
        <v>1</v>
      </c>
      <c r="Z1640" s="152">
        <f t="shared" si="549"/>
        <v>0</v>
      </c>
      <c r="AA1640" s="152">
        <f t="shared" si="550"/>
        <v>0.27844444444444438</v>
      </c>
      <c r="AB1640" s="91">
        <f t="shared" si="551"/>
        <v>16</v>
      </c>
      <c r="AC1640" s="81">
        <f t="shared" si="552"/>
        <v>6</v>
      </c>
      <c r="AD1640" s="81">
        <f t="shared" si="553"/>
        <v>24</v>
      </c>
      <c r="AE1640" s="81" t="str">
        <f t="shared" si="554"/>
        <v>6-24</v>
      </c>
      <c r="AF1640" s="152">
        <f t="shared" si="555"/>
        <v>2.777777777777779E-2</v>
      </c>
      <c r="AG1640" s="153">
        <f t="shared" si="556"/>
        <v>0</v>
      </c>
      <c r="AH1640" s="85">
        <f t="shared" si="557"/>
        <v>1</v>
      </c>
      <c r="AI1640" s="81">
        <f t="shared" si="558"/>
        <v>24</v>
      </c>
    </row>
    <row r="1641" spans="2:35" x14ac:dyDescent="0.25">
      <c r="B1641" s="50" t="s">
        <v>82</v>
      </c>
      <c r="C1641" s="85">
        <v>582</v>
      </c>
      <c r="D1641" s="85">
        <f t="shared" si="559"/>
        <v>1</v>
      </c>
      <c r="E1641" s="50" t="s">
        <v>2391</v>
      </c>
      <c r="F1641" s="50" t="s">
        <v>1051</v>
      </c>
      <c r="G1641" s="70">
        <v>0.66666666666666663</v>
      </c>
      <c r="H1641" s="192">
        <v>0.44444444444444442</v>
      </c>
      <c r="I1641" s="71">
        <v>44362</v>
      </c>
      <c r="J1641" s="201">
        <v>44363</v>
      </c>
      <c r="K1641" s="71">
        <v>44363</v>
      </c>
      <c r="L1641" s="71">
        <v>44363</v>
      </c>
      <c r="M1641" s="70">
        <v>0.3125</v>
      </c>
      <c r="N1641" s="70">
        <v>0.43055555555555558</v>
      </c>
      <c r="O1641" s="50" t="s">
        <v>62</v>
      </c>
      <c r="P1641" s="50" t="s">
        <v>293</v>
      </c>
      <c r="Q1641" s="50" t="s">
        <v>77</v>
      </c>
      <c r="R1641" s="50" t="s">
        <v>349</v>
      </c>
      <c r="S1641" s="50" t="s">
        <v>337</v>
      </c>
      <c r="T1641" s="50" t="s">
        <v>184</v>
      </c>
      <c r="U1641" s="151">
        <f t="shared" si="544"/>
        <v>1</v>
      </c>
      <c r="V1641" s="50">
        <f t="shared" si="545"/>
        <v>1</v>
      </c>
      <c r="W1641" s="152">
        <f t="shared" si="546"/>
        <v>4.9277777777777726E-2</v>
      </c>
      <c r="X1641" s="152">
        <f t="shared" si="547"/>
        <v>0.27844444444444438</v>
      </c>
      <c r="Y1641" s="134">
        <f t="shared" si="548"/>
        <v>1</v>
      </c>
      <c r="Z1641" s="152">
        <f t="shared" si="549"/>
        <v>0</v>
      </c>
      <c r="AA1641" s="152">
        <f t="shared" si="550"/>
        <v>0.27844444444444438</v>
      </c>
      <c r="AB1641" s="91">
        <f t="shared" si="551"/>
        <v>16</v>
      </c>
      <c r="AC1641" s="81">
        <f t="shared" si="552"/>
        <v>6</v>
      </c>
      <c r="AD1641" s="81">
        <f t="shared" si="553"/>
        <v>24</v>
      </c>
      <c r="AE1641" s="81" t="str">
        <f t="shared" si="554"/>
        <v>6-24</v>
      </c>
      <c r="AF1641" s="152">
        <f t="shared" si="555"/>
        <v>0.11805555555555558</v>
      </c>
      <c r="AG1641" s="153">
        <f t="shared" si="556"/>
        <v>0</v>
      </c>
      <c r="AH1641" s="85">
        <f t="shared" si="557"/>
        <v>1</v>
      </c>
      <c r="AI1641" s="81">
        <f t="shared" si="558"/>
        <v>24</v>
      </c>
    </row>
    <row r="1642" spans="2:35" ht="30" x14ac:dyDescent="0.25">
      <c r="B1642" s="50" t="s">
        <v>127</v>
      </c>
      <c r="C1642" s="85">
        <v>583</v>
      </c>
      <c r="D1642" s="85">
        <f t="shared" si="559"/>
        <v>0</v>
      </c>
      <c r="E1642" s="72" t="s">
        <v>2369</v>
      </c>
      <c r="F1642" s="50" t="s">
        <v>441</v>
      </c>
      <c r="G1642" s="70">
        <v>0.58680555555555558</v>
      </c>
      <c r="H1642" s="70">
        <v>0.63888888888888895</v>
      </c>
      <c r="I1642" s="71">
        <v>44362</v>
      </c>
      <c r="J1642" s="71">
        <v>44362</v>
      </c>
      <c r="K1642" s="71">
        <v>44362</v>
      </c>
      <c r="L1642" s="71">
        <v>44362</v>
      </c>
      <c r="M1642" s="70">
        <v>0.61458333333333337</v>
      </c>
      <c r="N1642" s="70">
        <v>0.63888888888888895</v>
      </c>
      <c r="O1642" s="50" t="s">
        <v>72</v>
      </c>
      <c r="P1642" s="50" t="s">
        <v>128</v>
      </c>
      <c r="Q1642" s="50" t="s">
        <v>77</v>
      </c>
      <c r="R1642" s="50" t="s">
        <v>338</v>
      </c>
      <c r="S1642" s="50" t="s">
        <v>337</v>
      </c>
      <c r="T1642" s="50" t="s">
        <v>184</v>
      </c>
      <c r="U1642" s="151">
        <f t="shared" si="544"/>
        <v>0</v>
      </c>
      <c r="V1642" s="50">
        <f t="shared" si="545"/>
        <v>1</v>
      </c>
      <c r="W1642" s="152">
        <f t="shared" si="546"/>
        <v>5.208333333333337E-2</v>
      </c>
      <c r="X1642" s="152">
        <f t="shared" si="547"/>
        <v>5.208333333333337E-2</v>
      </c>
      <c r="Y1642" s="134">
        <f t="shared" si="548"/>
        <v>1</v>
      </c>
      <c r="Z1642" s="152">
        <f t="shared" si="549"/>
        <v>0</v>
      </c>
      <c r="AA1642" s="152">
        <f t="shared" si="550"/>
        <v>5.208333333333337E-2</v>
      </c>
      <c r="AB1642" s="91">
        <f t="shared" si="551"/>
        <v>15</v>
      </c>
      <c r="AC1642" s="81">
        <f t="shared" si="552"/>
        <v>6</v>
      </c>
      <c r="AD1642" s="81">
        <f t="shared" si="553"/>
        <v>24</v>
      </c>
      <c r="AE1642" s="81" t="str">
        <f t="shared" si="554"/>
        <v>6-24</v>
      </c>
      <c r="AF1642" s="152">
        <f t="shared" si="555"/>
        <v>2.430555555555558E-2</v>
      </c>
      <c r="AG1642" s="153">
        <f t="shared" si="556"/>
        <v>0</v>
      </c>
      <c r="AH1642" s="85">
        <f t="shared" si="557"/>
        <v>1</v>
      </c>
      <c r="AI1642" s="81">
        <f t="shared" si="558"/>
        <v>24</v>
      </c>
    </row>
    <row r="1643" spans="2:35" ht="30" x14ac:dyDescent="0.25">
      <c r="B1643" s="50" t="s">
        <v>127</v>
      </c>
      <c r="C1643" s="85">
        <v>583</v>
      </c>
      <c r="D1643" s="85">
        <f t="shared" si="559"/>
        <v>1</v>
      </c>
      <c r="E1643" s="72" t="s">
        <v>2402</v>
      </c>
      <c r="F1643" s="50" t="s">
        <v>903</v>
      </c>
      <c r="G1643" s="70">
        <v>0.58680555555555558</v>
      </c>
      <c r="H1643" s="70">
        <v>0.63888888888888895</v>
      </c>
      <c r="I1643" s="71">
        <v>44362</v>
      </c>
      <c r="J1643" s="71">
        <v>44362</v>
      </c>
      <c r="K1643" s="71">
        <v>44362</v>
      </c>
      <c r="L1643" s="71">
        <v>44362</v>
      </c>
      <c r="M1643" s="70">
        <v>0.58680555555555558</v>
      </c>
      <c r="N1643" s="70">
        <v>0.6333333333333333</v>
      </c>
      <c r="O1643" s="50" t="s">
        <v>2160</v>
      </c>
      <c r="P1643" s="50" t="s">
        <v>128</v>
      </c>
      <c r="Q1643" s="50" t="s">
        <v>77</v>
      </c>
      <c r="R1643" s="50" t="s">
        <v>2138</v>
      </c>
      <c r="S1643" s="50" t="s">
        <v>337</v>
      </c>
      <c r="T1643" s="50" t="s">
        <v>184</v>
      </c>
      <c r="U1643" s="151">
        <f t="shared" si="544"/>
        <v>0</v>
      </c>
      <c r="V1643" s="50">
        <f t="shared" si="545"/>
        <v>1</v>
      </c>
      <c r="W1643" s="152">
        <f t="shared" si="546"/>
        <v>5.208333333333337E-2</v>
      </c>
      <c r="X1643" s="152">
        <f t="shared" si="547"/>
        <v>5.208333333333337E-2</v>
      </c>
      <c r="Y1643" s="134">
        <f t="shared" si="548"/>
        <v>1</v>
      </c>
      <c r="Z1643" s="152">
        <f t="shared" si="549"/>
        <v>0</v>
      </c>
      <c r="AA1643" s="152">
        <f t="shared" si="550"/>
        <v>5.208333333333337E-2</v>
      </c>
      <c r="AB1643" s="91">
        <f t="shared" si="551"/>
        <v>15</v>
      </c>
      <c r="AC1643" s="81">
        <f t="shared" si="552"/>
        <v>6</v>
      </c>
      <c r="AD1643" s="81">
        <f t="shared" si="553"/>
        <v>24</v>
      </c>
      <c r="AE1643" s="81" t="str">
        <f t="shared" si="554"/>
        <v>6-24</v>
      </c>
      <c r="AF1643" s="152">
        <f t="shared" si="555"/>
        <v>4.6527777777777724E-2</v>
      </c>
      <c r="AG1643" s="153">
        <f t="shared" si="556"/>
        <v>0</v>
      </c>
      <c r="AH1643" s="85">
        <f t="shared" si="557"/>
        <v>1</v>
      </c>
      <c r="AI1643" s="81">
        <f t="shared" si="558"/>
        <v>24</v>
      </c>
    </row>
    <row r="1644" spans="2:35" x14ac:dyDescent="0.25">
      <c r="B1644" s="50" t="s">
        <v>83</v>
      </c>
      <c r="C1644" s="85">
        <v>584</v>
      </c>
      <c r="D1644" s="85">
        <f t="shared" si="559"/>
        <v>0</v>
      </c>
      <c r="E1644" s="50" t="s">
        <v>2371</v>
      </c>
      <c r="F1644" s="50" t="s">
        <v>890</v>
      </c>
      <c r="G1644" s="70">
        <v>0.59722222222222221</v>
      </c>
      <c r="H1644" s="70">
        <v>0.6694444444444444</v>
      </c>
      <c r="I1644" s="71">
        <v>44362</v>
      </c>
      <c r="J1644" s="71">
        <v>44362</v>
      </c>
      <c r="K1644" s="71">
        <v>44362</v>
      </c>
      <c r="L1644" s="71">
        <v>44362</v>
      </c>
      <c r="M1644" s="70">
        <v>0.65625</v>
      </c>
      <c r="N1644" s="70">
        <v>0.6694444444444444</v>
      </c>
      <c r="O1644" s="50" t="s">
        <v>271</v>
      </c>
      <c r="P1644" s="50" t="s">
        <v>68</v>
      </c>
      <c r="Q1644" s="50" t="s">
        <v>47</v>
      </c>
      <c r="R1644" s="50" t="s">
        <v>380</v>
      </c>
      <c r="S1644" s="50" t="s">
        <v>336</v>
      </c>
      <c r="T1644" s="50" t="s">
        <v>188</v>
      </c>
      <c r="U1644" s="151">
        <f t="shared" si="544"/>
        <v>0</v>
      </c>
      <c r="V1644" s="50">
        <f t="shared" si="545"/>
        <v>1</v>
      </c>
      <c r="W1644" s="152">
        <f t="shared" si="546"/>
        <v>7.2222222222222188E-2</v>
      </c>
      <c r="X1644" s="152">
        <f t="shared" si="547"/>
        <v>7.2222222222222188E-2</v>
      </c>
      <c r="Y1644" s="134">
        <f t="shared" si="548"/>
        <v>0</v>
      </c>
      <c r="Z1644" s="152">
        <f t="shared" si="549"/>
        <v>0.2055555555555556</v>
      </c>
      <c r="AA1644" s="152">
        <f t="shared" si="550"/>
        <v>0.27777777777777779</v>
      </c>
      <c r="AB1644" s="91">
        <f t="shared" si="551"/>
        <v>15</v>
      </c>
      <c r="AC1644" s="81">
        <f t="shared" si="552"/>
        <v>6</v>
      </c>
      <c r="AD1644" s="81">
        <f t="shared" si="553"/>
        <v>24</v>
      </c>
      <c r="AE1644" s="81" t="str">
        <f t="shared" si="554"/>
        <v>6-24</v>
      </c>
      <c r="AF1644" s="152">
        <f t="shared" si="555"/>
        <v>1.3194444444444398E-2</v>
      </c>
      <c r="AG1644" s="153">
        <f t="shared" si="556"/>
        <v>0</v>
      </c>
      <c r="AH1644" s="85">
        <f t="shared" si="557"/>
        <v>1</v>
      </c>
      <c r="AI1644" s="81">
        <f t="shared" si="558"/>
        <v>24</v>
      </c>
    </row>
    <row r="1645" spans="2:35" x14ac:dyDescent="0.25">
      <c r="B1645" s="50" t="s">
        <v>83</v>
      </c>
      <c r="C1645" s="85">
        <v>584</v>
      </c>
      <c r="D1645" s="85">
        <f t="shared" si="559"/>
        <v>1</v>
      </c>
      <c r="E1645" s="50" t="s">
        <v>2372</v>
      </c>
      <c r="F1645" s="50" t="s">
        <v>891</v>
      </c>
      <c r="G1645" s="70">
        <v>0.59722222222222221</v>
      </c>
      <c r="H1645" s="70">
        <v>0.6694444444444444</v>
      </c>
      <c r="I1645" s="71">
        <v>44362</v>
      </c>
      <c r="J1645" s="71">
        <v>44362</v>
      </c>
      <c r="K1645" s="71">
        <v>44362</v>
      </c>
      <c r="L1645" s="71">
        <v>44362</v>
      </c>
      <c r="M1645" s="70">
        <v>0.65277777777777779</v>
      </c>
      <c r="N1645" s="70">
        <v>0.66666666666666663</v>
      </c>
      <c r="O1645" s="50" t="s">
        <v>100</v>
      </c>
      <c r="P1645" s="50" t="s">
        <v>68</v>
      </c>
      <c r="Q1645" s="50" t="s">
        <v>47</v>
      </c>
      <c r="R1645" s="50" t="s">
        <v>443</v>
      </c>
      <c r="S1645" s="50" t="s">
        <v>337</v>
      </c>
      <c r="T1645" s="50" t="s">
        <v>188</v>
      </c>
      <c r="U1645" s="151">
        <f t="shared" si="544"/>
        <v>0</v>
      </c>
      <c r="V1645" s="50">
        <f t="shared" si="545"/>
        <v>1</v>
      </c>
      <c r="W1645" s="152">
        <v>0.11458333333333333</v>
      </c>
      <c r="X1645" s="152">
        <v>0.11458333333333333</v>
      </c>
      <c r="Y1645" s="134">
        <f t="shared" si="548"/>
        <v>0</v>
      </c>
      <c r="Z1645" s="152">
        <f t="shared" si="549"/>
        <v>0.2055555555555556</v>
      </c>
      <c r="AA1645" s="152">
        <f t="shared" si="550"/>
        <v>0.32013888888888892</v>
      </c>
      <c r="AB1645" s="91">
        <f t="shared" si="551"/>
        <v>15</v>
      </c>
      <c r="AC1645" s="81">
        <f t="shared" si="552"/>
        <v>6</v>
      </c>
      <c r="AD1645" s="81">
        <f t="shared" si="553"/>
        <v>24</v>
      </c>
      <c r="AE1645" s="81" t="str">
        <f t="shared" si="554"/>
        <v>6-24</v>
      </c>
      <c r="AF1645" s="152">
        <v>0.11458333333333333</v>
      </c>
      <c r="AG1645" s="153">
        <f t="shared" si="556"/>
        <v>0</v>
      </c>
      <c r="AH1645" s="85">
        <f t="shared" si="557"/>
        <v>1</v>
      </c>
      <c r="AI1645" s="81">
        <f t="shared" si="558"/>
        <v>24</v>
      </c>
    </row>
    <row r="1646" spans="2:35" x14ac:dyDescent="0.25">
      <c r="B1646" s="276" t="s">
        <v>1199</v>
      </c>
      <c r="C1646" s="85">
        <v>585</v>
      </c>
      <c r="D1646" s="85">
        <f t="shared" si="559"/>
        <v>1</v>
      </c>
      <c r="E1646" s="275" t="s">
        <v>2390</v>
      </c>
      <c r="F1646" s="50" t="s">
        <v>890</v>
      </c>
      <c r="G1646" s="70">
        <v>0.35416666666666669</v>
      </c>
      <c r="H1646" s="192">
        <v>0.4375</v>
      </c>
      <c r="I1646" s="71">
        <v>44362</v>
      </c>
      <c r="J1646" s="71">
        <v>44362</v>
      </c>
      <c r="K1646" s="71">
        <v>44362</v>
      </c>
      <c r="L1646" s="71">
        <v>44362</v>
      </c>
      <c r="M1646" s="70">
        <v>0.35416666666666669</v>
      </c>
      <c r="N1646" s="192">
        <v>0.4375</v>
      </c>
      <c r="O1646" s="275" t="s">
        <v>1187</v>
      </c>
      <c r="P1646" s="275" t="s">
        <v>1201</v>
      </c>
      <c r="Q1646" s="275" t="s">
        <v>77</v>
      </c>
      <c r="R1646" s="275" t="s">
        <v>1202</v>
      </c>
      <c r="S1646" s="275" t="s">
        <v>337</v>
      </c>
      <c r="T1646" s="50" t="s">
        <v>189</v>
      </c>
      <c r="U1646" s="151">
        <f t="shared" si="544"/>
        <v>0</v>
      </c>
      <c r="V1646" s="50">
        <f t="shared" si="545"/>
        <v>1</v>
      </c>
      <c r="W1646" s="152">
        <f t="shared" ref="W1646:W1665" si="560">IF(OR(V1646=0,G1646="",H1646=""),0,IF(AND(V1646=1,U1646&lt;1,I1646=J1646,(H1646-G1646)&lt;=0.2075),H1646-G1646,IF(AND(V1646=1,U1646&lt;1,I1646=J1646,(H1646-G1646)&gt;0.2075),H1646-G1646-0.083,IF(AND(V1646=1,U1646&gt;1),((U1646-1)*0.3541)+(H1646-$AE$5)+($AF$5-G1646-0.083),IF(AND(V1646=1,U1646=1,I1646&lt;&gt;J1646,(H1646-G1646)&lt;=0.332),(H1646-$AE$5)+($AF$5-G1646)-0.166,(H1646-$AE$5)+($AF$5-G1646))))))</f>
        <v>8.3333333333333315E-2</v>
      </c>
      <c r="X1646" s="152">
        <f t="shared" ref="X1646:X1665" si="561">IF(OR(V1646=0,G1646="",H1646=""),0,IF(AND(V1646=1,U1646&lt;1,I1646=J1646,(H1646-G1646)&lt;=0.2075),H1646-G1646,IF(AND(V1646=1,U1646&lt;1,I1646=J1646,(H1646-G1646)&gt;0.2075),H1646-G1646-0.04167,IF(AND(V1646=1,U1646&gt;1),((U1646-1)*0.583)+(H1646-$AE$3)+($AF$3-G1646-0.04167),IF(AND(V1646=1,U1646=1,I1646&lt;&gt;J1646,(H1646-G1646)&lt;=0.332),(H1646-$AE$3)+($AF$3-G1646)-0.166,(H1646-$AE$3)+($AF$3-G1646))))))</f>
        <v>8.3333333333333315E-2</v>
      </c>
      <c r="Y1646" s="134">
        <f t="shared" si="548"/>
        <v>1</v>
      </c>
      <c r="Z1646" s="152">
        <f t="shared" si="549"/>
        <v>0</v>
      </c>
      <c r="AA1646" s="152">
        <f t="shared" si="550"/>
        <v>8.3333333333333315E-2</v>
      </c>
      <c r="AB1646" s="91">
        <f t="shared" si="551"/>
        <v>15</v>
      </c>
      <c r="AC1646" s="81">
        <f t="shared" si="552"/>
        <v>6</v>
      </c>
      <c r="AD1646" s="81">
        <f t="shared" si="553"/>
        <v>24</v>
      </c>
      <c r="AE1646" s="81" t="str">
        <f t="shared" si="554"/>
        <v>6-24</v>
      </c>
      <c r="AF1646" s="152">
        <f t="shared" ref="AF1646:AF1665" si="562">IFERROR(IF(OR(AH1646=0,M1646="",N1646=""),0,IF(AND(AH1646=1,AG1646&lt;1,K1646=L1646,(N1646-M1646)&lt;=0.2075),N1646-M1646,IF(AND(AH1646=1,AG1646&lt;1,K1646=L1646,(N1646-M1646)&gt;0.2075),N1646-M1646-0.083,IF(AND(AH1646=1,AG1646&gt;1),((AG1646-1)*0.3541)+(N1646-$AE$5)+($AF$5-M1646-0.083),IF(AND(AH1646=1,AG1646=1,K1646&lt;&gt;L1646,(N1646-M1646)&lt;=0.332),(N1646-$AE$5)+($AF$5-M1646)-0.166,(N1646-$AE$5)+($AF$5-M1646)))))),"")</f>
        <v>8.3333333333333315E-2</v>
      </c>
      <c r="AG1646" s="153">
        <f t="shared" si="556"/>
        <v>0</v>
      </c>
      <c r="AH1646" s="85">
        <f t="shared" si="557"/>
        <v>1</v>
      </c>
      <c r="AI1646" s="81">
        <f t="shared" si="558"/>
        <v>24</v>
      </c>
    </row>
    <row r="1647" spans="2:35" ht="30" x14ac:dyDescent="0.25">
      <c r="B1647" s="50" t="s">
        <v>262</v>
      </c>
      <c r="C1647" s="85">
        <v>586</v>
      </c>
      <c r="D1647" s="85">
        <f t="shared" si="559"/>
        <v>1</v>
      </c>
      <c r="E1647" s="72" t="s">
        <v>2396</v>
      </c>
      <c r="F1647" s="50" t="s">
        <v>903</v>
      </c>
      <c r="G1647" s="70">
        <v>0.91666666666666663</v>
      </c>
      <c r="H1647" s="70">
        <v>3.125E-2</v>
      </c>
      <c r="I1647" s="71">
        <v>44362</v>
      </c>
      <c r="J1647" s="71">
        <v>44363</v>
      </c>
      <c r="K1647" s="71">
        <v>44362</v>
      </c>
      <c r="L1647" s="71">
        <v>44363</v>
      </c>
      <c r="M1647" s="70">
        <v>0.91666666666666663</v>
      </c>
      <c r="N1647" s="70">
        <v>3.125E-2</v>
      </c>
      <c r="O1647" s="50" t="s">
        <v>2206</v>
      </c>
      <c r="P1647" s="50" t="s">
        <v>173</v>
      </c>
      <c r="Q1647" s="50" t="s">
        <v>77</v>
      </c>
      <c r="R1647" s="50" t="s">
        <v>2138</v>
      </c>
      <c r="S1647" s="50" t="s">
        <v>337</v>
      </c>
      <c r="T1647" s="50" t="s">
        <v>188</v>
      </c>
      <c r="U1647" s="151">
        <f t="shared" si="544"/>
        <v>1</v>
      </c>
      <c r="V1647" s="50">
        <f t="shared" si="545"/>
        <v>1</v>
      </c>
      <c r="W1647" s="152">
        <v>0.11458333333333333</v>
      </c>
      <c r="X1647" s="152">
        <v>0.11458333333333333</v>
      </c>
      <c r="Y1647" s="134">
        <f t="shared" si="548"/>
        <v>1</v>
      </c>
      <c r="Z1647" s="152">
        <f t="shared" si="549"/>
        <v>0</v>
      </c>
      <c r="AA1647" s="152">
        <f t="shared" si="550"/>
        <v>0.11458333333333333</v>
      </c>
      <c r="AB1647" s="91">
        <f t="shared" si="551"/>
        <v>16</v>
      </c>
      <c r="AC1647" s="81">
        <f t="shared" si="552"/>
        <v>6</v>
      </c>
      <c r="AD1647" s="81">
        <f t="shared" si="553"/>
        <v>24</v>
      </c>
      <c r="AE1647" s="81" t="str">
        <f t="shared" si="554"/>
        <v>6-24</v>
      </c>
      <c r="AF1647" s="152">
        <f t="shared" si="562"/>
        <v>-0.61391666666666667</v>
      </c>
      <c r="AG1647" s="153">
        <f t="shared" si="556"/>
        <v>1</v>
      </c>
      <c r="AH1647" s="85">
        <f t="shared" si="557"/>
        <v>1</v>
      </c>
      <c r="AI1647" s="81">
        <f t="shared" si="558"/>
        <v>24</v>
      </c>
    </row>
    <row r="1648" spans="2:35" ht="30" x14ac:dyDescent="0.25">
      <c r="B1648" s="50" t="s">
        <v>138</v>
      </c>
      <c r="C1648" s="85">
        <v>587</v>
      </c>
      <c r="D1648" s="85">
        <f t="shared" si="559"/>
        <v>0</v>
      </c>
      <c r="E1648" s="72" t="s">
        <v>2397</v>
      </c>
      <c r="F1648" s="50" t="s">
        <v>950</v>
      </c>
      <c r="G1648" s="70">
        <v>0.58333333333333337</v>
      </c>
      <c r="H1648" s="70">
        <v>0.625</v>
      </c>
      <c r="I1648" s="71">
        <v>44363</v>
      </c>
      <c r="J1648" s="71">
        <v>44363</v>
      </c>
      <c r="K1648" s="71">
        <v>44363</v>
      </c>
      <c r="L1648" s="71">
        <v>44363</v>
      </c>
      <c r="M1648" s="70">
        <v>0.59375</v>
      </c>
      <c r="N1648" s="70">
        <v>0.625</v>
      </c>
      <c r="O1648" s="50" t="s">
        <v>65</v>
      </c>
      <c r="P1648" s="50" t="s">
        <v>139</v>
      </c>
      <c r="Q1648" s="50" t="s">
        <v>77</v>
      </c>
      <c r="R1648" s="50" t="s">
        <v>351</v>
      </c>
      <c r="S1648" s="50" t="s">
        <v>337</v>
      </c>
      <c r="T1648" s="50" t="s">
        <v>184</v>
      </c>
      <c r="U1648" s="151">
        <f t="shared" si="544"/>
        <v>0</v>
      </c>
      <c r="V1648" s="50">
        <f t="shared" si="545"/>
        <v>1</v>
      </c>
      <c r="W1648" s="152">
        <f t="shared" si="560"/>
        <v>4.166666666666663E-2</v>
      </c>
      <c r="X1648" s="152">
        <f t="shared" si="561"/>
        <v>4.166666666666663E-2</v>
      </c>
      <c r="Y1648" s="134">
        <f t="shared" si="548"/>
        <v>1</v>
      </c>
      <c r="Z1648" s="152">
        <f t="shared" si="549"/>
        <v>0</v>
      </c>
      <c r="AA1648" s="152">
        <f t="shared" si="550"/>
        <v>4.166666666666663E-2</v>
      </c>
      <c r="AB1648" s="91">
        <f t="shared" si="551"/>
        <v>16</v>
      </c>
      <c r="AC1648" s="81">
        <f t="shared" si="552"/>
        <v>6</v>
      </c>
      <c r="AD1648" s="81">
        <f t="shared" si="553"/>
        <v>24</v>
      </c>
      <c r="AE1648" s="81" t="str">
        <f t="shared" si="554"/>
        <v>6-24</v>
      </c>
      <c r="AF1648" s="152">
        <f t="shared" si="562"/>
        <v>3.125E-2</v>
      </c>
      <c r="AG1648" s="153">
        <f t="shared" si="556"/>
        <v>0</v>
      </c>
      <c r="AH1648" s="85">
        <f t="shared" si="557"/>
        <v>1</v>
      </c>
      <c r="AI1648" s="81">
        <f t="shared" si="558"/>
        <v>24</v>
      </c>
    </row>
    <row r="1649" spans="2:35" x14ac:dyDescent="0.25">
      <c r="B1649" s="50" t="s">
        <v>138</v>
      </c>
      <c r="C1649" s="85">
        <v>587</v>
      </c>
      <c r="D1649" s="85">
        <f t="shared" si="559"/>
        <v>1</v>
      </c>
      <c r="E1649" s="72" t="s">
        <v>2428</v>
      </c>
      <c r="F1649" s="50" t="s">
        <v>903</v>
      </c>
      <c r="G1649" s="70">
        <v>0.58333333333333337</v>
      </c>
      <c r="H1649" s="70">
        <v>0.625</v>
      </c>
      <c r="I1649" s="71">
        <v>44363</v>
      </c>
      <c r="J1649" s="71">
        <v>44363</v>
      </c>
      <c r="K1649" s="71">
        <v>44363</v>
      </c>
      <c r="L1649" s="71">
        <v>44363</v>
      </c>
      <c r="M1649" s="70">
        <v>0.58333333333333337</v>
      </c>
      <c r="N1649" s="70">
        <v>0.625</v>
      </c>
      <c r="O1649" s="50" t="s">
        <v>2160</v>
      </c>
      <c r="P1649" s="50" t="s">
        <v>139</v>
      </c>
      <c r="Q1649" s="50" t="s">
        <v>77</v>
      </c>
      <c r="R1649" s="50" t="s">
        <v>2138</v>
      </c>
      <c r="S1649" s="50" t="s">
        <v>337</v>
      </c>
      <c r="T1649" s="50" t="s">
        <v>184</v>
      </c>
      <c r="U1649" s="151">
        <f t="shared" si="544"/>
        <v>0</v>
      </c>
      <c r="V1649" s="50">
        <f t="shared" si="545"/>
        <v>1</v>
      </c>
      <c r="W1649" s="152">
        <f t="shared" si="560"/>
        <v>4.166666666666663E-2</v>
      </c>
      <c r="X1649" s="152">
        <f t="shared" si="561"/>
        <v>4.166666666666663E-2</v>
      </c>
      <c r="Y1649" s="134">
        <f t="shared" si="548"/>
        <v>1</v>
      </c>
      <c r="Z1649" s="152">
        <f t="shared" si="549"/>
        <v>0</v>
      </c>
      <c r="AA1649" s="152">
        <f t="shared" si="550"/>
        <v>4.166666666666663E-2</v>
      </c>
      <c r="AB1649" s="91">
        <f t="shared" si="551"/>
        <v>16</v>
      </c>
      <c r="AC1649" s="81">
        <f t="shared" si="552"/>
        <v>6</v>
      </c>
      <c r="AD1649" s="81">
        <f t="shared" si="553"/>
        <v>24</v>
      </c>
      <c r="AE1649" s="81" t="str">
        <f t="shared" si="554"/>
        <v>6-24</v>
      </c>
      <c r="AF1649" s="152">
        <f t="shared" si="562"/>
        <v>4.166666666666663E-2</v>
      </c>
      <c r="AG1649" s="153">
        <f t="shared" si="556"/>
        <v>0</v>
      </c>
      <c r="AH1649" s="85">
        <f t="shared" si="557"/>
        <v>1</v>
      </c>
      <c r="AI1649" s="81">
        <f t="shared" si="558"/>
        <v>24</v>
      </c>
    </row>
    <row r="1650" spans="2:35" ht="30" x14ac:dyDescent="0.25">
      <c r="B1650" s="50" t="s">
        <v>213</v>
      </c>
      <c r="C1650" s="85">
        <v>588</v>
      </c>
      <c r="D1650" s="85">
        <f t="shared" si="559"/>
        <v>1</v>
      </c>
      <c r="E1650" s="72" t="s">
        <v>2413</v>
      </c>
      <c r="F1650" s="50" t="s">
        <v>950</v>
      </c>
      <c r="G1650" s="70">
        <v>0.39583333333333331</v>
      </c>
      <c r="H1650" s="70">
        <v>0.58472222222222225</v>
      </c>
      <c r="I1650" s="71">
        <v>44363</v>
      </c>
      <c r="J1650" s="71">
        <v>44363</v>
      </c>
      <c r="K1650" s="71">
        <v>44363</v>
      </c>
      <c r="L1650" s="71">
        <v>44363</v>
      </c>
      <c r="M1650" s="70">
        <v>0.39583333333333331</v>
      </c>
      <c r="N1650" s="70">
        <v>0.58472222222222225</v>
      </c>
      <c r="O1650" s="50" t="s">
        <v>272</v>
      </c>
      <c r="P1650" s="50" t="s">
        <v>734</v>
      </c>
      <c r="Q1650" s="50" t="s">
        <v>77</v>
      </c>
      <c r="R1650" s="50" t="s">
        <v>443</v>
      </c>
      <c r="S1650" s="50" t="s">
        <v>337</v>
      </c>
      <c r="T1650" s="50" t="s">
        <v>188</v>
      </c>
      <c r="U1650" s="151">
        <f t="shared" si="544"/>
        <v>0</v>
      </c>
      <c r="V1650" s="50">
        <f t="shared" si="545"/>
        <v>1</v>
      </c>
      <c r="W1650" s="152">
        <f t="shared" si="560"/>
        <v>0.18888888888888894</v>
      </c>
      <c r="X1650" s="152">
        <f t="shared" si="561"/>
        <v>0.18888888888888894</v>
      </c>
      <c r="Y1650" s="134">
        <f t="shared" si="548"/>
        <v>1</v>
      </c>
      <c r="Z1650" s="152">
        <f t="shared" si="549"/>
        <v>0</v>
      </c>
      <c r="AA1650" s="152">
        <f t="shared" si="550"/>
        <v>0.18888888888888894</v>
      </c>
      <c r="AB1650" s="91">
        <f t="shared" si="551"/>
        <v>16</v>
      </c>
      <c r="AC1650" s="81">
        <f t="shared" si="552"/>
        <v>6</v>
      </c>
      <c r="AD1650" s="81">
        <f t="shared" si="553"/>
        <v>24</v>
      </c>
      <c r="AE1650" s="81" t="str">
        <f t="shared" si="554"/>
        <v>6-24</v>
      </c>
      <c r="AF1650" s="152">
        <f t="shared" si="562"/>
        <v>0.18888888888888894</v>
      </c>
      <c r="AG1650" s="153">
        <f t="shared" si="556"/>
        <v>0</v>
      </c>
      <c r="AH1650" s="85">
        <f t="shared" si="557"/>
        <v>1</v>
      </c>
      <c r="AI1650" s="81">
        <f t="shared" si="558"/>
        <v>24</v>
      </c>
    </row>
    <row r="1651" spans="2:35" ht="30" x14ac:dyDescent="0.25">
      <c r="B1651" s="50" t="s">
        <v>116</v>
      </c>
      <c r="C1651" s="85">
        <v>589</v>
      </c>
      <c r="D1651" s="85">
        <f t="shared" si="559"/>
        <v>1</v>
      </c>
      <c r="E1651" s="72" t="s">
        <v>2401</v>
      </c>
      <c r="F1651" s="50" t="s">
        <v>1908</v>
      </c>
      <c r="G1651" s="70">
        <v>0.625</v>
      </c>
      <c r="H1651" s="70">
        <v>0.6875</v>
      </c>
      <c r="I1651" s="71">
        <v>44363</v>
      </c>
      <c r="J1651" s="71">
        <v>44363</v>
      </c>
      <c r="K1651" s="71">
        <v>44363</v>
      </c>
      <c r="L1651" s="71">
        <v>44363</v>
      </c>
      <c r="M1651" s="70">
        <v>0.61805555555555558</v>
      </c>
      <c r="N1651" s="70">
        <v>0.66666666666666663</v>
      </c>
      <c r="O1651" s="50" t="s">
        <v>372</v>
      </c>
      <c r="P1651" s="50" t="s">
        <v>117</v>
      </c>
      <c r="Q1651" s="50" t="s">
        <v>47</v>
      </c>
      <c r="R1651" s="50" t="s">
        <v>349</v>
      </c>
      <c r="S1651" s="50" t="s">
        <v>337</v>
      </c>
      <c r="T1651" s="50" t="s">
        <v>185</v>
      </c>
      <c r="U1651" s="151">
        <f t="shared" si="544"/>
        <v>0</v>
      </c>
      <c r="V1651" s="50">
        <f t="shared" si="545"/>
        <v>1</v>
      </c>
      <c r="W1651" s="152">
        <f t="shared" si="560"/>
        <v>6.25E-2</v>
      </c>
      <c r="X1651" s="152">
        <f t="shared" si="561"/>
        <v>6.25E-2</v>
      </c>
      <c r="Y1651" s="134">
        <f t="shared" si="548"/>
        <v>0</v>
      </c>
      <c r="Z1651" s="152">
        <f t="shared" si="549"/>
        <v>0.1875</v>
      </c>
      <c r="AA1651" s="152">
        <f t="shared" si="550"/>
        <v>0.25</v>
      </c>
      <c r="AB1651" s="91">
        <f t="shared" si="551"/>
        <v>16</v>
      </c>
      <c r="AC1651" s="81">
        <f t="shared" si="552"/>
        <v>6</v>
      </c>
      <c r="AD1651" s="81">
        <f t="shared" si="553"/>
        <v>24</v>
      </c>
      <c r="AE1651" s="81" t="str">
        <f t="shared" si="554"/>
        <v>6-24</v>
      </c>
      <c r="AF1651" s="152">
        <f t="shared" si="562"/>
        <v>4.8611111111111049E-2</v>
      </c>
      <c r="AG1651" s="153">
        <f t="shared" si="556"/>
        <v>0</v>
      </c>
      <c r="AH1651" s="85">
        <f t="shared" si="557"/>
        <v>1</v>
      </c>
      <c r="AI1651" s="81">
        <f t="shared" si="558"/>
        <v>24</v>
      </c>
    </row>
    <row r="1652" spans="2:35" ht="30" x14ac:dyDescent="0.25">
      <c r="B1652" s="50" t="s">
        <v>61</v>
      </c>
      <c r="C1652" s="85">
        <v>590</v>
      </c>
      <c r="D1652" s="85">
        <f t="shared" si="559"/>
        <v>1</v>
      </c>
      <c r="E1652" s="50" t="s">
        <v>2403</v>
      </c>
      <c r="F1652" s="50" t="s">
        <v>903</v>
      </c>
      <c r="G1652" s="70">
        <v>0.48055555555555557</v>
      </c>
      <c r="H1652" s="70">
        <v>0.50138888888888888</v>
      </c>
      <c r="I1652" s="71">
        <v>44362</v>
      </c>
      <c r="J1652" s="71">
        <v>44362</v>
      </c>
      <c r="K1652" s="71">
        <v>44362</v>
      </c>
      <c r="L1652" s="71">
        <v>44362</v>
      </c>
      <c r="M1652" s="70">
        <v>0.48055555555555557</v>
      </c>
      <c r="N1652" s="70">
        <v>0.50138888888888888</v>
      </c>
      <c r="O1652" s="72" t="s">
        <v>2137</v>
      </c>
      <c r="P1652" s="50" t="s">
        <v>63</v>
      </c>
      <c r="Q1652" s="50" t="s">
        <v>77</v>
      </c>
      <c r="R1652" s="50" t="s">
        <v>2138</v>
      </c>
      <c r="S1652" s="50" t="s">
        <v>337</v>
      </c>
      <c r="T1652" s="50" t="s">
        <v>184</v>
      </c>
      <c r="U1652" s="151">
        <f t="shared" si="544"/>
        <v>0</v>
      </c>
      <c r="V1652" s="50">
        <f t="shared" si="545"/>
        <v>1</v>
      </c>
      <c r="W1652" s="152">
        <f t="shared" si="560"/>
        <v>2.0833333333333315E-2</v>
      </c>
      <c r="X1652" s="152">
        <f t="shared" si="561"/>
        <v>2.0833333333333315E-2</v>
      </c>
      <c r="Y1652" s="134">
        <f t="shared" si="548"/>
        <v>1</v>
      </c>
      <c r="Z1652" s="152">
        <f t="shared" si="549"/>
        <v>0</v>
      </c>
      <c r="AA1652" s="152">
        <f t="shared" si="550"/>
        <v>2.0833333333333315E-2</v>
      </c>
      <c r="AB1652" s="91">
        <f t="shared" si="551"/>
        <v>15</v>
      </c>
      <c r="AC1652" s="81">
        <f t="shared" si="552"/>
        <v>6</v>
      </c>
      <c r="AD1652" s="81">
        <f t="shared" si="553"/>
        <v>24</v>
      </c>
      <c r="AE1652" s="81" t="str">
        <f t="shared" si="554"/>
        <v>6-24</v>
      </c>
      <c r="AF1652" s="152">
        <f t="shared" si="562"/>
        <v>2.0833333333333315E-2</v>
      </c>
      <c r="AG1652" s="153">
        <f t="shared" si="556"/>
        <v>0</v>
      </c>
      <c r="AH1652" s="85">
        <f t="shared" si="557"/>
        <v>1</v>
      </c>
      <c r="AI1652" s="81">
        <f t="shared" si="558"/>
        <v>24</v>
      </c>
    </row>
    <row r="1653" spans="2:35" x14ac:dyDescent="0.25">
      <c r="B1653" s="50" t="s">
        <v>123</v>
      </c>
      <c r="C1653" s="85">
        <v>591</v>
      </c>
      <c r="D1653" s="85">
        <f t="shared" si="559"/>
        <v>1</v>
      </c>
      <c r="E1653" s="50" t="s">
        <v>2407</v>
      </c>
      <c r="F1653" s="50" t="s">
        <v>903</v>
      </c>
      <c r="G1653" s="70">
        <v>0.34027777777777773</v>
      </c>
      <c r="H1653" s="70">
        <v>0.37152777777777773</v>
      </c>
      <c r="I1653" s="71">
        <v>44362</v>
      </c>
      <c r="J1653" s="71">
        <v>44362</v>
      </c>
      <c r="K1653" s="71">
        <v>44362</v>
      </c>
      <c r="L1653" s="71">
        <v>44362</v>
      </c>
      <c r="M1653" s="70">
        <v>0.34027777777777773</v>
      </c>
      <c r="N1653" s="70">
        <v>0.37152777777777773</v>
      </c>
      <c r="O1653" s="50" t="s">
        <v>2176</v>
      </c>
      <c r="P1653" s="50" t="s">
        <v>124</v>
      </c>
      <c r="Q1653" s="50" t="s">
        <v>47</v>
      </c>
      <c r="R1653" s="50" t="s">
        <v>2138</v>
      </c>
      <c r="S1653" s="50" t="s">
        <v>337</v>
      </c>
      <c r="T1653" s="50" t="s">
        <v>184</v>
      </c>
      <c r="U1653" s="151">
        <f t="shared" si="544"/>
        <v>0</v>
      </c>
      <c r="V1653" s="50">
        <f t="shared" si="545"/>
        <v>1</v>
      </c>
      <c r="W1653" s="152">
        <f t="shared" si="560"/>
        <v>3.125E-2</v>
      </c>
      <c r="X1653" s="152">
        <f t="shared" si="561"/>
        <v>3.125E-2</v>
      </c>
      <c r="Y1653" s="134">
        <f t="shared" si="548"/>
        <v>1</v>
      </c>
      <c r="Z1653" s="152">
        <f t="shared" si="549"/>
        <v>0</v>
      </c>
      <c r="AA1653" s="152">
        <f t="shared" si="550"/>
        <v>3.125E-2</v>
      </c>
      <c r="AB1653" s="91">
        <f t="shared" si="551"/>
        <v>15</v>
      </c>
      <c r="AC1653" s="81">
        <f t="shared" si="552"/>
        <v>6</v>
      </c>
      <c r="AD1653" s="81">
        <f t="shared" si="553"/>
        <v>24</v>
      </c>
      <c r="AE1653" s="81" t="str">
        <f t="shared" si="554"/>
        <v>6-24</v>
      </c>
      <c r="AF1653" s="152">
        <f t="shared" si="562"/>
        <v>3.125E-2</v>
      </c>
      <c r="AG1653" s="153">
        <f t="shared" si="556"/>
        <v>0</v>
      </c>
      <c r="AH1653" s="85">
        <f t="shared" si="557"/>
        <v>1</v>
      </c>
      <c r="AI1653" s="81">
        <f t="shared" si="558"/>
        <v>24</v>
      </c>
    </row>
    <row r="1654" spans="2:35" ht="30" x14ac:dyDescent="0.25">
      <c r="B1654" s="50" t="s">
        <v>172</v>
      </c>
      <c r="C1654" s="85">
        <v>592</v>
      </c>
      <c r="D1654" s="85">
        <f t="shared" si="559"/>
        <v>1</v>
      </c>
      <c r="E1654" s="72" t="s">
        <v>2410</v>
      </c>
      <c r="F1654" s="50" t="s">
        <v>1908</v>
      </c>
      <c r="G1654" s="70">
        <v>0.66666666666666663</v>
      </c>
      <c r="H1654" s="70">
        <v>0.77083333333333337</v>
      </c>
      <c r="I1654" s="71">
        <v>44363</v>
      </c>
      <c r="J1654" s="71">
        <v>44363</v>
      </c>
      <c r="K1654" s="71">
        <v>44363</v>
      </c>
      <c r="L1654" s="71">
        <v>44363</v>
      </c>
      <c r="M1654" s="70">
        <v>0.66666666666666663</v>
      </c>
      <c r="N1654" s="70">
        <v>0.77083333333333337</v>
      </c>
      <c r="O1654" s="72" t="s">
        <v>2411</v>
      </c>
      <c r="P1654" s="50" t="s">
        <v>173</v>
      </c>
      <c r="Q1654" s="50" t="s">
        <v>77</v>
      </c>
      <c r="R1654" s="50" t="s">
        <v>349</v>
      </c>
      <c r="S1654" s="50" t="s">
        <v>336</v>
      </c>
      <c r="T1654" s="50" t="s">
        <v>188</v>
      </c>
      <c r="U1654" s="151">
        <f t="shared" si="544"/>
        <v>0</v>
      </c>
      <c r="V1654" s="50">
        <f t="shared" si="545"/>
        <v>1</v>
      </c>
      <c r="W1654" s="152">
        <f t="shared" si="560"/>
        <v>0.10416666666666674</v>
      </c>
      <c r="X1654" s="152">
        <f t="shared" si="561"/>
        <v>0.10416666666666674</v>
      </c>
      <c r="Y1654" s="134">
        <f t="shared" si="548"/>
        <v>0</v>
      </c>
      <c r="Z1654" s="152">
        <f t="shared" si="549"/>
        <v>0.10416666666666663</v>
      </c>
      <c r="AA1654" s="152">
        <f t="shared" si="550"/>
        <v>0.20833333333333337</v>
      </c>
      <c r="AB1654" s="91">
        <f t="shared" si="551"/>
        <v>16</v>
      </c>
      <c r="AC1654" s="81">
        <f t="shared" si="552"/>
        <v>6</v>
      </c>
      <c r="AD1654" s="81">
        <f t="shared" si="553"/>
        <v>24</v>
      </c>
      <c r="AE1654" s="81" t="str">
        <f t="shared" si="554"/>
        <v>6-24</v>
      </c>
      <c r="AF1654" s="152">
        <f t="shared" si="562"/>
        <v>0.10416666666666674</v>
      </c>
      <c r="AG1654" s="153">
        <f t="shared" si="556"/>
        <v>0</v>
      </c>
      <c r="AH1654" s="85">
        <f t="shared" si="557"/>
        <v>1</v>
      </c>
      <c r="AI1654" s="81">
        <f t="shared" si="558"/>
        <v>24</v>
      </c>
    </row>
    <row r="1655" spans="2:35" x14ac:dyDescent="0.25">
      <c r="B1655" s="50" t="s">
        <v>422</v>
      </c>
      <c r="C1655" s="85">
        <v>593</v>
      </c>
      <c r="D1655" s="85">
        <f t="shared" si="559"/>
        <v>1</v>
      </c>
      <c r="E1655" s="50" t="s">
        <v>2412</v>
      </c>
      <c r="F1655" s="50" t="s">
        <v>903</v>
      </c>
      <c r="G1655" s="70">
        <v>0.64583333333333337</v>
      </c>
      <c r="H1655" s="70">
        <v>0.68819444444444444</v>
      </c>
      <c r="I1655" s="71">
        <v>44362</v>
      </c>
      <c r="J1655" s="71">
        <v>44362</v>
      </c>
      <c r="K1655" s="71">
        <v>44362</v>
      </c>
      <c r="L1655" s="71">
        <v>44362</v>
      </c>
      <c r="M1655" s="70">
        <v>0.64583333333333337</v>
      </c>
      <c r="N1655" s="70">
        <v>0.68819444444444444</v>
      </c>
      <c r="O1655" s="50" t="s">
        <v>2160</v>
      </c>
      <c r="P1655" s="50"/>
      <c r="Q1655" s="50" t="s">
        <v>77</v>
      </c>
      <c r="R1655" s="50" t="s">
        <v>2138</v>
      </c>
      <c r="S1655" s="50" t="s">
        <v>337</v>
      </c>
      <c r="T1655" s="50" t="s">
        <v>188</v>
      </c>
      <c r="U1655" s="151">
        <f t="shared" si="544"/>
        <v>0</v>
      </c>
      <c r="V1655" s="50">
        <f t="shared" si="545"/>
        <v>1</v>
      </c>
      <c r="W1655" s="152">
        <f t="shared" si="560"/>
        <v>4.2361111111111072E-2</v>
      </c>
      <c r="X1655" s="152">
        <f t="shared" si="561"/>
        <v>4.2361111111111072E-2</v>
      </c>
      <c r="Y1655" s="134">
        <f t="shared" si="548"/>
        <v>0</v>
      </c>
      <c r="Z1655" s="152">
        <f t="shared" si="549"/>
        <v>0.18680555555555556</v>
      </c>
      <c r="AA1655" s="152">
        <f t="shared" si="550"/>
        <v>0.22916666666666663</v>
      </c>
      <c r="AB1655" s="91">
        <f t="shared" si="551"/>
        <v>15</v>
      </c>
      <c r="AC1655" s="81">
        <f t="shared" si="552"/>
        <v>6</v>
      </c>
      <c r="AD1655" s="81">
        <f t="shared" si="553"/>
        <v>24</v>
      </c>
      <c r="AE1655" s="81" t="str">
        <f t="shared" si="554"/>
        <v>6-24</v>
      </c>
      <c r="AF1655" s="152">
        <f t="shared" si="562"/>
        <v>4.2361111111111072E-2</v>
      </c>
      <c r="AG1655" s="153">
        <f t="shared" si="556"/>
        <v>0</v>
      </c>
      <c r="AH1655" s="85">
        <f t="shared" si="557"/>
        <v>1</v>
      </c>
      <c r="AI1655" s="81">
        <f t="shared" si="558"/>
        <v>24</v>
      </c>
    </row>
    <row r="1656" spans="2:35" ht="30" x14ac:dyDescent="0.25">
      <c r="B1656" s="50" t="s">
        <v>262</v>
      </c>
      <c r="C1656" s="85">
        <v>594</v>
      </c>
      <c r="D1656" s="85">
        <f t="shared" si="559"/>
        <v>1</v>
      </c>
      <c r="E1656" s="50" t="s">
        <v>2427</v>
      </c>
      <c r="F1656" s="50" t="s">
        <v>903</v>
      </c>
      <c r="G1656" s="70">
        <v>0.6381944444444444</v>
      </c>
      <c r="H1656" s="70">
        <v>0.72916666666666663</v>
      </c>
      <c r="I1656" s="71">
        <v>44363</v>
      </c>
      <c r="J1656" s="71">
        <v>44363</v>
      </c>
      <c r="K1656" s="71">
        <v>44363</v>
      </c>
      <c r="L1656" s="71">
        <v>44363</v>
      </c>
      <c r="M1656" s="70">
        <v>0.6381944444444444</v>
      </c>
      <c r="N1656" s="70">
        <v>0.72916666666666663</v>
      </c>
      <c r="O1656" s="72" t="s">
        <v>2217</v>
      </c>
      <c r="P1656" s="50"/>
      <c r="Q1656" s="50" t="s">
        <v>77</v>
      </c>
      <c r="R1656" s="50" t="s">
        <v>2138</v>
      </c>
      <c r="S1656" s="50" t="s">
        <v>337</v>
      </c>
      <c r="T1656" s="50" t="s">
        <v>186</v>
      </c>
      <c r="U1656" s="151">
        <f t="shared" si="544"/>
        <v>0</v>
      </c>
      <c r="V1656" s="50">
        <f t="shared" si="545"/>
        <v>1</v>
      </c>
      <c r="W1656" s="152">
        <f t="shared" si="560"/>
        <v>9.0972222222222232E-2</v>
      </c>
      <c r="X1656" s="152">
        <f t="shared" si="561"/>
        <v>9.0972222222222232E-2</v>
      </c>
      <c r="Y1656" s="134">
        <f t="shared" si="548"/>
        <v>0</v>
      </c>
      <c r="Z1656" s="152">
        <f t="shared" si="549"/>
        <v>0.14583333333333337</v>
      </c>
      <c r="AA1656" s="152">
        <f t="shared" si="550"/>
        <v>0.2368055555555556</v>
      </c>
      <c r="AB1656" s="91">
        <f t="shared" si="551"/>
        <v>16</v>
      </c>
      <c r="AC1656" s="81">
        <f t="shared" si="552"/>
        <v>6</v>
      </c>
      <c r="AD1656" s="81">
        <f t="shared" si="553"/>
        <v>24</v>
      </c>
      <c r="AE1656" s="81" t="str">
        <f t="shared" si="554"/>
        <v>6-24</v>
      </c>
      <c r="AF1656" s="152">
        <f t="shared" si="562"/>
        <v>9.0972222222222232E-2</v>
      </c>
      <c r="AG1656" s="153">
        <f t="shared" si="556"/>
        <v>0</v>
      </c>
      <c r="AH1656" s="85">
        <f t="shared" si="557"/>
        <v>1</v>
      </c>
      <c r="AI1656" s="81">
        <f t="shared" si="558"/>
        <v>24</v>
      </c>
    </row>
    <row r="1657" spans="2:35" x14ac:dyDescent="0.25">
      <c r="B1657" s="50" t="s">
        <v>1080</v>
      </c>
      <c r="C1657" s="85">
        <v>595</v>
      </c>
      <c r="D1657" s="85">
        <f t="shared" si="559"/>
        <v>1</v>
      </c>
      <c r="E1657" s="50" t="s">
        <v>2430</v>
      </c>
      <c r="F1657" s="50" t="s">
        <v>903</v>
      </c>
      <c r="G1657" s="70">
        <v>0.6875</v>
      </c>
      <c r="H1657" s="70">
        <v>0.69791666666666663</v>
      </c>
      <c r="I1657" s="71">
        <v>44363</v>
      </c>
      <c r="J1657" s="71">
        <v>44363</v>
      </c>
      <c r="K1657" s="71">
        <v>44363</v>
      </c>
      <c r="L1657" s="71">
        <v>44363</v>
      </c>
      <c r="M1657" s="70">
        <v>0.6875</v>
      </c>
      <c r="N1657" s="70">
        <v>0.69791666666666663</v>
      </c>
      <c r="O1657" s="50" t="s">
        <v>2176</v>
      </c>
      <c r="P1657" s="50" t="s">
        <v>1076</v>
      </c>
      <c r="Q1657" s="50" t="s">
        <v>77</v>
      </c>
      <c r="R1657" s="50" t="s">
        <v>2138</v>
      </c>
      <c r="S1657" s="50" t="s">
        <v>337</v>
      </c>
      <c r="T1657" s="50" t="s">
        <v>186</v>
      </c>
      <c r="U1657" s="151">
        <f t="shared" si="544"/>
        <v>0</v>
      </c>
      <c r="V1657" s="50">
        <f t="shared" si="545"/>
        <v>1</v>
      </c>
      <c r="W1657" s="152">
        <f t="shared" si="560"/>
        <v>1.041666666666663E-2</v>
      </c>
      <c r="X1657" s="152">
        <f t="shared" si="561"/>
        <v>1.041666666666663E-2</v>
      </c>
      <c r="Y1657" s="134">
        <f t="shared" si="548"/>
        <v>0</v>
      </c>
      <c r="Z1657" s="152">
        <f t="shared" si="549"/>
        <v>0.17708333333333337</v>
      </c>
      <c r="AA1657" s="152">
        <f t="shared" si="550"/>
        <v>0.1875</v>
      </c>
      <c r="AB1657" s="91">
        <f t="shared" si="551"/>
        <v>16</v>
      </c>
      <c r="AC1657" s="81">
        <f t="shared" si="552"/>
        <v>6</v>
      </c>
      <c r="AD1657" s="81">
        <f t="shared" si="553"/>
        <v>24</v>
      </c>
      <c r="AE1657" s="81" t="str">
        <f t="shared" si="554"/>
        <v>6-24</v>
      </c>
      <c r="AF1657" s="152">
        <f t="shared" si="562"/>
        <v>1.041666666666663E-2</v>
      </c>
      <c r="AG1657" s="153">
        <f t="shared" si="556"/>
        <v>0</v>
      </c>
      <c r="AH1657" s="85">
        <f t="shared" si="557"/>
        <v>1</v>
      </c>
      <c r="AI1657" s="81">
        <f t="shared" si="558"/>
        <v>24</v>
      </c>
    </row>
    <row r="1658" spans="2:35" ht="30" x14ac:dyDescent="0.25">
      <c r="B1658" s="50" t="s">
        <v>231</v>
      </c>
      <c r="C1658" s="85">
        <v>596</v>
      </c>
      <c r="D1658" s="85">
        <f t="shared" si="559"/>
        <v>1</v>
      </c>
      <c r="E1658" s="50" t="s">
        <v>2431</v>
      </c>
      <c r="F1658" s="50" t="s">
        <v>903</v>
      </c>
      <c r="G1658" s="70">
        <v>0.35416666666666669</v>
      </c>
      <c r="H1658" s="70">
        <v>0.39930555555555558</v>
      </c>
      <c r="I1658" s="71">
        <v>44363</v>
      </c>
      <c r="J1658" s="71">
        <v>44363</v>
      </c>
      <c r="K1658" s="71">
        <v>44363</v>
      </c>
      <c r="L1658" s="71">
        <v>44363</v>
      </c>
      <c r="M1658" s="70">
        <v>0.35416666666666669</v>
      </c>
      <c r="N1658" s="70">
        <v>0.39930555555555558</v>
      </c>
      <c r="O1658" s="72" t="s">
        <v>2137</v>
      </c>
      <c r="P1658" s="50" t="s">
        <v>308</v>
      </c>
      <c r="Q1658" s="50" t="s">
        <v>47</v>
      </c>
      <c r="R1658" s="50" t="s">
        <v>2138</v>
      </c>
      <c r="S1658" s="50" t="s">
        <v>337</v>
      </c>
      <c r="T1658" s="50" t="s">
        <v>186</v>
      </c>
      <c r="U1658" s="151">
        <f t="shared" si="544"/>
        <v>0</v>
      </c>
      <c r="V1658" s="50">
        <f t="shared" si="545"/>
        <v>1</v>
      </c>
      <c r="W1658" s="152">
        <f t="shared" si="560"/>
        <v>4.5138888888888895E-2</v>
      </c>
      <c r="X1658" s="152">
        <f t="shared" si="561"/>
        <v>4.5138888888888895E-2</v>
      </c>
      <c r="Y1658" s="134">
        <f t="shared" si="548"/>
        <v>1</v>
      </c>
      <c r="Z1658" s="152">
        <f t="shared" si="549"/>
        <v>0</v>
      </c>
      <c r="AA1658" s="152">
        <f t="shared" si="550"/>
        <v>4.5138888888888895E-2</v>
      </c>
      <c r="AB1658" s="91">
        <f t="shared" si="551"/>
        <v>16</v>
      </c>
      <c r="AC1658" s="81">
        <f t="shared" si="552"/>
        <v>6</v>
      </c>
      <c r="AD1658" s="81">
        <f t="shared" si="553"/>
        <v>24</v>
      </c>
      <c r="AE1658" s="81" t="str">
        <f t="shared" si="554"/>
        <v>6-24</v>
      </c>
      <c r="AF1658" s="152">
        <f t="shared" si="562"/>
        <v>4.5138888888888895E-2</v>
      </c>
      <c r="AG1658" s="153">
        <f t="shared" si="556"/>
        <v>0</v>
      </c>
      <c r="AH1658" s="85">
        <f t="shared" si="557"/>
        <v>1</v>
      </c>
      <c r="AI1658" s="81">
        <f t="shared" si="558"/>
        <v>24</v>
      </c>
    </row>
    <row r="1659" spans="2:35" ht="30" x14ac:dyDescent="0.25">
      <c r="B1659" s="50" t="s">
        <v>1003</v>
      </c>
      <c r="C1659" s="85">
        <v>597</v>
      </c>
      <c r="D1659" s="85">
        <f t="shared" si="559"/>
        <v>1</v>
      </c>
      <c r="E1659" s="72" t="s">
        <v>2451</v>
      </c>
      <c r="F1659" s="50" t="s">
        <v>1338</v>
      </c>
      <c r="G1659" s="70">
        <v>0.29166666666666669</v>
      </c>
      <c r="H1659" s="70">
        <v>0.47916666666666669</v>
      </c>
      <c r="I1659" s="71">
        <v>44364</v>
      </c>
      <c r="J1659" s="71">
        <v>44364</v>
      </c>
      <c r="K1659" s="71">
        <v>44364</v>
      </c>
      <c r="L1659" s="71">
        <v>44364</v>
      </c>
      <c r="M1659" s="70">
        <v>0.29166666666666669</v>
      </c>
      <c r="N1659" s="70">
        <v>0.47916666666666669</v>
      </c>
      <c r="O1659" s="50" t="s">
        <v>270</v>
      </c>
      <c r="P1659" s="50" t="s">
        <v>122</v>
      </c>
      <c r="Q1659" s="50" t="s">
        <v>77</v>
      </c>
      <c r="R1659" s="50" t="s">
        <v>350</v>
      </c>
      <c r="S1659" s="50" t="s">
        <v>337</v>
      </c>
      <c r="T1659" s="50" t="s">
        <v>184</v>
      </c>
      <c r="U1659" s="151">
        <f t="shared" si="544"/>
        <v>0</v>
      </c>
      <c r="V1659" s="50">
        <f t="shared" si="545"/>
        <v>1</v>
      </c>
      <c r="W1659" s="152">
        <f t="shared" si="560"/>
        <v>0.1875</v>
      </c>
      <c r="X1659" s="152">
        <f t="shared" si="561"/>
        <v>0.1875</v>
      </c>
      <c r="Y1659" s="134">
        <f t="shared" si="548"/>
        <v>1</v>
      </c>
      <c r="Z1659" s="152">
        <f t="shared" si="549"/>
        <v>0</v>
      </c>
      <c r="AA1659" s="152">
        <f t="shared" si="550"/>
        <v>0.1875</v>
      </c>
      <c r="AB1659" s="91">
        <f t="shared" si="551"/>
        <v>17</v>
      </c>
      <c r="AC1659" s="81">
        <f t="shared" si="552"/>
        <v>6</v>
      </c>
      <c r="AD1659" s="81">
        <f t="shared" si="553"/>
        <v>24</v>
      </c>
      <c r="AE1659" s="81" t="str">
        <f t="shared" si="554"/>
        <v>6-24</v>
      </c>
      <c r="AF1659" s="152">
        <f t="shared" si="562"/>
        <v>0.1875</v>
      </c>
      <c r="AG1659" s="153">
        <f t="shared" si="556"/>
        <v>0</v>
      </c>
      <c r="AH1659" s="85">
        <f t="shared" si="557"/>
        <v>1</v>
      </c>
      <c r="AI1659" s="81">
        <f t="shared" si="558"/>
        <v>24</v>
      </c>
    </row>
    <row r="1660" spans="2:35" ht="30" x14ac:dyDescent="0.25">
      <c r="B1660" s="50" t="s">
        <v>76</v>
      </c>
      <c r="C1660" s="85">
        <v>598</v>
      </c>
      <c r="D1660" s="85">
        <f t="shared" si="559"/>
        <v>0</v>
      </c>
      <c r="E1660" s="72" t="s">
        <v>2434</v>
      </c>
      <c r="F1660" s="50" t="s">
        <v>2097</v>
      </c>
      <c r="G1660" s="70">
        <v>0.29166666666666669</v>
      </c>
      <c r="H1660" s="70">
        <v>0.71875</v>
      </c>
      <c r="I1660" s="71">
        <v>44364</v>
      </c>
      <c r="J1660" s="71">
        <v>44364</v>
      </c>
      <c r="K1660" s="71">
        <v>44364</v>
      </c>
      <c r="L1660" s="71">
        <v>44364</v>
      </c>
      <c r="M1660" s="70">
        <v>0.3125</v>
      </c>
      <c r="N1660" s="70">
        <v>0.35416666666666669</v>
      </c>
      <c r="O1660" s="72" t="s">
        <v>2436</v>
      </c>
      <c r="P1660" s="50" t="s">
        <v>164</v>
      </c>
      <c r="Q1660" s="50" t="s">
        <v>77</v>
      </c>
      <c r="R1660" s="50" t="s">
        <v>443</v>
      </c>
      <c r="S1660" s="50" t="s">
        <v>337</v>
      </c>
      <c r="T1660" s="50" t="s">
        <v>184</v>
      </c>
      <c r="U1660" s="151">
        <f t="shared" si="544"/>
        <v>0</v>
      </c>
      <c r="V1660" s="50">
        <f t="shared" si="545"/>
        <v>1</v>
      </c>
      <c r="W1660" s="152">
        <f t="shared" si="560"/>
        <v>0.3440833333333333</v>
      </c>
      <c r="X1660" s="152">
        <f t="shared" si="561"/>
        <v>0.38541333333333333</v>
      </c>
      <c r="Y1660" s="134">
        <f t="shared" si="548"/>
        <v>0</v>
      </c>
      <c r="Z1660" s="152">
        <f t="shared" si="549"/>
        <v>0.15625</v>
      </c>
      <c r="AA1660" s="152">
        <f t="shared" si="550"/>
        <v>0.54166333333333339</v>
      </c>
      <c r="AB1660" s="91">
        <f t="shared" si="551"/>
        <v>17</v>
      </c>
      <c r="AC1660" s="81">
        <f t="shared" si="552"/>
        <v>6</v>
      </c>
      <c r="AD1660" s="81">
        <f t="shared" si="553"/>
        <v>24</v>
      </c>
      <c r="AE1660" s="81" t="str">
        <f t="shared" si="554"/>
        <v>6-24</v>
      </c>
      <c r="AF1660" s="152">
        <f t="shared" si="562"/>
        <v>4.1666666666666685E-2</v>
      </c>
      <c r="AG1660" s="153">
        <f t="shared" si="556"/>
        <v>0</v>
      </c>
      <c r="AH1660" s="85">
        <f t="shared" si="557"/>
        <v>1</v>
      </c>
      <c r="AI1660" s="81">
        <f t="shared" si="558"/>
        <v>24</v>
      </c>
    </row>
    <row r="1661" spans="2:35" ht="30" x14ac:dyDescent="0.25">
      <c r="B1661" s="50" t="s">
        <v>76</v>
      </c>
      <c r="C1661" s="85">
        <v>598</v>
      </c>
      <c r="D1661" s="85">
        <f t="shared" si="559"/>
        <v>0</v>
      </c>
      <c r="E1661" s="72" t="s">
        <v>2435</v>
      </c>
      <c r="F1661" s="50" t="s">
        <v>2097</v>
      </c>
      <c r="G1661" s="70">
        <v>0.29166666666666669</v>
      </c>
      <c r="H1661" s="70">
        <v>0.71875</v>
      </c>
      <c r="I1661" s="71">
        <v>44364</v>
      </c>
      <c r="J1661" s="71">
        <v>44364</v>
      </c>
      <c r="K1661" s="71">
        <v>44364</v>
      </c>
      <c r="L1661" s="71">
        <v>44364</v>
      </c>
      <c r="M1661" s="192">
        <v>0.3125</v>
      </c>
      <c r="N1661" s="192">
        <v>0.66666666666666663</v>
      </c>
      <c r="O1661" s="50" t="s">
        <v>136</v>
      </c>
      <c r="P1661" s="50" t="s">
        <v>164</v>
      </c>
      <c r="Q1661" s="50" t="s">
        <v>77</v>
      </c>
      <c r="R1661" s="50" t="s">
        <v>350</v>
      </c>
      <c r="S1661" s="50" t="s">
        <v>337</v>
      </c>
      <c r="T1661" s="50" t="s">
        <v>184</v>
      </c>
      <c r="U1661" s="151">
        <f t="shared" si="544"/>
        <v>0</v>
      </c>
      <c r="V1661" s="50">
        <f t="shared" si="545"/>
        <v>1</v>
      </c>
      <c r="W1661" s="152">
        <f t="shared" si="560"/>
        <v>0.3440833333333333</v>
      </c>
      <c r="X1661" s="152">
        <f t="shared" si="561"/>
        <v>0.38541333333333333</v>
      </c>
      <c r="Y1661" s="134">
        <f t="shared" si="548"/>
        <v>0</v>
      </c>
      <c r="Z1661" s="152">
        <f t="shared" si="549"/>
        <v>0.15625</v>
      </c>
      <c r="AA1661" s="152">
        <f t="shared" si="550"/>
        <v>0.54166333333333339</v>
      </c>
      <c r="AB1661" s="91">
        <f t="shared" si="551"/>
        <v>17</v>
      </c>
      <c r="AC1661" s="81">
        <f t="shared" si="552"/>
        <v>6</v>
      </c>
      <c r="AD1661" s="81">
        <f t="shared" si="553"/>
        <v>24</v>
      </c>
      <c r="AE1661" s="81" t="str">
        <f t="shared" si="554"/>
        <v>6-24</v>
      </c>
      <c r="AF1661" s="152">
        <f t="shared" si="562"/>
        <v>0.27116666666666661</v>
      </c>
      <c r="AG1661" s="153">
        <f t="shared" si="556"/>
        <v>0</v>
      </c>
      <c r="AH1661" s="85">
        <f t="shared" si="557"/>
        <v>1</v>
      </c>
      <c r="AI1661" s="81">
        <f t="shared" si="558"/>
        <v>24</v>
      </c>
    </row>
    <row r="1662" spans="2:35" ht="30" x14ac:dyDescent="0.25">
      <c r="B1662" s="50" t="s">
        <v>76</v>
      </c>
      <c r="C1662" s="85">
        <v>598</v>
      </c>
      <c r="D1662" s="85">
        <f t="shared" si="559"/>
        <v>0</v>
      </c>
      <c r="E1662" s="72" t="s">
        <v>2456</v>
      </c>
      <c r="F1662" s="50" t="s">
        <v>1908</v>
      </c>
      <c r="G1662" s="70">
        <v>0.29166666666666669</v>
      </c>
      <c r="H1662" s="70">
        <v>0.71875</v>
      </c>
      <c r="I1662" s="71">
        <v>44364</v>
      </c>
      <c r="J1662" s="71">
        <v>44364</v>
      </c>
      <c r="K1662" s="71">
        <v>44364</v>
      </c>
      <c r="L1662" s="71">
        <v>44364</v>
      </c>
      <c r="M1662" s="192">
        <v>0.3125</v>
      </c>
      <c r="N1662" s="192">
        <v>0.5</v>
      </c>
      <c r="O1662" s="50" t="s">
        <v>62</v>
      </c>
      <c r="P1662" s="50" t="s">
        <v>164</v>
      </c>
      <c r="Q1662" s="50" t="s">
        <v>77</v>
      </c>
      <c r="R1662" s="50" t="s">
        <v>349</v>
      </c>
      <c r="S1662" s="50" t="s">
        <v>336</v>
      </c>
      <c r="T1662" s="50" t="s">
        <v>184</v>
      </c>
      <c r="U1662" s="151">
        <f t="shared" si="544"/>
        <v>0</v>
      </c>
      <c r="V1662" s="50">
        <f t="shared" si="545"/>
        <v>1</v>
      </c>
      <c r="W1662" s="152">
        <f t="shared" si="560"/>
        <v>0.3440833333333333</v>
      </c>
      <c r="X1662" s="152">
        <f t="shared" si="561"/>
        <v>0.38541333333333333</v>
      </c>
      <c r="Y1662" s="134">
        <f t="shared" si="548"/>
        <v>0</v>
      </c>
      <c r="Z1662" s="152">
        <f t="shared" si="549"/>
        <v>0.15625</v>
      </c>
      <c r="AA1662" s="152">
        <f t="shared" si="550"/>
        <v>0.54166333333333339</v>
      </c>
      <c r="AB1662" s="91">
        <f t="shared" si="551"/>
        <v>17</v>
      </c>
      <c r="AC1662" s="81">
        <f t="shared" si="552"/>
        <v>6</v>
      </c>
      <c r="AD1662" s="81">
        <f t="shared" si="553"/>
        <v>24</v>
      </c>
      <c r="AE1662" s="81" t="str">
        <f t="shared" si="554"/>
        <v>6-24</v>
      </c>
      <c r="AF1662" s="152">
        <f t="shared" si="562"/>
        <v>0.1875</v>
      </c>
      <c r="AG1662" s="153">
        <f t="shared" si="556"/>
        <v>0</v>
      </c>
      <c r="AH1662" s="85">
        <f t="shared" si="557"/>
        <v>1</v>
      </c>
      <c r="AI1662" s="81">
        <f t="shared" si="558"/>
        <v>24</v>
      </c>
    </row>
    <row r="1663" spans="2:35" x14ac:dyDescent="0.25">
      <c r="B1663" s="50" t="s">
        <v>76</v>
      </c>
      <c r="C1663" s="85">
        <v>598</v>
      </c>
      <c r="D1663" s="85">
        <f t="shared" si="559"/>
        <v>1</v>
      </c>
      <c r="E1663" s="50" t="s">
        <v>1311</v>
      </c>
      <c r="F1663" s="50" t="s">
        <v>2097</v>
      </c>
      <c r="G1663" s="70">
        <v>0.29166666666666669</v>
      </c>
      <c r="H1663" s="70">
        <v>0.71875</v>
      </c>
      <c r="I1663" s="71">
        <v>44364</v>
      </c>
      <c r="J1663" s="71">
        <v>44364</v>
      </c>
      <c r="K1663" s="71">
        <v>44364</v>
      </c>
      <c r="L1663" s="71">
        <v>44364</v>
      </c>
      <c r="M1663" s="192">
        <v>0.66666666666666663</v>
      </c>
      <c r="N1663" s="192">
        <v>0.72916666666666663</v>
      </c>
      <c r="O1663" s="50" t="s">
        <v>126</v>
      </c>
      <c r="P1663" s="50" t="s">
        <v>164</v>
      </c>
      <c r="Q1663" s="50" t="s">
        <v>77</v>
      </c>
      <c r="R1663" s="50" t="s">
        <v>443</v>
      </c>
      <c r="S1663" s="50" t="s">
        <v>337</v>
      </c>
      <c r="T1663" s="50" t="s">
        <v>184</v>
      </c>
      <c r="U1663" s="151">
        <f t="shared" si="544"/>
        <v>0</v>
      </c>
      <c r="V1663" s="50">
        <f t="shared" si="545"/>
        <v>1</v>
      </c>
      <c r="W1663" s="152">
        <f t="shared" si="560"/>
        <v>0.3440833333333333</v>
      </c>
      <c r="X1663" s="152">
        <f t="shared" si="561"/>
        <v>0.38541333333333333</v>
      </c>
      <c r="Y1663" s="134">
        <f t="shared" si="548"/>
        <v>0</v>
      </c>
      <c r="Z1663" s="152">
        <f t="shared" si="549"/>
        <v>0.15625</v>
      </c>
      <c r="AA1663" s="152">
        <f t="shared" si="550"/>
        <v>0.54166333333333339</v>
      </c>
      <c r="AB1663" s="91">
        <f t="shared" si="551"/>
        <v>17</v>
      </c>
      <c r="AC1663" s="81">
        <f t="shared" si="552"/>
        <v>6</v>
      </c>
      <c r="AD1663" s="81">
        <f t="shared" si="553"/>
        <v>24</v>
      </c>
      <c r="AE1663" s="81" t="str">
        <f t="shared" si="554"/>
        <v>6-24</v>
      </c>
      <c r="AF1663" s="152">
        <f t="shared" si="562"/>
        <v>6.25E-2</v>
      </c>
      <c r="AG1663" s="153">
        <f t="shared" si="556"/>
        <v>0</v>
      </c>
      <c r="AH1663" s="85">
        <f t="shared" si="557"/>
        <v>1</v>
      </c>
      <c r="AI1663" s="81">
        <f t="shared" si="558"/>
        <v>24</v>
      </c>
    </row>
    <row r="1664" spans="2:35" x14ac:dyDescent="0.25">
      <c r="B1664" s="50" t="s">
        <v>102</v>
      </c>
      <c r="C1664" s="85">
        <v>599</v>
      </c>
      <c r="D1664" s="85">
        <f t="shared" si="559"/>
        <v>0</v>
      </c>
      <c r="E1664" s="50" t="s">
        <v>2437</v>
      </c>
      <c r="F1664" s="50" t="s">
        <v>934</v>
      </c>
      <c r="G1664" s="70">
        <v>0.29166666666666669</v>
      </c>
      <c r="H1664" s="70">
        <v>0.39583333333333331</v>
      </c>
      <c r="I1664" s="71">
        <v>44364</v>
      </c>
      <c r="J1664" s="71">
        <v>44364</v>
      </c>
      <c r="K1664" s="71">
        <v>44364</v>
      </c>
      <c r="L1664" s="71">
        <v>44364</v>
      </c>
      <c r="M1664" s="70">
        <v>0.3125</v>
      </c>
      <c r="N1664" s="70">
        <v>0.35416666666666669</v>
      </c>
      <c r="O1664" s="50" t="s">
        <v>84</v>
      </c>
      <c r="P1664" s="50" t="s">
        <v>365</v>
      </c>
      <c r="Q1664" s="50" t="s">
        <v>77</v>
      </c>
      <c r="R1664" s="50" t="s">
        <v>351</v>
      </c>
      <c r="S1664" s="50" t="s">
        <v>337</v>
      </c>
      <c r="T1664" s="50" t="s">
        <v>185</v>
      </c>
      <c r="U1664" s="151">
        <f t="shared" si="544"/>
        <v>0</v>
      </c>
      <c r="V1664" s="50">
        <f t="shared" si="545"/>
        <v>1</v>
      </c>
      <c r="W1664" s="152">
        <f t="shared" si="560"/>
        <v>0.10416666666666663</v>
      </c>
      <c r="X1664" s="152">
        <f t="shared" si="561"/>
        <v>0.10416666666666663</v>
      </c>
      <c r="Y1664" s="134">
        <f t="shared" si="548"/>
        <v>1</v>
      </c>
      <c r="Z1664" s="152">
        <f t="shared" si="549"/>
        <v>0</v>
      </c>
      <c r="AA1664" s="152">
        <f t="shared" si="550"/>
        <v>0.10416666666666663</v>
      </c>
      <c r="AB1664" s="91">
        <f t="shared" si="551"/>
        <v>17</v>
      </c>
      <c r="AC1664" s="81">
        <f t="shared" si="552"/>
        <v>6</v>
      </c>
      <c r="AD1664" s="81">
        <f t="shared" si="553"/>
        <v>24</v>
      </c>
      <c r="AE1664" s="81" t="str">
        <f t="shared" si="554"/>
        <v>6-24</v>
      </c>
      <c r="AF1664" s="152">
        <f t="shared" si="562"/>
        <v>4.1666666666666685E-2</v>
      </c>
      <c r="AG1664" s="153">
        <f t="shared" si="556"/>
        <v>0</v>
      </c>
      <c r="AH1664" s="85">
        <f t="shared" si="557"/>
        <v>1</v>
      </c>
      <c r="AI1664" s="81">
        <f t="shared" si="558"/>
        <v>24</v>
      </c>
    </row>
    <row r="1665" spans="2:35" ht="45" x14ac:dyDescent="0.25">
      <c r="B1665" s="50" t="s">
        <v>102</v>
      </c>
      <c r="C1665" s="85">
        <v>599</v>
      </c>
      <c r="D1665" s="85">
        <f t="shared" si="559"/>
        <v>1</v>
      </c>
      <c r="E1665" s="72" t="s">
        <v>2438</v>
      </c>
      <c r="F1665" s="50" t="s">
        <v>2439</v>
      </c>
      <c r="G1665" s="70">
        <v>0.29166666666666669</v>
      </c>
      <c r="H1665" s="70">
        <v>0.39583333333333331</v>
      </c>
      <c r="I1665" s="71">
        <v>44364</v>
      </c>
      <c r="J1665" s="71">
        <v>44364</v>
      </c>
      <c r="K1665" s="71">
        <v>44364</v>
      </c>
      <c r="L1665" s="71">
        <v>44364</v>
      </c>
      <c r="M1665" s="70">
        <v>0.3125</v>
      </c>
      <c r="N1665" s="70">
        <v>0.39583333333333331</v>
      </c>
      <c r="O1665" s="50" t="s">
        <v>72</v>
      </c>
      <c r="P1665" s="50" t="s">
        <v>365</v>
      </c>
      <c r="Q1665" s="50" t="s">
        <v>77</v>
      </c>
      <c r="R1665" s="50" t="s">
        <v>443</v>
      </c>
      <c r="S1665" s="50" t="s">
        <v>336</v>
      </c>
      <c r="T1665" s="50" t="s">
        <v>185</v>
      </c>
      <c r="U1665" s="151">
        <f t="shared" si="544"/>
        <v>0</v>
      </c>
      <c r="V1665" s="50">
        <f t="shared" si="545"/>
        <v>1</v>
      </c>
      <c r="W1665" s="152">
        <f t="shared" si="560"/>
        <v>0.10416666666666663</v>
      </c>
      <c r="X1665" s="152">
        <f t="shared" si="561"/>
        <v>0.10416666666666663</v>
      </c>
      <c r="Y1665" s="134">
        <f t="shared" si="548"/>
        <v>1</v>
      </c>
      <c r="Z1665" s="152">
        <f t="shared" si="549"/>
        <v>0</v>
      </c>
      <c r="AA1665" s="152">
        <f t="shared" si="550"/>
        <v>0.10416666666666663</v>
      </c>
      <c r="AB1665" s="91">
        <f t="shared" si="551"/>
        <v>17</v>
      </c>
      <c r="AC1665" s="81">
        <f t="shared" si="552"/>
        <v>6</v>
      </c>
      <c r="AD1665" s="81">
        <f t="shared" si="553"/>
        <v>24</v>
      </c>
      <c r="AE1665" s="81" t="str">
        <f t="shared" si="554"/>
        <v>6-24</v>
      </c>
      <c r="AF1665" s="152">
        <f t="shared" si="562"/>
        <v>8.3333333333333315E-2</v>
      </c>
      <c r="AG1665" s="153">
        <f t="shared" si="556"/>
        <v>0</v>
      </c>
      <c r="AH1665" s="85">
        <f t="shared" si="557"/>
        <v>1</v>
      </c>
      <c r="AI1665" s="81">
        <f t="shared" si="558"/>
        <v>24</v>
      </c>
    </row>
    <row r="1666" spans="2:35" x14ac:dyDescent="0.25">
      <c r="B1666" s="50" t="s">
        <v>115</v>
      </c>
      <c r="C1666" s="85">
        <v>600</v>
      </c>
      <c r="D1666" s="85">
        <f t="shared" si="559"/>
        <v>1</v>
      </c>
      <c r="E1666" s="50" t="s">
        <v>2440</v>
      </c>
      <c r="F1666" s="50" t="s">
        <v>950</v>
      </c>
      <c r="G1666" s="70">
        <v>0.36458333333333331</v>
      </c>
      <c r="H1666" s="70">
        <v>0.39583333333333331</v>
      </c>
      <c r="I1666" s="71">
        <v>44364</v>
      </c>
      <c r="J1666" s="71">
        <v>44364</v>
      </c>
      <c r="K1666" s="71">
        <v>44364</v>
      </c>
      <c r="L1666" s="71">
        <v>44364</v>
      </c>
      <c r="M1666" s="70">
        <v>0.36458333333333331</v>
      </c>
      <c r="N1666" s="70">
        <v>0.39583333333333331</v>
      </c>
      <c r="O1666" s="50" t="s">
        <v>84</v>
      </c>
      <c r="P1666" s="50" t="s">
        <v>704</v>
      </c>
      <c r="Q1666" s="50" t="s">
        <v>77</v>
      </c>
      <c r="R1666" s="50" t="s">
        <v>443</v>
      </c>
      <c r="S1666" s="50" t="s">
        <v>337</v>
      </c>
      <c r="T1666" s="50" t="s">
        <v>184</v>
      </c>
      <c r="U1666" s="151">
        <f t="shared" ref="U1666:U1732" si="563">+J1666-I1666</f>
        <v>0</v>
      </c>
      <c r="V1666" s="50">
        <f t="shared" ref="V1666:V1732" si="564">IF(AND(G1666&lt;&gt;"",H1666&lt;&gt;""),1,0)</f>
        <v>1</v>
      </c>
      <c r="W1666" s="152">
        <f t="shared" ref="W1666:W1732" si="565">IF(OR(V1666=0,G1666="",H1666=""),0,IF(AND(V1666=1,U1666&lt;1,I1666=J1666,(H1666-G1666)&lt;=0.2075),H1666-G1666,IF(AND(V1666=1,U1666&lt;1,I1666=J1666,(H1666-G1666)&gt;0.2075),H1666-G1666-0.083,IF(AND(V1666=1,U1666&gt;1),((U1666-1)*0.3541)+(H1666-$AE$5)+($AF$5-G1666-0.083),IF(AND(V1666=1,U1666=1,I1666&lt;&gt;J1666,(H1666-G1666)&lt;=0.332),(H1666-$AE$5)+($AF$5-G1666)-0.166,(H1666-$AE$5)+($AF$5-G1666))))))</f>
        <v>3.125E-2</v>
      </c>
      <c r="X1666" s="152">
        <f t="shared" ref="X1666:X1732" si="566">IF(OR(V1666=0,G1666="",H1666=""),0,IF(AND(V1666=1,U1666&lt;1,I1666=J1666,(H1666-G1666)&lt;=0.2075),H1666-G1666,IF(AND(V1666=1,U1666&lt;1,I1666=J1666,(H1666-G1666)&gt;0.2075),H1666-G1666-0.04167,IF(AND(V1666=1,U1666&gt;1),((U1666-1)*0.583)+(H1666-$AE$3)+($AF$3-G1666-0.04167),IF(AND(V1666=1,U1666=1,I1666&lt;&gt;J1666,(H1666-G1666)&lt;=0.332),(H1666-$AE$3)+($AF$3-G1666)-0.166,(H1666-$AE$3)+($AF$3-G1666))))))</f>
        <v>3.125E-2</v>
      </c>
      <c r="Y1666" s="134">
        <f t="shared" ref="Y1666:Y1732" si="567">IFERROR(IF(H1666&gt;VLOOKUP(T1666,$AH$2:$AI$5,2,0),0,1),1)</f>
        <v>1</v>
      </c>
      <c r="Z1666" s="152">
        <f t="shared" ref="Z1666:Z1732" si="568">IF(Y1666=1,0,($AF$3-H1666))</f>
        <v>0</v>
      </c>
      <c r="AA1666" s="152">
        <f t="shared" ref="AA1666:AA1732" si="569">X1666+Z1666</f>
        <v>3.125E-2</v>
      </c>
      <c r="AB1666" s="91">
        <f t="shared" ref="AB1666:AB1732" si="570">DAY(J1666)</f>
        <v>17</v>
      </c>
      <c r="AC1666" s="81">
        <f t="shared" ref="AC1666:AC1732" si="571">MONTH(J1666)</f>
        <v>6</v>
      </c>
      <c r="AD1666" s="81">
        <f t="shared" ref="AD1666:AD1732" si="572">WEEKNUM(J1666,21)</f>
        <v>24</v>
      </c>
      <c r="AE1666" s="81" t="str">
        <f t="shared" ref="AE1666:AE1732" si="573">AC1666&amp;"-"&amp;AD1666</f>
        <v>6-24</v>
      </c>
      <c r="AF1666" s="152">
        <f t="shared" ref="AF1666:AF1732" si="574">IFERROR(IF(OR(AH1666=0,M1666="",N1666=""),0,IF(AND(AH1666=1,AG1666&lt;1,K1666=L1666,(N1666-M1666)&lt;=0.2075),N1666-M1666,IF(AND(AH1666=1,AG1666&lt;1,K1666=L1666,(N1666-M1666)&gt;0.2075),N1666-M1666-0.083,IF(AND(AH1666=1,AG1666&gt;1),((AG1666-1)*0.3541)+(N1666-$AE$5)+($AF$5-M1666-0.083),IF(AND(AH1666=1,AG1666=1,K1666&lt;&gt;L1666,(N1666-M1666)&lt;=0.332),(N1666-$AE$5)+($AF$5-M1666)-0.166,(N1666-$AE$5)+($AF$5-M1666)))))),"")</f>
        <v>3.125E-2</v>
      </c>
      <c r="AG1666" s="153">
        <f t="shared" ref="AG1666:AG1732" si="575">(L1666-K1666)</f>
        <v>0</v>
      </c>
      <c r="AH1666" s="85">
        <f t="shared" ref="AH1666:AH1732" si="576">IF(AND(R1666&lt;&gt;"",S1666&lt;&gt;""),1,0)</f>
        <v>1</v>
      </c>
      <c r="AI1666" s="81">
        <f t="shared" ref="AI1666:AI1732" si="577">WEEKNUM(L1666,21)</f>
        <v>24</v>
      </c>
    </row>
    <row r="1667" spans="2:35" x14ac:dyDescent="0.25">
      <c r="B1667" s="50" t="s">
        <v>2432</v>
      </c>
      <c r="C1667" s="85">
        <v>601</v>
      </c>
      <c r="D1667" s="85">
        <f t="shared" si="559"/>
        <v>0</v>
      </c>
      <c r="E1667" s="50" t="s">
        <v>2441</v>
      </c>
      <c r="F1667" s="50" t="s">
        <v>441</v>
      </c>
      <c r="G1667" s="70">
        <v>0.31944444444444448</v>
      </c>
      <c r="H1667" s="192">
        <v>0.75</v>
      </c>
      <c r="I1667" s="71">
        <v>44364</v>
      </c>
      <c r="J1667" s="201">
        <v>44369</v>
      </c>
      <c r="K1667" s="71">
        <v>44364</v>
      </c>
      <c r="L1667" s="71">
        <v>44364</v>
      </c>
      <c r="M1667" s="70">
        <v>0.31944444444444448</v>
      </c>
      <c r="N1667" s="70">
        <v>0.5</v>
      </c>
      <c r="O1667" s="50" t="s">
        <v>174</v>
      </c>
      <c r="P1667" s="50" t="s">
        <v>2442</v>
      </c>
      <c r="Q1667" s="50" t="s">
        <v>47</v>
      </c>
      <c r="R1667" s="50" t="s">
        <v>443</v>
      </c>
      <c r="S1667" s="50" t="s">
        <v>336</v>
      </c>
      <c r="T1667" s="50" t="s">
        <v>1232</v>
      </c>
      <c r="U1667" s="151">
        <f t="shared" si="563"/>
        <v>5</v>
      </c>
      <c r="V1667" s="50">
        <f t="shared" si="564"/>
        <v>1</v>
      </c>
      <c r="W1667" s="152">
        <f t="shared" si="565"/>
        <v>2.2014555555555555</v>
      </c>
      <c r="X1667" s="152">
        <f t="shared" si="566"/>
        <v>3.3875522222222219</v>
      </c>
      <c r="Y1667" s="134">
        <f t="shared" si="567"/>
        <v>1</v>
      </c>
      <c r="Z1667" s="152">
        <f t="shared" si="568"/>
        <v>0</v>
      </c>
      <c r="AA1667" s="152">
        <f t="shared" si="569"/>
        <v>3.3875522222222219</v>
      </c>
      <c r="AB1667" s="91">
        <f t="shared" si="570"/>
        <v>22</v>
      </c>
      <c r="AC1667" s="81">
        <f t="shared" si="571"/>
        <v>6</v>
      </c>
      <c r="AD1667" s="81">
        <f t="shared" si="572"/>
        <v>25</v>
      </c>
      <c r="AE1667" s="81" t="str">
        <f t="shared" si="573"/>
        <v>6-25</v>
      </c>
      <c r="AF1667" s="152">
        <f t="shared" si="574"/>
        <v>0.18055555555555552</v>
      </c>
      <c r="AG1667" s="153">
        <f t="shared" si="575"/>
        <v>0</v>
      </c>
      <c r="AH1667" s="85">
        <f t="shared" si="576"/>
        <v>1</v>
      </c>
      <c r="AI1667" s="81">
        <f t="shared" si="577"/>
        <v>24</v>
      </c>
    </row>
    <row r="1668" spans="2:35" x14ac:dyDescent="0.25">
      <c r="B1668" s="50" t="s">
        <v>2432</v>
      </c>
      <c r="C1668" s="85">
        <v>601</v>
      </c>
      <c r="D1668" s="85">
        <f t="shared" si="559"/>
        <v>0</v>
      </c>
      <c r="E1668" s="50" t="s">
        <v>2485</v>
      </c>
      <c r="F1668" s="50" t="s">
        <v>1908</v>
      </c>
      <c r="G1668" s="70">
        <v>0.31944444444444448</v>
      </c>
      <c r="H1668" s="192">
        <v>0.75</v>
      </c>
      <c r="I1668" s="71">
        <v>44364</v>
      </c>
      <c r="J1668" s="201">
        <v>44369</v>
      </c>
      <c r="K1668" s="71">
        <v>44364</v>
      </c>
      <c r="L1668" s="71">
        <v>44364</v>
      </c>
      <c r="M1668" s="70">
        <v>0.4236111111111111</v>
      </c>
      <c r="N1668" s="70">
        <v>0.44444444444444442</v>
      </c>
      <c r="O1668" s="50" t="s">
        <v>62</v>
      </c>
      <c r="P1668" s="50" t="s">
        <v>2442</v>
      </c>
      <c r="Q1668" s="50" t="s">
        <v>47</v>
      </c>
      <c r="R1668" s="50" t="s">
        <v>349</v>
      </c>
      <c r="S1668" s="50" t="s">
        <v>336</v>
      </c>
      <c r="T1668" s="50" t="s">
        <v>1232</v>
      </c>
      <c r="U1668" s="151">
        <f t="shared" si="563"/>
        <v>5</v>
      </c>
      <c r="V1668" s="50">
        <f t="shared" si="564"/>
        <v>1</v>
      </c>
      <c r="W1668" s="152">
        <f t="shared" si="565"/>
        <v>2.2014555555555555</v>
      </c>
      <c r="X1668" s="152">
        <f t="shared" si="566"/>
        <v>3.3875522222222219</v>
      </c>
      <c r="Y1668" s="134">
        <f t="shared" si="567"/>
        <v>1</v>
      </c>
      <c r="Z1668" s="152">
        <f t="shared" si="568"/>
        <v>0</v>
      </c>
      <c r="AA1668" s="152">
        <f t="shared" si="569"/>
        <v>3.3875522222222219</v>
      </c>
      <c r="AB1668" s="91">
        <f t="shared" si="570"/>
        <v>22</v>
      </c>
      <c r="AC1668" s="81">
        <f t="shared" si="571"/>
        <v>6</v>
      </c>
      <c r="AD1668" s="81">
        <f t="shared" si="572"/>
        <v>25</v>
      </c>
      <c r="AE1668" s="81" t="str">
        <f t="shared" si="573"/>
        <v>6-25</v>
      </c>
      <c r="AF1668" s="152">
        <f t="shared" si="574"/>
        <v>2.0833333333333315E-2</v>
      </c>
      <c r="AG1668" s="153">
        <f t="shared" si="575"/>
        <v>0</v>
      </c>
      <c r="AH1668" s="85">
        <f t="shared" si="576"/>
        <v>1</v>
      </c>
      <c r="AI1668" s="81">
        <f t="shared" si="577"/>
        <v>24</v>
      </c>
    </row>
    <row r="1669" spans="2:35" x14ac:dyDescent="0.25">
      <c r="B1669" s="50" t="s">
        <v>2432</v>
      </c>
      <c r="C1669" s="85">
        <v>601</v>
      </c>
      <c r="D1669" s="85">
        <f t="shared" si="559"/>
        <v>0</v>
      </c>
      <c r="E1669" s="50" t="s">
        <v>2307</v>
      </c>
      <c r="F1669" s="50" t="s">
        <v>887</v>
      </c>
      <c r="G1669" s="70">
        <v>0.31944444444444448</v>
      </c>
      <c r="H1669" s="192">
        <v>0.75</v>
      </c>
      <c r="I1669" s="71">
        <v>44364</v>
      </c>
      <c r="J1669" s="201">
        <v>44369</v>
      </c>
      <c r="K1669" s="71">
        <v>44364</v>
      </c>
      <c r="L1669" s="71">
        <v>44364</v>
      </c>
      <c r="M1669" s="70">
        <v>0.375</v>
      </c>
      <c r="N1669" s="70">
        <v>0.42708333333333331</v>
      </c>
      <c r="O1669" s="50" t="s">
        <v>400</v>
      </c>
      <c r="P1669" s="50" t="s">
        <v>2442</v>
      </c>
      <c r="Q1669" s="50" t="s">
        <v>47</v>
      </c>
      <c r="R1669" s="50" t="s">
        <v>352</v>
      </c>
      <c r="S1669" s="50" t="s">
        <v>337</v>
      </c>
      <c r="T1669" s="50" t="s">
        <v>1232</v>
      </c>
      <c r="U1669" s="151">
        <f t="shared" si="563"/>
        <v>5</v>
      </c>
      <c r="V1669" s="50">
        <f t="shared" si="564"/>
        <v>1</v>
      </c>
      <c r="W1669" s="152">
        <f t="shared" si="565"/>
        <v>2.2014555555555555</v>
      </c>
      <c r="X1669" s="152">
        <f t="shared" si="566"/>
        <v>3.3875522222222219</v>
      </c>
      <c r="Y1669" s="134">
        <f t="shared" si="567"/>
        <v>1</v>
      </c>
      <c r="Z1669" s="152">
        <f t="shared" si="568"/>
        <v>0</v>
      </c>
      <c r="AA1669" s="152">
        <f t="shared" si="569"/>
        <v>3.3875522222222219</v>
      </c>
      <c r="AB1669" s="91">
        <f t="shared" si="570"/>
        <v>22</v>
      </c>
      <c r="AC1669" s="81">
        <f t="shared" si="571"/>
        <v>6</v>
      </c>
      <c r="AD1669" s="81">
        <f t="shared" si="572"/>
        <v>25</v>
      </c>
      <c r="AE1669" s="81" t="str">
        <f t="shared" si="573"/>
        <v>6-25</v>
      </c>
      <c r="AF1669" s="152">
        <f t="shared" si="574"/>
        <v>5.2083333333333315E-2</v>
      </c>
      <c r="AG1669" s="153">
        <f t="shared" si="575"/>
        <v>0</v>
      </c>
      <c r="AH1669" s="85">
        <f t="shared" si="576"/>
        <v>1</v>
      </c>
      <c r="AI1669" s="81">
        <f t="shared" si="577"/>
        <v>24</v>
      </c>
    </row>
    <row r="1670" spans="2:35" ht="30" x14ac:dyDescent="0.25">
      <c r="B1670" s="50" t="s">
        <v>2432</v>
      </c>
      <c r="C1670" s="85">
        <v>601</v>
      </c>
      <c r="D1670" s="85">
        <f t="shared" si="559"/>
        <v>0</v>
      </c>
      <c r="E1670" s="72" t="s">
        <v>2497</v>
      </c>
      <c r="F1670" s="50" t="s">
        <v>1908</v>
      </c>
      <c r="G1670" s="70">
        <v>0.31944444444444448</v>
      </c>
      <c r="H1670" s="192">
        <v>0.75</v>
      </c>
      <c r="I1670" s="71">
        <v>44364</v>
      </c>
      <c r="J1670" s="201">
        <v>44369</v>
      </c>
      <c r="K1670" s="71">
        <v>44365</v>
      </c>
      <c r="L1670" s="71">
        <v>44365</v>
      </c>
      <c r="M1670" s="70">
        <v>0.375</v>
      </c>
      <c r="N1670" s="70">
        <v>0.44444444444444442</v>
      </c>
      <c r="O1670" s="72" t="s">
        <v>2495</v>
      </c>
      <c r="P1670" s="50" t="s">
        <v>2442</v>
      </c>
      <c r="Q1670" s="50" t="s">
        <v>47</v>
      </c>
      <c r="R1670" s="50" t="s">
        <v>349</v>
      </c>
      <c r="S1670" s="50" t="s">
        <v>336</v>
      </c>
      <c r="T1670" s="50" t="s">
        <v>1232</v>
      </c>
      <c r="U1670" s="151">
        <f t="shared" si="563"/>
        <v>5</v>
      </c>
      <c r="V1670" s="50">
        <f t="shared" si="564"/>
        <v>1</v>
      </c>
      <c r="W1670" s="152">
        <f t="shared" si="565"/>
        <v>2.2014555555555555</v>
      </c>
      <c r="X1670" s="152">
        <f t="shared" si="566"/>
        <v>3.3875522222222219</v>
      </c>
      <c r="Y1670" s="134">
        <f t="shared" si="567"/>
        <v>1</v>
      </c>
      <c r="Z1670" s="152">
        <f t="shared" si="568"/>
        <v>0</v>
      </c>
      <c r="AA1670" s="152">
        <f t="shared" si="569"/>
        <v>3.3875522222222219</v>
      </c>
      <c r="AB1670" s="91">
        <f t="shared" si="570"/>
        <v>22</v>
      </c>
      <c r="AC1670" s="81">
        <f t="shared" si="571"/>
        <v>6</v>
      </c>
      <c r="AD1670" s="81">
        <f t="shared" si="572"/>
        <v>25</v>
      </c>
      <c r="AE1670" s="81" t="str">
        <f t="shared" si="573"/>
        <v>6-25</v>
      </c>
      <c r="AF1670" s="152">
        <f t="shared" si="574"/>
        <v>6.944444444444442E-2</v>
      </c>
      <c r="AG1670" s="153">
        <f t="shared" si="575"/>
        <v>0</v>
      </c>
      <c r="AH1670" s="85">
        <f t="shared" si="576"/>
        <v>1</v>
      </c>
      <c r="AI1670" s="81">
        <f t="shared" si="577"/>
        <v>24</v>
      </c>
    </row>
    <row r="1671" spans="2:35" ht="30" x14ac:dyDescent="0.25">
      <c r="B1671" s="50" t="s">
        <v>2432</v>
      </c>
      <c r="C1671" s="85">
        <v>601</v>
      </c>
      <c r="D1671" s="85">
        <f t="shared" si="559"/>
        <v>0</v>
      </c>
      <c r="E1671" s="72" t="s">
        <v>2555</v>
      </c>
      <c r="F1671" s="50" t="s">
        <v>1908</v>
      </c>
      <c r="G1671" s="70">
        <v>0.31944444444444448</v>
      </c>
      <c r="H1671" s="192">
        <v>0.75</v>
      </c>
      <c r="I1671" s="71">
        <v>44364</v>
      </c>
      <c r="J1671" s="201">
        <v>44369</v>
      </c>
      <c r="K1671" s="71">
        <v>44368</v>
      </c>
      <c r="L1671" s="71">
        <v>44368</v>
      </c>
      <c r="M1671" s="70">
        <v>0.37222222222222223</v>
      </c>
      <c r="N1671" s="70">
        <v>0.5</v>
      </c>
      <c r="O1671" s="72" t="s">
        <v>2495</v>
      </c>
      <c r="P1671" s="50" t="s">
        <v>2442</v>
      </c>
      <c r="Q1671" s="50" t="s">
        <v>47</v>
      </c>
      <c r="R1671" s="50" t="s">
        <v>349</v>
      </c>
      <c r="S1671" s="50" t="s">
        <v>336</v>
      </c>
      <c r="T1671" s="50" t="s">
        <v>1232</v>
      </c>
      <c r="U1671" s="151">
        <f t="shared" si="563"/>
        <v>5</v>
      </c>
      <c r="V1671" s="50">
        <f t="shared" si="564"/>
        <v>1</v>
      </c>
      <c r="W1671" s="152">
        <f t="shared" si="565"/>
        <v>2.2014555555555555</v>
      </c>
      <c r="X1671" s="152">
        <f t="shared" si="566"/>
        <v>3.3875522222222219</v>
      </c>
      <c r="Y1671" s="134">
        <f t="shared" si="567"/>
        <v>1</v>
      </c>
      <c r="Z1671" s="152">
        <f t="shared" si="568"/>
        <v>0</v>
      </c>
      <c r="AA1671" s="152">
        <f t="shared" si="569"/>
        <v>3.3875522222222219</v>
      </c>
      <c r="AB1671" s="91">
        <f t="shared" si="570"/>
        <v>22</v>
      </c>
      <c r="AC1671" s="81">
        <f t="shared" si="571"/>
        <v>6</v>
      </c>
      <c r="AD1671" s="81">
        <f t="shared" si="572"/>
        <v>25</v>
      </c>
      <c r="AE1671" s="81" t="str">
        <f t="shared" si="573"/>
        <v>6-25</v>
      </c>
      <c r="AF1671" s="152">
        <f t="shared" si="574"/>
        <v>0.12777777777777777</v>
      </c>
      <c r="AG1671" s="153">
        <f t="shared" si="575"/>
        <v>0</v>
      </c>
      <c r="AH1671" s="85">
        <f t="shared" si="576"/>
        <v>1</v>
      </c>
      <c r="AI1671" s="81">
        <f t="shared" si="577"/>
        <v>25</v>
      </c>
    </row>
    <row r="1672" spans="2:35" x14ac:dyDescent="0.25">
      <c r="B1672" s="50" t="s">
        <v>2432</v>
      </c>
      <c r="C1672" s="85">
        <v>601</v>
      </c>
      <c r="D1672" s="85">
        <f t="shared" si="559"/>
        <v>0</v>
      </c>
      <c r="E1672" s="72" t="s">
        <v>2556</v>
      </c>
      <c r="F1672" s="50" t="s">
        <v>903</v>
      </c>
      <c r="G1672" s="70">
        <v>0.31944444444444448</v>
      </c>
      <c r="H1672" s="192">
        <v>0.75</v>
      </c>
      <c r="I1672" s="71">
        <v>44364</v>
      </c>
      <c r="J1672" s="201">
        <v>44369</v>
      </c>
      <c r="K1672" s="71">
        <v>44368</v>
      </c>
      <c r="L1672" s="71">
        <v>44368</v>
      </c>
      <c r="M1672" s="70">
        <v>0.63541666666666663</v>
      </c>
      <c r="N1672" s="70">
        <v>0.69444444444444453</v>
      </c>
      <c r="O1672" s="72" t="s">
        <v>84</v>
      </c>
      <c r="P1672" s="50" t="s">
        <v>2442</v>
      </c>
      <c r="Q1672" s="50" t="s">
        <v>47</v>
      </c>
      <c r="R1672" s="50" t="s">
        <v>338</v>
      </c>
      <c r="S1672" s="50" t="s">
        <v>336</v>
      </c>
      <c r="T1672" s="50" t="s">
        <v>1232</v>
      </c>
      <c r="U1672" s="151">
        <f t="shared" si="563"/>
        <v>5</v>
      </c>
      <c r="V1672" s="50">
        <f t="shared" si="564"/>
        <v>1</v>
      </c>
      <c r="W1672" s="152">
        <f t="shared" si="565"/>
        <v>2.2014555555555555</v>
      </c>
      <c r="X1672" s="152">
        <f t="shared" si="566"/>
        <v>3.3875522222222219</v>
      </c>
      <c r="Y1672" s="134">
        <f t="shared" si="567"/>
        <v>1</v>
      </c>
      <c r="Z1672" s="152">
        <f t="shared" si="568"/>
        <v>0</v>
      </c>
      <c r="AA1672" s="152">
        <f t="shared" si="569"/>
        <v>3.3875522222222219</v>
      </c>
      <c r="AB1672" s="91">
        <f t="shared" si="570"/>
        <v>22</v>
      </c>
      <c r="AC1672" s="81">
        <f t="shared" si="571"/>
        <v>6</v>
      </c>
      <c r="AD1672" s="81">
        <f t="shared" si="572"/>
        <v>25</v>
      </c>
      <c r="AE1672" s="81" t="str">
        <f t="shared" si="573"/>
        <v>6-25</v>
      </c>
      <c r="AF1672" s="152">
        <f t="shared" si="574"/>
        <v>5.9027777777777901E-2</v>
      </c>
      <c r="AG1672" s="153">
        <f t="shared" si="575"/>
        <v>0</v>
      </c>
      <c r="AH1672" s="85">
        <f t="shared" si="576"/>
        <v>1</v>
      </c>
      <c r="AI1672" s="81">
        <f t="shared" si="577"/>
        <v>25</v>
      </c>
    </row>
    <row r="1673" spans="2:35" x14ac:dyDescent="0.25">
      <c r="B1673" s="50" t="s">
        <v>2432</v>
      </c>
      <c r="C1673" s="85">
        <v>601</v>
      </c>
      <c r="D1673" s="85">
        <f t="shared" si="559"/>
        <v>0</v>
      </c>
      <c r="E1673" s="72" t="s">
        <v>2557</v>
      </c>
      <c r="F1673" s="50" t="s">
        <v>441</v>
      </c>
      <c r="G1673" s="70">
        <v>0.31944444444444448</v>
      </c>
      <c r="H1673" s="192">
        <v>0.75</v>
      </c>
      <c r="I1673" s="71">
        <v>44364</v>
      </c>
      <c r="J1673" s="201">
        <v>44369</v>
      </c>
      <c r="K1673" s="71">
        <v>44368</v>
      </c>
      <c r="L1673" s="71">
        <v>44368</v>
      </c>
      <c r="M1673" s="70">
        <v>0.60416666666666663</v>
      </c>
      <c r="N1673" s="70">
        <v>0.66666666666666663</v>
      </c>
      <c r="O1673" s="72" t="s">
        <v>174</v>
      </c>
      <c r="P1673" s="50" t="s">
        <v>2442</v>
      </c>
      <c r="Q1673" s="50" t="s">
        <v>47</v>
      </c>
      <c r="R1673" s="50" t="s">
        <v>338</v>
      </c>
      <c r="S1673" s="50" t="s">
        <v>336</v>
      </c>
      <c r="T1673" s="50" t="s">
        <v>1232</v>
      </c>
      <c r="U1673" s="151">
        <f t="shared" si="563"/>
        <v>5</v>
      </c>
      <c r="V1673" s="50">
        <f t="shared" si="564"/>
        <v>1</v>
      </c>
      <c r="W1673" s="152">
        <f t="shared" si="565"/>
        <v>2.2014555555555555</v>
      </c>
      <c r="X1673" s="152">
        <f t="shared" si="566"/>
        <v>3.3875522222222219</v>
      </c>
      <c r="Y1673" s="134">
        <f t="shared" si="567"/>
        <v>1</v>
      </c>
      <c r="Z1673" s="152">
        <f t="shared" si="568"/>
        <v>0</v>
      </c>
      <c r="AA1673" s="152">
        <f t="shared" si="569"/>
        <v>3.3875522222222219</v>
      </c>
      <c r="AB1673" s="91">
        <f t="shared" si="570"/>
        <v>22</v>
      </c>
      <c r="AC1673" s="81">
        <f t="shared" si="571"/>
        <v>6</v>
      </c>
      <c r="AD1673" s="81">
        <f t="shared" si="572"/>
        <v>25</v>
      </c>
      <c r="AE1673" s="81" t="str">
        <f t="shared" si="573"/>
        <v>6-25</v>
      </c>
      <c r="AF1673" s="152">
        <f t="shared" si="574"/>
        <v>6.25E-2</v>
      </c>
      <c r="AG1673" s="153">
        <f t="shared" si="575"/>
        <v>0</v>
      </c>
      <c r="AH1673" s="85">
        <f t="shared" si="576"/>
        <v>1</v>
      </c>
      <c r="AI1673" s="81">
        <f t="shared" si="577"/>
        <v>25</v>
      </c>
    </row>
    <row r="1674" spans="2:35" x14ac:dyDescent="0.25">
      <c r="B1674" s="50" t="s">
        <v>2432</v>
      </c>
      <c r="C1674" s="85">
        <v>601</v>
      </c>
      <c r="D1674" s="85">
        <f t="shared" si="559"/>
        <v>1</v>
      </c>
      <c r="E1674" s="72" t="s">
        <v>2615</v>
      </c>
      <c r="F1674" s="50" t="s">
        <v>441</v>
      </c>
      <c r="G1674" s="70">
        <v>0.31944444444444448</v>
      </c>
      <c r="H1674" s="192">
        <v>0.75</v>
      </c>
      <c r="I1674" s="71">
        <v>44364</v>
      </c>
      <c r="J1674" s="201">
        <v>44369</v>
      </c>
      <c r="K1674" s="71">
        <v>44369</v>
      </c>
      <c r="L1674" s="71">
        <v>44369</v>
      </c>
      <c r="M1674" s="70">
        <v>0.70833333333333337</v>
      </c>
      <c r="N1674" s="70">
        <v>0.75</v>
      </c>
      <c r="O1674" s="72" t="s">
        <v>174</v>
      </c>
      <c r="P1674" s="50" t="s">
        <v>2442</v>
      </c>
      <c r="Q1674" s="50" t="s">
        <v>47</v>
      </c>
      <c r="R1674" s="50" t="s">
        <v>338</v>
      </c>
      <c r="S1674" s="50" t="s">
        <v>336</v>
      </c>
      <c r="T1674" s="50" t="s">
        <v>1232</v>
      </c>
      <c r="U1674" s="151">
        <f t="shared" ref="U1674" si="578">+J1674-I1674</f>
        <v>5</v>
      </c>
      <c r="V1674" s="50">
        <f t="shared" ref="V1674" si="579">IF(AND(G1674&lt;&gt;"",H1674&lt;&gt;""),1,0)</f>
        <v>1</v>
      </c>
      <c r="W1674" s="152">
        <f t="shared" ref="W1674" si="580">IF(OR(V1674=0,G1674="",H1674=""),0,IF(AND(V1674=1,U1674&lt;1,I1674=J1674,(H1674-G1674)&lt;=0.2075),H1674-G1674,IF(AND(V1674=1,U1674&lt;1,I1674=J1674,(H1674-G1674)&gt;0.2075),H1674-G1674-0.083,IF(AND(V1674=1,U1674&gt;1),((U1674-1)*0.3541)+(H1674-$AE$5)+($AF$5-G1674-0.083),IF(AND(V1674=1,U1674=1,I1674&lt;&gt;J1674,(H1674-G1674)&lt;=0.332),(H1674-$AE$5)+($AF$5-G1674)-0.166,(H1674-$AE$5)+($AF$5-G1674))))))</f>
        <v>2.2014555555555555</v>
      </c>
      <c r="X1674" s="152">
        <f t="shared" ref="X1674" si="581">IF(OR(V1674=0,G1674="",H1674=""),0,IF(AND(V1674=1,U1674&lt;1,I1674=J1674,(H1674-G1674)&lt;=0.2075),H1674-G1674,IF(AND(V1674=1,U1674&lt;1,I1674=J1674,(H1674-G1674)&gt;0.2075),H1674-G1674-0.04167,IF(AND(V1674=1,U1674&gt;1),((U1674-1)*0.583)+(H1674-$AE$3)+($AF$3-G1674-0.04167),IF(AND(V1674=1,U1674=1,I1674&lt;&gt;J1674,(H1674-G1674)&lt;=0.332),(H1674-$AE$3)+($AF$3-G1674)-0.166,(H1674-$AE$3)+($AF$3-G1674))))))</f>
        <v>3.3875522222222219</v>
      </c>
      <c r="Y1674" s="134">
        <f t="shared" ref="Y1674" si="582">IFERROR(IF(H1674&gt;VLOOKUP(T1674,$AH$2:$AI$5,2,0),0,1),1)</f>
        <v>1</v>
      </c>
      <c r="Z1674" s="152">
        <f t="shared" ref="Z1674" si="583">IF(Y1674=1,0,($AF$3-H1674))</f>
        <v>0</v>
      </c>
      <c r="AA1674" s="152">
        <f t="shared" ref="AA1674" si="584">X1674+Z1674</f>
        <v>3.3875522222222219</v>
      </c>
      <c r="AB1674" s="91">
        <f t="shared" ref="AB1674" si="585">DAY(J1674)</f>
        <v>22</v>
      </c>
      <c r="AC1674" s="81">
        <f t="shared" ref="AC1674" si="586">MONTH(J1674)</f>
        <v>6</v>
      </c>
      <c r="AD1674" s="81">
        <f t="shared" ref="AD1674" si="587">WEEKNUM(J1674,21)</f>
        <v>25</v>
      </c>
      <c r="AE1674" s="81" t="str">
        <f t="shared" ref="AE1674" si="588">AC1674&amp;"-"&amp;AD1674</f>
        <v>6-25</v>
      </c>
      <c r="AF1674" s="152">
        <f t="shared" ref="AF1674" si="589">IFERROR(IF(OR(AH1674=0,M1674="",N1674=""),0,IF(AND(AH1674=1,AG1674&lt;1,K1674=L1674,(N1674-M1674)&lt;=0.2075),N1674-M1674,IF(AND(AH1674=1,AG1674&lt;1,K1674=L1674,(N1674-M1674)&gt;0.2075),N1674-M1674-0.083,IF(AND(AH1674=1,AG1674&gt;1),((AG1674-1)*0.3541)+(N1674-$AE$5)+($AF$5-M1674-0.083),IF(AND(AH1674=1,AG1674=1,K1674&lt;&gt;L1674,(N1674-M1674)&lt;=0.332),(N1674-$AE$5)+($AF$5-M1674)-0.166,(N1674-$AE$5)+($AF$5-M1674)))))),"")</f>
        <v>4.166666666666663E-2</v>
      </c>
      <c r="AG1674" s="153">
        <f t="shared" ref="AG1674" si="590">(L1674-K1674)</f>
        <v>0</v>
      </c>
      <c r="AH1674" s="85">
        <f t="shared" ref="AH1674" si="591">IF(AND(R1674&lt;&gt;"",S1674&lt;&gt;""),1,0)</f>
        <v>1</v>
      </c>
      <c r="AI1674" s="81">
        <f t="shared" ref="AI1674" si="592">WEEKNUM(L1674,21)</f>
        <v>25</v>
      </c>
    </row>
    <row r="1675" spans="2:35" ht="30" x14ac:dyDescent="0.25">
      <c r="B1675" s="50" t="s">
        <v>2481</v>
      </c>
      <c r="C1675" s="85">
        <v>602</v>
      </c>
      <c r="D1675" s="85">
        <f t="shared" si="559"/>
        <v>0</v>
      </c>
      <c r="E1675" s="72" t="s">
        <v>2447</v>
      </c>
      <c r="F1675" s="50" t="s">
        <v>903</v>
      </c>
      <c r="G1675" s="70">
        <v>0.39583333333333331</v>
      </c>
      <c r="H1675" s="70">
        <v>0.63194444444444442</v>
      </c>
      <c r="I1675" s="71">
        <v>44364</v>
      </c>
      <c r="J1675" s="71">
        <v>44365</v>
      </c>
      <c r="K1675" s="71">
        <v>44364</v>
      </c>
      <c r="L1675" s="71">
        <v>44364</v>
      </c>
      <c r="M1675" s="70">
        <v>0.39583333333333331</v>
      </c>
      <c r="N1675" s="70">
        <v>0.4375</v>
      </c>
      <c r="O1675" s="72" t="s">
        <v>1937</v>
      </c>
      <c r="P1675" s="50" t="s">
        <v>1180</v>
      </c>
      <c r="Q1675" s="50" t="s">
        <v>47</v>
      </c>
      <c r="R1675" s="50" t="s">
        <v>443</v>
      </c>
      <c r="S1675" s="50" t="s">
        <v>336</v>
      </c>
      <c r="T1675" s="50" t="s">
        <v>184</v>
      </c>
      <c r="U1675" s="151">
        <f t="shared" si="563"/>
        <v>1</v>
      </c>
      <c r="V1675" s="50">
        <f t="shared" si="564"/>
        <v>1</v>
      </c>
      <c r="W1675" s="152">
        <f t="shared" si="565"/>
        <v>0.50761111111111101</v>
      </c>
      <c r="X1675" s="152">
        <f t="shared" si="566"/>
        <v>0.73677777777777764</v>
      </c>
      <c r="Y1675" s="134">
        <f t="shared" si="567"/>
        <v>1</v>
      </c>
      <c r="Z1675" s="152">
        <f t="shared" si="568"/>
        <v>0</v>
      </c>
      <c r="AA1675" s="152">
        <f t="shared" si="569"/>
        <v>0.73677777777777764</v>
      </c>
      <c r="AB1675" s="91">
        <f t="shared" si="570"/>
        <v>18</v>
      </c>
      <c r="AC1675" s="81">
        <f t="shared" si="571"/>
        <v>6</v>
      </c>
      <c r="AD1675" s="81">
        <f t="shared" si="572"/>
        <v>24</v>
      </c>
      <c r="AE1675" s="81" t="str">
        <f t="shared" si="573"/>
        <v>6-24</v>
      </c>
      <c r="AF1675" s="152">
        <f t="shared" si="574"/>
        <v>4.1666666666666685E-2</v>
      </c>
      <c r="AG1675" s="153">
        <f t="shared" si="575"/>
        <v>0</v>
      </c>
      <c r="AH1675" s="85">
        <f t="shared" si="576"/>
        <v>1</v>
      </c>
      <c r="AI1675" s="81">
        <f t="shared" si="577"/>
        <v>24</v>
      </c>
    </row>
    <row r="1676" spans="2:35" x14ac:dyDescent="0.25">
      <c r="B1676" s="50" t="s">
        <v>165</v>
      </c>
      <c r="C1676" s="85">
        <v>602</v>
      </c>
      <c r="D1676" s="85">
        <f t="shared" si="559"/>
        <v>0</v>
      </c>
      <c r="E1676" s="50" t="s">
        <v>2448</v>
      </c>
      <c r="F1676" s="50" t="s">
        <v>441</v>
      </c>
      <c r="G1676" s="70">
        <v>0.39583333333333331</v>
      </c>
      <c r="H1676" s="70">
        <v>0.63194444444444442</v>
      </c>
      <c r="I1676" s="71">
        <v>44364</v>
      </c>
      <c r="J1676" s="71">
        <v>44365</v>
      </c>
      <c r="K1676" s="71">
        <v>44364</v>
      </c>
      <c r="L1676" s="71">
        <v>44364</v>
      </c>
      <c r="M1676" s="70">
        <v>0.58333333333333337</v>
      </c>
      <c r="N1676" s="70">
        <v>0.66666666666666663</v>
      </c>
      <c r="O1676" s="50" t="s">
        <v>174</v>
      </c>
      <c r="P1676" s="50" t="s">
        <v>1180</v>
      </c>
      <c r="Q1676" s="50" t="s">
        <v>77</v>
      </c>
      <c r="R1676" s="50" t="s">
        <v>338</v>
      </c>
      <c r="S1676" s="50" t="s">
        <v>336</v>
      </c>
      <c r="T1676" s="50" t="s">
        <v>184</v>
      </c>
      <c r="U1676" s="151">
        <f t="shared" si="563"/>
        <v>1</v>
      </c>
      <c r="V1676" s="50">
        <f t="shared" si="564"/>
        <v>1</v>
      </c>
      <c r="W1676" s="152">
        <f t="shared" si="565"/>
        <v>0.50761111111111101</v>
      </c>
      <c r="X1676" s="152">
        <f t="shared" si="566"/>
        <v>0.73677777777777764</v>
      </c>
      <c r="Y1676" s="134">
        <f t="shared" si="567"/>
        <v>1</v>
      </c>
      <c r="Z1676" s="152">
        <f t="shared" si="568"/>
        <v>0</v>
      </c>
      <c r="AA1676" s="152">
        <f t="shared" si="569"/>
        <v>0.73677777777777764</v>
      </c>
      <c r="AB1676" s="91">
        <f t="shared" si="570"/>
        <v>18</v>
      </c>
      <c r="AC1676" s="81">
        <f t="shared" si="571"/>
        <v>6</v>
      </c>
      <c r="AD1676" s="81">
        <f t="shared" si="572"/>
        <v>24</v>
      </c>
      <c r="AE1676" s="81" t="str">
        <f t="shared" si="573"/>
        <v>6-24</v>
      </c>
      <c r="AF1676" s="152">
        <f t="shared" si="574"/>
        <v>8.3333333333333259E-2</v>
      </c>
      <c r="AG1676" s="153">
        <f t="shared" si="575"/>
        <v>0</v>
      </c>
      <c r="AH1676" s="85">
        <f t="shared" si="576"/>
        <v>1</v>
      </c>
      <c r="AI1676" s="81">
        <f t="shared" si="577"/>
        <v>24</v>
      </c>
    </row>
    <row r="1677" spans="2:35" ht="30" x14ac:dyDescent="0.25">
      <c r="B1677" s="50" t="s">
        <v>2481</v>
      </c>
      <c r="C1677" s="85">
        <v>602</v>
      </c>
      <c r="D1677" s="85">
        <f>IF(C1677=C1679,0,1)</f>
        <v>0</v>
      </c>
      <c r="E1677" s="50" t="s">
        <v>2482</v>
      </c>
      <c r="F1677" s="50" t="s">
        <v>903</v>
      </c>
      <c r="G1677" s="70">
        <v>0.39583333333333331</v>
      </c>
      <c r="H1677" s="70">
        <v>0.63194444444444442</v>
      </c>
      <c r="I1677" s="71">
        <v>44364</v>
      </c>
      <c r="J1677" s="71">
        <v>44365</v>
      </c>
      <c r="K1677" s="71">
        <v>44365</v>
      </c>
      <c r="L1677" s="71">
        <v>44365</v>
      </c>
      <c r="M1677" s="70">
        <v>0.41666666666666669</v>
      </c>
      <c r="N1677" s="70">
        <v>0.5</v>
      </c>
      <c r="O1677" s="72" t="s">
        <v>1937</v>
      </c>
      <c r="P1677" s="50" t="s">
        <v>1180</v>
      </c>
      <c r="Q1677" s="50" t="s">
        <v>47</v>
      </c>
      <c r="R1677" s="50" t="s">
        <v>443</v>
      </c>
      <c r="S1677" s="50" t="s">
        <v>336</v>
      </c>
      <c r="T1677" s="50" t="s">
        <v>184</v>
      </c>
      <c r="U1677" s="151">
        <f t="shared" si="563"/>
        <v>1</v>
      </c>
      <c r="V1677" s="50">
        <f t="shared" si="564"/>
        <v>1</v>
      </c>
      <c r="W1677" s="152">
        <f t="shared" si="565"/>
        <v>0.50761111111111101</v>
      </c>
      <c r="X1677" s="152">
        <f t="shared" si="566"/>
        <v>0.73677777777777764</v>
      </c>
      <c r="Y1677" s="134">
        <f t="shared" si="567"/>
        <v>1</v>
      </c>
      <c r="Z1677" s="152">
        <f t="shared" si="568"/>
        <v>0</v>
      </c>
      <c r="AA1677" s="152">
        <f t="shared" si="569"/>
        <v>0.73677777777777764</v>
      </c>
      <c r="AB1677" s="91">
        <f t="shared" si="570"/>
        <v>18</v>
      </c>
      <c r="AC1677" s="81">
        <f t="shared" si="571"/>
        <v>6</v>
      </c>
      <c r="AD1677" s="81">
        <f t="shared" si="572"/>
        <v>24</v>
      </c>
      <c r="AE1677" s="81" t="str">
        <f t="shared" si="573"/>
        <v>6-24</v>
      </c>
      <c r="AF1677" s="152">
        <f t="shared" si="574"/>
        <v>8.3333333333333315E-2</v>
      </c>
      <c r="AG1677" s="153">
        <f t="shared" si="575"/>
        <v>0</v>
      </c>
      <c r="AH1677" s="85">
        <f t="shared" si="576"/>
        <v>1</v>
      </c>
      <c r="AI1677" s="81">
        <f t="shared" si="577"/>
        <v>24</v>
      </c>
    </row>
    <row r="1678" spans="2:35" ht="30" x14ac:dyDescent="0.25">
      <c r="B1678" s="50" t="s">
        <v>2481</v>
      </c>
      <c r="C1678" s="85">
        <v>602</v>
      </c>
      <c r="D1678" s="85">
        <f t="shared" ref="D1678" si="593">IF(C1678=C1679,0,1)</f>
        <v>0</v>
      </c>
      <c r="E1678" s="72" t="s">
        <v>2524</v>
      </c>
      <c r="F1678" s="50" t="s">
        <v>903</v>
      </c>
      <c r="G1678" s="70">
        <v>0.39583333333333331</v>
      </c>
      <c r="H1678" s="70">
        <v>0.63194444444444442</v>
      </c>
      <c r="I1678" s="71">
        <v>44364</v>
      </c>
      <c r="J1678" s="71">
        <v>44365</v>
      </c>
      <c r="K1678" s="71">
        <v>44365</v>
      </c>
      <c r="L1678" s="71">
        <v>44365</v>
      </c>
      <c r="M1678" s="70">
        <v>0.29166666666666669</v>
      </c>
      <c r="N1678" s="70">
        <v>0.54166666666666663</v>
      </c>
      <c r="O1678" s="72" t="s">
        <v>2217</v>
      </c>
      <c r="P1678" s="50" t="s">
        <v>1180</v>
      </c>
      <c r="Q1678" s="50" t="s">
        <v>47</v>
      </c>
      <c r="R1678" s="50" t="s">
        <v>2138</v>
      </c>
      <c r="S1678" s="50" t="s">
        <v>337</v>
      </c>
      <c r="T1678" s="50" t="s">
        <v>184</v>
      </c>
      <c r="U1678" s="151">
        <f t="shared" si="563"/>
        <v>1</v>
      </c>
      <c r="V1678" s="50">
        <f t="shared" si="564"/>
        <v>1</v>
      </c>
      <c r="W1678" s="152">
        <f t="shared" si="565"/>
        <v>0.50761111111111101</v>
      </c>
      <c r="X1678" s="152">
        <f t="shared" si="566"/>
        <v>0.73677777777777764</v>
      </c>
      <c r="Y1678" s="134">
        <f t="shared" si="567"/>
        <v>1</v>
      </c>
      <c r="Z1678" s="152">
        <f t="shared" si="568"/>
        <v>0</v>
      </c>
      <c r="AA1678" s="152">
        <f t="shared" si="569"/>
        <v>0.73677777777777764</v>
      </c>
      <c r="AB1678" s="91">
        <f t="shared" si="570"/>
        <v>18</v>
      </c>
      <c r="AC1678" s="81">
        <f t="shared" si="571"/>
        <v>6</v>
      </c>
      <c r="AD1678" s="81">
        <f t="shared" si="572"/>
        <v>24</v>
      </c>
      <c r="AE1678" s="81" t="str">
        <f t="shared" si="573"/>
        <v>6-24</v>
      </c>
      <c r="AF1678" s="152">
        <f t="shared" si="574"/>
        <v>0.16699999999999993</v>
      </c>
      <c r="AG1678" s="153">
        <f t="shared" si="575"/>
        <v>0</v>
      </c>
      <c r="AH1678" s="85">
        <f t="shared" si="576"/>
        <v>1</v>
      </c>
      <c r="AI1678" s="81">
        <f t="shared" si="577"/>
        <v>24</v>
      </c>
    </row>
    <row r="1679" spans="2:35" x14ac:dyDescent="0.25">
      <c r="B1679" s="50" t="s">
        <v>165</v>
      </c>
      <c r="C1679" s="85">
        <v>602</v>
      </c>
      <c r="D1679" s="85">
        <f t="shared" si="559"/>
        <v>0</v>
      </c>
      <c r="E1679" s="50" t="s">
        <v>2483</v>
      </c>
      <c r="F1679" s="50" t="s">
        <v>887</v>
      </c>
      <c r="G1679" s="70">
        <v>0.39583333333333331</v>
      </c>
      <c r="H1679" s="70">
        <v>0.63194444444444442</v>
      </c>
      <c r="I1679" s="71">
        <v>44364</v>
      </c>
      <c r="J1679" s="71">
        <v>44365</v>
      </c>
      <c r="K1679" s="71">
        <v>44365</v>
      </c>
      <c r="L1679" s="71">
        <v>44365</v>
      </c>
      <c r="M1679" s="70">
        <v>0.58333333333333337</v>
      </c>
      <c r="N1679" s="70">
        <v>0.63194444444444442</v>
      </c>
      <c r="O1679" s="50" t="s">
        <v>72</v>
      </c>
      <c r="P1679" s="50" t="s">
        <v>1180</v>
      </c>
      <c r="Q1679" s="50" t="s">
        <v>77</v>
      </c>
      <c r="R1679" s="50" t="s">
        <v>443</v>
      </c>
      <c r="S1679" s="50" t="s">
        <v>337</v>
      </c>
      <c r="T1679" s="50" t="s">
        <v>184</v>
      </c>
      <c r="U1679" s="151">
        <f t="shared" si="563"/>
        <v>1</v>
      </c>
      <c r="V1679" s="50">
        <f t="shared" si="564"/>
        <v>1</v>
      </c>
      <c r="W1679" s="152">
        <f t="shared" si="565"/>
        <v>0.50761111111111101</v>
      </c>
      <c r="X1679" s="152">
        <f t="shared" si="566"/>
        <v>0.73677777777777764</v>
      </c>
      <c r="Y1679" s="134">
        <f t="shared" si="567"/>
        <v>1</v>
      </c>
      <c r="Z1679" s="152">
        <f t="shared" si="568"/>
        <v>0</v>
      </c>
      <c r="AA1679" s="152">
        <f t="shared" si="569"/>
        <v>0.73677777777777764</v>
      </c>
      <c r="AB1679" s="91">
        <f t="shared" si="570"/>
        <v>18</v>
      </c>
      <c r="AC1679" s="81">
        <f t="shared" si="571"/>
        <v>6</v>
      </c>
      <c r="AD1679" s="81">
        <f t="shared" si="572"/>
        <v>24</v>
      </c>
      <c r="AE1679" s="81" t="str">
        <f t="shared" si="573"/>
        <v>6-24</v>
      </c>
      <c r="AF1679" s="152">
        <f t="shared" si="574"/>
        <v>4.8611111111111049E-2</v>
      </c>
      <c r="AG1679" s="153">
        <f t="shared" si="575"/>
        <v>0</v>
      </c>
      <c r="AH1679" s="85">
        <f t="shared" si="576"/>
        <v>1</v>
      </c>
      <c r="AI1679" s="81">
        <f t="shared" si="577"/>
        <v>24</v>
      </c>
    </row>
    <row r="1680" spans="2:35" x14ac:dyDescent="0.25">
      <c r="B1680" s="50" t="s">
        <v>165</v>
      </c>
      <c r="C1680" s="85">
        <v>602</v>
      </c>
      <c r="D1680" s="85">
        <f t="shared" si="559"/>
        <v>1</v>
      </c>
      <c r="E1680" s="72" t="s">
        <v>2484</v>
      </c>
      <c r="F1680" s="50" t="s">
        <v>441</v>
      </c>
      <c r="G1680" s="70">
        <v>0.39583333333333331</v>
      </c>
      <c r="H1680" s="70">
        <v>0.63194444444444442</v>
      </c>
      <c r="I1680" s="71">
        <v>44364</v>
      </c>
      <c r="J1680" s="71">
        <v>44365</v>
      </c>
      <c r="K1680" s="71">
        <v>44365</v>
      </c>
      <c r="L1680" s="71">
        <v>44365</v>
      </c>
      <c r="M1680" s="70">
        <v>0.58333333333333337</v>
      </c>
      <c r="N1680" s="70">
        <v>0.625</v>
      </c>
      <c r="O1680" s="50" t="s">
        <v>949</v>
      </c>
      <c r="P1680" s="50" t="s">
        <v>1180</v>
      </c>
      <c r="Q1680" s="50" t="s">
        <v>47</v>
      </c>
      <c r="R1680" s="50" t="s">
        <v>338</v>
      </c>
      <c r="S1680" s="50" t="s">
        <v>336</v>
      </c>
      <c r="T1680" s="50" t="s">
        <v>184</v>
      </c>
      <c r="U1680" s="151">
        <f t="shared" si="563"/>
        <v>1</v>
      </c>
      <c r="V1680" s="50">
        <f t="shared" si="564"/>
        <v>1</v>
      </c>
      <c r="W1680" s="152">
        <f t="shared" si="565"/>
        <v>0.50761111111111101</v>
      </c>
      <c r="X1680" s="152">
        <f t="shared" si="566"/>
        <v>0.73677777777777764</v>
      </c>
      <c r="Y1680" s="134">
        <f t="shared" si="567"/>
        <v>1</v>
      </c>
      <c r="Z1680" s="152">
        <f t="shared" si="568"/>
        <v>0</v>
      </c>
      <c r="AA1680" s="152">
        <f t="shared" si="569"/>
        <v>0.73677777777777764</v>
      </c>
      <c r="AB1680" s="91">
        <f t="shared" si="570"/>
        <v>18</v>
      </c>
      <c r="AC1680" s="81">
        <f t="shared" si="571"/>
        <v>6</v>
      </c>
      <c r="AD1680" s="81">
        <f t="shared" si="572"/>
        <v>24</v>
      </c>
      <c r="AE1680" s="81" t="str">
        <f t="shared" si="573"/>
        <v>6-24</v>
      </c>
      <c r="AF1680" s="152">
        <f t="shared" si="574"/>
        <v>4.166666666666663E-2</v>
      </c>
      <c r="AG1680" s="153">
        <f t="shared" si="575"/>
        <v>0</v>
      </c>
      <c r="AH1680" s="85">
        <f t="shared" si="576"/>
        <v>1</v>
      </c>
      <c r="AI1680" s="81">
        <f t="shared" si="577"/>
        <v>24</v>
      </c>
    </row>
    <row r="1681" spans="2:35" ht="30" x14ac:dyDescent="0.25">
      <c r="B1681" s="50" t="s">
        <v>217</v>
      </c>
      <c r="C1681" s="85">
        <v>603</v>
      </c>
      <c r="D1681" s="85">
        <f t="shared" si="559"/>
        <v>0</v>
      </c>
      <c r="E1681" s="72" t="s">
        <v>2486</v>
      </c>
      <c r="F1681" s="50" t="s">
        <v>2097</v>
      </c>
      <c r="G1681" s="70">
        <v>0.35416666666666669</v>
      </c>
      <c r="H1681" s="70">
        <v>0.62847222222222221</v>
      </c>
      <c r="I1681" s="71">
        <v>44364</v>
      </c>
      <c r="J1681" s="71">
        <v>44365</v>
      </c>
      <c r="K1681" s="71">
        <v>44364</v>
      </c>
      <c r="L1681" s="71">
        <v>44364</v>
      </c>
      <c r="M1681" s="70">
        <v>0.3888888888888889</v>
      </c>
      <c r="N1681" s="70">
        <v>0.45833333333333331</v>
      </c>
      <c r="O1681" s="50" t="s">
        <v>271</v>
      </c>
      <c r="P1681" s="50" t="s">
        <v>276</v>
      </c>
      <c r="Q1681" s="50" t="s">
        <v>47</v>
      </c>
      <c r="R1681" s="50" t="s">
        <v>380</v>
      </c>
      <c r="S1681" s="50" t="s">
        <v>336</v>
      </c>
      <c r="T1681" s="50" t="s">
        <v>184</v>
      </c>
      <c r="U1681" s="151">
        <f t="shared" si="563"/>
        <v>1</v>
      </c>
      <c r="V1681" s="50">
        <f t="shared" si="564"/>
        <v>1</v>
      </c>
      <c r="W1681" s="152">
        <f t="shared" si="565"/>
        <v>0.54580555555555543</v>
      </c>
      <c r="X1681" s="152">
        <f t="shared" si="566"/>
        <v>0.77497222222222206</v>
      </c>
      <c r="Y1681" s="134">
        <f t="shared" si="567"/>
        <v>1</v>
      </c>
      <c r="Z1681" s="152">
        <f t="shared" si="568"/>
        <v>0</v>
      </c>
      <c r="AA1681" s="152">
        <f t="shared" si="569"/>
        <v>0.77497222222222206</v>
      </c>
      <c r="AB1681" s="91">
        <f t="shared" si="570"/>
        <v>18</v>
      </c>
      <c r="AC1681" s="81">
        <f t="shared" si="571"/>
        <v>6</v>
      </c>
      <c r="AD1681" s="81">
        <f t="shared" si="572"/>
        <v>24</v>
      </c>
      <c r="AE1681" s="81" t="str">
        <f t="shared" si="573"/>
        <v>6-24</v>
      </c>
      <c r="AF1681" s="152">
        <f t="shared" si="574"/>
        <v>6.944444444444442E-2</v>
      </c>
      <c r="AG1681" s="153">
        <f t="shared" si="575"/>
        <v>0</v>
      </c>
      <c r="AH1681" s="85">
        <f t="shared" si="576"/>
        <v>1</v>
      </c>
      <c r="AI1681" s="81">
        <f t="shared" si="577"/>
        <v>24</v>
      </c>
    </row>
    <row r="1682" spans="2:35" x14ac:dyDescent="0.25">
      <c r="B1682" s="50" t="s">
        <v>204</v>
      </c>
      <c r="C1682" s="85">
        <v>603</v>
      </c>
      <c r="D1682" s="85">
        <f t="shared" si="559"/>
        <v>0</v>
      </c>
      <c r="E1682" s="72" t="s">
        <v>2487</v>
      </c>
      <c r="F1682" s="50" t="s">
        <v>2168</v>
      </c>
      <c r="G1682" s="70">
        <v>0.35416666666666669</v>
      </c>
      <c r="H1682" s="70">
        <v>0.62847222222222221</v>
      </c>
      <c r="I1682" s="71">
        <v>44364</v>
      </c>
      <c r="J1682" s="71">
        <v>44365</v>
      </c>
      <c r="K1682" s="71">
        <v>44364</v>
      </c>
      <c r="L1682" s="71">
        <v>44364</v>
      </c>
      <c r="M1682" s="70">
        <v>0.39583333333333331</v>
      </c>
      <c r="N1682" s="70">
        <v>0.42222222222222222</v>
      </c>
      <c r="O1682" s="50" t="s">
        <v>84</v>
      </c>
      <c r="P1682" s="50" t="s">
        <v>276</v>
      </c>
      <c r="Q1682" s="50" t="s">
        <v>77</v>
      </c>
      <c r="R1682" s="50" t="s">
        <v>443</v>
      </c>
      <c r="S1682" s="50" t="s">
        <v>337</v>
      </c>
      <c r="T1682" s="50" t="s">
        <v>184</v>
      </c>
      <c r="U1682" s="151">
        <f t="shared" si="563"/>
        <v>1</v>
      </c>
      <c r="V1682" s="50">
        <f t="shared" si="564"/>
        <v>1</v>
      </c>
      <c r="W1682" s="152">
        <f t="shared" si="565"/>
        <v>0.54580555555555543</v>
      </c>
      <c r="X1682" s="152">
        <f t="shared" si="566"/>
        <v>0.77497222222222206</v>
      </c>
      <c r="Y1682" s="134">
        <f t="shared" si="567"/>
        <v>1</v>
      </c>
      <c r="Z1682" s="152">
        <f t="shared" si="568"/>
        <v>0</v>
      </c>
      <c r="AA1682" s="152">
        <f t="shared" si="569"/>
        <v>0.77497222222222206</v>
      </c>
      <c r="AB1682" s="91">
        <f t="shared" si="570"/>
        <v>18</v>
      </c>
      <c r="AC1682" s="81">
        <f t="shared" si="571"/>
        <v>6</v>
      </c>
      <c r="AD1682" s="81">
        <f t="shared" si="572"/>
        <v>24</v>
      </c>
      <c r="AE1682" s="81" t="str">
        <f t="shared" si="573"/>
        <v>6-24</v>
      </c>
      <c r="AF1682" s="152">
        <f t="shared" si="574"/>
        <v>2.6388888888888906E-2</v>
      </c>
      <c r="AG1682" s="153">
        <f t="shared" si="575"/>
        <v>0</v>
      </c>
      <c r="AH1682" s="85">
        <f t="shared" si="576"/>
        <v>1</v>
      </c>
      <c r="AI1682" s="81">
        <f t="shared" si="577"/>
        <v>24</v>
      </c>
    </row>
    <row r="1683" spans="2:35" x14ac:dyDescent="0.25">
      <c r="B1683" s="50" t="s">
        <v>217</v>
      </c>
      <c r="C1683" s="85">
        <v>603</v>
      </c>
      <c r="D1683" s="85">
        <f t="shared" si="559"/>
        <v>0</v>
      </c>
      <c r="E1683" s="72" t="s">
        <v>2488</v>
      </c>
      <c r="F1683" s="50" t="s">
        <v>1908</v>
      </c>
      <c r="G1683" s="70">
        <v>0.35416666666666669</v>
      </c>
      <c r="H1683" s="70">
        <v>0.62847222222222221</v>
      </c>
      <c r="I1683" s="71">
        <v>44364</v>
      </c>
      <c r="J1683" s="71">
        <v>44365</v>
      </c>
      <c r="K1683" s="71">
        <v>44364</v>
      </c>
      <c r="L1683" s="71">
        <v>44364</v>
      </c>
      <c r="M1683" s="70">
        <v>0.58333333333333337</v>
      </c>
      <c r="N1683" s="70">
        <v>0.625</v>
      </c>
      <c r="O1683" s="50" t="s">
        <v>372</v>
      </c>
      <c r="P1683" s="50" t="s">
        <v>276</v>
      </c>
      <c r="Q1683" s="50" t="s">
        <v>77</v>
      </c>
      <c r="R1683" s="50" t="s">
        <v>349</v>
      </c>
      <c r="S1683" s="50" t="s">
        <v>337</v>
      </c>
      <c r="T1683" s="50" t="s">
        <v>184</v>
      </c>
      <c r="U1683" s="151">
        <f t="shared" si="563"/>
        <v>1</v>
      </c>
      <c r="V1683" s="50">
        <f t="shared" si="564"/>
        <v>1</v>
      </c>
      <c r="W1683" s="152">
        <f t="shared" si="565"/>
        <v>0.54580555555555543</v>
      </c>
      <c r="X1683" s="152">
        <f t="shared" si="566"/>
        <v>0.77497222222222206</v>
      </c>
      <c r="Y1683" s="134">
        <f t="shared" si="567"/>
        <v>1</v>
      </c>
      <c r="Z1683" s="152">
        <f t="shared" si="568"/>
        <v>0</v>
      </c>
      <c r="AA1683" s="152">
        <f t="shared" si="569"/>
        <v>0.77497222222222206</v>
      </c>
      <c r="AB1683" s="91">
        <f t="shared" si="570"/>
        <v>18</v>
      </c>
      <c r="AC1683" s="81">
        <f t="shared" si="571"/>
        <v>6</v>
      </c>
      <c r="AD1683" s="81">
        <f t="shared" si="572"/>
        <v>24</v>
      </c>
      <c r="AE1683" s="81" t="str">
        <f t="shared" si="573"/>
        <v>6-24</v>
      </c>
      <c r="AF1683" s="152">
        <f t="shared" si="574"/>
        <v>4.166666666666663E-2</v>
      </c>
      <c r="AG1683" s="153">
        <f t="shared" si="575"/>
        <v>0</v>
      </c>
      <c r="AH1683" s="85">
        <f t="shared" si="576"/>
        <v>1</v>
      </c>
      <c r="AI1683" s="81">
        <f t="shared" si="577"/>
        <v>24</v>
      </c>
    </row>
    <row r="1684" spans="2:35" x14ac:dyDescent="0.25">
      <c r="B1684" s="50" t="s">
        <v>217</v>
      </c>
      <c r="C1684" s="85">
        <v>603</v>
      </c>
      <c r="D1684" s="85">
        <f t="shared" si="559"/>
        <v>0</v>
      </c>
      <c r="E1684" s="72" t="s">
        <v>2489</v>
      </c>
      <c r="F1684" s="50" t="s">
        <v>2097</v>
      </c>
      <c r="G1684" s="70">
        <v>0.35416666666666669</v>
      </c>
      <c r="H1684" s="70">
        <v>0.62847222222222221</v>
      </c>
      <c r="I1684" s="71">
        <v>44364</v>
      </c>
      <c r="J1684" s="71">
        <v>44365</v>
      </c>
      <c r="K1684" s="71">
        <v>44364</v>
      </c>
      <c r="L1684" s="71">
        <v>44364</v>
      </c>
      <c r="M1684" s="70">
        <v>0.625</v>
      </c>
      <c r="N1684" s="70">
        <v>0.72916666666666663</v>
      </c>
      <c r="O1684" s="50" t="s">
        <v>136</v>
      </c>
      <c r="P1684" s="50" t="s">
        <v>276</v>
      </c>
      <c r="Q1684" s="50" t="s">
        <v>77</v>
      </c>
      <c r="R1684" s="50" t="s">
        <v>350</v>
      </c>
      <c r="S1684" s="50" t="s">
        <v>337</v>
      </c>
      <c r="T1684" s="50" t="s">
        <v>184</v>
      </c>
      <c r="U1684" s="151">
        <f t="shared" si="563"/>
        <v>1</v>
      </c>
      <c r="V1684" s="50">
        <f t="shared" si="564"/>
        <v>1</v>
      </c>
      <c r="W1684" s="152">
        <f t="shared" si="565"/>
        <v>0.54580555555555543</v>
      </c>
      <c r="X1684" s="152">
        <f t="shared" si="566"/>
        <v>0.77497222222222206</v>
      </c>
      <c r="Y1684" s="134">
        <f t="shared" si="567"/>
        <v>1</v>
      </c>
      <c r="Z1684" s="152">
        <f t="shared" si="568"/>
        <v>0</v>
      </c>
      <c r="AA1684" s="152">
        <f t="shared" si="569"/>
        <v>0.77497222222222206</v>
      </c>
      <c r="AB1684" s="91">
        <f t="shared" si="570"/>
        <v>18</v>
      </c>
      <c r="AC1684" s="81">
        <f t="shared" si="571"/>
        <v>6</v>
      </c>
      <c r="AD1684" s="81">
        <f t="shared" si="572"/>
        <v>24</v>
      </c>
      <c r="AE1684" s="81" t="str">
        <f t="shared" si="573"/>
        <v>6-24</v>
      </c>
      <c r="AF1684" s="152">
        <f t="shared" si="574"/>
        <v>0.10416666666666663</v>
      </c>
      <c r="AG1684" s="153">
        <f t="shared" si="575"/>
        <v>0</v>
      </c>
      <c r="AH1684" s="85">
        <f t="shared" si="576"/>
        <v>1</v>
      </c>
      <c r="AI1684" s="81">
        <f t="shared" si="577"/>
        <v>24</v>
      </c>
    </row>
    <row r="1685" spans="2:35" ht="45" x14ac:dyDescent="0.25">
      <c r="B1685" s="50" t="s">
        <v>217</v>
      </c>
      <c r="C1685" s="85">
        <v>603</v>
      </c>
      <c r="D1685" s="85">
        <f t="shared" si="559"/>
        <v>0</v>
      </c>
      <c r="E1685" s="72" t="s">
        <v>2490</v>
      </c>
      <c r="F1685" s="50" t="s">
        <v>2097</v>
      </c>
      <c r="G1685" s="70">
        <v>0.35416666666666669</v>
      </c>
      <c r="H1685" s="70">
        <v>0.62847222222222221</v>
      </c>
      <c r="I1685" s="71">
        <v>44364</v>
      </c>
      <c r="J1685" s="71">
        <v>44365</v>
      </c>
      <c r="K1685" s="71">
        <v>44365</v>
      </c>
      <c r="L1685" s="71">
        <v>44365</v>
      </c>
      <c r="M1685" s="70">
        <v>0.3125</v>
      </c>
      <c r="N1685" s="70">
        <v>0.62847222222222221</v>
      </c>
      <c r="O1685" s="72" t="s">
        <v>2493</v>
      </c>
      <c r="P1685" s="50" t="s">
        <v>276</v>
      </c>
      <c r="Q1685" s="50" t="s">
        <v>77</v>
      </c>
      <c r="R1685" s="50" t="s">
        <v>350</v>
      </c>
      <c r="S1685" s="50" t="s">
        <v>337</v>
      </c>
      <c r="T1685" s="50" t="s">
        <v>184</v>
      </c>
      <c r="U1685" s="151">
        <f t="shared" si="563"/>
        <v>1</v>
      </c>
      <c r="V1685" s="50">
        <f t="shared" si="564"/>
        <v>1</v>
      </c>
      <c r="W1685" s="152">
        <f t="shared" si="565"/>
        <v>0.54580555555555543</v>
      </c>
      <c r="X1685" s="152">
        <f t="shared" si="566"/>
        <v>0.77497222222222206</v>
      </c>
      <c r="Y1685" s="134">
        <f t="shared" si="567"/>
        <v>1</v>
      </c>
      <c r="Z1685" s="152">
        <f t="shared" si="568"/>
        <v>0</v>
      </c>
      <c r="AA1685" s="152">
        <f t="shared" si="569"/>
        <v>0.77497222222222206</v>
      </c>
      <c r="AB1685" s="91">
        <f t="shared" si="570"/>
        <v>18</v>
      </c>
      <c r="AC1685" s="81">
        <f t="shared" si="571"/>
        <v>6</v>
      </c>
      <c r="AD1685" s="81">
        <f t="shared" si="572"/>
        <v>24</v>
      </c>
      <c r="AE1685" s="81" t="str">
        <f t="shared" si="573"/>
        <v>6-24</v>
      </c>
      <c r="AF1685" s="152">
        <f t="shared" si="574"/>
        <v>0.23297222222222219</v>
      </c>
      <c r="AG1685" s="153">
        <f t="shared" si="575"/>
        <v>0</v>
      </c>
      <c r="AH1685" s="85">
        <f t="shared" si="576"/>
        <v>1</v>
      </c>
      <c r="AI1685" s="81">
        <f t="shared" si="577"/>
        <v>24</v>
      </c>
    </row>
    <row r="1686" spans="2:35" ht="30" x14ac:dyDescent="0.25">
      <c r="B1686" s="50" t="s">
        <v>217</v>
      </c>
      <c r="C1686" s="85">
        <v>603</v>
      </c>
      <c r="D1686" s="85">
        <f t="shared" si="559"/>
        <v>0</v>
      </c>
      <c r="E1686" s="72" t="s">
        <v>2491</v>
      </c>
      <c r="F1686" s="50" t="s">
        <v>1908</v>
      </c>
      <c r="G1686" s="70">
        <v>0.35416666666666669</v>
      </c>
      <c r="H1686" s="70">
        <v>0.62847222222222221</v>
      </c>
      <c r="I1686" s="71">
        <v>44364</v>
      </c>
      <c r="J1686" s="71">
        <v>44365</v>
      </c>
      <c r="K1686" s="71">
        <v>44365</v>
      </c>
      <c r="L1686" s="71">
        <v>44365</v>
      </c>
      <c r="M1686" s="70">
        <v>0.3125</v>
      </c>
      <c r="N1686" s="70">
        <v>0.3611111111111111</v>
      </c>
      <c r="O1686" s="50" t="s">
        <v>372</v>
      </c>
      <c r="P1686" s="50" t="s">
        <v>276</v>
      </c>
      <c r="Q1686" s="50" t="s">
        <v>77</v>
      </c>
      <c r="R1686" s="50" t="s">
        <v>349</v>
      </c>
      <c r="S1686" s="50" t="s">
        <v>337</v>
      </c>
      <c r="T1686" s="50" t="s">
        <v>184</v>
      </c>
      <c r="U1686" s="151">
        <f t="shared" si="563"/>
        <v>1</v>
      </c>
      <c r="V1686" s="50">
        <f t="shared" si="564"/>
        <v>1</v>
      </c>
      <c r="W1686" s="152">
        <f t="shared" si="565"/>
        <v>0.54580555555555543</v>
      </c>
      <c r="X1686" s="152">
        <f t="shared" si="566"/>
        <v>0.77497222222222206</v>
      </c>
      <c r="Y1686" s="134">
        <f t="shared" si="567"/>
        <v>1</v>
      </c>
      <c r="Z1686" s="152">
        <f t="shared" si="568"/>
        <v>0</v>
      </c>
      <c r="AA1686" s="152">
        <f t="shared" si="569"/>
        <v>0.77497222222222206</v>
      </c>
      <c r="AB1686" s="91">
        <f t="shared" si="570"/>
        <v>18</v>
      </c>
      <c r="AC1686" s="81">
        <f t="shared" si="571"/>
        <v>6</v>
      </c>
      <c r="AD1686" s="81">
        <f t="shared" si="572"/>
        <v>24</v>
      </c>
      <c r="AE1686" s="81" t="str">
        <f t="shared" si="573"/>
        <v>6-24</v>
      </c>
      <c r="AF1686" s="152">
        <f t="shared" si="574"/>
        <v>4.8611111111111105E-2</v>
      </c>
      <c r="AG1686" s="153">
        <f t="shared" si="575"/>
        <v>0</v>
      </c>
      <c r="AH1686" s="85">
        <f t="shared" si="576"/>
        <v>1</v>
      </c>
      <c r="AI1686" s="81">
        <f t="shared" si="577"/>
        <v>24</v>
      </c>
    </row>
    <row r="1687" spans="2:35" ht="30" x14ac:dyDescent="0.25">
      <c r="B1687" s="50" t="s">
        <v>217</v>
      </c>
      <c r="C1687" s="85">
        <v>603</v>
      </c>
      <c r="D1687" s="85">
        <f t="shared" si="559"/>
        <v>0</v>
      </c>
      <c r="E1687" s="72" t="s">
        <v>2522</v>
      </c>
      <c r="F1687" s="50" t="s">
        <v>903</v>
      </c>
      <c r="G1687" s="70">
        <v>0.35416666666666669</v>
      </c>
      <c r="H1687" s="70">
        <v>0.62847222222222221</v>
      </c>
      <c r="I1687" s="71">
        <v>44364</v>
      </c>
      <c r="J1687" s="71">
        <v>44365</v>
      </c>
      <c r="K1687" s="71">
        <v>44365</v>
      </c>
      <c r="L1687" s="71">
        <v>44365</v>
      </c>
      <c r="M1687" s="70">
        <v>0.34722222222222227</v>
      </c>
      <c r="N1687" s="70">
        <v>0.4375</v>
      </c>
      <c r="O1687" s="72" t="s">
        <v>2217</v>
      </c>
      <c r="P1687" s="50" t="s">
        <v>276</v>
      </c>
      <c r="Q1687" s="50" t="s">
        <v>47</v>
      </c>
      <c r="R1687" s="50" t="s">
        <v>2138</v>
      </c>
      <c r="S1687" s="50" t="s">
        <v>337</v>
      </c>
      <c r="T1687" s="50" t="s">
        <v>184</v>
      </c>
      <c r="U1687" s="151">
        <f t="shared" si="563"/>
        <v>1</v>
      </c>
      <c r="V1687" s="50">
        <f t="shared" si="564"/>
        <v>1</v>
      </c>
      <c r="W1687" s="152">
        <f t="shared" si="565"/>
        <v>0.54580555555555543</v>
      </c>
      <c r="X1687" s="152">
        <f t="shared" si="566"/>
        <v>0.77497222222222206</v>
      </c>
      <c r="Y1687" s="134">
        <f t="shared" si="567"/>
        <v>1</v>
      </c>
      <c r="Z1687" s="152">
        <f t="shared" si="568"/>
        <v>0</v>
      </c>
      <c r="AA1687" s="152">
        <f t="shared" si="569"/>
        <v>0.77497222222222206</v>
      </c>
      <c r="AB1687" s="91">
        <f t="shared" si="570"/>
        <v>18</v>
      </c>
      <c r="AC1687" s="81">
        <f t="shared" si="571"/>
        <v>6</v>
      </c>
      <c r="AD1687" s="81">
        <f t="shared" si="572"/>
        <v>24</v>
      </c>
      <c r="AE1687" s="81" t="str">
        <f t="shared" si="573"/>
        <v>6-24</v>
      </c>
      <c r="AF1687" s="152">
        <f t="shared" si="574"/>
        <v>9.0277777777777735E-2</v>
      </c>
      <c r="AG1687" s="153">
        <f t="shared" si="575"/>
        <v>0</v>
      </c>
      <c r="AH1687" s="85">
        <f t="shared" si="576"/>
        <v>1</v>
      </c>
      <c r="AI1687" s="81">
        <f t="shared" si="577"/>
        <v>24</v>
      </c>
    </row>
    <row r="1688" spans="2:35" x14ac:dyDescent="0.25">
      <c r="B1688" s="50" t="s">
        <v>204</v>
      </c>
      <c r="C1688" s="85">
        <v>603</v>
      </c>
      <c r="D1688" s="85">
        <f t="shared" si="559"/>
        <v>1</v>
      </c>
      <c r="E1688" s="72" t="s">
        <v>2492</v>
      </c>
      <c r="F1688" s="50" t="s">
        <v>2168</v>
      </c>
      <c r="G1688" s="70">
        <v>0.35416666666666669</v>
      </c>
      <c r="H1688" s="70">
        <v>0.62847222222222221</v>
      </c>
      <c r="I1688" s="71">
        <v>44364</v>
      </c>
      <c r="J1688" s="71">
        <v>44365</v>
      </c>
      <c r="K1688" s="71">
        <v>44365</v>
      </c>
      <c r="L1688" s="71">
        <v>44365</v>
      </c>
      <c r="M1688" s="70">
        <v>0.39583333333333331</v>
      </c>
      <c r="N1688" s="70">
        <v>0.4375</v>
      </c>
      <c r="O1688" s="50" t="s">
        <v>84</v>
      </c>
      <c r="P1688" s="50" t="s">
        <v>276</v>
      </c>
      <c r="Q1688" s="50" t="s">
        <v>77</v>
      </c>
      <c r="R1688" s="50" t="s">
        <v>443</v>
      </c>
      <c r="S1688" s="50" t="s">
        <v>337</v>
      </c>
      <c r="T1688" s="50" t="s">
        <v>184</v>
      </c>
      <c r="U1688" s="151">
        <f t="shared" si="563"/>
        <v>1</v>
      </c>
      <c r="V1688" s="50">
        <f t="shared" si="564"/>
        <v>1</v>
      </c>
      <c r="W1688" s="152">
        <f t="shared" si="565"/>
        <v>0.54580555555555543</v>
      </c>
      <c r="X1688" s="152">
        <f t="shared" si="566"/>
        <v>0.77497222222222206</v>
      </c>
      <c r="Y1688" s="134">
        <f t="shared" si="567"/>
        <v>1</v>
      </c>
      <c r="Z1688" s="152">
        <f t="shared" si="568"/>
        <v>0</v>
      </c>
      <c r="AA1688" s="152">
        <f t="shared" si="569"/>
        <v>0.77497222222222206</v>
      </c>
      <c r="AB1688" s="91">
        <f t="shared" si="570"/>
        <v>18</v>
      </c>
      <c r="AC1688" s="81">
        <f t="shared" si="571"/>
        <v>6</v>
      </c>
      <c r="AD1688" s="81">
        <f t="shared" si="572"/>
        <v>24</v>
      </c>
      <c r="AE1688" s="81" t="str">
        <f t="shared" si="573"/>
        <v>6-24</v>
      </c>
      <c r="AF1688" s="152">
        <f t="shared" si="574"/>
        <v>4.1666666666666685E-2</v>
      </c>
      <c r="AG1688" s="153">
        <f t="shared" si="575"/>
        <v>0</v>
      </c>
      <c r="AH1688" s="85">
        <f t="shared" si="576"/>
        <v>1</v>
      </c>
      <c r="AI1688" s="81">
        <f t="shared" si="577"/>
        <v>24</v>
      </c>
    </row>
    <row r="1689" spans="2:35" x14ac:dyDescent="0.25">
      <c r="B1689" s="50" t="s">
        <v>223</v>
      </c>
      <c r="C1689" s="85">
        <v>604</v>
      </c>
      <c r="D1689" s="85">
        <f t="shared" si="559"/>
        <v>0</v>
      </c>
      <c r="E1689" s="50" t="s">
        <v>2452</v>
      </c>
      <c r="F1689" s="50" t="s">
        <v>441</v>
      </c>
      <c r="G1689" s="70">
        <v>0.3888888888888889</v>
      </c>
      <c r="H1689" s="70">
        <v>0.65277777777777779</v>
      </c>
      <c r="I1689" s="71">
        <v>44364</v>
      </c>
      <c r="J1689" s="71">
        <v>44364</v>
      </c>
      <c r="K1689" s="71">
        <v>44364</v>
      </c>
      <c r="L1689" s="71">
        <v>44364</v>
      </c>
      <c r="M1689" s="70">
        <v>0.3888888888888889</v>
      </c>
      <c r="N1689" s="70">
        <v>0.63541666666666663</v>
      </c>
      <c r="O1689" s="50" t="s">
        <v>684</v>
      </c>
      <c r="P1689" s="50" t="s">
        <v>1130</v>
      </c>
      <c r="Q1689" s="50" t="s">
        <v>47</v>
      </c>
      <c r="R1689" s="50" t="s">
        <v>443</v>
      </c>
      <c r="S1689" s="50" t="s">
        <v>336</v>
      </c>
      <c r="T1689" s="50" t="s">
        <v>185</v>
      </c>
      <c r="U1689" s="151">
        <f t="shared" si="563"/>
        <v>0</v>
      </c>
      <c r="V1689" s="50">
        <f t="shared" si="564"/>
        <v>1</v>
      </c>
      <c r="W1689" s="152">
        <f t="shared" si="565"/>
        <v>0.18088888888888888</v>
      </c>
      <c r="X1689" s="152">
        <f t="shared" si="566"/>
        <v>0.22221888888888891</v>
      </c>
      <c r="Y1689" s="134">
        <f t="shared" si="567"/>
        <v>0</v>
      </c>
      <c r="Z1689" s="152">
        <f t="shared" si="568"/>
        <v>0.22222222222222221</v>
      </c>
      <c r="AA1689" s="152">
        <f t="shared" si="569"/>
        <v>0.44444111111111112</v>
      </c>
      <c r="AB1689" s="91">
        <f t="shared" si="570"/>
        <v>17</v>
      </c>
      <c r="AC1689" s="81">
        <f t="shared" si="571"/>
        <v>6</v>
      </c>
      <c r="AD1689" s="81">
        <f t="shared" si="572"/>
        <v>24</v>
      </c>
      <c r="AE1689" s="81" t="str">
        <f t="shared" si="573"/>
        <v>6-24</v>
      </c>
      <c r="AF1689" s="152">
        <f t="shared" si="574"/>
        <v>0.16352777777777772</v>
      </c>
      <c r="AG1689" s="153">
        <f t="shared" si="575"/>
        <v>0</v>
      </c>
      <c r="AH1689" s="85">
        <f t="shared" si="576"/>
        <v>1</v>
      </c>
      <c r="AI1689" s="81">
        <f t="shared" si="577"/>
        <v>24</v>
      </c>
    </row>
    <row r="1690" spans="2:35" ht="30" x14ac:dyDescent="0.25">
      <c r="B1690" s="50" t="s">
        <v>1709</v>
      </c>
      <c r="C1690" s="85">
        <v>604</v>
      </c>
      <c r="D1690" s="85">
        <f t="shared" si="559"/>
        <v>0</v>
      </c>
      <c r="E1690" s="50" t="s">
        <v>2453</v>
      </c>
      <c r="F1690" s="50" t="s">
        <v>1082</v>
      </c>
      <c r="G1690" s="70">
        <v>0.3888888888888889</v>
      </c>
      <c r="H1690" s="70">
        <v>0.65277777777777779</v>
      </c>
      <c r="I1690" s="71">
        <v>44364</v>
      </c>
      <c r="J1690" s="71">
        <v>44364</v>
      </c>
      <c r="K1690" s="71">
        <v>44364</v>
      </c>
      <c r="L1690" s="71">
        <v>44364</v>
      </c>
      <c r="M1690" s="70">
        <v>0.39583333333333331</v>
      </c>
      <c r="N1690" s="70">
        <v>0.4375</v>
      </c>
      <c r="O1690" s="72" t="s">
        <v>2455</v>
      </c>
      <c r="P1690" s="50" t="s">
        <v>1130</v>
      </c>
      <c r="Q1690" s="50" t="s">
        <v>47</v>
      </c>
      <c r="R1690" s="50" t="s">
        <v>350</v>
      </c>
      <c r="S1690" s="50" t="s">
        <v>337</v>
      </c>
      <c r="T1690" s="50" t="s">
        <v>185</v>
      </c>
      <c r="U1690" s="151">
        <f t="shared" si="563"/>
        <v>0</v>
      </c>
      <c r="V1690" s="50">
        <f t="shared" si="564"/>
        <v>1</v>
      </c>
      <c r="W1690" s="152">
        <f t="shared" si="565"/>
        <v>0.18088888888888888</v>
      </c>
      <c r="X1690" s="152">
        <f t="shared" si="566"/>
        <v>0.22221888888888891</v>
      </c>
      <c r="Y1690" s="134">
        <f t="shared" si="567"/>
        <v>0</v>
      </c>
      <c r="Z1690" s="152">
        <f t="shared" si="568"/>
        <v>0.22222222222222221</v>
      </c>
      <c r="AA1690" s="152">
        <f t="shared" si="569"/>
        <v>0.44444111111111112</v>
      </c>
      <c r="AB1690" s="91">
        <f t="shared" si="570"/>
        <v>17</v>
      </c>
      <c r="AC1690" s="81">
        <f t="shared" si="571"/>
        <v>6</v>
      </c>
      <c r="AD1690" s="81">
        <f t="shared" si="572"/>
        <v>24</v>
      </c>
      <c r="AE1690" s="81" t="str">
        <f t="shared" si="573"/>
        <v>6-24</v>
      </c>
      <c r="AF1690" s="152">
        <f t="shared" si="574"/>
        <v>4.1666666666666685E-2</v>
      </c>
      <c r="AG1690" s="153">
        <f t="shared" si="575"/>
        <v>0</v>
      </c>
      <c r="AH1690" s="85">
        <f t="shared" si="576"/>
        <v>1</v>
      </c>
      <c r="AI1690" s="81">
        <f t="shared" si="577"/>
        <v>24</v>
      </c>
    </row>
    <row r="1691" spans="2:35" x14ac:dyDescent="0.25">
      <c r="B1691" s="50" t="s">
        <v>223</v>
      </c>
      <c r="C1691" s="85">
        <v>604</v>
      </c>
      <c r="D1691" s="85">
        <f t="shared" si="559"/>
        <v>0</v>
      </c>
      <c r="E1691" s="50" t="s">
        <v>2454</v>
      </c>
      <c r="F1691" s="50" t="s">
        <v>441</v>
      </c>
      <c r="G1691" s="70">
        <v>0.3888888888888889</v>
      </c>
      <c r="H1691" s="70">
        <v>0.65277777777777779</v>
      </c>
      <c r="I1691" s="71">
        <v>44364</v>
      </c>
      <c r="J1691" s="71">
        <v>44364</v>
      </c>
      <c r="K1691" s="71">
        <v>44364</v>
      </c>
      <c r="L1691" s="71">
        <v>44364</v>
      </c>
      <c r="M1691" s="70">
        <v>0.58333333333333337</v>
      </c>
      <c r="N1691" s="70">
        <v>0.65277777777777779</v>
      </c>
      <c r="O1691" s="50" t="s">
        <v>271</v>
      </c>
      <c r="P1691" s="50" t="s">
        <v>1130</v>
      </c>
      <c r="Q1691" s="50" t="s">
        <v>47</v>
      </c>
      <c r="R1691" s="50" t="s">
        <v>443</v>
      </c>
      <c r="S1691" s="50" t="s">
        <v>336</v>
      </c>
      <c r="T1691" s="50" t="s">
        <v>185</v>
      </c>
      <c r="U1691" s="151">
        <f t="shared" si="563"/>
        <v>0</v>
      </c>
      <c r="V1691" s="50">
        <f t="shared" si="564"/>
        <v>1</v>
      </c>
      <c r="W1691" s="152">
        <f t="shared" si="565"/>
        <v>0.18088888888888888</v>
      </c>
      <c r="X1691" s="152">
        <f t="shared" si="566"/>
        <v>0.22221888888888891</v>
      </c>
      <c r="Y1691" s="134">
        <f t="shared" si="567"/>
        <v>0</v>
      </c>
      <c r="Z1691" s="152">
        <f t="shared" si="568"/>
        <v>0.22222222222222221</v>
      </c>
      <c r="AA1691" s="152">
        <f t="shared" si="569"/>
        <v>0.44444111111111112</v>
      </c>
      <c r="AB1691" s="91">
        <f t="shared" si="570"/>
        <v>17</v>
      </c>
      <c r="AC1691" s="81">
        <f t="shared" si="571"/>
        <v>6</v>
      </c>
      <c r="AD1691" s="81">
        <f t="shared" si="572"/>
        <v>24</v>
      </c>
      <c r="AE1691" s="81" t="str">
        <f t="shared" si="573"/>
        <v>6-24</v>
      </c>
      <c r="AF1691" s="152">
        <f t="shared" si="574"/>
        <v>6.944444444444442E-2</v>
      </c>
      <c r="AG1691" s="153">
        <f t="shared" si="575"/>
        <v>0</v>
      </c>
      <c r="AH1691" s="85">
        <f t="shared" si="576"/>
        <v>1</v>
      </c>
      <c r="AI1691" s="81">
        <f t="shared" si="577"/>
        <v>24</v>
      </c>
    </row>
    <row r="1692" spans="2:35" x14ac:dyDescent="0.25">
      <c r="B1692" s="50" t="s">
        <v>1709</v>
      </c>
      <c r="C1692" s="85">
        <v>604</v>
      </c>
      <c r="D1692" s="85">
        <f t="shared" si="559"/>
        <v>1</v>
      </c>
      <c r="E1692" s="50" t="s">
        <v>2511</v>
      </c>
      <c r="F1692" s="50" t="s">
        <v>903</v>
      </c>
      <c r="G1692" s="70">
        <v>0.3888888888888889</v>
      </c>
      <c r="H1692" s="70">
        <v>0.65277777777777779</v>
      </c>
      <c r="I1692" s="71">
        <v>44364</v>
      </c>
      <c r="J1692" s="71">
        <v>44364</v>
      </c>
      <c r="K1692" s="71">
        <v>44364</v>
      </c>
      <c r="L1692" s="71">
        <v>44364</v>
      </c>
      <c r="M1692" s="70">
        <v>0.39583333333333331</v>
      </c>
      <c r="N1692" s="70">
        <v>0.44236111111111115</v>
      </c>
      <c r="O1692" s="50" t="s">
        <v>2160</v>
      </c>
      <c r="P1692" s="50" t="s">
        <v>1130</v>
      </c>
      <c r="Q1692" s="50" t="s">
        <v>47</v>
      </c>
      <c r="R1692" s="50" t="s">
        <v>2138</v>
      </c>
      <c r="S1692" s="50" t="s">
        <v>337</v>
      </c>
      <c r="T1692" s="50" t="s">
        <v>185</v>
      </c>
      <c r="U1692" s="151">
        <f t="shared" si="563"/>
        <v>0</v>
      </c>
      <c r="V1692" s="50">
        <f t="shared" si="564"/>
        <v>1</v>
      </c>
      <c r="W1692" s="152">
        <f t="shared" si="565"/>
        <v>0.18088888888888888</v>
      </c>
      <c r="X1692" s="152">
        <f t="shared" si="566"/>
        <v>0.22221888888888891</v>
      </c>
      <c r="Y1692" s="134">
        <f t="shared" si="567"/>
        <v>0</v>
      </c>
      <c r="Z1692" s="152">
        <f t="shared" si="568"/>
        <v>0.22222222222222221</v>
      </c>
      <c r="AA1692" s="152">
        <f t="shared" si="569"/>
        <v>0.44444111111111112</v>
      </c>
      <c r="AB1692" s="91">
        <f t="shared" si="570"/>
        <v>17</v>
      </c>
      <c r="AC1692" s="81">
        <f t="shared" si="571"/>
        <v>6</v>
      </c>
      <c r="AD1692" s="81">
        <f t="shared" si="572"/>
        <v>24</v>
      </c>
      <c r="AE1692" s="81" t="str">
        <f t="shared" si="573"/>
        <v>6-24</v>
      </c>
      <c r="AF1692" s="152">
        <f t="shared" si="574"/>
        <v>4.6527777777777835E-2</v>
      </c>
      <c r="AG1692" s="153">
        <f t="shared" si="575"/>
        <v>0</v>
      </c>
      <c r="AH1692" s="85">
        <f t="shared" si="576"/>
        <v>1</v>
      </c>
      <c r="AI1692" s="81">
        <f t="shared" si="577"/>
        <v>24</v>
      </c>
    </row>
    <row r="1693" spans="2:35" ht="30" x14ac:dyDescent="0.25">
      <c r="B1693" s="50" t="s">
        <v>237</v>
      </c>
      <c r="C1693" s="85">
        <v>605</v>
      </c>
      <c r="D1693" s="85">
        <f t="shared" si="559"/>
        <v>1</v>
      </c>
      <c r="E1693" s="72" t="s">
        <v>2466</v>
      </c>
      <c r="F1693" s="50" t="s">
        <v>344</v>
      </c>
      <c r="G1693" s="70">
        <v>0.375</v>
      </c>
      <c r="H1693" s="70">
        <v>0.61805555555555558</v>
      </c>
      <c r="I1693" s="71">
        <v>44364</v>
      </c>
      <c r="J1693" s="71">
        <v>44364</v>
      </c>
      <c r="K1693" s="71">
        <v>44364</v>
      </c>
      <c r="L1693" s="71">
        <v>44364</v>
      </c>
      <c r="M1693" s="70">
        <v>0.375</v>
      </c>
      <c r="N1693" s="70">
        <v>0.61805555555555558</v>
      </c>
      <c r="O1693" s="50" t="s">
        <v>738</v>
      </c>
      <c r="P1693" s="50" t="s">
        <v>1131</v>
      </c>
      <c r="Q1693" s="50" t="s">
        <v>77</v>
      </c>
      <c r="R1693" s="50" t="s">
        <v>344</v>
      </c>
      <c r="S1693" s="50" t="s">
        <v>336</v>
      </c>
      <c r="T1693" s="50" t="s">
        <v>187</v>
      </c>
      <c r="U1693" s="151">
        <f t="shared" si="563"/>
        <v>0</v>
      </c>
      <c r="V1693" s="50">
        <f t="shared" si="564"/>
        <v>1</v>
      </c>
      <c r="W1693" s="152">
        <f t="shared" si="565"/>
        <v>0.16005555555555556</v>
      </c>
      <c r="X1693" s="152">
        <f t="shared" si="566"/>
        <v>0.2013855555555556</v>
      </c>
      <c r="Y1693" s="134">
        <f t="shared" si="567"/>
        <v>1</v>
      </c>
      <c r="Z1693" s="152">
        <f t="shared" si="568"/>
        <v>0</v>
      </c>
      <c r="AA1693" s="152">
        <f t="shared" si="569"/>
        <v>0.2013855555555556</v>
      </c>
      <c r="AB1693" s="91">
        <f t="shared" si="570"/>
        <v>17</v>
      </c>
      <c r="AC1693" s="81">
        <f t="shared" si="571"/>
        <v>6</v>
      </c>
      <c r="AD1693" s="81">
        <f t="shared" si="572"/>
        <v>24</v>
      </c>
      <c r="AE1693" s="81" t="str">
        <f t="shared" si="573"/>
        <v>6-24</v>
      </c>
      <c r="AF1693" s="152">
        <f t="shared" si="574"/>
        <v>0.16005555555555556</v>
      </c>
      <c r="AG1693" s="153">
        <f t="shared" si="575"/>
        <v>0</v>
      </c>
      <c r="AH1693" s="85">
        <f t="shared" si="576"/>
        <v>1</v>
      </c>
      <c r="AI1693" s="81">
        <f t="shared" si="577"/>
        <v>24</v>
      </c>
    </row>
    <row r="1694" spans="2:35" ht="30" x14ac:dyDescent="0.25">
      <c r="B1694" s="50" t="s">
        <v>92</v>
      </c>
      <c r="C1694" s="85">
        <v>606</v>
      </c>
      <c r="D1694" s="85">
        <f t="shared" si="559"/>
        <v>1</v>
      </c>
      <c r="E1694" s="72" t="s">
        <v>2459</v>
      </c>
      <c r="F1694" s="50" t="s">
        <v>351</v>
      </c>
      <c r="G1694" s="70">
        <v>0.41319444444444442</v>
      </c>
      <c r="H1694" s="70">
        <v>0.4548611111111111</v>
      </c>
      <c r="I1694" s="71">
        <v>44364</v>
      </c>
      <c r="J1694" s="71">
        <v>44364</v>
      </c>
      <c r="K1694" s="71">
        <v>44364</v>
      </c>
      <c r="L1694" s="71">
        <v>44364</v>
      </c>
      <c r="M1694" s="70">
        <v>0.42291666666666666</v>
      </c>
      <c r="N1694" s="70">
        <v>0.4548611111111111</v>
      </c>
      <c r="O1694" s="50" t="s">
        <v>84</v>
      </c>
      <c r="P1694" s="50" t="s">
        <v>394</v>
      </c>
      <c r="Q1694" s="50" t="s">
        <v>77</v>
      </c>
      <c r="R1694" s="50" t="s">
        <v>351</v>
      </c>
      <c r="S1694" s="50" t="s">
        <v>337</v>
      </c>
      <c r="T1694" s="50" t="s">
        <v>184</v>
      </c>
      <c r="U1694" s="151">
        <f t="shared" si="563"/>
        <v>0</v>
      </c>
      <c r="V1694" s="50">
        <f t="shared" si="564"/>
        <v>1</v>
      </c>
      <c r="W1694" s="152">
        <f t="shared" si="565"/>
        <v>4.1666666666666685E-2</v>
      </c>
      <c r="X1694" s="152">
        <f t="shared" si="566"/>
        <v>4.1666666666666685E-2</v>
      </c>
      <c r="Y1694" s="134">
        <f t="shared" si="567"/>
        <v>1</v>
      </c>
      <c r="Z1694" s="152">
        <f t="shared" si="568"/>
        <v>0</v>
      </c>
      <c r="AA1694" s="152">
        <f t="shared" si="569"/>
        <v>4.1666666666666685E-2</v>
      </c>
      <c r="AB1694" s="91">
        <f t="shared" si="570"/>
        <v>17</v>
      </c>
      <c r="AC1694" s="81">
        <f t="shared" si="571"/>
        <v>6</v>
      </c>
      <c r="AD1694" s="81">
        <f t="shared" si="572"/>
        <v>24</v>
      </c>
      <c r="AE1694" s="81" t="str">
        <f t="shared" si="573"/>
        <v>6-24</v>
      </c>
      <c r="AF1694" s="152">
        <f t="shared" si="574"/>
        <v>3.1944444444444442E-2</v>
      </c>
      <c r="AG1694" s="153">
        <f t="shared" si="575"/>
        <v>0</v>
      </c>
      <c r="AH1694" s="85">
        <f t="shared" si="576"/>
        <v>1</v>
      </c>
      <c r="AI1694" s="81">
        <f t="shared" si="577"/>
        <v>24</v>
      </c>
    </row>
    <row r="1695" spans="2:35" ht="45" x14ac:dyDescent="0.25">
      <c r="B1695" s="50" t="s">
        <v>1133</v>
      </c>
      <c r="C1695" s="85">
        <v>607</v>
      </c>
      <c r="D1695" s="85">
        <f t="shared" si="559"/>
        <v>0</v>
      </c>
      <c r="E1695" s="72" t="s">
        <v>2457</v>
      </c>
      <c r="F1695" s="50" t="s">
        <v>897</v>
      </c>
      <c r="G1695" s="70">
        <v>0.44444444444444442</v>
      </c>
      <c r="H1695" s="70">
        <v>0.60416666666666663</v>
      </c>
      <c r="I1695" s="71">
        <v>44364</v>
      </c>
      <c r="J1695" s="71">
        <v>44364</v>
      </c>
      <c r="K1695" s="71">
        <v>44364</v>
      </c>
      <c r="L1695" s="71">
        <v>44364</v>
      </c>
      <c r="M1695" s="70">
        <v>0.45555555555555555</v>
      </c>
      <c r="N1695" s="70">
        <v>0.60416666666666663</v>
      </c>
      <c r="O1695" s="50" t="s">
        <v>84</v>
      </c>
      <c r="P1695" s="50" t="s">
        <v>180</v>
      </c>
      <c r="Q1695" s="50" t="s">
        <v>77</v>
      </c>
      <c r="R1695" s="50" t="s">
        <v>351</v>
      </c>
      <c r="S1695" s="50" t="s">
        <v>336</v>
      </c>
      <c r="T1695" s="50" t="s">
        <v>185</v>
      </c>
      <c r="U1695" s="151">
        <f t="shared" si="563"/>
        <v>0</v>
      </c>
      <c r="V1695" s="50">
        <f t="shared" si="564"/>
        <v>1</v>
      </c>
      <c r="W1695" s="152">
        <f t="shared" si="565"/>
        <v>0.15972222222222221</v>
      </c>
      <c r="X1695" s="152">
        <f t="shared" si="566"/>
        <v>0.15972222222222221</v>
      </c>
      <c r="Y1695" s="134">
        <f t="shared" si="567"/>
        <v>0</v>
      </c>
      <c r="Z1695" s="152">
        <f t="shared" si="568"/>
        <v>0.27083333333333337</v>
      </c>
      <c r="AA1695" s="152">
        <f t="shared" si="569"/>
        <v>0.43055555555555558</v>
      </c>
      <c r="AB1695" s="91">
        <f t="shared" si="570"/>
        <v>17</v>
      </c>
      <c r="AC1695" s="81">
        <f t="shared" si="571"/>
        <v>6</v>
      </c>
      <c r="AD1695" s="81">
        <f t="shared" si="572"/>
        <v>24</v>
      </c>
      <c r="AE1695" s="81" t="str">
        <f t="shared" si="573"/>
        <v>6-24</v>
      </c>
      <c r="AF1695" s="152">
        <f t="shared" si="574"/>
        <v>0.14861111111111108</v>
      </c>
      <c r="AG1695" s="153">
        <f t="shared" si="575"/>
        <v>0</v>
      </c>
      <c r="AH1695" s="85">
        <f t="shared" si="576"/>
        <v>1</v>
      </c>
      <c r="AI1695" s="81">
        <f t="shared" si="577"/>
        <v>24</v>
      </c>
    </row>
    <row r="1696" spans="2:35" ht="30" x14ac:dyDescent="0.25">
      <c r="B1696" s="50" t="s">
        <v>1133</v>
      </c>
      <c r="C1696" s="85">
        <v>607</v>
      </c>
      <c r="D1696" s="85">
        <f t="shared" si="559"/>
        <v>0</v>
      </c>
      <c r="E1696" s="72" t="s">
        <v>2458</v>
      </c>
      <c r="F1696" s="50" t="s">
        <v>1908</v>
      </c>
      <c r="G1696" s="70">
        <v>0.44444444444444442</v>
      </c>
      <c r="H1696" s="70">
        <v>0.60416666666666663</v>
      </c>
      <c r="I1696" s="71">
        <v>44364</v>
      </c>
      <c r="J1696" s="71">
        <v>44364</v>
      </c>
      <c r="K1696" s="71">
        <v>44364</v>
      </c>
      <c r="L1696" s="71">
        <v>44364</v>
      </c>
      <c r="M1696" s="70">
        <v>0.5</v>
      </c>
      <c r="N1696" s="70">
        <v>0.72916666666666663</v>
      </c>
      <c r="O1696" s="50" t="s">
        <v>62</v>
      </c>
      <c r="P1696" s="50" t="s">
        <v>180</v>
      </c>
      <c r="Q1696" s="50" t="s">
        <v>77</v>
      </c>
      <c r="R1696" s="50" t="s">
        <v>349</v>
      </c>
      <c r="S1696" s="50" t="s">
        <v>336</v>
      </c>
      <c r="T1696" s="50" t="s">
        <v>185</v>
      </c>
      <c r="U1696" s="151">
        <f t="shared" si="563"/>
        <v>0</v>
      </c>
      <c r="V1696" s="50">
        <f t="shared" si="564"/>
        <v>1</v>
      </c>
      <c r="W1696" s="152">
        <f t="shared" si="565"/>
        <v>0.15972222222222221</v>
      </c>
      <c r="X1696" s="152">
        <f t="shared" si="566"/>
        <v>0.15972222222222221</v>
      </c>
      <c r="Y1696" s="134">
        <f t="shared" si="567"/>
        <v>0</v>
      </c>
      <c r="Z1696" s="152">
        <f t="shared" si="568"/>
        <v>0.27083333333333337</v>
      </c>
      <c r="AA1696" s="152">
        <f t="shared" si="569"/>
        <v>0.43055555555555558</v>
      </c>
      <c r="AB1696" s="91">
        <f t="shared" si="570"/>
        <v>17</v>
      </c>
      <c r="AC1696" s="81">
        <f t="shared" si="571"/>
        <v>6</v>
      </c>
      <c r="AD1696" s="81">
        <f t="shared" si="572"/>
        <v>24</v>
      </c>
      <c r="AE1696" s="81" t="str">
        <f t="shared" si="573"/>
        <v>6-24</v>
      </c>
      <c r="AF1696" s="152">
        <f t="shared" si="574"/>
        <v>0.14616666666666661</v>
      </c>
      <c r="AG1696" s="153">
        <f t="shared" si="575"/>
        <v>0</v>
      </c>
      <c r="AH1696" s="85">
        <f t="shared" si="576"/>
        <v>1</v>
      </c>
      <c r="AI1696" s="81">
        <f t="shared" si="577"/>
        <v>24</v>
      </c>
    </row>
    <row r="1697" spans="2:35" x14ac:dyDescent="0.25">
      <c r="B1697" s="50" t="s">
        <v>1133</v>
      </c>
      <c r="C1697" s="85">
        <v>607</v>
      </c>
      <c r="D1697" s="85">
        <f t="shared" si="559"/>
        <v>0</v>
      </c>
      <c r="E1697" s="50" t="s">
        <v>2346</v>
      </c>
      <c r="F1697" s="50" t="s">
        <v>887</v>
      </c>
      <c r="G1697" s="70">
        <v>0.44444444444444442</v>
      </c>
      <c r="H1697" s="70">
        <v>0.60416666666666663</v>
      </c>
      <c r="I1697" s="71">
        <v>44364</v>
      </c>
      <c r="J1697" s="71">
        <v>44364</v>
      </c>
      <c r="K1697" s="71">
        <v>44364</v>
      </c>
      <c r="L1697" s="71">
        <v>44364</v>
      </c>
      <c r="M1697" s="70">
        <v>0.44444444444444442</v>
      </c>
      <c r="N1697" s="70">
        <v>0.60416666666666663</v>
      </c>
      <c r="O1697" s="50" t="s">
        <v>400</v>
      </c>
      <c r="P1697" s="50" t="s">
        <v>180</v>
      </c>
      <c r="Q1697" s="50" t="s">
        <v>77</v>
      </c>
      <c r="R1697" s="50" t="s">
        <v>352</v>
      </c>
      <c r="S1697" s="50" t="s">
        <v>337</v>
      </c>
      <c r="T1697" s="50" t="s">
        <v>185</v>
      </c>
      <c r="U1697" s="151">
        <f t="shared" si="563"/>
        <v>0</v>
      </c>
      <c r="V1697" s="50">
        <f t="shared" si="564"/>
        <v>1</v>
      </c>
      <c r="W1697" s="152">
        <f t="shared" si="565"/>
        <v>0.15972222222222221</v>
      </c>
      <c r="X1697" s="152">
        <f t="shared" si="566"/>
        <v>0.15972222222222221</v>
      </c>
      <c r="Y1697" s="134">
        <f t="shared" si="567"/>
        <v>0</v>
      </c>
      <c r="Z1697" s="152">
        <f t="shared" si="568"/>
        <v>0.27083333333333337</v>
      </c>
      <c r="AA1697" s="152">
        <f t="shared" si="569"/>
        <v>0.43055555555555558</v>
      </c>
      <c r="AB1697" s="91">
        <f t="shared" si="570"/>
        <v>17</v>
      </c>
      <c r="AC1697" s="81">
        <f t="shared" si="571"/>
        <v>6</v>
      </c>
      <c r="AD1697" s="81">
        <f t="shared" si="572"/>
        <v>24</v>
      </c>
      <c r="AE1697" s="81" t="str">
        <f t="shared" si="573"/>
        <v>6-24</v>
      </c>
      <c r="AF1697" s="152">
        <f t="shared" si="574"/>
        <v>0.15972222222222221</v>
      </c>
      <c r="AG1697" s="153">
        <f t="shared" si="575"/>
        <v>0</v>
      </c>
      <c r="AH1697" s="85">
        <f t="shared" si="576"/>
        <v>1</v>
      </c>
      <c r="AI1697" s="81">
        <f t="shared" si="577"/>
        <v>24</v>
      </c>
    </row>
    <row r="1698" spans="2:35" x14ac:dyDescent="0.25">
      <c r="B1698" s="50" t="s">
        <v>1133</v>
      </c>
      <c r="C1698" s="85">
        <v>607</v>
      </c>
      <c r="D1698" s="85">
        <f t="shared" si="559"/>
        <v>1</v>
      </c>
      <c r="E1698" s="50" t="s">
        <v>2513</v>
      </c>
      <c r="F1698" s="50" t="s">
        <v>903</v>
      </c>
      <c r="G1698" s="70">
        <v>0.44444444444444442</v>
      </c>
      <c r="H1698" s="70">
        <v>0.60416666666666663</v>
      </c>
      <c r="I1698" s="71">
        <v>44364</v>
      </c>
      <c r="J1698" s="71">
        <v>44364</v>
      </c>
      <c r="K1698" s="71">
        <v>44364</v>
      </c>
      <c r="L1698" s="71">
        <v>44364</v>
      </c>
      <c r="M1698" s="70">
        <v>0.58333333333333337</v>
      </c>
      <c r="N1698" s="70">
        <v>0.60416666666666663</v>
      </c>
      <c r="O1698" s="50" t="s">
        <v>2160</v>
      </c>
      <c r="P1698" s="50" t="s">
        <v>180</v>
      </c>
      <c r="Q1698" s="50" t="s">
        <v>47</v>
      </c>
      <c r="R1698" s="50" t="s">
        <v>2138</v>
      </c>
      <c r="S1698" s="50" t="s">
        <v>337</v>
      </c>
      <c r="T1698" s="50" t="s">
        <v>185</v>
      </c>
      <c r="U1698" s="151">
        <f t="shared" si="563"/>
        <v>0</v>
      </c>
      <c r="V1698" s="50">
        <f t="shared" si="564"/>
        <v>1</v>
      </c>
      <c r="W1698" s="152">
        <f t="shared" si="565"/>
        <v>0.15972222222222221</v>
      </c>
      <c r="X1698" s="152">
        <f t="shared" si="566"/>
        <v>0.15972222222222221</v>
      </c>
      <c r="Y1698" s="134">
        <f t="shared" si="567"/>
        <v>0</v>
      </c>
      <c r="Z1698" s="152">
        <f t="shared" si="568"/>
        <v>0.27083333333333337</v>
      </c>
      <c r="AA1698" s="152">
        <f t="shared" si="569"/>
        <v>0.43055555555555558</v>
      </c>
      <c r="AB1698" s="91">
        <f t="shared" si="570"/>
        <v>17</v>
      </c>
      <c r="AC1698" s="81">
        <f t="shared" si="571"/>
        <v>6</v>
      </c>
      <c r="AD1698" s="81">
        <f t="shared" si="572"/>
        <v>24</v>
      </c>
      <c r="AE1698" s="81" t="str">
        <f t="shared" si="573"/>
        <v>6-24</v>
      </c>
      <c r="AF1698" s="152">
        <f t="shared" si="574"/>
        <v>2.0833333333333259E-2</v>
      </c>
      <c r="AG1698" s="153">
        <f t="shared" si="575"/>
        <v>0</v>
      </c>
      <c r="AH1698" s="85">
        <f t="shared" si="576"/>
        <v>1</v>
      </c>
      <c r="AI1698" s="81">
        <f t="shared" si="577"/>
        <v>24</v>
      </c>
    </row>
    <row r="1699" spans="2:35" ht="30" x14ac:dyDescent="0.25">
      <c r="B1699" s="50" t="s">
        <v>207</v>
      </c>
      <c r="C1699" s="85">
        <v>608</v>
      </c>
      <c r="D1699" s="85">
        <f t="shared" si="559"/>
        <v>0</v>
      </c>
      <c r="E1699" s="72" t="s">
        <v>2472</v>
      </c>
      <c r="F1699" s="50" t="s">
        <v>897</v>
      </c>
      <c r="G1699" s="70">
        <v>0.58333333333333337</v>
      </c>
      <c r="H1699" s="70">
        <v>0.41666666666666669</v>
      </c>
      <c r="I1699" s="71">
        <v>44364</v>
      </c>
      <c r="J1699" s="71">
        <v>44365</v>
      </c>
      <c r="K1699" s="71">
        <v>44364</v>
      </c>
      <c r="L1699" s="71">
        <v>44364</v>
      </c>
      <c r="M1699" s="70">
        <v>0.60416666666666663</v>
      </c>
      <c r="N1699" s="70">
        <v>0.64583333333333337</v>
      </c>
      <c r="O1699" s="50" t="s">
        <v>84</v>
      </c>
      <c r="P1699" s="50" t="s">
        <v>275</v>
      </c>
      <c r="Q1699" s="50" t="s">
        <v>47</v>
      </c>
      <c r="R1699" s="50" t="s">
        <v>351</v>
      </c>
      <c r="S1699" s="50" t="s">
        <v>336</v>
      </c>
      <c r="T1699" s="50" t="s">
        <v>185</v>
      </c>
      <c r="U1699" s="151">
        <f t="shared" si="563"/>
        <v>1</v>
      </c>
      <c r="V1699" s="50">
        <f t="shared" si="564"/>
        <v>1</v>
      </c>
      <c r="W1699" s="152">
        <f t="shared" si="565"/>
        <v>0.10483333333333325</v>
      </c>
      <c r="X1699" s="152">
        <f t="shared" si="566"/>
        <v>0.33399999999999996</v>
      </c>
      <c r="Y1699" s="134">
        <f t="shared" si="567"/>
        <v>1</v>
      </c>
      <c r="Z1699" s="152">
        <f t="shared" si="568"/>
        <v>0</v>
      </c>
      <c r="AA1699" s="152">
        <f t="shared" si="569"/>
        <v>0.33399999999999996</v>
      </c>
      <c r="AB1699" s="91">
        <f t="shared" si="570"/>
        <v>18</v>
      </c>
      <c r="AC1699" s="81">
        <f t="shared" si="571"/>
        <v>6</v>
      </c>
      <c r="AD1699" s="81">
        <f t="shared" si="572"/>
        <v>24</v>
      </c>
      <c r="AE1699" s="81" t="str">
        <f t="shared" si="573"/>
        <v>6-24</v>
      </c>
      <c r="AF1699" s="152">
        <f t="shared" si="574"/>
        <v>4.1666666666666741E-2</v>
      </c>
      <c r="AG1699" s="153">
        <f t="shared" si="575"/>
        <v>0</v>
      </c>
      <c r="AH1699" s="85">
        <f t="shared" si="576"/>
        <v>1</v>
      </c>
      <c r="AI1699" s="81">
        <f t="shared" si="577"/>
        <v>24</v>
      </c>
    </row>
    <row r="1700" spans="2:35" x14ac:dyDescent="0.25">
      <c r="B1700" s="50" t="s">
        <v>207</v>
      </c>
      <c r="C1700" s="85">
        <v>608</v>
      </c>
      <c r="D1700" s="85">
        <f t="shared" si="559"/>
        <v>0</v>
      </c>
      <c r="E1700" s="50" t="s">
        <v>2473</v>
      </c>
      <c r="F1700" s="50" t="s">
        <v>1908</v>
      </c>
      <c r="G1700" s="70">
        <v>0.58333333333333337</v>
      </c>
      <c r="H1700" s="70">
        <v>0.41666666666666669</v>
      </c>
      <c r="I1700" s="71">
        <v>44364</v>
      </c>
      <c r="J1700" s="71">
        <v>44365</v>
      </c>
      <c r="K1700" s="71">
        <v>44364</v>
      </c>
      <c r="L1700" s="71">
        <v>44364</v>
      </c>
      <c r="M1700" s="70">
        <v>0.625</v>
      </c>
      <c r="N1700" s="70">
        <v>0.6875</v>
      </c>
      <c r="O1700" s="50" t="s">
        <v>372</v>
      </c>
      <c r="P1700" s="50" t="s">
        <v>275</v>
      </c>
      <c r="Q1700" s="50" t="s">
        <v>47</v>
      </c>
      <c r="R1700" s="50" t="s">
        <v>349</v>
      </c>
      <c r="S1700" s="50" t="s">
        <v>337</v>
      </c>
      <c r="T1700" s="50" t="s">
        <v>185</v>
      </c>
      <c r="U1700" s="151">
        <f t="shared" si="563"/>
        <v>1</v>
      </c>
      <c r="V1700" s="50">
        <f t="shared" si="564"/>
        <v>1</v>
      </c>
      <c r="W1700" s="152">
        <f t="shared" si="565"/>
        <v>0.10483333333333325</v>
      </c>
      <c r="X1700" s="152">
        <f t="shared" si="566"/>
        <v>0.33399999999999996</v>
      </c>
      <c r="Y1700" s="134">
        <f t="shared" si="567"/>
        <v>1</v>
      </c>
      <c r="Z1700" s="152">
        <f t="shared" si="568"/>
        <v>0</v>
      </c>
      <c r="AA1700" s="152">
        <f t="shared" si="569"/>
        <v>0.33399999999999996</v>
      </c>
      <c r="AB1700" s="91">
        <f t="shared" si="570"/>
        <v>18</v>
      </c>
      <c r="AC1700" s="81">
        <f t="shared" si="571"/>
        <v>6</v>
      </c>
      <c r="AD1700" s="81">
        <f t="shared" si="572"/>
        <v>24</v>
      </c>
      <c r="AE1700" s="81" t="str">
        <f t="shared" si="573"/>
        <v>6-24</v>
      </c>
      <c r="AF1700" s="152">
        <f t="shared" si="574"/>
        <v>6.25E-2</v>
      </c>
      <c r="AG1700" s="153">
        <f t="shared" si="575"/>
        <v>0</v>
      </c>
      <c r="AH1700" s="85">
        <f t="shared" si="576"/>
        <v>1</v>
      </c>
      <c r="AI1700" s="81">
        <f t="shared" si="577"/>
        <v>24</v>
      </c>
    </row>
    <row r="1701" spans="2:35" ht="30" x14ac:dyDescent="0.25">
      <c r="B1701" s="50" t="s">
        <v>207</v>
      </c>
      <c r="C1701" s="85">
        <v>608</v>
      </c>
      <c r="D1701" s="85">
        <f t="shared" si="559"/>
        <v>0</v>
      </c>
      <c r="E1701" s="72" t="s">
        <v>2474</v>
      </c>
      <c r="F1701" s="50" t="s">
        <v>903</v>
      </c>
      <c r="G1701" s="70">
        <v>0.58333333333333337</v>
      </c>
      <c r="H1701" s="70">
        <v>0.41666666666666669</v>
      </c>
      <c r="I1701" s="71">
        <v>44364</v>
      </c>
      <c r="J1701" s="71">
        <v>44365</v>
      </c>
      <c r="K1701" s="71">
        <v>44365</v>
      </c>
      <c r="L1701" s="71">
        <v>44365</v>
      </c>
      <c r="M1701" s="70">
        <v>0.3125</v>
      </c>
      <c r="N1701" s="70">
        <v>0.41666666666666669</v>
      </c>
      <c r="O1701" s="72" t="s">
        <v>1937</v>
      </c>
      <c r="P1701" s="50" t="s">
        <v>275</v>
      </c>
      <c r="Q1701" s="50" t="s">
        <v>47</v>
      </c>
      <c r="R1701" s="50" t="s">
        <v>443</v>
      </c>
      <c r="S1701" s="50" t="s">
        <v>336</v>
      </c>
      <c r="T1701" s="50" t="s">
        <v>185</v>
      </c>
      <c r="U1701" s="151">
        <f t="shared" si="563"/>
        <v>1</v>
      </c>
      <c r="V1701" s="50">
        <f t="shared" si="564"/>
        <v>1</v>
      </c>
      <c r="W1701" s="152">
        <f t="shared" si="565"/>
        <v>0.10483333333333325</v>
      </c>
      <c r="X1701" s="152">
        <f t="shared" si="566"/>
        <v>0.33399999999999996</v>
      </c>
      <c r="Y1701" s="134">
        <f t="shared" si="567"/>
        <v>1</v>
      </c>
      <c r="Z1701" s="152">
        <f t="shared" si="568"/>
        <v>0</v>
      </c>
      <c r="AA1701" s="152">
        <f t="shared" si="569"/>
        <v>0.33399999999999996</v>
      </c>
      <c r="AB1701" s="91">
        <f t="shared" si="570"/>
        <v>18</v>
      </c>
      <c r="AC1701" s="81">
        <f t="shared" si="571"/>
        <v>6</v>
      </c>
      <c r="AD1701" s="81">
        <f t="shared" si="572"/>
        <v>24</v>
      </c>
      <c r="AE1701" s="81" t="str">
        <f t="shared" si="573"/>
        <v>6-24</v>
      </c>
      <c r="AF1701" s="152">
        <f t="shared" si="574"/>
        <v>0.10416666666666669</v>
      </c>
      <c r="AG1701" s="153">
        <f t="shared" si="575"/>
        <v>0</v>
      </c>
      <c r="AH1701" s="85">
        <f t="shared" si="576"/>
        <v>1</v>
      </c>
      <c r="AI1701" s="81">
        <f t="shared" si="577"/>
        <v>24</v>
      </c>
    </row>
    <row r="1702" spans="2:35" ht="30" x14ac:dyDescent="0.25">
      <c r="B1702" s="50" t="s">
        <v>207</v>
      </c>
      <c r="C1702" s="85">
        <v>608</v>
      </c>
      <c r="D1702" s="85">
        <f t="shared" si="559"/>
        <v>1</v>
      </c>
      <c r="E1702" s="72" t="s">
        <v>2516</v>
      </c>
      <c r="F1702" s="50" t="s">
        <v>903</v>
      </c>
      <c r="G1702" s="70">
        <v>0.58333333333333337</v>
      </c>
      <c r="H1702" s="70">
        <v>0.41666666666666669</v>
      </c>
      <c r="I1702" s="71">
        <v>44364</v>
      </c>
      <c r="J1702" s="71">
        <v>44365</v>
      </c>
      <c r="K1702" s="71">
        <v>44365</v>
      </c>
      <c r="L1702" s="71">
        <v>44365</v>
      </c>
      <c r="M1702" s="70">
        <v>0.33333333333333331</v>
      </c>
      <c r="N1702" s="70">
        <v>0.41666666666666669</v>
      </c>
      <c r="O1702" s="72" t="s">
        <v>2137</v>
      </c>
      <c r="P1702" s="50" t="s">
        <v>275</v>
      </c>
      <c r="Q1702" s="50" t="s">
        <v>47</v>
      </c>
      <c r="R1702" s="50" t="s">
        <v>2138</v>
      </c>
      <c r="S1702" s="50" t="s">
        <v>336</v>
      </c>
      <c r="T1702" s="50" t="s">
        <v>185</v>
      </c>
      <c r="U1702" s="151">
        <f t="shared" si="563"/>
        <v>1</v>
      </c>
      <c r="V1702" s="50">
        <f t="shared" si="564"/>
        <v>1</v>
      </c>
      <c r="W1702" s="152">
        <f t="shared" si="565"/>
        <v>0.10483333333333325</v>
      </c>
      <c r="X1702" s="152">
        <f t="shared" si="566"/>
        <v>0.33399999999999996</v>
      </c>
      <c r="Y1702" s="134">
        <f t="shared" si="567"/>
        <v>1</v>
      </c>
      <c r="Z1702" s="152">
        <f t="shared" si="568"/>
        <v>0</v>
      </c>
      <c r="AA1702" s="152">
        <f t="shared" si="569"/>
        <v>0.33399999999999996</v>
      </c>
      <c r="AB1702" s="91">
        <f t="shared" si="570"/>
        <v>18</v>
      </c>
      <c r="AC1702" s="81">
        <f t="shared" si="571"/>
        <v>6</v>
      </c>
      <c r="AD1702" s="81">
        <f t="shared" si="572"/>
        <v>24</v>
      </c>
      <c r="AE1702" s="81" t="str">
        <f t="shared" si="573"/>
        <v>6-24</v>
      </c>
      <c r="AF1702" s="152">
        <f t="shared" si="574"/>
        <v>8.333333333333337E-2</v>
      </c>
      <c r="AG1702" s="153">
        <f t="shared" si="575"/>
        <v>0</v>
      </c>
      <c r="AH1702" s="85">
        <f t="shared" si="576"/>
        <v>1</v>
      </c>
      <c r="AI1702" s="81">
        <f t="shared" si="577"/>
        <v>24</v>
      </c>
    </row>
    <row r="1703" spans="2:35" ht="30" x14ac:dyDescent="0.25">
      <c r="B1703" s="50" t="s">
        <v>2433</v>
      </c>
      <c r="C1703" s="85">
        <v>609</v>
      </c>
      <c r="D1703" s="85">
        <f t="shared" si="559"/>
        <v>1</v>
      </c>
      <c r="E1703" s="72" t="s">
        <v>2450</v>
      </c>
      <c r="F1703" s="50" t="s">
        <v>441</v>
      </c>
      <c r="G1703" s="70">
        <v>0.64583333333333337</v>
      </c>
      <c r="H1703" s="70">
        <v>0.72916666666666663</v>
      </c>
      <c r="I1703" s="71">
        <v>44364</v>
      </c>
      <c r="J1703" s="71">
        <v>44364</v>
      </c>
      <c r="K1703" s="71">
        <v>44364</v>
      </c>
      <c r="L1703" s="71">
        <v>44364</v>
      </c>
      <c r="M1703" s="70">
        <v>0.64583333333333337</v>
      </c>
      <c r="N1703" s="70">
        <v>0.72916666666666663</v>
      </c>
      <c r="O1703" s="50" t="s">
        <v>684</v>
      </c>
      <c r="P1703" s="50"/>
      <c r="Q1703" s="50" t="s">
        <v>77</v>
      </c>
      <c r="R1703" s="50" t="s">
        <v>338</v>
      </c>
      <c r="S1703" s="50" t="s">
        <v>336</v>
      </c>
      <c r="T1703" s="50" t="s">
        <v>188</v>
      </c>
      <c r="U1703" s="151">
        <f t="shared" si="563"/>
        <v>0</v>
      </c>
      <c r="V1703" s="50">
        <f t="shared" si="564"/>
        <v>1</v>
      </c>
      <c r="W1703" s="152">
        <f t="shared" si="565"/>
        <v>8.3333333333333259E-2</v>
      </c>
      <c r="X1703" s="152">
        <f t="shared" si="566"/>
        <v>8.3333333333333259E-2</v>
      </c>
      <c r="Y1703" s="134">
        <f t="shared" si="567"/>
        <v>0</v>
      </c>
      <c r="Z1703" s="152">
        <f t="shared" si="568"/>
        <v>0.14583333333333337</v>
      </c>
      <c r="AA1703" s="152">
        <f t="shared" si="569"/>
        <v>0.22916666666666663</v>
      </c>
      <c r="AB1703" s="91">
        <f t="shared" si="570"/>
        <v>17</v>
      </c>
      <c r="AC1703" s="81">
        <f t="shared" si="571"/>
        <v>6</v>
      </c>
      <c r="AD1703" s="81">
        <f t="shared" si="572"/>
        <v>24</v>
      </c>
      <c r="AE1703" s="81" t="str">
        <f t="shared" si="573"/>
        <v>6-24</v>
      </c>
      <c r="AF1703" s="152">
        <f t="shared" si="574"/>
        <v>8.3333333333333259E-2</v>
      </c>
      <c r="AG1703" s="153">
        <f t="shared" si="575"/>
        <v>0</v>
      </c>
      <c r="AH1703" s="85">
        <f t="shared" si="576"/>
        <v>1</v>
      </c>
      <c r="AI1703" s="81">
        <f t="shared" si="577"/>
        <v>24</v>
      </c>
    </row>
    <row r="1704" spans="2:35" ht="30" x14ac:dyDescent="0.25">
      <c r="B1704" s="50" t="s">
        <v>71</v>
      </c>
      <c r="C1704" s="85">
        <v>610</v>
      </c>
      <c r="D1704" s="85">
        <f t="shared" si="559"/>
        <v>0</v>
      </c>
      <c r="E1704" s="260" t="s">
        <v>2478</v>
      </c>
      <c r="F1704" s="50" t="s">
        <v>1338</v>
      </c>
      <c r="G1704" s="70">
        <v>0.3125</v>
      </c>
      <c r="H1704" s="192">
        <v>0.45833333333333331</v>
      </c>
      <c r="I1704" s="71">
        <v>44365</v>
      </c>
      <c r="J1704" s="71">
        <v>44371</v>
      </c>
      <c r="K1704" s="71">
        <v>44365</v>
      </c>
      <c r="L1704" s="71">
        <v>44365</v>
      </c>
      <c r="M1704" s="70">
        <v>0.3125</v>
      </c>
      <c r="N1704" s="192">
        <v>0.72916666666666663</v>
      </c>
      <c r="O1704" s="72" t="s">
        <v>1996</v>
      </c>
      <c r="P1704" s="50" t="s">
        <v>73</v>
      </c>
      <c r="Q1704" s="50" t="s">
        <v>47</v>
      </c>
      <c r="R1704" s="50" t="s">
        <v>443</v>
      </c>
      <c r="S1704" s="50" t="s">
        <v>337</v>
      </c>
      <c r="T1704" s="50" t="s">
        <v>184</v>
      </c>
      <c r="U1704" s="151">
        <f t="shared" si="563"/>
        <v>6</v>
      </c>
      <c r="V1704" s="50">
        <f t="shared" si="564"/>
        <v>1</v>
      </c>
      <c r="W1704" s="152">
        <f t="shared" si="565"/>
        <v>2.2708333333333335</v>
      </c>
      <c r="X1704" s="152">
        <f t="shared" si="566"/>
        <v>3.6858300000000002</v>
      </c>
      <c r="Y1704" s="134">
        <f t="shared" si="567"/>
        <v>1</v>
      </c>
      <c r="Z1704" s="152">
        <f t="shared" si="568"/>
        <v>0</v>
      </c>
      <c r="AA1704" s="152">
        <f t="shared" si="569"/>
        <v>3.6858300000000002</v>
      </c>
      <c r="AB1704" s="91">
        <f t="shared" si="570"/>
        <v>24</v>
      </c>
      <c r="AC1704" s="81">
        <f t="shared" si="571"/>
        <v>6</v>
      </c>
      <c r="AD1704" s="81">
        <f t="shared" si="572"/>
        <v>25</v>
      </c>
      <c r="AE1704" s="81" t="str">
        <f t="shared" si="573"/>
        <v>6-25</v>
      </c>
      <c r="AF1704" s="152">
        <f t="shared" si="574"/>
        <v>0.33366666666666661</v>
      </c>
      <c r="AG1704" s="153">
        <f t="shared" si="575"/>
        <v>0</v>
      </c>
      <c r="AH1704" s="85">
        <f t="shared" si="576"/>
        <v>1</v>
      </c>
      <c r="AI1704" s="81">
        <f t="shared" si="577"/>
        <v>24</v>
      </c>
    </row>
    <row r="1705" spans="2:35" x14ac:dyDescent="0.25">
      <c r="B1705" s="50" t="s">
        <v>71</v>
      </c>
      <c r="C1705" s="85">
        <v>610</v>
      </c>
      <c r="D1705" s="85">
        <f t="shared" si="559"/>
        <v>0</v>
      </c>
      <c r="E1705" s="267" t="s">
        <v>2479</v>
      </c>
      <c r="F1705" s="50" t="s">
        <v>1338</v>
      </c>
      <c r="G1705" s="70">
        <v>0.3125</v>
      </c>
      <c r="H1705" s="192">
        <v>0.45833333333333331</v>
      </c>
      <c r="I1705" s="71">
        <v>44365</v>
      </c>
      <c r="J1705" s="71">
        <v>44371</v>
      </c>
      <c r="K1705" s="71">
        <v>44365</v>
      </c>
      <c r="L1705" s="71">
        <v>44365</v>
      </c>
      <c r="M1705" s="70">
        <v>0.58333333333333337</v>
      </c>
      <c r="N1705" s="192">
        <v>0.72916666666666663</v>
      </c>
      <c r="O1705" s="72" t="s">
        <v>270</v>
      </c>
      <c r="P1705" s="50" t="s">
        <v>73</v>
      </c>
      <c r="Q1705" s="50" t="s">
        <v>47</v>
      </c>
      <c r="R1705" s="50" t="s">
        <v>443</v>
      </c>
      <c r="S1705" s="50" t="s">
        <v>337</v>
      </c>
      <c r="T1705" s="50" t="s">
        <v>184</v>
      </c>
      <c r="U1705" s="151">
        <f t="shared" si="563"/>
        <v>6</v>
      </c>
      <c r="V1705" s="50">
        <f t="shared" si="564"/>
        <v>1</v>
      </c>
      <c r="W1705" s="152">
        <f t="shared" si="565"/>
        <v>2.2708333333333335</v>
      </c>
      <c r="X1705" s="152">
        <f t="shared" si="566"/>
        <v>3.6858300000000002</v>
      </c>
      <c r="Y1705" s="134">
        <f t="shared" si="567"/>
        <v>1</v>
      </c>
      <c r="Z1705" s="152">
        <f t="shared" si="568"/>
        <v>0</v>
      </c>
      <c r="AA1705" s="152">
        <f t="shared" si="569"/>
        <v>3.6858300000000002</v>
      </c>
      <c r="AB1705" s="91">
        <f t="shared" si="570"/>
        <v>24</v>
      </c>
      <c r="AC1705" s="81">
        <f t="shared" si="571"/>
        <v>6</v>
      </c>
      <c r="AD1705" s="81">
        <f t="shared" si="572"/>
        <v>25</v>
      </c>
      <c r="AE1705" s="81" t="str">
        <f t="shared" si="573"/>
        <v>6-25</v>
      </c>
      <c r="AF1705" s="152">
        <f t="shared" si="574"/>
        <v>0.14583333333333326</v>
      </c>
      <c r="AG1705" s="153">
        <f t="shared" si="575"/>
        <v>0</v>
      </c>
      <c r="AH1705" s="85">
        <f t="shared" si="576"/>
        <v>1</v>
      </c>
      <c r="AI1705" s="81">
        <f t="shared" si="577"/>
        <v>24</v>
      </c>
    </row>
    <row r="1706" spans="2:35" x14ac:dyDescent="0.25">
      <c r="B1706" s="50" t="s">
        <v>71</v>
      </c>
      <c r="C1706" s="85">
        <v>610</v>
      </c>
      <c r="D1706" s="85">
        <f t="shared" si="559"/>
        <v>0</v>
      </c>
      <c r="E1706" s="267" t="s">
        <v>2480</v>
      </c>
      <c r="F1706" s="50" t="s">
        <v>1338</v>
      </c>
      <c r="G1706" s="70">
        <v>0.3125</v>
      </c>
      <c r="H1706" s="192">
        <v>0.45833333333333331</v>
      </c>
      <c r="I1706" s="71">
        <v>44365</v>
      </c>
      <c r="J1706" s="71">
        <v>44371</v>
      </c>
      <c r="K1706" s="71">
        <v>44365</v>
      </c>
      <c r="L1706" s="71">
        <v>44365</v>
      </c>
      <c r="M1706" s="70">
        <v>0.4375</v>
      </c>
      <c r="N1706" s="192">
        <v>0.45833333333333331</v>
      </c>
      <c r="O1706" s="72" t="s">
        <v>84</v>
      </c>
      <c r="P1706" s="50" t="s">
        <v>73</v>
      </c>
      <c r="Q1706" s="50" t="s">
        <v>47</v>
      </c>
      <c r="R1706" s="50" t="s">
        <v>351</v>
      </c>
      <c r="S1706" s="50" t="s">
        <v>337</v>
      </c>
      <c r="T1706" s="50" t="s">
        <v>184</v>
      </c>
      <c r="U1706" s="151">
        <f t="shared" si="563"/>
        <v>6</v>
      </c>
      <c r="V1706" s="50">
        <f t="shared" si="564"/>
        <v>1</v>
      </c>
      <c r="W1706" s="152">
        <f t="shared" si="565"/>
        <v>2.2708333333333335</v>
      </c>
      <c r="X1706" s="152">
        <f t="shared" si="566"/>
        <v>3.6858300000000002</v>
      </c>
      <c r="Y1706" s="134">
        <f t="shared" si="567"/>
        <v>1</v>
      </c>
      <c r="Z1706" s="152">
        <f t="shared" si="568"/>
        <v>0</v>
      </c>
      <c r="AA1706" s="152">
        <f t="shared" si="569"/>
        <v>3.6858300000000002</v>
      </c>
      <c r="AB1706" s="91">
        <f t="shared" si="570"/>
        <v>24</v>
      </c>
      <c r="AC1706" s="81">
        <f t="shared" si="571"/>
        <v>6</v>
      </c>
      <c r="AD1706" s="81">
        <f t="shared" si="572"/>
        <v>25</v>
      </c>
      <c r="AE1706" s="81" t="str">
        <f t="shared" si="573"/>
        <v>6-25</v>
      </c>
      <c r="AF1706" s="152">
        <f t="shared" si="574"/>
        <v>2.0833333333333315E-2</v>
      </c>
      <c r="AG1706" s="153">
        <f t="shared" si="575"/>
        <v>0</v>
      </c>
      <c r="AH1706" s="85">
        <f t="shared" si="576"/>
        <v>1</v>
      </c>
      <c r="AI1706" s="81">
        <f t="shared" si="577"/>
        <v>24</v>
      </c>
    </row>
    <row r="1707" spans="2:35" ht="45" x14ac:dyDescent="0.25">
      <c r="B1707" s="50" t="s">
        <v>71</v>
      </c>
      <c r="C1707" s="85">
        <v>610</v>
      </c>
      <c r="D1707" s="85">
        <f t="shared" si="559"/>
        <v>0</v>
      </c>
      <c r="E1707" s="260" t="s">
        <v>2500</v>
      </c>
      <c r="F1707" s="50" t="s">
        <v>1338</v>
      </c>
      <c r="G1707" s="70">
        <v>0.3125</v>
      </c>
      <c r="H1707" s="192">
        <v>0.45833333333333331</v>
      </c>
      <c r="I1707" s="71">
        <v>44365</v>
      </c>
      <c r="J1707" s="71">
        <v>44371</v>
      </c>
      <c r="K1707" s="71">
        <v>44366</v>
      </c>
      <c r="L1707" s="71">
        <v>44366</v>
      </c>
      <c r="M1707" s="70">
        <v>0.3125</v>
      </c>
      <c r="N1707" s="192">
        <v>0.5</v>
      </c>
      <c r="O1707" s="72" t="s">
        <v>2501</v>
      </c>
      <c r="P1707" s="50" t="s">
        <v>73</v>
      </c>
      <c r="Q1707" s="50" t="s">
        <v>47</v>
      </c>
      <c r="R1707" s="50" t="s">
        <v>443</v>
      </c>
      <c r="S1707" s="50" t="s">
        <v>337</v>
      </c>
      <c r="T1707" s="50" t="s">
        <v>184</v>
      </c>
      <c r="U1707" s="151">
        <f t="shared" si="563"/>
        <v>6</v>
      </c>
      <c r="V1707" s="50">
        <f t="shared" si="564"/>
        <v>1</v>
      </c>
      <c r="W1707" s="152">
        <f t="shared" si="565"/>
        <v>2.2708333333333335</v>
      </c>
      <c r="X1707" s="152">
        <f t="shared" si="566"/>
        <v>3.6858300000000002</v>
      </c>
      <c r="Y1707" s="134">
        <f t="shared" si="567"/>
        <v>1</v>
      </c>
      <c r="Z1707" s="152">
        <f t="shared" si="568"/>
        <v>0</v>
      </c>
      <c r="AA1707" s="152">
        <f t="shared" si="569"/>
        <v>3.6858300000000002</v>
      </c>
      <c r="AB1707" s="91">
        <f t="shared" si="570"/>
        <v>24</v>
      </c>
      <c r="AC1707" s="81">
        <f t="shared" si="571"/>
        <v>6</v>
      </c>
      <c r="AD1707" s="81">
        <f t="shared" si="572"/>
        <v>25</v>
      </c>
      <c r="AE1707" s="81" t="str">
        <f t="shared" si="573"/>
        <v>6-25</v>
      </c>
      <c r="AF1707" s="152">
        <f t="shared" si="574"/>
        <v>0.1875</v>
      </c>
      <c r="AG1707" s="153">
        <f t="shared" si="575"/>
        <v>0</v>
      </c>
      <c r="AH1707" s="85">
        <f t="shared" si="576"/>
        <v>1</v>
      </c>
      <c r="AI1707" s="81">
        <f t="shared" si="577"/>
        <v>24</v>
      </c>
    </row>
    <row r="1708" spans="2:35" ht="105" x14ac:dyDescent="0.25">
      <c r="B1708" s="50" t="s">
        <v>71</v>
      </c>
      <c r="C1708" s="85">
        <v>610</v>
      </c>
      <c r="D1708" s="85">
        <f t="shared" si="559"/>
        <v>0</v>
      </c>
      <c r="E1708" s="260" t="s">
        <v>2558</v>
      </c>
      <c r="F1708" s="50" t="s">
        <v>1338</v>
      </c>
      <c r="G1708" s="70">
        <v>0.3125</v>
      </c>
      <c r="H1708" s="192">
        <v>0.45833333333333331</v>
      </c>
      <c r="I1708" s="71">
        <v>44365</v>
      </c>
      <c r="J1708" s="71">
        <v>44371</v>
      </c>
      <c r="K1708" s="71">
        <v>44368</v>
      </c>
      <c r="L1708" s="71">
        <v>44368</v>
      </c>
      <c r="M1708" s="70">
        <v>0.3125</v>
      </c>
      <c r="N1708" s="192">
        <v>0.72916666666666663</v>
      </c>
      <c r="O1708" s="72" t="s">
        <v>163</v>
      </c>
      <c r="P1708" s="50" t="s">
        <v>73</v>
      </c>
      <c r="Q1708" s="50" t="s">
        <v>47</v>
      </c>
      <c r="R1708" s="50" t="s">
        <v>443</v>
      </c>
      <c r="S1708" s="50" t="s">
        <v>337</v>
      </c>
      <c r="T1708" s="50" t="s">
        <v>184</v>
      </c>
      <c r="U1708" s="151">
        <f t="shared" si="563"/>
        <v>6</v>
      </c>
      <c r="V1708" s="50">
        <f t="shared" si="564"/>
        <v>1</v>
      </c>
      <c r="W1708" s="152">
        <f t="shared" si="565"/>
        <v>2.2708333333333335</v>
      </c>
      <c r="X1708" s="152">
        <f t="shared" si="566"/>
        <v>3.6858300000000002</v>
      </c>
      <c r="Y1708" s="134">
        <f t="shared" si="567"/>
        <v>1</v>
      </c>
      <c r="Z1708" s="152">
        <f t="shared" si="568"/>
        <v>0</v>
      </c>
      <c r="AA1708" s="152">
        <f t="shared" si="569"/>
        <v>3.6858300000000002</v>
      </c>
      <c r="AB1708" s="91">
        <f t="shared" si="570"/>
        <v>24</v>
      </c>
      <c r="AC1708" s="81">
        <f t="shared" si="571"/>
        <v>6</v>
      </c>
      <c r="AD1708" s="81">
        <f t="shared" si="572"/>
        <v>25</v>
      </c>
      <c r="AE1708" s="81" t="str">
        <f t="shared" si="573"/>
        <v>6-25</v>
      </c>
      <c r="AF1708" s="152">
        <f t="shared" si="574"/>
        <v>0.33366666666666661</v>
      </c>
      <c r="AG1708" s="153">
        <f t="shared" si="575"/>
        <v>0</v>
      </c>
      <c r="AH1708" s="85">
        <f t="shared" si="576"/>
        <v>1</v>
      </c>
      <c r="AI1708" s="81">
        <f t="shared" si="577"/>
        <v>25</v>
      </c>
    </row>
    <row r="1709" spans="2:35" ht="105" x14ac:dyDescent="0.25">
      <c r="B1709" s="50" t="s">
        <v>71</v>
      </c>
      <c r="C1709" s="85">
        <v>610</v>
      </c>
      <c r="D1709" s="85">
        <f t="shared" si="559"/>
        <v>0</v>
      </c>
      <c r="E1709" s="260" t="s">
        <v>2609</v>
      </c>
      <c r="F1709" s="50" t="s">
        <v>1338</v>
      </c>
      <c r="G1709" s="70">
        <v>0.3125</v>
      </c>
      <c r="H1709" s="192">
        <v>0.45833333333333331</v>
      </c>
      <c r="I1709" s="71">
        <v>44365</v>
      </c>
      <c r="J1709" s="71">
        <v>44371</v>
      </c>
      <c r="K1709" s="71">
        <v>44369</v>
      </c>
      <c r="L1709" s="71">
        <v>44369</v>
      </c>
      <c r="M1709" s="70">
        <v>0.3125</v>
      </c>
      <c r="N1709" s="192">
        <v>0.72916666666666663</v>
      </c>
      <c r="O1709" s="72" t="s">
        <v>163</v>
      </c>
      <c r="P1709" s="50" t="s">
        <v>73</v>
      </c>
      <c r="Q1709" s="50" t="s">
        <v>47</v>
      </c>
      <c r="R1709" s="50" t="s">
        <v>443</v>
      </c>
      <c r="S1709" s="50" t="s">
        <v>337</v>
      </c>
      <c r="T1709" s="50" t="s">
        <v>184</v>
      </c>
      <c r="U1709" s="151">
        <f t="shared" si="563"/>
        <v>6</v>
      </c>
      <c r="V1709" s="50">
        <f t="shared" si="564"/>
        <v>1</v>
      </c>
      <c r="W1709" s="152">
        <f t="shared" si="565"/>
        <v>2.2708333333333335</v>
      </c>
      <c r="X1709" s="152">
        <f t="shared" si="566"/>
        <v>3.6858300000000002</v>
      </c>
      <c r="Y1709" s="134">
        <f t="shared" si="567"/>
        <v>1</v>
      </c>
      <c r="Z1709" s="152">
        <f t="shared" si="568"/>
        <v>0</v>
      </c>
      <c r="AA1709" s="152">
        <f t="shared" si="569"/>
        <v>3.6858300000000002</v>
      </c>
      <c r="AB1709" s="91">
        <f t="shared" si="570"/>
        <v>24</v>
      </c>
      <c r="AC1709" s="81">
        <f t="shared" si="571"/>
        <v>6</v>
      </c>
      <c r="AD1709" s="81">
        <f t="shared" si="572"/>
        <v>25</v>
      </c>
      <c r="AE1709" s="81" t="str">
        <f t="shared" si="573"/>
        <v>6-25</v>
      </c>
      <c r="AF1709" s="152">
        <f t="shared" si="574"/>
        <v>0.33366666666666661</v>
      </c>
      <c r="AG1709" s="153">
        <f t="shared" si="575"/>
        <v>0</v>
      </c>
      <c r="AH1709" s="85">
        <f t="shared" si="576"/>
        <v>1</v>
      </c>
      <c r="AI1709" s="81">
        <f t="shared" si="577"/>
        <v>25</v>
      </c>
    </row>
    <row r="1710" spans="2:35" ht="90" x14ac:dyDescent="0.25">
      <c r="B1710" s="50" t="s">
        <v>71</v>
      </c>
      <c r="C1710" s="85">
        <v>610</v>
      </c>
      <c r="D1710" s="85">
        <f t="shared" si="559"/>
        <v>0</v>
      </c>
      <c r="E1710" s="72" t="s">
        <v>2624</v>
      </c>
      <c r="F1710" s="50" t="s">
        <v>903</v>
      </c>
      <c r="G1710" s="70">
        <v>0.3125</v>
      </c>
      <c r="H1710" s="192">
        <v>0.45833333333333331</v>
      </c>
      <c r="I1710" s="71">
        <v>44365</v>
      </c>
      <c r="J1710" s="71">
        <v>44371</v>
      </c>
      <c r="K1710" s="71">
        <v>44370</v>
      </c>
      <c r="L1710" s="71">
        <v>44370</v>
      </c>
      <c r="M1710" s="70">
        <v>0.3125</v>
      </c>
      <c r="N1710" s="192">
        <v>0.72916666666666663</v>
      </c>
      <c r="O1710" s="72" t="s">
        <v>163</v>
      </c>
      <c r="P1710" s="50" t="s">
        <v>73</v>
      </c>
      <c r="Q1710" s="50" t="s">
        <v>47</v>
      </c>
      <c r="R1710" s="50" t="s">
        <v>443</v>
      </c>
      <c r="S1710" s="50" t="s">
        <v>337</v>
      </c>
      <c r="T1710" s="50" t="s">
        <v>184</v>
      </c>
      <c r="U1710" s="151">
        <f t="shared" ref="U1710:U1711" si="594">+J1710-I1710</f>
        <v>6</v>
      </c>
      <c r="V1710" s="50">
        <f t="shared" ref="V1710:V1711" si="595">IF(AND(G1710&lt;&gt;"",H1710&lt;&gt;""),1,0)</f>
        <v>1</v>
      </c>
      <c r="W1710" s="152">
        <f t="shared" ref="W1710:W1711" si="596">IF(OR(V1710=0,G1710="",H1710=""),0,IF(AND(V1710=1,U1710&lt;1,I1710=J1710,(H1710-G1710)&lt;=0.2075),H1710-G1710,IF(AND(V1710=1,U1710&lt;1,I1710=J1710,(H1710-G1710)&gt;0.2075),H1710-G1710-0.083,IF(AND(V1710=1,U1710&gt;1),((U1710-1)*0.3541)+(H1710-$AE$5)+($AF$5-G1710-0.083),IF(AND(V1710=1,U1710=1,I1710&lt;&gt;J1710,(H1710-G1710)&lt;=0.332),(H1710-$AE$5)+($AF$5-G1710)-0.166,(H1710-$AE$5)+($AF$5-G1710))))))</f>
        <v>2.2708333333333335</v>
      </c>
      <c r="X1710" s="152">
        <f t="shared" ref="X1710" si="597">IF(OR(V1710=0,G1710="",H1710=""),0,IF(AND(V1710=1,U1710&lt;1,I1710=J1710,(H1710-G1710)&lt;=0.2075),H1710-G1710,IF(AND(V1710=1,U1710&lt;1,I1710=J1710,(H1710-G1710)&gt;0.2075),H1710-G1710-0.04167,IF(AND(V1710=1,U1710&gt;1),((U1710-1)*0.583)+(H1710-$AE$3)+($AF$3-G1710-0.04167),IF(AND(V1710=1,U1710=1,I1710&lt;&gt;J1710,(H1710-G1710)&lt;=0.332),(H1710-$AE$3)+($AF$3-G1710)-0.166,(H1710-$AE$3)+($AF$3-G1710))))))</f>
        <v>3.6858300000000002</v>
      </c>
      <c r="Y1710" s="134">
        <f t="shared" ref="Y1710:Y1711" si="598">IFERROR(IF(H1710&gt;VLOOKUP(T1710,$AH$2:$AI$5,2,0),0,1),1)</f>
        <v>1</v>
      </c>
      <c r="Z1710" s="152">
        <f t="shared" ref="Z1710:Z1711" si="599">IF(Y1710=1,0,($AF$3-H1710))</f>
        <v>0</v>
      </c>
      <c r="AA1710" s="152">
        <f t="shared" ref="AA1710:AA1711" si="600">X1710+Z1710</f>
        <v>3.6858300000000002</v>
      </c>
      <c r="AB1710" s="91">
        <f t="shared" ref="AB1710:AB1711" si="601">DAY(J1710)</f>
        <v>24</v>
      </c>
      <c r="AC1710" s="81">
        <f t="shared" ref="AC1710:AC1711" si="602">MONTH(J1710)</f>
        <v>6</v>
      </c>
      <c r="AD1710" s="81">
        <f t="shared" ref="AD1710:AD1711" si="603">WEEKNUM(J1710,21)</f>
        <v>25</v>
      </c>
      <c r="AE1710" s="81" t="str">
        <f t="shared" ref="AE1710:AE1711" si="604">AC1710&amp;"-"&amp;AD1710</f>
        <v>6-25</v>
      </c>
      <c r="AF1710" s="152">
        <f t="shared" ref="AF1710:AF1711" si="605">IFERROR(IF(OR(AH1710=0,M1710="",N1710=""),0,IF(AND(AH1710=1,AG1710&lt;1,K1710=L1710,(N1710-M1710)&lt;=0.2075),N1710-M1710,IF(AND(AH1710=1,AG1710&lt;1,K1710=L1710,(N1710-M1710)&gt;0.2075),N1710-M1710-0.083,IF(AND(AH1710=1,AG1710&gt;1),((AG1710-1)*0.3541)+(N1710-$AE$5)+($AF$5-M1710-0.083),IF(AND(AH1710=1,AG1710=1,K1710&lt;&gt;L1710,(N1710-M1710)&lt;=0.332),(N1710-$AE$5)+($AF$5-M1710)-0.166,(N1710-$AE$5)+($AF$5-M1710)))))),"")</f>
        <v>0.33366666666666661</v>
      </c>
      <c r="AG1710" s="153">
        <f t="shared" ref="AG1710:AG1711" si="606">(L1710-K1710)</f>
        <v>0</v>
      </c>
      <c r="AH1710" s="85">
        <f t="shared" ref="AH1710:AH1711" si="607">IF(AND(R1710&lt;&gt;"",S1710&lt;&gt;""),1,0)</f>
        <v>1</v>
      </c>
      <c r="AI1710" s="81">
        <f t="shared" ref="AI1710:AI1711" si="608">WEEKNUM(L1710,21)</f>
        <v>25</v>
      </c>
    </row>
    <row r="1711" spans="2:35" ht="60" x14ac:dyDescent="0.25">
      <c r="B1711" s="50" t="s">
        <v>71</v>
      </c>
      <c r="C1711" s="85">
        <v>610</v>
      </c>
      <c r="D1711" s="85">
        <f>IF(C1711=C1712,0,1)</f>
        <v>1</v>
      </c>
      <c r="E1711" s="260" t="s">
        <v>2682</v>
      </c>
      <c r="F1711" s="50" t="s">
        <v>903</v>
      </c>
      <c r="G1711" s="70">
        <v>0.3125</v>
      </c>
      <c r="H1711" s="192">
        <v>0.45833333333333331</v>
      </c>
      <c r="I1711" s="71">
        <v>44365</v>
      </c>
      <c r="J1711" s="71">
        <v>44371</v>
      </c>
      <c r="K1711" s="71">
        <v>44371</v>
      </c>
      <c r="L1711" s="71">
        <v>44371</v>
      </c>
      <c r="M1711" s="70">
        <v>0.3125</v>
      </c>
      <c r="N1711" s="192">
        <v>0.4375</v>
      </c>
      <c r="O1711" s="72" t="s">
        <v>163</v>
      </c>
      <c r="P1711" s="50" t="s">
        <v>73</v>
      </c>
      <c r="Q1711" s="50" t="s">
        <v>47</v>
      </c>
      <c r="R1711" s="50" t="s">
        <v>443</v>
      </c>
      <c r="S1711" s="50" t="s">
        <v>337</v>
      </c>
      <c r="T1711" s="50" t="s">
        <v>184</v>
      </c>
      <c r="U1711" s="151">
        <f t="shared" si="594"/>
        <v>6</v>
      </c>
      <c r="V1711" s="50">
        <f t="shared" si="595"/>
        <v>1</v>
      </c>
      <c r="W1711" s="152">
        <f t="shared" si="596"/>
        <v>2.2708333333333335</v>
      </c>
      <c r="X1711" s="152">
        <f>IF(OR(V1711=0,G1711="",H1711=""),0,IF(AND(V1711=1,U1711&lt;1,I1711=J1711,(H1711-G1711)&lt;=0.2075),H1711-G1711,IF(AND(V1711=1,U1711&lt;1,I1711=J1711,(H1711-G1711)&gt;0.2075),H1711-G1711-0.04167,IF(AND(V1711=1,U1711&gt;1),((U1711-1)*0.583)+(H1711-$AE$3)+($AF$3-G1711-0.04167),IF(AND(V1711=1,U1711=1,I1711&lt;&gt;J1711,(H1711-G1711)&lt;=0.332),(H1711-$AE$3)+($AF$3-G1711)-0.166,(H1711-$AE$3)+($AF$3-G1711))))))-(0.04167*14)</f>
        <v>3.1024500000000002</v>
      </c>
      <c r="Y1711" s="134">
        <f t="shared" si="598"/>
        <v>1</v>
      </c>
      <c r="Z1711" s="152">
        <f t="shared" si="599"/>
        <v>0</v>
      </c>
      <c r="AA1711" s="152">
        <f t="shared" si="600"/>
        <v>3.1024500000000002</v>
      </c>
      <c r="AB1711" s="91">
        <f t="shared" si="601"/>
        <v>24</v>
      </c>
      <c r="AC1711" s="81">
        <f t="shared" si="602"/>
        <v>6</v>
      </c>
      <c r="AD1711" s="81">
        <f t="shared" si="603"/>
        <v>25</v>
      </c>
      <c r="AE1711" s="81" t="str">
        <f t="shared" si="604"/>
        <v>6-25</v>
      </c>
      <c r="AF1711" s="152">
        <f t="shared" si="605"/>
        <v>0.125</v>
      </c>
      <c r="AG1711" s="153">
        <f t="shared" si="606"/>
        <v>0</v>
      </c>
      <c r="AH1711" s="85">
        <f t="shared" si="607"/>
        <v>1</v>
      </c>
      <c r="AI1711" s="81">
        <f t="shared" si="608"/>
        <v>25</v>
      </c>
    </row>
    <row r="1712" spans="2:35" ht="60" x14ac:dyDescent="0.25">
      <c r="B1712" s="50" t="s">
        <v>230</v>
      </c>
      <c r="C1712" s="85">
        <v>611</v>
      </c>
      <c r="D1712" s="85">
        <f t="shared" si="559"/>
        <v>0</v>
      </c>
      <c r="E1712" s="72" t="s">
        <v>2477</v>
      </c>
      <c r="F1712" s="50" t="s">
        <v>441</v>
      </c>
      <c r="G1712" s="70">
        <v>0.33333333333333331</v>
      </c>
      <c r="H1712" s="70">
        <v>0.69444444444444453</v>
      </c>
      <c r="I1712" s="71">
        <v>44365</v>
      </c>
      <c r="J1712" s="71">
        <v>44365</v>
      </c>
      <c r="K1712" s="71">
        <v>44365</v>
      </c>
      <c r="L1712" s="71">
        <v>44365</v>
      </c>
      <c r="M1712" s="70">
        <v>0.33333333333333331</v>
      </c>
      <c r="N1712" s="70">
        <v>0.63680555555555551</v>
      </c>
      <c r="O1712" s="50" t="s">
        <v>684</v>
      </c>
      <c r="P1712" s="50" t="s">
        <v>318</v>
      </c>
      <c r="Q1712" s="50" t="s">
        <v>47</v>
      </c>
      <c r="R1712" s="50" t="s">
        <v>338</v>
      </c>
      <c r="S1712" s="50" t="s">
        <v>336</v>
      </c>
      <c r="T1712" s="50" t="s">
        <v>186</v>
      </c>
      <c r="U1712" s="151">
        <f t="shared" si="563"/>
        <v>0</v>
      </c>
      <c r="V1712" s="50">
        <f t="shared" si="564"/>
        <v>1</v>
      </c>
      <c r="W1712" s="152">
        <f t="shared" si="565"/>
        <v>0.2781111111111112</v>
      </c>
      <c r="X1712" s="152">
        <f t="shared" si="566"/>
        <v>0.31944111111111123</v>
      </c>
      <c r="Y1712" s="134">
        <f t="shared" si="567"/>
        <v>0</v>
      </c>
      <c r="Z1712" s="152">
        <f t="shared" si="568"/>
        <v>0.18055555555555547</v>
      </c>
      <c r="AA1712" s="152">
        <f t="shared" si="569"/>
        <v>0.4999966666666667</v>
      </c>
      <c r="AB1712" s="91">
        <f t="shared" si="570"/>
        <v>18</v>
      </c>
      <c r="AC1712" s="81">
        <f t="shared" si="571"/>
        <v>6</v>
      </c>
      <c r="AD1712" s="81">
        <f t="shared" si="572"/>
        <v>24</v>
      </c>
      <c r="AE1712" s="81" t="str">
        <f t="shared" si="573"/>
        <v>6-24</v>
      </c>
      <c r="AF1712" s="152">
        <f t="shared" si="574"/>
        <v>0.22047222222222218</v>
      </c>
      <c r="AG1712" s="153">
        <f t="shared" si="575"/>
        <v>0</v>
      </c>
      <c r="AH1712" s="85">
        <f t="shared" si="576"/>
        <v>1</v>
      </c>
      <c r="AI1712" s="81">
        <f t="shared" si="577"/>
        <v>24</v>
      </c>
    </row>
    <row r="1713" spans="2:35" x14ac:dyDescent="0.25">
      <c r="B1713" s="50" t="s">
        <v>230</v>
      </c>
      <c r="C1713" s="85">
        <v>611</v>
      </c>
      <c r="D1713" s="85">
        <f t="shared" si="559"/>
        <v>0</v>
      </c>
      <c r="E1713" s="50" t="s">
        <v>2475</v>
      </c>
      <c r="F1713" s="50" t="s">
        <v>1908</v>
      </c>
      <c r="G1713" s="70">
        <v>0.33333333333333331</v>
      </c>
      <c r="H1713" s="70">
        <v>0.69444444444444453</v>
      </c>
      <c r="I1713" s="71">
        <v>44365</v>
      </c>
      <c r="J1713" s="71">
        <v>44365</v>
      </c>
      <c r="K1713" s="71">
        <v>44365</v>
      </c>
      <c r="L1713" s="71">
        <v>44365</v>
      </c>
      <c r="M1713" s="70">
        <v>0.36458333333333331</v>
      </c>
      <c r="N1713" s="70">
        <v>0.42708333333333331</v>
      </c>
      <c r="O1713" s="50" t="s">
        <v>372</v>
      </c>
      <c r="P1713" s="50" t="s">
        <v>318</v>
      </c>
      <c r="Q1713" s="50" t="s">
        <v>47</v>
      </c>
      <c r="R1713" s="50" t="s">
        <v>349</v>
      </c>
      <c r="S1713" s="50" t="s">
        <v>337</v>
      </c>
      <c r="T1713" s="50" t="s">
        <v>186</v>
      </c>
      <c r="U1713" s="151">
        <f t="shared" si="563"/>
        <v>0</v>
      </c>
      <c r="V1713" s="50">
        <f t="shared" si="564"/>
        <v>1</v>
      </c>
      <c r="W1713" s="152">
        <f t="shared" si="565"/>
        <v>0.2781111111111112</v>
      </c>
      <c r="X1713" s="152">
        <f t="shared" si="566"/>
        <v>0.31944111111111123</v>
      </c>
      <c r="Y1713" s="134">
        <f t="shared" si="567"/>
        <v>0</v>
      </c>
      <c r="Z1713" s="152">
        <f t="shared" si="568"/>
        <v>0.18055555555555547</v>
      </c>
      <c r="AA1713" s="152">
        <f t="shared" si="569"/>
        <v>0.4999966666666667</v>
      </c>
      <c r="AB1713" s="91">
        <f t="shared" si="570"/>
        <v>18</v>
      </c>
      <c r="AC1713" s="81">
        <f t="shared" si="571"/>
        <v>6</v>
      </c>
      <c r="AD1713" s="81">
        <f t="shared" si="572"/>
        <v>24</v>
      </c>
      <c r="AE1713" s="81" t="str">
        <f t="shared" si="573"/>
        <v>6-24</v>
      </c>
      <c r="AF1713" s="152">
        <f t="shared" si="574"/>
        <v>6.25E-2</v>
      </c>
      <c r="AG1713" s="153">
        <f t="shared" si="575"/>
        <v>0</v>
      </c>
      <c r="AH1713" s="85">
        <f t="shared" si="576"/>
        <v>1</v>
      </c>
      <c r="AI1713" s="81">
        <f t="shared" si="577"/>
        <v>24</v>
      </c>
    </row>
    <row r="1714" spans="2:35" x14ac:dyDescent="0.25">
      <c r="B1714" s="50" t="s">
        <v>230</v>
      </c>
      <c r="C1714" s="85">
        <v>611</v>
      </c>
      <c r="D1714" s="85">
        <f t="shared" si="559"/>
        <v>1</v>
      </c>
      <c r="E1714" s="50" t="s">
        <v>2476</v>
      </c>
      <c r="F1714" s="50" t="s">
        <v>950</v>
      </c>
      <c r="G1714" s="70">
        <v>0.33333333333333331</v>
      </c>
      <c r="H1714" s="70">
        <v>0.69444444444444453</v>
      </c>
      <c r="I1714" s="71">
        <v>44365</v>
      </c>
      <c r="J1714" s="71">
        <v>44365</v>
      </c>
      <c r="K1714" s="71">
        <v>44365</v>
      </c>
      <c r="L1714" s="71">
        <v>44365</v>
      </c>
      <c r="M1714" s="70">
        <v>0.65277777777777779</v>
      </c>
      <c r="N1714" s="70">
        <v>0.69444444444444453</v>
      </c>
      <c r="O1714" s="50" t="s">
        <v>84</v>
      </c>
      <c r="P1714" s="50" t="s">
        <v>318</v>
      </c>
      <c r="Q1714" s="50" t="s">
        <v>47</v>
      </c>
      <c r="R1714" s="50" t="s">
        <v>351</v>
      </c>
      <c r="S1714" s="50" t="s">
        <v>337</v>
      </c>
      <c r="T1714" s="50" t="s">
        <v>186</v>
      </c>
      <c r="U1714" s="151">
        <f t="shared" si="563"/>
        <v>0</v>
      </c>
      <c r="V1714" s="50">
        <f t="shared" si="564"/>
        <v>1</v>
      </c>
      <c r="W1714" s="152">
        <f t="shared" si="565"/>
        <v>0.2781111111111112</v>
      </c>
      <c r="X1714" s="152">
        <f t="shared" si="566"/>
        <v>0.31944111111111123</v>
      </c>
      <c r="Y1714" s="134">
        <f t="shared" si="567"/>
        <v>0</v>
      </c>
      <c r="Z1714" s="152">
        <f t="shared" si="568"/>
        <v>0.18055555555555547</v>
      </c>
      <c r="AA1714" s="152">
        <f t="shared" si="569"/>
        <v>0.4999966666666667</v>
      </c>
      <c r="AB1714" s="91">
        <f t="shared" si="570"/>
        <v>18</v>
      </c>
      <c r="AC1714" s="81">
        <f t="shared" si="571"/>
        <v>6</v>
      </c>
      <c r="AD1714" s="81">
        <f t="shared" si="572"/>
        <v>24</v>
      </c>
      <c r="AE1714" s="81" t="str">
        <f t="shared" si="573"/>
        <v>6-24</v>
      </c>
      <c r="AF1714" s="152">
        <f t="shared" si="574"/>
        <v>4.1666666666666741E-2</v>
      </c>
      <c r="AG1714" s="153">
        <f t="shared" si="575"/>
        <v>0</v>
      </c>
      <c r="AH1714" s="85">
        <f t="shared" si="576"/>
        <v>1</v>
      </c>
      <c r="AI1714" s="81">
        <f t="shared" si="577"/>
        <v>24</v>
      </c>
    </row>
    <row r="1715" spans="2:35" x14ac:dyDescent="0.25">
      <c r="B1715" s="50" t="s">
        <v>198</v>
      </c>
      <c r="C1715" s="85">
        <v>612</v>
      </c>
      <c r="D1715" s="85">
        <f t="shared" si="559"/>
        <v>1</v>
      </c>
      <c r="E1715" s="50" t="s">
        <v>1286</v>
      </c>
      <c r="F1715" s="50" t="s">
        <v>897</v>
      </c>
      <c r="G1715" s="70">
        <v>0.36458333333333331</v>
      </c>
      <c r="H1715" s="70">
        <v>0.40625</v>
      </c>
      <c r="I1715" s="71">
        <v>44365</v>
      </c>
      <c r="J1715" s="71">
        <v>44365</v>
      </c>
      <c r="K1715" s="71">
        <v>44365</v>
      </c>
      <c r="L1715" s="71">
        <v>44365</v>
      </c>
      <c r="M1715" s="70">
        <v>0.36458333333333331</v>
      </c>
      <c r="N1715" s="70">
        <v>0.40625</v>
      </c>
      <c r="O1715" s="50" t="s">
        <v>84</v>
      </c>
      <c r="P1715" s="50" t="s">
        <v>281</v>
      </c>
      <c r="Q1715" s="50" t="s">
        <v>77</v>
      </c>
      <c r="R1715" s="50" t="s">
        <v>351</v>
      </c>
      <c r="S1715" s="50" t="s">
        <v>336</v>
      </c>
      <c r="T1715" s="50" t="s">
        <v>185</v>
      </c>
      <c r="U1715" s="151">
        <f t="shared" si="563"/>
        <v>0</v>
      </c>
      <c r="V1715" s="50">
        <f t="shared" si="564"/>
        <v>1</v>
      </c>
      <c r="W1715" s="152">
        <f t="shared" si="565"/>
        <v>4.1666666666666685E-2</v>
      </c>
      <c r="X1715" s="152">
        <f t="shared" si="566"/>
        <v>4.1666666666666685E-2</v>
      </c>
      <c r="Y1715" s="134">
        <f t="shared" si="567"/>
        <v>1</v>
      </c>
      <c r="Z1715" s="152">
        <f t="shared" si="568"/>
        <v>0</v>
      </c>
      <c r="AA1715" s="152">
        <f t="shared" si="569"/>
        <v>4.1666666666666685E-2</v>
      </c>
      <c r="AB1715" s="91">
        <f t="shared" si="570"/>
        <v>18</v>
      </c>
      <c r="AC1715" s="81">
        <f t="shared" si="571"/>
        <v>6</v>
      </c>
      <c r="AD1715" s="81">
        <f t="shared" si="572"/>
        <v>24</v>
      </c>
      <c r="AE1715" s="81" t="str">
        <f t="shared" si="573"/>
        <v>6-24</v>
      </c>
      <c r="AF1715" s="152">
        <f t="shared" si="574"/>
        <v>4.1666666666666685E-2</v>
      </c>
      <c r="AG1715" s="153">
        <f t="shared" si="575"/>
        <v>0</v>
      </c>
      <c r="AH1715" s="85">
        <f t="shared" si="576"/>
        <v>1</v>
      </c>
      <c r="AI1715" s="81">
        <f t="shared" si="577"/>
        <v>24</v>
      </c>
    </row>
    <row r="1716" spans="2:35" ht="30" x14ac:dyDescent="0.25">
      <c r="B1716" s="50" t="s">
        <v>76</v>
      </c>
      <c r="C1716" s="85">
        <v>613</v>
      </c>
      <c r="D1716" s="85">
        <f t="shared" ref="D1716:D1829" si="609">IF(C1716=C1717,0,1)</f>
        <v>0</v>
      </c>
      <c r="E1716" s="72" t="s">
        <v>2467</v>
      </c>
      <c r="F1716" s="50" t="s">
        <v>1908</v>
      </c>
      <c r="G1716" s="70">
        <v>0.3125</v>
      </c>
      <c r="H1716" s="70">
        <v>0.625</v>
      </c>
      <c r="I1716" s="71">
        <v>44365</v>
      </c>
      <c r="J1716" s="71">
        <v>44365</v>
      </c>
      <c r="K1716" s="71">
        <v>44365</v>
      </c>
      <c r="L1716" s="71">
        <v>44365</v>
      </c>
      <c r="M1716" s="70">
        <v>0.3125</v>
      </c>
      <c r="N1716" s="70">
        <v>0.45833333333333331</v>
      </c>
      <c r="O1716" s="50" t="s">
        <v>62</v>
      </c>
      <c r="P1716" s="50" t="s">
        <v>164</v>
      </c>
      <c r="Q1716" s="50" t="s">
        <v>77</v>
      </c>
      <c r="R1716" s="50" t="s">
        <v>349</v>
      </c>
      <c r="S1716" s="50" t="s">
        <v>337</v>
      </c>
      <c r="T1716" s="50" t="s">
        <v>184</v>
      </c>
      <c r="U1716" s="151">
        <f t="shared" si="563"/>
        <v>0</v>
      </c>
      <c r="V1716" s="50">
        <f t="shared" si="564"/>
        <v>1</v>
      </c>
      <c r="W1716" s="152">
        <f t="shared" si="565"/>
        <v>0.22949999999999998</v>
      </c>
      <c r="X1716" s="152">
        <f t="shared" si="566"/>
        <v>0.27083000000000002</v>
      </c>
      <c r="Y1716" s="134">
        <f t="shared" si="567"/>
        <v>1</v>
      </c>
      <c r="Z1716" s="152">
        <f t="shared" si="568"/>
        <v>0</v>
      </c>
      <c r="AA1716" s="152">
        <f t="shared" si="569"/>
        <v>0.27083000000000002</v>
      </c>
      <c r="AB1716" s="91">
        <f t="shared" si="570"/>
        <v>18</v>
      </c>
      <c r="AC1716" s="81">
        <f t="shared" si="571"/>
        <v>6</v>
      </c>
      <c r="AD1716" s="81">
        <f t="shared" si="572"/>
        <v>24</v>
      </c>
      <c r="AE1716" s="81" t="str">
        <f t="shared" si="573"/>
        <v>6-24</v>
      </c>
      <c r="AF1716" s="152">
        <f t="shared" si="574"/>
        <v>0.14583333333333331</v>
      </c>
      <c r="AG1716" s="153">
        <f t="shared" si="575"/>
        <v>0</v>
      </c>
      <c r="AH1716" s="85">
        <f t="shared" si="576"/>
        <v>1</v>
      </c>
      <c r="AI1716" s="81">
        <f t="shared" si="577"/>
        <v>24</v>
      </c>
    </row>
    <row r="1717" spans="2:35" ht="30" x14ac:dyDescent="0.25">
      <c r="B1717" s="50" t="s">
        <v>76</v>
      </c>
      <c r="C1717" s="85">
        <v>613</v>
      </c>
      <c r="D1717" s="85">
        <f t="shared" si="609"/>
        <v>0</v>
      </c>
      <c r="E1717" s="72" t="s">
        <v>2468</v>
      </c>
      <c r="F1717" s="50" t="s">
        <v>1338</v>
      </c>
      <c r="G1717" s="70">
        <v>0.3125</v>
      </c>
      <c r="H1717" s="70">
        <v>0.625</v>
      </c>
      <c r="I1717" s="71">
        <v>44365</v>
      </c>
      <c r="J1717" s="71">
        <v>44365</v>
      </c>
      <c r="K1717" s="71">
        <v>44365</v>
      </c>
      <c r="L1717" s="71">
        <v>44365</v>
      </c>
      <c r="M1717" s="70">
        <v>0.3125</v>
      </c>
      <c r="N1717" s="70">
        <v>0.45833333333333331</v>
      </c>
      <c r="O1717" s="50" t="s">
        <v>400</v>
      </c>
      <c r="P1717" s="50" t="s">
        <v>164</v>
      </c>
      <c r="Q1717" s="50" t="s">
        <v>77</v>
      </c>
      <c r="R1717" s="50" t="s">
        <v>352</v>
      </c>
      <c r="S1717" s="50" t="s">
        <v>337</v>
      </c>
      <c r="T1717" s="50" t="s">
        <v>184</v>
      </c>
      <c r="U1717" s="151">
        <f t="shared" si="563"/>
        <v>0</v>
      </c>
      <c r="V1717" s="50">
        <f t="shared" si="564"/>
        <v>1</v>
      </c>
      <c r="W1717" s="152">
        <f t="shared" si="565"/>
        <v>0.22949999999999998</v>
      </c>
      <c r="X1717" s="152">
        <f t="shared" si="566"/>
        <v>0.27083000000000002</v>
      </c>
      <c r="Y1717" s="134">
        <f t="shared" si="567"/>
        <v>1</v>
      </c>
      <c r="Z1717" s="152">
        <f t="shared" si="568"/>
        <v>0</v>
      </c>
      <c r="AA1717" s="152">
        <f t="shared" si="569"/>
        <v>0.27083000000000002</v>
      </c>
      <c r="AB1717" s="91">
        <f t="shared" si="570"/>
        <v>18</v>
      </c>
      <c r="AC1717" s="81">
        <f t="shared" si="571"/>
        <v>6</v>
      </c>
      <c r="AD1717" s="81">
        <f t="shared" si="572"/>
        <v>24</v>
      </c>
      <c r="AE1717" s="81" t="str">
        <f t="shared" si="573"/>
        <v>6-24</v>
      </c>
      <c r="AF1717" s="152">
        <f t="shared" si="574"/>
        <v>0.14583333333333331</v>
      </c>
      <c r="AG1717" s="153">
        <f t="shared" si="575"/>
        <v>0</v>
      </c>
      <c r="AH1717" s="85">
        <f t="shared" si="576"/>
        <v>1</v>
      </c>
      <c r="AI1717" s="81">
        <f t="shared" si="577"/>
        <v>24</v>
      </c>
    </row>
    <row r="1718" spans="2:35" x14ac:dyDescent="0.25">
      <c r="B1718" s="50" t="s">
        <v>1312</v>
      </c>
      <c r="C1718" s="85">
        <v>613</v>
      </c>
      <c r="D1718" s="85">
        <f t="shared" si="609"/>
        <v>1</v>
      </c>
      <c r="E1718" s="72" t="s">
        <v>2469</v>
      </c>
      <c r="F1718" s="50" t="s">
        <v>903</v>
      </c>
      <c r="G1718" s="70">
        <v>0.3125</v>
      </c>
      <c r="H1718" s="70">
        <v>0.625</v>
      </c>
      <c r="I1718" s="71">
        <v>44365</v>
      </c>
      <c r="J1718" s="71">
        <v>44365</v>
      </c>
      <c r="K1718" s="71">
        <v>44365</v>
      </c>
      <c r="L1718" s="71">
        <v>44365</v>
      </c>
      <c r="M1718" s="70">
        <v>0.5</v>
      </c>
      <c r="N1718" s="70">
        <v>0.625</v>
      </c>
      <c r="O1718" s="50" t="s">
        <v>272</v>
      </c>
      <c r="P1718" s="50" t="s">
        <v>164</v>
      </c>
      <c r="Q1718" s="50" t="s">
        <v>47</v>
      </c>
      <c r="R1718" s="50" t="s">
        <v>903</v>
      </c>
      <c r="S1718" s="50" t="s">
        <v>336</v>
      </c>
      <c r="T1718" s="50" t="s">
        <v>184</v>
      </c>
      <c r="U1718" s="151">
        <f t="shared" si="563"/>
        <v>0</v>
      </c>
      <c r="V1718" s="50">
        <f t="shared" si="564"/>
        <v>1</v>
      </c>
      <c r="W1718" s="152">
        <f t="shared" si="565"/>
        <v>0.22949999999999998</v>
      </c>
      <c r="X1718" s="152">
        <f t="shared" si="566"/>
        <v>0.27083000000000002</v>
      </c>
      <c r="Y1718" s="134">
        <f t="shared" si="567"/>
        <v>1</v>
      </c>
      <c r="Z1718" s="152">
        <f t="shared" si="568"/>
        <v>0</v>
      </c>
      <c r="AA1718" s="152">
        <f t="shared" si="569"/>
        <v>0.27083000000000002</v>
      </c>
      <c r="AB1718" s="91">
        <f t="shared" si="570"/>
        <v>18</v>
      </c>
      <c r="AC1718" s="81">
        <f t="shared" si="571"/>
        <v>6</v>
      </c>
      <c r="AD1718" s="81">
        <f t="shared" si="572"/>
        <v>24</v>
      </c>
      <c r="AE1718" s="81" t="str">
        <f t="shared" si="573"/>
        <v>6-24</v>
      </c>
      <c r="AF1718" s="152">
        <f t="shared" si="574"/>
        <v>0.125</v>
      </c>
      <c r="AG1718" s="153">
        <f t="shared" si="575"/>
        <v>0</v>
      </c>
      <c r="AH1718" s="85">
        <f t="shared" si="576"/>
        <v>1</v>
      </c>
      <c r="AI1718" s="81">
        <f t="shared" si="577"/>
        <v>24</v>
      </c>
    </row>
    <row r="1719" spans="2:35" x14ac:dyDescent="0.25">
      <c r="B1719" s="50" t="s">
        <v>2463</v>
      </c>
      <c r="C1719" s="85">
        <v>614</v>
      </c>
      <c r="D1719" s="85">
        <f t="shared" si="609"/>
        <v>1</v>
      </c>
      <c r="E1719" s="50" t="s">
        <v>466</v>
      </c>
      <c r="F1719" s="50" t="s">
        <v>1338</v>
      </c>
      <c r="G1719" s="70">
        <v>0.58333333333333337</v>
      </c>
      <c r="H1719" s="70">
        <v>0.72916666666666663</v>
      </c>
      <c r="I1719" s="71">
        <v>44364</v>
      </c>
      <c r="J1719" s="71">
        <v>44364</v>
      </c>
      <c r="K1719" s="71">
        <v>44364</v>
      </c>
      <c r="L1719" s="71">
        <v>44364</v>
      </c>
      <c r="M1719" s="70">
        <v>0.58333333333333337</v>
      </c>
      <c r="N1719" s="70">
        <v>0.72916666666666663</v>
      </c>
      <c r="O1719" s="50" t="s">
        <v>270</v>
      </c>
      <c r="P1719" s="50"/>
      <c r="Q1719" s="50" t="s">
        <v>77</v>
      </c>
      <c r="R1719" s="50" t="s">
        <v>350</v>
      </c>
      <c r="S1719" s="50" t="s">
        <v>337</v>
      </c>
      <c r="T1719" s="50" t="s">
        <v>188</v>
      </c>
      <c r="U1719" s="151">
        <f t="shared" si="563"/>
        <v>0</v>
      </c>
      <c r="V1719" s="50">
        <f t="shared" si="564"/>
        <v>1</v>
      </c>
      <c r="W1719" s="152">
        <f t="shared" si="565"/>
        <v>0.14583333333333326</v>
      </c>
      <c r="X1719" s="152">
        <f t="shared" si="566"/>
        <v>0.14583333333333326</v>
      </c>
      <c r="Y1719" s="134">
        <f t="shared" si="567"/>
        <v>0</v>
      </c>
      <c r="Z1719" s="152">
        <f t="shared" si="568"/>
        <v>0.14583333333333337</v>
      </c>
      <c r="AA1719" s="152">
        <f t="shared" si="569"/>
        <v>0.29166666666666663</v>
      </c>
      <c r="AB1719" s="91">
        <f t="shared" si="570"/>
        <v>17</v>
      </c>
      <c r="AC1719" s="81">
        <f t="shared" si="571"/>
        <v>6</v>
      </c>
      <c r="AD1719" s="81">
        <f t="shared" si="572"/>
        <v>24</v>
      </c>
      <c r="AE1719" s="81" t="str">
        <f t="shared" si="573"/>
        <v>6-24</v>
      </c>
      <c r="AF1719" s="152">
        <f t="shared" si="574"/>
        <v>0.14583333333333326</v>
      </c>
      <c r="AG1719" s="153">
        <f t="shared" si="575"/>
        <v>0</v>
      </c>
      <c r="AH1719" s="85">
        <f t="shared" si="576"/>
        <v>1</v>
      </c>
      <c r="AI1719" s="81">
        <f t="shared" si="577"/>
        <v>24</v>
      </c>
    </row>
    <row r="1720" spans="2:35" x14ac:dyDescent="0.25">
      <c r="B1720" s="50" t="s">
        <v>221</v>
      </c>
      <c r="C1720" s="85">
        <v>615</v>
      </c>
      <c r="D1720" s="85">
        <f t="shared" si="609"/>
        <v>0</v>
      </c>
      <c r="E1720" s="50" t="s">
        <v>2470</v>
      </c>
      <c r="F1720" s="50" t="s">
        <v>887</v>
      </c>
      <c r="G1720" s="70">
        <v>0.625</v>
      </c>
      <c r="H1720" s="70">
        <v>0.72916666666666663</v>
      </c>
      <c r="I1720" s="71">
        <v>44365</v>
      </c>
      <c r="J1720" s="71">
        <v>44365</v>
      </c>
      <c r="K1720" s="71">
        <v>44365</v>
      </c>
      <c r="L1720" s="71">
        <v>44365</v>
      </c>
      <c r="M1720" s="70">
        <v>0.66666666666666663</v>
      </c>
      <c r="N1720" s="70">
        <v>0.72916666666666663</v>
      </c>
      <c r="O1720" s="50" t="s">
        <v>62</v>
      </c>
      <c r="P1720" s="50" t="s">
        <v>1024</v>
      </c>
      <c r="Q1720" s="50" t="s">
        <v>77</v>
      </c>
      <c r="R1720" s="50" t="s">
        <v>349</v>
      </c>
      <c r="S1720" s="50" t="s">
        <v>336</v>
      </c>
      <c r="T1720" s="50" t="s">
        <v>186</v>
      </c>
      <c r="U1720" s="151">
        <f t="shared" si="563"/>
        <v>0</v>
      </c>
      <c r="V1720" s="50">
        <f t="shared" si="564"/>
        <v>1</v>
      </c>
      <c r="W1720" s="152">
        <f t="shared" si="565"/>
        <v>0.10416666666666663</v>
      </c>
      <c r="X1720" s="152">
        <f t="shared" si="566"/>
        <v>0.10416666666666663</v>
      </c>
      <c r="Y1720" s="134">
        <f t="shared" si="567"/>
        <v>0</v>
      </c>
      <c r="Z1720" s="152">
        <f t="shared" si="568"/>
        <v>0.14583333333333337</v>
      </c>
      <c r="AA1720" s="152">
        <f t="shared" si="569"/>
        <v>0.25</v>
      </c>
      <c r="AB1720" s="91">
        <f t="shared" si="570"/>
        <v>18</v>
      </c>
      <c r="AC1720" s="81">
        <f t="shared" si="571"/>
        <v>6</v>
      </c>
      <c r="AD1720" s="81">
        <f t="shared" si="572"/>
        <v>24</v>
      </c>
      <c r="AE1720" s="81" t="str">
        <f t="shared" si="573"/>
        <v>6-24</v>
      </c>
      <c r="AF1720" s="152">
        <f t="shared" si="574"/>
        <v>6.25E-2</v>
      </c>
      <c r="AG1720" s="153">
        <f t="shared" si="575"/>
        <v>0</v>
      </c>
      <c r="AH1720" s="85">
        <f t="shared" si="576"/>
        <v>1</v>
      </c>
      <c r="AI1720" s="81">
        <f t="shared" si="577"/>
        <v>24</v>
      </c>
    </row>
    <row r="1721" spans="2:35" x14ac:dyDescent="0.25">
      <c r="B1721" s="50" t="s">
        <v>228</v>
      </c>
      <c r="C1721" s="85">
        <v>615</v>
      </c>
      <c r="D1721" s="85">
        <f t="shared" si="609"/>
        <v>1</v>
      </c>
      <c r="E1721" s="50" t="s">
        <v>2521</v>
      </c>
      <c r="F1721" s="50" t="s">
        <v>903</v>
      </c>
      <c r="G1721" s="70">
        <v>0.625</v>
      </c>
      <c r="H1721" s="70">
        <v>0.72916666666666663</v>
      </c>
      <c r="I1721" s="71">
        <v>44365</v>
      </c>
      <c r="J1721" s="71">
        <v>44365</v>
      </c>
      <c r="K1721" s="71">
        <v>44365</v>
      </c>
      <c r="L1721" s="71">
        <v>44365</v>
      </c>
      <c r="M1721" s="70">
        <v>0.625</v>
      </c>
      <c r="N1721" s="70">
        <v>0.63888888888888895</v>
      </c>
      <c r="O1721" s="50" t="s">
        <v>2176</v>
      </c>
      <c r="P1721" s="50" t="s">
        <v>1024</v>
      </c>
      <c r="Q1721" s="50" t="s">
        <v>77</v>
      </c>
      <c r="R1721" s="50" t="s">
        <v>2138</v>
      </c>
      <c r="S1721" s="50" t="s">
        <v>337</v>
      </c>
      <c r="T1721" s="50" t="s">
        <v>186</v>
      </c>
      <c r="U1721" s="151">
        <f t="shared" si="563"/>
        <v>0</v>
      </c>
      <c r="V1721" s="50">
        <f t="shared" si="564"/>
        <v>1</v>
      </c>
      <c r="W1721" s="152">
        <f t="shared" si="565"/>
        <v>0.10416666666666663</v>
      </c>
      <c r="X1721" s="152">
        <f t="shared" si="566"/>
        <v>0.10416666666666663</v>
      </c>
      <c r="Y1721" s="134">
        <f t="shared" si="567"/>
        <v>0</v>
      </c>
      <c r="Z1721" s="152">
        <f t="shared" si="568"/>
        <v>0.14583333333333337</v>
      </c>
      <c r="AA1721" s="152">
        <f t="shared" si="569"/>
        <v>0.25</v>
      </c>
      <c r="AB1721" s="91">
        <f t="shared" si="570"/>
        <v>18</v>
      </c>
      <c r="AC1721" s="81">
        <f t="shared" si="571"/>
        <v>6</v>
      </c>
      <c r="AD1721" s="81">
        <f t="shared" si="572"/>
        <v>24</v>
      </c>
      <c r="AE1721" s="81" t="str">
        <f t="shared" si="573"/>
        <v>6-24</v>
      </c>
      <c r="AF1721" s="152">
        <f t="shared" si="574"/>
        <v>1.3888888888888951E-2</v>
      </c>
      <c r="AG1721" s="153">
        <f t="shared" si="575"/>
        <v>0</v>
      </c>
      <c r="AH1721" s="85">
        <f t="shared" si="576"/>
        <v>1</v>
      </c>
      <c r="AI1721" s="81">
        <f t="shared" si="577"/>
        <v>24</v>
      </c>
    </row>
    <row r="1722" spans="2:35" x14ac:dyDescent="0.25">
      <c r="B1722" s="50" t="s">
        <v>200</v>
      </c>
      <c r="C1722" s="85">
        <v>616</v>
      </c>
      <c r="D1722" s="85">
        <f t="shared" si="609"/>
        <v>1</v>
      </c>
      <c r="E1722" s="72" t="s">
        <v>2471</v>
      </c>
      <c r="F1722" s="50" t="s">
        <v>903</v>
      </c>
      <c r="G1722" s="70">
        <v>0.58333333333333337</v>
      </c>
      <c r="H1722" s="70">
        <v>0.70833333333333337</v>
      </c>
      <c r="I1722" s="71">
        <v>44365</v>
      </c>
      <c r="J1722" s="71">
        <v>44365</v>
      </c>
      <c r="K1722" s="71">
        <v>44365</v>
      </c>
      <c r="L1722" s="71">
        <v>44365</v>
      </c>
      <c r="M1722" s="70">
        <v>0.58333333333333337</v>
      </c>
      <c r="N1722" s="70">
        <v>0.70833333333333337</v>
      </c>
      <c r="O1722" s="50" t="s">
        <v>400</v>
      </c>
      <c r="P1722" s="50" t="s">
        <v>266</v>
      </c>
      <c r="Q1722" s="50" t="s">
        <v>47</v>
      </c>
      <c r="R1722" s="50" t="s">
        <v>352</v>
      </c>
      <c r="S1722" s="50" t="s">
        <v>337</v>
      </c>
      <c r="T1722" s="50" t="s">
        <v>184</v>
      </c>
      <c r="U1722" s="151">
        <f t="shared" si="563"/>
        <v>0</v>
      </c>
      <c r="V1722" s="50">
        <f t="shared" si="564"/>
        <v>1</v>
      </c>
      <c r="W1722" s="152">
        <f t="shared" si="565"/>
        <v>0.125</v>
      </c>
      <c r="X1722" s="152">
        <f t="shared" si="566"/>
        <v>0.125</v>
      </c>
      <c r="Y1722" s="134">
        <f t="shared" si="567"/>
        <v>0</v>
      </c>
      <c r="Z1722" s="152">
        <f t="shared" si="568"/>
        <v>0.16666666666666663</v>
      </c>
      <c r="AA1722" s="152">
        <f t="shared" si="569"/>
        <v>0.29166666666666663</v>
      </c>
      <c r="AB1722" s="91">
        <f t="shared" si="570"/>
        <v>18</v>
      </c>
      <c r="AC1722" s="81">
        <f t="shared" si="571"/>
        <v>6</v>
      </c>
      <c r="AD1722" s="81">
        <f t="shared" si="572"/>
        <v>24</v>
      </c>
      <c r="AE1722" s="81" t="str">
        <f t="shared" si="573"/>
        <v>6-24</v>
      </c>
      <c r="AF1722" s="152">
        <f t="shared" si="574"/>
        <v>0.125</v>
      </c>
      <c r="AG1722" s="153">
        <f t="shared" si="575"/>
        <v>0</v>
      </c>
      <c r="AH1722" s="85">
        <f t="shared" si="576"/>
        <v>1</v>
      </c>
      <c r="AI1722" s="81">
        <f t="shared" si="577"/>
        <v>24</v>
      </c>
    </row>
    <row r="1723" spans="2:35" ht="30" x14ac:dyDescent="0.25">
      <c r="B1723" s="50" t="s">
        <v>1219</v>
      </c>
      <c r="C1723" s="85">
        <v>617</v>
      </c>
      <c r="D1723" s="85">
        <f t="shared" si="609"/>
        <v>1</v>
      </c>
      <c r="E1723" s="72" t="s">
        <v>2502</v>
      </c>
      <c r="F1723" s="50" t="s">
        <v>903</v>
      </c>
      <c r="G1723" s="70">
        <v>0.29166666666666669</v>
      </c>
      <c r="H1723" s="192">
        <v>0.49305555555555558</v>
      </c>
      <c r="I1723" s="71">
        <v>44366</v>
      </c>
      <c r="J1723" s="71">
        <v>44366</v>
      </c>
      <c r="K1723" s="71">
        <v>44366</v>
      </c>
      <c r="L1723" s="71">
        <v>44366</v>
      </c>
      <c r="M1723" s="70">
        <v>0.3125</v>
      </c>
      <c r="N1723" s="192">
        <v>0.49305555555555558</v>
      </c>
      <c r="O1723" s="72" t="s">
        <v>2494</v>
      </c>
      <c r="P1723" s="50" t="s">
        <v>1092</v>
      </c>
      <c r="Q1723" s="50" t="s">
        <v>77</v>
      </c>
      <c r="R1723" s="50" t="s">
        <v>443</v>
      </c>
      <c r="S1723" s="50" t="s">
        <v>337</v>
      </c>
      <c r="T1723" s="50" t="s">
        <v>186</v>
      </c>
      <c r="U1723" s="151">
        <f t="shared" si="563"/>
        <v>0</v>
      </c>
      <c r="V1723" s="50">
        <f t="shared" si="564"/>
        <v>1</v>
      </c>
      <c r="W1723" s="152">
        <f t="shared" si="565"/>
        <v>0.2013888888888889</v>
      </c>
      <c r="X1723" s="152">
        <f t="shared" si="566"/>
        <v>0.2013888888888889</v>
      </c>
      <c r="Y1723" s="134">
        <f t="shared" si="567"/>
        <v>1</v>
      </c>
      <c r="Z1723" s="152">
        <f t="shared" si="568"/>
        <v>0</v>
      </c>
      <c r="AA1723" s="152">
        <f t="shared" si="569"/>
        <v>0.2013888888888889</v>
      </c>
      <c r="AB1723" s="91">
        <f t="shared" si="570"/>
        <v>19</v>
      </c>
      <c r="AC1723" s="81">
        <f t="shared" si="571"/>
        <v>6</v>
      </c>
      <c r="AD1723" s="81">
        <f t="shared" si="572"/>
        <v>24</v>
      </c>
      <c r="AE1723" s="81" t="str">
        <f t="shared" si="573"/>
        <v>6-24</v>
      </c>
      <c r="AF1723" s="152">
        <f t="shared" si="574"/>
        <v>0.18055555555555558</v>
      </c>
      <c r="AG1723" s="153">
        <f t="shared" si="575"/>
        <v>0</v>
      </c>
      <c r="AH1723" s="85">
        <f t="shared" si="576"/>
        <v>1</v>
      </c>
      <c r="AI1723" s="81">
        <f t="shared" si="577"/>
        <v>24</v>
      </c>
    </row>
    <row r="1724" spans="2:35" ht="30" x14ac:dyDescent="0.25">
      <c r="B1724" s="50" t="s">
        <v>1597</v>
      </c>
      <c r="C1724" s="85">
        <v>618</v>
      </c>
      <c r="D1724" s="85">
        <f t="shared" si="609"/>
        <v>0</v>
      </c>
      <c r="E1724" s="72" t="s">
        <v>2503</v>
      </c>
      <c r="F1724" s="50" t="s">
        <v>934</v>
      </c>
      <c r="G1724" s="70">
        <v>0.3125</v>
      </c>
      <c r="H1724" s="192">
        <v>0.40277777777777773</v>
      </c>
      <c r="I1724" s="71">
        <v>44366</v>
      </c>
      <c r="J1724" s="71">
        <v>44366</v>
      </c>
      <c r="K1724" s="71">
        <v>44366</v>
      </c>
      <c r="L1724" s="71">
        <v>44366</v>
      </c>
      <c r="M1724" s="70">
        <v>0.3354166666666667</v>
      </c>
      <c r="N1724" s="70">
        <v>0.40277777777777773</v>
      </c>
      <c r="O1724" s="50" t="s">
        <v>84</v>
      </c>
      <c r="P1724" s="50" t="s">
        <v>241</v>
      </c>
      <c r="Q1724" s="50" t="s">
        <v>77</v>
      </c>
      <c r="R1724" s="50" t="s">
        <v>351</v>
      </c>
      <c r="S1724" s="50" t="s">
        <v>337</v>
      </c>
      <c r="T1724" s="50" t="s">
        <v>185</v>
      </c>
      <c r="U1724" s="151">
        <f t="shared" si="563"/>
        <v>0</v>
      </c>
      <c r="V1724" s="50">
        <f t="shared" si="564"/>
        <v>1</v>
      </c>
      <c r="W1724" s="152">
        <f t="shared" si="565"/>
        <v>9.0277777777777735E-2</v>
      </c>
      <c r="X1724" s="152">
        <f t="shared" si="566"/>
        <v>9.0277777777777735E-2</v>
      </c>
      <c r="Y1724" s="134">
        <f t="shared" si="567"/>
        <v>1</v>
      </c>
      <c r="Z1724" s="152">
        <f t="shared" si="568"/>
        <v>0</v>
      </c>
      <c r="AA1724" s="152">
        <f t="shared" si="569"/>
        <v>9.0277777777777735E-2</v>
      </c>
      <c r="AB1724" s="91">
        <f t="shared" si="570"/>
        <v>19</v>
      </c>
      <c r="AC1724" s="81">
        <f t="shared" si="571"/>
        <v>6</v>
      </c>
      <c r="AD1724" s="81">
        <f t="shared" si="572"/>
        <v>24</v>
      </c>
      <c r="AE1724" s="81" t="str">
        <f t="shared" si="573"/>
        <v>6-24</v>
      </c>
      <c r="AF1724" s="152">
        <f t="shared" si="574"/>
        <v>6.7361111111111038E-2</v>
      </c>
      <c r="AG1724" s="153">
        <f t="shared" si="575"/>
        <v>0</v>
      </c>
      <c r="AH1724" s="85">
        <f t="shared" si="576"/>
        <v>1</v>
      </c>
      <c r="AI1724" s="81">
        <f t="shared" si="577"/>
        <v>24</v>
      </c>
    </row>
    <row r="1725" spans="2:35" x14ac:dyDescent="0.25">
      <c r="B1725" s="50" t="s">
        <v>1597</v>
      </c>
      <c r="C1725" s="85">
        <v>618</v>
      </c>
      <c r="D1725" s="85">
        <f t="shared" si="609"/>
        <v>0</v>
      </c>
      <c r="E1725" s="50" t="s">
        <v>252</v>
      </c>
      <c r="F1725" s="50" t="s">
        <v>903</v>
      </c>
      <c r="G1725" s="70">
        <v>0.3125</v>
      </c>
      <c r="H1725" s="192">
        <v>0.40277777777777773</v>
      </c>
      <c r="I1725" s="71">
        <v>44366</v>
      </c>
      <c r="J1725" s="71">
        <v>44366</v>
      </c>
      <c r="K1725" s="71">
        <v>44366</v>
      </c>
      <c r="L1725" s="71">
        <v>44366</v>
      </c>
      <c r="M1725" s="70">
        <v>0.375</v>
      </c>
      <c r="N1725" s="70">
        <v>0.40277777777777773</v>
      </c>
      <c r="O1725" s="50" t="s">
        <v>72</v>
      </c>
      <c r="P1725" s="50" t="s">
        <v>241</v>
      </c>
      <c r="Q1725" s="50" t="s">
        <v>47</v>
      </c>
      <c r="R1725" s="50" t="s">
        <v>443</v>
      </c>
      <c r="S1725" s="50" t="s">
        <v>337</v>
      </c>
      <c r="T1725" s="50" t="s">
        <v>185</v>
      </c>
      <c r="U1725" s="151">
        <f t="shared" si="563"/>
        <v>0</v>
      </c>
      <c r="V1725" s="50">
        <f t="shared" si="564"/>
        <v>1</v>
      </c>
      <c r="W1725" s="152">
        <f t="shared" si="565"/>
        <v>9.0277777777777735E-2</v>
      </c>
      <c r="X1725" s="152">
        <f t="shared" si="566"/>
        <v>9.0277777777777735E-2</v>
      </c>
      <c r="Y1725" s="134">
        <f t="shared" si="567"/>
        <v>1</v>
      </c>
      <c r="Z1725" s="152">
        <f t="shared" si="568"/>
        <v>0</v>
      </c>
      <c r="AA1725" s="152">
        <f t="shared" si="569"/>
        <v>9.0277777777777735E-2</v>
      </c>
      <c r="AB1725" s="91">
        <f t="shared" si="570"/>
        <v>19</v>
      </c>
      <c r="AC1725" s="81">
        <f t="shared" si="571"/>
        <v>6</v>
      </c>
      <c r="AD1725" s="81">
        <f t="shared" si="572"/>
        <v>24</v>
      </c>
      <c r="AE1725" s="81" t="str">
        <f t="shared" si="573"/>
        <v>6-24</v>
      </c>
      <c r="AF1725" s="152">
        <f t="shared" si="574"/>
        <v>2.7777777777777735E-2</v>
      </c>
      <c r="AG1725" s="153">
        <f t="shared" si="575"/>
        <v>0</v>
      </c>
      <c r="AH1725" s="85">
        <f t="shared" si="576"/>
        <v>1</v>
      </c>
      <c r="AI1725" s="81">
        <f t="shared" si="577"/>
        <v>24</v>
      </c>
    </row>
    <row r="1726" spans="2:35" x14ac:dyDescent="0.25">
      <c r="B1726" s="50" t="s">
        <v>1597</v>
      </c>
      <c r="C1726" s="85">
        <v>618</v>
      </c>
      <c r="D1726" s="85">
        <f t="shared" si="609"/>
        <v>1</v>
      </c>
      <c r="E1726" s="72" t="s">
        <v>2504</v>
      </c>
      <c r="F1726" s="50" t="s">
        <v>903</v>
      </c>
      <c r="G1726" s="70">
        <v>0.3125</v>
      </c>
      <c r="H1726" s="192">
        <v>0.40277777777777773</v>
      </c>
      <c r="I1726" s="71">
        <v>44366</v>
      </c>
      <c r="J1726" s="71">
        <v>44366</v>
      </c>
      <c r="K1726" s="71">
        <v>44366</v>
      </c>
      <c r="L1726" s="71">
        <v>44366</v>
      </c>
      <c r="M1726" s="70">
        <v>0.45833333333333331</v>
      </c>
      <c r="N1726" s="70">
        <v>0.47916666666666669</v>
      </c>
      <c r="O1726" s="50" t="s">
        <v>271</v>
      </c>
      <c r="P1726" s="50" t="s">
        <v>241</v>
      </c>
      <c r="Q1726" s="50" t="s">
        <v>47</v>
      </c>
      <c r="R1726" s="50" t="s">
        <v>380</v>
      </c>
      <c r="S1726" s="50" t="s">
        <v>337</v>
      </c>
      <c r="T1726" s="50" t="s">
        <v>185</v>
      </c>
      <c r="U1726" s="151">
        <f t="shared" si="563"/>
        <v>0</v>
      </c>
      <c r="V1726" s="50">
        <f t="shared" si="564"/>
        <v>1</v>
      </c>
      <c r="W1726" s="152">
        <f t="shared" si="565"/>
        <v>9.0277777777777735E-2</v>
      </c>
      <c r="X1726" s="152">
        <f t="shared" si="566"/>
        <v>9.0277777777777735E-2</v>
      </c>
      <c r="Y1726" s="134">
        <f t="shared" si="567"/>
        <v>1</v>
      </c>
      <c r="Z1726" s="152">
        <f t="shared" si="568"/>
        <v>0</v>
      </c>
      <c r="AA1726" s="152">
        <f t="shared" si="569"/>
        <v>9.0277777777777735E-2</v>
      </c>
      <c r="AB1726" s="91">
        <f t="shared" si="570"/>
        <v>19</v>
      </c>
      <c r="AC1726" s="81">
        <f t="shared" si="571"/>
        <v>6</v>
      </c>
      <c r="AD1726" s="81">
        <f t="shared" si="572"/>
        <v>24</v>
      </c>
      <c r="AE1726" s="81" t="str">
        <f t="shared" si="573"/>
        <v>6-24</v>
      </c>
      <c r="AF1726" s="152">
        <f t="shared" si="574"/>
        <v>2.083333333333337E-2</v>
      </c>
      <c r="AG1726" s="153">
        <f t="shared" si="575"/>
        <v>0</v>
      </c>
      <c r="AH1726" s="85">
        <f t="shared" si="576"/>
        <v>1</v>
      </c>
      <c r="AI1726" s="81">
        <f t="shared" si="577"/>
        <v>24</v>
      </c>
    </row>
    <row r="1727" spans="2:35" ht="30" x14ac:dyDescent="0.25">
      <c r="B1727" s="50" t="s">
        <v>147</v>
      </c>
      <c r="C1727" s="85">
        <v>619</v>
      </c>
      <c r="D1727" s="85">
        <f t="shared" si="609"/>
        <v>0</v>
      </c>
      <c r="E1727" s="72" t="s">
        <v>2496</v>
      </c>
      <c r="F1727" s="50" t="s">
        <v>903</v>
      </c>
      <c r="G1727" s="70">
        <v>0.29166666666666669</v>
      </c>
      <c r="H1727" s="70">
        <v>0.58333333333333337</v>
      </c>
      <c r="I1727" s="71">
        <v>44366</v>
      </c>
      <c r="J1727" s="71">
        <v>44366</v>
      </c>
      <c r="K1727" s="71">
        <v>44366</v>
      </c>
      <c r="L1727" s="71">
        <v>44366</v>
      </c>
      <c r="M1727" s="70">
        <v>0.3125</v>
      </c>
      <c r="N1727" s="70">
        <v>0.375</v>
      </c>
      <c r="O1727" s="72" t="s">
        <v>2495</v>
      </c>
      <c r="P1727" s="50" t="s">
        <v>148</v>
      </c>
      <c r="Q1727" s="50" t="s">
        <v>77</v>
      </c>
      <c r="R1727" s="50" t="s">
        <v>349</v>
      </c>
      <c r="S1727" s="50" t="s">
        <v>337</v>
      </c>
      <c r="T1727" s="50" t="s">
        <v>184</v>
      </c>
      <c r="U1727" s="151">
        <f t="shared" si="563"/>
        <v>0</v>
      </c>
      <c r="V1727" s="50">
        <f t="shared" si="564"/>
        <v>1</v>
      </c>
      <c r="W1727" s="152">
        <f t="shared" si="565"/>
        <v>0.20866666666666667</v>
      </c>
      <c r="X1727" s="152">
        <f t="shared" si="566"/>
        <v>0.2499966666666667</v>
      </c>
      <c r="Y1727" s="134">
        <f t="shared" si="567"/>
        <v>1</v>
      </c>
      <c r="Z1727" s="152">
        <f t="shared" si="568"/>
        <v>0</v>
      </c>
      <c r="AA1727" s="152">
        <f t="shared" si="569"/>
        <v>0.2499966666666667</v>
      </c>
      <c r="AB1727" s="91">
        <f t="shared" si="570"/>
        <v>19</v>
      </c>
      <c r="AC1727" s="81">
        <f t="shared" si="571"/>
        <v>6</v>
      </c>
      <c r="AD1727" s="81">
        <f t="shared" si="572"/>
        <v>24</v>
      </c>
      <c r="AE1727" s="81" t="str">
        <f t="shared" si="573"/>
        <v>6-24</v>
      </c>
      <c r="AF1727" s="152">
        <f t="shared" si="574"/>
        <v>6.25E-2</v>
      </c>
      <c r="AG1727" s="153">
        <f t="shared" si="575"/>
        <v>0</v>
      </c>
      <c r="AH1727" s="85">
        <f t="shared" si="576"/>
        <v>1</v>
      </c>
      <c r="AI1727" s="81">
        <f t="shared" si="577"/>
        <v>24</v>
      </c>
    </row>
    <row r="1728" spans="2:35" ht="30" x14ac:dyDescent="0.25">
      <c r="B1728" s="50" t="s">
        <v>147</v>
      </c>
      <c r="C1728" s="85">
        <v>619</v>
      </c>
      <c r="D1728" s="85">
        <f t="shared" si="609"/>
        <v>0</v>
      </c>
      <c r="E1728" s="72" t="s">
        <v>2506</v>
      </c>
      <c r="F1728" s="50" t="s">
        <v>887</v>
      </c>
      <c r="G1728" s="70">
        <v>0.29166666666666669</v>
      </c>
      <c r="H1728" s="70">
        <v>0.58333333333333337</v>
      </c>
      <c r="I1728" s="71">
        <v>44366</v>
      </c>
      <c r="J1728" s="71">
        <v>44366</v>
      </c>
      <c r="K1728" s="71">
        <v>44366</v>
      </c>
      <c r="L1728" s="71">
        <v>44366</v>
      </c>
      <c r="M1728" s="70">
        <v>0.375</v>
      </c>
      <c r="N1728" s="70">
        <v>0.41666666666666669</v>
      </c>
      <c r="O1728" s="72" t="s">
        <v>72</v>
      </c>
      <c r="P1728" s="50" t="s">
        <v>148</v>
      </c>
      <c r="Q1728" s="50" t="s">
        <v>77</v>
      </c>
      <c r="R1728" s="50" t="s">
        <v>443</v>
      </c>
      <c r="S1728" s="50" t="s">
        <v>337</v>
      </c>
      <c r="T1728" s="50" t="s">
        <v>184</v>
      </c>
      <c r="U1728" s="151">
        <f t="shared" si="563"/>
        <v>0</v>
      </c>
      <c r="V1728" s="50">
        <f t="shared" si="564"/>
        <v>1</v>
      </c>
      <c r="W1728" s="152">
        <f t="shared" si="565"/>
        <v>0.20866666666666667</v>
      </c>
      <c r="X1728" s="152">
        <f t="shared" si="566"/>
        <v>0.2499966666666667</v>
      </c>
      <c r="Y1728" s="134">
        <f t="shared" si="567"/>
        <v>1</v>
      </c>
      <c r="Z1728" s="152">
        <f t="shared" si="568"/>
        <v>0</v>
      </c>
      <c r="AA1728" s="152">
        <f t="shared" si="569"/>
        <v>0.2499966666666667</v>
      </c>
      <c r="AB1728" s="91">
        <f t="shared" si="570"/>
        <v>19</v>
      </c>
      <c r="AC1728" s="81">
        <f t="shared" si="571"/>
        <v>6</v>
      </c>
      <c r="AD1728" s="81">
        <f t="shared" si="572"/>
        <v>24</v>
      </c>
      <c r="AE1728" s="81" t="str">
        <f t="shared" si="573"/>
        <v>6-24</v>
      </c>
      <c r="AF1728" s="152">
        <f t="shared" si="574"/>
        <v>4.1666666666666685E-2</v>
      </c>
      <c r="AG1728" s="153">
        <f t="shared" si="575"/>
        <v>0</v>
      </c>
      <c r="AH1728" s="85">
        <f t="shared" si="576"/>
        <v>1</v>
      </c>
      <c r="AI1728" s="81">
        <f t="shared" si="577"/>
        <v>24</v>
      </c>
    </row>
    <row r="1729" spans="2:35" x14ac:dyDescent="0.25">
      <c r="B1729" s="50" t="s">
        <v>190</v>
      </c>
      <c r="C1729" s="85">
        <v>619</v>
      </c>
      <c r="D1729" s="85">
        <f t="shared" si="609"/>
        <v>1</v>
      </c>
      <c r="E1729" s="50" t="s">
        <v>2505</v>
      </c>
      <c r="F1729" s="50" t="s">
        <v>903</v>
      </c>
      <c r="G1729" s="70">
        <v>0.29166666666666669</v>
      </c>
      <c r="H1729" s="70">
        <v>0.58333333333333337</v>
      </c>
      <c r="I1729" s="71">
        <v>44366</v>
      </c>
      <c r="J1729" s="71">
        <v>44366</v>
      </c>
      <c r="K1729" s="71">
        <v>44366</v>
      </c>
      <c r="L1729" s="71">
        <v>44366</v>
      </c>
      <c r="M1729" s="70">
        <v>0.41666666666666669</v>
      </c>
      <c r="N1729" s="70">
        <v>0.58333333333333337</v>
      </c>
      <c r="O1729" s="50" t="s">
        <v>272</v>
      </c>
      <c r="P1729" s="50" t="s">
        <v>148</v>
      </c>
      <c r="Q1729" s="50" t="s">
        <v>47</v>
      </c>
      <c r="R1729" s="50" t="s">
        <v>443</v>
      </c>
      <c r="S1729" s="50" t="s">
        <v>336</v>
      </c>
      <c r="T1729" s="50" t="s">
        <v>184</v>
      </c>
      <c r="U1729" s="151">
        <f t="shared" si="563"/>
        <v>0</v>
      </c>
      <c r="V1729" s="50">
        <f t="shared" si="564"/>
        <v>1</v>
      </c>
      <c r="W1729" s="152">
        <f t="shared" si="565"/>
        <v>0.20866666666666667</v>
      </c>
      <c r="X1729" s="152">
        <f t="shared" si="566"/>
        <v>0.2499966666666667</v>
      </c>
      <c r="Y1729" s="134">
        <f t="shared" si="567"/>
        <v>1</v>
      </c>
      <c r="Z1729" s="152">
        <f t="shared" si="568"/>
        <v>0</v>
      </c>
      <c r="AA1729" s="152">
        <f t="shared" si="569"/>
        <v>0.2499966666666667</v>
      </c>
      <c r="AB1729" s="91">
        <f t="shared" si="570"/>
        <v>19</v>
      </c>
      <c r="AC1729" s="81">
        <f t="shared" si="571"/>
        <v>6</v>
      </c>
      <c r="AD1729" s="81">
        <f t="shared" si="572"/>
        <v>24</v>
      </c>
      <c r="AE1729" s="81" t="str">
        <f t="shared" si="573"/>
        <v>6-24</v>
      </c>
      <c r="AF1729" s="152">
        <f t="shared" si="574"/>
        <v>0.16666666666666669</v>
      </c>
      <c r="AG1729" s="153">
        <f t="shared" si="575"/>
        <v>0</v>
      </c>
      <c r="AH1729" s="85">
        <f t="shared" si="576"/>
        <v>1</v>
      </c>
      <c r="AI1729" s="81">
        <f t="shared" si="577"/>
        <v>24</v>
      </c>
    </row>
    <row r="1730" spans="2:35" ht="30" x14ac:dyDescent="0.25">
      <c r="B1730" s="50" t="s">
        <v>104</v>
      </c>
      <c r="C1730" s="85">
        <v>620</v>
      </c>
      <c r="D1730" s="85">
        <f t="shared" si="609"/>
        <v>0</v>
      </c>
      <c r="E1730" s="72" t="s">
        <v>2498</v>
      </c>
      <c r="F1730" s="50" t="s">
        <v>1908</v>
      </c>
      <c r="G1730" s="70">
        <v>0.35416666666666669</v>
      </c>
      <c r="H1730" s="70">
        <v>0.5</v>
      </c>
      <c r="I1730" s="71">
        <v>44366</v>
      </c>
      <c r="J1730" s="71">
        <v>44366</v>
      </c>
      <c r="K1730" s="71">
        <v>44366</v>
      </c>
      <c r="L1730" s="71">
        <v>44366</v>
      </c>
      <c r="M1730" s="70">
        <v>0.44444444444444442</v>
      </c>
      <c r="N1730" s="70">
        <v>0.48958333333333331</v>
      </c>
      <c r="O1730" s="72" t="s">
        <v>2495</v>
      </c>
      <c r="P1730" s="50" t="s">
        <v>2172</v>
      </c>
      <c r="Q1730" s="50" t="s">
        <v>77</v>
      </c>
      <c r="R1730" s="50" t="s">
        <v>349</v>
      </c>
      <c r="S1730" s="50" t="s">
        <v>337</v>
      </c>
      <c r="T1730" s="50" t="s">
        <v>184</v>
      </c>
      <c r="U1730" s="151">
        <f t="shared" si="563"/>
        <v>0</v>
      </c>
      <c r="V1730" s="50">
        <f t="shared" si="564"/>
        <v>1</v>
      </c>
      <c r="W1730" s="152">
        <f t="shared" si="565"/>
        <v>0.14583333333333331</v>
      </c>
      <c r="X1730" s="152">
        <f t="shared" si="566"/>
        <v>0.14583333333333331</v>
      </c>
      <c r="Y1730" s="134">
        <f t="shared" si="567"/>
        <v>1</v>
      </c>
      <c r="Z1730" s="152">
        <f t="shared" si="568"/>
        <v>0</v>
      </c>
      <c r="AA1730" s="152">
        <f t="shared" si="569"/>
        <v>0.14583333333333331</v>
      </c>
      <c r="AB1730" s="91">
        <f t="shared" si="570"/>
        <v>19</v>
      </c>
      <c r="AC1730" s="81">
        <f t="shared" si="571"/>
        <v>6</v>
      </c>
      <c r="AD1730" s="81">
        <f t="shared" si="572"/>
        <v>24</v>
      </c>
      <c r="AE1730" s="81" t="str">
        <f t="shared" si="573"/>
        <v>6-24</v>
      </c>
      <c r="AF1730" s="152">
        <f t="shared" si="574"/>
        <v>4.5138888888888895E-2</v>
      </c>
      <c r="AG1730" s="153">
        <f t="shared" si="575"/>
        <v>0</v>
      </c>
      <c r="AH1730" s="85">
        <f t="shared" si="576"/>
        <v>1</v>
      </c>
      <c r="AI1730" s="81">
        <f t="shared" si="577"/>
        <v>24</v>
      </c>
    </row>
    <row r="1731" spans="2:35" x14ac:dyDescent="0.25">
      <c r="B1731" s="50" t="s">
        <v>104</v>
      </c>
      <c r="C1731" s="85">
        <v>620</v>
      </c>
      <c r="D1731" s="85">
        <f t="shared" si="609"/>
        <v>0</v>
      </c>
      <c r="E1731" s="50" t="s">
        <v>2507</v>
      </c>
      <c r="F1731" s="50" t="s">
        <v>1338</v>
      </c>
      <c r="G1731" s="70">
        <v>0.35416666666666669</v>
      </c>
      <c r="H1731" s="70">
        <v>0.5</v>
      </c>
      <c r="I1731" s="71">
        <v>44366</v>
      </c>
      <c r="J1731" s="71">
        <v>44366</v>
      </c>
      <c r="K1731" s="71">
        <v>44366</v>
      </c>
      <c r="L1731" s="71">
        <v>44366</v>
      </c>
      <c r="M1731" s="70">
        <v>0.35416666666666669</v>
      </c>
      <c r="N1731" s="70">
        <v>0.47222222222222227</v>
      </c>
      <c r="O1731" s="50" t="s">
        <v>400</v>
      </c>
      <c r="P1731" s="50" t="s">
        <v>2172</v>
      </c>
      <c r="Q1731" s="50" t="s">
        <v>77</v>
      </c>
      <c r="R1731" s="50" t="s">
        <v>352</v>
      </c>
      <c r="S1731" s="50" t="s">
        <v>336</v>
      </c>
      <c r="T1731" s="50" t="s">
        <v>184</v>
      </c>
      <c r="U1731" s="151">
        <f t="shared" si="563"/>
        <v>0</v>
      </c>
      <c r="V1731" s="50">
        <f t="shared" si="564"/>
        <v>1</v>
      </c>
      <c r="W1731" s="152">
        <f t="shared" si="565"/>
        <v>0.14583333333333331</v>
      </c>
      <c r="X1731" s="152">
        <f t="shared" si="566"/>
        <v>0.14583333333333331</v>
      </c>
      <c r="Y1731" s="134">
        <f t="shared" si="567"/>
        <v>1</v>
      </c>
      <c r="Z1731" s="152">
        <f t="shared" si="568"/>
        <v>0</v>
      </c>
      <c r="AA1731" s="152">
        <f t="shared" si="569"/>
        <v>0.14583333333333331</v>
      </c>
      <c r="AB1731" s="91">
        <f t="shared" si="570"/>
        <v>19</v>
      </c>
      <c r="AC1731" s="81">
        <f t="shared" si="571"/>
        <v>6</v>
      </c>
      <c r="AD1731" s="81">
        <f t="shared" si="572"/>
        <v>24</v>
      </c>
      <c r="AE1731" s="81" t="str">
        <f t="shared" si="573"/>
        <v>6-24</v>
      </c>
      <c r="AF1731" s="152">
        <f t="shared" si="574"/>
        <v>0.11805555555555558</v>
      </c>
      <c r="AG1731" s="153">
        <f t="shared" si="575"/>
        <v>0</v>
      </c>
      <c r="AH1731" s="85">
        <f t="shared" si="576"/>
        <v>1</v>
      </c>
      <c r="AI1731" s="81">
        <f t="shared" si="577"/>
        <v>24</v>
      </c>
    </row>
    <row r="1732" spans="2:35" x14ac:dyDescent="0.25">
      <c r="B1732" s="50" t="s">
        <v>104</v>
      </c>
      <c r="C1732" s="85">
        <v>620</v>
      </c>
      <c r="D1732" s="85">
        <f t="shared" si="609"/>
        <v>0</v>
      </c>
      <c r="E1732" s="50" t="s">
        <v>2508</v>
      </c>
      <c r="F1732" s="50" t="s">
        <v>344</v>
      </c>
      <c r="G1732" s="70">
        <v>0.35416666666666669</v>
      </c>
      <c r="H1732" s="70">
        <v>0.5</v>
      </c>
      <c r="I1732" s="71">
        <v>44366</v>
      </c>
      <c r="J1732" s="71">
        <v>44366</v>
      </c>
      <c r="K1732" s="71">
        <v>44366</v>
      </c>
      <c r="L1732" s="71">
        <v>44366</v>
      </c>
      <c r="M1732" s="70">
        <v>0.38194444444444442</v>
      </c>
      <c r="N1732" s="70">
        <v>0.5</v>
      </c>
      <c r="O1732" s="50" t="s">
        <v>738</v>
      </c>
      <c r="P1732" s="50" t="s">
        <v>2172</v>
      </c>
      <c r="Q1732" s="50" t="s">
        <v>77</v>
      </c>
      <c r="R1732" s="50" t="s">
        <v>344</v>
      </c>
      <c r="S1732" s="50" t="s">
        <v>336</v>
      </c>
      <c r="T1732" s="50" t="s">
        <v>184</v>
      </c>
      <c r="U1732" s="151">
        <f t="shared" si="563"/>
        <v>0</v>
      </c>
      <c r="V1732" s="50">
        <f t="shared" si="564"/>
        <v>1</v>
      </c>
      <c r="W1732" s="152">
        <f t="shared" si="565"/>
        <v>0.14583333333333331</v>
      </c>
      <c r="X1732" s="152">
        <f t="shared" si="566"/>
        <v>0.14583333333333331</v>
      </c>
      <c r="Y1732" s="134">
        <f t="shared" si="567"/>
        <v>1</v>
      </c>
      <c r="Z1732" s="152">
        <f t="shared" si="568"/>
        <v>0</v>
      </c>
      <c r="AA1732" s="152">
        <f t="shared" si="569"/>
        <v>0.14583333333333331</v>
      </c>
      <c r="AB1732" s="91">
        <f t="shared" si="570"/>
        <v>19</v>
      </c>
      <c r="AC1732" s="81">
        <f t="shared" si="571"/>
        <v>6</v>
      </c>
      <c r="AD1732" s="81">
        <f t="shared" si="572"/>
        <v>24</v>
      </c>
      <c r="AE1732" s="81" t="str">
        <f t="shared" si="573"/>
        <v>6-24</v>
      </c>
      <c r="AF1732" s="152">
        <f t="shared" si="574"/>
        <v>0.11805555555555558</v>
      </c>
      <c r="AG1732" s="153">
        <f t="shared" si="575"/>
        <v>0</v>
      </c>
      <c r="AH1732" s="85">
        <f t="shared" si="576"/>
        <v>1</v>
      </c>
      <c r="AI1732" s="81">
        <f t="shared" si="577"/>
        <v>24</v>
      </c>
    </row>
    <row r="1733" spans="2:35" x14ac:dyDescent="0.25">
      <c r="B1733" s="50" t="s">
        <v>105</v>
      </c>
      <c r="C1733" s="85">
        <v>620</v>
      </c>
      <c r="D1733" s="85">
        <f t="shared" si="609"/>
        <v>1</v>
      </c>
      <c r="E1733" s="50" t="s">
        <v>2518</v>
      </c>
      <c r="F1733" s="50" t="s">
        <v>903</v>
      </c>
      <c r="G1733" s="70">
        <v>0.35416666666666669</v>
      </c>
      <c r="H1733" s="70">
        <v>0.5</v>
      </c>
      <c r="I1733" s="71">
        <v>44366</v>
      </c>
      <c r="J1733" s="71">
        <v>44366</v>
      </c>
      <c r="K1733" s="71">
        <v>44366</v>
      </c>
      <c r="L1733" s="71">
        <v>44366</v>
      </c>
      <c r="M1733" s="70">
        <v>0.35416666666666669</v>
      </c>
      <c r="N1733" s="70">
        <v>0.375</v>
      </c>
      <c r="O1733" s="50" t="s">
        <v>2176</v>
      </c>
      <c r="P1733" s="50" t="s">
        <v>2172</v>
      </c>
      <c r="Q1733" s="50" t="s">
        <v>77</v>
      </c>
      <c r="R1733" s="50" t="s">
        <v>2138</v>
      </c>
      <c r="S1733" s="50" t="s">
        <v>337</v>
      </c>
      <c r="T1733" s="50" t="s">
        <v>184</v>
      </c>
      <c r="U1733" s="151">
        <f t="shared" ref="U1733:U1776" si="610">+J1733-I1733</f>
        <v>0</v>
      </c>
      <c r="V1733" s="50">
        <f t="shared" ref="V1733:V1776" si="611">IF(AND(G1733&lt;&gt;"",H1733&lt;&gt;""),1,0)</f>
        <v>1</v>
      </c>
      <c r="W1733" s="152">
        <f t="shared" ref="W1733:W1776" si="612">IF(OR(V1733=0,G1733="",H1733=""),0,IF(AND(V1733=1,U1733&lt;1,I1733=J1733,(H1733-G1733)&lt;=0.2075),H1733-G1733,IF(AND(V1733=1,U1733&lt;1,I1733=J1733,(H1733-G1733)&gt;0.2075),H1733-G1733-0.083,IF(AND(V1733=1,U1733&gt;1),((U1733-1)*0.3541)+(H1733-$AE$5)+($AF$5-G1733-0.083),IF(AND(V1733=1,U1733=1,I1733&lt;&gt;J1733,(H1733-G1733)&lt;=0.332),(H1733-$AE$5)+($AF$5-G1733)-0.166,(H1733-$AE$5)+($AF$5-G1733))))))</f>
        <v>0.14583333333333331</v>
      </c>
      <c r="X1733" s="152">
        <f t="shared" ref="X1733:X1776" si="613">IF(OR(V1733=0,G1733="",H1733=""),0,IF(AND(V1733=1,U1733&lt;1,I1733=J1733,(H1733-G1733)&lt;=0.2075),H1733-G1733,IF(AND(V1733=1,U1733&lt;1,I1733=J1733,(H1733-G1733)&gt;0.2075),H1733-G1733-0.04167,IF(AND(V1733=1,U1733&gt;1),((U1733-1)*0.583)+(H1733-$AE$3)+($AF$3-G1733-0.04167),IF(AND(V1733=1,U1733=1,I1733&lt;&gt;J1733,(H1733-G1733)&lt;=0.332),(H1733-$AE$3)+($AF$3-G1733)-0.166,(H1733-$AE$3)+($AF$3-G1733))))))</f>
        <v>0.14583333333333331</v>
      </c>
      <c r="Y1733" s="134">
        <f t="shared" ref="Y1733:Y1776" si="614">IFERROR(IF(H1733&gt;VLOOKUP(T1733,$AH$2:$AI$5,2,0),0,1),1)</f>
        <v>1</v>
      </c>
      <c r="Z1733" s="152">
        <f t="shared" ref="Z1733:Z1776" si="615">IF(Y1733=1,0,($AF$3-H1733))</f>
        <v>0</v>
      </c>
      <c r="AA1733" s="152">
        <f t="shared" ref="AA1733:AA1776" si="616">X1733+Z1733</f>
        <v>0.14583333333333331</v>
      </c>
      <c r="AB1733" s="91">
        <f t="shared" ref="AB1733:AB1776" si="617">DAY(J1733)</f>
        <v>19</v>
      </c>
      <c r="AC1733" s="81">
        <f t="shared" ref="AC1733:AC1776" si="618">MONTH(J1733)</f>
        <v>6</v>
      </c>
      <c r="AD1733" s="81">
        <f t="shared" ref="AD1733:AD1776" si="619">WEEKNUM(J1733,21)</f>
        <v>24</v>
      </c>
      <c r="AE1733" s="81" t="str">
        <f t="shared" ref="AE1733:AE1776" si="620">AC1733&amp;"-"&amp;AD1733</f>
        <v>6-24</v>
      </c>
      <c r="AF1733" s="152">
        <f t="shared" ref="AF1733:AF1776" si="621">IFERROR(IF(OR(AH1733=0,M1733="",N1733=""),0,IF(AND(AH1733=1,AG1733&lt;1,K1733=L1733,(N1733-M1733)&lt;=0.2075),N1733-M1733,IF(AND(AH1733=1,AG1733&lt;1,K1733=L1733,(N1733-M1733)&gt;0.2075),N1733-M1733-0.083,IF(AND(AH1733=1,AG1733&gt;1),((AG1733-1)*0.3541)+(N1733-$AE$5)+($AF$5-M1733-0.083),IF(AND(AH1733=1,AG1733=1,K1733&lt;&gt;L1733,(N1733-M1733)&lt;=0.332),(N1733-$AE$5)+($AF$5-M1733)-0.166,(N1733-$AE$5)+($AF$5-M1733)))))),"")</f>
        <v>2.0833333333333315E-2</v>
      </c>
      <c r="AG1733" s="153">
        <f t="shared" ref="AG1733:AG1776" si="622">(L1733-K1733)</f>
        <v>0</v>
      </c>
      <c r="AH1733" s="85">
        <f t="shared" ref="AH1733:AH1776" si="623">IF(AND(R1733&lt;&gt;"",S1733&lt;&gt;""),1,0)</f>
        <v>1</v>
      </c>
      <c r="AI1733" s="81">
        <f t="shared" ref="AI1733:AI1776" si="624">WEEKNUM(L1733,21)</f>
        <v>24</v>
      </c>
    </row>
    <row r="1734" spans="2:35" ht="30" x14ac:dyDescent="0.25">
      <c r="B1734" s="50" t="s">
        <v>199</v>
      </c>
      <c r="C1734" s="85">
        <v>621</v>
      </c>
      <c r="D1734" s="85">
        <f t="shared" si="609"/>
        <v>0</v>
      </c>
      <c r="E1734" s="50" t="s">
        <v>2509</v>
      </c>
      <c r="F1734" s="50" t="s">
        <v>903</v>
      </c>
      <c r="G1734" s="70">
        <v>0.375</v>
      </c>
      <c r="H1734" s="70">
        <v>0.41666666666666669</v>
      </c>
      <c r="I1734" s="71">
        <v>44366</v>
      </c>
      <c r="J1734" s="71">
        <v>44366</v>
      </c>
      <c r="K1734" s="71">
        <v>44366</v>
      </c>
      <c r="L1734" s="71">
        <v>44366</v>
      </c>
      <c r="M1734" s="70">
        <v>0.39583333333333331</v>
      </c>
      <c r="N1734" s="70">
        <v>0.41666666666666669</v>
      </c>
      <c r="O1734" s="72" t="s">
        <v>2126</v>
      </c>
      <c r="P1734" s="50" t="s">
        <v>280</v>
      </c>
      <c r="Q1734" s="50" t="s">
        <v>77</v>
      </c>
      <c r="R1734" s="50" t="s">
        <v>443</v>
      </c>
      <c r="S1734" s="50" t="s">
        <v>336</v>
      </c>
      <c r="T1734" s="50" t="s">
        <v>185</v>
      </c>
      <c r="U1734" s="151">
        <f t="shared" si="610"/>
        <v>0</v>
      </c>
      <c r="V1734" s="50">
        <f t="shared" si="611"/>
        <v>1</v>
      </c>
      <c r="W1734" s="152">
        <f t="shared" si="612"/>
        <v>4.1666666666666685E-2</v>
      </c>
      <c r="X1734" s="152">
        <f t="shared" si="613"/>
        <v>4.1666666666666685E-2</v>
      </c>
      <c r="Y1734" s="134">
        <f t="shared" si="614"/>
        <v>1</v>
      </c>
      <c r="Z1734" s="152">
        <f t="shared" si="615"/>
        <v>0</v>
      </c>
      <c r="AA1734" s="152">
        <f t="shared" si="616"/>
        <v>4.1666666666666685E-2</v>
      </c>
      <c r="AB1734" s="91">
        <f t="shared" si="617"/>
        <v>19</v>
      </c>
      <c r="AC1734" s="81">
        <f t="shared" si="618"/>
        <v>6</v>
      </c>
      <c r="AD1734" s="81">
        <f t="shared" si="619"/>
        <v>24</v>
      </c>
      <c r="AE1734" s="81" t="str">
        <f t="shared" si="620"/>
        <v>6-24</v>
      </c>
      <c r="AF1734" s="152">
        <f t="shared" si="621"/>
        <v>2.083333333333337E-2</v>
      </c>
      <c r="AG1734" s="153">
        <f t="shared" si="622"/>
        <v>0</v>
      </c>
      <c r="AH1734" s="85">
        <f t="shared" si="623"/>
        <v>1</v>
      </c>
      <c r="AI1734" s="81">
        <f t="shared" si="624"/>
        <v>24</v>
      </c>
    </row>
    <row r="1735" spans="2:35" ht="30" x14ac:dyDescent="0.25">
      <c r="B1735" s="50" t="s">
        <v>199</v>
      </c>
      <c r="C1735" s="85">
        <v>621</v>
      </c>
      <c r="D1735" s="85">
        <f t="shared" si="609"/>
        <v>1</v>
      </c>
      <c r="E1735" s="72" t="s">
        <v>2514</v>
      </c>
      <c r="F1735" s="50" t="s">
        <v>903</v>
      </c>
      <c r="G1735" s="70">
        <v>0.375</v>
      </c>
      <c r="H1735" s="70">
        <v>0.41666666666666669</v>
      </c>
      <c r="I1735" s="71">
        <v>44366</v>
      </c>
      <c r="J1735" s="71">
        <v>44366</v>
      </c>
      <c r="K1735" s="71">
        <v>44366</v>
      </c>
      <c r="L1735" s="71">
        <v>44366</v>
      </c>
      <c r="M1735" s="70">
        <v>0.375</v>
      </c>
      <c r="N1735" s="70">
        <v>0.41666666666666669</v>
      </c>
      <c r="O1735" s="72" t="s">
        <v>2515</v>
      </c>
      <c r="P1735" s="50" t="s">
        <v>280</v>
      </c>
      <c r="Q1735" s="50" t="s">
        <v>77</v>
      </c>
      <c r="R1735" s="50" t="s">
        <v>2138</v>
      </c>
      <c r="S1735" s="50" t="s">
        <v>336</v>
      </c>
      <c r="T1735" s="50" t="s">
        <v>185</v>
      </c>
      <c r="U1735" s="151">
        <f t="shared" si="610"/>
        <v>0</v>
      </c>
      <c r="V1735" s="50">
        <f t="shared" si="611"/>
        <v>1</v>
      </c>
      <c r="W1735" s="152">
        <f t="shared" si="612"/>
        <v>4.1666666666666685E-2</v>
      </c>
      <c r="X1735" s="152">
        <f t="shared" si="613"/>
        <v>4.1666666666666685E-2</v>
      </c>
      <c r="Y1735" s="134">
        <f t="shared" si="614"/>
        <v>1</v>
      </c>
      <c r="Z1735" s="152">
        <f t="shared" si="615"/>
        <v>0</v>
      </c>
      <c r="AA1735" s="152">
        <f t="shared" si="616"/>
        <v>4.1666666666666685E-2</v>
      </c>
      <c r="AB1735" s="91">
        <f t="shared" si="617"/>
        <v>19</v>
      </c>
      <c r="AC1735" s="81">
        <f t="shared" si="618"/>
        <v>6</v>
      </c>
      <c r="AD1735" s="81">
        <f t="shared" si="619"/>
        <v>24</v>
      </c>
      <c r="AE1735" s="81" t="str">
        <f t="shared" si="620"/>
        <v>6-24</v>
      </c>
      <c r="AF1735" s="152">
        <f t="shared" si="621"/>
        <v>4.1666666666666685E-2</v>
      </c>
      <c r="AG1735" s="153">
        <f t="shared" si="622"/>
        <v>0</v>
      </c>
      <c r="AH1735" s="85">
        <f t="shared" si="623"/>
        <v>1</v>
      </c>
      <c r="AI1735" s="81">
        <f t="shared" si="624"/>
        <v>24</v>
      </c>
    </row>
    <row r="1736" spans="2:35" x14ac:dyDescent="0.25">
      <c r="B1736" s="50" t="s">
        <v>97</v>
      </c>
      <c r="C1736" s="85">
        <v>622</v>
      </c>
      <c r="D1736" s="85">
        <f t="shared" si="609"/>
        <v>1</v>
      </c>
      <c r="E1736" s="50" t="s">
        <v>2510</v>
      </c>
      <c r="F1736" s="50" t="s">
        <v>903</v>
      </c>
      <c r="G1736" s="70">
        <v>0.3125</v>
      </c>
      <c r="H1736" s="70">
        <v>0.40277777777777773</v>
      </c>
      <c r="I1736" s="71">
        <v>44364</v>
      </c>
      <c r="J1736" s="71">
        <v>44364</v>
      </c>
      <c r="K1736" s="71">
        <v>44364</v>
      </c>
      <c r="L1736" s="71">
        <v>44364</v>
      </c>
      <c r="M1736" s="70">
        <v>0.3125</v>
      </c>
      <c r="N1736" s="70">
        <v>0.40277777777777773</v>
      </c>
      <c r="O1736" s="50" t="s">
        <v>2160</v>
      </c>
      <c r="P1736" s="50" t="s">
        <v>450</v>
      </c>
      <c r="Q1736" s="50" t="s">
        <v>47</v>
      </c>
      <c r="R1736" s="50" t="s">
        <v>2138</v>
      </c>
      <c r="S1736" s="50" t="s">
        <v>337</v>
      </c>
      <c r="T1736" s="50" t="s">
        <v>184</v>
      </c>
      <c r="U1736" s="151">
        <f t="shared" si="610"/>
        <v>0</v>
      </c>
      <c r="V1736" s="50">
        <f t="shared" si="611"/>
        <v>1</v>
      </c>
      <c r="W1736" s="152">
        <f t="shared" si="612"/>
        <v>9.0277777777777735E-2</v>
      </c>
      <c r="X1736" s="152">
        <f t="shared" si="613"/>
        <v>9.0277777777777735E-2</v>
      </c>
      <c r="Y1736" s="134">
        <f t="shared" si="614"/>
        <v>1</v>
      </c>
      <c r="Z1736" s="152">
        <f t="shared" si="615"/>
        <v>0</v>
      </c>
      <c r="AA1736" s="152">
        <f t="shared" si="616"/>
        <v>9.0277777777777735E-2</v>
      </c>
      <c r="AB1736" s="91">
        <f t="shared" si="617"/>
        <v>17</v>
      </c>
      <c r="AC1736" s="81">
        <f t="shared" si="618"/>
        <v>6</v>
      </c>
      <c r="AD1736" s="81">
        <f t="shared" si="619"/>
        <v>24</v>
      </c>
      <c r="AE1736" s="81" t="str">
        <f t="shared" si="620"/>
        <v>6-24</v>
      </c>
      <c r="AF1736" s="152">
        <f t="shared" si="621"/>
        <v>9.0277777777777735E-2</v>
      </c>
      <c r="AG1736" s="153">
        <f t="shared" si="622"/>
        <v>0</v>
      </c>
      <c r="AH1736" s="85">
        <f t="shared" si="623"/>
        <v>1</v>
      </c>
      <c r="AI1736" s="81">
        <f t="shared" si="624"/>
        <v>24</v>
      </c>
    </row>
    <row r="1737" spans="2:35" x14ac:dyDescent="0.25">
      <c r="B1737" s="50" t="s">
        <v>1003</v>
      </c>
      <c r="C1737" s="85">
        <v>623</v>
      </c>
      <c r="D1737" s="85">
        <f t="shared" si="609"/>
        <v>1</v>
      </c>
      <c r="E1737" s="50" t="s">
        <v>2512</v>
      </c>
      <c r="F1737" s="50" t="s">
        <v>903</v>
      </c>
      <c r="G1737" s="70">
        <v>0.42708333333333331</v>
      </c>
      <c r="H1737" s="70">
        <v>0.47291666666666665</v>
      </c>
      <c r="I1737" s="71">
        <v>44364</v>
      </c>
      <c r="J1737" s="71">
        <v>44364</v>
      </c>
      <c r="K1737" s="71">
        <v>44364</v>
      </c>
      <c r="L1737" s="71">
        <v>44364</v>
      </c>
      <c r="M1737" s="70">
        <v>0.42708333333333331</v>
      </c>
      <c r="N1737" s="70">
        <v>0.47291666666666665</v>
      </c>
      <c r="O1737" s="50" t="s">
        <v>2160</v>
      </c>
      <c r="P1737" s="50" t="s">
        <v>122</v>
      </c>
      <c r="Q1737" s="50" t="s">
        <v>47</v>
      </c>
      <c r="R1737" s="50" t="s">
        <v>2138</v>
      </c>
      <c r="S1737" s="50" t="s">
        <v>337</v>
      </c>
      <c r="T1737" s="50" t="s">
        <v>184</v>
      </c>
      <c r="U1737" s="151">
        <f t="shared" si="610"/>
        <v>0</v>
      </c>
      <c r="V1737" s="50">
        <f t="shared" si="611"/>
        <v>1</v>
      </c>
      <c r="W1737" s="152">
        <f t="shared" si="612"/>
        <v>4.5833333333333337E-2</v>
      </c>
      <c r="X1737" s="152">
        <f t="shared" si="613"/>
        <v>4.5833333333333337E-2</v>
      </c>
      <c r="Y1737" s="134">
        <f t="shared" si="614"/>
        <v>1</v>
      </c>
      <c r="Z1737" s="152">
        <f t="shared" si="615"/>
        <v>0</v>
      </c>
      <c r="AA1737" s="152">
        <f t="shared" si="616"/>
        <v>4.5833333333333337E-2</v>
      </c>
      <c r="AB1737" s="91">
        <f t="shared" si="617"/>
        <v>17</v>
      </c>
      <c r="AC1737" s="81">
        <f t="shared" si="618"/>
        <v>6</v>
      </c>
      <c r="AD1737" s="81">
        <f t="shared" si="619"/>
        <v>24</v>
      </c>
      <c r="AE1737" s="81" t="str">
        <f t="shared" si="620"/>
        <v>6-24</v>
      </c>
      <c r="AF1737" s="152">
        <f t="shared" si="621"/>
        <v>4.5833333333333337E-2</v>
      </c>
      <c r="AG1737" s="153">
        <f t="shared" si="622"/>
        <v>0</v>
      </c>
      <c r="AH1737" s="85">
        <f t="shared" si="623"/>
        <v>1</v>
      </c>
      <c r="AI1737" s="81">
        <f t="shared" si="624"/>
        <v>24</v>
      </c>
    </row>
    <row r="1738" spans="2:35" x14ac:dyDescent="0.25">
      <c r="B1738" s="50" t="s">
        <v>149</v>
      </c>
      <c r="C1738" s="85">
        <v>624</v>
      </c>
      <c r="D1738" s="85">
        <f t="shared" si="609"/>
        <v>1</v>
      </c>
      <c r="E1738" s="50" t="s">
        <v>2517</v>
      </c>
      <c r="F1738" s="50" t="s">
        <v>903</v>
      </c>
      <c r="G1738" s="70">
        <v>0.30555555555555552</v>
      </c>
      <c r="H1738" s="70">
        <v>0.3263888888888889</v>
      </c>
      <c r="I1738" s="71">
        <v>44366</v>
      </c>
      <c r="J1738" s="71">
        <v>44366</v>
      </c>
      <c r="K1738" s="71">
        <v>44366</v>
      </c>
      <c r="L1738" s="71">
        <v>44366</v>
      </c>
      <c r="M1738" s="70">
        <v>0.30555555555555552</v>
      </c>
      <c r="N1738" s="70">
        <v>0.3263888888888889</v>
      </c>
      <c r="O1738" s="50" t="s">
        <v>2160</v>
      </c>
      <c r="P1738" s="50" t="s">
        <v>159</v>
      </c>
      <c r="Q1738" s="50" t="s">
        <v>77</v>
      </c>
      <c r="R1738" s="50" t="s">
        <v>2138</v>
      </c>
      <c r="S1738" s="50" t="s">
        <v>337</v>
      </c>
      <c r="T1738" s="50" t="s">
        <v>184</v>
      </c>
      <c r="U1738" s="151">
        <f t="shared" si="610"/>
        <v>0</v>
      </c>
      <c r="V1738" s="50">
        <f t="shared" si="611"/>
        <v>1</v>
      </c>
      <c r="W1738" s="152">
        <f t="shared" si="612"/>
        <v>2.083333333333337E-2</v>
      </c>
      <c r="X1738" s="152">
        <f t="shared" si="613"/>
        <v>2.083333333333337E-2</v>
      </c>
      <c r="Y1738" s="134">
        <f t="shared" si="614"/>
        <v>1</v>
      </c>
      <c r="Z1738" s="152">
        <f t="shared" si="615"/>
        <v>0</v>
      </c>
      <c r="AA1738" s="152">
        <f t="shared" si="616"/>
        <v>2.083333333333337E-2</v>
      </c>
      <c r="AB1738" s="91">
        <f t="shared" si="617"/>
        <v>19</v>
      </c>
      <c r="AC1738" s="81">
        <f t="shared" si="618"/>
        <v>6</v>
      </c>
      <c r="AD1738" s="81">
        <f t="shared" si="619"/>
        <v>24</v>
      </c>
      <c r="AE1738" s="81" t="str">
        <f t="shared" si="620"/>
        <v>6-24</v>
      </c>
      <c r="AF1738" s="152">
        <f t="shared" si="621"/>
        <v>2.083333333333337E-2</v>
      </c>
      <c r="AG1738" s="153">
        <f t="shared" si="622"/>
        <v>0</v>
      </c>
      <c r="AH1738" s="85">
        <f t="shared" si="623"/>
        <v>1</v>
      </c>
      <c r="AI1738" s="81">
        <f t="shared" si="624"/>
        <v>24</v>
      </c>
    </row>
    <row r="1739" spans="2:35" ht="30" x14ac:dyDescent="0.25">
      <c r="B1739" s="50" t="s">
        <v>226</v>
      </c>
      <c r="C1739" s="85">
        <v>625</v>
      </c>
      <c r="D1739" s="85">
        <f t="shared" si="609"/>
        <v>1</v>
      </c>
      <c r="E1739" s="50" t="s">
        <v>2519</v>
      </c>
      <c r="F1739" s="50" t="s">
        <v>903</v>
      </c>
      <c r="G1739" s="70">
        <v>0.45833333333333331</v>
      </c>
      <c r="H1739" s="70">
        <v>0.49305555555555558</v>
      </c>
      <c r="I1739" s="71">
        <v>44366</v>
      </c>
      <c r="J1739" s="71">
        <v>44366</v>
      </c>
      <c r="K1739" s="71">
        <v>44366</v>
      </c>
      <c r="L1739" s="71">
        <v>44366</v>
      </c>
      <c r="M1739" s="70">
        <v>0.45833333333333331</v>
      </c>
      <c r="N1739" s="70">
        <v>0.49305555555555558</v>
      </c>
      <c r="O1739" s="72" t="s">
        <v>2137</v>
      </c>
      <c r="P1739" s="50" t="s">
        <v>1658</v>
      </c>
      <c r="Q1739" s="50" t="s">
        <v>47</v>
      </c>
      <c r="R1739" s="50" t="s">
        <v>2138</v>
      </c>
      <c r="S1739" s="50" t="s">
        <v>337</v>
      </c>
      <c r="T1739" s="50" t="s">
        <v>185</v>
      </c>
      <c r="U1739" s="151">
        <f t="shared" si="610"/>
        <v>0</v>
      </c>
      <c r="V1739" s="50">
        <f t="shared" si="611"/>
        <v>1</v>
      </c>
      <c r="W1739" s="152">
        <f t="shared" si="612"/>
        <v>3.4722222222222265E-2</v>
      </c>
      <c r="X1739" s="152">
        <f t="shared" si="613"/>
        <v>3.4722222222222265E-2</v>
      </c>
      <c r="Y1739" s="134">
        <f t="shared" si="614"/>
        <v>1</v>
      </c>
      <c r="Z1739" s="152">
        <f t="shared" si="615"/>
        <v>0</v>
      </c>
      <c r="AA1739" s="152">
        <f t="shared" si="616"/>
        <v>3.4722222222222265E-2</v>
      </c>
      <c r="AB1739" s="91">
        <f t="shared" si="617"/>
        <v>19</v>
      </c>
      <c r="AC1739" s="81">
        <f t="shared" si="618"/>
        <v>6</v>
      </c>
      <c r="AD1739" s="81">
        <f t="shared" si="619"/>
        <v>24</v>
      </c>
      <c r="AE1739" s="81" t="str">
        <f t="shared" si="620"/>
        <v>6-24</v>
      </c>
      <c r="AF1739" s="152">
        <f t="shared" si="621"/>
        <v>3.4722222222222265E-2</v>
      </c>
      <c r="AG1739" s="153">
        <f t="shared" si="622"/>
        <v>0</v>
      </c>
      <c r="AH1739" s="85">
        <f t="shared" si="623"/>
        <v>1</v>
      </c>
      <c r="AI1739" s="81">
        <f t="shared" si="624"/>
        <v>24</v>
      </c>
    </row>
    <row r="1740" spans="2:35" ht="30" x14ac:dyDescent="0.25">
      <c r="B1740" s="50" t="s">
        <v>135</v>
      </c>
      <c r="C1740" s="85">
        <v>626</v>
      </c>
      <c r="D1740" s="85">
        <f t="shared" si="609"/>
        <v>1</v>
      </c>
      <c r="E1740" s="50" t="s">
        <v>2520</v>
      </c>
      <c r="F1740" s="50" t="s">
        <v>903</v>
      </c>
      <c r="G1740" s="70">
        <v>0.29166666666666669</v>
      </c>
      <c r="H1740" s="70">
        <v>0.70833333333333337</v>
      </c>
      <c r="I1740" s="71">
        <v>44365</v>
      </c>
      <c r="J1740" s="71">
        <v>44365</v>
      </c>
      <c r="K1740" s="71">
        <v>44365</v>
      </c>
      <c r="L1740" s="71">
        <v>44365</v>
      </c>
      <c r="M1740" s="70">
        <v>0.58333333333333337</v>
      </c>
      <c r="N1740" s="70">
        <v>0.72222222222222221</v>
      </c>
      <c r="O1740" s="72" t="s">
        <v>2137</v>
      </c>
      <c r="P1740" s="50" t="s">
        <v>137</v>
      </c>
      <c r="Q1740" s="50" t="s">
        <v>47</v>
      </c>
      <c r="R1740" s="50" t="s">
        <v>2138</v>
      </c>
      <c r="S1740" s="50" t="s">
        <v>337</v>
      </c>
      <c r="T1740" s="50" t="s">
        <v>184</v>
      </c>
      <c r="U1740" s="151">
        <f t="shared" si="610"/>
        <v>0</v>
      </c>
      <c r="V1740" s="50">
        <f t="shared" si="611"/>
        <v>1</v>
      </c>
      <c r="W1740" s="152">
        <f t="shared" si="612"/>
        <v>0.33366666666666667</v>
      </c>
      <c r="X1740" s="152">
        <f t="shared" si="613"/>
        <v>0.3749966666666667</v>
      </c>
      <c r="Y1740" s="134">
        <f t="shared" si="614"/>
        <v>0</v>
      </c>
      <c r="Z1740" s="152">
        <f t="shared" si="615"/>
        <v>0.16666666666666663</v>
      </c>
      <c r="AA1740" s="152">
        <f t="shared" si="616"/>
        <v>0.54166333333333339</v>
      </c>
      <c r="AB1740" s="91">
        <f t="shared" si="617"/>
        <v>18</v>
      </c>
      <c r="AC1740" s="81">
        <f t="shared" si="618"/>
        <v>6</v>
      </c>
      <c r="AD1740" s="81">
        <f t="shared" si="619"/>
        <v>24</v>
      </c>
      <c r="AE1740" s="81" t="str">
        <f t="shared" si="620"/>
        <v>6-24</v>
      </c>
      <c r="AF1740" s="152">
        <f t="shared" si="621"/>
        <v>0.13888888888888884</v>
      </c>
      <c r="AG1740" s="153">
        <f t="shared" si="622"/>
        <v>0</v>
      </c>
      <c r="AH1740" s="85">
        <f t="shared" si="623"/>
        <v>1</v>
      </c>
      <c r="AI1740" s="81">
        <f t="shared" si="624"/>
        <v>24</v>
      </c>
    </row>
    <row r="1741" spans="2:35" x14ac:dyDescent="0.25">
      <c r="B1741" s="50" t="s">
        <v>2523</v>
      </c>
      <c r="C1741" s="85">
        <v>627</v>
      </c>
      <c r="D1741" s="85">
        <f t="shared" si="609"/>
        <v>1</v>
      </c>
      <c r="E1741" s="50" t="s">
        <v>2517</v>
      </c>
      <c r="F1741" s="50" t="s">
        <v>903</v>
      </c>
      <c r="G1741" s="70">
        <v>0.58333333333333337</v>
      </c>
      <c r="H1741" s="70">
        <v>0.61111111111111105</v>
      </c>
      <c r="I1741" s="71">
        <v>44365</v>
      </c>
      <c r="J1741" s="71">
        <v>44365</v>
      </c>
      <c r="K1741" s="71">
        <v>44365</v>
      </c>
      <c r="L1741" s="71">
        <v>44365</v>
      </c>
      <c r="M1741" s="70">
        <v>0.58333333333333337</v>
      </c>
      <c r="N1741" s="70">
        <v>0.61111111111111105</v>
      </c>
      <c r="O1741" s="50" t="s">
        <v>2176</v>
      </c>
      <c r="P1741" s="50" t="s">
        <v>68</v>
      </c>
      <c r="Q1741" s="50" t="s">
        <v>77</v>
      </c>
      <c r="R1741" s="50" t="s">
        <v>2138</v>
      </c>
      <c r="S1741" s="50" t="s">
        <v>337</v>
      </c>
      <c r="T1741" s="50" t="s">
        <v>188</v>
      </c>
      <c r="U1741" s="151">
        <f t="shared" si="610"/>
        <v>0</v>
      </c>
      <c r="V1741" s="50">
        <f t="shared" si="611"/>
        <v>1</v>
      </c>
      <c r="W1741" s="152">
        <f t="shared" si="612"/>
        <v>2.7777777777777679E-2</v>
      </c>
      <c r="X1741" s="152">
        <f t="shared" si="613"/>
        <v>2.7777777777777679E-2</v>
      </c>
      <c r="Y1741" s="134">
        <f t="shared" si="614"/>
        <v>1</v>
      </c>
      <c r="Z1741" s="152">
        <f t="shared" si="615"/>
        <v>0</v>
      </c>
      <c r="AA1741" s="152">
        <f t="shared" si="616"/>
        <v>2.7777777777777679E-2</v>
      </c>
      <c r="AB1741" s="91">
        <f t="shared" si="617"/>
        <v>18</v>
      </c>
      <c r="AC1741" s="81">
        <f t="shared" si="618"/>
        <v>6</v>
      </c>
      <c r="AD1741" s="81">
        <f t="shared" si="619"/>
        <v>24</v>
      </c>
      <c r="AE1741" s="81" t="str">
        <f t="shared" si="620"/>
        <v>6-24</v>
      </c>
      <c r="AF1741" s="152">
        <f t="shared" si="621"/>
        <v>2.7777777777777679E-2</v>
      </c>
      <c r="AG1741" s="153">
        <f t="shared" si="622"/>
        <v>0</v>
      </c>
      <c r="AH1741" s="85">
        <f t="shared" si="623"/>
        <v>1</v>
      </c>
      <c r="AI1741" s="81">
        <f t="shared" si="624"/>
        <v>24</v>
      </c>
    </row>
    <row r="1742" spans="2:35" x14ac:dyDescent="0.25">
      <c r="B1742" s="50" t="s">
        <v>67</v>
      </c>
      <c r="C1742" s="85">
        <v>628</v>
      </c>
      <c r="D1742" s="85">
        <f t="shared" si="609"/>
        <v>0</v>
      </c>
      <c r="E1742" s="72" t="s">
        <v>2525</v>
      </c>
      <c r="F1742" s="50" t="s">
        <v>441</v>
      </c>
      <c r="G1742" s="70">
        <v>0.39583333333333331</v>
      </c>
      <c r="H1742" s="70">
        <v>0.66666666666666663</v>
      </c>
      <c r="I1742" s="71">
        <v>44366</v>
      </c>
      <c r="J1742" s="71">
        <v>44366</v>
      </c>
      <c r="K1742" s="71">
        <v>44366</v>
      </c>
      <c r="L1742" s="71">
        <v>44366</v>
      </c>
      <c r="M1742" s="70">
        <v>0.47222222222222227</v>
      </c>
      <c r="N1742" s="70">
        <v>0.66666666666666663</v>
      </c>
      <c r="O1742" s="50" t="s">
        <v>84</v>
      </c>
      <c r="P1742" s="50" t="s">
        <v>1175</v>
      </c>
      <c r="Q1742" s="50" t="s">
        <v>77</v>
      </c>
      <c r="R1742" s="50" t="s">
        <v>351</v>
      </c>
      <c r="S1742" s="50" t="s">
        <v>336</v>
      </c>
      <c r="T1742" s="50" t="s">
        <v>184</v>
      </c>
      <c r="U1742" s="151">
        <f t="shared" si="610"/>
        <v>0</v>
      </c>
      <c r="V1742" s="50">
        <f t="shared" si="611"/>
        <v>1</v>
      </c>
      <c r="W1742" s="152">
        <f t="shared" si="612"/>
        <v>0.1878333333333333</v>
      </c>
      <c r="X1742" s="152">
        <f t="shared" si="613"/>
        <v>0.22916333333333333</v>
      </c>
      <c r="Y1742" s="134">
        <f t="shared" si="614"/>
        <v>1</v>
      </c>
      <c r="Z1742" s="152">
        <f t="shared" si="615"/>
        <v>0</v>
      </c>
      <c r="AA1742" s="152">
        <f t="shared" si="616"/>
        <v>0.22916333333333333</v>
      </c>
      <c r="AB1742" s="91">
        <f t="shared" si="617"/>
        <v>19</v>
      </c>
      <c r="AC1742" s="81">
        <f t="shared" si="618"/>
        <v>6</v>
      </c>
      <c r="AD1742" s="81">
        <f t="shared" si="619"/>
        <v>24</v>
      </c>
      <c r="AE1742" s="81" t="str">
        <f t="shared" si="620"/>
        <v>6-24</v>
      </c>
      <c r="AF1742" s="152">
        <f t="shared" si="621"/>
        <v>0.19444444444444436</v>
      </c>
      <c r="AG1742" s="153">
        <f t="shared" si="622"/>
        <v>0</v>
      </c>
      <c r="AH1742" s="85">
        <f t="shared" si="623"/>
        <v>1</v>
      </c>
      <c r="AI1742" s="81">
        <f t="shared" si="624"/>
        <v>24</v>
      </c>
    </row>
    <row r="1743" spans="2:35" x14ac:dyDescent="0.25">
      <c r="B1743" s="50" t="s">
        <v>67</v>
      </c>
      <c r="C1743" s="85">
        <v>628</v>
      </c>
      <c r="D1743" s="85">
        <f t="shared" si="609"/>
        <v>0</v>
      </c>
      <c r="E1743" s="50" t="s">
        <v>2526</v>
      </c>
      <c r="F1743" s="50" t="s">
        <v>441</v>
      </c>
      <c r="G1743" s="70">
        <v>0.39583333333333331</v>
      </c>
      <c r="H1743" s="70">
        <v>0.66666666666666663</v>
      </c>
      <c r="I1743" s="71">
        <v>44366</v>
      </c>
      <c r="J1743" s="71">
        <v>44366</v>
      </c>
      <c r="K1743" s="71">
        <v>44366</v>
      </c>
      <c r="L1743" s="71">
        <v>44366</v>
      </c>
      <c r="M1743" s="70">
        <v>0.47222222222222227</v>
      </c>
      <c r="N1743" s="70">
        <v>0.56944444444444442</v>
      </c>
      <c r="O1743" s="50" t="s">
        <v>684</v>
      </c>
      <c r="P1743" s="50" t="s">
        <v>1175</v>
      </c>
      <c r="Q1743" s="50" t="s">
        <v>77</v>
      </c>
      <c r="R1743" s="50" t="s">
        <v>338</v>
      </c>
      <c r="S1743" s="50" t="s">
        <v>336</v>
      </c>
      <c r="T1743" s="50" t="s">
        <v>184</v>
      </c>
      <c r="U1743" s="151">
        <f t="shared" si="610"/>
        <v>0</v>
      </c>
      <c r="V1743" s="50">
        <f t="shared" si="611"/>
        <v>1</v>
      </c>
      <c r="W1743" s="152">
        <f t="shared" si="612"/>
        <v>0.1878333333333333</v>
      </c>
      <c r="X1743" s="152">
        <f t="shared" si="613"/>
        <v>0.22916333333333333</v>
      </c>
      <c r="Y1743" s="134">
        <f t="shared" si="614"/>
        <v>1</v>
      </c>
      <c r="Z1743" s="152">
        <f t="shared" si="615"/>
        <v>0</v>
      </c>
      <c r="AA1743" s="152">
        <f t="shared" si="616"/>
        <v>0.22916333333333333</v>
      </c>
      <c r="AB1743" s="91">
        <f t="shared" si="617"/>
        <v>19</v>
      </c>
      <c r="AC1743" s="81">
        <f t="shared" si="618"/>
        <v>6</v>
      </c>
      <c r="AD1743" s="81">
        <f t="shared" si="619"/>
        <v>24</v>
      </c>
      <c r="AE1743" s="81" t="str">
        <f t="shared" si="620"/>
        <v>6-24</v>
      </c>
      <c r="AF1743" s="152">
        <f t="shared" si="621"/>
        <v>9.7222222222222154E-2</v>
      </c>
      <c r="AG1743" s="153">
        <f t="shared" si="622"/>
        <v>0</v>
      </c>
      <c r="AH1743" s="85">
        <f t="shared" si="623"/>
        <v>1</v>
      </c>
      <c r="AI1743" s="81">
        <f t="shared" si="624"/>
        <v>24</v>
      </c>
    </row>
    <row r="1744" spans="2:35" x14ac:dyDescent="0.25">
      <c r="B1744" s="50" t="s">
        <v>67</v>
      </c>
      <c r="C1744" s="85">
        <v>628</v>
      </c>
      <c r="D1744" s="85">
        <f t="shared" si="609"/>
        <v>1</v>
      </c>
      <c r="E1744" s="50" t="s">
        <v>1454</v>
      </c>
      <c r="F1744" s="50" t="s">
        <v>890</v>
      </c>
      <c r="G1744" s="70">
        <v>0.39583333333333331</v>
      </c>
      <c r="H1744" s="70">
        <v>0.66666666666666663</v>
      </c>
      <c r="I1744" s="71">
        <v>44366</v>
      </c>
      <c r="J1744" s="71">
        <v>44366</v>
      </c>
      <c r="K1744" s="71">
        <v>44366</v>
      </c>
      <c r="L1744" s="71">
        <v>44366</v>
      </c>
      <c r="M1744" s="70">
        <v>0.47916666666666669</v>
      </c>
      <c r="N1744" s="70">
        <v>0.5</v>
      </c>
      <c r="O1744" s="50" t="s">
        <v>271</v>
      </c>
      <c r="P1744" s="50" t="s">
        <v>1175</v>
      </c>
      <c r="Q1744" s="50" t="s">
        <v>77</v>
      </c>
      <c r="R1744" s="50" t="s">
        <v>380</v>
      </c>
      <c r="S1744" s="50" t="s">
        <v>337</v>
      </c>
      <c r="T1744" s="50" t="s">
        <v>184</v>
      </c>
      <c r="U1744" s="151">
        <f t="shared" si="610"/>
        <v>0</v>
      </c>
      <c r="V1744" s="50">
        <f t="shared" si="611"/>
        <v>1</v>
      </c>
      <c r="W1744" s="152">
        <f t="shared" si="612"/>
        <v>0.1878333333333333</v>
      </c>
      <c r="X1744" s="152">
        <f t="shared" si="613"/>
        <v>0.22916333333333333</v>
      </c>
      <c r="Y1744" s="134">
        <f t="shared" si="614"/>
        <v>1</v>
      </c>
      <c r="Z1744" s="152">
        <f t="shared" si="615"/>
        <v>0</v>
      </c>
      <c r="AA1744" s="152">
        <f t="shared" si="616"/>
        <v>0.22916333333333333</v>
      </c>
      <c r="AB1744" s="91">
        <f t="shared" si="617"/>
        <v>19</v>
      </c>
      <c r="AC1744" s="81">
        <f t="shared" si="618"/>
        <v>6</v>
      </c>
      <c r="AD1744" s="81">
        <f t="shared" si="619"/>
        <v>24</v>
      </c>
      <c r="AE1744" s="81" t="str">
        <f t="shared" si="620"/>
        <v>6-24</v>
      </c>
      <c r="AF1744" s="152">
        <f t="shared" si="621"/>
        <v>2.0833333333333315E-2</v>
      </c>
      <c r="AG1744" s="153">
        <f t="shared" si="622"/>
        <v>0</v>
      </c>
      <c r="AH1744" s="85">
        <f t="shared" si="623"/>
        <v>1</v>
      </c>
      <c r="AI1744" s="81">
        <f t="shared" si="624"/>
        <v>24</v>
      </c>
    </row>
    <row r="1745" spans="2:35" x14ac:dyDescent="0.25">
      <c r="B1745" s="50" t="s">
        <v>116</v>
      </c>
      <c r="C1745" s="85">
        <v>629</v>
      </c>
      <c r="D1745" s="85">
        <f t="shared" si="609"/>
        <v>0</v>
      </c>
      <c r="E1745" s="50" t="s">
        <v>2527</v>
      </c>
      <c r="F1745" s="50" t="s">
        <v>887</v>
      </c>
      <c r="G1745" s="70">
        <v>0.47222222222222227</v>
      </c>
      <c r="H1745" s="70">
        <v>0.50694444444444442</v>
      </c>
      <c r="I1745" s="71">
        <v>44366</v>
      </c>
      <c r="J1745" s="71">
        <v>44366</v>
      </c>
      <c r="K1745" s="71">
        <v>44366</v>
      </c>
      <c r="L1745" s="71">
        <v>44366</v>
      </c>
      <c r="M1745" s="70">
        <v>0.47222222222222227</v>
      </c>
      <c r="N1745" s="70">
        <v>0.49305555555555558</v>
      </c>
      <c r="O1745" s="50" t="s">
        <v>400</v>
      </c>
      <c r="P1745" s="50" t="s">
        <v>117</v>
      </c>
      <c r="Q1745" s="50" t="s">
        <v>47</v>
      </c>
      <c r="R1745" s="50" t="s">
        <v>352</v>
      </c>
      <c r="S1745" s="50" t="s">
        <v>337</v>
      </c>
      <c r="T1745" s="50" t="s">
        <v>185</v>
      </c>
      <c r="U1745" s="151">
        <f t="shared" si="610"/>
        <v>0</v>
      </c>
      <c r="V1745" s="50">
        <f t="shared" si="611"/>
        <v>1</v>
      </c>
      <c r="W1745" s="152">
        <f t="shared" si="612"/>
        <v>3.4722222222222154E-2</v>
      </c>
      <c r="X1745" s="152">
        <f t="shared" si="613"/>
        <v>3.4722222222222154E-2</v>
      </c>
      <c r="Y1745" s="134">
        <f t="shared" si="614"/>
        <v>1</v>
      </c>
      <c r="Z1745" s="152">
        <f t="shared" si="615"/>
        <v>0</v>
      </c>
      <c r="AA1745" s="152">
        <f t="shared" si="616"/>
        <v>3.4722222222222154E-2</v>
      </c>
      <c r="AB1745" s="91">
        <f t="shared" si="617"/>
        <v>19</v>
      </c>
      <c r="AC1745" s="81">
        <f t="shared" si="618"/>
        <v>6</v>
      </c>
      <c r="AD1745" s="81">
        <f t="shared" si="619"/>
        <v>24</v>
      </c>
      <c r="AE1745" s="81" t="str">
        <f t="shared" si="620"/>
        <v>6-24</v>
      </c>
      <c r="AF1745" s="152">
        <f t="shared" si="621"/>
        <v>2.0833333333333315E-2</v>
      </c>
      <c r="AG1745" s="153">
        <f t="shared" si="622"/>
        <v>0</v>
      </c>
      <c r="AH1745" s="85">
        <f t="shared" si="623"/>
        <v>1</v>
      </c>
      <c r="AI1745" s="81">
        <f t="shared" si="624"/>
        <v>24</v>
      </c>
    </row>
    <row r="1746" spans="2:35" x14ac:dyDescent="0.25">
      <c r="B1746" s="50" t="s">
        <v>116</v>
      </c>
      <c r="C1746" s="85">
        <v>629</v>
      </c>
      <c r="D1746" s="85">
        <f t="shared" si="609"/>
        <v>1</v>
      </c>
      <c r="E1746" s="50" t="s">
        <v>259</v>
      </c>
      <c r="F1746" s="50" t="s">
        <v>891</v>
      </c>
      <c r="G1746" s="70">
        <v>0.47222222222222227</v>
      </c>
      <c r="H1746" s="70">
        <v>0.50694444444444442</v>
      </c>
      <c r="I1746" s="71">
        <v>44366</v>
      </c>
      <c r="J1746" s="71">
        <v>44366</v>
      </c>
      <c r="K1746" s="71">
        <v>44366</v>
      </c>
      <c r="L1746" s="71">
        <v>44366</v>
      </c>
      <c r="M1746" s="70">
        <v>0.49305555555555558</v>
      </c>
      <c r="N1746" s="70">
        <v>0.50694444444444442</v>
      </c>
      <c r="O1746" s="50" t="s">
        <v>72</v>
      </c>
      <c r="P1746" s="50" t="s">
        <v>117</v>
      </c>
      <c r="Q1746" s="50" t="s">
        <v>47</v>
      </c>
      <c r="R1746" s="50" t="s">
        <v>443</v>
      </c>
      <c r="S1746" s="50" t="s">
        <v>337</v>
      </c>
      <c r="T1746" s="50" t="s">
        <v>185</v>
      </c>
      <c r="U1746" s="151">
        <f t="shared" si="610"/>
        <v>0</v>
      </c>
      <c r="V1746" s="50">
        <f t="shared" si="611"/>
        <v>1</v>
      </c>
      <c r="W1746" s="152">
        <f t="shared" si="612"/>
        <v>3.4722222222222154E-2</v>
      </c>
      <c r="X1746" s="152">
        <f t="shared" si="613"/>
        <v>3.4722222222222154E-2</v>
      </c>
      <c r="Y1746" s="134">
        <f t="shared" si="614"/>
        <v>1</v>
      </c>
      <c r="Z1746" s="152">
        <f t="shared" si="615"/>
        <v>0</v>
      </c>
      <c r="AA1746" s="152">
        <f t="shared" si="616"/>
        <v>3.4722222222222154E-2</v>
      </c>
      <c r="AB1746" s="91">
        <f t="shared" si="617"/>
        <v>19</v>
      </c>
      <c r="AC1746" s="81">
        <f t="shared" si="618"/>
        <v>6</v>
      </c>
      <c r="AD1746" s="81">
        <f t="shared" si="619"/>
        <v>24</v>
      </c>
      <c r="AE1746" s="81" t="str">
        <f t="shared" si="620"/>
        <v>6-24</v>
      </c>
      <c r="AF1746" s="152">
        <f t="shared" si="621"/>
        <v>1.388888888888884E-2</v>
      </c>
      <c r="AG1746" s="153">
        <f t="shared" si="622"/>
        <v>0</v>
      </c>
      <c r="AH1746" s="85">
        <f t="shared" si="623"/>
        <v>1</v>
      </c>
      <c r="AI1746" s="81">
        <f t="shared" si="624"/>
        <v>24</v>
      </c>
    </row>
    <row r="1747" spans="2:35" x14ac:dyDescent="0.25">
      <c r="B1747" s="50" t="s">
        <v>192</v>
      </c>
      <c r="C1747" s="85">
        <v>630</v>
      </c>
      <c r="D1747" s="85">
        <f t="shared" si="609"/>
        <v>0</v>
      </c>
      <c r="E1747" s="50" t="s">
        <v>2528</v>
      </c>
      <c r="F1747" s="50" t="s">
        <v>441</v>
      </c>
      <c r="G1747" s="70">
        <v>0.39583333333333331</v>
      </c>
      <c r="H1747" s="70">
        <v>0.35416666666666669</v>
      </c>
      <c r="I1747" s="71">
        <v>44366</v>
      </c>
      <c r="J1747" s="71">
        <v>44370</v>
      </c>
      <c r="K1747" s="71">
        <v>44366</v>
      </c>
      <c r="L1747" s="71">
        <v>44366</v>
      </c>
      <c r="M1747" s="70">
        <v>0.39583333333333331</v>
      </c>
      <c r="N1747" s="70">
        <v>0.47222222222222227</v>
      </c>
      <c r="O1747" s="50" t="s">
        <v>684</v>
      </c>
      <c r="P1747" s="50" t="s">
        <v>2641</v>
      </c>
      <c r="Q1747" s="50" t="s">
        <v>77</v>
      </c>
      <c r="R1747" s="50" t="s">
        <v>338</v>
      </c>
      <c r="S1747" s="50" t="s">
        <v>336</v>
      </c>
      <c r="T1747" s="50" t="s">
        <v>184</v>
      </c>
      <c r="U1747" s="151">
        <f t="shared" si="610"/>
        <v>4</v>
      </c>
      <c r="V1747" s="50">
        <f t="shared" si="611"/>
        <v>1</v>
      </c>
      <c r="W1747" s="152">
        <f t="shared" si="612"/>
        <v>1.3751333333333333</v>
      </c>
      <c r="X1747" s="152">
        <f t="shared" si="613"/>
        <v>2.3323299999999998</v>
      </c>
      <c r="Y1747" s="134">
        <f t="shared" si="614"/>
        <v>1</v>
      </c>
      <c r="Z1747" s="152">
        <f t="shared" si="615"/>
        <v>0</v>
      </c>
      <c r="AA1747" s="152">
        <f t="shared" si="616"/>
        <v>2.3323299999999998</v>
      </c>
      <c r="AB1747" s="91">
        <f t="shared" si="617"/>
        <v>23</v>
      </c>
      <c r="AC1747" s="81">
        <f t="shared" si="618"/>
        <v>6</v>
      </c>
      <c r="AD1747" s="81">
        <f t="shared" si="619"/>
        <v>25</v>
      </c>
      <c r="AE1747" s="81" t="str">
        <f t="shared" si="620"/>
        <v>6-25</v>
      </c>
      <c r="AF1747" s="152">
        <f t="shared" si="621"/>
        <v>7.6388888888888951E-2</v>
      </c>
      <c r="AG1747" s="153">
        <f t="shared" si="622"/>
        <v>0</v>
      </c>
      <c r="AH1747" s="85">
        <f t="shared" si="623"/>
        <v>1</v>
      </c>
      <c r="AI1747" s="81">
        <f t="shared" si="624"/>
        <v>24</v>
      </c>
    </row>
    <row r="1748" spans="2:35" x14ac:dyDescent="0.25">
      <c r="B1748" s="50" t="s">
        <v>192</v>
      </c>
      <c r="C1748" s="85">
        <v>630</v>
      </c>
      <c r="D1748" s="85">
        <f t="shared" si="609"/>
        <v>0</v>
      </c>
      <c r="E1748" s="50" t="s">
        <v>2607</v>
      </c>
      <c r="F1748" s="50" t="s">
        <v>441</v>
      </c>
      <c r="G1748" s="70">
        <v>0.39583333333333331</v>
      </c>
      <c r="H1748" s="70">
        <v>0.35416666666666669</v>
      </c>
      <c r="I1748" s="71">
        <v>44366</v>
      </c>
      <c r="J1748" s="71">
        <v>44370</v>
      </c>
      <c r="K1748" s="71">
        <v>44366</v>
      </c>
      <c r="L1748" s="71">
        <v>44369</v>
      </c>
      <c r="M1748" s="70">
        <v>0.5</v>
      </c>
      <c r="N1748" s="70">
        <v>0.47916666666666669</v>
      </c>
      <c r="O1748" s="50" t="s">
        <v>1916</v>
      </c>
      <c r="P1748" s="50" t="s">
        <v>2641</v>
      </c>
      <c r="Q1748" s="50" t="s">
        <v>77</v>
      </c>
      <c r="R1748" s="50" t="s">
        <v>338</v>
      </c>
      <c r="S1748" s="50" t="s">
        <v>336</v>
      </c>
      <c r="T1748" s="50" t="s">
        <v>184</v>
      </c>
      <c r="U1748" s="151">
        <f t="shared" ref="U1748" si="625">+J1748-I1748</f>
        <v>4</v>
      </c>
      <c r="V1748" s="50">
        <f t="shared" ref="V1748" si="626">IF(AND(G1748&lt;&gt;"",H1748&lt;&gt;""),1,0)</f>
        <v>1</v>
      </c>
      <c r="W1748" s="152">
        <f t="shared" ref="W1748" si="627">IF(OR(V1748=0,G1748="",H1748=""),0,IF(AND(V1748=1,U1748&lt;1,I1748=J1748,(H1748-G1748)&lt;=0.2075),H1748-G1748,IF(AND(V1748=1,U1748&lt;1,I1748=J1748,(H1748-G1748)&gt;0.2075),H1748-G1748-0.083,IF(AND(V1748=1,U1748&gt;1),((U1748-1)*0.3541)+(H1748-$AE$5)+($AF$5-G1748-0.083),IF(AND(V1748=1,U1748=1,I1748&lt;&gt;J1748,(H1748-G1748)&lt;=0.332),(H1748-$AE$5)+($AF$5-G1748)-0.166,(H1748-$AE$5)+($AF$5-G1748))))))</f>
        <v>1.3751333333333333</v>
      </c>
      <c r="X1748" s="152">
        <f t="shared" ref="X1748" si="628">IF(OR(V1748=0,G1748="",H1748=""),0,IF(AND(V1748=1,U1748&lt;1,I1748=J1748,(H1748-G1748)&lt;=0.2075),H1748-G1748,IF(AND(V1748=1,U1748&lt;1,I1748=J1748,(H1748-G1748)&gt;0.2075),H1748-G1748-0.04167,IF(AND(V1748=1,U1748&gt;1),((U1748-1)*0.583)+(H1748-$AE$3)+($AF$3-G1748-0.04167),IF(AND(V1748=1,U1748=1,I1748&lt;&gt;J1748,(H1748-G1748)&lt;=0.332),(H1748-$AE$3)+($AF$3-G1748)-0.166,(H1748-$AE$3)+($AF$3-G1748))))))</f>
        <v>2.3323299999999998</v>
      </c>
      <c r="Y1748" s="134">
        <f t="shared" ref="Y1748" si="629">IFERROR(IF(H1748&gt;VLOOKUP(T1748,$AH$2:$AI$5,2,0),0,1),1)</f>
        <v>1</v>
      </c>
      <c r="Z1748" s="152">
        <f t="shared" ref="Z1748" si="630">IF(Y1748=1,0,($AF$3-H1748))</f>
        <v>0</v>
      </c>
      <c r="AA1748" s="152">
        <f t="shared" ref="AA1748" si="631">X1748+Z1748</f>
        <v>2.3323299999999998</v>
      </c>
      <c r="AB1748" s="91">
        <f t="shared" ref="AB1748" si="632">DAY(J1748)</f>
        <v>23</v>
      </c>
      <c r="AC1748" s="81">
        <f t="shared" ref="AC1748" si="633">MONTH(J1748)</f>
        <v>6</v>
      </c>
      <c r="AD1748" s="81">
        <f t="shared" ref="AD1748" si="634">WEEKNUM(J1748,21)</f>
        <v>25</v>
      </c>
      <c r="AE1748" s="81" t="str">
        <f t="shared" ref="AE1748" si="635">AC1748&amp;"-"&amp;AD1748</f>
        <v>6-25</v>
      </c>
      <c r="AF1748" s="152">
        <f t="shared" ref="AF1748" si="636">IFERROR(IF(OR(AH1748=0,M1748="",N1748=""),0,IF(AND(AH1748=1,AG1748&lt;1,K1748=L1748,(N1748-M1748)&lt;=0.2075),N1748-M1748,IF(AND(AH1748=1,AG1748&lt;1,K1748=L1748,(N1748-M1748)&gt;0.2075),N1748-M1748-0.083,IF(AND(AH1748=1,AG1748&gt;1),((AG1748-1)*0.3541)+(N1748-$AE$5)+($AF$5-M1748-0.083),IF(AND(AH1748=1,AG1748=1,K1748&lt;&gt;L1748,(N1748-M1748)&lt;=0.332),(N1748-$AE$5)+($AF$5-M1748)-0.166,(N1748-$AE$5)+($AF$5-M1748)))))),"")</f>
        <v>1.0418666666666667</v>
      </c>
      <c r="AG1748" s="153">
        <f t="shared" ref="AG1748" si="637">(L1748-K1748)</f>
        <v>3</v>
      </c>
      <c r="AH1748" s="85">
        <f t="shared" ref="AH1748" si="638">IF(AND(R1748&lt;&gt;"",S1748&lt;&gt;""),1,0)</f>
        <v>1</v>
      </c>
      <c r="AI1748" s="81">
        <f t="shared" ref="AI1748" si="639">WEEKNUM(L1748,21)</f>
        <v>25</v>
      </c>
    </row>
    <row r="1749" spans="2:35" ht="30" x14ac:dyDescent="0.25">
      <c r="B1749" s="50" t="s">
        <v>192</v>
      </c>
      <c r="C1749" s="85">
        <v>630</v>
      </c>
      <c r="D1749" s="85">
        <f t="shared" si="609"/>
        <v>0</v>
      </c>
      <c r="E1749" s="260" t="s">
        <v>2606</v>
      </c>
      <c r="F1749" s="50" t="s">
        <v>441</v>
      </c>
      <c r="G1749" s="70">
        <v>0.39583333333333331</v>
      </c>
      <c r="H1749" s="70">
        <v>0.35416666666666669</v>
      </c>
      <c r="I1749" s="71">
        <v>44366</v>
      </c>
      <c r="J1749" s="71">
        <v>44370</v>
      </c>
      <c r="K1749" s="71">
        <v>44369</v>
      </c>
      <c r="L1749" s="71">
        <v>44369</v>
      </c>
      <c r="M1749" s="70">
        <v>0.47916666666666669</v>
      </c>
      <c r="N1749" s="70">
        <v>0.66666666666666663</v>
      </c>
      <c r="O1749" s="50" t="s">
        <v>684</v>
      </c>
      <c r="P1749" s="50" t="s">
        <v>2641</v>
      </c>
      <c r="Q1749" s="50" t="s">
        <v>77</v>
      </c>
      <c r="R1749" s="50" t="s">
        <v>338</v>
      </c>
      <c r="S1749" s="50" t="s">
        <v>336</v>
      </c>
      <c r="T1749" s="50" t="s">
        <v>184</v>
      </c>
      <c r="U1749" s="151">
        <f t="shared" si="610"/>
        <v>4</v>
      </c>
      <c r="V1749" s="50">
        <f t="shared" si="611"/>
        <v>1</v>
      </c>
      <c r="W1749" s="152">
        <f t="shared" si="612"/>
        <v>1.3751333333333333</v>
      </c>
      <c r="X1749" s="152">
        <f t="shared" si="613"/>
        <v>2.3323299999999998</v>
      </c>
      <c r="Y1749" s="134">
        <f t="shared" si="614"/>
        <v>1</v>
      </c>
      <c r="Z1749" s="152">
        <f t="shared" si="615"/>
        <v>0</v>
      </c>
      <c r="AA1749" s="152">
        <f t="shared" si="616"/>
        <v>2.3323299999999998</v>
      </c>
      <c r="AB1749" s="91">
        <f t="shared" si="617"/>
        <v>23</v>
      </c>
      <c r="AC1749" s="81">
        <f t="shared" si="618"/>
        <v>6</v>
      </c>
      <c r="AD1749" s="81">
        <f t="shared" si="619"/>
        <v>25</v>
      </c>
      <c r="AE1749" s="81" t="str">
        <f t="shared" si="620"/>
        <v>6-25</v>
      </c>
      <c r="AF1749" s="152">
        <f t="shared" si="621"/>
        <v>0.18749999999999994</v>
      </c>
      <c r="AG1749" s="153">
        <f t="shared" si="622"/>
        <v>0</v>
      </c>
      <c r="AH1749" s="85">
        <f t="shared" si="623"/>
        <v>1</v>
      </c>
      <c r="AI1749" s="81">
        <f t="shared" si="624"/>
        <v>25</v>
      </c>
    </row>
    <row r="1750" spans="2:35" ht="45" x14ac:dyDescent="0.25">
      <c r="B1750" s="50" t="s">
        <v>192</v>
      </c>
      <c r="C1750" s="85">
        <v>630</v>
      </c>
      <c r="D1750" s="85">
        <f t="shared" si="609"/>
        <v>1</v>
      </c>
      <c r="E1750" s="260" t="s">
        <v>2617</v>
      </c>
      <c r="F1750" s="50" t="s">
        <v>441</v>
      </c>
      <c r="G1750" s="70">
        <v>0.39583333333333331</v>
      </c>
      <c r="H1750" s="70">
        <v>0.35416666666666669</v>
      </c>
      <c r="I1750" s="71">
        <v>44366</v>
      </c>
      <c r="J1750" s="71">
        <v>44370</v>
      </c>
      <c r="K1750" s="71">
        <v>44370</v>
      </c>
      <c r="L1750" s="71">
        <v>44370</v>
      </c>
      <c r="M1750" s="70">
        <v>0.3125</v>
      </c>
      <c r="N1750" s="70">
        <v>0.35416666666666669</v>
      </c>
      <c r="O1750" s="72" t="s">
        <v>2616</v>
      </c>
      <c r="P1750" s="50" t="s">
        <v>2641</v>
      </c>
      <c r="Q1750" s="50" t="s">
        <v>77</v>
      </c>
      <c r="R1750" s="50" t="s">
        <v>338</v>
      </c>
      <c r="S1750" s="50" t="s">
        <v>336</v>
      </c>
      <c r="T1750" s="50" t="s">
        <v>184</v>
      </c>
      <c r="U1750" s="151">
        <f t="shared" ref="U1750" si="640">+J1750-I1750</f>
        <v>4</v>
      </c>
      <c r="V1750" s="50">
        <f t="shared" ref="V1750" si="641">IF(AND(G1750&lt;&gt;"",H1750&lt;&gt;""),1,0)</f>
        <v>1</v>
      </c>
      <c r="W1750" s="152">
        <f t="shared" ref="W1750" si="642">IF(OR(V1750=0,G1750="",H1750=""),0,IF(AND(V1750=1,U1750&lt;1,I1750=J1750,(H1750-G1750)&lt;=0.2075),H1750-G1750,IF(AND(V1750=1,U1750&lt;1,I1750=J1750,(H1750-G1750)&gt;0.2075),H1750-G1750-0.083,IF(AND(V1750=1,U1750&gt;1),((U1750-1)*0.3541)+(H1750-$AE$5)+($AF$5-G1750-0.083),IF(AND(V1750=1,U1750=1,I1750&lt;&gt;J1750,(H1750-G1750)&lt;=0.332),(H1750-$AE$5)+($AF$5-G1750)-0.166,(H1750-$AE$5)+($AF$5-G1750))))))</f>
        <v>1.3751333333333333</v>
      </c>
      <c r="X1750" s="152">
        <f>IF(OR(V1750=0,G1750="",H1750=""),0,IF(AND(V1750=1,U1750&lt;1,I1750=J1750,(H1750-G1750)&lt;=0.2075),H1750-G1750,IF(AND(V1750=1,U1750&lt;1,I1750=J1750,(H1750-G1750)&gt;0.2075),H1750-G1750-0.04167,IF(AND(V1750=1,U1750&gt;1),((U1750-1)*0.583)+(H1750-$AE$3)+($AF$3-G1750-0.04167),IF(AND(V1750=1,U1750=1,I1750&lt;&gt;J1750,(H1750-G1750)&lt;=0.332),(H1750-$AE$3)+($AF$3-G1750)-0.166,(H1750-$AE$3)+($AF$3-G1750))))))-(0.04167*14)</f>
        <v>1.7489499999999998</v>
      </c>
      <c r="Y1750" s="134">
        <f t="shared" ref="Y1750" si="643">IFERROR(IF(H1750&gt;VLOOKUP(T1750,$AH$2:$AI$5,2,0),0,1),1)</f>
        <v>1</v>
      </c>
      <c r="Z1750" s="152">
        <f t="shared" ref="Z1750" si="644">IF(Y1750=1,0,($AF$3-H1750))</f>
        <v>0</v>
      </c>
      <c r="AA1750" s="152">
        <f t="shared" ref="AA1750" si="645">X1750+Z1750</f>
        <v>1.7489499999999998</v>
      </c>
      <c r="AB1750" s="91">
        <f t="shared" ref="AB1750" si="646">DAY(J1750)</f>
        <v>23</v>
      </c>
      <c r="AC1750" s="81">
        <f t="shared" ref="AC1750" si="647">MONTH(J1750)</f>
        <v>6</v>
      </c>
      <c r="AD1750" s="81">
        <f t="shared" ref="AD1750" si="648">WEEKNUM(J1750,21)</f>
        <v>25</v>
      </c>
      <c r="AE1750" s="81" t="str">
        <f t="shared" ref="AE1750" si="649">AC1750&amp;"-"&amp;AD1750</f>
        <v>6-25</v>
      </c>
      <c r="AF1750" s="152">
        <f t="shared" ref="AF1750" si="650">IFERROR(IF(OR(AH1750=0,M1750="",N1750=""),0,IF(AND(AH1750=1,AG1750&lt;1,K1750=L1750,(N1750-M1750)&lt;=0.2075),N1750-M1750,IF(AND(AH1750=1,AG1750&lt;1,K1750=L1750,(N1750-M1750)&gt;0.2075),N1750-M1750-0.083,IF(AND(AH1750=1,AG1750&gt;1),((AG1750-1)*0.3541)+(N1750-$AE$5)+($AF$5-M1750-0.083),IF(AND(AH1750=1,AG1750=1,K1750&lt;&gt;L1750,(N1750-M1750)&lt;=0.332),(N1750-$AE$5)+($AF$5-M1750)-0.166,(N1750-$AE$5)+($AF$5-M1750)))))),"")</f>
        <v>4.1666666666666685E-2</v>
      </c>
      <c r="AG1750" s="153">
        <f t="shared" ref="AG1750" si="651">(L1750-K1750)</f>
        <v>0</v>
      </c>
      <c r="AH1750" s="85">
        <f t="shared" ref="AH1750" si="652">IF(AND(R1750&lt;&gt;"",S1750&lt;&gt;""),1,0)</f>
        <v>1</v>
      </c>
      <c r="AI1750" s="81">
        <f t="shared" ref="AI1750" si="653">WEEKNUM(L1750,21)</f>
        <v>25</v>
      </c>
    </row>
    <row r="1751" spans="2:35" ht="30" x14ac:dyDescent="0.25">
      <c r="B1751" s="50" t="s">
        <v>1889</v>
      </c>
      <c r="C1751" s="85">
        <v>631</v>
      </c>
      <c r="D1751" s="85">
        <f t="shared" si="609"/>
        <v>1</v>
      </c>
      <c r="E1751" s="72" t="s">
        <v>2529</v>
      </c>
      <c r="F1751" s="50" t="s">
        <v>1338</v>
      </c>
      <c r="G1751" s="70">
        <v>0.29166666666666669</v>
      </c>
      <c r="H1751" s="70">
        <v>0.625</v>
      </c>
      <c r="I1751" s="71">
        <v>44363</v>
      </c>
      <c r="J1751" s="71">
        <v>44363</v>
      </c>
      <c r="K1751" s="71">
        <v>44363</v>
      </c>
      <c r="L1751" s="71">
        <v>44363</v>
      </c>
      <c r="M1751" s="70">
        <v>0.29166666666666669</v>
      </c>
      <c r="N1751" s="70">
        <v>0.625</v>
      </c>
      <c r="O1751" s="50" t="s">
        <v>1187</v>
      </c>
      <c r="P1751" s="50" t="s">
        <v>1903</v>
      </c>
      <c r="Q1751" s="50" t="s">
        <v>77</v>
      </c>
      <c r="R1751" s="50" t="s">
        <v>350</v>
      </c>
      <c r="S1751" s="50" t="s">
        <v>337</v>
      </c>
      <c r="T1751" s="50" t="s">
        <v>189</v>
      </c>
      <c r="U1751" s="151">
        <f t="shared" si="610"/>
        <v>0</v>
      </c>
      <c r="V1751" s="50">
        <f t="shared" si="611"/>
        <v>1</v>
      </c>
      <c r="W1751" s="152">
        <f t="shared" si="612"/>
        <v>0.2503333333333333</v>
      </c>
      <c r="X1751" s="152">
        <f t="shared" si="613"/>
        <v>0.29166333333333333</v>
      </c>
      <c r="Y1751" s="134">
        <f t="shared" si="614"/>
        <v>1</v>
      </c>
      <c r="Z1751" s="152">
        <f t="shared" si="615"/>
        <v>0</v>
      </c>
      <c r="AA1751" s="152">
        <f t="shared" si="616"/>
        <v>0.29166333333333333</v>
      </c>
      <c r="AB1751" s="91">
        <f t="shared" si="617"/>
        <v>16</v>
      </c>
      <c r="AC1751" s="81">
        <f t="shared" si="618"/>
        <v>6</v>
      </c>
      <c r="AD1751" s="81">
        <f t="shared" si="619"/>
        <v>24</v>
      </c>
      <c r="AE1751" s="81" t="str">
        <f t="shared" si="620"/>
        <v>6-24</v>
      </c>
      <c r="AF1751" s="152">
        <f t="shared" si="621"/>
        <v>0.2503333333333333</v>
      </c>
      <c r="AG1751" s="153">
        <f t="shared" si="622"/>
        <v>0</v>
      </c>
      <c r="AH1751" s="85">
        <f t="shared" si="623"/>
        <v>1</v>
      </c>
      <c r="AI1751" s="81">
        <f t="shared" si="624"/>
        <v>24</v>
      </c>
    </row>
    <row r="1752" spans="2:35" x14ac:dyDescent="0.25">
      <c r="B1752" s="50" t="s">
        <v>218</v>
      </c>
      <c r="C1752" s="85">
        <v>632</v>
      </c>
      <c r="D1752" s="85">
        <f t="shared" si="609"/>
        <v>1</v>
      </c>
      <c r="E1752" s="50" t="s">
        <v>2530</v>
      </c>
      <c r="F1752" s="50" t="s">
        <v>1908</v>
      </c>
      <c r="G1752" s="70">
        <v>0.30555555555555552</v>
      </c>
      <c r="H1752" s="70">
        <v>0.34027777777777773</v>
      </c>
      <c r="I1752" s="71">
        <v>44368</v>
      </c>
      <c r="J1752" s="71">
        <v>44368</v>
      </c>
      <c r="K1752" s="71">
        <v>44368</v>
      </c>
      <c r="L1752" s="71">
        <v>44368</v>
      </c>
      <c r="M1752" s="70">
        <v>0.30555555555555552</v>
      </c>
      <c r="N1752" s="70">
        <v>0.34027777777777773</v>
      </c>
      <c r="O1752" s="50" t="s">
        <v>62</v>
      </c>
      <c r="P1752" s="50" t="s">
        <v>296</v>
      </c>
      <c r="Q1752" s="50" t="s">
        <v>77</v>
      </c>
      <c r="R1752" s="50" t="s">
        <v>349</v>
      </c>
      <c r="S1752" s="50" t="s">
        <v>337</v>
      </c>
      <c r="T1752" s="50" t="s">
        <v>186</v>
      </c>
      <c r="U1752" s="151">
        <f t="shared" si="610"/>
        <v>0</v>
      </c>
      <c r="V1752" s="50">
        <f t="shared" si="611"/>
        <v>1</v>
      </c>
      <c r="W1752" s="152">
        <f t="shared" si="612"/>
        <v>3.472222222222221E-2</v>
      </c>
      <c r="X1752" s="152">
        <f t="shared" si="613"/>
        <v>3.472222222222221E-2</v>
      </c>
      <c r="Y1752" s="134">
        <f t="shared" si="614"/>
        <v>1</v>
      </c>
      <c r="Z1752" s="152">
        <f t="shared" si="615"/>
        <v>0</v>
      </c>
      <c r="AA1752" s="152">
        <f t="shared" si="616"/>
        <v>3.472222222222221E-2</v>
      </c>
      <c r="AB1752" s="91">
        <f t="shared" si="617"/>
        <v>21</v>
      </c>
      <c r="AC1752" s="81">
        <f t="shared" si="618"/>
        <v>6</v>
      </c>
      <c r="AD1752" s="81">
        <f t="shared" si="619"/>
        <v>25</v>
      </c>
      <c r="AE1752" s="81" t="str">
        <f t="shared" si="620"/>
        <v>6-25</v>
      </c>
      <c r="AF1752" s="152">
        <f t="shared" si="621"/>
        <v>3.472222222222221E-2</v>
      </c>
      <c r="AG1752" s="153">
        <f t="shared" si="622"/>
        <v>0</v>
      </c>
      <c r="AH1752" s="85">
        <f t="shared" si="623"/>
        <v>1</v>
      </c>
      <c r="AI1752" s="81">
        <f t="shared" si="624"/>
        <v>25</v>
      </c>
    </row>
    <row r="1753" spans="2:35" x14ac:dyDescent="0.25">
      <c r="B1753" s="50" t="s">
        <v>169</v>
      </c>
      <c r="C1753" s="85">
        <v>633</v>
      </c>
      <c r="D1753" s="85">
        <f t="shared" si="609"/>
        <v>1</v>
      </c>
      <c r="E1753" s="50" t="s">
        <v>2531</v>
      </c>
      <c r="F1753" s="50" t="s">
        <v>441</v>
      </c>
      <c r="G1753" s="70">
        <v>0.30555555555555552</v>
      </c>
      <c r="H1753" s="70">
        <v>0.34375</v>
      </c>
      <c r="I1753" s="71">
        <v>44368</v>
      </c>
      <c r="J1753" s="71">
        <v>44368</v>
      </c>
      <c r="K1753" s="71">
        <v>44368</v>
      </c>
      <c r="L1753" s="71">
        <v>44368</v>
      </c>
      <c r="M1753" s="70">
        <v>0.30555555555555552</v>
      </c>
      <c r="N1753" s="70">
        <v>0.34375</v>
      </c>
      <c r="O1753" s="50" t="s">
        <v>684</v>
      </c>
      <c r="P1753" s="50" t="s">
        <v>171</v>
      </c>
      <c r="Q1753" s="50" t="s">
        <v>77</v>
      </c>
      <c r="R1753" s="50" t="s">
        <v>338</v>
      </c>
      <c r="S1753" s="50" t="s">
        <v>336</v>
      </c>
      <c r="T1753" s="50" t="s">
        <v>184</v>
      </c>
      <c r="U1753" s="151">
        <f t="shared" si="610"/>
        <v>0</v>
      </c>
      <c r="V1753" s="50">
        <f t="shared" si="611"/>
        <v>1</v>
      </c>
      <c r="W1753" s="152">
        <f t="shared" si="612"/>
        <v>3.8194444444444475E-2</v>
      </c>
      <c r="X1753" s="152">
        <f t="shared" si="613"/>
        <v>3.8194444444444475E-2</v>
      </c>
      <c r="Y1753" s="134">
        <f t="shared" si="614"/>
        <v>1</v>
      </c>
      <c r="Z1753" s="152">
        <f t="shared" si="615"/>
        <v>0</v>
      </c>
      <c r="AA1753" s="152">
        <f t="shared" si="616"/>
        <v>3.8194444444444475E-2</v>
      </c>
      <c r="AB1753" s="91">
        <f t="shared" si="617"/>
        <v>21</v>
      </c>
      <c r="AC1753" s="81">
        <f t="shared" si="618"/>
        <v>6</v>
      </c>
      <c r="AD1753" s="81">
        <f t="shared" si="619"/>
        <v>25</v>
      </c>
      <c r="AE1753" s="81" t="str">
        <f t="shared" si="620"/>
        <v>6-25</v>
      </c>
      <c r="AF1753" s="152">
        <f t="shared" si="621"/>
        <v>3.8194444444444475E-2</v>
      </c>
      <c r="AG1753" s="153">
        <f t="shared" si="622"/>
        <v>0</v>
      </c>
      <c r="AH1753" s="85">
        <f t="shared" si="623"/>
        <v>1</v>
      </c>
      <c r="AI1753" s="81">
        <f t="shared" si="624"/>
        <v>25</v>
      </c>
    </row>
    <row r="1754" spans="2:35" x14ac:dyDescent="0.25">
      <c r="B1754" s="50" t="s">
        <v>248</v>
      </c>
      <c r="C1754" s="85">
        <v>634</v>
      </c>
      <c r="D1754" s="85">
        <f t="shared" si="609"/>
        <v>0</v>
      </c>
      <c r="E1754" s="50" t="s">
        <v>1040</v>
      </c>
      <c r="F1754" s="50" t="s">
        <v>441</v>
      </c>
      <c r="G1754" s="70">
        <v>0.3125</v>
      </c>
      <c r="H1754" s="70">
        <v>0.4375</v>
      </c>
      <c r="I1754" s="71">
        <v>44368</v>
      </c>
      <c r="J1754" s="71">
        <v>44368</v>
      </c>
      <c r="K1754" s="71">
        <v>44368</v>
      </c>
      <c r="L1754" s="71">
        <v>44368</v>
      </c>
      <c r="M1754" s="70">
        <v>0.3125</v>
      </c>
      <c r="N1754" s="70">
        <v>0.33333333333333331</v>
      </c>
      <c r="O1754" s="50" t="s">
        <v>271</v>
      </c>
      <c r="P1754" s="50" t="s">
        <v>366</v>
      </c>
      <c r="Q1754" s="50" t="s">
        <v>47</v>
      </c>
      <c r="R1754" s="50" t="s">
        <v>443</v>
      </c>
      <c r="S1754" s="50" t="s">
        <v>336</v>
      </c>
      <c r="T1754" s="50" t="s">
        <v>186</v>
      </c>
      <c r="U1754" s="151">
        <f t="shared" si="610"/>
        <v>0</v>
      </c>
      <c r="V1754" s="50">
        <f t="shared" si="611"/>
        <v>1</v>
      </c>
      <c r="W1754" s="152">
        <f t="shared" si="612"/>
        <v>0.125</v>
      </c>
      <c r="X1754" s="152">
        <f t="shared" si="613"/>
        <v>0.125</v>
      </c>
      <c r="Y1754" s="134">
        <f t="shared" si="614"/>
        <v>1</v>
      </c>
      <c r="Z1754" s="152">
        <f t="shared" si="615"/>
        <v>0</v>
      </c>
      <c r="AA1754" s="152">
        <f t="shared" si="616"/>
        <v>0.125</v>
      </c>
      <c r="AB1754" s="91">
        <f t="shared" si="617"/>
        <v>21</v>
      </c>
      <c r="AC1754" s="81">
        <f t="shared" si="618"/>
        <v>6</v>
      </c>
      <c r="AD1754" s="81">
        <f t="shared" si="619"/>
        <v>25</v>
      </c>
      <c r="AE1754" s="81" t="str">
        <f t="shared" si="620"/>
        <v>6-25</v>
      </c>
      <c r="AF1754" s="152">
        <f t="shared" si="621"/>
        <v>2.0833333333333315E-2</v>
      </c>
      <c r="AG1754" s="153">
        <f t="shared" si="622"/>
        <v>0</v>
      </c>
      <c r="AH1754" s="85">
        <f t="shared" si="623"/>
        <v>1</v>
      </c>
      <c r="AI1754" s="81">
        <f t="shared" si="624"/>
        <v>25</v>
      </c>
    </row>
    <row r="1755" spans="2:35" ht="30" x14ac:dyDescent="0.25">
      <c r="B1755" s="50" t="s">
        <v>248</v>
      </c>
      <c r="C1755" s="85">
        <v>634</v>
      </c>
      <c r="D1755" s="85">
        <f t="shared" si="609"/>
        <v>1</v>
      </c>
      <c r="E1755" s="50" t="s">
        <v>2579</v>
      </c>
      <c r="F1755" s="50" t="s">
        <v>903</v>
      </c>
      <c r="G1755" s="70">
        <v>0.3125</v>
      </c>
      <c r="H1755" s="70">
        <v>0.4375</v>
      </c>
      <c r="I1755" s="71">
        <v>44368</v>
      </c>
      <c r="J1755" s="71">
        <v>44368</v>
      </c>
      <c r="K1755" s="71">
        <v>44368</v>
      </c>
      <c r="L1755" s="71">
        <v>44368</v>
      </c>
      <c r="M1755" s="70">
        <v>0.33333333333333331</v>
      </c>
      <c r="N1755" s="70">
        <v>0.4375</v>
      </c>
      <c r="O1755" s="72" t="s">
        <v>2217</v>
      </c>
      <c r="P1755" s="50" t="s">
        <v>366</v>
      </c>
      <c r="Q1755" s="50" t="s">
        <v>47</v>
      </c>
      <c r="R1755" s="50" t="s">
        <v>2138</v>
      </c>
      <c r="S1755" s="50" t="s">
        <v>337</v>
      </c>
      <c r="T1755" s="50" t="s">
        <v>186</v>
      </c>
      <c r="U1755" s="151">
        <f t="shared" si="610"/>
        <v>0</v>
      </c>
      <c r="V1755" s="50">
        <f t="shared" si="611"/>
        <v>1</v>
      </c>
      <c r="W1755" s="152">
        <f t="shared" si="612"/>
        <v>0.125</v>
      </c>
      <c r="X1755" s="152">
        <f t="shared" si="613"/>
        <v>0.125</v>
      </c>
      <c r="Y1755" s="134">
        <f t="shared" si="614"/>
        <v>1</v>
      </c>
      <c r="Z1755" s="152">
        <f t="shared" si="615"/>
        <v>0</v>
      </c>
      <c r="AA1755" s="152">
        <f t="shared" si="616"/>
        <v>0.125</v>
      </c>
      <c r="AB1755" s="91">
        <f t="shared" si="617"/>
        <v>21</v>
      </c>
      <c r="AC1755" s="81">
        <f t="shared" si="618"/>
        <v>6</v>
      </c>
      <c r="AD1755" s="81">
        <f t="shared" si="619"/>
        <v>25</v>
      </c>
      <c r="AE1755" s="81" t="str">
        <f t="shared" si="620"/>
        <v>6-25</v>
      </c>
      <c r="AF1755" s="152">
        <f t="shared" si="621"/>
        <v>0.10416666666666669</v>
      </c>
      <c r="AG1755" s="153">
        <f t="shared" si="622"/>
        <v>0</v>
      </c>
      <c r="AH1755" s="85">
        <f t="shared" si="623"/>
        <v>1</v>
      </c>
      <c r="AI1755" s="81">
        <f t="shared" si="624"/>
        <v>25</v>
      </c>
    </row>
    <row r="1756" spans="2:35" x14ac:dyDescent="0.25">
      <c r="B1756" s="50" t="s">
        <v>149</v>
      </c>
      <c r="C1756" s="85">
        <v>635</v>
      </c>
      <c r="D1756" s="85">
        <f t="shared" si="609"/>
        <v>0</v>
      </c>
      <c r="E1756" s="72" t="s">
        <v>2532</v>
      </c>
      <c r="F1756" s="50" t="s">
        <v>441</v>
      </c>
      <c r="G1756" s="70">
        <v>0.3125</v>
      </c>
      <c r="H1756" s="70">
        <v>0.60416666666666663</v>
      </c>
      <c r="I1756" s="71">
        <v>44368</v>
      </c>
      <c r="J1756" s="71">
        <v>44369</v>
      </c>
      <c r="K1756" s="71">
        <v>44368</v>
      </c>
      <c r="L1756" s="71">
        <v>44368</v>
      </c>
      <c r="M1756" s="70">
        <v>0.3125</v>
      </c>
      <c r="N1756" s="70">
        <v>0.40625</v>
      </c>
      <c r="O1756" s="50" t="s">
        <v>100</v>
      </c>
      <c r="P1756" s="50" t="s">
        <v>1354</v>
      </c>
      <c r="Q1756" s="50" t="s">
        <v>47</v>
      </c>
      <c r="R1756" s="50" t="s">
        <v>443</v>
      </c>
      <c r="S1756" s="50" t="s">
        <v>336</v>
      </c>
      <c r="T1756" s="50" t="s">
        <v>184</v>
      </c>
      <c r="U1756" s="151">
        <f t="shared" si="610"/>
        <v>1</v>
      </c>
      <c r="V1756" s="50">
        <f t="shared" si="611"/>
        <v>1</v>
      </c>
      <c r="W1756" s="152">
        <f t="shared" si="612"/>
        <v>0.56316666666666648</v>
      </c>
      <c r="X1756" s="152">
        <f t="shared" si="613"/>
        <v>0.79233333333333322</v>
      </c>
      <c r="Y1756" s="134">
        <f t="shared" si="614"/>
        <v>1</v>
      </c>
      <c r="Z1756" s="152">
        <f t="shared" si="615"/>
        <v>0</v>
      </c>
      <c r="AA1756" s="152">
        <f t="shared" si="616"/>
        <v>0.79233333333333322</v>
      </c>
      <c r="AB1756" s="91">
        <f t="shared" si="617"/>
        <v>22</v>
      </c>
      <c r="AC1756" s="81">
        <f t="shared" si="618"/>
        <v>6</v>
      </c>
      <c r="AD1756" s="81">
        <f t="shared" si="619"/>
        <v>25</v>
      </c>
      <c r="AE1756" s="81" t="str">
        <f t="shared" si="620"/>
        <v>6-25</v>
      </c>
      <c r="AF1756" s="152">
        <f t="shared" si="621"/>
        <v>9.375E-2</v>
      </c>
      <c r="AG1756" s="153">
        <f t="shared" si="622"/>
        <v>0</v>
      </c>
      <c r="AH1756" s="85">
        <f t="shared" si="623"/>
        <v>1</v>
      </c>
      <c r="AI1756" s="81">
        <f t="shared" si="624"/>
        <v>25</v>
      </c>
    </row>
    <row r="1757" spans="2:35" ht="30" x14ac:dyDescent="0.25">
      <c r="B1757" s="50" t="s">
        <v>149</v>
      </c>
      <c r="C1757" s="85">
        <v>635</v>
      </c>
      <c r="D1757" s="85">
        <f t="shared" si="609"/>
        <v>0</v>
      </c>
      <c r="E1757" s="72" t="s">
        <v>2533</v>
      </c>
      <c r="F1757" s="50" t="s">
        <v>887</v>
      </c>
      <c r="G1757" s="70">
        <v>0.3125</v>
      </c>
      <c r="H1757" s="70">
        <v>0.60416666666666663</v>
      </c>
      <c r="I1757" s="71">
        <v>44368</v>
      </c>
      <c r="J1757" s="71">
        <v>44369</v>
      </c>
      <c r="K1757" s="71">
        <v>44368</v>
      </c>
      <c r="L1757" s="71">
        <v>44368</v>
      </c>
      <c r="M1757" s="70">
        <v>0.34375</v>
      </c>
      <c r="N1757" s="70">
        <v>0.375</v>
      </c>
      <c r="O1757" s="50" t="s">
        <v>684</v>
      </c>
      <c r="P1757" s="50" t="s">
        <v>1354</v>
      </c>
      <c r="Q1757" s="50" t="s">
        <v>47</v>
      </c>
      <c r="R1757" s="50" t="s">
        <v>338</v>
      </c>
      <c r="S1757" s="50" t="s">
        <v>336</v>
      </c>
      <c r="T1757" s="50" t="s">
        <v>184</v>
      </c>
      <c r="U1757" s="151">
        <f t="shared" si="610"/>
        <v>1</v>
      </c>
      <c r="V1757" s="50">
        <f t="shared" si="611"/>
        <v>1</v>
      </c>
      <c r="W1757" s="152">
        <f t="shared" si="612"/>
        <v>0.56316666666666648</v>
      </c>
      <c r="X1757" s="152">
        <f t="shared" si="613"/>
        <v>0.79233333333333322</v>
      </c>
      <c r="Y1757" s="134">
        <f t="shared" si="614"/>
        <v>1</v>
      </c>
      <c r="Z1757" s="152">
        <f t="shared" si="615"/>
        <v>0</v>
      </c>
      <c r="AA1757" s="152">
        <f t="shared" si="616"/>
        <v>0.79233333333333322</v>
      </c>
      <c r="AB1757" s="91">
        <f t="shared" si="617"/>
        <v>22</v>
      </c>
      <c r="AC1757" s="81">
        <f t="shared" si="618"/>
        <v>6</v>
      </c>
      <c r="AD1757" s="81">
        <f t="shared" si="619"/>
        <v>25</v>
      </c>
      <c r="AE1757" s="81" t="str">
        <f t="shared" si="620"/>
        <v>6-25</v>
      </c>
      <c r="AF1757" s="152">
        <f t="shared" si="621"/>
        <v>3.125E-2</v>
      </c>
      <c r="AG1757" s="153">
        <f t="shared" si="622"/>
        <v>0</v>
      </c>
      <c r="AH1757" s="85">
        <f t="shared" si="623"/>
        <v>1</v>
      </c>
      <c r="AI1757" s="81">
        <f t="shared" si="624"/>
        <v>25</v>
      </c>
    </row>
    <row r="1758" spans="2:35" ht="45" x14ac:dyDescent="0.25">
      <c r="B1758" s="50" t="s">
        <v>149</v>
      </c>
      <c r="C1758" s="85">
        <v>635</v>
      </c>
      <c r="D1758" s="85">
        <f t="shared" si="609"/>
        <v>0</v>
      </c>
      <c r="E1758" s="72" t="s">
        <v>2559</v>
      </c>
      <c r="F1758" s="50" t="s">
        <v>903</v>
      </c>
      <c r="G1758" s="70">
        <v>0.3125</v>
      </c>
      <c r="H1758" s="70">
        <v>0.60416666666666663</v>
      </c>
      <c r="I1758" s="71">
        <v>44368</v>
      </c>
      <c r="J1758" s="71">
        <v>44369</v>
      </c>
      <c r="K1758" s="71">
        <v>44368</v>
      </c>
      <c r="L1758" s="71">
        <v>44368</v>
      </c>
      <c r="M1758" s="70">
        <v>0.33333333333333331</v>
      </c>
      <c r="N1758" s="70">
        <v>0.72916666666666663</v>
      </c>
      <c r="O1758" s="50" t="s">
        <v>72</v>
      </c>
      <c r="P1758" s="50" t="s">
        <v>1354</v>
      </c>
      <c r="Q1758" s="50" t="s">
        <v>47</v>
      </c>
      <c r="R1758" s="50" t="s">
        <v>443</v>
      </c>
      <c r="S1758" s="50" t="s">
        <v>337</v>
      </c>
      <c r="T1758" s="50" t="s">
        <v>184</v>
      </c>
      <c r="U1758" s="151">
        <f t="shared" si="610"/>
        <v>1</v>
      </c>
      <c r="V1758" s="50">
        <f t="shared" si="611"/>
        <v>1</v>
      </c>
      <c r="W1758" s="152">
        <f t="shared" si="612"/>
        <v>0.56316666666666648</v>
      </c>
      <c r="X1758" s="152">
        <f t="shared" si="613"/>
        <v>0.79233333333333322</v>
      </c>
      <c r="Y1758" s="134">
        <f t="shared" si="614"/>
        <v>1</v>
      </c>
      <c r="Z1758" s="152">
        <f t="shared" si="615"/>
        <v>0</v>
      </c>
      <c r="AA1758" s="152">
        <f t="shared" si="616"/>
        <v>0.79233333333333322</v>
      </c>
      <c r="AB1758" s="91">
        <f t="shared" si="617"/>
        <v>22</v>
      </c>
      <c r="AC1758" s="81">
        <f t="shared" si="618"/>
        <v>6</v>
      </c>
      <c r="AD1758" s="81">
        <f t="shared" si="619"/>
        <v>25</v>
      </c>
      <c r="AE1758" s="81" t="str">
        <f t="shared" si="620"/>
        <v>6-25</v>
      </c>
      <c r="AF1758" s="152">
        <f t="shared" si="621"/>
        <v>0.3128333333333333</v>
      </c>
      <c r="AG1758" s="153">
        <f t="shared" si="622"/>
        <v>0</v>
      </c>
      <c r="AH1758" s="85">
        <f t="shared" si="623"/>
        <v>1</v>
      </c>
      <c r="AI1758" s="81">
        <f t="shared" si="624"/>
        <v>25</v>
      </c>
    </row>
    <row r="1759" spans="2:35" ht="45" x14ac:dyDescent="0.25">
      <c r="B1759" s="50" t="s">
        <v>149</v>
      </c>
      <c r="C1759" s="85">
        <v>635</v>
      </c>
      <c r="D1759" s="85">
        <f t="shared" si="609"/>
        <v>0</v>
      </c>
      <c r="E1759" s="72" t="s">
        <v>2560</v>
      </c>
      <c r="F1759" s="50" t="s">
        <v>441</v>
      </c>
      <c r="G1759" s="70">
        <v>0.3125</v>
      </c>
      <c r="H1759" s="70">
        <v>0.60416666666666663</v>
      </c>
      <c r="I1759" s="71">
        <v>44368</v>
      </c>
      <c r="J1759" s="71">
        <v>44369</v>
      </c>
      <c r="K1759" s="71">
        <v>44368</v>
      </c>
      <c r="L1759" s="71">
        <v>44368</v>
      </c>
      <c r="M1759" s="70">
        <v>0.4513888888888889</v>
      </c>
      <c r="N1759" s="70">
        <v>0.72916666666666663</v>
      </c>
      <c r="O1759" s="50" t="s">
        <v>684</v>
      </c>
      <c r="P1759" s="50" t="s">
        <v>1354</v>
      </c>
      <c r="Q1759" s="50" t="s">
        <v>47</v>
      </c>
      <c r="R1759" s="50" t="s">
        <v>338</v>
      </c>
      <c r="S1759" s="50" t="s">
        <v>336</v>
      </c>
      <c r="T1759" s="50" t="s">
        <v>184</v>
      </c>
      <c r="U1759" s="151">
        <f t="shared" si="610"/>
        <v>1</v>
      </c>
      <c r="V1759" s="50">
        <f t="shared" si="611"/>
        <v>1</v>
      </c>
      <c r="W1759" s="152">
        <f t="shared" si="612"/>
        <v>0.56316666666666648</v>
      </c>
      <c r="X1759" s="152">
        <f t="shared" si="613"/>
        <v>0.79233333333333322</v>
      </c>
      <c r="Y1759" s="134">
        <f t="shared" si="614"/>
        <v>1</v>
      </c>
      <c r="Z1759" s="152">
        <f t="shared" si="615"/>
        <v>0</v>
      </c>
      <c r="AA1759" s="152">
        <f t="shared" si="616"/>
        <v>0.79233333333333322</v>
      </c>
      <c r="AB1759" s="91">
        <f t="shared" si="617"/>
        <v>22</v>
      </c>
      <c r="AC1759" s="81">
        <f t="shared" si="618"/>
        <v>6</v>
      </c>
      <c r="AD1759" s="81">
        <f t="shared" si="619"/>
        <v>25</v>
      </c>
      <c r="AE1759" s="81" t="str">
        <f t="shared" si="620"/>
        <v>6-25</v>
      </c>
      <c r="AF1759" s="152">
        <f t="shared" si="621"/>
        <v>0.19477777777777772</v>
      </c>
      <c r="AG1759" s="153">
        <f t="shared" si="622"/>
        <v>0</v>
      </c>
      <c r="AH1759" s="85">
        <f t="shared" si="623"/>
        <v>1</v>
      </c>
      <c r="AI1759" s="81">
        <f t="shared" si="624"/>
        <v>25</v>
      </c>
    </row>
    <row r="1760" spans="2:35" ht="30" x14ac:dyDescent="0.25">
      <c r="B1760" s="50" t="s">
        <v>149</v>
      </c>
      <c r="C1760" s="85">
        <v>635</v>
      </c>
      <c r="D1760" s="85">
        <f t="shared" si="609"/>
        <v>0</v>
      </c>
      <c r="E1760" s="72" t="s">
        <v>2534</v>
      </c>
      <c r="F1760" s="50" t="s">
        <v>441</v>
      </c>
      <c r="G1760" s="70">
        <v>0.3125</v>
      </c>
      <c r="H1760" s="70">
        <v>0.60416666666666663</v>
      </c>
      <c r="I1760" s="71">
        <v>44368</v>
      </c>
      <c r="J1760" s="71">
        <v>44369</v>
      </c>
      <c r="K1760" s="71">
        <v>44368</v>
      </c>
      <c r="L1760" s="71">
        <v>44368</v>
      </c>
      <c r="M1760" s="70">
        <v>0.4375</v>
      </c>
      <c r="N1760" s="70">
        <v>0.69791666666666663</v>
      </c>
      <c r="O1760" s="50" t="s">
        <v>271</v>
      </c>
      <c r="P1760" s="50" t="s">
        <v>1354</v>
      </c>
      <c r="Q1760" s="50" t="s">
        <v>47</v>
      </c>
      <c r="R1760" s="50" t="s">
        <v>338</v>
      </c>
      <c r="S1760" s="50" t="s">
        <v>336</v>
      </c>
      <c r="T1760" s="50" t="s">
        <v>184</v>
      </c>
      <c r="U1760" s="151">
        <f t="shared" si="610"/>
        <v>1</v>
      </c>
      <c r="V1760" s="50">
        <f t="shared" si="611"/>
        <v>1</v>
      </c>
      <c r="W1760" s="152">
        <f t="shared" si="612"/>
        <v>0.56316666666666648</v>
      </c>
      <c r="X1760" s="152">
        <f t="shared" si="613"/>
        <v>0.79233333333333322</v>
      </c>
      <c r="Y1760" s="134">
        <f t="shared" si="614"/>
        <v>1</v>
      </c>
      <c r="Z1760" s="152">
        <f t="shared" si="615"/>
        <v>0</v>
      </c>
      <c r="AA1760" s="152">
        <f t="shared" si="616"/>
        <v>0.79233333333333322</v>
      </c>
      <c r="AB1760" s="91">
        <f t="shared" si="617"/>
        <v>22</v>
      </c>
      <c r="AC1760" s="81">
        <f t="shared" si="618"/>
        <v>6</v>
      </c>
      <c r="AD1760" s="81">
        <f t="shared" si="619"/>
        <v>25</v>
      </c>
      <c r="AE1760" s="81" t="str">
        <f t="shared" si="620"/>
        <v>6-25</v>
      </c>
      <c r="AF1760" s="152">
        <f t="shared" si="621"/>
        <v>0.17741666666666661</v>
      </c>
      <c r="AG1760" s="153">
        <f t="shared" si="622"/>
        <v>0</v>
      </c>
      <c r="AH1760" s="85">
        <f t="shared" si="623"/>
        <v>1</v>
      </c>
      <c r="AI1760" s="81">
        <f t="shared" si="624"/>
        <v>25</v>
      </c>
    </row>
    <row r="1761" spans="2:35" ht="30" x14ac:dyDescent="0.25">
      <c r="B1761" s="50" t="s">
        <v>149</v>
      </c>
      <c r="C1761" s="85">
        <v>635</v>
      </c>
      <c r="D1761" s="85">
        <f t="shared" si="609"/>
        <v>0</v>
      </c>
      <c r="E1761" s="72" t="s">
        <v>2561</v>
      </c>
      <c r="F1761" s="50" t="s">
        <v>441</v>
      </c>
      <c r="G1761" s="70">
        <v>0.3125</v>
      </c>
      <c r="H1761" s="70">
        <v>0.60416666666666663</v>
      </c>
      <c r="I1761" s="71">
        <v>44368</v>
      </c>
      <c r="J1761" s="71">
        <v>44369</v>
      </c>
      <c r="K1761" s="71">
        <v>44369</v>
      </c>
      <c r="L1761" s="71">
        <v>44369</v>
      </c>
      <c r="M1761" s="70">
        <v>0.3125</v>
      </c>
      <c r="N1761" s="70">
        <v>0.40625</v>
      </c>
      <c r="O1761" s="72" t="s">
        <v>2186</v>
      </c>
      <c r="P1761" s="50" t="s">
        <v>1354</v>
      </c>
      <c r="Q1761" s="50" t="s">
        <v>47</v>
      </c>
      <c r="R1761" s="50" t="s">
        <v>338</v>
      </c>
      <c r="S1761" s="50" t="s">
        <v>336</v>
      </c>
      <c r="T1761" s="50" t="s">
        <v>184</v>
      </c>
      <c r="U1761" s="151">
        <f t="shared" si="610"/>
        <v>1</v>
      </c>
      <c r="V1761" s="50">
        <f t="shared" si="611"/>
        <v>1</v>
      </c>
      <c r="W1761" s="152">
        <f t="shared" si="612"/>
        <v>0.56316666666666648</v>
      </c>
      <c r="X1761" s="152">
        <f t="shared" si="613"/>
        <v>0.79233333333333322</v>
      </c>
      <c r="Y1761" s="134">
        <f t="shared" si="614"/>
        <v>1</v>
      </c>
      <c r="Z1761" s="152">
        <f t="shared" si="615"/>
        <v>0</v>
      </c>
      <c r="AA1761" s="152">
        <f t="shared" si="616"/>
        <v>0.79233333333333322</v>
      </c>
      <c r="AB1761" s="91">
        <f t="shared" si="617"/>
        <v>22</v>
      </c>
      <c r="AC1761" s="81">
        <f t="shared" si="618"/>
        <v>6</v>
      </c>
      <c r="AD1761" s="81">
        <f t="shared" si="619"/>
        <v>25</v>
      </c>
      <c r="AE1761" s="81" t="str">
        <f t="shared" si="620"/>
        <v>6-25</v>
      </c>
      <c r="AF1761" s="152">
        <f t="shared" si="621"/>
        <v>9.375E-2</v>
      </c>
      <c r="AG1761" s="153">
        <f t="shared" si="622"/>
        <v>0</v>
      </c>
      <c r="AH1761" s="85">
        <f t="shared" si="623"/>
        <v>1</v>
      </c>
      <c r="AI1761" s="81">
        <f t="shared" si="624"/>
        <v>25</v>
      </c>
    </row>
    <row r="1762" spans="2:35" x14ac:dyDescent="0.25">
      <c r="B1762" s="50" t="s">
        <v>149</v>
      </c>
      <c r="C1762" s="85">
        <v>635</v>
      </c>
      <c r="D1762" s="85">
        <f t="shared" si="609"/>
        <v>0</v>
      </c>
      <c r="E1762" s="72" t="s">
        <v>2594</v>
      </c>
      <c r="F1762" s="50" t="s">
        <v>903</v>
      </c>
      <c r="G1762" s="70">
        <v>0.3125</v>
      </c>
      <c r="H1762" s="70">
        <v>0.60416666666666663</v>
      </c>
      <c r="I1762" s="71">
        <v>44368</v>
      </c>
      <c r="J1762" s="71">
        <v>44369</v>
      </c>
      <c r="K1762" s="71">
        <v>44369</v>
      </c>
      <c r="L1762" s="71">
        <v>44369</v>
      </c>
      <c r="M1762" s="70">
        <v>0.47916666666666669</v>
      </c>
      <c r="N1762" s="70">
        <v>0.60416666666666663</v>
      </c>
      <c r="O1762" s="72" t="s">
        <v>271</v>
      </c>
      <c r="P1762" s="50" t="s">
        <v>1354</v>
      </c>
      <c r="Q1762" s="50" t="s">
        <v>47</v>
      </c>
      <c r="R1762" s="50" t="s">
        <v>443</v>
      </c>
      <c r="S1762" s="50" t="s">
        <v>336</v>
      </c>
      <c r="T1762" s="50" t="s">
        <v>184</v>
      </c>
      <c r="U1762" s="151">
        <f t="shared" ref="U1762" si="654">+J1762-I1762</f>
        <v>1</v>
      </c>
      <c r="V1762" s="50">
        <f t="shared" ref="V1762" si="655">IF(AND(G1762&lt;&gt;"",H1762&lt;&gt;""),1,0)</f>
        <v>1</v>
      </c>
      <c r="W1762" s="152">
        <f t="shared" ref="W1762" si="656">IF(OR(V1762=0,G1762="",H1762=""),0,IF(AND(V1762=1,U1762&lt;1,I1762=J1762,(H1762-G1762)&lt;=0.2075),H1762-G1762,IF(AND(V1762=1,U1762&lt;1,I1762=J1762,(H1762-G1762)&gt;0.2075),H1762-G1762-0.083,IF(AND(V1762=1,U1762&gt;1),((U1762-1)*0.3541)+(H1762-$AE$5)+($AF$5-G1762-0.083),IF(AND(V1762=1,U1762=1,I1762&lt;&gt;J1762,(H1762-G1762)&lt;=0.332),(H1762-$AE$5)+($AF$5-G1762)-0.166,(H1762-$AE$5)+($AF$5-G1762))))))</f>
        <v>0.56316666666666648</v>
      </c>
      <c r="X1762" s="152">
        <f t="shared" ref="X1762" si="657">IF(OR(V1762=0,G1762="",H1762=""),0,IF(AND(V1762=1,U1762&lt;1,I1762=J1762,(H1762-G1762)&lt;=0.2075),H1762-G1762,IF(AND(V1762=1,U1762&lt;1,I1762=J1762,(H1762-G1762)&gt;0.2075),H1762-G1762-0.04167,IF(AND(V1762=1,U1762&gt;1),((U1762-1)*0.583)+(H1762-$AE$3)+($AF$3-G1762-0.04167),IF(AND(V1762=1,U1762=1,I1762&lt;&gt;J1762,(H1762-G1762)&lt;=0.332),(H1762-$AE$3)+($AF$3-G1762)-0.166,(H1762-$AE$3)+($AF$3-G1762))))))</f>
        <v>0.79233333333333322</v>
      </c>
      <c r="Y1762" s="134">
        <f t="shared" ref="Y1762" si="658">IFERROR(IF(H1762&gt;VLOOKUP(T1762,$AH$2:$AI$5,2,0),0,1),1)</f>
        <v>1</v>
      </c>
      <c r="Z1762" s="152">
        <f t="shared" ref="Z1762" si="659">IF(Y1762=1,0,($AF$3-H1762))</f>
        <v>0</v>
      </c>
      <c r="AA1762" s="152">
        <f t="shared" ref="AA1762" si="660">X1762+Z1762</f>
        <v>0.79233333333333322</v>
      </c>
      <c r="AB1762" s="91">
        <f t="shared" ref="AB1762" si="661">DAY(J1762)</f>
        <v>22</v>
      </c>
      <c r="AC1762" s="81">
        <f t="shared" ref="AC1762" si="662">MONTH(J1762)</f>
        <v>6</v>
      </c>
      <c r="AD1762" s="81">
        <f t="shared" ref="AD1762" si="663">WEEKNUM(J1762,21)</f>
        <v>25</v>
      </c>
      <c r="AE1762" s="81" t="str">
        <f t="shared" ref="AE1762" si="664">AC1762&amp;"-"&amp;AD1762</f>
        <v>6-25</v>
      </c>
      <c r="AF1762" s="152">
        <f t="shared" ref="AF1762" si="665">IFERROR(IF(OR(AH1762=0,M1762="",N1762=""),0,IF(AND(AH1762=1,AG1762&lt;1,K1762=L1762,(N1762-M1762)&lt;=0.2075),N1762-M1762,IF(AND(AH1762=1,AG1762&lt;1,K1762=L1762,(N1762-M1762)&gt;0.2075),N1762-M1762-0.083,IF(AND(AH1762=1,AG1762&gt;1),((AG1762-1)*0.3541)+(N1762-$AE$5)+($AF$5-M1762-0.083),IF(AND(AH1762=1,AG1762=1,K1762&lt;&gt;L1762,(N1762-M1762)&lt;=0.332),(N1762-$AE$5)+($AF$5-M1762)-0.166,(N1762-$AE$5)+($AF$5-M1762)))))),"")</f>
        <v>0.12499999999999994</v>
      </c>
      <c r="AG1762" s="153">
        <f t="shared" ref="AG1762" si="666">(L1762-K1762)</f>
        <v>0</v>
      </c>
      <c r="AH1762" s="85">
        <f t="shared" ref="AH1762" si="667">IF(AND(R1762&lt;&gt;"",S1762&lt;&gt;""),1,0)</f>
        <v>1</v>
      </c>
      <c r="AI1762" s="81">
        <f t="shared" ref="AI1762" si="668">WEEKNUM(L1762,21)</f>
        <v>25</v>
      </c>
    </row>
    <row r="1763" spans="2:35" x14ac:dyDescent="0.25">
      <c r="B1763" s="50" t="s">
        <v>149</v>
      </c>
      <c r="C1763" s="85">
        <v>635</v>
      </c>
      <c r="D1763" s="85">
        <f t="shared" si="609"/>
        <v>1</v>
      </c>
      <c r="E1763" s="72" t="s">
        <v>397</v>
      </c>
      <c r="F1763" s="50" t="s">
        <v>2114</v>
      </c>
      <c r="G1763" s="70">
        <v>0.3125</v>
      </c>
      <c r="H1763" s="70">
        <v>0.60416666666666663</v>
      </c>
      <c r="I1763" s="71">
        <v>44368</v>
      </c>
      <c r="J1763" s="71">
        <v>44369</v>
      </c>
      <c r="K1763" s="71">
        <v>44369</v>
      </c>
      <c r="L1763" s="71">
        <v>44369</v>
      </c>
      <c r="M1763" s="70">
        <v>0.3125</v>
      </c>
      <c r="N1763" s="70">
        <v>0.5</v>
      </c>
      <c r="O1763" s="72" t="s">
        <v>400</v>
      </c>
      <c r="P1763" s="50" t="s">
        <v>1354</v>
      </c>
      <c r="Q1763" s="50" t="s">
        <v>47</v>
      </c>
      <c r="R1763" s="50" t="s">
        <v>352</v>
      </c>
      <c r="S1763" s="50" t="s">
        <v>337</v>
      </c>
      <c r="T1763" s="50" t="s">
        <v>184</v>
      </c>
      <c r="U1763" s="151">
        <f t="shared" ref="U1763" si="669">+J1763-I1763</f>
        <v>1</v>
      </c>
      <c r="V1763" s="50">
        <f t="shared" ref="V1763" si="670">IF(AND(G1763&lt;&gt;"",H1763&lt;&gt;""),1,0)</f>
        <v>1</v>
      </c>
      <c r="W1763" s="152">
        <f t="shared" ref="W1763" si="671">IF(OR(V1763=0,G1763="",H1763=""),0,IF(AND(V1763=1,U1763&lt;1,I1763=J1763,(H1763-G1763)&lt;=0.2075),H1763-G1763,IF(AND(V1763=1,U1763&lt;1,I1763=J1763,(H1763-G1763)&gt;0.2075),H1763-G1763-0.083,IF(AND(V1763=1,U1763&gt;1),((U1763-1)*0.3541)+(H1763-$AE$5)+($AF$5-G1763-0.083),IF(AND(V1763=1,U1763=1,I1763&lt;&gt;J1763,(H1763-G1763)&lt;=0.332),(H1763-$AE$5)+($AF$5-G1763)-0.166,(H1763-$AE$5)+($AF$5-G1763))))))</f>
        <v>0.56316666666666648</v>
      </c>
      <c r="X1763" s="152">
        <f t="shared" ref="X1763" si="672">IF(OR(V1763=0,G1763="",H1763=""),0,IF(AND(V1763=1,U1763&lt;1,I1763=J1763,(H1763-G1763)&lt;=0.2075),H1763-G1763,IF(AND(V1763=1,U1763&lt;1,I1763=J1763,(H1763-G1763)&gt;0.2075),H1763-G1763-0.04167,IF(AND(V1763=1,U1763&gt;1),((U1763-1)*0.583)+(H1763-$AE$3)+($AF$3-G1763-0.04167),IF(AND(V1763=1,U1763=1,I1763&lt;&gt;J1763,(H1763-G1763)&lt;=0.332),(H1763-$AE$3)+($AF$3-G1763)-0.166,(H1763-$AE$3)+($AF$3-G1763))))))</f>
        <v>0.79233333333333322</v>
      </c>
      <c r="Y1763" s="134">
        <f t="shared" ref="Y1763" si="673">IFERROR(IF(H1763&gt;VLOOKUP(T1763,$AH$2:$AI$5,2,0),0,1),1)</f>
        <v>1</v>
      </c>
      <c r="Z1763" s="152">
        <f t="shared" ref="Z1763" si="674">IF(Y1763=1,0,($AF$3-H1763))</f>
        <v>0</v>
      </c>
      <c r="AA1763" s="152">
        <f t="shared" ref="AA1763" si="675">X1763+Z1763</f>
        <v>0.79233333333333322</v>
      </c>
      <c r="AB1763" s="91">
        <f t="shared" ref="AB1763" si="676">DAY(J1763)</f>
        <v>22</v>
      </c>
      <c r="AC1763" s="81">
        <f t="shared" ref="AC1763" si="677">MONTH(J1763)</f>
        <v>6</v>
      </c>
      <c r="AD1763" s="81">
        <f t="shared" ref="AD1763" si="678">WEEKNUM(J1763,21)</f>
        <v>25</v>
      </c>
      <c r="AE1763" s="81" t="str">
        <f t="shared" ref="AE1763" si="679">AC1763&amp;"-"&amp;AD1763</f>
        <v>6-25</v>
      </c>
      <c r="AF1763" s="152">
        <f t="shared" ref="AF1763" si="680">IFERROR(IF(OR(AH1763=0,M1763="",N1763=""),0,IF(AND(AH1763=1,AG1763&lt;1,K1763=L1763,(N1763-M1763)&lt;=0.2075),N1763-M1763,IF(AND(AH1763=1,AG1763&lt;1,K1763=L1763,(N1763-M1763)&gt;0.2075),N1763-M1763-0.083,IF(AND(AH1763=1,AG1763&gt;1),((AG1763-1)*0.3541)+(N1763-$AE$5)+($AF$5-M1763-0.083),IF(AND(AH1763=1,AG1763=1,K1763&lt;&gt;L1763,(N1763-M1763)&lt;=0.332),(N1763-$AE$5)+($AF$5-M1763)-0.166,(N1763-$AE$5)+($AF$5-M1763)))))),"")</f>
        <v>0.1875</v>
      </c>
      <c r="AG1763" s="153">
        <f t="shared" ref="AG1763" si="681">(L1763-K1763)</f>
        <v>0</v>
      </c>
      <c r="AH1763" s="85">
        <f t="shared" ref="AH1763" si="682">IF(AND(R1763&lt;&gt;"",S1763&lt;&gt;""),1,0)</f>
        <v>1</v>
      </c>
      <c r="AI1763" s="81">
        <f t="shared" ref="AI1763" si="683">WEEKNUM(L1763,21)</f>
        <v>25</v>
      </c>
    </row>
    <row r="1764" spans="2:35" x14ac:dyDescent="0.25">
      <c r="B1764" s="50" t="s">
        <v>111</v>
      </c>
      <c r="C1764" s="85">
        <v>636</v>
      </c>
      <c r="D1764" s="85">
        <f t="shared" si="609"/>
        <v>0</v>
      </c>
      <c r="E1764" s="50" t="s">
        <v>2535</v>
      </c>
      <c r="F1764" s="50" t="s">
        <v>891</v>
      </c>
      <c r="G1764" s="70">
        <v>0.3125</v>
      </c>
      <c r="H1764" s="70">
        <v>0.41319444444444442</v>
      </c>
      <c r="I1764" s="71">
        <v>44368</v>
      </c>
      <c r="J1764" s="71">
        <v>44368</v>
      </c>
      <c r="K1764" s="71">
        <v>44368</v>
      </c>
      <c r="L1764" s="71">
        <v>44368</v>
      </c>
      <c r="M1764" s="70">
        <v>0.3125</v>
      </c>
      <c r="N1764" s="70">
        <v>0.33333333333333331</v>
      </c>
      <c r="O1764" s="50" t="s">
        <v>72</v>
      </c>
      <c r="P1764" s="50" t="s">
        <v>112</v>
      </c>
      <c r="Q1764" s="50" t="s">
        <v>47</v>
      </c>
      <c r="R1764" s="50" t="s">
        <v>443</v>
      </c>
      <c r="S1764" s="50" t="s">
        <v>337</v>
      </c>
      <c r="T1764" s="50" t="s">
        <v>186</v>
      </c>
      <c r="U1764" s="151">
        <f t="shared" si="610"/>
        <v>0</v>
      </c>
      <c r="V1764" s="50">
        <f t="shared" si="611"/>
        <v>1</v>
      </c>
      <c r="W1764" s="152">
        <f t="shared" si="612"/>
        <v>0.10069444444444442</v>
      </c>
      <c r="X1764" s="152">
        <f t="shared" si="613"/>
        <v>0.10069444444444442</v>
      </c>
      <c r="Y1764" s="134">
        <f t="shared" si="614"/>
        <v>1</v>
      </c>
      <c r="Z1764" s="152">
        <f t="shared" si="615"/>
        <v>0</v>
      </c>
      <c r="AA1764" s="152">
        <f t="shared" si="616"/>
        <v>0.10069444444444442</v>
      </c>
      <c r="AB1764" s="91">
        <f t="shared" si="617"/>
        <v>21</v>
      </c>
      <c r="AC1764" s="81">
        <f t="shared" si="618"/>
        <v>6</v>
      </c>
      <c r="AD1764" s="81">
        <f t="shared" si="619"/>
        <v>25</v>
      </c>
      <c r="AE1764" s="81" t="str">
        <f t="shared" si="620"/>
        <v>6-25</v>
      </c>
      <c r="AF1764" s="152">
        <f t="shared" si="621"/>
        <v>2.0833333333333315E-2</v>
      </c>
      <c r="AG1764" s="153">
        <f t="shared" si="622"/>
        <v>0</v>
      </c>
      <c r="AH1764" s="85">
        <f t="shared" si="623"/>
        <v>1</v>
      </c>
      <c r="AI1764" s="81">
        <f t="shared" si="624"/>
        <v>25</v>
      </c>
    </row>
    <row r="1765" spans="2:35" x14ac:dyDescent="0.25">
      <c r="B1765" s="50" t="s">
        <v>111</v>
      </c>
      <c r="C1765" s="85">
        <v>636</v>
      </c>
      <c r="D1765" s="85">
        <f t="shared" si="609"/>
        <v>0</v>
      </c>
      <c r="E1765" s="50" t="s">
        <v>2536</v>
      </c>
      <c r="F1765" s="50" t="s">
        <v>890</v>
      </c>
      <c r="G1765" s="70">
        <v>0.3125</v>
      </c>
      <c r="H1765" s="70">
        <v>0.41319444444444442</v>
      </c>
      <c r="I1765" s="71">
        <v>44368</v>
      </c>
      <c r="J1765" s="71">
        <v>44368</v>
      </c>
      <c r="K1765" s="71">
        <v>44368</v>
      </c>
      <c r="L1765" s="71">
        <v>44368</v>
      </c>
      <c r="M1765" s="70">
        <v>0.33333333333333331</v>
      </c>
      <c r="N1765" s="70">
        <v>0.39583333333333331</v>
      </c>
      <c r="O1765" s="50" t="s">
        <v>271</v>
      </c>
      <c r="P1765" s="50" t="s">
        <v>112</v>
      </c>
      <c r="Q1765" s="50" t="s">
        <v>47</v>
      </c>
      <c r="R1765" s="50" t="s">
        <v>380</v>
      </c>
      <c r="S1765" s="50" t="s">
        <v>336</v>
      </c>
      <c r="T1765" s="50" t="s">
        <v>186</v>
      </c>
      <c r="U1765" s="151">
        <f t="shared" si="610"/>
        <v>0</v>
      </c>
      <c r="V1765" s="50">
        <f t="shared" si="611"/>
        <v>1</v>
      </c>
      <c r="W1765" s="152">
        <f t="shared" si="612"/>
        <v>0.10069444444444442</v>
      </c>
      <c r="X1765" s="152">
        <f t="shared" si="613"/>
        <v>0.10069444444444442</v>
      </c>
      <c r="Y1765" s="134">
        <f t="shared" si="614"/>
        <v>1</v>
      </c>
      <c r="Z1765" s="152">
        <f t="shared" si="615"/>
        <v>0</v>
      </c>
      <c r="AA1765" s="152">
        <f t="shared" si="616"/>
        <v>0.10069444444444442</v>
      </c>
      <c r="AB1765" s="91">
        <f t="shared" si="617"/>
        <v>21</v>
      </c>
      <c r="AC1765" s="81">
        <f t="shared" si="618"/>
        <v>6</v>
      </c>
      <c r="AD1765" s="81">
        <f t="shared" si="619"/>
        <v>25</v>
      </c>
      <c r="AE1765" s="81" t="str">
        <f t="shared" si="620"/>
        <v>6-25</v>
      </c>
      <c r="AF1765" s="152">
        <f t="shared" si="621"/>
        <v>6.25E-2</v>
      </c>
      <c r="AG1765" s="153">
        <f t="shared" si="622"/>
        <v>0</v>
      </c>
      <c r="AH1765" s="85">
        <f t="shared" si="623"/>
        <v>1</v>
      </c>
      <c r="AI1765" s="81">
        <f t="shared" si="624"/>
        <v>25</v>
      </c>
    </row>
    <row r="1766" spans="2:35" ht="30" x14ac:dyDescent="0.25">
      <c r="B1766" s="50" t="s">
        <v>111</v>
      </c>
      <c r="C1766" s="85">
        <v>636</v>
      </c>
      <c r="D1766" s="85">
        <f t="shared" si="609"/>
        <v>1</v>
      </c>
      <c r="E1766" s="72" t="s">
        <v>2537</v>
      </c>
      <c r="F1766" s="50" t="s">
        <v>887</v>
      </c>
      <c r="G1766" s="70">
        <v>0.3125</v>
      </c>
      <c r="H1766" s="70">
        <v>0.41319444444444442</v>
      </c>
      <c r="I1766" s="71">
        <v>44368</v>
      </c>
      <c r="J1766" s="71">
        <v>44368</v>
      </c>
      <c r="K1766" s="71">
        <v>44368</v>
      </c>
      <c r="L1766" s="71">
        <v>44368</v>
      </c>
      <c r="M1766" s="70">
        <v>0.39583333333333331</v>
      </c>
      <c r="N1766" s="70">
        <v>0.41319444444444442</v>
      </c>
      <c r="O1766" s="50" t="s">
        <v>684</v>
      </c>
      <c r="P1766" s="50" t="s">
        <v>112</v>
      </c>
      <c r="Q1766" s="50" t="s">
        <v>47</v>
      </c>
      <c r="R1766" s="50" t="s">
        <v>443</v>
      </c>
      <c r="S1766" s="50" t="s">
        <v>337</v>
      </c>
      <c r="T1766" s="50" t="s">
        <v>186</v>
      </c>
      <c r="U1766" s="151">
        <f t="shared" si="610"/>
        <v>0</v>
      </c>
      <c r="V1766" s="50">
        <f t="shared" si="611"/>
        <v>1</v>
      </c>
      <c r="W1766" s="152">
        <f t="shared" si="612"/>
        <v>0.10069444444444442</v>
      </c>
      <c r="X1766" s="152">
        <f t="shared" si="613"/>
        <v>0.10069444444444442</v>
      </c>
      <c r="Y1766" s="134">
        <f t="shared" si="614"/>
        <v>1</v>
      </c>
      <c r="Z1766" s="152">
        <f t="shared" si="615"/>
        <v>0</v>
      </c>
      <c r="AA1766" s="152">
        <f t="shared" si="616"/>
        <v>0.10069444444444442</v>
      </c>
      <c r="AB1766" s="91">
        <f t="shared" si="617"/>
        <v>21</v>
      </c>
      <c r="AC1766" s="81">
        <f t="shared" si="618"/>
        <v>6</v>
      </c>
      <c r="AD1766" s="81">
        <f t="shared" si="619"/>
        <v>25</v>
      </c>
      <c r="AE1766" s="81" t="str">
        <f t="shared" si="620"/>
        <v>6-25</v>
      </c>
      <c r="AF1766" s="152">
        <f t="shared" si="621"/>
        <v>1.7361111111111105E-2</v>
      </c>
      <c r="AG1766" s="153">
        <f t="shared" si="622"/>
        <v>0</v>
      </c>
      <c r="AH1766" s="85">
        <f t="shared" si="623"/>
        <v>1</v>
      </c>
      <c r="AI1766" s="81">
        <f t="shared" si="624"/>
        <v>25</v>
      </c>
    </row>
    <row r="1767" spans="2:35" ht="30" x14ac:dyDescent="0.25">
      <c r="B1767" s="50" t="s">
        <v>228</v>
      </c>
      <c r="C1767" s="85">
        <v>637</v>
      </c>
      <c r="D1767" s="85">
        <f t="shared" si="609"/>
        <v>0</v>
      </c>
      <c r="E1767" s="72" t="s">
        <v>2538</v>
      </c>
      <c r="F1767" s="50" t="s">
        <v>1051</v>
      </c>
      <c r="G1767" s="70">
        <v>0.3298611111111111</v>
      </c>
      <c r="H1767" s="70">
        <v>0.40277777777777773</v>
      </c>
      <c r="I1767" s="71">
        <v>44368</v>
      </c>
      <c r="J1767" s="71">
        <v>44371</v>
      </c>
      <c r="K1767" s="71">
        <v>44368</v>
      </c>
      <c r="L1767" s="71">
        <v>44368</v>
      </c>
      <c r="M1767" s="70">
        <v>0.3298611111111111</v>
      </c>
      <c r="N1767" s="70">
        <v>0.3576388888888889</v>
      </c>
      <c r="O1767" s="50" t="s">
        <v>84</v>
      </c>
      <c r="P1767" s="50" t="s">
        <v>1024</v>
      </c>
      <c r="Q1767" s="50" t="s">
        <v>47</v>
      </c>
      <c r="R1767" s="50" t="s">
        <v>349</v>
      </c>
      <c r="S1767" s="50" t="s">
        <v>337</v>
      </c>
      <c r="T1767" s="50" t="s">
        <v>186</v>
      </c>
      <c r="U1767" s="151">
        <f t="shared" si="610"/>
        <v>3</v>
      </c>
      <c r="V1767" s="50">
        <f t="shared" si="611"/>
        <v>1</v>
      </c>
      <c r="W1767" s="152">
        <f t="shared" si="612"/>
        <v>1.1356166666666665</v>
      </c>
      <c r="X1767" s="152">
        <f t="shared" si="613"/>
        <v>1.8639133333333331</v>
      </c>
      <c r="Y1767" s="134">
        <f t="shared" si="614"/>
        <v>1</v>
      </c>
      <c r="Z1767" s="152">
        <f t="shared" si="615"/>
        <v>0</v>
      </c>
      <c r="AA1767" s="152">
        <f t="shared" si="616"/>
        <v>1.8639133333333331</v>
      </c>
      <c r="AB1767" s="91">
        <f t="shared" si="617"/>
        <v>24</v>
      </c>
      <c r="AC1767" s="81">
        <f t="shared" si="618"/>
        <v>6</v>
      </c>
      <c r="AD1767" s="81">
        <f t="shared" si="619"/>
        <v>25</v>
      </c>
      <c r="AE1767" s="81" t="str">
        <f t="shared" si="620"/>
        <v>6-25</v>
      </c>
      <c r="AF1767" s="152">
        <f t="shared" si="621"/>
        <v>2.777777777777779E-2</v>
      </c>
      <c r="AG1767" s="153">
        <f t="shared" si="622"/>
        <v>0</v>
      </c>
      <c r="AH1767" s="85">
        <f t="shared" si="623"/>
        <v>1</v>
      </c>
      <c r="AI1767" s="81">
        <f t="shared" si="624"/>
        <v>25</v>
      </c>
    </row>
    <row r="1768" spans="2:35" ht="45" x14ac:dyDescent="0.25">
      <c r="B1768" s="50" t="s">
        <v>228</v>
      </c>
      <c r="C1768" s="85">
        <v>637</v>
      </c>
      <c r="D1768" s="85">
        <f t="shared" si="609"/>
        <v>0</v>
      </c>
      <c r="E1768" s="72" t="s">
        <v>2562</v>
      </c>
      <c r="F1768" s="50" t="s">
        <v>903</v>
      </c>
      <c r="G1768" s="70">
        <v>0.3298611111111111</v>
      </c>
      <c r="H1768" s="70">
        <v>0.40277777777777773</v>
      </c>
      <c r="I1768" s="71">
        <v>44368</v>
      </c>
      <c r="J1768" s="71">
        <v>44371</v>
      </c>
      <c r="K1768" s="71">
        <v>44368</v>
      </c>
      <c r="L1768" s="71">
        <v>44368</v>
      </c>
      <c r="M1768" s="70">
        <v>0.33333333333333331</v>
      </c>
      <c r="N1768" s="192">
        <v>0.72916666666666663</v>
      </c>
      <c r="O1768" s="50" t="s">
        <v>126</v>
      </c>
      <c r="P1768" s="50" t="s">
        <v>1024</v>
      </c>
      <c r="Q1768" s="50" t="s">
        <v>47</v>
      </c>
      <c r="R1768" s="50" t="s">
        <v>443</v>
      </c>
      <c r="S1768" s="50" t="s">
        <v>336</v>
      </c>
      <c r="T1768" s="50" t="s">
        <v>186</v>
      </c>
      <c r="U1768" s="151">
        <f t="shared" si="610"/>
        <v>3</v>
      </c>
      <c r="V1768" s="50">
        <f t="shared" si="611"/>
        <v>1</v>
      </c>
      <c r="W1768" s="152">
        <f t="shared" si="612"/>
        <v>1.1356166666666665</v>
      </c>
      <c r="X1768" s="152">
        <f t="shared" si="613"/>
        <v>1.8639133333333331</v>
      </c>
      <c r="Y1768" s="134">
        <f t="shared" si="614"/>
        <v>1</v>
      </c>
      <c r="Z1768" s="152">
        <f t="shared" si="615"/>
        <v>0</v>
      </c>
      <c r="AA1768" s="152">
        <f t="shared" si="616"/>
        <v>1.8639133333333331</v>
      </c>
      <c r="AB1768" s="91">
        <f t="shared" si="617"/>
        <v>24</v>
      </c>
      <c r="AC1768" s="81">
        <f t="shared" si="618"/>
        <v>6</v>
      </c>
      <c r="AD1768" s="81">
        <f t="shared" si="619"/>
        <v>25</v>
      </c>
      <c r="AE1768" s="81" t="str">
        <f t="shared" si="620"/>
        <v>6-25</v>
      </c>
      <c r="AF1768" s="152">
        <f t="shared" si="621"/>
        <v>0.3128333333333333</v>
      </c>
      <c r="AG1768" s="153">
        <f t="shared" si="622"/>
        <v>0</v>
      </c>
      <c r="AH1768" s="85">
        <f t="shared" si="623"/>
        <v>1</v>
      </c>
      <c r="AI1768" s="81">
        <f t="shared" si="624"/>
        <v>25</v>
      </c>
    </row>
    <row r="1769" spans="2:35" x14ac:dyDescent="0.25">
      <c r="B1769" s="50" t="s">
        <v>221</v>
      </c>
      <c r="C1769" s="85">
        <v>637</v>
      </c>
      <c r="D1769" s="85">
        <f t="shared" si="609"/>
        <v>0</v>
      </c>
      <c r="E1769" s="50" t="s">
        <v>599</v>
      </c>
      <c r="F1769" s="50" t="s">
        <v>887</v>
      </c>
      <c r="G1769" s="70">
        <v>0.3298611111111111</v>
      </c>
      <c r="H1769" s="70">
        <v>0.40277777777777773</v>
      </c>
      <c r="I1769" s="71">
        <v>44368</v>
      </c>
      <c r="J1769" s="71">
        <v>44371</v>
      </c>
      <c r="K1769" s="71">
        <v>44368</v>
      </c>
      <c r="L1769" s="71">
        <v>44368</v>
      </c>
      <c r="M1769" s="70">
        <v>0.3298611111111111</v>
      </c>
      <c r="N1769" s="192">
        <v>0.72916666666666663</v>
      </c>
      <c r="O1769" s="50" t="s">
        <v>400</v>
      </c>
      <c r="P1769" s="50" t="s">
        <v>1024</v>
      </c>
      <c r="Q1769" s="50" t="s">
        <v>47</v>
      </c>
      <c r="R1769" s="50" t="s">
        <v>352</v>
      </c>
      <c r="S1769" s="50" t="s">
        <v>337</v>
      </c>
      <c r="T1769" s="50" t="s">
        <v>186</v>
      </c>
      <c r="U1769" s="151">
        <f t="shared" si="610"/>
        <v>3</v>
      </c>
      <c r="V1769" s="50">
        <f t="shared" si="611"/>
        <v>1</v>
      </c>
      <c r="W1769" s="152">
        <f t="shared" si="612"/>
        <v>1.1356166666666665</v>
      </c>
      <c r="X1769" s="152">
        <f t="shared" si="613"/>
        <v>1.8639133333333331</v>
      </c>
      <c r="Y1769" s="134">
        <f t="shared" si="614"/>
        <v>1</v>
      </c>
      <c r="Z1769" s="152">
        <f t="shared" si="615"/>
        <v>0</v>
      </c>
      <c r="AA1769" s="152">
        <f t="shared" si="616"/>
        <v>1.8639133333333331</v>
      </c>
      <c r="AB1769" s="91">
        <f t="shared" si="617"/>
        <v>24</v>
      </c>
      <c r="AC1769" s="81">
        <f t="shared" si="618"/>
        <v>6</v>
      </c>
      <c r="AD1769" s="81">
        <f t="shared" si="619"/>
        <v>25</v>
      </c>
      <c r="AE1769" s="81" t="str">
        <f t="shared" si="620"/>
        <v>6-25</v>
      </c>
      <c r="AF1769" s="152">
        <f t="shared" si="621"/>
        <v>0.31630555555555551</v>
      </c>
      <c r="AG1769" s="153">
        <f t="shared" si="622"/>
        <v>0</v>
      </c>
      <c r="AH1769" s="85">
        <f t="shared" si="623"/>
        <v>1</v>
      </c>
      <c r="AI1769" s="81">
        <f t="shared" si="624"/>
        <v>25</v>
      </c>
    </row>
    <row r="1770" spans="2:35" x14ac:dyDescent="0.25">
      <c r="B1770" s="50" t="s">
        <v>228</v>
      </c>
      <c r="C1770" s="85">
        <v>637</v>
      </c>
      <c r="D1770" s="85">
        <f t="shared" si="609"/>
        <v>0</v>
      </c>
      <c r="E1770" s="50" t="s">
        <v>2563</v>
      </c>
      <c r="F1770" s="50" t="s">
        <v>1338</v>
      </c>
      <c r="G1770" s="70">
        <v>0.3298611111111111</v>
      </c>
      <c r="H1770" s="70">
        <v>0.40277777777777773</v>
      </c>
      <c r="I1770" s="71">
        <v>44368</v>
      </c>
      <c r="J1770" s="71">
        <v>44371</v>
      </c>
      <c r="K1770" s="71">
        <v>44368</v>
      </c>
      <c r="L1770" s="71">
        <v>44368</v>
      </c>
      <c r="M1770" s="70">
        <v>0.3298611111111111</v>
      </c>
      <c r="N1770" s="192">
        <v>0.5</v>
      </c>
      <c r="O1770" s="50" t="s">
        <v>136</v>
      </c>
      <c r="P1770" s="50" t="s">
        <v>1024</v>
      </c>
      <c r="Q1770" s="50" t="s">
        <v>47</v>
      </c>
      <c r="R1770" s="50" t="s">
        <v>350</v>
      </c>
      <c r="S1770" s="50" t="s">
        <v>337</v>
      </c>
      <c r="T1770" s="50" t="s">
        <v>186</v>
      </c>
      <c r="U1770" s="151">
        <f t="shared" si="610"/>
        <v>3</v>
      </c>
      <c r="V1770" s="50">
        <f t="shared" si="611"/>
        <v>1</v>
      </c>
      <c r="W1770" s="152">
        <f t="shared" si="612"/>
        <v>1.1356166666666665</v>
      </c>
      <c r="X1770" s="152">
        <f t="shared" si="613"/>
        <v>1.8639133333333331</v>
      </c>
      <c r="Y1770" s="134">
        <f t="shared" si="614"/>
        <v>1</v>
      </c>
      <c r="Z1770" s="152">
        <f t="shared" si="615"/>
        <v>0</v>
      </c>
      <c r="AA1770" s="152">
        <f t="shared" si="616"/>
        <v>1.8639133333333331</v>
      </c>
      <c r="AB1770" s="91">
        <f t="shared" si="617"/>
        <v>24</v>
      </c>
      <c r="AC1770" s="81">
        <f t="shared" si="618"/>
        <v>6</v>
      </c>
      <c r="AD1770" s="81">
        <f t="shared" si="619"/>
        <v>25</v>
      </c>
      <c r="AE1770" s="81" t="str">
        <f t="shared" si="620"/>
        <v>6-25</v>
      </c>
      <c r="AF1770" s="152">
        <f t="shared" si="621"/>
        <v>0.1701388888888889</v>
      </c>
      <c r="AG1770" s="153">
        <f t="shared" si="622"/>
        <v>0</v>
      </c>
      <c r="AH1770" s="85">
        <f t="shared" si="623"/>
        <v>1</v>
      </c>
      <c r="AI1770" s="81">
        <f t="shared" si="624"/>
        <v>25</v>
      </c>
    </row>
    <row r="1771" spans="2:35" ht="30" x14ac:dyDescent="0.25">
      <c r="B1771" s="50" t="s">
        <v>221</v>
      </c>
      <c r="C1771" s="85">
        <v>637</v>
      </c>
      <c r="D1771" s="85">
        <f t="shared" si="609"/>
        <v>0</v>
      </c>
      <c r="E1771" s="72" t="s">
        <v>2539</v>
      </c>
      <c r="F1771" s="50" t="s">
        <v>897</v>
      </c>
      <c r="G1771" s="70">
        <v>0.3298611111111111</v>
      </c>
      <c r="H1771" s="70">
        <v>0.40277777777777773</v>
      </c>
      <c r="I1771" s="71">
        <v>44368</v>
      </c>
      <c r="J1771" s="71">
        <v>44371</v>
      </c>
      <c r="K1771" s="71">
        <v>44368</v>
      </c>
      <c r="L1771" s="71">
        <v>44368</v>
      </c>
      <c r="M1771" s="70">
        <v>0.36944444444444446</v>
      </c>
      <c r="N1771" s="70">
        <v>0.48055555555555557</v>
      </c>
      <c r="O1771" s="50" t="s">
        <v>84</v>
      </c>
      <c r="P1771" s="50" t="s">
        <v>1024</v>
      </c>
      <c r="Q1771" s="50" t="s">
        <v>47</v>
      </c>
      <c r="R1771" s="50" t="s">
        <v>351</v>
      </c>
      <c r="S1771" s="50" t="s">
        <v>336</v>
      </c>
      <c r="T1771" s="50" t="s">
        <v>186</v>
      </c>
      <c r="U1771" s="151">
        <f t="shared" si="610"/>
        <v>3</v>
      </c>
      <c r="V1771" s="50">
        <f t="shared" si="611"/>
        <v>1</v>
      </c>
      <c r="W1771" s="152">
        <f t="shared" si="612"/>
        <v>1.1356166666666665</v>
      </c>
      <c r="X1771" s="152">
        <f t="shared" si="613"/>
        <v>1.8639133333333331</v>
      </c>
      <c r="Y1771" s="134">
        <f t="shared" si="614"/>
        <v>1</v>
      </c>
      <c r="Z1771" s="152">
        <f t="shared" si="615"/>
        <v>0</v>
      </c>
      <c r="AA1771" s="152">
        <f t="shared" si="616"/>
        <v>1.8639133333333331</v>
      </c>
      <c r="AB1771" s="91">
        <f t="shared" si="617"/>
        <v>24</v>
      </c>
      <c r="AC1771" s="81">
        <f t="shared" si="618"/>
        <v>6</v>
      </c>
      <c r="AD1771" s="81">
        <f t="shared" si="619"/>
        <v>25</v>
      </c>
      <c r="AE1771" s="81" t="str">
        <f t="shared" si="620"/>
        <v>6-25</v>
      </c>
      <c r="AF1771" s="152">
        <f t="shared" si="621"/>
        <v>0.1111111111111111</v>
      </c>
      <c r="AG1771" s="153">
        <f t="shared" si="622"/>
        <v>0</v>
      </c>
      <c r="AH1771" s="85">
        <f t="shared" si="623"/>
        <v>1</v>
      </c>
      <c r="AI1771" s="81">
        <f t="shared" si="624"/>
        <v>25</v>
      </c>
    </row>
    <row r="1772" spans="2:35" ht="30" x14ac:dyDescent="0.25">
      <c r="B1772" s="50" t="s">
        <v>221</v>
      </c>
      <c r="C1772" s="85">
        <v>637</v>
      </c>
      <c r="D1772" s="85">
        <f t="shared" si="609"/>
        <v>0</v>
      </c>
      <c r="E1772" s="72" t="s">
        <v>2564</v>
      </c>
      <c r="F1772" s="50" t="s">
        <v>441</v>
      </c>
      <c r="G1772" s="70">
        <v>0.3298611111111111</v>
      </c>
      <c r="H1772" s="70">
        <v>0.40277777777777773</v>
      </c>
      <c r="I1772" s="71">
        <v>44368</v>
      </c>
      <c r="J1772" s="71">
        <v>44371</v>
      </c>
      <c r="K1772" s="71">
        <v>44368</v>
      </c>
      <c r="L1772" s="71">
        <v>44368</v>
      </c>
      <c r="M1772" s="70">
        <v>0.65277777777777779</v>
      </c>
      <c r="N1772" s="70">
        <v>0.72916666666666663</v>
      </c>
      <c r="O1772" s="50" t="s">
        <v>100</v>
      </c>
      <c r="P1772" s="50" t="s">
        <v>1024</v>
      </c>
      <c r="Q1772" s="50" t="s">
        <v>47</v>
      </c>
      <c r="R1772" s="50" t="s">
        <v>443</v>
      </c>
      <c r="S1772" s="50" t="s">
        <v>336</v>
      </c>
      <c r="T1772" s="50" t="s">
        <v>186</v>
      </c>
      <c r="U1772" s="151">
        <f t="shared" si="610"/>
        <v>3</v>
      </c>
      <c r="V1772" s="50">
        <f t="shared" si="611"/>
        <v>1</v>
      </c>
      <c r="W1772" s="152">
        <f t="shared" si="612"/>
        <v>1.1356166666666665</v>
      </c>
      <c r="X1772" s="152">
        <f t="shared" si="613"/>
        <v>1.8639133333333331</v>
      </c>
      <c r="Y1772" s="134">
        <f t="shared" si="614"/>
        <v>1</v>
      </c>
      <c r="Z1772" s="152">
        <f t="shared" si="615"/>
        <v>0</v>
      </c>
      <c r="AA1772" s="152">
        <f t="shared" si="616"/>
        <v>1.8639133333333331</v>
      </c>
      <c r="AB1772" s="91">
        <f t="shared" si="617"/>
        <v>24</v>
      </c>
      <c r="AC1772" s="81">
        <f t="shared" si="618"/>
        <v>6</v>
      </c>
      <c r="AD1772" s="81">
        <f t="shared" si="619"/>
        <v>25</v>
      </c>
      <c r="AE1772" s="81" t="str">
        <f t="shared" si="620"/>
        <v>6-25</v>
      </c>
      <c r="AF1772" s="152">
        <f t="shared" si="621"/>
        <v>7.638888888888884E-2</v>
      </c>
      <c r="AG1772" s="153">
        <f t="shared" si="622"/>
        <v>0</v>
      </c>
      <c r="AH1772" s="85">
        <f t="shared" si="623"/>
        <v>1</v>
      </c>
      <c r="AI1772" s="81">
        <f t="shared" si="624"/>
        <v>25</v>
      </c>
    </row>
    <row r="1773" spans="2:35" x14ac:dyDescent="0.25">
      <c r="B1773" s="50" t="s">
        <v>221</v>
      </c>
      <c r="C1773" s="85">
        <v>637</v>
      </c>
      <c r="D1773" s="85">
        <f t="shared" si="609"/>
        <v>0</v>
      </c>
      <c r="E1773" s="50" t="s">
        <v>2386</v>
      </c>
      <c r="F1773" s="267" t="s">
        <v>344</v>
      </c>
      <c r="G1773" s="70">
        <v>0.3298611111111111</v>
      </c>
      <c r="H1773" s="70">
        <v>0.40277777777777773</v>
      </c>
      <c r="I1773" s="71">
        <v>44368</v>
      </c>
      <c r="J1773" s="71">
        <v>44371</v>
      </c>
      <c r="K1773" s="71">
        <v>44368</v>
      </c>
      <c r="L1773" s="71">
        <v>44368</v>
      </c>
      <c r="M1773" s="70">
        <v>0.31944444444444448</v>
      </c>
      <c r="N1773" s="70">
        <v>0.40277777777777773</v>
      </c>
      <c r="O1773" s="50" t="s">
        <v>738</v>
      </c>
      <c r="P1773" s="50" t="s">
        <v>1024</v>
      </c>
      <c r="Q1773" s="50" t="s">
        <v>47</v>
      </c>
      <c r="R1773" s="50" t="s">
        <v>344</v>
      </c>
      <c r="S1773" s="50" t="s">
        <v>336</v>
      </c>
      <c r="T1773" s="50" t="s">
        <v>186</v>
      </c>
      <c r="U1773" s="151">
        <f t="shared" si="610"/>
        <v>3</v>
      </c>
      <c r="V1773" s="50">
        <f t="shared" si="611"/>
        <v>1</v>
      </c>
      <c r="W1773" s="152">
        <f t="shared" si="612"/>
        <v>1.1356166666666665</v>
      </c>
      <c r="X1773" s="152">
        <f t="shared" si="613"/>
        <v>1.8639133333333331</v>
      </c>
      <c r="Y1773" s="134">
        <f t="shared" si="614"/>
        <v>1</v>
      </c>
      <c r="Z1773" s="152">
        <f t="shared" si="615"/>
        <v>0</v>
      </c>
      <c r="AA1773" s="152">
        <f t="shared" si="616"/>
        <v>1.8639133333333331</v>
      </c>
      <c r="AB1773" s="91">
        <f t="shared" si="617"/>
        <v>24</v>
      </c>
      <c r="AC1773" s="81">
        <f t="shared" si="618"/>
        <v>6</v>
      </c>
      <c r="AD1773" s="81">
        <f t="shared" si="619"/>
        <v>25</v>
      </c>
      <c r="AE1773" s="81" t="str">
        <f t="shared" si="620"/>
        <v>6-25</v>
      </c>
      <c r="AF1773" s="152">
        <f t="shared" si="621"/>
        <v>8.3333333333333259E-2</v>
      </c>
      <c r="AG1773" s="153">
        <f t="shared" si="622"/>
        <v>0</v>
      </c>
      <c r="AH1773" s="85">
        <f t="shared" si="623"/>
        <v>1</v>
      </c>
      <c r="AI1773" s="81">
        <f t="shared" si="624"/>
        <v>25</v>
      </c>
    </row>
    <row r="1774" spans="2:35" ht="45" x14ac:dyDescent="0.25">
      <c r="B1774" s="50" t="s">
        <v>228</v>
      </c>
      <c r="C1774" s="85">
        <v>637</v>
      </c>
      <c r="D1774" s="85">
        <f t="shared" si="609"/>
        <v>0</v>
      </c>
      <c r="E1774" s="260" t="s">
        <v>2605</v>
      </c>
      <c r="F1774" s="267" t="s">
        <v>903</v>
      </c>
      <c r="G1774" s="70">
        <v>0.3298611111111111</v>
      </c>
      <c r="H1774" s="70">
        <v>0.40277777777777773</v>
      </c>
      <c r="I1774" s="71">
        <v>44368</v>
      </c>
      <c r="J1774" s="71">
        <v>44371</v>
      </c>
      <c r="K1774" s="71">
        <v>44369</v>
      </c>
      <c r="L1774" s="71">
        <v>44369</v>
      </c>
      <c r="M1774" s="192">
        <v>0.3125</v>
      </c>
      <c r="N1774" s="70">
        <v>0.72916666666666663</v>
      </c>
      <c r="O1774" s="50" t="s">
        <v>126</v>
      </c>
      <c r="P1774" s="50" t="s">
        <v>1024</v>
      </c>
      <c r="Q1774" s="50" t="s">
        <v>47</v>
      </c>
      <c r="R1774" s="50" t="s">
        <v>443</v>
      </c>
      <c r="S1774" s="50" t="s">
        <v>336</v>
      </c>
      <c r="T1774" s="50" t="s">
        <v>186</v>
      </c>
      <c r="U1774" s="151">
        <f t="shared" si="610"/>
        <v>3</v>
      </c>
      <c r="V1774" s="50">
        <f t="shared" si="611"/>
        <v>1</v>
      </c>
      <c r="W1774" s="152">
        <f t="shared" si="612"/>
        <v>1.1356166666666665</v>
      </c>
      <c r="X1774" s="152">
        <f t="shared" si="613"/>
        <v>1.8639133333333331</v>
      </c>
      <c r="Y1774" s="134">
        <f t="shared" si="614"/>
        <v>1</v>
      </c>
      <c r="Z1774" s="152">
        <f t="shared" si="615"/>
        <v>0</v>
      </c>
      <c r="AA1774" s="152">
        <f t="shared" si="616"/>
        <v>1.8639133333333331</v>
      </c>
      <c r="AB1774" s="91">
        <f t="shared" si="617"/>
        <v>24</v>
      </c>
      <c r="AC1774" s="81">
        <f t="shared" si="618"/>
        <v>6</v>
      </c>
      <c r="AD1774" s="81">
        <f t="shared" si="619"/>
        <v>25</v>
      </c>
      <c r="AE1774" s="81" t="str">
        <f t="shared" si="620"/>
        <v>6-25</v>
      </c>
      <c r="AF1774" s="152">
        <f t="shared" si="621"/>
        <v>0.33366666666666661</v>
      </c>
      <c r="AG1774" s="153">
        <f t="shared" si="622"/>
        <v>0</v>
      </c>
      <c r="AH1774" s="85">
        <f t="shared" si="623"/>
        <v>1</v>
      </c>
      <c r="AI1774" s="81">
        <f t="shared" si="624"/>
        <v>25</v>
      </c>
    </row>
    <row r="1775" spans="2:35" ht="30" x14ac:dyDescent="0.25">
      <c r="B1775" s="50" t="s">
        <v>228</v>
      </c>
      <c r="C1775" s="85">
        <v>637</v>
      </c>
      <c r="D1775" s="85">
        <f t="shared" si="609"/>
        <v>0</v>
      </c>
      <c r="E1775" s="50" t="s">
        <v>2580</v>
      </c>
      <c r="F1775" s="267" t="s">
        <v>903</v>
      </c>
      <c r="G1775" s="70">
        <v>0.3298611111111111</v>
      </c>
      <c r="H1775" s="70">
        <v>0.40277777777777773</v>
      </c>
      <c r="I1775" s="71">
        <v>44368</v>
      </c>
      <c r="J1775" s="71">
        <v>44371</v>
      </c>
      <c r="K1775" s="71">
        <v>44368</v>
      </c>
      <c r="L1775" s="71">
        <v>44368</v>
      </c>
      <c r="M1775" s="70">
        <v>0.34027777777777773</v>
      </c>
      <c r="N1775" s="70">
        <v>0.38194444444444442</v>
      </c>
      <c r="O1775" s="72" t="s">
        <v>2137</v>
      </c>
      <c r="P1775" s="50" t="s">
        <v>1024</v>
      </c>
      <c r="Q1775" s="50" t="s">
        <v>47</v>
      </c>
      <c r="R1775" s="50" t="s">
        <v>2138</v>
      </c>
      <c r="S1775" s="50" t="s">
        <v>337</v>
      </c>
      <c r="T1775" s="50" t="s">
        <v>186</v>
      </c>
      <c r="U1775" s="151">
        <f t="shared" si="610"/>
        <v>3</v>
      </c>
      <c r="V1775" s="50">
        <f t="shared" si="611"/>
        <v>1</v>
      </c>
      <c r="W1775" s="152">
        <f t="shared" si="612"/>
        <v>1.1356166666666665</v>
      </c>
      <c r="X1775" s="152">
        <f t="shared" si="613"/>
        <v>1.8639133333333331</v>
      </c>
      <c r="Y1775" s="134">
        <f t="shared" si="614"/>
        <v>1</v>
      </c>
      <c r="Z1775" s="152">
        <f t="shared" si="615"/>
        <v>0</v>
      </c>
      <c r="AA1775" s="152">
        <f t="shared" si="616"/>
        <v>1.8639133333333331</v>
      </c>
      <c r="AB1775" s="91">
        <f t="shared" si="617"/>
        <v>24</v>
      </c>
      <c r="AC1775" s="81">
        <f t="shared" si="618"/>
        <v>6</v>
      </c>
      <c r="AD1775" s="81">
        <f t="shared" si="619"/>
        <v>25</v>
      </c>
      <c r="AE1775" s="81" t="str">
        <f t="shared" si="620"/>
        <v>6-25</v>
      </c>
      <c r="AF1775" s="152">
        <f t="shared" si="621"/>
        <v>4.1666666666666685E-2</v>
      </c>
      <c r="AG1775" s="153">
        <f t="shared" si="622"/>
        <v>0</v>
      </c>
      <c r="AH1775" s="85">
        <f t="shared" si="623"/>
        <v>1</v>
      </c>
      <c r="AI1775" s="81">
        <f t="shared" si="624"/>
        <v>25</v>
      </c>
    </row>
    <row r="1776" spans="2:35" x14ac:dyDescent="0.25">
      <c r="B1776" s="50" t="s">
        <v>221</v>
      </c>
      <c r="C1776" s="85">
        <v>637</v>
      </c>
      <c r="D1776" s="85">
        <f t="shared" si="609"/>
        <v>0</v>
      </c>
      <c r="E1776" s="50" t="s">
        <v>2581</v>
      </c>
      <c r="F1776" s="267" t="s">
        <v>903</v>
      </c>
      <c r="G1776" s="70">
        <v>0.3298611111111111</v>
      </c>
      <c r="H1776" s="70">
        <v>0.40277777777777773</v>
      </c>
      <c r="I1776" s="71">
        <v>44368</v>
      </c>
      <c r="J1776" s="71">
        <v>44371</v>
      </c>
      <c r="K1776" s="71">
        <v>44369</v>
      </c>
      <c r="L1776" s="71">
        <v>44369</v>
      </c>
      <c r="M1776" s="70">
        <v>0.40972222222222227</v>
      </c>
      <c r="N1776" s="192">
        <v>0.60416666666666663</v>
      </c>
      <c r="O1776" s="72" t="s">
        <v>272</v>
      </c>
      <c r="P1776" s="50" t="s">
        <v>1024</v>
      </c>
      <c r="Q1776" s="50" t="s">
        <v>47</v>
      </c>
      <c r="R1776" s="50" t="s">
        <v>443</v>
      </c>
      <c r="S1776" s="50" t="s">
        <v>336</v>
      </c>
      <c r="T1776" s="50" t="s">
        <v>186</v>
      </c>
      <c r="U1776" s="151">
        <f t="shared" si="610"/>
        <v>3</v>
      </c>
      <c r="V1776" s="50">
        <f t="shared" si="611"/>
        <v>1</v>
      </c>
      <c r="W1776" s="152">
        <f t="shared" si="612"/>
        <v>1.1356166666666665</v>
      </c>
      <c r="X1776" s="152">
        <f t="shared" si="613"/>
        <v>1.8639133333333331</v>
      </c>
      <c r="Y1776" s="134">
        <f t="shared" si="614"/>
        <v>1</v>
      </c>
      <c r="Z1776" s="152">
        <f t="shared" si="615"/>
        <v>0</v>
      </c>
      <c r="AA1776" s="152">
        <f t="shared" si="616"/>
        <v>1.8639133333333331</v>
      </c>
      <c r="AB1776" s="91">
        <f t="shared" si="617"/>
        <v>24</v>
      </c>
      <c r="AC1776" s="81">
        <f t="shared" si="618"/>
        <v>6</v>
      </c>
      <c r="AD1776" s="81">
        <f t="shared" si="619"/>
        <v>25</v>
      </c>
      <c r="AE1776" s="81" t="str">
        <f t="shared" si="620"/>
        <v>6-25</v>
      </c>
      <c r="AF1776" s="152">
        <f t="shared" si="621"/>
        <v>0.19444444444444436</v>
      </c>
      <c r="AG1776" s="153">
        <f t="shared" si="622"/>
        <v>0</v>
      </c>
      <c r="AH1776" s="85">
        <f t="shared" si="623"/>
        <v>1</v>
      </c>
      <c r="AI1776" s="81">
        <f t="shared" si="624"/>
        <v>25</v>
      </c>
    </row>
    <row r="1777" spans="2:35" ht="30" x14ac:dyDescent="0.25">
      <c r="B1777" s="50" t="s">
        <v>221</v>
      </c>
      <c r="C1777" s="85">
        <v>637</v>
      </c>
      <c r="D1777" s="85">
        <f t="shared" si="609"/>
        <v>0</v>
      </c>
      <c r="E1777" s="72" t="s">
        <v>2618</v>
      </c>
      <c r="F1777" s="267" t="s">
        <v>890</v>
      </c>
      <c r="G1777" s="70">
        <v>0.3298611111111111</v>
      </c>
      <c r="H1777" s="70">
        <v>0.40277777777777773</v>
      </c>
      <c r="I1777" s="71">
        <v>44368</v>
      </c>
      <c r="J1777" s="71">
        <v>44371</v>
      </c>
      <c r="K1777" s="71">
        <v>44369</v>
      </c>
      <c r="L1777" s="71">
        <v>44369</v>
      </c>
      <c r="M1777" s="70">
        <v>0.625</v>
      </c>
      <c r="N1777" s="192">
        <v>0.72916666666666663</v>
      </c>
      <c r="O1777" s="72" t="s">
        <v>2186</v>
      </c>
      <c r="P1777" s="50" t="s">
        <v>1024</v>
      </c>
      <c r="Q1777" s="50" t="s">
        <v>47</v>
      </c>
      <c r="R1777" s="50" t="s">
        <v>380</v>
      </c>
      <c r="S1777" s="50" t="s">
        <v>336</v>
      </c>
      <c r="T1777" s="50" t="s">
        <v>186</v>
      </c>
      <c r="U1777" s="151">
        <f t="shared" ref="U1777:U1782" si="684">+J1777-I1777</f>
        <v>3</v>
      </c>
      <c r="V1777" s="50">
        <f t="shared" ref="V1777:V1782" si="685">IF(AND(G1777&lt;&gt;"",H1777&lt;&gt;""),1,0)</f>
        <v>1</v>
      </c>
      <c r="W1777" s="152">
        <f t="shared" ref="W1777:W1782" si="686">IF(OR(V1777=0,G1777="",H1777=""),0,IF(AND(V1777=1,U1777&lt;1,I1777=J1777,(H1777-G1777)&lt;=0.2075),H1777-G1777,IF(AND(V1777=1,U1777&lt;1,I1777=J1777,(H1777-G1777)&gt;0.2075),H1777-G1777-0.083,IF(AND(V1777=1,U1777&gt;1),((U1777-1)*0.3541)+(H1777-$AE$5)+($AF$5-G1777-0.083),IF(AND(V1777=1,U1777=1,I1777&lt;&gt;J1777,(H1777-G1777)&lt;=0.332),(H1777-$AE$5)+($AF$5-G1777)-0.166,(H1777-$AE$5)+($AF$5-G1777))))))</f>
        <v>1.1356166666666665</v>
      </c>
      <c r="X1777" s="152">
        <f t="shared" ref="X1777:X1782" si="687">IF(OR(V1777=0,G1777="",H1777=""),0,IF(AND(V1777=1,U1777&lt;1,I1777=J1777,(H1777-G1777)&lt;=0.2075),H1777-G1777,IF(AND(V1777=1,U1777&lt;1,I1777=J1777,(H1777-G1777)&gt;0.2075),H1777-G1777-0.04167,IF(AND(V1777=1,U1777&gt;1),((U1777-1)*0.583)+(H1777-$AE$3)+($AF$3-G1777-0.04167),IF(AND(V1777=1,U1777=1,I1777&lt;&gt;J1777,(H1777-G1777)&lt;=0.332),(H1777-$AE$3)+($AF$3-G1777)-0.166,(H1777-$AE$3)+($AF$3-G1777))))))</f>
        <v>1.8639133333333331</v>
      </c>
      <c r="Y1777" s="134">
        <f t="shared" ref="Y1777:Y1782" si="688">IFERROR(IF(H1777&gt;VLOOKUP(T1777,$AH$2:$AI$5,2,0),0,1),1)</f>
        <v>1</v>
      </c>
      <c r="Z1777" s="152">
        <f t="shared" ref="Z1777:Z1782" si="689">IF(Y1777=1,0,($AF$3-H1777))</f>
        <v>0</v>
      </c>
      <c r="AA1777" s="152">
        <f t="shared" ref="AA1777:AA1782" si="690">X1777+Z1777</f>
        <v>1.8639133333333331</v>
      </c>
      <c r="AB1777" s="91">
        <f t="shared" ref="AB1777:AB1782" si="691">DAY(J1777)</f>
        <v>24</v>
      </c>
      <c r="AC1777" s="81">
        <f t="shared" ref="AC1777:AC1782" si="692">MONTH(J1777)</f>
        <v>6</v>
      </c>
      <c r="AD1777" s="81">
        <f t="shared" ref="AD1777:AD1782" si="693">WEEKNUM(J1777,21)</f>
        <v>25</v>
      </c>
      <c r="AE1777" s="81" t="str">
        <f t="shared" ref="AE1777:AE1782" si="694">AC1777&amp;"-"&amp;AD1777</f>
        <v>6-25</v>
      </c>
      <c r="AF1777" s="152">
        <f t="shared" ref="AF1777:AF1782" si="695">IFERROR(IF(OR(AH1777=0,M1777="",N1777=""),0,IF(AND(AH1777=1,AG1777&lt;1,K1777=L1777,(N1777-M1777)&lt;=0.2075),N1777-M1777,IF(AND(AH1777=1,AG1777&lt;1,K1777=L1777,(N1777-M1777)&gt;0.2075),N1777-M1777-0.083,IF(AND(AH1777=1,AG1777&gt;1),((AG1777-1)*0.3541)+(N1777-$AE$5)+($AF$5-M1777-0.083),IF(AND(AH1777=1,AG1777=1,K1777&lt;&gt;L1777,(N1777-M1777)&lt;=0.332),(N1777-$AE$5)+($AF$5-M1777)-0.166,(N1777-$AE$5)+($AF$5-M1777)))))),"")</f>
        <v>0.10416666666666663</v>
      </c>
      <c r="AG1777" s="153">
        <f t="shared" ref="AG1777:AG1782" si="696">(L1777-K1777)</f>
        <v>0</v>
      </c>
      <c r="AH1777" s="85">
        <f t="shared" ref="AH1777:AH1782" si="697">IF(AND(R1777&lt;&gt;"",S1777&lt;&gt;""),1,0)</f>
        <v>1</v>
      </c>
      <c r="AI1777" s="81">
        <f t="shared" ref="AI1777:AI1782" si="698">WEEKNUM(L1777,21)</f>
        <v>25</v>
      </c>
    </row>
    <row r="1778" spans="2:35" ht="30" x14ac:dyDescent="0.25">
      <c r="B1778" s="50" t="s">
        <v>221</v>
      </c>
      <c r="C1778" s="85">
        <v>637</v>
      </c>
      <c r="D1778" s="85">
        <f t="shared" si="609"/>
        <v>0</v>
      </c>
      <c r="E1778" s="72" t="s">
        <v>2619</v>
      </c>
      <c r="F1778" s="267" t="s">
        <v>1908</v>
      </c>
      <c r="G1778" s="70">
        <v>0.3298611111111111</v>
      </c>
      <c r="H1778" s="70">
        <v>0.40277777777777773</v>
      </c>
      <c r="I1778" s="71">
        <v>44368</v>
      </c>
      <c r="J1778" s="71">
        <v>44371</v>
      </c>
      <c r="K1778" s="71">
        <v>44370</v>
      </c>
      <c r="L1778" s="71">
        <v>44370</v>
      </c>
      <c r="M1778" s="70">
        <v>0.60416666666666663</v>
      </c>
      <c r="N1778" s="192">
        <v>0.64583333333333337</v>
      </c>
      <c r="O1778" s="50" t="s">
        <v>62</v>
      </c>
      <c r="P1778" s="50" t="s">
        <v>1024</v>
      </c>
      <c r="Q1778" s="50" t="s">
        <v>47</v>
      </c>
      <c r="R1778" s="50" t="s">
        <v>443</v>
      </c>
      <c r="S1778" s="50" t="s">
        <v>336</v>
      </c>
      <c r="T1778" s="50" t="s">
        <v>186</v>
      </c>
      <c r="U1778" s="151">
        <f t="shared" si="684"/>
        <v>3</v>
      </c>
      <c r="V1778" s="50">
        <f t="shared" si="685"/>
        <v>1</v>
      </c>
      <c r="W1778" s="152">
        <f t="shared" si="686"/>
        <v>1.1356166666666665</v>
      </c>
      <c r="X1778" s="152">
        <f t="shared" si="687"/>
        <v>1.8639133333333331</v>
      </c>
      <c r="Y1778" s="134">
        <f t="shared" si="688"/>
        <v>1</v>
      </c>
      <c r="Z1778" s="152">
        <f t="shared" si="689"/>
        <v>0</v>
      </c>
      <c r="AA1778" s="152">
        <f t="shared" si="690"/>
        <v>1.8639133333333331</v>
      </c>
      <c r="AB1778" s="91">
        <f t="shared" si="691"/>
        <v>24</v>
      </c>
      <c r="AC1778" s="81">
        <f t="shared" si="692"/>
        <v>6</v>
      </c>
      <c r="AD1778" s="81">
        <f t="shared" si="693"/>
        <v>25</v>
      </c>
      <c r="AE1778" s="81" t="str">
        <f t="shared" si="694"/>
        <v>6-25</v>
      </c>
      <c r="AF1778" s="152">
        <f t="shared" si="695"/>
        <v>4.1666666666666741E-2</v>
      </c>
      <c r="AG1778" s="153">
        <f t="shared" si="696"/>
        <v>0</v>
      </c>
      <c r="AH1778" s="85">
        <f t="shared" si="697"/>
        <v>1</v>
      </c>
      <c r="AI1778" s="81">
        <f t="shared" si="698"/>
        <v>25</v>
      </c>
    </row>
    <row r="1779" spans="2:35" x14ac:dyDescent="0.25">
      <c r="B1779" s="50" t="s">
        <v>228</v>
      </c>
      <c r="C1779" s="85">
        <v>637</v>
      </c>
      <c r="D1779" s="85">
        <f t="shared" si="609"/>
        <v>0</v>
      </c>
      <c r="E1779" s="50" t="s">
        <v>2620</v>
      </c>
      <c r="F1779" s="267" t="s">
        <v>1051</v>
      </c>
      <c r="G1779" s="70">
        <v>0.3298611111111111</v>
      </c>
      <c r="H1779" s="70">
        <v>0.40277777777777773</v>
      </c>
      <c r="I1779" s="71">
        <v>44368</v>
      </c>
      <c r="J1779" s="71">
        <v>44371</v>
      </c>
      <c r="K1779" s="71">
        <v>44370</v>
      </c>
      <c r="L1779" s="71">
        <v>44370</v>
      </c>
      <c r="M1779" s="70">
        <v>0.6875</v>
      </c>
      <c r="N1779" s="192">
        <v>0.72916666666666663</v>
      </c>
      <c r="O1779" s="72" t="s">
        <v>372</v>
      </c>
      <c r="P1779" s="50" t="s">
        <v>1024</v>
      </c>
      <c r="Q1779" s="50" t="s">
        <v>47</v>
      </c>
      <c r="R1779" s="50" t="s">
        <v>443</v>
      </c>
      <c r="S1779" s="50" t="s">
        <v>336</v>
      </c>
      <c r="T1779" s="50" t="s">
        <v>186</v>
      </c>
      <c r="U1779" s="151">
        <f t="shared" si="684"/>
        <v>3</v>
      </c>
      <c r="V1779" s="50">
        <f t="shared" si="685"/>
        <v>1</v>
      </c>
      <c r="W1779" s="152">
        <f t="shared" si="686"/>
        <v>1.1356166666666665</v>
      </c>
      <c r="X1779" s="152">
        <f t="shared" si="687"/>
        <v>1.8639133333333331</v>
      </c>
      <c r="Y1779" s="134">
        <f t="shared" si="688"/>
        <v>1</v>
      </c>
      <c r="Z1779" s="152">
        <f t="shared" si="689"/>
        <v>0</v>
      </c>
      <c r="AA1779" s="152">
        <f t="shared" si="690"/>
        <v>1.8639133333333331</v>
      </c>
      <c r="AB1779" s="91">
        <f t="shared" si="691"/>
        <v>24</v>
      </c>
      <c r="AC1779" s="81">
        <f t="shared" si="692"/>
        <v>6</v>
      </c>
      <c r="AD1779" s="81">
        <f t="shared" si="693"/>
        <v>25</v>
      </c>
      <c r="AE1779" s="81" t="str">
        <f t="shared" si="694"/>
        <v>6-25</v>
      </c>
      <c r="AF1779" s="152">
        <f t="shared" si="695"/>
        <v>4.166666666666663E-2</v>
      </c>
      <c r="AG1779" s="153">
        <f t="shared" si="696"/>
        <v>0</v>
      </c>
      <c r="AH1779" s="85">
        <f t="shared" si="697"/>
        <v>1</v>
      </c>
      <c r="AI1779" s="81">
        <f t="shared" si="698"/>
        <v>25</v>
      </c>
    </row>
    <row r="1780" spans="2:35" x14ac:dyDescent="0.25">
      <c r="B1780" s="50" t="s">
        <v>221</v>
      </c>
      <c r="C1780" s="85">
        <v>637</v>
      </c>
      <c r="D1780" s="85">
        <f t="shared" si="609"/>
        <v>0</v>
      </c>
      <c r="E1780" s="50" t="s">
        <v>2621</v>
      </c>
      <c r="F1780" s="267" t="s">
        <v>903</v>
      </c>
      <c r="G1780" s="70">
        <v>0.3298611111111111</v>
      </c>
      <c r="H1780" s="70">
        <v>0.40277777777777773</v>
      </c>
      <c r="I1780" s="71">
        <v>44368</v>
      </c>
      <c r="J1780" s="71">
        <v>44371</v>
      </c>
      <c r="K1780" s="71">
        <v>44370</v>
      </c>
      <c r="L1780" s="71">
        <v>44370</v>
      </c>
      <c r="M1780" s="70">
        <v>0.3125</v>
      </c>
      <c r="N1780" s="192">
        <v>0.75</v>
      </c>
      <c r="O1780" s="72" t="s">
        <v>126</v>
      </c>
      <c r="P1780" s="50" t="s">
        <v>1024</v>
      </c>
      <c r="Q1780" s="50" t="s">
        <v>47</v>
      </c>
      <c r="R1780" s="50" t="s">
        <v>443</v>
      </c>
      <c r="S1780" s="50" t="s">
        <v>336</v>
      </c>
      <c r="T1780" s="50" t="s">
        <v>186</v>
      </c>
      <c r="U1780" s="151">
        <f t="shared" si="684"/>
        <v>3</v>
      </c>
      <c r="V1780" s="50">
        <f t="shared" si="685"/>
        <v>1</v>
      </c>
      <c r="W1780" s="152">
        <f t="shared" si="686"/>
        <v>1.1356166666666665</v>
      </c>
      <c r="X1780" s="152">
        <f t="shared" si="687"/>
        <v>1.8639133333333331</v>
      </c>
      <c r="Y1780" s="134">
        <f t="shared" si="688"/>
        <v>1</v>
      </c>
      <c r="Z1780" s="152">
        <f t="shared" si="689"/>
        <v>0</v>
      </c>
      <c r="AA1780" s="152">
        <f t="shared" si="690"/>
        <v>1.8639133333333331</v>
      </c>
      <c r="AB1780" s="91">
        <f t="shared" si="691"/>
        <v>24</v>
      </c>
      <c r="AC1780" s="81">
        <f t="shared" si="692"/>
        <v>6</v>
      </c>
      <c r="AD1780" s="81">
        <f t="shared" si="693"/>
        <v>25</v>
      </c>
      <c r="AE1780" s="81" t="str">
        <f t="shared" si="694"/>
        <v>6-25</v>
      </c>
      <c r="AF1780" s="152">
        <f t="shared" si="695"/>
        <v>0.35449999999999998</v>
      </c>
      <c r="AG1780" s="153">
        <f t="shared" si="696"/>
        <v>0</v>
      </c>
      <c r="AH1780" s="85">
        <f t="shared" si="697"/>
        <v>1</v>
      </c>
      <c r="AI1780" s="81">
        <f t="shared" si="698"/>
        <v>25</v>
      </c>
    </row>
    <row r="1781" spans="2:35" x14ac:dyDescent="0.25">
      <c r="B1781" s="50" t="s">
        <v>221</v>
      </c>
      <c r="C1781" s="85">
        <v>637</v>
      </c>
      <c r="D1781" s="85">
        <f t="shared" si="609"/>
        <v>0</v>
      </c>
      <c r="E1781" s="50" t="s">
        <v>2622</v>
      </c>
      <c r="F1781" s="267" t="s">
        <v>1908</v>
      </c>
      <c r="G1781" s="70">
        <v>0.3298611111111111</v>
      </c>
      <c r="H1781" s="70">
        <v>0.40277777777777773</v>
      </c>
      <c r="I1781" s="71">
        <v>44368</v>
      </c>
      <c r="J1781" s="71">
        <v>44371</v>
      </c>
      <c r="K1781" s="71">
        <v>44370</v>
      </c>
      <c r="L1781" s="71">
        <v>44370</v>
      </c>
      <c r="M1781" s="70">
        <v>0.72916666666666663</v>
      </c>
      <c r="N1781" s="192">
        <v>0.75694444444444453</v>
      </c>
      <c r="O1781" s="50" t="s">
        <v>62</v>
      </c>
      <c r="P1781" s="50" t="s">
        <v>1024</v>
      </c>
      <c r="Q1781" s="50" t="s">
        <v>47</v>
      </c>
      <c r="R1781" s="50" t="s">
        <v>443</v>
      </c>
      <c r="S1781" s="50" t="s">
        <v>336</v>
      </c>
      <c r="T1781" s="50" t="s">
        <v>186</v>
      </c>
      <c r="U1781" s="151">
        <f t="shared" si="684"/>
        <v>3</v>
      </c>
      <c r="V1781" s="50">
        <f t="shared" si="685"/>
        <v>1</v>
      </c>
      <c r="W1781" s="152">
        <f t="shared" si="686"/>
        <v>1.1356166666666665</v>
      </c>
      <c r="X1781" s="152">
        <f t="shared" si="687"/>
        <v>1.8639133333333331</v>
      </c>
      <c r="Y1781" s="134">
        <f t="shared" si="688"/>
        <v>1</v>
      </c>
      <c r="Z1781" s="152">
        <f t="shared" si="689"/>
        <v>0</v>
      </c>
      <c r="AA1781" s="152">
        <f t="shared" si="690"/>
        <v>1.8639133333333331</v>
      </c>
      <c r="AB1781" s="91">
        <f t="shared" si="691"/>
        <v>24</v>
      </c>
      <c r="AC1781" s="81">
        <f t="shared" si="692"/>
        <v>6</v>
      </c>
      <c r="AD1781" s="81">
        <f t="shared" si="693"/>
        <v>25</v>
      </c>
      <c r="AE1781" s="81" t="str">
        <f t="shared" si="694"/>
        <v>6-25</v>
      </c>
      <c r="AF1781" s="152">
        <f t="shared" si="695"/>
        <v>2.7777777777777901E-2</v>
      </c>
      <c r="AG1781" s="153">
        <f t="shared" si="696"/>
        <v>0</v>
      </c>
      <c r="AH1781" s="85">
        <f t="shared" si="697"/>
        <v>1</v>
      </c>
      <c r="AI1781" s="81">
        <f t="shared" si="698"/>
        <v>25</v>
      </c>
    </row>
    <row r="1782" spans="2:35" ht="30" x14ac:dyDescent="0.25">
      <c r="B1782" s="50" t="s">
        <v>221</v>
      </c>
      <c r="C1782" s="85">
        <v>637</v>
      </c>
      <c r="D1782" s="85">
        <f t="shared" si="609"/>
        <v>0</v>
      </c>
      <c r="E1782" s="50" t="s">
        <v>2623</v>
      </c>
      <c r="F1782" s="267" t="s">
        <v>1082</v>
      </c>
      <c r="G1782" s="70">
        <v>0.3298611111111111</v>
      </c>
      <c r="H1782" s="70">
        <v>0.40277777777777773</v>
      </c>
      <c r="I1782" s="71">
        <v>44368</v>
      </c>
      <c r="J1782" s="71">
        <v>44371</v>
      </c>
      <c r="K1782" s="71">
        <v>44371</v>
      </c>
      <c r="L1782" s="71">
        <v>44371</v>
      </c>
      <c r="M1782" s="70">
        <v>0.3125</v>
      </c>
      <c r="N1782" s="70">
        <v>0.40277777777777773</v>
      </c>
      <c r="O1782" s="72" t="s">
        <v>1937</v>
      </c>
      <c r="P1782" s="50" t="s">
        <v>1024</v>
      </c>
      <c r="Q1782" s="50" t="s">
        <v>47</v>
      </c>
      <c r="R1782" s="50" t="s">
        <v>443</v>
      </c>
      <c r="S1782" s="50" t="s">
        <v>336</v>
      </c>
      <c r="T1782" s="50" t="s">
        <v>186</v>
      </c>
      <c r="U1782" s="151">
        <f t="shared" si="684"/>
        <v>3</v>
      </c>
      <c r="V1782" s="50">
        <f t="shared" si="685"/>
        <v>1</v>
      </c>
      <c r="W1782" s="152">
        <f t="shared" si="686"/>
        <v>1.1356166666666665</v>
      </c>
      <c r="X1782" s="152">
        <f t="shared" si="687"/>
        <v>1.8639133333333331</v>
      </c>
      <c r="Y1782" s="134">
        <f t="shared" si="688"/>
        <v>1</v>
      </c>
      <c r="Z1782" s="152">
        <f t="shared" si="689"/>
        <v>0</v>
      </c>
      <c r="AA1782" s="152">
        <f t="shared" si="690"/>
        <v>1.8639133333333331</v>
      </c>
      <c r="AB1782" s="91">
        <f t="shared" si="691"/>
        <v>24</v>
      </c>
      <c r="AC1782" s="81">
        <f t="shared" si="692"/>
        <v>6</v>
      </c>
      <c r="AD1782" s="81">
        <f t="shared" si="693"/>
        <v>25</v>
      </c>
      <c r="AE1782" s="81" t="str">
        <f t="shared" si="694"/>
        <v>6-25</v>
      </c>
      <c r="AF1782" s="152">
        <f t="shared" si="695"/>
        <v>9.0277777777777735E-2</v>
      </c>
      <c r="AG1782" s="153">
        <f t="shared" si="696"/>
        <v>0</v>
      </c>
      <c r="AH1782" s="85">
        <f t="shared" si="697"/>
        <v>1</v>
      </c>
      <c r="AI1782" s="81">
        <f t="shared" si="698"/>
        <v>25</v>
      </c>
    </row>
    <row r="1783" spans="2:35" x14ac:dyDescent="0.25">
      <c r="B1783" s="50" t="s">
        <v>228</v>
      </c>
      <c r="C1783" s="85">
        <v>637</v>
      </c>
      <c r="D1783" s="85">
        <f t="shared" si="609"/>
        <v>0</v>
      </c>
      <c r="E1783" s="72" t="s">
        <v>2742</v>
      </c>
      <c r="F1783" s="267" t="s">
        <v>903</v>
      </c>
      <c r="G1783" s="70">
        <v>0.3298611111111111</v>
      </c>
      <c r="H1783" s="70">
        <v>0.40277777777777773</v>
      </c>
      <c r="I1783" s="71">
        <v>44368</v>
      </c>
      <c r="J1783" s="71">
        <v>44371</v>
      </c>
      <c r="K1783" s="71">
        <v>44368</v>
      </c>
      <c r="L1783" s="71">
        <v>44368</v>
      </c>
      <c r="M1783" s="70">
        <v>0.29166666666666669</v>
      </c>
      <c r="N1783" s="70">
        <v>0.33333333333333331</v>
      </c>
      <c r="O1783" s="72" t="s">
        <v>2176</v>
      </c>
      <c r="P1783" s="50" t="s">
        <v>1024</v>
      </c>
      <c r="Q1783" s="50" t="s">
        <v>47</v>
      </c>
      <c r="R1783" s="50" t="s">
        <v>2138</v>
      </c>
      <c r="S1783" s="50" t="s">
        <v>337</v>
      </c>
      <c r="T1783" s="50" t="s">
        <v>186</v>
      </c>
      <c r="U1783" s="151">
        <f t="shared" ref="U1783:U1785" si="699">+J1783-I1783</f>
        <v>3</v>
      </c>
      <c r="V1783" s="50">
        <f t="shared" ref="V1783:V1785" si="700">IF(AND(G1783&lt;&gt;"",H1783&lt;&gt;""),1,0)</f>
        <v>1</v>
      </c>
      <c r="W1783" s="152">
        <f t="shared" ref="W1783:W1785" si="701">IF(OR(V1783=0,G1783="",H1783=""),0,IF(AND(V1783=1,U1783&lt;1,I1783=J1783,(H1783-G1783)&lt;=0.2075),H1783-G1783,IF(AND(V1783=1,U1783&lt;1,I1783=J1783,(H1783-G1783)&gt;0.2075),H1783-G1783-0.083,IF(AND(V1783=1,U1783&gt;1),((U1783-1)*0.3541)+(H1783-$AE$5)+($AF$5-G1783-0.083),IF(AND(V1783=1,U1783=1,I1783&lt;&gt;J1783,(H1783-G1783)&lt;=0.332),(H1783-$AE$5)+($AF$5-G1783)-0.166,(H1783-$AE$5)+($AF$5-G1783))))))</f>
        <v>1.1356166666666665</v>
      </c>
      <c r="X1783" s="152">
        <f t="shared" ref="X1783:X1785" si="702">IF(OR(V1783=0,G1783="",H1783=""),0,IF(AND(V1783=1,U1783&lt;1,I1783=J1783,(H1783-G1783)&lt;=0.2075),H1783-G1783,IF(AND(V1783=1,U1783&lt;1,I1783=J1783,(H1783-G1783)&gt;0.2075),H1783-G1783-0.04167,IF(AND(V1783=1,U1783&gt;1),((U1783-1)*0.583)+(H1783-$AE$3)+($AF$3-G1783-0.04167),IF(AND(V1783=1,U1783=1,I1783&lt;&gt;J1783,(H1783-G1783)&lt;=0.332),(H1783-$AE$3)+($AF$3-G1783)-0.166,(H1783-$AE$3)+($AF$3-G1783))))))</f>
        <v>1.8639133333333331</v>
      </c>
      <c r="Y1783" s="134">
        <f t="shared" ref="Y1783:Y1785" si="703">IFERROR(IF(H1783&gt;VLOOKUP(T1783,$AH$2:$AI$5,2,0),0,1),1)</f>
        <v>1</v>
      </c>
      <c r="Z1783" s="152">
        <f t="shared" ref="Z1783:Z1785" si="704">IF(Y1783=1,0,($AF$3-H1783))</f>
        <v>0</v>
      </c>
      <c r="AA1783" s="152">
        <f t="shared" ref="AA1783:AA1785" si="705">X1783+Z1783</f>
        <v>1.8639133333333331</v>
      </c>
      <c r="AB1783" s="91">
        <f t="shared" ref="AB1783:AB1785" si="706">DAY(J1783)</f>
        <v>24</v>
      </c>
      <c r="AC1783" s="81">
        <f t="shared" ref="AC1783:AC1785" si="707">MONTH(J1783)</f>
        <v>6</v>
      </c>
      <c r="AD1783" s="81">
        <f t="shared" ref="AD1783:AD1785" si="708">WEEKNUM(J1783,21)</f>
        <v>25</v>
      </c>
      <c r="AE1783" s="81" t="str">
        <f t="shared" ref="AE1783:AE1785" si="709">AC1783&amp;"-"&amp;AD1783</f>
        <v>6-25</v>
      </c>
      <c r="AF1783" s="152">
        <f t="shared" ref="AF1783:AF1785" si="710">IFERROR(IF(OR(AH1783=0,M1783="",N1783=""),0,IF(AND(AH1783=1,AG1783&lt;1,K1783=L1783,(N1783-M1783)&lt;=0.2075),N1783-M1783,IF(AND(AH1783=1,AG1783&lt;1,K1783=L1783,(N1783-M1783)&gt;0.2075),N1783-M1783-0.083,IF(AND(AH1783=1,AG1783&gt;1),((AG1783-1)*0.3541)+(N1783-$AE$5)+($AF$5-M1783-0.083),IF(AND(AH1783=1,AG1783=1,K1783&lt;&gt;L1783,(N1783-M1783)&lt;=0.332),(N1783-$AE$5)+($AF$5-M1783)-0.166,(N1783-$AE$5)+($AF$5-M1783)))))),"")</f>
        <v>4.166666666666663E-2</v>
      </c>
      <c r="AG1783" s="153">
        <f t="shared" ref="AG1783:AG1785" si="711">(L1783-K1783)</f>
        <v>0</v>
      </c>
      <c r="AH1783" s="85">
        <f t="shared" ref="AH1783:AH1785" si="712">IF(AND(R1783&lt;&gt;"",S1783&lt;&gt;""),1,0)</f>
        <v>1</v>
      </c>
      <c r="AI1783" s="81">
        <f t="shared" ref="AI1783:AI1785" si="713">WEEKNUM(L1783,21)</f>
        <v>25</v>
      </c>
    </row>
    <row r="1784" spans="2:35" ht="30" x14ac:dyDescent="0.25">
      <c r="B1784" s="50" t="s">
        <v>228</v>
      </c>
      <c r="C1784" s="85">
        <v>637</v>
      </c>
      <c r="D1784" s="85">
        <f t="shared" si="609"/>
        <v>0</v>
      </c>
      <c r="E1784" s="72" t="s">
        <v>2743</v>
      </c>
      <c r="F1784" s="267" t="s">
        <v>903</v>
      </c>
      <c r="G1784" s="70">
        <v>0.3298611111111111</v>
      </c>
      <c r="H1784" s="70">
        <v>0.40277777777777773</v>
      </c>
      <c r="I1784" s="71">
        <v>44368</v>
      </c>
      <c r="J1784" s="71">
        <v>44371</v>
      </c>
      <c r="K1784" s="71">
        <v>44369</v>
      </c>
      <c r="L1784" s="71">
        <v>44369</v>
      </c>
      <c r="M1784" s="70">
        <v>0.58333333333333337</v>
      </c>
      <c r="N1784" s="70">
        <v>0.65277777777777779</v>
      </c>
      <c r="O1784" s="72" t="s">
        <v>2217</v>
      </c>
      <c r="P1784" s="50" t="s">
        <v>1024</v>
      </c>
      <c r="Q1784" s="50" t="s">
        <v>47</v>
      </c>
      <c r="R1784" s="50" t="s">
        <v>2138</v>
      </c>
      <c r="S1784" s="50" t="s">
        <v>337</v>
      </c>
      <c r="T1784" s="50" t="s">
        <v>186</v>
      </c>
      <c r="U1784" s="151">
        <f t="shared" si="699"/>
        <v>3</v>
      </c>
      <c r="V1784" s="50">
        <f t="shared" si="700"/>
        <v>1</v>
      </c>
      <c r="W1784" s="152">
        <f t="shared" si="701"/>
        <v>1.1356166666666665</v>
      </c>
      <c r="X1784" s="152">
        <f t="shared" si="702"/>
        <v>1.8639133333333331</v>
      </c>
      <c r="Y1784" s="134">
        <f t="shared" si="703"/>
        <v>1</v>
      </c>
      <c r="Z1784" s="152">
        <f t="shared" si="704"/>
        <v>0</v>
      </c>
      <c r="AA1784" s="152">
        <f t="shared" si="705"/>
        <v>1.8639133333333331</v>
      </c>
      <c r="AB1784" s="91">
        <f t="shared" si="706"/>
        <v>24</v>
      </c>
      <c r="AC1784" s="81">
        <f t="shared" si="707"/>
        <v>6</v>
      </c>
      <c r="AD1784" s="81">
        <f t="shared" si="708"/>
        <v>25</v>
      </c>
      <c r="AE1784" s="81" t="str">
        <f t="shared" si="709"/>
        <v>6-25</v>
      </c>
      <c r="AF1784" s="152">
        <f t="shared" si="710"/>
        <v>6.944444444444442E-2</v>
      </c>
      <c r="AG1784" s="153">
        <f t="shared" si="711"/>
        <v>0</v>
      </c>
      <c r="AH1784" s="85">
        <f t="shared" si="712"/>
        <v>1</v>
      </c>
      <c r="AI1784" s="81">
        <f t="shared" si="713"/>
        <v>25</v>
      </c>
    </row>
    <row r="1785" spans="2:35" x14ac:dyDescent="0.25">
      <c r="B1785" s="50" t="s">
        <v>228</v>
      </c>
      <c r="C1785" s="85">
        <v>637</v>
      </c>
      <c r="D1785" s="85">
        <f t="shared" si="609"/>
        <v>1</v>
      </c>
      <c r="E1785" s="72" t="s">
        <v>2205</v>
      </c>
      <c r="F1785" s="267" t="s">
        <v>903</v>
      </c>
      <c r="G1785" s="70">
        <v>0.3298611111111111</v>
      </c>
      <c r="H1785" s="70">
        <v>0.40277777777777773</v>
      </c>
      <c r="I1785" s="71">
        <v>44368</v>
      </c>
      <c r="J1785" s="71">
        <v>44371</v>
      </c>
      <c r="K1785" s="71">
        <v>44370</v>
      </c>
      <c r="L1785" s="71">
        <v>44370</v>
      </c>
      <c r="M1785" s="70">
        <v>0.65277777777777779</v>
      </c>
      <c r="N1785" s="70">
        <v>0.72916666666666663</v>
      </c>
      <c r="O1785" s="72" t="s">
        <v>2176</v>
      </c>
      <c r="P1785" s="50" t="s">
        <v>1024</v>
      </c>
      <c r="Q1785" s="50" t="s">
        <v>47</v>
      </c>
      <c r="R1785" s="50" t="s">
        <v>2138</v>
      </c>
      <c r="S1785" s="50" t="s">
        <v>337</v>
      </c>
      <c r="T1785" s="50" t="s">
        <v>186</v>
      </c>
      <c r="U1785" s="151">
        <f t="shared" si="699"/>
        <v>3</v>
      </c>
      <c r="V1785" s="50">
        <f t="shared" si="700"/>
        <v>1</v>
      </c>
      <c r="W1785" s="152">
        <f t="shared" si="701"/>
        <v>1.1356166666666665</v>
      </c>
      <c r="X1785" s="152">
        <f t="shared" si="702"/>
        <v>1.8639133333333331</v>
      </c>
      <c r="Y1785" s="134">
        <f t="shared" si="703"/>
        <v>1</v>
      </c>
      <c r="Z1785" s="152">
        <f t="shared" si="704"/>
        <v>0</v>
      </c>
      <c r="AA1785" s="152">
        <f t="shared" si="705"/>
        <v>1.8639133333333331</v>
      </c>
      <c r="AB1785" s="91">
        <f t="shared" si="706"/>
        <v>24</v>
      </c>
      <c r="AC1785" s="81">
        <f t="shared" si="707"/>
        <v>6</v>
      </c>
      <c r="AD1785" s="81">
        <f t="shared" si="708"/>
        <v>25</v>
      </c>
      <c r="AE1785" s="81" t="str">
        <f t="shared" si="709"/>
        <v>6-25</v>
      </c>
      <c r="AF1785" s="152">
        <f t="shared" si="710"/>
        <v>7.638888888888884E-2</v>
      </c>
      <c r="AG1785" s="153">
        <f t="shared" si="711"/>
        <v>0</v>
      </c>
      <c r="AH1785" s="85">
        <f t="shared" si="712"/>
        <v>1</v>
      </c>
      <c r="AI1785" s="81">
        <f t="shared" si="713"/>
        <v>25</v>
      </c>
    </row>
    <row r="1786" spans="2:35" x14ac:dyDescent="0.25">
      <c r="B1786" s="50" t="s">
        <v>194</v>
      </c>
      <c r="C1786" s="85">
        <v>638</v>
      </c>
      <c r="D1786" s="85">
        <f t="shared" si="609"/>
        <v>0</v>
      </c>
      <c r="E1786" s="50" t="s">
        <v>2540</v>
      </c>
      <c r="F1786" s="50" t="s">
        <v>1908</v>
      </c>
      <c r="G1786" s="70">
        <v>0.33333333333333331</v>
      </c>
      <c r="H1786" s="70">
        <v>0.36944444444444446</v>
      </c>
      <c r="I1786" s="71">
        <v>44368</v>
      </c>
      <c r="J1786" s="71">
        <v>44368</v>
      </c>
      <c r="K1786" s="71">
        <v>44368</v>
      </c>
      <c r="L1786" s="71">
        <v>44368</v>
      </c>
      <c r="M1786" s="70">
        <v>0.34027777777777773</v>
      </c>
      <c r="N1786" s="70">
        <v>0.35416666666666669</v>
      </c>
      <c r="O1786" s="50" t="s">
        <v>62</v>
      </c>
      <c r="P1786" s="50" t="s">
        <v>85</v>
      </c>
      <c r="Q1786" s="50" t="s">
        <v>77</v>
      </c>
      <c r="R1786" s="50" t="s">
        <v>349</v>
      </c>
      <c r="S1786" s="50" t="s">
        <v>337</v>
      </c>
      <c r="T1786" s="50" t="s">
        <v>187</v>
      </c>
      <c r="U1786" s="151">
        <f t="shared" ref="U1786:U1854" si="714">+J1786-I1786</f>
        <v>0</v>
      </c>
      <c r="V1786" s="50">
        <f t="shared" ref="V1786:V1854" si="715">IF(AND(G1786&lt;&gt;"",H1786&lt;&gt;""),1,0)</f>
        <v>1</v>
      </c>
      <c r="W1786" s="152">
        <f t="shared" ref="W1786:W1854" si="716">IF(OR(V1786=0,G1786="",H1786=""),0,IF(AND(V1786=1,U1786&lt;1,I1786=J1786,(H1786-G1786)&lt;=0.2075),H1786-G1786,IF(AND(V1786=1,U1786&lt;1,I1786=J1786,(H1786-G1786)&gt;0.2075),H1786-G1786-0.083,IF(AND(V1786=1,U1786&gt;1),((U1786-1)*0.3541)+(H1786-$AE$5)+($AF$5-G1786-0.083),IF(AND(V1786=1,U1786=1,I1786&lt;&gt;J1786,(H1786-G1786)&lt;=0.332),(H1786-$AE$5)+($AF$5-G1786)-0.166,(H1786-$AE$5)+($AF$5-G1786))))))</f>
        <v>3.6111111111111149E-2</v>
      </c>
      <c r="X1786" s="152">
        <f t="shared" ref="X1786:X1854" si="717">IF(OR(V1786=0,G1786="",H1786=""),0,IF(AND(V1786=1,U1786&lt;1,I1786=J1786,(H1786-G1786)&lt;=0.2075),H1786-G1786,IF(AND(V1786=1,U1786&lt;1,I1786=J1786,(H1786-G1786)&gt;0.2075),H1786-G1786-0.04167,IF(AND(V1786=1,U1786&gt;1),((U1786-1)*0.583)+(H1786-$AE$3)+($AF$3-G1786-0.04167),IF(AND(V1786=1,U1786=1,I1786&lt;&gt;J1786,(H1786-G1786)&lt;=0.332),(H1786-$AE$3)+($AF$3-G1786)-0.166,(H1786-$AE$3)+($AF$3-G1786))))))</f>
        <v>3.6111111111111149E-2</v>
      </c>
      <c r="Y1786" s="134">
        <f t="shared" ref="Y1786:Y1854" si="718">IFERROR(IF(H1786&gt;VLOOKUP(T1786,$AH$2:$AI$5,2,0),0,1),1)</f>
        <v>1</v>
      </c>
      <c r="Z1786" s="152">
        <f t="shared" ref="Z1786:Z1854" si="719">IF(Y1786=1,0,($AF$3-H1786))</f>
        <v>0</v>
      </c>
      <c r="AA1786" s="152">
        <f t="shared" ref="AA1786:AA1854" si="720">X1786+Z1786</f>
        <v>3.6111111111111149E-2</v>
      </c>
      <c r="AB1786" s="91">
        <f t="shared" ref="AB1786:AB1854" si="721">DAY(J1786)</f>
        <v>21</v>
      </c>
      <c r="AC1786" s="81">
        <f t="shared" ref="AC1786:AC1854" si="722">MONTH(J1786)</f>
        <v>6</v>
      </c>
      <c r="AD1786" s="81">
        <f t="shared" ref="AD1786:AD1854" si="723">WEEKNUM(J1786,21)</f>
        <v>25</v>
      </c>
      <c r="AE1786" s="81" t="str">
        <f t="shared" ref="AE1786:AE1854" si="724">AC1786&amp;"-"&amp;AD1786</f>
        <v>6-25</v>
      </c>
      <c r="AF1786" s="152">
        <f t="shared" ref="AF1786:AF1854" si="725">IFERROR(IF(OR(AH1786=0,M1786="",N1786=""),0,IF(AND(AH1786=1,AG1786&lt;1,K1786=L1786,(N1786-M1786)&lt;=0.2075),N1786-M1786,IF(AND(AH1786=1,AG1786&lt;1,K1786=L1786,(N1786-M1786)&gt;0.2075),N1786-M1786-0.083,IF(AND(AH1786=1,AG1786&gt;1),((AG1786-1)*0.3541)+(N1786-$AE$5)+($AF$5-M1786-0.083),IF(AND(AH1786=1,AG1786=1,K1786&lt;&gt;L1786,(N1786-M1786)&lt;=0.332),(N1786-$AE$5)+($AF$5-M1786)-0.166,(N1786-$AE$5)+($AF$5-M1786)))))),"")</f>
        <v>1.3888888888888951E-2</v>
      </c>
      <c r="AG1786" s="153">
        <f t="shared" ref="AG1786:AG1854" si="726">(L1786-K1786)</f>
        <v>0</v>
      </c>
      <c r="AH1786" s="85">
        <f t="shared" ref="AH1786:AH1854" si="727">IF(AND(R1786&lt;&gt;"",S1786&lt;&gt;""),1,0)</f>
        <v>1</v>
      </c>
      <c r="AI1786" s="81">
        <f t="shared" ref="AI1786:AI1854" si="728">WEEKNUM(L1786,21)</f>
        <v>25</v>
      </c>
    </row>
    <row r="1787" spans="2:35" x14ac:dyDescent="0.25">
      <c r="B1787" s="50" t="s">
        <v>194</v>
      </c>
      <c r="C1787" s="85">
        <v>638</v>
      </c>
      <c r="D1787" s="85">
        <f t="shared" si="609"/>
        <v>1</v>
      </c>
      <c r="E1787" s="50" t="s">
        <v>252</v>
      </c>
      <c r="F1787" s="50" t="s">
        <v>903</v>
      </c>
      <c r="G1787" s="70">
        <v>0.33333333333333331</v>
      </c>
      <c r="H1787" s="70">
        <v>0.36944444444444446</v>
      </c>
      <c r="I1787" s="71">
        <v>44368</v>
      </c>
      <c r="J1787" s="71">
        <v>44368</v>
      </c>
      <c r="K1787" s="71">
        <v>44368</v>
      </c>
      <c r="L1787" s="71">
        <v>44368</v>
      </c>
      <c r="M1787" s="70">
        <v>0.3576388888888889</v>
      </c>
      <c r="N1787" s="70">
        <v>0.36944444444444446</v>
      </c>
      <c r="O1787" s="50" t="s">
        <v>84</v>
      </c>
      <c r="P1787" s="50" t="s">
        <v>85</v>
      </c>
      <c r="Q1787" s="50" t="s">
        <v>47</v>
      </c>
      <c r="R1787" s="50" t="s">
        <v>443</v>
      </c>
      <c r="S1787" s="50" t="s">
        <v>337</v>
      </c>
      <c r="T1787" s="50" t="s">
        <v>187</v>
      </c>
      <c r="U1787" s="151">
        <f t="shared" si="714"/>
        <v>0</v>
      </c>
      <c r="V1787" s="50">
        <f t="shared" si="715"/>
        <v>1</v>
      </c>
      <c r="W1787" s="152">
        <f t="shared" si="716"/>
        <v>3.6111111111111149E-2</v>
      </c>
      <c r="X1787" s="152">
        <f t="shared" si="717"/>
        <v>3.6111111111111149E-2</v>
      </c>
      <c r="Y1787" s="134">
        <f t="shared" si="718"/>
        <v>1</v>
      </c>
      <c r="Z1787" s="152">
        <f t="shared" si="719"/>
        <v>0</v>
      </c>
      <c r="AA1787" s="152">
        <f t="shared" si="720"/>
        <v>3.6111111111111149E-2</v>
      </c>
      <c r="AB1787" s="91">
        <f t="shared" si="721"/>
        <v>21</v>
      </c>
      <c r="AC1787" s="81">
        <f t="shared" si="722"/>
        <v>6</v>
      </c>
      <c r="AD1787" s="81">
        <f t="shared" si="723"/>
        <v>25</v>
      </c>
      <c r="AE1787" s="81" t="str">
        <f t="shared" si="724"/>
        <v>6-25</v>
      </c>
      <c r="AF1787" s="152">
        <f t="shared" si="725"/>
        <v>1.1805555555555569E-2</v>
      </c>
      <c r="AG1787" s="153">
        <f t="shared" si="726"/>
        <v>0</v>
      </c>
      <c r="AH1787" s="85">
        <f t="shared" si="727"/>
        <v>1</v>
      </c>
      <c r="AI1787" s="81">
        <f t="shared" si="728"/>
        <v>25</v>
      </c>
    </row>
    <row r="1788" spans="2:35" x14ac:dyDescent="0.25">
      <c r="B1788" s="50" t="s">
        <v>88</v>
      </c>
      <c r="C1788" s="85">
        <v>639</v>
      </c>
      <c r="D1788" s="85">
        <f t="shared" si="609"/>
        <v>0</v>
      </c>
      <c r="E1788" s="72" t="s">
        <v>2541</v>
      </c>
      <c r="F1788" s="50" t="s">
        <v>887</v>
      </c>
      <c r="G1788" s="70">
        <v>0.33333333333333331</v>
      </c>
      <c r="H1788" s="70">
        <v>0.6333333333333333</v>
      </c>
      <c r="I1788" s="71">
        <v>44368</v>
      </c>
      <c r="J1788" s="71">
        <v>44368</v>
      </c>
      <c r="K1788" s="71">
        <v>44368</v>
      </c>
      <c r="L1788" s="71">
        <v>44368</v>
      </c>
      <c r="M1788" s="70">
        <v>0.58333333333333337</v>
      </c>
      <c r="N1788" s="70">
        <v>0.6333333333333333</v>
      </c>
      <c r="O1788" s="50" t="s">
        <v>400</v>
      </c>
      <c r="P1788" s="50" t="s">
        <v>89</v>
      </c>
      <c r="Q1788" s="50" t="s">
        <v>47</v>
      </c>
      <c r="R1788" s="50" t="s">
        <v>352</v>
      </c>
      <c r="S1788" s="50" t="s">
        <v>337</v>
      </c>
      <c r="T1788" s="50" t="s">
        <v>184</v>
      </c>
      <c r="U1788" s="151">
        <f t="shared" si="714"/>
        <v>0</v>
      </c>
      <c r="V1788" s="50">
        <f t="shared" si="715"/>
        <v>1</v>
      </c>
      <c r="W1788" s="152">
        <f t="shared" si="716"/>
        <v>0.21699999999999997</v>
      </c>
      <c r="X1788" s="152">
        <f t="shared" si="717"/>
        <v>0.25833</v>
      </c>
      <c r="Y1788" s="134">
        <f t="shared" si="718"/>
        <v>1</v>
      </c>
      <c r="Z1788" s="152">
        <f t="shared" si="719"/>
        <v>0</v>
      </c>
      <c r="AA1788" s="152">
        <f t="shared" si="720"/>
        <v>0.25833</v>
      </c>
      <c r="AB1788" s="91">
        <f t="shared" si="721"/>
        <v>21</v>
      </c>
      <c r="AC1788" s="81">
        <f t="shared" si="722"/>
        <v>6</v>
      </c>
      <c r="AD1788" s="81">
        <f t="shared" si="723"/>
        <v>25</v>
      </c>
      <c r="AE1788" s="81" t="str">
        <f t="shared" si="724"/>
        <v>6-25</v>
      </c>
      <c r="AF1788" s="152">
        <f t="shared" si="725"/>
        <v>4.9999999999999933E-2</v>
      </c>
      <c r="AG1788" s="153">
        <f t="shared" si="726"/>
        <v>0</v>
      </c>
      <c r="AH1788" s="85">
        <f t="shared" si="727"/>
        <v>1</v>
      </c>
      <c r="AI1788" s="81">
        <f t="shared" si="728"/>
        <v>25</v>
      </c>
    </row>
    <row r="1789" spans="2:35" x14ac:dyDescent="0.25">
      <c r="B1789" s="50" t="s">
        <v>88</v>
      </c>
      <c r="C1789" s="85">
        <v>639</v>
      </c>
      <c r="D1789" s="85">
        <f t="shared" si="609"/>
        <v>0</v>
      </c>
      <c r="E1789" s="50" t="s">
        <v>2542</v>
      </c>
      <c r="F1789" s="50" t="s">
        <v>1908</v>
      </c>
      <c r="G1789" s="70">
        <v>0.33333333333333331</v>
      </c>
      <c r="H1789" s="70">
        <v>0.6333333333333333</v>
      </c>
      <c r="I1789" s="71">
        <v>44368</v>
      </c>
      <c r="J1789" s="71">
        <v>44368</v>
      </c>
      <c r="K1789" s="71">
        <v>44368</v>
      </c>
      <c r="L1789" s="71">
        <v>44368</v>
      </c>
      <c r="M1789" s="70">
        <v>0.35416666666666669</v>
      </c>
      <c r="N1789" s="70">
        <v>0.37222222222222223</v>
      </c>
      <c r="O1789" s="50" t="s">
        <v>62</v>
      </c>
      <c r="P1789" s="50" t="s">
        <v>89</v>
      </c>
      <c r="Q1789" s="50" t="s">
        <v>47</v>
      </c>
      <c r="R1789" s="50" t="s">
        <v>349</v>
      </c>
      <c r="S1789" s="50" t="s">
        <v>337</v>
      </c>
      <c r="T1789" s="50" t="s">
        <v>184</v>
      </c>
      <c r="U1789" s="151">
        <f t="shared" si="714"/>
        <v>0</v>
      </c>
      <c r="V1789" s="50">
        <f t="shared" si="715"/>
        <v>1</v>
      </c>
      <c r="W1789" s="152">
        <f t="shared" si="716"/>
        <v>0.21699999999999997</v>
      </c>
      <c r="X1789" s="152">
        <f t="shared" si="717"/>
        <v>0.25833</v>
      </c>
      <c r="Y1789" s="134">
        <f t="shared" si="718"/>
        <v>1</v>
      </c>
      <c r="Z1789" s="152">
        <f t="shared" si="719"/>
        <v>0</v>
      </c>
      <c r="AA1789" s="152">
        <f t="shared" si="720"/>
        <v>0.25833</v>
      </c>
      <c r="AB1789" s="91">
        <f t="shared" si="721"/>
        <v>21</v>
      </c>
      <c r="AC1789" s="81">
        <f t="shared" si="722"/>
        <v>6</v>
      </c>
      <c r="AD1789" s="81">
        <f t="shared" si="723"/>
        <v>25</v>
      </c>
      <c r="AE1789" s="81" t="str">
        <f t="shared" si="724"/>
        <v>6-25</v>
      </c>
      <c r="AF1789" s="152">
        <f t="shared" si="725"/>
        <v>1.8055555555555547E-2</v>
      </c>
      <c r="AG1789" s="153">
        <f t="shared" si="726"/>
        <v>0</v>
      </c>
      <c r="AH1789" s="85">
        <f t="shared" si="727"/>
        <v>1</v>
      </c>
      <c r="AI1789" s="81">
        <f t="shared" si="728"/>
        <v>25</v>
      </c>
    </row>
    <row r="1790" spans="2:35" x14ac:dyDescent="0.25">
      <c r="B1790" s="50" t="s">
        <v>88</v>
      </c>
      <c r="C1790" s="85">
        <v>639</v>
      </c>
      <c r="D1790" s="85">
        <f t="shared" si="609"/>
        <v>0</v>
      </c>
      <c r="E1790" s="50" t="s">
        <v>252</v>
      </c>
      <c r="F1790" s="50" t="s">
        <v>903</v>
      </c>
      <c r="G1790" s="70">
        <v>0.33333333333333331</v>
      </c>
      <c r="H1790" s="70">
        <v>0.6333333333333333</v>
      </c>
      <c r="I1790" s="71">
        <v>44368</v>
      </c>
      <c r="J1790" s="71">
        <v>44368</v>
      </c>
      <c r="K1790" s="71">
        <v>44368</v>
      </c>
      <c r="L1790" s="71">
        <v>44368</v>
      </c>
      <c r="M1790" s="70">
        <v>0.40625</v>
      </c>
      <c r="N1790" s="70">
        <v>0.43055555555555558</v>
      </c>
      <c r="O1790" s="50" t="s">
        <v>100</v>
      </c>
      <c r="P1790" s="50" t="s">
        <v>89</v>
      </c>
      <c r="Q1790" s="50" t="s">
        <v>47</v>
      </c>
      <c r="R1790" s="50" t="s">
        <v>443</v>
      </c>
      <c r="S1790" s="50" t="s">
        <v>337</v>
      </c>
      <c r="T1790" s="50" t="s">
        <v>184</v>
      </c>
      <c r="U1790" s="151">
        <f t="shared" si="714"/>
        <v>0</v>
      </c>
      <c r="V1790" s="50">
        <f t="shared" si="715"/>
        <v>1</v>
      </c>
      <c r="W1790" s="152">
        <f t="shared" si="716"/>
        <v>0.21699999999999997</v>
      </c>
      <c r="X1790" s="152">
        <f t="shared" si="717"/>
        <v>0.25833</v>
      </c>
      <c r="Y1790" s="134">
        <f t="shared" si="718"/>
        <v>1</v>
      </c>
      <c r="Z1790" s="152">
        <f t="shared" si="719"/>
        <v>0</v>
      </c>
      <c r="AA1790" s="152">
        <f t="shared" si="720"/>
        <v>0.25833</v>
      </c>
      <c r="AB1790" s="91">
        <f t="shared" si="721"/>
        <v>21</v>
      </c>
      <c r="AC1790" s="81">
        <f t="shared" si="722"/>
        <v>6</v>
      </c>
      <c r="AD1790" s="81">
        <f t="shared" si="723"/>
        <v>25</v>
      </c>
      <c r="AE1790" s="81" t="str">
        <f t="shared" si="724"/>
        <v>6-25</v>
      </c>
      <c r="AF1790" s="152">
        <f t="shared" si="725"/>
        <v>2.430555555555558E-2</v>
      </c>
      <c r="AG1790" s="153">
        <f t="shared" si="726"/>
        <v>0</v>
      </c>
      <c r="AH1790" s="85">
        <f t="shared" si="727"/>
        <v>1</v>
      </c>
      <c r="AI1790" s="81">
        <f t="shared" si="728"/>
        <v>25</v>
      </c>
    </row>
    <row r="1791" spans="2:35" x14ac:dyDescent="0.25">
      <c r="B1791" s="50" t="s">
        <v>88</v>
      </c>
      <c r="C1791" s="85">
        <v>639</v>
      </c>
      <c r="D1791" s="85">
        <f t="shared" si="609"/>
        <v>1</v>
      </c>
      <c r="E1791" s="50" t="s">
        <v>2543</v>
      </c>
      <c r="F1791" s="50" t="s">
        <v>1908</v>
      </c>
      <c r="G1791" s="70">
        <v>0.33333333333333331</v>
      </c>
      <c r="H1791" s="70">
        <v>0.6333333333333333</v>
      </c>
      <c r="I1791" s="71">
        <v>44368</v>
      </c>
      <c r="J1791" s="71">
        <v>44368</v>
      </c>
      <c r="K1791" s="71">
        <v>44368</v>
      </c>
      <c r="L1791" s="71">
        <v>44368</v>
      </c>
      <c r="M1791" s="70">
        <v>0.39583333333333331</v>
      </c>
      <c r="N1791" s="70">
        <v>0.4375</v>
      </c>
      <c r="O1791" s="50" t="s">
        <v>372</v>
      </c>
      <c r="P1791" s="50" t="s">
        <v>89</v>
      </c>
      <c r="Q1791" s="50" t="s">
        <v>47</v>
      </c>
      <c r="R1791" s="50" t="s">
        <v>349</v>
      </c>
      <c r="S1791" s="50" t="s">
        <v>337</v>
      </c>
      <c r="T1791" s="50" t="s">
        <v>184</v>
      </c>
      <c r="U1791" s="151">
        <f t="shared" si="714"/>
        <v>0</v>
      </c>
      <c r="V1791" s="50">
        <f t="shared" si="715"/>
        <v>1</v>
      </c>
      <c r="W1791" s="152">
        <f t="shared" si="716"/>
        <v>0.21699999999999997</v>
      </c>
      <c r="X1791" s="152">
        <f t="shared" si="717"/>
        <v>0.25833</v>
      </c>
      <c r="Y1791" s="134">
        <f t="shared" si="718"/>
        <v>1</v>
      </c>
      <c r="Z1791" s="152">
        <f t="shared" si="719"/>
        <v>0</v>
      </c>
      <c r="AA1791" s="152">
        <f t="shared" si="720"/>
        <v>0.25833</v>
      </c>
      <c r="AB1791" s="91">
        <f t="shared" si="721"/>
        <v>21</v>
      </c>
      <c r="AC1791" s="81">
        <f t="shared" si="722"/>
        <v>6</v>
      </c>
      <c r="AD1791" s="81">
        <f t="shared" si="723"/>
        <v>25</v>
      </c>
      <c r="AE1791" s="81" t="str">
        <f t="shared" si="724"/>
        <v>6-25</v>
      </c>
      <c r="AF1791" s="152">
        <f t="shared" si="725"/>
        <v>4.1666666666666685E-2</v>
      </c>
      <c r="AG1791" s="153">
        <f t="shared" si="726"/>
        <v>0</v>
      </c>
      <c r="AH1791" s="85">
        <f t="shared" si="727"/>
        <v>1</v>
      </c>
      <c r="AI1791" s="81">
        <f t="shared" si="728"/>
        <v>25</v>
      </c>
    </row>
    <row r="1792" spans="2:35" x14ac:dyDescent="0.25">
      <c r="B1792" s="50" t="s">
        <v>213</v>
      </c>
      <c r="C1792" s="85">
        <v>640</v>
      </c>
      <c r="D1792" s="85">
        <f t="shared" si="609"/>
        <v>1</v>
      </c>
      <c r="E1792" s="50" t="s">
        <v>2544</v>
      </c>
      <c r="F1792" s="50" t="s">
        <v>934</v>
      </c>
      <c r="G1792" s="70">
        <v>0.39583333333333331</v>
      </c>
      <c r="H1792" s="70">
        <v>0.40972222222222227</v>
      </c>
      <c r="I1792" s="71">
        <v>44368</v>
      </c>
      <c r="J1792" s="71">
        <v>44368</v>
      </c>
      <c r="K1792" s="71">
        <v>44368</v>
      </c>
      <c r="L1792" s="71">
        <v>44368</v>
      </c>
      <c r="M1792" s="70">
        <v>0.39583333333333331</v>
      </c>
      <c r="N1792" s="70">
        <v>0.40972222222222227</v>
      </c>
      <c r="O1792" s="50" t="s">
        <v>72</v>
      </c>
      <c r="P1792" s="50" t="s">
        <v>73</v>
      </c>
      <c r="Q1792" s="50" t="s">
        <v>77</v>
      </c>
      <c r="R1792" s="50" t="s">
        <v>351</v>
      </c>
      <c r="S1792" s="50" t="s">
        <v>337</v>
      </c>
      <c r="T1792" s="50" t="s">
        <v>188</v>
      </c>
      <c r="U1792" s="151">
        <f t="shared" si="714"/>
        <v>0</v>
      </c>
      <c r="V1792" s="50">
        <f t="shared" si="715"/>
        <v>1</v>
      </c>
      <c r="W1792" s="152">
        <f t="shared" si="716"/>
        <v>1.3888888888888951E-2</v>
      </c>
      <c r="X1792" s="152">
        <f t="shared" si="717"/>
        <v>1.3888888888888951E-2</v>
      </c>
      <c r="Y1792" s="134">
        <f t="shared" si="718"/>
        <v>1</v>
      </c>
      <c r="Z1792" s="152">
        <f t="shared" si="719"/>
        <v>0</v>
      </c>
      <c r="AA1792" s="152">
        <f t="shared" si="720"/>
        <v>1.3888888888888951E-2</v>
      </c>
      <c r="AB1792" s="91">
        <f t="shared" si="721"/>
        <v>21</v>
      </c>
      <c r="AC1792" s="81">
        <f t="shared" si="722"/>
        <v>6</v>
      </c>
      <c r="AD1792" s="81">
        <f t="shared" si="723"/>
        <v>25</v>
      </c>
      <c r="AE1792" s="81" t="str">
        <f t="shared" si="724"/>
        <v>6-25</v>
      </c>
      <c r="AF1792" s="152">
        <f t="shared" si="725"/>
        <v>1.3888888888888951E-2</v>
      </c>
      <c r="AG1792" s="153">
        <f t="shared" si="726"/>
        <v>0</v>
      </c>
      <c r="AH1792" s="85">
        <f t="shared" si="727"/>
        <v>1</v>
      </c>
      <c r="AI1792" s="81">
        <f t="shared" si="728"/>
        <v>25</v>
      </c>
    </row>
    <row r="1793" spans="2:35" ht="30" x14ac:dyDescent="0.25">
      <c r="B1793" s="50" t="s">
        <v>69</v>
      </c>
      <c r="C1793" s="85">
        <v>641</v>
      </c>
      <c r="D1793" s="85">
        <f t="shared" si="609"/>
        <v>1</v>
      </c>
      <c r="E1793" s="72" t="s">
        <v>2545</v>
      </c>
      <c r="F1793" s="50" t="s">
        <v>441</v>
      </c>
      <c r="G1793" s="70">
        <v>0.39583333333333331</v>
      </c>
      <c r="H1793" s="70">
        <v>0.4513888888888889</v>
      </c>
      <c r="I1793" s="71">
        <v>44368</v>
      </c>
      <c r="J1793" s="71">
        <v>44368</v>
      </c>
      <c r="K1793" s="71">
        <v>44368</v>
      </c>
      <c r="L1793" s="71">
        <v>44368</v>
      </c>
      <c r="M1793" s="70">
        <v>0.41319444444444442</v>
      </c>
      <c r="N1793" s="70">
        <v>0.4513888888888889</v>
      </c>
      <c r="O1793" s="50" t="s">
        <v>684</v>
      </c>
      <c r="P1793" s="50"/>
      <c r="Q1793" s="50" t="s">
        <v>77</v>
      </c>
      <c r="R1793" s="50" t="s">
        <v>338</v>
      </c>
      <c r="S1793" s="50" t="s">
        <v>336</v>
      </c>
      <c r="T1793" s="50" t="s">
        <v>184</v>
      </c>
      <c r="U1793" s="151">
        <f t="shared" si="714"/>
        <v>0</v>
      </c>
      <c r="V1793" s="50">
        <f t="shared" si="715"/>
        <v>1</v>
      </c>
      <c r="W1793" s="152">
        <f t="shared" si="716"/>
        <v>5.555555555555558E-2</v>
      </c>
      <c r="X1793" s="152">
        <f t="shared" si="717"/>
        <v>5.555555555555558E-2</v>
      </c>
      <c r="Y1793" s="134">
        <f t="shared" si="718"/>
        <v>1</v>
      </c>
      <c r="Z1793" s="152">
        <f t="shared" si="719"/>
        <v>0</v>
      </c>
      <c r="AA1793" s="152">
        <f t="shared" si="720"/>
        <v>5.555555555555558E-2</v>
      </c>
      <c r="AB1793" s="91">
        <f t="shared" si="721"/>
        <v>21</v>
      </c>
      <c r="AC1793" s="81">
        <f t="shared" si="722"/>
        <v>6</v>
      </c>
      <c r="AD1793" s="81">
        <f t="shared" si="723"/>
        <v>25</v>
      </c>
      <c r="AE1793" s="81" t="str">
        <f t="shared" si="724"/>
        <v>6-25</v>
      </c>
      <c r="AF1793" s="152">
        <f t="shared" si="725"/>
        <v>3.8194444444444475E-2</v>
      </c>
      <c r="AG1793" s="153">
        <f t="shared" si="726"/>
        <v>0</v>
      </c>
      <c r="AH1793" s="85">
        <f t="shared" si="727"/>
        <v>1</v>
      </c>
      <c r="AI1793" s="81">
        <f t="shared" si="728"/>
        <v>25</v>
      </c>
    </row>
    <row r="1794" spans="2:35" x14ac:dyDescent="0.25">
      <c r="B1794" s="50" t="s">
        <v>64</v>
      </c>
      <c r="C1794" s="85">
        <v>642</v>
      </c>
      <c r="D1794" s="85">
        <f t="shared" si="609"/>
        <v>0</v>
      </c>
      <c r="E1794" s="50" t="s">
        <v>2546</v>
      </c>
      <c r="F1794" s="50" t="s">
        <v>2114</v>
      </c>
      <c r="G1794" s="70">
        <v>0.34375</v>
      </c>
      <c r="H1794" s="70">
        <v>0.58333333333333337</v>
      </c>
      <c r="I1794" s="71">
        <v>44368</v>
      </c>
      <c r="J1794" s="71">
        <v>44368</v>
      </c>
      <c r="K1794" s="71">
        <v>44368</v>
      </c>
      <c r="L1794" s="71">
        <v>44368</v>
      </c>
      <c r="M1794" s="70">
        <v>0.39583333333333331</v>
      </c>
      <c r="N1794" s="70">
        <v>0.42708333333333331</v>
      </c>
      <c r="O1794" s="50" t="s">
        <v>323</v>
      </c>
      <c r="P1794" s="50" t="s">
        <v>1428</v>
      </c>
      <c r="Q1794" s="50" t="s">
        <v>77</v>
      </c>
      <c r="R1794" s="50" t="s">
        <v>352</v>
      </c>
      <c r="S1794" s="50" t="s">
        <v>336</v>
      </c>
      <c r="T1794" s="50" t="s">
        <v>184</v>
      </c>
      <c r="U1794" s="151">
        <f t="shared" si="714"/>
        <v>0</v>
      </c>
      <c r="V1794" s="50">
        <f t="shared" si="715"/>
        <v>1</v>
      </c>
      <c r="W1794" s="152">
        <f t="shared" si="716"/>
        <v>0.15658333333333335</v>
      </c>
      <c r="X1794" s="152">
        <f t="shared" si="717"/>
        <v>0.19791333333333339</v>
      </c>
      <c r="Y1794" s="134">
        <f t="shared" si="718"/>
        <v>1</v>
      </c>
      <c r="Z1794" s="152">
        <f t="shared" si="719"/>
        <v>0</v>
      </c>
      <c r="AA1794" s="152">
        <f t="shared" si="720"/>
        <v>0.19791333333333339</v>
      </c>
      <c r="AB1794" s="91">
        <f t="shared" si="721"/>
        <v>21</v>
      </c>
      <c r="AC1794" s="81">
        <f t="shared" si="722"/>
        <v>6</v>
      </c>
      <c r="AD1794" s="81">
        <f t="shared" si="723"/>
        <v>25</v>
      </c>
      <c r="AE1794" s="81" t="str">
        <f t="shared" si="724"/>
        <v>6-25</v>
      </c>
      <c r="AF1794" s="152">
        <f t="shared" si="725"/>
        <v>3.125E-2</v>
      </c>
      <c r="AG1794" s="153">
        <f t="shared" si="726"/>
        <v>0</v>
      </c>
      <c r="AH1794" s="85">
        <f t="shared" si="727"/>
        <v>1</v>
      </c>
      <c r="AI1794" s="81">
        <f t="shared" si="728"/>
        <v>25</v>
      </c>
    </row>
    <row r="1795" spans="2:35" x14ac:dyDescent="0.25">
      <c r="B1795" s="50" t="s">
        <v>64</v>
      </c>
      <c r="C1795" s="85">
        <v>642</v>
      </c>
      <c r="D1795" s="85">
        <f t="shared" si="609"/>
        <v>0</v>
      </c>
      <c r="E1795" s="72" t="s">
        <v>2547</v>
      </c>
      <c r="F1795" s="50" t="s">
        <v>344</v>
      </c>
      <c r="G1795" s="70">
        <v>0.34375</v>
      </c>
      <c r="H1795" s="70">
        <v>0.58333333333333337</v>
      </c>
      <c r="I1795" s="71">
        <v>44368</v>
      </c>
      <c r="J1795" s="71">
        <v>44368</v>
      </c>
      <c r="K1795" s="71">
        <v>44368</v>
      </c>
      <c r="L1795" s="71">
        <v>44368</v>
      </c>
      <c r="M1795" s="70">
        <v>0.39583333333333331</v>
      </c>
      <c r="N1795" s="70">
        <v>0.58333333333333337</v>
      </c>
      <c r="O1795" s="50" t="s">
        <v>738</v>
      </c>
      <c r="P1795" s="50" t="s">
        <v>1428</v>
      </c>
      <c r="Q1795" s="50" t="s">
        <v>77</v>
      </c>
      <c r="R1795" s="50" t="s">
        <v>344</v>
      </c>
      <c r="S1795" s="50" t="s">
        <v>336</v>
      </c>
      <c r="T1795" s="50" t="s">
        <v>184</v>
      </c>
      <c r="U1795" s="151">
        <f t="shared" si="714"/>
        <v>0</v>
      </c>
      <c r="V1795" s="50">
        <f t="shared" si="715"/>
        <v>1</v>
      </c>
      <c r="W1795" s="152">
        <f t="shared" si="716"/>
        <v>0.15658333333333335</v>
      </c>
      <c r="X1795" s="152">
        <f t="shared" si="717"/>
        <v>0.19791333333333339</v>
      </c>
      <c r="Y1795" s="134">
        <f t="shared" si="718"/>
        <v>1</v>
      </c>
      <c r="Z1795" s="152">
        <f t="shared" si="719"/>
        <v>0</v>
      </c>
      <c r="AA1795" s="152">
        <f t="shared" si="720"/>
        <v>0.19791333333333339</v>
      </c>
      <c r="AB1795" s="91">
        <f t="shared" si="721"/>
        <v>21</v>
      </c>
      <c r="AC1795" s="81">
        <f t="shared" si="722"/>
        <v>6</v>
      </c>
      <c r="AD1795" s="81">
        <f t="shared" si="723"/>
        <v>25</v>
      </c>
      <c r="AE1795" s="81" t="str">
        <f t="shared" si="724"/>
        <v>6-25</v>
      </c>
      <c r="AF1795" s="152">
        <f t="shared" si="725"/>
        <v>0.18750000000000006</v>
      </c>
      <c r="AG1795" s="153">
        <f t="shared" si="726"/>
        <v>0</v>
      </c>
      <c r="AH1795" s="85">
        <f t="shared" si="727"/>
        <v>1</v>
      </c>
      <c r="AI1795" s="81">
        <f t="shared" si="728"/>
        <v>25</v>
      </c>
    </row>
    <row r="1796" spans="2:35" ht="30" x14ac:dyDescent="0.25">
      <c r="B1796" s="50" t="s">
        <v>64</v>
      </c>
      <c r="C1796" s="85">
        <v>642</v>
      </c>
      <c r="D1796" s="85">
        <f t="shared" si="609"/>
        <v>1</v>
      </c>
      <c r="E1796" s="50" t="s">
        <v>2578</v>
      </c>
      <c r="F1796" s="50" t="s">
        <v>903</v>
      </c>
      <c r="G1796" s="70">
        <v>0.34375</v>
      </c>
      <c r="H1796" s="70">
        <v>0.58333333333333337</v>
      </c>
      <c r="I1796" s="71">
        <v>44368</v>
      </c>
      <c r="J1796" s="71">
        <v>44368</v>
      </c>
      <c r="K1796" s="71">
        <v>44368</v>
      </c>
      <c r="L1796" s="71">
        <v>44368</v>
      </c>
      <c r="M1796" s="70">
        <v>0.34375</v>
      </c>
      <c r="N1796" s="70">
        <v>0.42708333333333331</v>
      </c>
      <c r="O1796" s="72" t="s">
        <v>2217</v>
      </c>
      <c r="P1796" s="50" t="s">
        <v>1428</v>
      </c>
      <c r="Q1796" s="50" t="s">
        <v>77</v>
      </c>
      <c r="R1796" s="50" t="s">
        <v>2138</v>
      </c>
      <c r="S1796" s="50" t="s">
        <v>337</v>
      </c>
      <c r="T1796" s="50" t="s">
        <v>184</v>
      </c>
      <c r="U1796" s="151">
        <f t="shared" si="714"/>
        <v>0</v>
      </c>
      <c r="V1796" s="50">
        <f t="shared" si="715"/>
        <v>1</v>
      </c>
      <c r="W1796" s="152">
        <f t="shared" si="716"/>
        <v>0.15658333333333335</v>
      </c>
      <c r="X1796" s="152">
        <f t="shared" si="717"/>
        <v>0.19791333333333339</v>
      </c>
      <c r="Y1796" s="134">
        <f t="shared" si="718"/>
        <v>1</v>
      </c>
      <c r="Z1796" s="152">
        <f t="shared" si="719"/>
        <v>0</v>
      </c>
      <c r="AA1796" s="152">
        <f t="shared" si="720"/>
        <v>0.19791333333333339</v>
      </c>
      <c r="AB1796" s="91">
        <f t="shared" si="721"/>
        <v>21</v>
      </c>
      <c r="AC1796" s="81">
        <f t="shared" si="722"/>
        <v>6</v>
      </c>
      <c r="AD1796" s="81">
        <f t="shared" si="723"/>
        <v>25</v>
      </c>
      <c r="AE1796" s="81" t="str">
        <f t="shared" si="724"/>
        <v>6-25</v>
      </c>
      <c r="AF1796" s="152">
        <f t="shared" si="725"/>
        <v>8.3333333333333315E-2</v>
      </c>
      <c r="AG1796" s="153">
        <f t="shared" si="726"/>
        <v>0</v>
      </c>
      <c r="AH1796" s="85">
        <f t="shared" si="727"/>
        <v>1</v>
      </c>
      <c r="AI1796" s="81">
        <f t="shared" si="728"/>
        <v>25</v>
      </c>
    </row>
    <row r="1797" spans="2:35" ht="30" x14ac:dyDescent="0.25">
      <c r="B1797" s="50" t="s">
        <v>232</v>
      </c>
      <c r="C1797" s="85">
        <v>643</v>
      </c>
      <c r="D1797" s="85">
        <f t="shared" si="609"/>
        <v>0</v>
      </c>
      <c r="E1797" s="72" t="s">
        <v>2548</v>
      </c>
      <c r="F1797" s="50" t="s">
        <v>441</v>
      </c>
      <c r="G1797" s="70">
        <v>0.39583333333333331</v>
      </c>
      <c r="H1797" s="70">
        <v>0.5</v>
      </c>
      <c r="I1797" s="71">
        <v>44368</v>
      </c>
      <c r="J1797" s="71">
        <v>44369</v>
      </c>
      <c r="K1797" s="71">
        <v>44368</v>
      </c>
      <c r="L1797" s="71">
        <v>44368</v>
      </c>
      <c r="M1797" s="70">
        <v>0.39583333333333331</v>
      </c>
      <c r="N1797" s="70">
        <v>0.4375</v>
      </c>
      <c r="O1797" s="50" t="s">
        <v>271</v>
      </c>
      <c r="P1797" s="50" t="s">
        <v>274</v>
      </c>
      <c r="Q1797" s="50" t="s">
        <v>47</v>
      </c>
      <c r="R1797" s="50" t="s">
        <v>338</v>
      </c>
      <c r="S1797" s="50" t="s">
        <v>336</v>
      </c>
      <c r="T1797" s="50" t="s">
        <v>185</v>
      </c>
      <c r="U1797" s="151">
        <f t="shared" si="714"/>
        <v>1</v>
      </c>
      <c r="V1797" s="50">
        <f t="shared" si="715"/>
        <v>1</v>
      </c>
      <c r="W1797" s="152">
        <f t="shared" si="716"/>
        <v>0.37566666666666659</v>
      </c>
      <c r="X1797" s="152">
        <f t="shared" si="717"/>
        <v>0.60483333333333322</v>
      </c>
      <c r="Y1797" s="134">
        <f t="shared" si="718"/>
        <v>1</v>
      </c>
      <c r="Z1797" s="152">
        <f t="shared" si="719"/>
        <v>0</v>
      </c>
      <c r="AA1797" s="152">
        <f t="shared" si="720"/>
        <v>0.60483333333333322</v>
      </c>
      <c r="AB1797" s="91">
        <f t="shared" si="721"/>
        <v>22</v>
      </c>
      <c r="AC1797" s="81">
        <f t="shared" si="722"/>
        <v>6</v>
      </c>
      <c r="AD1797" s="81">
        <f t="shared" si="723"/>
        <v>25</v>
      </c>
      <c r="AE1797" s="81" t="str">
        <f t="shared" si="724"/>
        <v>6-25</v>
      </c>
      <c r="AF1797" s="152">
        <f t="shared" si="725"/>
        <v>4.1666666666666685E-2</v>
      </c>
      <c r="AG1797" s="153">
        <f t="shared" si="726"/>
        <v>0</v>
      </c>
      <c r="AH1797" s="85">
        <f t="shared" si="727"/>
        <v>1</v>
      </c>
      <c r="AI1797" s="81">
        <f t="shared" si="728"/>
        <v>25</v>
      </c>
    </row>
    <row r="1798" spans="2:35" x14ac:dyDescent="0.25">
      <c r="B1798" s="50" t="s">
        <v>232</v>
      </c>
      <c r="C1798" s="85">
        <v>643</v>
      </c>
      <c r="D1798" s="85">
        <f t="shared" si="609"/>
        <v>0</v>
      </c>
      <c r="E1798" s="72" t="s">
        <v>2549</v>
      </c>
      <c r="F1798" s="50" t="s">
        <v>441</v>
      </c>
      <c r="G1798" s="70">
        <v>0.39583333333333331</v>
      </c>
      <c r="H1798" s="70">
        <v>0.5</v>
      </c>
      <c r="I1798" s="71">
        <v>44368</v>
      </c>
      <c r="J1798" s="71">
        <v>44369</v>
      </c>
      <c r="K1798" s="71">
        <v>44368</v>
      </c>
      <c r="L1798" s="71">
        <v>44368</v>
      </c>
      <c r="M1798" s="70">
        <v>0.43055555555555558</v>
      </c>
      <c r="N1798" s="192">
        <v>0.63888888888888895</v>
      </c>
      <c r="O1798" s="50" t="s">
        <v>100</v>
      </c>
      <c r="P1798" s="50" t="s">
        <v>274</v>
      </c>
      <c r="Q1798" s="50" t="s">
        <v>47</v>
      </c>
      <c r="R1798" s="50" t="s">
        <v>443</v>
      </c>
      <c r="S1798" s="50" t="s">
        <v>336</v>
      </c>
      <c r="T1798" s="50" t="s">
        <v>185</v>
      </c>
      <c r="U1798" s="151">
        <f t="shared" si="714"/>
        <v>1</v>
      </c>
      <c r="V1798" s="50">
        <f t="shared" si="715"/>
        <v>1</v>
      </c>
      <c r="W1798" s="152">
        <f t="shared" si="716"/>
        <v>0.37566666666666659</v>
      </c>
      <c r="X1798" s="152">
        <f t="shared" si="717"/>
        <v>0.60483333333333322</v>
      </c>
      <c r="Y1798" s="134">
        <f t="shared" si="718"/>
        <v>1</v>
      </c>
      <c r="Z1798" s="152">
        <f t="shared" si="719"/>
        <v>0</v>
      </c>
      <c r="AA1798" s="152">
        <f t="shared" si="720"/>
        <v>0.60483333333333322</v>
      </c>
      <c r="AB1798" s="91">
        <f t="shared" si="721"/>
        <v>22</v>
      </c>
      <c r="AC1798" s="81">
        <f t="shared" si="722"/>
        <v>6</v>
      </c>
      <c r="AD1798" s="81">
        <f t="shared" si="723"/>
        <v>25</v>
      </c>
      <c r="AE1798" s="81" t="str">
        <f t="shared" si="724"/>
        <v>6-25</v>
      </c>
      <c r="AF1798" s="152">
        <f t="shared" si="725"/>
        <v>0.12533333333333335</v>
      </c>
      <c r="AG1798" s="153">
        <f t="shared" si="726"/>
        <v>0</v>
      </c>
      <c r="AH1798" s="85">
        <f t="shared" si="727"/>
        <v>1</v>
      </c>
      <c r="AI1798" s="81">
        <f t="shared" si="728"/>
        <v>25</v>
      </c>
    </row>
    <row r="1799" spans="2:35" x14ac:dyDescent="0.25">
      <c r="B1799" s="50" t="s">
        <v>1034</v>
      </c>
      <c r="C1799" s="85">
        <v>643</v>
      </c>
      <c r="D1799" s="85">
        <f t="shared" si="609"/>
        <v>0</v>
      </c>
      <c r="E1799" s="72" t="s">
        <v>2576</v>
      </c>
      <c r="F1799" s="50" t="s">
        <v>903</v>
      </c>
      <c r="G1799" s="70">
        <v>0.39583333333333331</v>
      </c>
      <c r="H1799" s="70">
        <v>0.5</v>
      </c>
      <c r="I1799" s="71">
        <v>44368</v>
      </c>
      <c r="J1799" s="71">
        <v>44369</v>
      </c>
      <c r="K1799" s="71">
        <v>44368</v>
      </c>
      <c r="L1799" s="71">
        <v>44368</v>
      </c>
      <c r="M1799" s="70">
        <v>0.59375</v>
      </c>
      <c r="N1799" s="70">
        <v>0.71527777777777779</v>
      </c>
      <c r="O1799" s="50" t="s">
        <v>2176</v>
      </c>
      <c r="P1799" s="50" t="s">
        <v>274</v>
      </c>
      <c r="Q1799" s="50" t="s">
        <v>47</v>
      </c>
      <c r="R1799" s="50" t="s">
        <v>2138</v>
      </c>
      <c r="S1799" s="50" t="s">
        <v>337</v>
      </c>
      <c r="T1799" s="50" t="s">
        <v>185</v>
      </c>
      <c r="U1799" s="151">
        <f t="shared" si="714"/>
        <v>1</v>
      </c>
      <c r="V1799" s="50">
        <f t="shared" si="715"/>
        <v>1</v>
      </c>
      <c r="W1799" s="152">
        <f t="shared" si="716"/>
        <v>0.37566666666666659</v>
      </c>
      <c r="X1799" s="152">
        <f t="shared" si="717"/>
        <v>0.60483333333333322</v>
      </c>
      <c r="Y1799" s="134">
        <f t="shared" si="718"/>
        <v>1</v>
      </c>
      <c r="Z1799" s="152">
        <f t="shared" si="719"/>
        <v>0</v>
      </c>
      <c r="AA1799" s="152">
        <f t="shared" si="720"/>
        <v>0.60483333333333322</v>
      </c>
      <c r="AB1799" s="91">
        <f t="shared" si="721"/>
        <v>22</v>
      </c>
      <c r="AC1799" s="81">
        <f t="shared" si="722"/>
        <v>6</v>
      </c>
      <c r="AD1799" s="81">
        <f t="shared" si="723"/>
        <v>25</v>
      </c>
      <c r="AE1799" s="81" t="str">
        <f t="shared" si="724"/>
        <v>6-25</v>
      </c>
      <c r="AF1799" s="152">
        <f t="shared" si="725"/>
        <v>0.12152777777777779</v>
      </c>
      <c r="AG1799" s="153">
        <f t="shared" si="726"/>
        <v>0</v>
      </c>
      <c r="AH1799" s="85">
        <f t="shared" si="727"/>
        <v>1</v>
      </c>
      <c r="AI1799" s="81">
        <f t="shared" si="728"/>
        <v>25</v>
      </c>
    </row>
    <row r="1800" spans="2:35" x14ac:dyDescent="0.25">
      <c r="B1800" s="50" t="s">
        <v>1034</v>
      </c>
      <c r="C1800" s="85">
        <v>643</v>
      </c>
      <c r="D1800" s="85">
        <f t="shared" si="609"/>
        <v>0</v>
      </c>
      <c r="E1800" s="72" t="s">
        <v>2582</v>
      </c>
      <c r="F1800" s="50" t="s">
        <v>1082</v>
      </c>
      <c r="G1800" s="70">
        <v>0.39583333333333331</v>
      </c>
      <c r="H1800" s="70">
        <v>0.5</v>
      </c>
      <c r="I1800" s="71">
        <v>44368</v>
      </c>
      <c r="J1800" s="71">
        <v>44369</v>
      </c>
      <c r="K1800" s="71">
        <v>44368</v>
      </c>
      <c r="L1800" s="71">
        <v>44368</v>
      </c>
      <c r="M1800" s="70">
        <v>0.58333333333333337</v>
      </c>
      <c r="N1800" s="192">
        <v>0.72222222222222221</v>
      </c>
      <c r="O1800" s="50" t="s">
        <v>136</v>
      </c>
      <c r="P1800" s="50" t="s">
        <v>274</v>
      </c>
      <c r="Q1800" s="50" t="s">
        <v>47</v>
      </c>
      <c r="R1800" s="50" t="s">
        <v>350</v>
      </c>
      <c r="S1800" s="50" t="s">
        <v>337</v>
      </c>
      <c r="T1800" s="50" t="s">
        <v>185</v>
      </c>
      <c r="U1800" s="151">
        <f t="shared" si="714"/>
        <v>1</v>
      </c>
      <c r="V1800" s="50">
        <f t="shared" si="715"/>
        <v>1</v>
      </c>
      <c r="W1800" s="152">
        <f t="shared" si="716"/>
        <v>0.37566666666666659</v>
      </c>
      <c r="X1800" s="152">
        <f t="shared" si="717"/>
        <v>0.60483333333333322</v>
      </c>
      <c r="Y1800" s="134">
        <f t="shared" si="718"/>
        <v>1</v>
      </c>
      <c r="Z1800" s="152">
        <f t="shared" si="719"/>
        <v>0</v>
      </c>
      <c r="AA1800" s="152">
        <f t="shared" si="720"/>
        <v>0.60483333333333322</v>
      </c>
      <c r="AB1800" s="91">
        <f t="shared" si="721"/>
        <v>22</v>
      </c>
      <c r="AC1800" s="81">
        <f t="shared" si="722"/>
        <v>6</v>
      </c>
      <c r="AD1800" s="81">
        <f t="shared" si="723"/>
        <v>25</v>
      </c>
      <c r="AE1800" s="81" t="str">
        <f t="shared" si="724"/>
        <v>6-25</v>
      </c>
      <c r="AF1800" s="152">
        <f t="shared" si="725"/>
        <v>0.13888888888888884</v>
      </c>
      <c r="AG1800" s="153">
        <f t="shared" si="726"/>
        <v>0</v>
      </c>
      <c r="AH1800" s="85">
        <f t="shared" si="727"/>
        <v>1</v>
      </c>
      <c r="AI1800" s="81">
        <f t="shared" si="728"/>
        <v>25</v>
      </c>
    </row>
    <row r="1801" spans="2:35" x14ac:dyDescent="0.25">
      <c r="B1801" s="50" t="s">
        <v>232</v>
      </c>
      <c r="C1801" s="85">
        <v>643</v>
      </c>
      <c r="D1801" s="85">
        <f t="shared" si="609"/>
        <v>0</v>
      </c>
      <c r="E1801" s="72" t="s">
        <v>2583</v>
      </c>
      <c r="F1801" s="50" t="s">
        <v>1908</v>
      </c>
      <c r="G1801" s="70">
        <v>0.39583333333333331</v>
      </c>
      <c r="H1801" s="70">
        <v>0.5</v>
      </c>
      <c r="I1801" s="71">
        <v>44368</v>
      </c>
      <c r="J1801" s="71">
        <v>44369</v>
      </c>
      <c r="K1801" s="71">
        <v>44369</v>
      </c>
      <c r="L1801" s="71">
        <v>44369</v>
      </c>
      <c r="M1801" s="70">
        <v>0.34027777777777773</v>
      </c>
      <c r="N1801" s="192">
        <v>0.3611111111111111</v>
      </c>
      <c r="O1801" s="50" t="s">
        <v>62</v>
      </c>
      <c r="P1801" s="50" t="s">
        <v>274</v>
      </c>
      <c r="Q1801" s="50" t="s">
        <v>47</v>
      </c>
      <c r="R1801" s="50" t="s">
        <v>349</v>
      </c>
      <c r="S1801" s="50" t="s">
        <v>337</v>
      </c>
      <c r="T1801" s="50" t="s">
        <v>185</v>
      </c>
      <c r="U1801" s="151">
        <f t="shared" si="714"/>
        <v>1</v>
      </c>
      <c r="V1801" s="50">
        <f t="shared" si="715"/>
        <v>1</v>
      </c>
      <c r="W1801" s="152">
        <f t="shared" si="716"/>
        <v>0.37566666666666659</v>
      </c>
      <c r="X1801" s="152">
        <f t="shared" si="717"/>
        <v>0.60483333333333322</v>
      </c>
      <c r="Y1801" s="134">
        <f t="shared" si="718"/>
        <v>1</v>
      </c>
      <c r="Z1801" s="152">
        <f t="shared" si="719"/>
        <v>0</v>
      </c>
      <c r="AA1801" s="152">
        <f t="shared" si="720"/>
        <v>0.60483333333333322</v>
      </c>
      <c r="AB1801" s="91">
        <f t="shared" si="721"/>
        <v>22</v>
      </c>
      <c r="AC1801" s="81">
        <f t="shared" si="722"/>
        <v>6</v>
      </c>
      <c r="AD1801" s="81">
        <f t="shared" si="723"/>
        <v>25</v>
      </c>
      <c r="AE1801" s="81" t="str">
        <f t="shared" si="724"/>
        <v>6-25</v>
      </c>
      <c r="AF1801" s="152">
        <f t="shared" si="725"/>
        <v>2.083333333333337E-2</v>
      </c>
      <c r="AG1801" s="153">
        <f t="shared" si="726"/>
        <v>0</v>
      </c>
      <c r="AH1801" s="85">
        <f t="shared" si="727"/>
        <v>1</v>
      </c>
      <c r="AI1801" s="81">
        <f t="shared" si="728"/>
        <v>25</v>
      </c>
    </row>
    <row r="1802" spans="2:35" x14ac:dyDescent="0.25">
      <c r="B1802" s="50" t="s">
        <v>1034</v>
      </c>
      <c r="C1802" s="85">
        <v>643</v>
      </c>
      <c r="D1802" s="85">
        <f t="shared" si="609"/>
        <v>0</v>
      </c>
      <c r="E1802" s="72" t="s">
        <v>2584</v>
      </c>
      <c r="F1802" s="50" t="s">
        <v>934</v>
      </c>
      <c r="G1802" s="70">
        <v>0.39583333333333331</v>
      </c>
      <c r="H1802" s="70">
        <v>0.5</v>
      </c>
      <c r="I1802" s="71">
        <v>44368</v>
      </c>
      <c r="J1802" s="71">
        <v>44369</v>
      </c>
      <c r="K1802" s="71">
        <v>44369</v>
      </c>
      <c r="L1802" s="71">
        <v>44369</v>
      </c>
      <c r="M1802" s="70">
        <v>0.33333333333333331</v>
      </c>
      <c r="N1802" s="192">
        <v>0.44722222222222219</v>
      </c>
      <c r="O1802" s="50" t="s">
        <v>65</v>
      </c>
      <c r="P1802" s="50" t="s">
        <v>274</v>
      </c>
      <c r="Q1802" s="50" t="s">
        <v>47</v>
      </c>
      <c r="R1802" s="50" t="s">
        <v>351</v>
      </c>
      <c r="S1802" s="50" t="s">
        <v>337</v>
      </c>
      <c r="T1802" s="50" t="s">
        <v>185</v>
      </c>
      <c r="U1802" s="151">
        <f t="shared" si="714"/>
        <v>1</v>
      </c>
      <c r="V1802" s="50">
        <f t="shared" si="715"/>
        <v>1</v>
      </c>
      <c r="W1802" s="152">
        <f t="shared" si="716"/>
        <v>0.37566666666666659</v>
      </c>
      <c r="X1802" s="152">
        <f t="shared" si="717"/>
        <v>0.60483333333333322</v>
      </c>
      <c r="Y1802" s="134">
        <f t="shared" si="718"/>
        <v>1</v>
      </c>
      <c r="Z1802" s="152">
        <f t="shared" si="719"/>
        <v>0</v>
      </c>
      <c r="AA1802" s="152">
        <f t="shared" si="720"/>
        <v>0.60483333333333322</v>
      </c>
      <c r="AB1802" s="91">
        <f t="shared" si="721"/>
        <v>22</v>
      </c>
      <c r="AC1802" s="81">
        <f t="shared" si="722"/>
        <v>6</v>
      </c>
      <c r="AD1802" s="81">
        <f t="shared" si="723"/>
        <v>25</v>
      </c>
      <c r="AE1802" s="81" t="str">
        <f t="shared" si="724"/>
        <v>6-25</v>
      </c>
      <c r="AF1802" s="152">
        <f t="shared" si="725"/>
        <v>0.11388888888888887</v>
      </c>
      <c r="AG1802" s="153">
        <f t="shared" si="726"/>
        <v>0</v>
      </c>
      <c r="AH1802" s="85">
        <f t="shared" si="727"/>
        <v>1</v>
      </c>
      <c r="AI1802" s="81">
        <f t="shared" si="728"/>
        <v>25</v>
      </c>
    </row>
    <row r="1803" spans="2:35" x14ac:dyDescent="0.25">
      <c r="B1803" s="50" t="s">
        <v>1034</v>
      </c>
      <c r="C1803" s="85">
        <v>643</v>
      </c>
      <c r="D1803" s="85">
        <f t="shared" si="609"/>
        <v>1</v>
      </c>
      <c r="E1803" s="72" t="s">
        <v>2585</v>
      </c>
      <c r="F1803" s="50" t="s">
        <v>973</v>
      </c>
      <c r="G1803" s="70">
        <v>0.39583333333333331</v>
      </c>
      <c r="H1803" s="70">
        <v>0.5</v>
      </c>
      <c r="I1803" s="71">
        <v>44368</v>
      </c>
      <c r="J1803" s="71">
        <v>44369</v>
      </c>
      <c r="K1803" s="71">
        <v>44369</v>
      </c>
      <c r="L1803" s="71">
        <v>44369</v>
      </c>
      <c r="M1803" s="70">
        <v>0.3125</v>
      </c>
      <c r="N1803" s="70">
        <v>0.5</v>
      </c>
      <c r="O1803" s="50" t="s">
        <v>136</v>
      </c>
      <c r="P1803" s="50" t="s">
        <v>274</v>
      </c>
      <c r="Q1803" s="50" t="s">
        <v>47</v>
      </c>
      <c r="R1803" s="50" t="s">
        <v>350</v>
      </c>
      <c r="S1803" s="50" t="s">
        <v>337</v>
      </c>
      <c r="T1803" s="50" t="s">
        <v>185</v>
      </c>
      <c r="U1803" s="151">
        <f t="shared" si="714"/>
        <v>1</v>
      </c>
      <c r="V1803" s="50">
        <f t="shared" si="715"/>
        <v>1</v>
      </c>
      <c r="W1803" s="152">
        <f t="shared" si="716"/>
        <v>0.37566666666666659</v>
      </c>
      <c r="X1803" s="152">
        <f t="shared" si="717"/>
        <v>0.60483333333333322</v>
      </c>
      <c r="Y1803" s="134">
        <f t="shared" si="718"/>
        <v>1</v>
      </c>
      <c r="Z1803" s="152">
        <f t="shared" si="719"/>
        <v>0</v>
      </c>
      <c r="AA1803" s="152">
        <f t="shared" si="720"/>
        <v>0.60483333333333322</v>
      </c>
      <c r="AB1803" s="91">
        <f t="shared" si="721"/>
        <v>22</v>
      </c>
      <c r="AC1803" s="81">
        <f t="shared" si="722"/>
        <v>6</v>
      </c>
      <c r="AD1803" s="81">
        <f t="shared" si="723"/>
        <v>25</v>
      </c>
      <c r="AE1803" s="81" t="str">
        <f t="shared" si="724"/>
        <v>6-25</v>
      </c>
      <c r="AF1803" s="152">
        <f t="shared" si="725"/>
        <v>0.1875</v>
      </c>
      <c r="AG1803" s="153">
        <f t="shared" si="726"/>
        <v>0</v>
      </c>
      <c r="AH1803" s="85">
        <f t="shared" si="727"/>
        <v>1</v>
      </c>
      <c r="AI1803" s="81">
        <f t="shared" si="728"/>
        <v>25</v>
      </c>
    </row>
    <row r="1804" spans="2:35" x14ac:dyDescent="0.25">
      <c r="B1804" s="50" t="s">
        <v>1743</v>
      </c>
      <c r="C1804" s="85">
        <v>644</v>
      </c>
      <c r="D1804" s="85">
        <f t="shared" si="609"/>
        <v>0</v>
      </c>
      <c r="E1804" s="50" t="s">
        <v>2550</v>
      </c>
      <c r="F1804" s="50" t="s">
        <v>903</v>
      </c>
      <c r="G1804" s="70">
        <v>0.41666666666666669</v>
      </c>
      <c r="H1804" s="70">
        <v>0.4861111111111111</v>
      </c>
      <c r="I1804" s="71">
        <v>44368</v>
      </c>
      <c r="J1804" s="71">
        <v>44371</v>
      </c>
      <c r="K1804" s="71">
        <v>44368</v>
      </c>
      <c r="L1804" s="71">
        <v>44368</v>
      </c>
      <c r="M1804" s="70">
        <v>0.41666666666666669</v>
      </c>
      <c r="N1804" s="70">
        <v>0.4375</v>
      </c>
      <c r="O1804" s="50" t="s">
        <v>72</v>
      </c>
      <c r="P1804" s="50" t="s">
        <v>109</v>
      </c>
      <c r="Q1804" s="50" t="s">
        <v>47</v>
      </c>
      <c r="R1804" s="50" t="s">
        <v>443</v>
      </c>
      <c r="S1804" s="50" t="s">
        <v>337</v>
      </c>
      <c r="T1804" s="50" t="s">
        <v>184</v>
      </c>
      <c r="U1804" s="151">
        <f t="shared" si="714"/>
        <v>3</v>
      </c>
      <c r="V1804" s="50">
        <f t="shared" si="715"/>
        <v>1</v>
      </c>
      <c r="W1804" s="152">
        <f t="shared" si="716"/>
        <v>1.1321444444444444</v>
      </c>
      <c r="X1804" s="152">
        <f t="shared" si="717"/>
        <v>1.860441111111111</v>
      </c>
      <c r="Y1804" s="134">
        <f t="shared" si="718"/>
        <v>1</v>
      </c>
      <c r="Z1804" s="152">
        <f t="shared" si="719"/>
        <v>0</v>
      </c>
      <c r="AA1804" s="152">
        <f t="shared" si="720"/>
        <v>1.860441111111111</v>
      </c>
      <c r="AB1804" s="91">
        <f t="shared" si="721"/>
        <v>24</v>
      </c>
      <c r="AC1804" s="81">
        <f t="shared" si="722"/>
        <v>6</v>
      </c>
      <c r="AD1804" s="81">
        <f t="shared" si="723"/>
        <v>25</v>
      </c>
      <c r="AE1804" s="81" t="str">
        <f t="shared" si="724"/>
        <v>6-25</v>
      </c>
      <c r="AF1804" s="152">
        <f t="shared" si="725"/>
        <v>2.0833333333333315E-2</v>
      </c>
      <c r="AG1804" s="153">
        <f t="shared" si="726"/>
        <v>0</v>
      </c>
      <c r="AH1804" s="85">
        <f t="shared" si="727"/>
        <v>1</v>
      </c>
      <c r="AI1804" s="81">
        <f t="shared" si="728"/>
        <v>25</v>
      </c>
    </row>
    <row r="1805" spans="2:35" x14ac:dyDescent="0.25">
      <c r="B1805" s="50" t="s">
        <v>108</v>
      </c>
      <c r="C1805" s="85">
        <v>644</v>
      </c>
      <c r="D1805" s="85">
        <f t="shared" si="609"/>
        <v>0</v>
      </c>
      <c r="E1805" s="50" t="s">
        <v>2551</v>
      </c>
      <c r="F1805" s="50" t="s">
        <v>887</v>
      </c>
      <c r="G1805" s="70">
        <v>0.41666666666666669</v>
      </c>
      <c r="H1805" s="70">
        <v>0.4861111111111111</v>
      </c>
      <c r="I1805" s="71">
        <v>44368</v>
      </c>
      <c r="J1805" s="71">
        <v>44371</v>
      </c>
      <c r="K1805" s="71">
        <v>44368</v>
      </c>
      <c r="L1805" s="71">
        <v>44368</v>
      </c>
      <c r="M1805" s="70">
        <v>0.4375</v>
      </c>
      <c r="N1805" s="70">
        <v>0.52083333333333337</v>
      </c>
      <c r="O1805" s="50" t="s">
        <v>2552</v>
      </c>
      <c r="P1805" s="50" t="s">
        <v>109</v>
      </c>
      <c r="Q1805" s="50" t="s">
        <v>47</v>
      </c>
      <c r="R1805" s="50" t="s">
        <v>2553</v>
      </c>
      <c r="S1805" s="50" t="s">
        <v>337</v>
      </c>
      <c r="T1805" s="50" t="s">
        <v>184</v>
      </c>
      <c r="U1805" s="151">
        <f t="shared" si="714"/>
        <v>3</v>
      </c>
      <c r="V1805" s="50">
        <f t="shared" si="715"/>
        <v>1</v>
      </c>
      <c r="W1805" s="152">
        <f t="shared" si="716"/>
        <v>1.1321444444444444</v>
      </c>
      <c r="X1805" s="152">
        <f t="shared" si="717"/>
        <v>1.860441111111111</v>
      </c>
      <c r="Y1805" s="134">
        <f t="shared" si="718"/>
        <v>1</v>
      </c>
      <c r="Z1805" s="152">
        <f t="shared" si="719"/>
        <v>0</v>
      </c>
      <c r="AA1805" s="152">
        <f t="shared" si="720"/>
        <v>1.860441111111111</v>
      </c>
      <c r="AB1805" s="91">
        <f t="shared" si="721"/>
        <v>24</v>
      </c>
      <c r="AC1805" s="81">
        <f t="shared" si="722"/>
        <v>6</v>
      </c>
      <c r="AD1805" s="81">
        <f t="shared" si="723"/>
        <v>25</v>
      </c>
      <c r="AE1805" s="81" t="str">
        <f t="shared" si="724"/>
        <v>6-25</v>
      </c>
      <c r="AF1805" s="152">
        <f t="shared" si="725"/>
        <v>8.333333333333337E-2</v>
      </c>
      <c r="AG1805" s="153">
        <f t="shared" si="726"/>
        <v>0</v>
      </c>
      <c r="AH1805" s="85">
        <f t="shared" si="727"/>
        <v>1</v>
      </c>
      <c r="AI1805" s="81">
        <f t="shared" si="728"/>
        <v>25</v>
      </c>
    </row>
    <row r="1806" spans="2:35" x14ac:dyDescent="0.25">
      <c r="B1806" s="50" t="s">
        <v>108</v>
      </c>
      <c r="C1806" s="85">
        <v>644</v>
      </c>
      <c r="D1806" s="85">
        <f t="shared" si="609"/>
        <v>0</v>
      </c>
      <c r="E1806" s="50" t="s">
        <v>2105</v>
      </c>
      <c r="F1806" s="50" t="s">
        <v>441</v>
      </c>
      <c r="G1806" s="70">
        <v>0.41666666666666669</v>
      </c>
      <c r="H1806" s="70">
        <v>0.4861111111111111</v>
      </c>
      <c r="I1806" s="71">
        <v>44368</v>
      </c>
      <c r="J1806" s="71">
        <v>44371</v>
      </c>
      <c r="K1806" s="71">
        <v>44368</v>
      </c>
      <c r="L1806" s="71">
        <v>44368</v>
      </c>
      <c r="M1806" s="70">
        <v>0.69791666666666663</v>
      </c>
      <c r="N1806" s="70">
        <v>0.72916666666666663</v>
      </c>
      <c r="O1806" s="50" t="s">
        <v>271</v>
      </c>
      <c r="P1806" s="50" t="s">
        <v>109</v>
      </c>
      <c r="Q1806" s="50" t="s">
        <v>47</v>
      </c>
      <c r="R1806" s="50" t="s">
        <v>338</v>
      </c>
      <c r="S1806" s="50" t="s">
        <v>337</v>
      </c>
      <c r="T1806" s="50" t="s">
        <v>184</v>
      </c>
      <c r="U1806" s="151">
        <f t="shared" si="714"/>
        <v>3</v>
      </c>
      <c r="V1806" s="50">
        <f t="shared" si="715"/>
        <v>1</v>
      </c>
      <c r="W1806" s="152">
        <f t="shared" si="716"/>
        <v>1.1321444444444444</v>
      </c>
      <c r="X1806" s="152">
        <f t="shared" si="717"/>
        <v>1.860441111111111</v>
      </c>
      <c r="Y1806" s="134">
        <f t="shared" si="718"/>
        <v>1</v>
      </c>
      <c r="Z1806" s="152">
        <f t="shared" si="719"/>
        <v>0</v>
      </c>
      <c r="AA1806" s="152">
        <f t="shared" si="720"/>
        <v>1.860441111111111</v>
      </c>
      <c r="AB1806" s="91">
        <f t="shared" si="721"/>
        <v>24</v>
      </c>
      <c r="AC1806" s="81">
        <f t="shared" si="722"/>
        <v>6</v>
      </c>
      <c r="AD1806" s="81">
        <f t="shared" si="723"/>
        <v>25</v>
      </c>
      <c r="AE1806" s="81" t="str">
        <f t="shared" si="724"/>
        <v>6-25</v>
      </c>
      <c r="AF1806" s="152">
        <f t="shared" si="725"/>
        <v>3.125E-2</v>
      </c>
      <c r="AG1806" s="153">
        <f t="shared" si="726"/>
        <v>0</v>
      </c>
      <c r="AH1806" s="85">
        <f t="shared" si="727"/>
        <v>1</v>
      </c>
      <c r="AI1806" s="81">
        <f t="shared" si="728"/>
        <v>25</v>
      </c>
    </row>
    <row r="1807" spans="2:35" ht="45" x14ac:dyDescent="0.25">
      <c r="B1807" s="50" t="s">
        <v>108</v>
      </c>
      <c r="C1807" s="85">
        <v>644</v>
      </c>
      <c r="D1807" s="85">
        <f t="shared" si="609"/>
        <v>0</v>
      </c>
      <c r="E1807" s="72" t="s">
        <v>2604</v>
      </c>
      <c r="F1807" s="50" t="s">
        <v>441</v>
      </c>
      <c r="G1807" s="70">
        <v>0.41666666666666669</v>
      </c>
      <c r="H1807" s="70">
        <v>0.4861111111111111</v>
      </c>
      <c r="I1807" s="71">
        <v>44368</v>
      </c>
      <c r="J1807" s="71">
        <v>44371</v>
      </c>
      <c r="K1807" s="71">
        <v>44369</v>
      </c>
      <c r="L1807" s="71">
        <v>44369</v>
      </c>
      <c r="M1807" s="70">
        <v>0.3125</v>
      </c>
      <c r="N1807" s="192">
        <v>0.72916666666666663</v>
      </c>
      <c r="O1807" s="50" t="s">
        <v>100</v>
      </c>
      <c r="P1807" s="50" t="s">
        <v>109</v>
      </c>
      <c r="Q1807" s="50" t="s">
        <v>47</v>
      </c>
      <c r="R1807" s="50" t="s">
        <v>443</v>
      </c>
      <c r="S1807" s="50" t="s">
        <v>336</v>
      </c>
      <c r="T1807" s="50" t="s">
        <v>184</v>
      </c>
      <c r="U1807" s="151">
        <f t="shared" si="714"/>
        <v>3</v>
      </c>
      <c r="V1807" s="50">
        <f t="shared" si="715"/>
        <v>1</v>
      </c>
      <c r="W1807" s="152">
        <f t="shared" si="716"/>
        <v>1.1321444444444444</v>
      </c>
      <c r="X1807" s="152">
        <f t="shared" si="717"/>
        <v>1.860441111111111</v>
      </c>
      <c r="Y1807" s="134">
        <f t="shared" si="718"/>
        <v>1</v>
      </c>
      <c r="Z1807" s="152">
        <f t="shared" si="719"/>
        <v>0</v>
      </c>
      <c r="AA1807" s="152">
        <f t="shared" si="720"/>
        <v>1.860441111111111</v>
      </c>
      <c r="AB1807" s="91">
        <f t="shared" si="721"/>
        <v>24</v>
      </c>
      <c r="AC1807" s="81">
        <f t="shared" si="722"/>
        <v>6</v>
      </c>
      <c r="AD1807" s="81">
        <f t="shared" si="723"/>
        <v>25</v>
      </c>
      <c r="AE1807" s="81" t="str">
        <f t="shared" si="724"/>
        <v>6-25</v>
      </c>
      <c r="AF1807" s="152">
        <f t="shared" si="725"/>
        <v>0.33366666666666661</v>
      </c>
      <c r="AG1807" s="153">
        <f t="shared" si="726"/>
        <v>0</v>
      </c>
      <c r="AH1807" s="85">
        <f t="shared" si="727"/>
        <v>1</v>
      </c>
      <c r="AI1807" s="81">
        <f t="shared" si="728"/>
        <v>25</v>
      </c>
    </row>
    <row r="1808" spans="2:35" ht="30" x14ac:dyDescent="0.25">
      <c r="B1808" s="50" t="s">
        <v>1743</v>
      </c>
      <c r="C1808" s="85">
        <v>644</v>
      </c>
      <c r="D1808" s="85">
        <f t="shared" si="609"/>
        <v>0</v>
      </c>
      <c r="E1808" s="72" t="s">
        <v>2586</v>
      </c>
      <c r="F1808" s="50" t="s">
        <v>903</v>
      </c>
      <c r="G1808" s="70">
        <v>0.41666666666666669</v>
      </c>
      <c r="H1808" s="70">
        <v>0.4861111111111111</v>
      </c>
      <c r="I1808" s="71">
        <v>44368</v>
      </c>
      <c r="J1808" s="71">
        <v>44371</v>
      </c>
      <c r="K1808" s="71">
        <v>44369</v>
      </c>
      <c r="L1808" s="71">
        <v>44369</v>
      </c>
      <c r="M1808" s="70">
        <v>0.40625</v>
      </c>
      <c r="N1808" s="70">
        <v>0.43958333333333338</v>
      </c>
      <c r="O1808" s="50" t="s">
        <v>271</v>
      </c>
      <c r="P1808" s="50" t="s">
        <v>109</v>
      </c>
      <c r="Q1808" s="50" t="s">
        <v>47</v>
      </c>
      <c r="R1808" s="50" t="s">
        <v>443</v>
      </c>
      <c r="S1808" s="50" t="s">
        <v>336</v>
      </c>
      <c r="T1808" s="50" t="s">
        <v>184</v>
      </c>
      <c r="U1808" s="151">
        <f t="shared" si="714"/>
        <v>3</v>
      </c>
      <c r="V1808" s="50">
        <f t="shared" si="715"/>
        <v>1</v>
      </c>
      <c r="W1808" s="152">
        <f t="shared" si="716"/>
        <v>1.1321444444444444</v>
      </c>
      <c r="X1808" s="152">
        <f t="shared" si="717"/>
        <v>1.860441111111111</v>
      </c>
      <c r="Y1808" s="134">
        <f t="shared" si="718"/>
        <v>1</v>
      </c>
      <c r="Z1808" s="152">
        <f t="shared" si="719"/>
        <v>0</v>
      </c>
      <c r="AA1808" s="152">
        <f t="shared" si="720"/>
        <v>1.860441111111111</v>
      </c>
      <c r="AB1808" s="91">
        <f t="shared" si="721"/>
        <v>24</v>
      </c>
      <c r="AC1808" s="81">
        <f t="shared" si="722"/>
        <v>6</v>
      </c>
      <c r="AD1808" s="81">
        <f t="shared" si="723"/>
        <v>25</v>
      </c>
      <c r="AE1808" s="81" t="str">
        <f t="shared" si="724"/>
        <v>6-25</v>
      </c>
      <c r="AF1808" s="152">
        <f t="shared" si="725"/>
        <v>3.3333333333333381E-2</v>
      </c>
      <c r="AG1808" s="153">
        <f t="shared" si="726"/>
        <v>0</v>
      </c>
      <c r="AH1808" s="85">
        <f t="shared" si="727"/>
        <v>1</v>
      </c>
      <c r="AI1808" s="81">
        <f t="shared" si="728"/>
        <v>25</v>
      </c>
    </row>
    <row r="1809" spans="2:35" ht="30" x14ac:dyDescent="0.25">
      <c r="B1809" s="50" t="s">
        <v>108</v>
      </c>
      <c r="C1809" s="85">
        <v>644</v>
      </c>
      <c r="D1809" s="85">
        <f t="shared" si="609"/>
        <v>0</v>
      </c>
      <c r="E1809" s="260" t="s">
        <v>2603</v>
      </c>
      <c r="F1809" s="267" t="s">
        <v>1338</v>
      </c>
      <c r="G1809" s="70">
        <v>0.41666666666666669</v>
      </c>
      <c r="H1809" s="70">
        <v>0.4861111111111111</v>
      </c>
      <c r="I1809" s="71">
        <v>44368</v>
      </c>
      <c r="J1809" s="71">
        <v>44371</v>
      </c>
      <c r="K1809" s="71">
        <v>44369</v>
      </c>
      <c r="L1809" s="71">
        <v>44369</v>
      </c>
      <c r="M1809" s="192">
        <v>0.65277777777777779</v>
      </c>
      <c r="N1809" s="192">
        <v>0.72916666666666663</v>
      </c>
      <c r="O1809" s="267" t="s">
        <v>400</v>
      </c>
      <c r="P1809" s="50" t="s">
        <v>109</v>
      </c>
      <c r="Q1809" s="50" t="s">
        <v>47</v>
      </c>
      <c r="R1809" s="267" t="s">
        <v>352</v>
      </c>
      <c r="S1809" s="267" t="s">
        <v>337</v>
      </c>
      <c r="T1809" s="50" t="s">
        <v>184</v>
      </c>
      <c r="U1809" s="151">
        <f t="shared" si="714"/>
        <v>3</v>
      </c>
      <c r="V1809" s="50">
        <f t="shared" si="715"/>
        <v>1</v>
      </c>
      <c r="W1809" s="152">
        <f t="shared" si="716"/>
        <v>1.1321444444444444</v>
      </c>
      <c r="X1809" s="152">
        <f t="shared" si="717"/>
        <v>1.860441111111111</v>
      </c>
      <c r="Y1809" s="134">
        <f t="shared" si="718"/>
        <v>1</v>
      </c>
      <c r="Z1809" s="152">
        <f t="shared" si="719"/>
        <v>0</v>
      </c>
      <c r="AA1809" s="152">
        <f t="shared" si="720"/>
        <v>1.860441111111111</v>
      </c>
      <c r="AB1809" s="91">
        <f t="shared" si="721"/>
        <v>24</v>
      </c>
      <c r="AC1809" s="81">
        <f t="shared" si="722"/>
        <v>6</v>
      </c>
      <c r="AD1809" s="81">
        <f t="shared" si="723"/>
        <v>25</v>
      </c>
      <c r="AE1809" s="81" t="str">
        <f t="shared" si="724"/>
        <v>6-25</v>
      </c>
      <c r="AF1809" s="152">
        <f t="shared" si="725"/>
        <v>7.638888888888884E-2</v>
      </c>
      <c r="AG1809" s="153">
        <f t="shared" si="726"/>
        <v>0</v>
      </c>
      <c r="AH1809" s="85">
        <f t="shared" si="727"/>
        <v>1</v>
      </c>
      <c r="AI1809" s="81">
        <f t="shared" si="728"/>
        <v>25</v>
      </c>
    </row>
    <row r="1810" spans="2:35" x14ac:dyDescent="0.25">
      <c r="B1810" s="50" t="s">
        <v>108</v>
      </c>
      <c r="C1810" s="85">
        <v>644</v>
      </c>
      <c r="D1810" s="85">
        <f t="shared" si="609"/>
        <v>0</v>
      </c>
      <c r="E1810" s="260" t="s">
        <v>2625</v>
      </c>
      <c r="F1810" s="267" t="s">
        <v>1338</v>
      </c>
      <c r="G1810" s="70">
        <v>0.41666666666666669</v>
      </c>
      <c r="H1810" s="70">
        <v>0.4861111111111111</v>
      </c>
      <c r="I1810" s="71">
        <v>44368</v>
      </c>
      <c r="J1810" s="71">
        <v>44371</v>
      </c>
      <c r="K1810" s="71">
        <v>44370</v>
      </c>
      <c r="L1810" s="71">
        <v>44370</v>
      </c>
      <c r="M1810" s="192">
        <v>0.4375</v>
      </c>
      <c r="N1810" s="192">
        <v>0.72916666666666663</v>
      </c>
      <c r="O1810" s="267" t="s">
        <v>400</v>
      </c>
      <c r="P1810" s="50" t="s">
        <v>109</v>
      </c>
      <c r="Q1810" s="50" t="s">
        <v>47</v>
      </c>
      <c r="R1810" s="267" t="s">
        <v>352</v>
      </c>
      <c r="S1810" s="267" t="s">
        <v>337</v>
      </c>
      <c r="T1810" s="50" t="s">
        <v>184</v>
      </c>
      <c r="U1810" s="151">
        <f t="shared" si="714"/>
        <v>3</v>
      </c>
      <c r="V1810" s="50">
        <f t="shared" si="715"/>
        <v>1</v>
      </c>
      <c r="W1810" s="152">
        <f t="shared" si="716"/>
        <v>1.1321444444444444</v>
      </c>
      <c r="X1810" s="152">
        <f t="shared" si="717"/>
        <v>1.860441111111111</v>
      </c>
      <c r="Y1810" s="134">
        <f t="shared" si="718"/>
        <v>1</v>
      </c>
      <c r="Z1810" s="152">
        <f t="shared" si="719"/>
        <v>0</v>
      </c>
      <c r="AA1810" s="152">
        <f t="shared" si="720"/>
        <v>1.860441111111111</v>
      </c>
      <c r="AB1810" s="91">
        <f t="shared" si="721"/>
        <v>24</v>
      </c>
      <c r="AC1810" s="81">
        <f t="shared" si="722"/>
        <v>6</v>
      </c>
      <c r="AD1810" s="81">
        <f t="shared" si="723"/>
        <v>25</v>
      </c>
      <c r="AE1810" s="81" t="str">
        <f t="shared" si="724"/>
        <v>6-25</v>
      </c>
      <c r="AF1810" s="152">
        <f t="shared" si="725"/>
        <v>0.20866666666666661</v>
      </c>
      <c r="AG1810" s="153">
        <f t="shared" si="726"/>
        <v>0</v>
      </c>
      <c r="AH1810" s="85">
        <f t="shared" si="727"/>
        <v>1</v>
      </c>
      <c r="AI1810" s="81">
        <f t="shared" si="728"/>
        <v>25</v>
      </c>
    </row>
    <row r="1811" spans="2:35" ht="30" x14ac:dyDescent="0.25">
      <c r="B1811" s="50" t="s">
        <v>1743</v>
      </c>
      <c r="C1811" s="85">
        <v>644</v>
      </c>
      <c r="D1811" s="85">
        <f t="shared" si="609"/>
        <v>0</v>
      </c>
      <c r="E1811" s="260" t="s">
        <v>2626</v>
      </c>
      <c r="F1811" s="50" t="s">
        <v>903</v>
      </c>
      <c r="G1811" s="70">
        <v>0.41666666666666669</v>
      </c>
      <c r="H1811" s="70">
        <v>0.4861111111111111</v>
      </c>
      <c r="I1811" s="71">
        <v>44368</v>
      </c>
      <c r="J1811" s="71">
        <v>44371</v>
      </c>
      <c r="K1811" s="71">
        <v>44370</v>
      </c>
      <c r="L1811" s="71">
        <v>44370</v>
      </c>
      <c r="M1811" s="192">
        <v>0.3125</v>
      </c>
      <c r="N1811" s="192">
        <v>0.72916666666666663</v>
      </c>
      <c r="O1811" s="267" t="s">
        <v>100</v>
      </c>
      <c r="P1811" s="50" t="s">
        <v>109</v>
      </c>
      <c r="Q1811" s="50" t="s">
        <v>47</v>
      </c>
      <c r="R1811" s="50" t="s">
        <v>443</v>
      </c>
      <c r="S1811" s="267" t="s">
        <v>336</v>
      </c>
      <c r="T1811" s="50" t="s">
        <v>184</v>
      </c>
      <c r="U1811" s="151">
        <f t="shared" si="714"/>
        <v>3</v>
      </c>
      <c r="V1811" s="50">
        <f t="shared" si="715"/>
        <v>1</v>
      </c>
      <c r="W1811" s="152">
        <f t="shared" si="716"/>
        <v>1.1321444444444444</v>
      </c>
      <c r="X1811" s="152">
        <f t="shared" si="717"/>
        <v>1.860441111111111</v>
      </c>
      <c r="Y1811" s="134">
        <f t="shared" si="718"/>
        <v>1</v>
      </c>
      <c r="Z1811" s="152">
        <f t="shared" si="719"/>
        <v>0</v>
      </c>
      <c r="AA1811" s="152">
        <f t="shared" si="720"/>
        <v>1.860441111111111</v>
      </c>
      <c r="AB1811" s="91">
        <f t="shared" si="721"/>
        <v>24</v>
      </c>
      <c r="AC1811" s="81">
        <f t="shared" si="722"/>
        <v>6</v>
      </c>
      <c r="AD1811" s="81">
        <f t="shared" si="723"/>
        <v>25</v>
      </c>
      <c r="AE1811" s="81" t="str">
        <f t="shared" si="724"/>
        <v>6-25</v>
      </c>
      <c r="AF1811" s="152">
        <f t="shared" si="725"/>
        <v>0.33366666666666661</v>
      </c>
      <c r="AG1811" s="153">
        <f t="shared" si="726"/>
        <v>0</v>
      </c>
      <c r="AH1811" s="85">
        <f t="shared" si="727"/>
        <v>1</v>
      </c>
      <c r="AI1811" s="81">
        <f t="shared" si="728"/>
        <v>25</v>
      </c>
    </row>
    <row r="1812" spans="2:35" x14ac:dyDescent="0.25">
      <c r="B1812" s="50" t="s">
        <v>1743</v>
      </c>
      <c r="C1812" s="85">
        <v>644</v>
      </c>
      <c r="D1812" s="85">
        <f t="shared" si="609"/>
        <v>0</v>
      </c>
      <c r="E1812" s="260" t="s">
        <v>2627</v>
      </c>
      <c r="F1812" s="50" t="s">
        <v>903</v>
      </c>
      <c r="G1812" s="70">
        <v>0.41666666666666669</v>
      </c>
      <c r="H1812" s="70">
        <v>0.4861111111111111</v>
      </c>
      <c r="I1812" s="71">
        <v>44368</v>
      </c>
      <c r="J1812" s="71">
        <v>44371</v>
      </c>
      <c r="K1812" s="71">
        <v>44370</v>
      </c>
      <c r="L1812" s="71">
        <v>44370</v>
      </c>
      <c r="M1812" s="192">
        <v>0.64930555555555558</v>
      </c>
      <c r="N1812" s="192">
        <v>0.72916666666666663</v>
      </c>
      <c r="O1812" s="267" t="s">
        <v>271</v>
      </c>
      <c r="P1812" s="50" t="s">
        <v>109</v>
      </c>
      <c r="Q1812" s="50" t="s">
        <v>47</v>
      </c>
      <c r="R1812" s="50" t="s">
        <v>443</v>
      </c>
      <c r="S1812" s="267" t="s">
        <v>336</v>
      </c>
      <c r="T1812" s="50" t="s">
        <v>184</v>
      </c>
      <c r="U1812" s="151">
        <f t="shared" si="714"/>
        <v>3</v>
      </c>
      <c r="V1812" s="50">
        <f t="shared" si="715"/>
        <v>1</v>
      </c>
      <c r="W1812" s="152">
        <f t="shared" si="716"/>
        <v>1.1321444444444444</v>
      </c>
      <c r="X1812" s="152">
        <f t="shared" si="717"/>
        <v>1.860441111111111</v>
      </c>
      <c r="Y1812" s="134">
        <f t="shared" si="718"/>
        <v>1</v>
      </c>
      <c r="Z1812" s="152">
        <f t="shared" si="719"/>
        <v>0</v>
      </c>
      <c r="AA1812" s="152">
        <f t="shared" si="720"/>
        <v>1.860441111111111</v>
      </c>
      <c r="AB1812" s="91">
        <f t="shared" si="721"/>
        <v>24</v>
      </c>
      <c r="AC1812" s="81">
        <f t="shared" si="722"/>
        <v>6</v>
      </c>
      <c r="AD1812" s="81">
        <f t="shared" si="723"/>
        <v>25</v>
      </c>
      <c r="AE1812" s="81" t="str">
        <f t="shared" si="724"/>
        <v>6-25</v>
      </c>
      <c r="AF1812" s="152">
        <f t="shared" si="725"/>
        <v>7.9861111111111049E-2</v>
      </c>
      <c r="AG1812" s="153">
        <f t="shared" si="726"/>
        <v>0</v>
      </c>
      <c r="AH1812" s="85">
        <f t="shared" si="727"/>
        <v>1</v>
      </c>
      <c r="AI1812" s="81">
        <f t="shared" si="728"/>
        <v>25</v>
      </c>
    </row>
    <row r="1813" spans="2:35" ht="30" x14ac:dyDescent="0.25">
      <c r="B1813" s="50" t="s">
        <v>1743</v>
      </c>
      <c r="C1813" s="85">
        <v>644</v>
      </c>
      <c r="D1813" s="85">
        <f t="shared" si="609"/>
        <v>0</v>
      </c>
      <c r="E1813" s="260" t="s">
        <v>2628</v>
      </c>
      <c r="F1813" s="50" t="s">
        <v>903</v>
      </c>
      <c r="G1813" s="70">
        <v>0.41666666666666669</v>
      </c>
      <c r="H1813" s="70">
        <v>0.4861111111111111</v>
      </c>
      <c r="I1813" s="71">
        <v>44368</v>
      </c>
      <c r="J1813" s="71">
        <v>44371</v>
      </c>
      <c r="K1813" s="71">
        <v>44371</v>
      </c>
      <c r="L1813" s="71">
        <v>44371</v>
      </c>
      <c r="M1813" s="192">
        <v>0.3125</v>
      </c>
      <c r="N1813" s="192">
        <v>0.4861111111111111</v>
      </c>
      <c r="O1813" s="260" t="s">
        <v>1925</v>
      </c>
      <c r="P1813" s="50" t="s">
        <v>109</v>
      </c>
      <c r="Q1813" s="50" t="s">
        <v>47</v>
      </c>
      <c r="R1813" s="50" t="s">
        <v>443</v>
      </c>
      <c r="S1813" s="267" t="s">
        <v>336</v>
      </c>
      <c r="T1813" s="50" t="s">
        <v>184</v>
      </c>
      <c r="U1813" s="151">
        <f t="shared" si="714"/>
        <v>3</v>
      </c>
      <c r="V1813" s="50">
        <f t="shared" si="715"/>
        <v>1</v>
      </c>
      <c r="W1813" s="152">
        <f t="shared" si="716"/>
        <v>1.1321444444444444</v>
      </c>
      <c r="X1813" s="152">
        <f t="shared" si="717"/>
        <v>1.860441111111111</v>
      </c>
      <c r="Y1813" s="134">
        <f t="shared" si="718"/>
        <v>1</v>
      </c>
      <c r="Z1813" s="152">
        <f t="shared" si="719"/>
        <v>0</v>
      </c>
      <c r="AA1813" s="152">
        <f t="shared" si="720"/>
        <v>1.860441111111111</v>
      </c>
      <c r="AB1813" s="91">
        <f t="shared" si="721"/>
        <v>24</v>
      </c>
      <c r="AC1813" s="81">
        <f t="shared" si="722"/>
        <v>6</v>
      </c>
      <c r="AD1813" s="81">
        <f t="shared" si="723"/>
        <v>25</v>
      </c>
      <c r="AE1813" s="81" t="str">
        <f t="shared" si="724"/>
        <v>6-25</v>
      </c>
      <c r="AF1813" s="152">
        <f t="shared" si="725"/>
        <v>0.1736111111111111</v>
      </c>
      <c r="AG1813" s="153">
        <f t="shared" si="726"/>
        <v>0</v>
      </c>
      <c r="AH1813" s="85">
        <f t="shared" si="727"/>
        <v>1</v>
      </c>
      <c r="AI1813" s="81">
        <f t="shared" si="728"/>
        <v>25</v>
      </c>
    </row>
    <row r="1814" spans="2:35" x14ac:dyDescent="0.25">
      <c r="B1814" s="50" t="s">
        <v>108</v>
      </c>
      <c r="C1814" s="85">
        <v>644</v>
      </c>
      <c r="D1814" s="85">
        <f t="shared" si="609"/>
        <v>0</v>
      </c>
      <c r="E1814" s="260" t="s">
        <v>2629</v>
      </c>
      <c r="F1814" s="267" t="s">
        <v>887</v>
      </c>
      <c r="G1814" s="70">
        <v>0.41666666666666669</v>
      </c>
      <c r="H1814" s="70">
        <v>0.4861111111111111</v>
      </c>
      <c r="I1814" s="71">
        <v>44368</v>
      </c>
      <c r="J1814" s="71">
        <v>44371</v>
      </c>
      <c r="K1814" s="71">
        <v>44371</v>
      </c>
      <c r="L1814" s="71">
        <v>44371</v>
      </c>
      <c r="M1814" s="192">
        <v>0.4375</v>
      </c>
      <c r="N1814" s="192">
        <v>0.45833333333333331</v>
      </c>
      <c r="O1814" s="267" t="s">
        <v>84</v>
      </c>
      <c r="P1814" s="50" t="s">
        <v>109</v>
      </c>
      <c r="Q1814" s="50" t="s">
        <v>47</v>
      </c>
      <c r="R1814" s="267" t="s">
        <v>351</v>
      </c>
      <c r="S1814" s="267" t="s">
        <v>337</v>
      </c>
      <c r="T1814" s="50" t="s">
        <v>184</v>
      </c>
      <c r="U1814" s="151">
        <f t="shared" si="714"/>
        <v>3</v>
      </c>
      <c r="V1814" s="50">
        <f t="shared" si="715"/>
        <v>1</v>
      </c>
      <c r="W1814" s="152">
        <f t="shared" si="716"/>
        <v>1.1321444444444444</v>
      </c>
      <c r="X1814" s="152">
        <f t="shared" si="717"/>
        <v>1.860441111111111</v>
      </c>
      <c r="Y1814" s="134">
        <f t="shared" si="718"/>
        <v>1</v>
      </c>
      <c r="Z1814" s="152">
        <f t="shared" si="719"/>
        <v>0</v>
      </c>
      <c r="AA1814" s="152">
        <f t="shared" si="720"/>
        <v>1.860441111111111</v>
      </c>
      <c r="AB1814" s="91">
        <f t="shared" si="721"/>
        <v>24</v>
      </c>
      <c r="AC1814" s="81">
        <f t="shared" si="722"/>
        <v>6</v>
      </c>
      <c r="AD1814" s="81">
        <f t="shared" si="723"/>
        <v>25</v>
      </c>
      <c r="AE1814" s="81" t="str">
        <f t="shared" si="724"/>
        <v>6-25</v>
      </c>
      <c r="AF1814" s="152">
        <f t="shared" si="725"/>
        <v>2.0833333333333315E-2</v>
      </c>
      <c r="AG1814" s="153">
        <f t="shared" si="726"/>
        <v>0</v>
      </c>
      <c r="AH1814" s="85">
        <f t="shared" si="727"/>
        <v>1</v>
      </c>
      <c r="AI1814" s="81">
        <f t="shared" si="728"/>
        <v>25</v>
      </c>
    </row>
    <row r="1815" spans="2:35" x14ac:dyDescent="0.25">
      <c r="B1815" s="50" t="s">
        <v>1743</v>
      </c>
      <c r="C1815" s="85">
        <v>644</v>
      </c>
      <c r="D1815" s="85">
        <f t="shared" si="609"/>
        <v>0</v>
      </c>
      <c r="E1815" s="260" t="s">
        <v>2735</v>
      </c>
      <c r="F1815" s="50" t="s">
        <v>903</v>
      </c>
      <c r="G1815" s="70">
        <v>0.41666666666666669</v>
      </c>
      <c r="H1815" s="70">
        <v>0.4861111111111111</v>
      </c>
      <c r="I1815" s="71">
        <v>44368</v>
      </c>
      <c r="J1815" s="71">
        <v>44371</v>
      </c>
      <c r="K1815" s="71">
        <v>44370</v>
      </c>
      <c r="L1815" s="71">
        <v>44370</v>
      </c>
      <c r="M1815" s="192">
        <v>0.33333333333333331</v>
      </c>
      <c r="N1815" s="192">
        <v>0.3611111111111111</v>
      </c>
      <c r="O1815" s="267" t="s">
        <v>2176</v>
      </c>
      <c r="P1815" s="50" t="s">
        <v>109</v>
      </c>
      <c r="Q1815" s="50" t="s">
        <v>47</v>
      </c>
      <c r="R1815" s="267" t="s">
        <v>2138</v>
      </c>
      <c r="S1815" s="267" t="s">
        <v>337</v>
      </c>
      <c r="T1815" s="50" t="s">
        <v>184</v>
      </c>
      <c r="U1815" s="151">
        <f t="shared" ref="U1815:U1816" si="729">+J1815-I1815</f>
        <v>3</v>
      </c>
      <c r="V1815" s="50">
        <f t="shared" ref="V1815:V1816" si="730">IF(AND(G1815&lt;&gt;"",H1815&lt;&gt;""),1,0)</f>
        <v>1</v>
      </c>
      <c r="W1815" s="152">
        <f t="shared" ref="W1815:W1816" si="731">IF(OR(V1815=0,G1815="",H1815=""),0,IF(AND(V1815=1,U1815&lt;1,I1815=J1815,(H1815-G1815)&lt;=0.2075),H1815-G1815,IF(AND(V1815=1,U1815&lt;1,I1815=J1815,(H1815-G1815)&gt;0.2075),H1815-G1815-0.083,IF(AND(V1815=1,U1815&gt;1),((U1815-1)*0.3541)+(H1815-$AE$5)+($AF$5-G1815-0.083),IF(AND(V1815=1,U1815=1,I1815&lt;&gt;J1815,(H1815-G1815)&lt;=0.332),(H1815-$AE$5)+($AF$5-G1815)-0.166,(H1815-$AE$5)+($AF$5-G1815))))))</f>
        <v>1.1321444444444444</v>
      </c>
      <c r="X1815" s="152">
        <f t="shared" ref="X1815:X1816" si="732">IF(OR(V1815=0,G1815="",H1815=""),0,IF(AND(V1815=1,U1815&lt;1,I1815=J1815,(H1815-G1815)&lt;=0.2075),H1815-G1815,IF(AND(V1815=1,U1815&lt;1,I1815=J1815,(H1815-G1815)&gt;0.2075),H1815-G1815-0.04167,IF(AND(V1815=1,U1815&gt;1),((U1815-1)*0.583)+(H1815-$AE$3)+($AF$3-G1815-0.04167),IF(AND(V1815=1,U1815=1,I1815&lt;&gt;J1815,(H1815-G1815)&lt;=0.332),(H1815-$AE$3)+($AF$3-G1815)-0.166,(H1815-$AE$3)+($AF$3-G1815))))))</f>
        <v>1.860441111111111</v>
      </c>
      <c r="Y1815" s="134">
        <f t="shared" ref="Y1815:Y1816" si="733">IFERROR(IF(H1815&gt;VLOOKUP(T1815,$AH$2:$AI$5,2,0),0,1),1)</f>
        <v>1</v>
      </c>
      <c r="Z1815" s="152">
        <f t="shared" ref="Z1815:Z1816" si="734">IF(Y1815=1,0,($AF$3-H1815))</f>
        <v>0</v>
      </c>
      <c r="AA1815" s="152">
        <f t="shared" ref="AA1815:AA1816" si="735">X1815+Z1815</f>
        <v>1.860441111111111</v>
      </c>
      <c r="AB1815" s="91">
        <f t="shared" ref="AB1815:AB1816" si="736">DAY(J1815)</f>
        <v>24</v>
      </c>
      <c r="AC1815" s="81">
        <f t="shared" ref="AC1815:AC1816" si="737">MONTH(J1815)</f>
        <v>6</v>
      </c>
      <c r="AD1815" s="81">
        <f t="shared" ref="AD1815:AD1816" si="738">WEEKNUM(J1815,21)</f>
        <v>25</v>
      </c>
      <c r="AE1815" s="81" t="str">
        <f t="shared" ref="AE1815:AE1816" si="739">AC1815&amp;"-"&amp;AD1815</f>
        <v>6-25</v>
      </c>
      <c r="AF1815" s="152">
        <f t="shared" ref="AF1815:AF1816" si="740">IFERROR(IF(OR(AH1815=0,M1815="",N1815=""),0,IF(AND(AH1815=1,AG1815&lt;1,K1815=L1815,(N1815-M1815)&lt;=0.2075),N1815-M1815,IF(AND(AH1815=1,AG1815&lt;1,K1815=L1815,(N1815-M1815)&gt;0.2075),N1815-M1815-0.083,IF(AND(AH1815=1,AG1815&gt;1),((AG1815-1)*0.3541)+(N1815-$AE$5)+($AF$5-M1815-0.083),IF(AND(AH1815=1,AG1815=1,K1815&lt;&gt;L1815,(N1815-M1815)&lt;=0.332),(N1815-$AE$5)+($AF$5-M1815)-0.166,(N1815-$AE$5)+($AF$5-M1815)))))),"")</f>
        <v>2.777777777777779E-2</v>
      </c>
      <c r="AG1815" s="153">
        <f t="shared" ref="AG1815:AG1816" si="741">(L1815-K1815)</f>
        <v>0</v>
      </c>
      <c r="AH1815" s="85">
        <f t="shared" ref="AH1815:AH1816" si="742">IF(AND(R1815&lt;&gt;"",S1815&lt;&gt;""),1,0)</f>
        <v>1</v>
      </c>
      <c r="AI1815" s="81">
        <f t="shared" ref="AI1815:AI1816" si="743">WEEKNUM(L1815,21)</f>
        <v>25</v>
      </c>
    </row>
    <row r="1816" spans="2:35" x14ac:dyDescent="0.25">
      <c r="B1816" s="50" t="s">
        <v>1743</v>
      </c>
      <c r="C1816" s="85">
        <v>644</v>
      </c>
      <c r="D1816" s="85">
        <f t="shared" si="609"/>
        <v>1</v>
      </c>
      <c r="E1816" s="260" t="s">
        <v>2736</v>
      </c>
      <c r="F1816" s="50" t="s">
        <v>903</v>
      </c>
      <c r="G1816" s="70">
        <v>0.41666666666666669</v>
      </c>
      <c r="H1816" s="70">
        <v>0.4861111111111111</v>
      </c>
      <c r="I1816" s="71">
        <v>44368</v>
      </c>
      <c r="J1816" s="71">
        <v>44371</v>
      </c>
      <c r="K1816" s="71">
        <v>44371</v>
      </c>
      <c r="L1816" s="71">
        <v>44371</v>
      </c>
      <c r="M1816" s="192">
        <v>0.625</v>
      </c>
      <c r="N1816" s="192">
        <v>0.66666666666666663</v>
      </c>
      <c r="O1816" s="267" t="s">
        <v>2176</v>
      </c>
      <c r="P1816" s="50" t="s">
        <v>109</v>
      </c>
      <c r="Q1816" s="50" t="s">
        <v>47</v>
      </c>
      <c r="R1816" s="267" t="s">
        <v>2138</v>
      </c>
      <c r="S1816" s="267" t="s">
        <v>337</v>
      </c>
      <c r="T1816" s="50" t="s">
        <v>184</v>
      </c>
      <c r="U1816" s="151">
        <f t="shared" si="729"/>
        <v>3</v>
      </c>
      <c r="V1816" s="50">
        <f t="shared" si="730"/>
        <v>1</v>
      </c>
      <c r="W1816" s="152">
        <f t="shared" si="731"/>
        <v>1.1321444444444444</v>
      </c>
      <c r="X1816" s="152">
        <f t="shared" si="732"/>
        <v>1.860441111111111</v>
      </c>
      <c r="Y1816" s="134">
        <f t="shared" si="733"/>
        <v>1</v>
      </c>
      <c r="Z1816" s="152">
        <f t="shared" si="734"/>
        <v>0</v>
      </c>
      <c r="AA1816" s="152">
        <f t="shared" si="735"/>
        <v>1.860441111111111</v>
      </c>
      <c r="AB1816" s="91">
        <f t="shared" si="736"/>
        <v>24</v>
      </c>
      <c r="AC1816" s="81">
        <f t="shared" si="737"/>
        <v>6</v>
      </c>
      <c r="AD1816" s="81">
        <f t="shared" si="738"/>
        <v>25</v>
      </c>
      <c r="AE1816" s="81" t="str">
        <f t="shared" si="739"/>
        <v>6-25</v>
      </c>
      <c r="AF1816" s="152">
        <f t="shared" si="740"/>
        <v>4.166666666666663E-2</v>
      </c>
      <c r="AG1816" s="153">
        <f t="shared" si="741"/>
        <v>0</v>
      </c>
      <c r="AH1816" s="85">
        <f t="shared" si="742"/>
        <v>1</v>
      </c>
      <c r="AI1816" s="81">
        <f t="shared" si="743"/>
        <v>25</v>
      </c>
    </row>
    <row r="1817" spans="2:35" ht="30" x14ac:dyDescent="0.25">
      <c r="B1817" s="50" t="s">
        <v>60</v>
      </c>
      <c r="C1817" s="85">
        <v>645</v>
      </c>
      <c r="D1817" s="85">
        <f t="shared" si="609"/>
        <v>1</v>
      </c>
      <c r="E1817" s="72" t="s">
        <v>2569</v>
      </c>
      <c r="F1817" s="50" t="s">
        <v>441</v>
      </c>
      <c r="G1817" s="70">
        <v>0.41666666666666669</v>
      </c>
      <c r="H1817" s="70">
        <v>0.625</v>
      </c>
      <c r="I1817" s="71">
        <v>44368</v>
      </c>
      <c r="J1817" s="71">
        <v>44368</v>
      </c>
      <c r="K1817" s="71">
        <v>44368</v>
      </c>
      <c r="L1817" s="71">
        <v>44368</v>
      </c>
      <c r="M1817" s="70">
        <v>0.58333333333333337</v>
      </c>
      <c r="N1817" s="70">
        <v>0.625</v>
      </c>
      <c r="O1817" s="72" t="s">
        <v>2287</v>
      </c>
      <c r="P1817" s="50" t="s">
        <v>63</v>
      </c>
      <c r="Q1817" s="50" t="s">
        <v>47</v>
      </c>
      <c r="R1817" s="50" t="s">
        <v>338</v>
      </c>
      <c r="S1817" s="50" t="s">
        <v>336</v>
      </c>
      <c r="T1817" s="50" t="s">
        <v>184</v>
      </c>
      <c r="U1817" s="151">
        <f t="shared" si="714"/>
        <v>0</v>
      </c>
      <c r="V1817" s="50">
        <f t="shared" si="715"/>
        <v>1</v>
      </c>
      <c r="W1817" s="152">
        <f t="shared" si="716"/>
        <v>0.1253333333333333</v>
      </c>
      <c r="X1817" s="152">
        <f t="shared" si="717"/>
        <v>0.16666333333333333</v>
      </c>
      <c r="Y1817" s="134">
        <f t="shared" si="718"/>
        <v>1</v>
      </c>
      <c r="Z1817" s="152">
        <f t="shared" si="719"/>
        <v>0</v>
      </c>
      <c r="AA1817" s="152">
        <f t="shared" si="720"/>
        <v>0.16666333333333333</v>
      </c>
      <c r="AB1817" s="91">
        <f t="shared" si="721"/>
        <v>21</v>
      </c>
      <c r="AC1817" s="81">
        <f t="shared" si="722"/>
        <v>6</v>
      </c>
      <c r="AD1817" s="81">
        <f t="shared" si="723"/>
        <v>25</v>
      </c>
      <c r="AE1817" s="81" t="str">
        <f t="shared" si="724"/>
        <v>6-25</v>
      </c>
      <c r="AF1817" s="152">
        <f t="shared" si="725"/>
        <v>4.166666666666663E-2</v>
      </c>
      <c r="AG1817" s="153">
        <f t="shared" si="726"/>
        <v>0</v>
      </c>
      <c r="AH1817" s="85">
        <f t="shared" si="727"/>
        <v>1</v>
      </c>
      <c r="AI1817" s="81">
        <f t="shared" si="728"/>
        <v>25</v>
      </c>
    </row>
    <row r="1818" spans="2:35" ht="30" x14ac:dyDescent="0.25">
      <c r="B1818" s="50" t="s">
        <v>67</v>
      </c>
      <c r="C1818" s="85">
        <v>646</v>
      </c>
      <c r="D1818" s="85">
        <f t="shared" si="609"/>
        <v>0</v>
      </c>
      <c r="E1818" s="267" t="s">
        <v>2587</v>
      </c>
      <c r="F1818" s="50" t="s">
        <v>441</v>
      </c>
      <c r="G1818" s="70">
        <v>0.41736111111111113</v>
      </c>
      <c r="H1818" s="192">
        <v>0.6381944444444444</v>
      </c>
      <c r="I1818" s="71">
        <v>44368</v>
      </c>
      <c r="J1818" s="71">
        <v>44369</v>
      </c>
      <c r="K1818" s="71">
        <v>44368</v>
      </c>
      <c r="L1818" s="71">
        <v>44368</v>
      </c>
      <c r="M1818" s="70">
        <v>0.625</v>
      </c>
      <c r="N1818" s="192">
        <v>0.72222222222222221</v>
      </c>
      <c r="O1818" s="72" t="s">
        <v>2287</v>
      </c>
      <c r="P1818" s="50" t="s">
        <v>1175</v>
      </c>
      <c r="Q1818" s="50" t="s">
        <v>77</v>
      </c>
      <c r="R1818" s="50" t="s">
        <v>338</v>
      </c>
      <c r="S1818" s="50" t="s">
        <v>336</v>
      </c>
      <c r="T1818" s="274" t="s">
        <v>184</v>
      </c>
      <c r="U1818" s="151">
        <f t="shared" si="714"/>
        <v>1</v>
      </c>
      <c r="V1818" s="50">
        <f t="shared" si="715"/>
        <v>1</v>
      </c>
      <c r="W1818" s="152">
        <f t="shared" si="716"/>
        <v>0.49233333333333318</v>
      </c>
      <c r="X1818" s="152">
        <f t="shared" si="717"/>
        <v>0.72149999999999992</v>
      </c>
      <c r="Y1818" s="134">
        <f t="shared" si="718"/>
        <v>1</v>
      </c>
      <c r="Z1818" s="152">
        <f t="shared" si="719"/>
        <v>0</v>
      </c>
      <c r="AA1818" s="152">
        <f t="shared" si="720"/>
        <v>0.72149999999999992</v>
      </c>
      <c r="AB1818" s="91">
        <f t="shared" si="721"/>
        <v>22</v>
      </c>
      <c r="AC1818" s="81">
        <f t="shared" si="722"/>
        <v>6</v>
      </c>
      <c r="AD1818" s="81">
        <f t="shared" si="723"/>
        <v>25</v>
      </c>
      <c r="AE1818" s="81" t="str">
        <f t="shared" si="724"/>
        <v>6-25</v>
      </c>
      <c r="AF1818" s="152">
        <f t="shared" si="725"/>
        <v>9.722222222222221E-2</v>
      </c>
      <c r="AG1818" s="153">
        <f t="shared" si="726"/>
        <v>0</v>
      </c>
      <c r="AH1818" s="85">
        <f t="shared" si="727"/>
        <v>1</v>
      </c>
      <c r="AI1818" s="81">
        <f t="shared" si="728"/>
        <v>25</v>
      </c>
    </row>
    <row r="1819" spans="2:35" ht="30" x14ac:dyDescent="0.25">
      <c r="B1819" s="50" t="s">
        <v>67</v>
      </c>
      <c r="C1819" s="85">
        <v>646</v>
      </c>
      <c r="D1819" s="85">
        <f t="shared" si="609"/>
        <v>0</v>
      </c>
      <c r="E1819" s="281" t="s">
        <v>2597</v>
      </c>
      <c r="F1819" s="50" t="s">
        <v>950</v>
      </c>
      <c r="G1819" s="70">
        <v>0.41736111111111113</v>
      </c>
      <c r="H1819" s="192">
        <v>0.6381944444444444</v>
      </c>
      <c r="I1819" s="71">
        <v>44368</v>
      </c>
      <c r="J1819" s="71">
        <v>44369</v>
      </c>
      <c r="K1819" s="71">
        <v>44369</v>
      </c>
      <c r="L1819" s="71">
        <v>44369</v>
      </c>
      <c r="M1819" s="70">
        <v>0.58333333333333337</v>
      </c>
      <c r="N1819" s="192">
        <v>0.6381944444444444</v>
      </c>
      <c r="O1819" s="50" t="s">
        <v>84</v>
      </c>
      <c r="P1819" s="50" t="s">
        <v>1175</v>
      </c>
      <c r="Q1819" s="50" t="s">
        <v>77</v>
      </c>
      <c r="R1819" s="50" t="s">
        <v>338</v>
      </c>
      <c r="S1819" s="50" t="s">
        <v>336</v>
      </c>
      <c r="T1819" s="274" t="s">
        <v>184</v>
      </c>
      <c r="U1819" s="151">
        <f t="shared" si="714"/>
        <v>1</v>
      </c>
      <c r="V1819" s="50">
        <f t="shared" si="715"/>
        <v>1</v>
      </c>
      <c r="W1819" s="152">
        <f t="shared" si="716"/>
        <v>0.49233333333333318</v>
      </c>
      <c r="X1819" s="152">
        <f t="shared" si="717"/>
        <v>0.72149999999999992</v>
      </c>
      <c r="Y1819" s="134">
        <f t="shared" si="718"/>
        <v>1</v>
      </c>
      <c r="Z1819" s="152">
        <f t="shared" si="719"/>
        <v>0</v>
      </c>
      <c r="AA1819" s="152">
        <f t="shared" si="720"/>
        <v>0.72149999999999992</v>
      </c>
      <c r="AB1819" s="91">
        <f t="shared" si="721"/>
        <v>22</v>
      </c>
      <c r="AC1819" s="81">
        <f t="shared" si="722"/>
        <v>6</v>
      </c>
      <c r="AD1819" s="81">
        <f t="shared" si="723"/>
        <v>25</v>
      </c>
      <c r="AE1819" s="81" t="str">
        <f t="shared" si="724"/>
        <v>6-25</v>
      </c>
      <c r="AF1819" s="152">
        <f t="shared" si="725"/>
        <v>5.4861111111111027E-2</v>
      </c>
      <c r="AG1819" s="153">
        <f t="shared" si="726"/>
        <v>0</v>
      </c>
      <c r="AH1819" s="85">
        <f t="shared" si="727"/>
        <v>1</v>
      </c>
      <c r="AI1819" s="81">
        <f t="shared" si="728"/>
        <v>25</v>
      </c>
    </row>
    <row r="1820" spans="2:35" ht="45" x14ac:dyDescent="0.25">
      <c r="B1820" s="50" t="s">
        <v>67</v>
      </c>
      <c r="C1820" s="85">
        <v>646</v>
      </c>
      <c r="D1820" s="85">
        <f t="shared" si="609"/>
        <v>0</v>
      </c>
      <c r="E1820" s="281" t="s">
        <v>2596</v>
      </c>
      <c r="F1820" s="50" t="s">
        <v>441</v>
      </c>
      <c r="G1820" s="70">
        <v>0.41736111111111113</v>
      </c>
      <c r="H1820" s="192">
        <v>0.6381944444444444</v>
      </c>
      <c r="I1820" s="71">
        <v>44368</v>
      </c>
      <c r="J1820" s="71">
        <v>44369</v>
      </c>
      <c r="K1820" s="71">
        <v>44369</v>
      </c>
      <c r="L1820" s="71">
        <v>44369</v>
      </c>
      <c r="M1820" s="70">
        <v>0.33333333333333331</v>
      </c>
      <c r="N1820" s="192">
        <v>0.5</v>
      </c>
      <c r="O1820" s="72" t="s">
        <v>2287</v>
      </c>
      <c r="P1820" s="50" t="s">
        <v>1175</v>
      </c>
      <c r="Q1820" s="50" t="s">
        <v>77</v>
      </c>
      <c r="R1820" s="50" t="s">
        <v>338</v>
      </c>
      <c r="S1820" s="50" t="s">
        <v>336</v>
      </c>
      <c r="T1820" s="274" t="s">
        <v>184</v>
      </c>
      <c r="U1820" s="151">
        <f t="shared" si="714"/>
        <v>1</v>
      </c>
      <c r="V1820" s="50">
        <f t="shared" si="715"/>
        <v>1</v>
      </c>
      <c r="W1820" s="152">
        <f t="shared" si="716"/>
        <v>0.49233333333333318</v>
      </c>
      <c r="X1820" s="152">
        <f t="shared" si="717"/>
        <v>0.72149999999999992</v>
      </c>
      <c r="Y1820" s="134">
        <f t="shared" si="718"/>
        <v>1</v>
      </c>
      <c r="Z1820" s="152">
        <f t="shared" si="719"/>
        <v>0</v>
      </c>
      <c r="AA1820" s="152">
        <f t="shared" si="720"/>
        <v>0.72149999999999992</v>
      </c>
      <c r="AB1820" s="91">
        <f t="shared" si="721"/>
        <v>22</v>
      </c>
      <c r="AC1820" s="81">
        <f t="shared" si="722"/>
        <v>6</v>
      </c>
      <c r="AD1820" s="81">
        <f t="shared" si="723"/>
        <v>25</v>
      </c>
      <c r="AE1820" s="81" t="str">
        <f t="shared" si="724"/>
        <v>6-25</v>
      </c>
      <c r="AF1820" s="152">
        <f t="shared" si="725"/>
        <v>0.16666666666666669</v>
      </c>
      <c r="AG1820" s="153">
        <f t="shared" si="726"/>
        <v>0</v>
      </c>
      <c r="AH1820" s="85">
        <f t="shared" si="727"/>
        <v>1</v>
      </c>
      <c r="AI1820" s="81">
        <f t="shared" si="728"/>
        <v>25</v>
      </c>
    </row>
    <row r="1821" spans="2:35" x14ac:dyDescent="0.25">
      <c r="B1821" s="50" t="s">
        <v>67</v>
      </c>
      <c r="C1821" s="85">
        <v>646</v>
      </c>
      <c r="D1821" s="85">
        <f t="shared" si="609"/>
        <v>1</v>
      </c>
      <c r="E1821" s="282" t="s">
        <v>2595</v>
      </c>
      <c r="F1821" s="50" t="s">
        <v>441</v>
      </c>
      <c r="G1821" s="70">
        <v>0.41736111111111113</v>
      </c>
      <c r="H1821" s="192">
        <v>0.6381944444444444</v>
      </c>
      <c r="I1821" s="71">
        <v>44368</v>
      </c>
      <c r="J1821" s="71">
        <v>44369</v>
      </c>
      <c r="K1821" s="71">
        <v>44369</v>
      </c>
      <c r="L1821" s="71">
        <v>44369</v>
      </c>
      <c r="M1821" s="70">
        <v>0.40625</v>
      </c>
      <c r="N1821" s="192">
        <v>0.5</v>
      </c>
      <c r="O1821" s="50" t="s">
        <v>684</v>
      </c>
      <c r="P1821" s="50" t="s">
        <v>1175</v>
      </c>
      <c r="Q1821" s="50" t="s">
        <v>77</v>
      </c>
      <c r="R1821" s="50" t="s">
        <v>338</v>
      </c>
      <c r="S1821" s="50" t="s">
        <v>336</v>
      </c>
      <c r="T1821" s="274" t="s">
        <v>184</v>
      </c>
      <c r="U1821" s="151">
        <f t="shared" si="714"/>
        <v>1</v>
      </c>
      <c r="V1821" s="50">
        <f t="shared" si="715"/>
        <v>1</v>
      </c>
      <c r="W1821" s="152">
        <f t="shared" si="716"/>
        <v>0.49233333333333318</v>
      </c>
      <c r="X1821" s="152">
        <f t="shared" si="717"/>
        <v>0.72149999999999992</v>
      </c>
      <c r="Y1821" s="134">
        <f t="shared" si="718"/>
        <v>1</v>
      </c>
      <c r="Z1821" s="152">
        <f t="shared" si="719"/>
        <v>0</v>
      </c>
      <c r="AA1821" s="152">
        <f t="shared" si="720"/>
        <v>0.72149999999999992</v>
      </c>
      <c r="AB1821" s="91">
        <f t="shared" si="721"/>
        <v>22</v>
      </c>
      <c r="AC1821" s="81">
        <f t="shared" si="722"/>
        <v>6</v>
      </c>
      <c r="AD1821" s="81">
        <f t="shared" si="723"/>
        <v>25</v>
      </c>
      <c r="AE1821" s="81" t="str">
        <f t="shared" si="724"/>
        <v>6-25</v>
      </c>
      <c r="AF1821" s="152">
        <f t="shared" si="725"/>
        <v>9.375E-2</v>
      </c>
      <c r="AG1821" s="153">
        <f t="shared" si="726"/>
        <v>0</v>
      </c>
      <c r="AH1821" s="85">
        <f t="shared" si="727"/>
        <v>1</v>
      </c>
      <c r="AI1821" s="81">
        <f t="shared" si="728"/>
        <v>25</v>
      </c>
    </row>
    <row r="1822" spans="2:35" x14ac:dyDescent="0.25">
      <c r="B1822" s="50" t="s">
        <v>132</v>
      </c>
      <c r="C1822" s="85">
        <v>647</v>
      </c>
      <c r="D1822" s="85">
        <f t="shared" si="609"/>
        <v>0</v>
      </c>
      <c r="E1822" s="50" t="s">
        <v>2573</v>
      </c>
      <c r="F1822" s="50" t="s">
        <v>1338</v>
      </c>
      <c r="G1822" s="70">
        <v>0.4375</v>
      </c>
      <c r="H1822" s="70">
        <v>0.72222222222222221</v>
      </c>
      <c r="I1822" s="71">
        <v>44368</v>
      </c>
      <c r="J1822" s="71">
        <v>44368</v>
      </c>
      <c r="K1822" s="71">
        <v>44368</v>
      </c>
      <c r="L1822" s="71">
        <v>44368</v>
      </c>
      <c r="M1822" s="70">
        <v>0.68055555555555547</v>
      </c>
      <c r="N1822" s="70">
        <v>0.72222222222222221</v>
      </c>
      <c r="O1822" s="50" t="s">
        <v>400</v>
      </c>
      <c r="P1822" s="50" t="s">
        <v>133</v>
      </c>
      <c r="Q1822" s="50" t="s">
        <v>77</v>
      </c>
      <c r="R1822" s="50" t="s">
        <v>352</v>
      </c>
      <c r="S1822" s="50" t="s">
        <v>337</v>
      </c>
      <c r="T1822" s="274" t="s">
        <v>185</v>
      </c>
      <c r="U1822" s="151">
        <f t="shared" si="714"/>
        <v>0</v>
      </c>
      <c r="V1822" s="50">
        <f t="shared" si="715"/>
        <v>1</v>
      </c>
      <c r="W1822" s="152">
        <f t="shared" si="716"/>
        <v>0.20172222222222219</v>
      </c>
      <c r="X1822" s="152">
        <f t="shared" si="717"/>
        <v>0.24305222222222223</v>
      </c>
      <c r="Y1822" s="134">
        <f t="shared" si="718"/>
        <v>0</v>
      </c>
      <c r="Z1822" s="152">
        <f t="shared" si="719"/>
        <v>0.15277777777777779</v>
      </c>
      <c r="AA1822" s="152">
        <f t="shared" si="720"/>
        <v>0.39583000000000002</v>
      </c>
      <c r="AB1822" s="91">
        <f t="shared" si="721"/>
        <v>21</v>
      </c>
      <c r="AC1822" s="81">
        <f t="shared" si="722"/>
        <v>6</v>
      </c>
      <c r="AD1822" s="81">
        <f t="shared" si="723"/>
        <v>25</v>
      </c>
      <c r="AE1822" s="81" t="str">
        <f t="shared" si="724"/>
        <v>6-25</v>
      </c>
      <c r="AF1822" s="152">
        <f t="shared" si="725"/>
        <v>4.1666666666666741E-2</v>
      </c>
      <c r="AG1822" s="153">
        <f t="shared" si="726"/>
        <v>0</v>
      </c>
      <c r="AH1822" s="85">
        <f t="shared" si="727"/>
        <v>1</v>
      </c>
      <c r="AI1822" s="81">
        <f t="shared" si="728"/>
        <v>25</v>
      </c>
    </row>
    <row r="1823" spans="2:35" ht="45" x14ac:dyDescent="0.25">
      <c r="B1823" s="50" t="s">
        <v>132</v>
      </c>
      <c r="C1823" s="85">
        <v>647</v>
      </c>
      <c r="D1823" s="85">
        <f t="shared" si="609"/>
        <v>0</v>
      </c>
      <c r="E1823" s="174" t="s">
        <v>2574</v>
      </c>
      <c r="F1823" s="175" t="s">
        <v>351</v>
      </c>
      <c r="G1823" s="70">
        <v>0.4375</v>
      </c>
      <c r="H1823" s="70">
        <v>0.72222222222222221</v>
      </c>
      <c r="I1823" s="71">
        <v>44368</v>
      </c>
      <c r="J1823" s="71">
        <v>44368</v>
      </c>
      <c r="K1823" s="71">
        <v>44368</v>
      </c>
      <c r="L1823" s="71">
        <v>44368</v>
      </c>
      <c r="M1823" s="176">
        <v>0.4375</v>
      </c>
      <c r="N1823" s="176">
        <v>0.52083333333333337</v>
      </c>
      <c r="O1823" s="175" t="s">
        <v>65</v>
      </c>
      <c r="P1823" s="50" t="s">
        <v>133</v>
      </c>
      <c r="Q1823" s="175" t="s">
        <v>77</v>
      </c>
      <c r="R1823" s="175" t="s">
        <v>351</v>
      </c>
      <c r="S1823" s="175" t="s">
        <v>336</v>
      </c>
      <c r="T1823" s="274" t="s">
        <v>185</v>
      </c>
      <c r="U1823" s="151">
        <f t="shared" si="714"/>
        <v>0</v>
      </c>
      <c r="V1823" s="50">
        <f t="shared" si="715"/>
        <v>1</v>
      </c>
      <c r="W1823" s="152">
        <f t="shared" si="716"/>
        <v>0.20172222222222219</v>
      </c>
      <c r="X1823" s="152">
        <f t="shared" si="717"/>
        <v>0.24305222222222223</v>
      </c>
      <c r="Y1823" s="134">
        <f t="shared" si="718"/>
        <v>0</v>
      </c>
      <c r="Z1823" s="152">
        <f t="shared" si="719"/>
        <v>0.15277777777777779</v>
      </c>
      <c r="AA1823" s="152">
        <f t="shared" si="720"/>
        <v>0.39583000000000002</v>
      </c>
      <c r="AB1823" s="91">
        <f t="shared" si="721"/>
        <v>21</v>
      </c>
      <c r="AC1823" s="81">
        <f t="shared" si="722"/>
        <v>6</v>
      </c>
      <c r="AD1823" s="81">
        <f t="shared" si="723"/>
        <v>25</v>
      </c>
      <c r="AE1823" s="81" t="str">
        <f t="shared" si="724"/>
        <v>6-25</v>
      </c>
      <c r="AF1823" s="152">
        <f t="shared" si="725"/>
        <v>8.333333333333337E-2</v>
      </c>
      <c r="AG1823" s="153">
        <f t="shared" si="726"/>
        <v>0</v>
      </c>
      <c r="AH1823" s="85">
        <f t="shared" si="727"/>
        <v>1</v>
      </c>
      <c r="AI1823" s="81">
        <f t="shared" si="728"/>
        <v>25</v>
      </c>
    </row>
    <row r="1824" spans="2:35" x14ac:dyDescent="0.25">
      <c r="B1824" s="175" t="s">
        <v>234</v>
      </c>
      <c r="C1824" s="273">
        <v>647</v>
      </c>
      <c r="D1824" s="85">
        <f t="shared" si="609"/>
        <v>1</v>
      </c>
      <c r="E1824" s="175" t="s">
        <v>2575</v>
      </c>
      <c r="F1824" s="175" t="s">
        <v>950</v>
      </c>
      <c r="G1824" s="176">
        <v>0.4375</v>
      </c>
      <c r="H1824" s="70">
        <v>0.72222222222222221</v>
      </c>
      <c r="I1824" s="177">
        <v>44368</v>
      </c>
      <c r="J1824" s="177">
        <v>44368</v>
      </c>
      <c r="K1824" s="177">
        <v>44368</v>
      </c>
      <c r="L1824" s="177">
        <v>44368</v>
      </c>
      <c r="M1824" s="176">
        <v>0.5</v>
      </c>
      <c r="N1824" s="176">
        <v>0.72222222222222221</v>
      </c>
      <c r="O1824" s="175" t="s">
        <v>272</v>
      </c>
      <c r="P1824" s="175" t="s">
        <v>133</v>
      </c>
      <c r="Q1824" s="175" t="s">
        <v>77</v>
      </c>
      <c r="R1824" s="175" t="s">
        <v>443</v>
      </c>
      <c r="S1824" s="175" t="s">
        <v>337</v>
      </c>
      <c r="T1824" s="274" t="s">
        <v>185</v>
      </c>
      <c r="U1824" s="151">
        <f t="shared" si="714"/>
        <v>0</v>
      </c>
      <c r="V1824" s="50">
        <f t="shared" si="715"/>
        <v>1</v>
      </c>
      <c r="W1824" s="152">
        <f t="shared" si="716"/>
        <v>0.20172222222222219</v>
      </c>
      <c r="X1824" s="152">
        <f t="shared" si="717"/>
        <v>0.24305222222222223</v>
      </c>
      <c r="Y1824" s="134">
        <f t="shared" si="718"/>
        <v>0</v>
      </c>
      <c r="Z1824" s="152">
        <f t="shared" si="719"/>
        <v>0.15277777777777779</v>
      </c>
      <c r="AA1824" s="152">
        <f t="shared" si="720"/>
        <v>0.39583000000000002</v>
      </c>
      <c r="AB1824" s="91">
        <f t="shared" si="721"/>
        <v>21</v>
      </c>
      <c r="AC1824" s="81">
        <f t="shared" si="722"/>
        <v>6</v>
      </c>
      <c r="AD1824" s="81">
        <f t="shared" si="723"/>
        <v>25</v>
      </c>
      <c r="AE1824" s="81" t="str">
        <f t="shared" si="724"/>
        <v>6-25</v>
      </c>
      <c r="AF1824" s="152">
        <f t="shared" si="725"/>
        <v>0.13922222222222219</v>
      </c>
      <c r="AG1824" s="153">
        <f t="shared" si="726"/>
        <v>0</v>
      </c>
      <c r="AH1824" s="85">
        <f t="shared" si="727"/>
        <v>1</v>
      </c>
      <c r="AI1824" s="81">
        <f t="shared" si="728"/>
        <v>25</v>
      </c>
    </row>
    <row r="1825" spans="2:35" x14ac:dyDescent="0.25">
      <c r="B1825" s="50" t="s">
        <v>101</v>
      </c>
      <c r="C1825" s="85">
        <v>648</v>
      </c>
      <c r="D1825" s="85">
        <f t="shared" si="609"/>
        <v>0</v>
      </c>
      <c r="E1825" s="50" t="s">
        <v>2571</v>
      </c>
      <c r="F1825" s="50" t="s">
        <v>897</v>
      </c>
      <c r="G1825" s="70">
        <v>0.58333333333333337</v>
      </c>
      <c r="H1825" s="70">
        <v>0.6333333333333333</v>
      </c>
      <c r="I1825" s="71">
        <v>44368</v>
      </c>
      <c r="J1825" s="71">
        <v>44368</v>
      </c>
      <c r="K1825" s="71">
        <v>44368</v>
      </c>
      <c r="L1825" s="71">
        <v>44368</v>
      </c>
      <c r="M1825" s="70">
        <v>0.58333333333333337</v>
      </c>
      <c r="N1825" s="70">
        <v>0.6333333333333333</v>
      </c>
      <c r="O1825" s="50" t="s">
        <v>84</v>
      </c>
      <c r="P1825" s="50" t="s">
        <v>365</v>
      </c>
      <c r="Q1825" s="50" t="s">
        <v>77</v>
      </c>
      <c r="R1825" s="50" t="s">
        <v>351</v>
      </c>
      <c r="S1825" s="50" t="s">
        <v>336</v>
      </c>
      <c r="T1825" s="50" t="s">
        <v>185</v>
      </c>
      <c r="U1825" s="151">
        <f t="shared" si="714"/>
        <v>0</v>
      </c>
      <c r="V1825" s="50">
        <f t="shared" si="715"/>
        <v>1</v>
      </c>
      <c r="W1825" s="152">
        <f t="shared" si="716"/>
        <v>4.9999999999999933E-2</v>
      </c>
      <c r="X1825" s="152">
        <f t="shared" si="717"/>
        <v>4.9999999999999933E-2</v>
      </c>
      <c r="Y1825" s="134">
        <f t="shared" si="718"/>
        <v>0</v>
      </c>
      <c r="Z1825" s="152">
        <f t="shared" si="719"/>
        <v>0.2416666666666667</v>
      </c>
      <c r="AA1825" s="152">
        <f t="shared" si="720"/>
        <v>0.29166666666666663</v>
      </c>
      <c r="AB1825" s="91">
        <f t="shared" si="721"/>
        <v>21</v>
      </c>
      <c r="AC1825" s="81">
        <f t="shared" si="722"/>
        <v>6</v>
      </c>
      <c r="AD1825" s="81">
        <f t="shared" si="723"/>
        <v>25</v>
      </c>
      <c r="AE1825" s="81" t="str">
        <f t="shared" si="724"/>
        <v>6-25</v>
      </c>
      <c r="AF1825" s="152">
        <f t="shared" si="725"/>
        <v>4.9999999999999933E-2</v>
      </c>
      <c r="AG1825" s="153">
        <f t="shared" si="726"/>
        <v>0</v>
      </c>
      <c r="AH1825" s="85">
        <f t="shared" si="727"/>
        <v>1</v>
      </c>
      <c r="AI1825" s="81">
        <f t="shared" si="728"/>
        <v>25</v>
      </c>
    </row>
    <row r="1826" spans="2:35" x14ac:dyDescent="0.25">
      <c r="B1826" s="50" t="s">
        <v>102</v>
      </c>
      <c r="C1826" s="85">
        <v>648</v>
      </c>
      <c r="D1826" s="85">
        <f t="shared" si="609"/>
        <v>1</v>
      </c>
      <c r="E1826" s="50" t="s">
        <v>2572</v>
      </c>
      <c r="F1826" s="50" t="s">
        <v>344</v>
      </c>
      <c r="G1826" s="70">
        <v>0.58333333333333337</v>
      </c>
      <c r="H1826" s="70">
        <v>0.6333333333333333</v>
      </c>
      <c r="I1826" s="71">
        <v>44368</v>
      </c>
      <c r="J1826" s="71">
        <v>44368</v>
      </c>
      <c r="K1826" s="177">
        <v>44368</v>
      </c>
      <c r="L1826" s="177">
        <v>44368</v>
      </c>
      <c r="M1826" s="70">
        <v>0.58333333333333337</v>
      </c>
      <c r="N1826" s="70">
        <v>0.59722222222222221</v>
      </c>
      <c r="O1826" s="50" t="s">
        <v>738</v>
      </c>
      <c r="P1826" s="50" t="s">
        <v>365</v>
      </c>
      <c r="Q1826" s="50" t="s">
        <v>77</v>
      </c>
      <c r="R1826" s="50" t="s">
        <v>344</v>
      </c>
      <c r="S1826" s="50" t="s">
        <v>336</v>
      </c>
      <c r="T1826" s="50" t="s">
        <v>185</v>
      </c>
      <c r="U1826" s="151">
        <f t="shared" si="714"/>
        <v>0</v>
      </c>
      <c r="V1826" s="50">
        <f t="shared" si="715"/>
        <v>1</v>
      </c>
      <c r="W1826" s="152">
        <f t="shared" si="716"/>
        <v>4.9999999999999933E-2</v>
      </c>
      <c r="X1826" s="152">
        <f t="shared" si="717"/>
        <v>4.9999999999999933E-2</v>
      </c>
      <c r="Y1826" s="134">
        <f t="shared" si="718"/>
        <v>0</v>
      </c>
      <c r="Z1826" s="152">
        <f t="shared" si="719"/>
        <v>0.2416666666666667</v>
      </c>
      <c r="AA1826" s="152">
        <f t="shared" si="720"/>
        <v>0.29166666666666663</v>
      </c>
      <c r="AB1826" s="91">
        <f t="shared" si="721"/>
        <v>21</v>
      </c>
      <c r="AC1826" s="81">
        <f t="shared" si="722"/>
        <v>6</v>
      </c>
      <c r="AD1826" s="81">
        <f t="shared" si="723"/>
        <v>25</v>
      </c>
      <c r="AE1826" s="81" t="str">
        <f t="shared" si="724"/>
        <v>6-25</v>
      </c>
      <c r="AF1826" s="152">
        <f t="shared" si="725"/>
        <v>1.388888888888884E-2</v>
      </c>
      <c r="AG1826" s="153">
        <f t="shared" si="726"/>
        <v>0</v>
      </c>
      <c r="AH1826" s="85">
        <f t="shared" si="727"/>
        <v>1</v>
      </c>
      <c r="AI1826" s="81">
        <f t="shared" si="728"/>
        <v>25</v>
      </c>
    </row>
    <row r="1827" spans="2:35" x14ac:dyDescent="0.25">
      <c r="B1827" s="50" t="s">
        <v>2115</v>
      </c>
      <c r="C1827" s="85">
        <v>649</v>
      </c>
      <c r="D1827" s="85">
        <f t="shared" si="609"/>
        <v>0</v>
      </c>
      <c r="E1827" s="50" t="s">
        <v>2221</v>
      </c>
      <c r="F1827" s="50"/>
      <c r="G1827" s="70">
        <v>0.58333333333333337</v>
      </c>
      <c r="H1827" s="70">
        <v>0.63541666666666663</v>
      </c>
      <c r="I1827" s="177">
        <v>44368</v>
      </c>
      <c r="J1827" s="177">
        <v>44368</v>
      </c>
      <c r="K1827" s="177">
        <v>44368</v>
      </c>
      <c r="L1827" s="177">
        <v>44368</v>
      </c>
      <c r="M1827" s="70">
        <v>0.58333333333333337</v>
      </c>
      <c r="N1827" s="70">
        <v>0.61805555555555558</v>
      </c>
      <c r="O1827" s="50" t="s">
        <v>738</v>
      </c>
      <c r="P1827" s="50" t="s">
        <v>1223</v>
      </c>
      <c r="Q1827" s="50" t="s">
        <v>77</v>
      </c>
      <c r="R1827" s="50" t="s">
        <v>351</v>
      </c>
      <c r="S1827" s="50" t="s">
        <v>337</v>
      </c>
      <c r="T1827" s="50" t="s">
        <v>186</v>
      </c>
      <c r="U1827" s="151">
        <f t="shared" si="714"/>
        <v>0</v>
      </c>
      <c r="V1827" s="50">
        <f t="shared" si="715"/>
        <v>1</v>
      </c>
      <c r="W1827" s="152">
        <f t="shared" si="716"/>
        <v>5.2083333333333259E-2</v>
      </c>
      <c r="X1827" s="152">
        <f t="shared" si="717"/>
        <v>5.2083333333333259E-2</v>
      </c>
      <c r="Y1827" s="134">
        <f t="shared" si="718"/>
        <v>0</v>
      </c>
      <c r="Z1827" s="152">
        <f t="shared" si="719"/>
        <v>0.23958333333333337</v>
      </c>
      <c r="AA1827" s="152">
        <f t="shared" si="720"/>
        <v>0.29166666666666663</v>
      </c>
      <c r="AB1827" s="91">
        <f t="shared" si="721"/>
        <v>21</v>
      </c>
      <c r="AC1827" s="81">
        <f t="shared" si="722"/>
        <v>6</v>
      </c>
      <c r="AD1827" s="81">
        <f t="shared" si="723"/>
        <v>25</v>
      </c>
      <c r="AE1827" s="81" t="str">
        <f t="shared" si="724"/>
        <v>6-25</v>
      </c>
      <c r="AF1827" s="152">
        <f t="shared" si="725"/>
        <v>3.472222222222221E-2</v>
      </c>
      <c r="AG1827" s="153">
        <f t="shared" si="726"/>
        <v>0</v>
      </c>
      <c r="AH1827" s="85">
        <f t="shared" si="727"/>
        <v>1</v>
      </c>
      <c r="AI1827" s="81">
        <f t="shared" si="728"/>
        <v>25</v>
      </c>
    </row>
    <row r="1828" spans="2:35" ht="30" x14ac:dyDescent="0.25">
      <c r="B1828" s="50" t="s">
        <v>2115</v>
      </c>
      <c r="C1828" s="85">
        <v>649</v>
      </c>
      <c r="D1828" s="85">
        <f t="shared" si="609"/>
        <v>1</v>
      </c>
      <c r="E1828" s="72" t="s">
        <v>2570</v>
      </c>
      <c r="F1828" s="50" t="s">
        <v>971</v>
      </c>
      <c r="G1828" s="70">
        <v>0.58333333333333337</v>
      </c>
      <c r="H1828" s="70">
        <v>0.63541666666666663</v>
      </c>
      <c r="I1828" s="177">
        <v>44368</v>
      </c>
      <c r="J1828" s="177">
        <v>44368</v>
      </c>
      <c r="K1828" s="177">
        <v>44368</v>
      </c>
      <c r="L1828" s="177">
        <v>44368</v>
      </c>
      <c r="M1828" s="70">
        <v>0.625</v>
      </c>
      <c r="N1828" s="70">
        <v>0.63541666666666663</v>
      </c>
      <c r="O1828" s="50" t="s">
        <v>84</v>
      </c>
      <c r="P1828" s="50" t="s">
        <v>1223</v>
      </c>
      <c r="Q1828" s="50" t="s">
        <v>77</v>
      </c>
      <c r="R1828" s="50" t="s">
        <v>351</v>
      </c>
      <c r="S1828" s="50" t="s">
        <v>337</v>
      </c>
      <c r="T1828" s="50" t="s">
        <v>186</v>
      </c>
      <c r="U1828" s="151">
        <f t="shared" si="714"/>
        <v>0</v>
      </c>
      <c r="V1828" s="50">
        <f t="shared" si="715"/>
        <v>1</v>
      </c>
      <c r="W1828" s="152">
        <f t="shared" si="716"/>
        <v>5.2083333333333259E-2</v>
      </c>
      <c r="X1828" s="152">
        <f t="shared" si="717"/>
        <v>5.2083333333333259E-2</v>
      </c>
      <c r="Y1828" s="134">
        <f t="shared" si="718"/>
        <v>0</v>
      </c>
      <c r="Z1828" s="152">
        <f t="shared" si="719"/>
        <v>0.23958333333333337</v>
      </c>
      <c r="AA1828" s="152">
        <f t="shared" si="720"/>
        <v>0.29166666666666663</v>
      </c>
      <c r="AB1828" s="91">
        <f t="shared" si="721"/>
        <v>21</v>
      </c>
      <c r="AC1828" s="81">
        <f t="shared" si="722"/>
        <v>6</v>
      </c>
      <c r="AD1828" s="81">
        <f t="shared" si="723"/>
        <v>25</v>
      </c>
      <c r="AE1828" s="81" t="str">
        <f t="shared" si="724"/>
        <v>6-25</v>
      </c>
      <c r="AF1828" s="152">
        <f t="shared" si="725"/>
        <v>1.041666666666663E-2</v>
      </c>
      <c r="AG1828" s="153">
        <f t="shared" si="726"/>
        <v>0</v>
      </c>
      <c r="AH1828" s="85">
        <f t="shared" si="727"/>
        <v>1</v>
      </c>
      <c r="AI1828" s="81">
        <f t="shared" si="728"/>
        <v>25</v>
      </c>
    </row>
    <row r="1829" spans="2:35" ht="30" x14ac:dyDescent="0.25">
      <c r="B1829" s="50" t="s">
        <v>217</v>
      </c>
      <c r="C1829" s="85">
        <v>650</v>
      </c>
      <c r="D1829" s="85">
        <f t="shared" si="609"/>
        <v>1</v>
      </c>
      <c r="E1829" s="72" t="s">
        <v>2565</v>
      </c>
      <c r="F1829" s="50" t="s">
        <v>897</v>
      </c>
      <c r="G1829" s="70">
        <v>0.60416666666666663</v>
      </c>
      <c r="H1829" s="70">
        <v>0.66666666666666663</v>
      </c>
      <c r="I1829" s="177">
        <v>44368</v>
      </c>
      <c r="J1829" s="177">
        <v>44368</v>
      </c>
      <c r="K1829" s="177">
        <v>44368</v>
      </c>
      <c r="L1829" s="177">
        <v>44368</v>
      </c>
      <c r="M1829" s="70">
        <v>0.60416666666666663</v>
      </c>
      <c r="N1829" s="70">
        <v>0.66666666666666663</v>
      </c>
      <c r="O1829" s="50" t="s">
        <v>65</v>
      </c>
      <c r="P1829" s="50" t="s">
        <v>276</v>
      </c>
      <c r="Q1829" s="50" t="s">
        <v>77</v>
      </c>
      <c r="R1829" s="50" t="s">
        <v>351</v>
      </c>
      <c r="S1829" s="50" t="s">
        <v>336</v>
      </c>
      <c r="T1829" s="50" t="s">
        <v>184</v>
      </c>
      <c r="U1829" s="151">
        <f t="shared" si="714"/>
        <v>0</v>
      </c>
      <c r="V1829" s="50">
        <f t="shared" si="715"/>
        <v>1</v>
      </c>
      <c r="W1829" s="152">
        <f t="shared" si="716"/>
        <v>6.25E-2</v>
      </c>
      <c r="X1829" s="152">
        <f t="shared" si="717"/>
        <v>6.25E-2</v>
      </c>
      <c r="Y1829" s="134">
        <f t="shared" si="718"/>
        <v>1</v>
      </c>
      <c r="Z1829" s="152">
        <f t="shared" si="719"/>
        <v>0</v>
      </c>
      <c r="AA1829" s="152">
        <f t="shared" si="720"/>
        <v>6.25E-2</v>
      </c>
      <c r="AB1829" s="91">
        <f t="shared" si="721"/>
        <v>21</v>
      </c>
      <c r="AC1829" s="81">
        <f t="shared" si="722"/>
        <v>6</v>
      </c>
      <c r="AD1829" s="81">
        <f t="shared" si="723"/>
        <v>25</v>
      </c>
      <c r="AE1829" s="81" t="str">
        <f t="shared" si="724"/>
        <v>6-25</v>
      </c>
      <c r="AF1829" s="152">
        <f t="shared" si="725"/>
        <v>6.25E-2</v>
      </c>
      <c r="AG1829" s="153">
        <f t="shared" si="726"/>
        <v>0</v>
      </c>
      <c r="AH1829" s="85">
        <f t="shared" si="727"/>
        <v>1</v>
      </c>
      <c r="AI1829" s="81">
        <f t="shared" si="728"/>
        <v>25</v>
      </c>
    </row>
    <row r="1830" spans="2:35" x14ac:dyDescent="0.25">
      <c r="B1830" s="50" t="s">
        <v>127</v>
      </c>
      <c r="C1830" s="85">
        <v>651</v>
      </c>
      <c r="D1830" s="85">
        <f t="shared" ref="D1830:D1923" si="744">IF(C1830=C1831,0,1)</f>
        <v>0</v>
      </c>
      <c r="E1830" s="50" t="s">
        <v>2566</v>
      </c>
      <c r="F1830" s="50" t="s">
        <v>1908</v>
      </c>
      <c r="G1830" s="70">
        <v>0.3125</v>
      </c>
      <c r="H1830" s="70">
        <v>0.35416666666666669</v>
      </c>
      <c r="I1830" s="71">
        <v>44369</v>
      </c>
      <c r="J1830" s="71">
        <v>44369</v>
      </c>
      <c r="K1830" s="71">
        <v>44369</v>
      </c>
      <c r="L1830" s="71">
        <v>44369</v>
      </c>
      <c r="M1830" s="70">
        <v>0.3125</v>
      </c>
      <c r="N1830" s="70">
        <v>0.35416666666666669</v>
      </c>
      <c r="O1830" s="50" t="s">
        <v>84</v>
      </c>
      <c r="P1830" s="50" t="s">
        <v>128</v>
      </c>
      <c r="Q1830" s="50" t="s">
        <v>77</v>
      </c>
      <c r="R1830" s="50" t="s">
        <v>349</v>
      </c>
      <c r="S1830" s="50" t="s">
        <v>337</v>
      </c>
      <c r="T1830" s="50" t="s">
        <v>184</v>
      </c>
      <c r="U1830" s="151">
        <f t="shared" si="714"/>
        <v>0</v>
      </c>
      <c r="V1830" s="50">
        <f t="shared" si="715"/>
        <v>1</v>
      </c>
      <c r="W1830" s="152">
        <f t="shared" si="716"/>
        <v>4.1666666666666685E-2</v>
      </c>
      <c r="X1830" s="152">
        <f t="shared" si="717"/>
        <v>4.1666666666666685E-2</v>
      </c>
      <c r="Y1830" s="134">
        <f t="shared" si="718"/>
        <v>1</v>
      </c>
      <c r="Z1830" s="152">
        <f t="shared" si="719"/>
        <v>0</v>
      </c>
      <c r="AA1830" s="152">
        <f t="shared" si="720"/>
        <v>4.1666666666666685E-2</v>
      </c>
      <c r="AB1830" s="91">
        <f t="shared" si="721"/>
        <v>22</v>
      </c>
      <c r="AC1830" s="81">
        <f t="shared" si="722"/>
        <v>6</v>
      </c>
      <c r="AD1830" s="81">
        <f t="shared" si="723"/>
        <v>25</v>
      </c>
      <c r="AE1830" s="81" t="str">
        <f t="shared" si="724"/>
        <v>6-25</v>
      </c>
      <c r="AF1830" s="152">
        <f t="shared" si="725"/>
        <v>4.1666666666666685E-2</v>
      </c>
      <c r="AG1830" s="153">
        <f t="shared" si="726"/>
        <v>0</v>
      </c>
      <c r="AH1830" s="85">
        <f t="shared" si="727"/>
        <v>1</v>
      </c>
      <c r="AI1830" s="81">
        <f t="shared" si="728"/>
        <v>25</v>
      </c>
    </row>
    <row r="1831" spans="2:35" x14ac:dyDescent="0.25">
      <c r="B1831" s="50" t="s">
        <v>127</v>
      </c>
      <c r="C1831" s="85">
        <v>651</v>
      </c>
      <c r="D1831" s="85">
        <f t="shared" si="744"/>
        <v>0</v>
      </c>
      <c r="E1831" s="50" t="s">
        <v>2567</v>
      </c>
      <c r="F1831" s="50" t="s">
        <v>1908</v>
      </c>
      <c r="G1831" s="70">
        <v>0.3125</v>
      </c>
      <c r="H1831" s="70">
        <v>0.35416666666666669</v>
      </c>
      <c r="I1831" s="71">
        <v>44369</v>
      </c>
      <c r="J1831" s="71">
        <v>44369</v>
      </c>
      <c r="K1831" s="71">
        <v>44369</v>
      </c>
      <c r="L1831" s="71">
        <v>44369</v>
      </c>
      <c r="M1831" s="70">
        <v>0.3125</v>
      </c>
      <c r="N1831" s="70">
        <v>0.34027777777777773</v>
      </c>
      <c r="O1831" s="50" t="s">
        <v>62</v>
      </c>
      <c r="P1831" s="50" t="s">
        <v>128</v>
      </c>
      <c r="Q1831" s="50" t="s">
        <v>77</v>
      </c>
      <c r="R1831" s="50" t="s">
        <v>349</v>
      </c>
      <c r="S1831" s="50" t="s">
        <v>337</v>
      </c>
      <c r="T1831" s="50" t="s">
        <v>184</v>
      </c>
      <c r="U1831" s="151">
        <f t="shared" si="714"/>
        <v>0</v>
      </c>
      <c r="V1831" s="50">
        <f t="shared" si="715"/>
        <v>1</v>
      </c>
      <c r="W1831" s="152">
        <f t="shared" si="716"/>
        <v>4.1666666666666685E-2</v>
      </c>
      <c r="X1831" s="152">
        <f t="shared" si="717"/>
        <v>4.1666666666666685E-2</v>
      </c>
      <c r="Y1831" s="134">
        <f t="shared" si="718"/>
        <v>1</v>
      </c>
      <c r="Z1831" s="152">
        <f t="shared" si="719"/>
        <v>0</v>
      </c>
      <c r="AA1831" s="152">
        <f t="shared" si="720"/>
        <v>4.1666666666666685E-2</v>
      </c>
      <c r="AB1831" s="91">
        <f t="shared" si="721"/>
        <v>22</v>
      </c>
      <c r="AC1831" s="81">
        <f t="shared" si="722"/>
        <v>6</v>
      </c>
      <c r="AD1831" s="81">
        <f t="shared" si="723"/>
        <v>25</v>
      </c>
      <c r="AE1831" s="81" t="str">
        <f t="shared" si="724"/>
        <v>6-25</v>
      </c>
      <c r="AF1831" s="152">
        <f t="shared" si="725"/>
        <v>2.7777777777777735E-2</v>
      </c>
      <c r="AG1831" s="153">
        <f t="shared" si="726"/>
        <v>0</v>
      </c>
      <c r="AH1831" s="85">
        <f t="shared" si="727"/>
        <v>1</v>
      </c>
      <c r="AI1831" s="81">
        <f t="shared" si="728"/>
        <v>25</v>
      </c>
    </row>
    <row r="1832" spans="2:35" x14ac:dyDescent="0.25">
      <c r="B1832" s="50" t="s">
        <v>127</v>
      </c>
      <c r="C1832" s="85">
        <v>651</v>
      </c>
      <c r="D1832" s="85">
        <f t="shared" si="744"/>
        <v>1</v>
      </c>
      <c r="E1832" s="50" t="s">
        <v>2568</v>
      </c>
      <c r="F1832" s="50" t="s">
        <v>903</v>
      </c>
      <c r="G1832" s="70">
        <v>0.3125</v>
      </c>
      <c r="H1832" s="70">
        <v>0.35416666666666669</v>
      </c>
      <c r="I1832" s="71">
        <v>44369</v>
      </c>
      <c r="J1832" s="71">
        <v>44369</v>
      </c>
      <c r="K1832" s="71">
        <v>44369</v>
      </c>
      <c r="L1832" s="71">
        <v>44369</v>
      </c>
      <c r="M1832" s="70">
        <v>0.33680555555555558</v>
      </c>
      <c r="N1832" s="70">
        <v>0.34722222222222227</v>
      </c>
      <c r="O1832" s="50" t="s">
        <v>271</v>
      </c>
      <c r="P1832" s="50" t="s">
        <v>128</v>
      </c>
      <c r="Q1832" s="50" t="s">
        <v>77</v>
      </c>
      <c r="R1832" s="50" t="s">
        <v>443</v>
      </c>
      <c r="S1832" s="50" t="s">
        <v>337</v>
      </c>
      <c r="T1832" s="50" t="s">
        <v>184</v>
      </c>
      <c r="U1832" s="151">
        <f t="shared" si="714"/>
        <v>0</v>
      </c>
      <c r="V1832" s="50">
        <f t="shared" si="715"/>
        <v>1</v>
      </c>
      <c r="W1832" s="152">
        <f t="shared" si="716"/>
        <v>4.1666666666666685E-2</v>
      </c>
      <c r="X1832" s="152">
        <f t="shared" si="717"/>
        <v>4.1666666666666685E-2</v>
      </c>
      <c r="Y1832" s="134">
        <f t="shared" si="718"/>
        <v>1</v>
      </c>
      <c r="Z1832" s="152">
        <f t="shared" si="719"/>
        <v>0</v>
      </c>
      <c r="AA1832" s="152">
        <f t="shared" si="720"/>
        <v>4.1666666666666685E-2</v>
      </c>
      <c r="AB1832" s="91">
        <f t="shared" si="721"/>
        <v>22</v>
      </c>
      <c r="AC1832" s="81">
        <f t="shared" si="722"/>
        <v>6</v>
      </c>
      <c r="AD1832" s="81">
        <f t="shared" si="723"/>
        <v>25</v>
      </c>
      <c r="AE1832" s="81" t="str">
        <f t="shared" si="724"/>
        <v>6-25</v>
      </c>
      <c r="AF1832" s="152">
        <f t="shared" si="725"/>
        <v>1.0416666666666685E-2</v>
      </c>
      <c r="AG1832" s="153">
        <f t="shared" si="726"/>
        <v>0</v>
      </c>
      <c r="AH1832" s="85">
        <f t="shared" si="727"/>
        <v>1</v>
      </c>
      <c r="AI1832" s="81">
        <f t="shared" si="728"/>
        <v>25</v>
      </c>
    </row>
    <row r="1833" spans="2:35" ht="30" x14ac:dyDescent="0.25">
      <c r="B1833" s="50" t="s">
        <v>160</v>
      </c>
      <c r="C1833" s="85">
        <v>652</v>
      </c>
      <c r="D1833" s="85">
        <f t="shared" si="744"/>
        <v>0</v>
      </c>
      <c r="E1833" s="72" t="s">
        <v>2588</v>
      </c>
      <c r="F1833" s="50" t="s">
        <v>897</v>
      </c>
      <c r="G1833" s="70">
        <v>0.6875</v>
      </c>
      <c r="H1833" s="70">
        <v>0.6875</v>
      </c>
      <c r="I1833" s="71">
        <v>44368</v>
      </c>
      <c r="J1833" s="201">
        <v>44369</v>
      </c>
      <c r="K1833" s="177">
        <v>44368</v>
      </c>
      <c r="L1833" s="177">
        <v>44368</v>
      </c>
      <c r="M1833" s="70">
        <v>0.70138888888888884</v>
      </c>
      <c r="N1833" s="70">
        <v>0.72916666666666663</v>
      </c>
      <c r="O1833" s="50" t="s">
        <v>84</v>
      </c>
      <c r="P1833" s="50" t="s">
        <v>162</v>
      </c>
      <c r="Q1833" s="50" t="s">
        <v>77</v>
      </c>
      <c r="R1833" s="50" t="s">
        <v>351</v>
      </c>
      <c r="S1833" s="50" t="s">
        <v>336</v>
      </c>
      <c r="T1833" s="50" t="s">
        <v>184</v>
      </c>
      <c r="U1833" s="151">
        <f t="shared" si="714"/>
        <v>1</v>
      </c>
      <c r="V1833" s="50">
        <f t="shared" si="715"/>
        <v>1</v>
      </c>
      <c r="W1833" s="152">
        <f t="shared" si="716"/>
        <v>0.27149999999999996</v>
      </c>
      <c r="X1833" s="152">
        <f t="shared" si="717"/>
        <v>0.50066666666666659</v>
      </c>
      <c r="Y1833" s="134">
        <f t="shared" si="718"/>
        <v>0</v>
      </c>
      <c r="Z1833" s="152">
        <f t="shared" si="719"/>
        <v>0.1875</v>
      </c>
      <c r="AA1833" s="152">
        <f t="shared" si="720"/>
        <v>0.68816666666666659</v>
      </c>
      <c r="AB1833" s="91">
        <f t="shared" si="721"/>
        <v>22</v>
      </c>
      <c r="AC1833" s="81">
        <f t="shared" si="722"/>
        <v>6</v>
      </c>
      <c r="AD1833" s="81">
        <f t="shared" si="723"/>
        <v>25</v>
      </c>
      <c r="AE1833" s="81" t="str">
        <f t="shared" si="724"/>
        <v>6-25</v>
      </c>
      <c r="AF1833" s="152">
        <f t="shared" si="725"/>
        <v>2.777777777777779E-2</v>
      </c>
      <c r="AG1833" s="153">
        <f t="shared" si="726"/>
        <v>0</v>
      </c>
      <c r="AH1833" s="85">
        <f t="shared" si="727"/>
        <v>1</v>
      </c>
      <c r="AI1833" s="81">
        <f t="shared" si="728"/>
        <v>25</v>
      </c>
    </row>
    <row r="1834" spans="2:35" ht="30" x14ac:dyDescent="0.25">
      <c r="B1834" s="50" t="s">
        <v>160</v>
      </c>
      <c r="C1834" s="85">
        <v>652</v>
      </c>
      <c r="D1834" s="85">
        <f t="shared" si="744"/>
        <v>0</v>
      </c>
      <c r="E1834" s="72" t="s">
        <v>2589</v>
      </c>
      <c r="F1834" s="50" t="s">
        <v>897</v>
      </c>
      <c r="G1834" s="70">
        <v>0.6875</v>
      </c>
      <c r="H1834" s="70">
        <v>0.6875</v>
      </c>
      <c r="I1834" s="177">
        <v>44368</v>
      </c>
      <c r="J1834" s="201">
        <v>44369</v>
      </c>
      <c r="K1834" s="71">
        <v>44369</v>
      </c>
      <c r="L1834" s="71">
        <v>44369</v>
      </c>
      <c r="M1834" s="70">
        <v>0.35416666666666669</v>
      </c>
      <c r="N1834" s="70">
        <v>0.4375</v>
      </c>
      <c r="O1834" s="50" t="s">
        <v>84</v>
      </c>
      <c r="P1834" s="50" t="s">
        <v>162</v>
      </c>
      <c r="Q1834" s="50" t="s">
        <v>77</v>
      </c>
      <c r="R1834" s="50" t="s">
        <v>351</v>
      </c>
      <c r="S1834" s="50" t="s">
        <v>336</v>
      </c>
      <c r="T1834" s="50" t="s">
        <v>184</v>
      </c>
      <c r="U1834" s="151">
        <f t="shared" si="714"/>
        <v>1</v>
      </c>
      <c r="V1834" s="50">
        <f t="shared" si="715"/>
        <v>1</v>
      </c>
      <c r="W1834" s="152">
        <f t="shared" si="716"/>
        <v>0.27149999999999996</v>
      </c>
      <c r="X1834" s="152">
        <f t="shared" si="717"/>
        <v>0.50066666666666659</v>
      </c>
      <c r="Y1834" s="134">
        <f t="shared" si="718"/>
        <v>0</v>
      </c>
      <c r="Z1834" s="152">
        <f t="shared" si="719"/>
        <v>0.1875</v>
      </c>
      <c r="AA1834" s="152">
        <f t="shared" si="720"/>
        <v>0.68816666666666659</v>
      </c>
      <c r="AB1834" s="91">
        <f t="shared" si="721"/>
        <v>22</v>
      </c>
      <c r="AC1834" s="81">
        <f t="shared" si="722"/>
        <v>6</v>
      </c>
      <c r="AD1834" s="81">
        <f t="shared" si="723"/>
        <v>25</v>
      </c>
      <c r="AE1834" s="81" t="str">
        <f t="shared" si="724"/>
        <v>6-25</v>
      </c>
      <c r="AF1834" s="152">
        <f t="shared" si="725"/>
        <v>8.3333333333333315E-2</v>
      </c>
      <c r="AG1834" s="153">
        <f t="shared" si="726"/>
        <v>0</v>
      </c>
      <c r="AH1834" s="85">
        <f t="shared" si="727"/>
        <v>1</v>
      </c>
      <c r="AI1834" s="81">
        <f t="shared" si="728"/>
        <v>25</v>
      </c>
    </row>
    <row r="1835" spans="2:35" x14ac:dyDescent="0.25">
      <c r="B1835" s="50" t="s">
        <v>160</v>
      </c>
      <c r="C1835" s="85">
        <v>652</v>
      </c>
      <c r="D1835" s="85">
        <f t="shared" si="744"/>
        <v>0</v>
      </c>
      <c r="E1835" s="50" t="s">
        <v>2590</v>
      </c>
      <c r="F1835" s="50" t="s">
        <v>344</v>
      </c>
      <c r="G1835" s="70">
        <v>0.6875</v>
      </c>
      <c r="H1835" s="70">
        <v>0.6875</v>
      </c>
      <c r="I1835" s="177">
        <v>44368</v>
      </c>
      <c r="J1835" s="201">
        <v>44369</v>
      </c>
      <c r="K1835" s="71">
        <v>44369</v>
      </c>
      <c r="L1835" s="71">
        <v>44369</v>
      </c>
      <c r="M1835" s="70">
        <v>0.40277777777777773</v>
      </c>
      <c r="N1835" s="70">
        <v>0.41666666666666669</v>
      </c>
      <c r="O1835" s="50" t="s">
        <v>738</v>
      </c>
      <c r="P1835" s="50" t="s">
        <v>162</v>
      </c>
      <c r="Q1835" s="50" t="s">
        <v>77</v>
      </c>
      <c r="R1835" s="50" t="s">
        <v>344</v>
      </c>
      <c r="S1835" s="50" t="s">
        <v>336</v>
      </c>
      <c r="T1835" s="50" t="s">
        <v>184</v>
      </c>
      <c r="U1835" s="151">
        <f t="shared" si="714"/>
        <v>1</v>
      </c>
      <c r="V1835" s="50">
        <f t="shared" si="715"/>
        <v>1</v>
      </c>
      <c r="W1835" s="152">
        <f t="shared" si="716"/>
        <v>0.27149999999999996</v>
      </c>
      <c r="X1835" s="152">
        <f t="shared" si="717"/>
        <v>0.50066666666666659</v>
      </c>
      <c r="Y1835" s="134">
        <f t="shared" si="718"/>
        <v>0</v>
      </c>
      <c r="Z1835" s="152">
        <f t="shared" si="719"/>
        <v>0.1875</v>
      </c>
      <c r="AA1835" s="152">
        <f t="shared" si="720"/>
        <v>0.68816666666666659</v>
      </c>
      <c r="AB1835" s="91">
        <f t="shared" si="721"/>
        <v>22</v>
      </c>
      <c r="AC1835" s="81">
        <f t="shared" si="722"/>
        <v>6</v>
      </c>
      <c r="AD1835" s="81">
        <f t="shared" si="723"/>
        <v>25</v>
      </c>
      <c r="AE1835" s="81" t="str">
        <f t="shared" si="724"/>
        <v>6-25</v>
      </c>
      <c r="AF1835" s="152">
        <f t="shared" si="725"/>
        <v>1.3888888888888951E-2</v>
      </c>
      <c r="AG1835" s="153">
        <f t="shared" si="726"/>
        <v>0</v>
      </c>
      <c r="AH1835" s="85">
        <f t="shared" si="727"/>
        <v>1</v>
      </c>
      <c r="AI1835" s="81">
        <f t="shared" si="728"/>
        <v>25</v>
      </c>
    </row>
    <row r="1836" spans="2:35" x14ac:dyDescent="0.25">
      <c r="B1836" s="50" t="s">
        <v>160</v>
      </c>
      <c r="C1836" s="85">
        <v>652</v>
      </c>
      <c r="D1836" s="85">
        <f t="shared" si="744"/>
        <v>0</v>
      </c>
      <c r="E1836" s="267" t="s">
        <v>2600</v>
      </c>
      <c r="F1836" s="50" t="s">
        <v>890</v>
      </c>
      <c r="G1836" s="70">
        <v>0.6875</v>
      </c>
      <c r="H1836" s="70">
        <v>0.6875</v>
      </c>
      <c r="I1836" s="177">
        <v>44368</v>
      </c>
      <c r="J1836" s="201">
        <v>44369</v>
      </c>
      <c r="K1836" s="71">
        <v>44369</v>
      </c>
      <c r="L1836" s="71">
        <v>44369</v>
      </c>
      <c r="M1836" s="70">
        <v>0.58333333333333337</v>
      </c>
      <c r="N1836" s="192">
        <v>0.6875</v>
      </c>
      <c r="O1836" s="50" t="s">
        <v>271</v>
      </c>
      <c r="P1836" s="50" t="s">
        <v>162</v>
      </c>
      <c r="Q1836" s="50" t="s">
        <v>77</v>
      </c>
      <c r="R1836" s="50" t="s">
        <v>380</v>
      </c>
      <c r="S1836" s="50" t="s">
        <v>336</v>
      </c>
      <c r="T1836" s="50" t="s">
        <v>184</v>
      </c>
      <c r="U1836" s="151">
        <f t="shared" si="714"/>
        <v>1</v>
      </c>
      <c r="V1836" s="50">
        <f t="shared" si="715"/>
        <v>1</v>
      </c>
      <c r="W1836" s="152">
        <f t="shared" si="716"/>
        <v>0.27149999999999996</v>
      </c>
      <c r="X1836" s="152">
        <f t="shared" si="717"/>
        <v>0.50066666666666659</v>
      </c>
      <c r="Y1836" s="134">
        <f t="shared" si="718"/>
        <v>0</v>
      </c>
      <c r="Z1836" s="152">
        <f t="shared" si="719"/>
        <v>0.1875</v>
      </c>
      <c r="AA1836" s="152">
        <f t="shared" si="720"/>
        <v>0.68816666666666659</v>
      </c>
      <c r="AB1836" s="91">
        <f t="shared" si="721"/>
        <v>22</v>
      </c>
      <c r="AC1836" s="81">
        <f t="shared" si="722"/>
        <v>6</v>
      </c>
      <c r="AD1836" s="81">
        <f t="shared" si="723"/>
        <v>25</v>
      </c>
      <c r="AE1836" s="81" t="str">
        <f t="shared" si="724"/>
        <v>6-25</v>
      </c>
      <c r="AF1836" s="152">
        <f t="shared" si="725"/>
        <v>0.10416666666666663</v>
      </c>
      <c r="AG1836" s="153">
        <f t="shared" si="726"/>
        <v>0</v>
      </c>
      <c r="AH1836" s="85">
        <f t="shared" si="727"/>
        <v>1</v>
      </c>
      <c r="AI1836" s="81">
        <f t="shared" si="728"/>
        <v>25</v>
      </c>
    </row>
    <row r="1837" spans="2:35" x14ac:dyDescent="0.25">
      <c r="B1837" s="50" t="s">
        <v>160</v>
      </c>
      <c r="C1837" s="85">
        <v>652</v>
      </c>
      <c r="D1837" s="85">
        <f t="shared" si="744"/>
        <v>0</v>
      </c>
      <c r="E1837" s="267" t="s">
        <v>2601</v>
      </c>
      <c r="F1837" s="50" t="s">
        <v>890</v>
      </c>
      <c r="G1837" s="70">
        <v>0.6875</v>
      </c>
      <c r="H1837" s="70">
        <v>0.6875</v>
      </c>
      <c r="I1837" s="177">
        <v>44368</v>
      </c>
      <c r="J1837" s="201">
        <v>44369</v>
      </c>
      <c r="K1837" s="71">
        <v>44369</v>
      </c>
      <c r="L1837" s="71">
        <v>44369</v>
      </c>
      <c r="M1837" s="70">
        <v>0.625</v>
      </c>
      <c r="N1837" s="192">
        <v>0.65763888888888888</v>
      </c>
      <c r="O1837" s="50" t="s">
        <v>136</v>
      </c>
      <c r="P1837" s="50" t="s">
        <v>162</v>
      </c>
      <c r="Q1837" s="50" t="s">
        <v>77</v>
      </c>
      <c r="R1837" s="50" t="s">
        <v>380</v>
      </c>
      <c r="S1837" s="50" t="s">
        <v>336</v>
      </c>
      <c r="T1837" s="50" t="s">
        <v>184</v>
      </c>
      <c r="U1837" s="151">
        <f t="shared" si="714"/>
        <v>1</v>
      </c>
      <c r="V1837" s="50">
        <f t="shared" si="715"/>
        <v>1</v>
      </c>
      <c r="W1837" s="152">
        <f t="shared" si="716"/>
        <v>0.27149999999999996</v>
      </c>
      <c r="X1837" s="152">
        <f t="shared" si="717"/>
        <v>0.50066666666666659</v>
      </c>
      <c r="Y1837" s="134">
        <f t="shared" si="718"/>
        <v>0</v>
      </c>
      <c r="Z1837" s="152">
        <f t="shared" si="719"/>
        <v>0.1875</v>
      </c>
      <c r="AA1837" s="152">
        <f t="shared" si="720"/>
        <v>0.68816666666666659</v>
      </c>
      <c r="AB1837" s="91">
        <f t="shared" si="721"/>
        <v>22</v>
      </c>
      <c r="AC1837" s="81">
        <f t="shared" si="722"/>
        <v>6</v>
      </c>
      <c r="AD1837" s="81">
        <f t="shared" si="723"/>
        <v>25</v>
      </c>
      <c r="AE1837" s="81" t="str">
        <f t="shared" si="724"/>
        <v>6-25</v>
      </c>
      <c r="AF1837" s="152">
        <f t="shared" si="725"/>
        <v>3.2638888888888884E-2</v>
      </c>
      <c r="AG1837" s="153">
        <f t="shared" si="726"/>
        <v>0</v>
      </c>
      <c r="AH1837" s="85">
        <f t="shared" si="727"/>
        <v>1</v>
      </c>
      <c r="AI1837" s="81">
        <f t="shared" si="728"/>
        <v>25</v>
      </c>
    </row>
    <row r="1838" spans="2:35" x14ac:dyDescent="0.25">
      <c r="B1838" s="50" t="s">
        <v>160</v>
      </c>
      <c r="C1838" s="85">
        <v>652</v>
      </c>
      <c r="D1838" s="85">
        <f t="shared" si="744"/>
        <v>0</v>
      </c>
      <c r="E1838" s="267" t="s">
        <v>2602</v>
      </c>
      <c r="F1838" s="50" t="s">
        <v>2114</v>
      </c>
      <c r="G1838" s="70">
        <v>0.6875</v>
      </c>
      <c r="H1838" s="70">
        <v>0.6875</v>
      </c>
      <c r="I1838" s="177">
        <v>44368</v>
      </c>
      <c r="J1838" s="201">
        <v>44369</v>
      </c>
      <c r="K1838" s="71">
        <v>44369</v>
      </c>
      <c r="L1838" s="71">
        <v>44369</v>
      </c>
      <c r="M1838" s="70">
        <v>0.625</v>
      </c>
      <c r="N1838" s="192">
        <v>0.65277777777777779</v>
      </c>
      <c r="O1838" s="50" t="s">
        <v>400</v>
      </c>
      <c r="P1838" s="50" t="s">
        <v>162</v>
      </c>
      <c r="Q1838" s="50" t="s">
        <v>77</v>
      </c>
      <c r="R1838" s="50" t="s">
        <v>352</v>
      </c>
      <c r="S1838" s="50" t="s">
        <v>337</v>
      </c>
      <c r="T1838" s="50" t="s">
        <v>184</v>
      </c>
      <c r="U1838" s="151">
        <f t="shared" si="714"/>
        <v>1</v>
      </c>
      <c r="V1838" s="50">
        <f t="shared" si="715"/>
        <v>1</v>
      </c>
      <c r="W1838" s="152">
        <f t="shared" si="716"/>
        <v>0.27149999999999996</v>
      </c>
      <c r="X1838" s="152">
        <f t="shared" si="717"/>
        <v>0.50066666666666659</v>
      </c>
      <c r="Y1838" s="134">
        <f t="shared" si="718"/>
        <v>0</v>
      </c>
      <c r="Z1838" s="152">
        <f t="shared" si="719"/>
        <v>0.1875</v>
      </c>
      <c r="AA1838" s="152">
        <f t="shared" si="720"/>
        <v>0.68816666666666659</v>
      </c>
      <c r="AB1838" s="91">
        <f t="shared" si="721"/>
        <v>22</v>
      </c>
      <c r="AC1838" s="81">
        <f t="shared" si="722"/>
        <v>6</v>
      </c>
      <c r="AD1838" s="81">
        <f t="shared" si="723"/>
        <v>25</v>
      </c>
      <c r="AE1838" s="81" t="str">
        <f t="shared" si="724"/>
        <v>6-25</v>
      </c>
      <c r="AF1838" s="152">
        <f t="shared" si="725"/>
        <v>2.777777777777779E-2</v>
      </c>
      <c r="AG1838" s="153">
        <f t="shared" si="726"/>
        <v>0</v>
      </c>
      <c r="AH1838" s="85">
        <f t="shared" si="727"/>
        <v>1</v>
      </c>
      <c r="AI1838" s="81">
        <f t="shared" si="728"/>
        <v>25</v>
      </c>
    </row>
    <row r="1839" spans="2:35" x14ac:dyDescent="0.25">
      <c r="B1839" s="50" t="s">
        <v>160</v>
      </c>
      <c r="C1839" s="85">
        <v>652</v>
      </c>
      <c r="D1839" s="85">
        <f t="shared" si="744"/>
        <v>1</v>
      </c>
      <c r="E1839" s="267" t="s">
        <v>2724</v>
      </c>
      <c r="F1839" s="50" t="s">
        <v>903</v>
      </c>
      <c r="G1839" s="70">
        <v>0.6875</v>
      </c>
      <c r="H1839" s="70">
        <v>0.6875</v>
      </c>
      <c r="I1839" s="177">
        <v>44368</v>
      </c>
      <c r="J1839" s="201">
        <v>44369</v>
      </c>
      <c r="K1839" s="71">
        <v>44369</v>
      </c>
      <c r="L1839" s="71">
        <v>44369</v>
      </c>
      <c r="M1839" s="70">
        <v>0.39583333333333331</v>
      </c>
      <c r="N1839" s="192">
        <v>0.44444444444444442</v>
      </c>
      <c r="O1839" s="50" t="s">
        <v>2176</v>
      </c>
      <c r="P1839" s="50" t="s">
        <v>162</v>
      </c>
      <c r="Q1839" s="50" t="s">
        <v>77</v>
      </c>
      <c r="R1839" s="50" t="s">
        <v>2138</v>
      </c>
      <c r="S1839" s="50" t="s">
        <v>337</v>
      </c>
      <c r="T1839" s="50" t="s">
        <v>184</v>
      </c>
      <c r="U1839" s="151">
        <f t="shared" ref="U1839" si="745">+J1839-I1839</f>
        <v>1</v>
      </c>
      <c r="V1839" s="50">
        <f t="shared" ref="V1839" si="746">IF(AND(G1839&lt;&gt;"",H1839&lt;&gt;""),1,0)</f>
        <v>1</v>
      </c>
      <c r="W1839" s="152">
        <f t="shared" ref="W1839" si="747">IF(OR(V1839=0,G1839="",H1839=""),0,IF(AND(V1839=1,U1839&lt;1,I1839=J1839,(H1839-G1839)&lt;=0.2075),H1839-G1839,IF(AND(V1839=1,U1839&lt;1,I1839=J1839,(H1839-G1839)&gt;0.2075),H1839-G1839-0.083,IF(AND(V1839=1,U1839&gt;1),((U1839-1)*0.3541)+(H1839-$AE$5)+($AF$5-G1839-0.083),IF(AND(V1839=1,U1839=1,I1839&lt;&gt;J1839,(H1839-G1839)&lt;=0.332),(H1839-$AE$5)+($AF$5-G1839)-0.166,(H1839-$AE$5)+($AF$5-G1839))))))</f>
        <v>0.27149999999999996</v>
      </c>
      <c r="X1839" s="152">
        <f t="shared" ref="X1839" si="748">IF(OR(V1839=0,G1839="",H1839=""),0,IF(AND(V1839=1,U1839&lt;1,I1839=J1839,(H1839-G1839)&lt;=0.2075),H1839-G1839,IF(AND(V1839=1,U1839&lt;1,I1839=J1839,(H1839-G1839)&gt;0.2075),H1839-G1839-0.04167,IF(AND(V1839=1,U1839&gt;1),((U1839-1)*0.583)+(H1839-$AE$3)+($AF$3-G1839-0.04167),IF(AND(V1839=1,U1839=1,I1839&lt;&gt;J1839,(H1839-G1839)&lt;=0.332),(H1839-$AE$3)+($AF$3-G1839)-0.166,(H1839-$AE$3)+($AF$3-G1839))))))</f>
        <v>0.50066666666666659</v>
      </c>
      <c r="Y1839" s="134">
        <f t="shared" ref="Y1839" si="749">IFERROR(IF(H1839&gt;VLOOKUP(T1839,$AH$2:$AI$5,2,0),0,1),1)</f>
        <v>0</v>
      </c>
      <c r="Z1839" s="152">
        <f t="shared" ref="Z1839" si="750">IF(Y1839=1,0,($AF$3-H1839))</f>
        <v>0.1875</v>
      </c>
      <c r="AA1839" s="152">
        <f t="shared" ref="AA1839" si="751">X1839+Z1839</f>
        <v>0.68816666666666659</v>
      </c>
      <c r="AB1839" s="91">
        <f t="shared" ref="AB1839" si="752">DAY(J1839)</f>
        <v>22</v>
      </c>
      <c r="AC1839" s="81">
        <f t="shared" ref="AC1839" si="753">MONTH(J1839)</f>
        <v>6</v>
      </c>
      <c r="AD1839" s="81">
        <f t="shared" ref="AD1839" si="754">WEEKNUM(J1839,21)</f>
        <v>25</v>
      </c>
      <c r="AE1839" s="81" t="str">
        <f t="shared" ref="AE1839" si="755">AC1839&amp;"-"&amp;AD1839</f>
        <v>6-25</v>
      </c>
      <c r="AF1839" s="152">
        <f t="shared" ref="AF1839" si="756">IFERROR(IF(OR(AH1839=0,M1839="",N1839=""),0,IF(AND(AH1839=1,AG1839&lt;1,K1839=L1839,(N1839-M1839)&lt;=0.2075),N1839-M1839,IF(AND(AH1839=1,AG1839&lt;1,K1839=L1839,(N1839-M1839)&gt;0.2075),N1839-M1839-0.083,IF(AND(AH1839=1,AG1839&gt;1),((AG1839-1)*0.3541)+(N1839-$AE$5)+($AF$5-M1839-0.083),IF(AND(AH1839=1,AG1839=1,K1839&lt;&gt;L1839,(N1839-M1839)&lt;=0.332),(N1839-$AE$5)+($AF$5-M1839)-0.166,(N1839-$AE$5)+($AF$5-M1839)))))),"")</f>
        <v>4.8611111111111105E-2</v>
      </c>
      <c r="AG1839" s="153">
        <f t="shared" ref="AG1839" si="757">(L1839-K1839)</f>
        <v>0</v>
      </c>
      <c r="AH1839" s="85">
        <f t="shared" ref="AH1839" si="758">IF(AND(R1839&lt;&gt;"",S1839&lt;&gt;""),1,0)</f>
        <v>1</v>
      </c>
      <c r="AI1839" s="81">
        <f t="shared" ref="AI1839" si="759">WEEKNUM(L1839,21)</f>
        <v>25</v>
      </c>
    </row>
    <row r="1840" spans="2:35" ht="30" x14ac:dyDescent="0.25">
      <c r="B1840" s="50" t="s">
        <v>123</v>
      </c>
      <c r="C1840" s="85">
        <v>653</v>
      </c>
      <c r="D1840" s="85">
        <f t="shared" si="744"/>
        <v>0</v>
      </c>
      <c r="E1840" s="72" t="s">
        <v>2591</v>
      </c>
      <c r="F1840" s="50" t="s">
        <v>897</v>
      </c>
      <c r="G1840" s="70">
        <v>0.66666666666666663</v>
      </c>
      <c r="H1840" s="192">
        <v>0.68611111111111101</v>
      </c>
      <c r="I1840" s="177">
        <v>44368</v>
      </c>
      <c r="J1840" s="71">
        <v>44369</v>
      </c>
      <c r="K1840" s="177">
        <v>44368</v>
      </c>
      <c r="L1840" s="177">
        <v>44368</v>
      </c>
      <c r="M1840" s="70">
        <v>0.66666666666666663</v>
      </c>
      <c r="N1840" s="70">
        <v>0.75</v>
      </c>
      <c r="O1840" s="50" t="s">
        <v>65</v>
      </c>
      <c r="P1840" s="50" t="s">
        <v>124</v>
      </c>
      <c r="Q1840" s="50" t="s">
        <v>77</v>
      </c>
      <c r="R1840" s="50" t="s">
        <v>351</v>
      </c>
      <c r="S1840" s="50" t="s">
        <v>336</v>
      </c>
      <c r="T1840" s="50" t="s">
        <v>184</v>
      </c>
      <c r="U1840" s="151">
        <f t="shared" si="714"/>
        <v>1</v>
      </c>
      <c r="V1840" s="50">
        <f t="shared" si="715"/>
        <v>1</v>
      </c>
      <c r="W1840" s="152">
        <f t="shared" si="716"/>
        <v>0.29094444444444434</v>
      </c>
      <c r="X1840" s="152">
        <f t="shared" si="717"/>
        <v>0.52011111111111097</v>
      </c>
      <c r="Y1840" s="134">
        <f t="shared" si="718"/>
        <v>0</v>
      </c>
      <c r="Z1840" s="152">
        <f t="shared" si="719"/>
        <v>0.18888888888888899</v>
      </c>
      <c r="AA1840" s="152">
        <f t="shared" si="720"/>
        <v>0.70899999999999996</v>
      </c>
      <c r="AB1840" s="91">
        <f t="shared" si="721"/>
        <v>22</v>
      </c>
      <c r="AC1840" s="81">
        <f t="shared" si="722"/>
        <v>6</v>
      </c>
      <c r="AD1840" s="81">
        <f t="shared" si="723"/>
        <v>25</v>
      </c>
      <c r="AE1840" s="81" t="str">
        <f t="shared" si="724"/>
        <v>6-25</v>
      </c>
      <c r="AF1840" s="152">
        <f t="shared" si="725"/>
        <v>8.333333333333337E-2</v>
      </c>
      <c r="AG1840" s="153">
        <f t="shared" si="726"/>
        <v>0</v>
      </c>
      <c r="AH1840" s="85">
        <f t="shared" si="727"/>
        <v>1</v>
      </c>
      <c r="AI1840" s="81">
        <f t="shared" si="728"/>
        <v>25</v>
      </c>
    </row>
    <row r="1841" spans="2:35" ht="45" x14ac:dyDescent="0.25">
      <c r="B1841" s="50" t="s">
        <v>123</v>
      </c>
      <c r="C1841" s="85">
        <v>653</v>
      </c>
      <c r="D1841" s="85">
        <f t="shared" si="744"/>
        <v>1</v>
      </c>
      <c r="E1841" s="260" t="s">
        <v>2599</v>
      </c>
      <c r="F1841" s="50" t="s">
        <v>897</v>
      </c>
      <c r="G1841" s="70">
        <v>0.66666666666666663</v>
      </c>
      <c r="H1841" s="192">
        <v>0.68611111111111101</v>
      </c>
      <c r="I1841" s="177">
        <v>44368</v>
      </c>
      <c r="J1841" s="71">
        <v>44369</v>
      </c>
      <c r="K1841" s="71">
        <v>44369</v>
      </c>
      <c r="L1841" s="71">
        <v>44369</v>
      </c>
      <c r="M1841" s="192">
        <v>0.58333333333333337</v>
      </c>
      <c r="N1841" s="192">
        <v>0.68611111111111101</v>
      </c>
      <c r="O1841" s="50" t="s">
        <v>65</v>
      </c>
      <c r="P1841" s="50" t="s">
        <v>124</v>
      </c>
      <c r="Q1841" s="50" t="s">
        <v>77</v>
      </c>
      <c r="R1841" s="50" t="s">
        <v>351</v>
      </c>
      <c r="S1841" s="50" t="s">
        <v>336</v>
      </c>
      <c r="T1841" s="50" t="s">
        <v>184</v>
      </c>
      <c r="U1841" s="151">
        <f t="shared" si="714"/>
        <v>1</v>
      </c>
      <c r="V1841" s="50">
        <f t="shared" si="715"/>
        <v>1</v>
      </c>
      <c r="W1841" s="152">
        <f t="shared" si="716"/>
        <v>0.29094444444444434</v>
      </c>
      <c r="X1841" s="152">
        <f t="shared" si="717"/>
        <v>0.52011111111111097</v>
      </c>
      <c r="Y1841" s="134">
        <f t="shared" si="718"/>
        <v>0</v>
      </c>
      <c r="Z1841" s="152">
        <f t="shared" si="719"/>
        <v>0.18888888888888899</v>
      </c>
      <c r="AA1841" s="152">
        <f t="shared" si="720"/>
        <v>0.70899999999999996</v>
      </c>
      <c r="AB1841" s="91">
        <f t="shared" si="721"/>
        <v>22</v>
      </c>
      <c r="AC1841" s="81">
        <f t="shared" si="722"/>
        <v>6</v>
      </c>
      <c r="AD1841" s="81">
        <f t="shared" si="723"/>
        <v>25</v>
      </c>
      <c r="AE1841" s="81" t="str">
        <f t="shared" si="724"/>
        <v>6-25</v>
      </c>
      <c r="AF1841" s="152">
        <f t="shared" si="725"/>
        <v>0.10277777777777763</v>
      </c>
      <c r="AG1841" s="153">
        <f t="shared" si="726"/>
        <v>0</v>
      </c>
      <c r="AH1841" s="85">
        <f t="shared" si="727"/>
        <v>1</v>
      </c>
      <c r="AI1841" s="81">
        <f t="shared" si="728"/>
        <v>25</v>
      </c>
    </row>
    <row r="1842" spans="2:35" x14ac:dyDescent="0.25">
      <c r="B1842" s="50" t="s">
        <v>251</v>
      </c>
      <c r="C1842" s="85">
        <v>654</v>
      </c>
      <c r="D1842" s="85">
        <f t="shared" si="744"/>
        <v>1</v>
      </c>
      <c r="E1842" s="50" t="s">
        <v>2577</v>
      </c>
      <c r="F1842" s="50" t="s">
        <v>903</v>
      </c>
      <c r="G1842" s="70">
        <v>0.33333333333333331</v>
      </c>
      <c r="H1842" s="70">
        <v>0.45833333333333331</v>
      </c>
      <c r="I1842" s="71">
        <v>44368</v>
      </c>
      <c r="J1842" s="71">
        <v>44368</v>
      </c>
      <c r="K1842" s="71">
        <v>44368</v>
      </c>
      <c r="L1842" s="71">
        <v>44368</v>
      </c>
      <c r="M1842" s="70">
        <v>0.33333333333333331</v>
      </c>
      <c r="N1842" s="70">
        <v>0.45833333333333331</v>
      </c>
      <c r="O1842" s="50" t="s">
        <v>2176</v>
      </c>
      <c r="P1842" s="50" t="s">
        <v>313</v>
      </c>
      <c r="Q1842" s="50" t="s">
        <v>47</v>
      </c>
      <c r="R1842" s="50" t="s">
        <v>2138</v>
      </c>
      <c r="S1842" s="50" t="s">
        <v>337</v>
      </c>
      <c r="T1842" s="50" t="s">
        <v>184</v>
      </c>
      <c r="U1842" s="151">
        <f t="shared" si="714"/>
        <v>0</v>
      </c>
      <c r="V1842" s="50">
        <f t="shared" si="715"/>
        <v>1</v>
      </c>
      <c r="W1842" s="152">
        <f t="shared" si="716"/>
        <v>0.125</v>
      </c>
      <c r="X1842" s="152">
        <f t="shared" si="717"/>
        <v>0.125</v>
      </c>
      <c r="Y1842" s="134">
        <f t="shared" si="718"/>
        <v>1</v>
      </c>
      <c r="Z1842" s="152">
        <f t="shared" si="719"/>
        <v>0</v>
      </c>
      <c r="AA1842" s="152">
        <f t="shared" si="720"/>
        <v>0.125</v>
      </c>
      <c r="AB1842" s="91">
        <f t="shared" si="721"/>
        <v>21</v>
      </c>
      <c r="AC1842" s="81">
        <f t="shared" si="722"/>
        <v>6</v>
      </c>
      <c r="AD1842" s="81">
        <f t="shared" si="723"/>
        <v>25</v>
      </c>
      <c r="AE1842" s="81" t="str">
        <f t="shared" si="724"/>
        <v>6-25</v>
      </c>
      <c r="AF1842" s="152">
        <f t="shared" si="725"/>
        <v>0.125</v>
      </c>
      <c r="AG1842" s="153">
        <f t="shared" si="726"/>
        <v>0</v>
      </c>
      <c r="AH1842" s="85">
        <f t="shared" si="727"/>
        <v>1</v>
      </c>
      <c r="AI1842" s="81">
        <f t="shared" si="728"/>
        <v>25</v>
      </c>
    </row>
    <row r="1843" spans="2:35" x14ac:dyDescent="0.25">
      <c r="B1843" s="50" t="s">
        <v>129</v>
      </c>
      <c r="C1843" s="85">
        <v>655</v>
      </c>
      <c r="D1843" s="85">
        <f t="shared" si="744"/>
        <v>0</v>
      </c>
      <c r="E1843" s="72" t="s">
        <v>2650</v>
      </c>
      <c r="F1843" s="50" t="s">
        <v>517</v>
      </c>
      <c r="G1843" s="70">
        <v>0.33333333333333331</v>
      </c>
      <c r="H1843" s="192">
        <v>0.47916666666666669</v>
      </c>
      <c r="I1843" s="71">
        <v>44369</v>
      </c>
      <c r="J1843" s="201">
        <v>44373</v>
      </c>
      <c r="K1843" s="71">
        <v>44369</v>
      </c>
      <c r="L1843" s="201">
        <v>44370</v>
      </c>
      <c r="M1843" s="70">
        <v>0.33333333333333331</v>
      </c>
      <c r="N1843" s="192">
        <v>0.58333333333333337</v>
      </c>
      <c r="O1843" s="50" t="s">
        <v>1916</v>
      </c>
      <c r="P1843" s="50" t="s">
        <v>75</v>
      </c>
      <c r="Q1843" s="50" t="s">
        <v>77</v>
      </c>
      <c r="R1843" s="50" t="s">
        <v>517</v>
      </c>
      <c r="S1843" s="50" t="s">
        <v>337</v>
      </c>
      <c r="T1843" s="50" t="s">
        <v>184</v>
      </c>
      <c r="U1843" s="151">
        <f t="shared" si="714"/>
        <v>4</v>
      </c>
      <c r="V1843" s="50">
        <f t="shared" si="715"/>
        <v>1</v>
      </c>
      <c r="W1843" s="152">
        <f t="shared" si="716"/>
        <v>1.5626333333333333</v>
      </c>
      <c r="X1843" s="152">
        <f t="shared" si="717"/>
        <v>2.5198299999999998</v>
      </c>
      <c r="Y1843" s="134">
        <f t="shared" si="718"/>
        <v>1</v>
      </c>
      <c r="Z1843" s="152">
        <f t="shared" si="719"/>
        <v>0</v>
      </c>
      <c r="AA1843" s="152">
        <f t="shared" si="720"/>
        <v>2.5198299999999998</v>
      </c>
      <c r="AB1843" s="91">
        <f t="shared" si="721"/>
        <v>26</v>
      </c>
      <c r="AC1843" s="81">
        <f t="shared" si="722"/>
        <v>6</v>
      </c>
      <c r="AD1843" s="81">
        <f t="shared" si="723"/>
        <v>25</v>
      </c>
      <c r="AE1843" s="81" t="str">
        <f t="shared" si="724"/>
        <v>6-25</v>
      </c>
      <c r="AF1843" s="152">
        <f t="shared" si="725"/>
        <v>0.52149999999999996</v>
      </c>
      <c r="AG1843" s="153">
        <f t="shared" si="726"/>
        <v>1</v>
      </c>
      <c r="AH1843" s="85">
        <f t="shared" si="727"/>
        <v>1</v>
      </c>
      <c r="AI1843" s="81">
        <f t="shared" si="728"/>
        <v>25</v>
      </c>
    </row>
    <row r="1844" spans="2:35" x14ac:dyDescent="0.25">
      <c r="B1844" s="50" t="s">
        <v>129</v>
      </c>
      <c r="C1844" s="85">
        <v>655</v>
      </c>
      <c r="D1844" s="85">
        <f t="shared" si="744"/>
        <v>0</v>
      </c>
      <c r="E1844" s="50" t="s">
        <v>2649</v>
      </c>
      <c r="F1844" s="50" t="s">
        <v>2168</v>
      </c>
      <c r="G1844" s="70">
        <v>0.33333333333333331</v>
      </c>
      <c r="H1844" s="192">
        <v>0.47916666666666669</v>
      </c>
      <c r="I1844" s="71">
        <v>44369</v>
      </c>
      <c r="J1844" s="201">
        <v>44373</v>
      </c>
      <c r="K1844" s="201">
        <v>44371</v>
      </c>
      <c r="L1844" s="201">
        <v>44371</v>
      </c>
      <c r="M1844" s="70">
        <v>0.58333333333333337</v>
      </c>
      <c r="N1844" s="192">
        <v>0.72916666666666663</v>
      </c>
      <c r="O1844" s="50" t="s">
        <v>65</v>
      </c>
      <c r="P1844" s="50" t="s">
        <v>75</v>
      </c>
      <c r="Q1844" s="50" t="s">
        <v>77</v>
      </c>
      <c r="R1844" s="50" t="s">
        <v>351</v>
      </c>
      <c r="S1844" s="50" t="s">
        <v>336</v>
      </c>
      <c r="T1844" s="50" t="s">
        <v>184</v>
      </c>
      <c r="U1844" s="151">
        <f t="shared" si="714"/>
        <v>4</v>
      </c>
      <c r="V1844" s="50">
        <f t="shared" si="715"/>
        <v>1</v>
      </c>
      <c r="W1844" s="152">
        <f t="shared" si="716"/>
        <v>1.5626333333333333</v>
      </c>
      <c r="X1844" s="152">
        <f t="shared" si="717"/>
        <v>2.5198299999999998</v>
      </c>
      <c r="Y1844" s="134">
        <f t="shared" si="718"/>
        <v>1</v>
      </c>
      <c r="Z1844" s="152">
        <f t="shared" si="719"/>
        <v>0</v>
      </c>
      <c r="AA1844" s="152">
        <f t="shared" si="720"/>
        <v>2.5198299999999998</v>
      </c>
      <c r="AB1844" s="91">
        <f t="shared" si="721"/>
        <v>26</v>
      </c>
      <c r="AC1844" s="81">
        <f t="shared" si="722"/>
        <v>6</v>
      </c>
      <c r="AD1844" s="81">
        <f t="shared" si="723"/>
        <v>25</v>
      </c>
      <c r="AE1844" s="81" t="str">
        <f t="shared" si="724"/>
        <v>6-25</v>
      </c>
      <c r="AF1844" s="152">
        <f t="shared" si="725"/>
        <v>0.14583333333333326</v>
      </c>
      <c r="AG1844" s="153">
        <f t="shared" si="726"/>
        <v>0</v>
      </c>
      <c r="AH1844" s="85">
        <f t="shared" si="727"/>
        <v>1</v>
      </c>
      <c r="AI1844" s="81">
        <f t="shared" si="728"/>
        <v>25</v>
      </c>
    </row>
    <row r="1845" spans="2:35" x14ac:dyDescent="0.25">
      <c r="B1845" s="50" t="s">
        <v>129</v>
      </c>
      <c r="C1845" s="85">
        <v>655</v>
      </c>
      <c r="D1845" s="85">
        <f t="shared" si="744"/>
        <v>0</v>
      </c>
      <c r="E1845" s="267" t="s">
        <v>2715</v>
      </c>
      <c r="F1845" s="50" t="s">
        <v>2168</v>
      </c>
      <c r="G1845" s="70">
        <v>0.33333333333333331</v>
      </c>
      <c r="H1845" s="192">
        <v>0.47916666666666669</v>
      </c>
      <c r="I1845" s="71">
        <v>44369</v>
      </c>
      <c r="J1845" s="201">
        <v>44373</v>
      </c>
      <c r="K1845" s="71">
        <v>44372</v>
      </c>
      <c r="L1845" s="71">
        <v>44372</v>
      </c>
      <c r="M1845" s="192">
        <v>0.33333333333333331</v>
      </c>
      <c r="N1845" s="192">
        <v>0.76388888888888884</v>
      </c>
      <c r="O1845" s="50" t="s">
        <v>65</v>
      </c>
      <c r="P1845" s="50" t="s">
        <v>75</v>
      </c>
      <c r="Q1845" s="50" t="s">
        <v>77</v>
      </c>
      <c r="R1845" s="50" t="s">
        <v>351</v>
      </c>
      <c r="S1845" s="50" t="s">
        <v>336</v>
      </c>
      <c r="T1845" s="50" t="s">
        <v>184</v>
      </c>
      <c r="U1845" s="151">
        <f t="shared" si="714"/>
        <v>4</v>
      </c>
      <c r="V1845" s="50">
        <f t="shared" si="715"/>
        <v>1</v>
      </c>
      <c r="W1845" s="152">
        <f t="shared" si="716"/>
        <v>1.5626333333333333</v>
      </c>
      <c r="X1845" s="152">
        <f t="shared" si="717"/>
        <v>2.5198299999999998</v>
      </c>
      <c r="Y1845" s="134">
        <f t="shared" si="718"/>
        <v>1</v>
      </c>
      <c r="Z1845" s="152">
        <f t="shared" si="719"/>
        <v>0</v>
      </c>
      <c r="AA1845" s="152">
        <f t="shared" si="720"/>
        <v>2.5198299999999998</v>
      </c>
      <c r="AB1845" s="91">
        <f t="shared" si="721"/>
        <v>26</v>
      </c>
      <c r="AC1845" s="81">
        <f t="shared" si="722"/>
        <v>6</v>
      </c>
      <c r="AD1845" s="81">
        <f t="shared" si="723"/>
        <v>25</v>
      </c>
      <c r="AE1845" s="81" t="str">
        <f t="shared" si="724"/>
        <v>6-25</v>
      </c>
      <c r="AF1845" s="152">
        <f t="shared" si="725"/>
        <v>0.34755555555555551</v>
      </c>
      <c r="AG1845" s="153">
        <f t="shared" si="726"/>
        <v>0</v>
      </c>
      <c r="AH1845" s="85">
        <f t="shared" si="727"/>
        <v>1</v>
      </c>
      <c r="AI1845" s="81">
        <f t="shared" si="728"/>
        <v>25</v>
      </c>
    </row>
    <row r="1846" spans="2:35" x14ac:dyDescent="0.25">
      <c r="B1846" s="50" t="s">
        <v>129</v>
      </c>
      <c r="C1846" s="85">
        <v>655</v>
      </c>
      <c r="D1846" s="85">
        <f t="shared" si="744"/>
        <v>0</v>
      </c>
      <c r="E1846" s="267" t="s">
        <v>2716</v>
      </c>
      <c r="F1846" s="50" t="s">
        <v>903</v>
      </c>
      <c r="G1846" s="70">
        <v>0.33333333333333331</v>
      </c>
      <c r="H1846" s="192">
        <v>0.47916666666666669</v>
      </c>
      <c r="I1846" s="71">
        <v>44369</v>
      </c>
      <c r="J1846" s="201">
        <v>44373</v>
      </c>
      <c r="K1846" s="201">
        <v>44373</v>
      </c>
      <c r="L1846" s="201">
        <v>44373</v>
      </c>
      <c r="M1846" s="192">
        <v>0.4375</v>
      </c>
      <c r="N1846" s="192">
        <v>0.46249999999999997</v>
      </c>
      <c r="O1846" s="50" t="s">
        <v>126</v>
      </c>
      <c r="P1846" s="50" t="s">
        <v>75</v>
      </c>
      <c r="Q1846" s="50" t="s">
        <v>47</v>
      </c>
      <c r="R1846" s="50" t="s">
        <v>443</v>
      </c>
      <c r="S1846" s="50" t="s">
        <v>336</v>
      </c>
      <c r="T1846" s="50" t="s">
        <v>184</v>
      </c>
      <c r="U1846" s="151">
        <f t="shared" ref="U1846:U1847" si="760">+J1846-I1846</f>
        <v>4</v>
      </c>
      <c r="V1846" s="50">
        <f t="shared" ref="V1846:V1847" si="761">IF(AND(G1846&lt;&gt;"",H1846&lt;&gt;""),1,0)</f>
        <v>1</v>
      </c>
      <c r="W1846" s="152">
        <f t="shared" ref="W1846:W1847" si="762">IF(OR(V1846=0,G1846="",H1846=""),0,IF(AND(V1846=1,U1846&lt;1,I1846=J1846,(H1846-G1846)&lt;=0.2075),H1846-G1846,IF(AND(V1846=1,U1846&lt;1,I1846=J1846,(H1846-G1846)&gt;0.2075),H1846-G1846-0.083,IF(AND(V1846=1,U1846&gt;1),((U1846-1)*0.3541)+(H1846-$AE$5)+($AF$5-G1846-0.083),IF(AND(V1846=1,U1846=1,I1846&lt;&gt;J1846,(H1846-G1846)&lt;=0.332),(H1846-$AE$5)+($AF$5-G1846)-0.166,(H1846-$AE$5)+($AF$5-G1846))))))</f>
        <v>1.5626333333333333</v>
      </c>
      <c r="X1846" s="152">
        <f t="shared" ref="X1846:X1847" si="763">IF(OR(V1846=0,G1846="",H1846=""),0,IF(AND(V1846=1,U1846&lt;1,I1846=J1846,(H1846-G1846)&lt;=0.2075),H1846-G1846,IF(AND(V1846=1,U1846&lt;1,I1846=J1846,(H1846-G1846)&gt;0.2075),H1846-G1846-0.04167,IF(AND(V1846=1,U1846&gt;1),((U1846-1)*0.583)+(H1846-$AE$3)+($AF$3-G1846-0.04167),IF(AND(V1846=1,U1846=1,I1846&lt;&gt;J1846,(H1846-G1846)&lt;=0.332),(H1846-$AE$3)+($AF$3-G1846)-0.166,(H1846-$AE$3)+($AF$3-G1846))))))</f>
        <v>2.5198299999999998</v>
      </c>
      <c r="Y1846" s="134">
        <f t="shared" ref="Y1846:Y1847" si="764">IFERROR(IF(H1846&gt;VLOOKUP(T1846,$AH$2:$AI$5,2,0),0,1),1)</f>
        <v>1</v>
      </c>
      <c r="Z1846" s="152">
        <f t="shared" ref="Z1846:Z1847" si="765">IF(Y1846=1,0,($AF$3-H1846))</f>
        <v>0</v>
      </c>
      <c r="AA1846" s="152">
        <f t="shared" ref="AA1846:AA1847" si="766">X1846+Z1846</f>
        <v>2.5198299999999998</v>
      </c>
      <c r="AB1846" s="91">
        <f t="shared" ref="AB1846:AB1847" si="767">DAY(J1846)</f>
        <v>26</v>
      </c>
      <c r="AC1846" s="81">
        <f t="shared" ref="AC1846:AC1847" si="768">MONTH(J1846)</f>
        <v>6</v>
      </c>
      <c r="AD1846" s="81">
        <f t="shared" ref="AD1846:AD1847" si="769">WEEKNUM(J1846,21)</f>
        <v>25</v>
      </c>
      <c r="AE1846" s="81" t="str">
        <f t="shared" ref="AE1846:AE1847" si="770">AC1846&amp;"-"&amp;AD1846</f>
        <v>6-25</v>
      </c>
      <c r="AF1846" s="152">
        <f t="shared" ref="AF1846:AF1847" si="771">IFERROR(IF(OR(AH1846=0,M1846="",N1846=""),0,IF(AND(AH1846=1,AG1846&lt;1,K1846=L1846,(N1846-M1846)&lt;=0.2075),N1846-M1846,IF(AND(AH1846=1,AG1846&lt;1,K1846=L1846,(N1846-M1846)&gt;0.2075),N1846-M1846-0.083,IF(AND(AH1846=1,AG1846&gt;1),((AG1846-1)*0.3541)+(N1846-$AE$5)+($AF$5-M1846-0.083),IF(AND(AH1846=1,AG1846=1,K1846&lt;&gt;L1846,(N1846-M1846)&lt;=0.332),(N1846-$AE$5)+($AF$5-M1846)-0.166,(N1846-$AE$5)+($AF$5-M1846)))))),"")</f>
        <v>2.4999999999999967E-2</v>
      </c>
      <c r="AG1846" s="153">
        <f t="shared" ref="AG1846:AG1847" si="772">(L1846-K1846)</f>
        <v>0</v>
      </c>
      <c r="AH1846" s="85">
        <f t="shared" ref="AH1846:AH1847" si="773">IF(AND(R1846&lt;&gt;"",S1846&lt;&gt;""),1,0)</f>
        <v>1</v>
      </c>
      <c r="AI1846" s="81">
        <f t="shared" ref="AI1846:AI1847" si="774">WEEKNUM(L1846,21)</f>
        <v>25</v>
      </c>
    </row>
    <row r="1847" spans="2:35" x14ac:dyDescent="0.25">
      <c r="B1847" s="50" t="s">
        <v>129</v>
      </c>
      <c r="C1847" s="85">
        <v>655</v>
      </c>
      <c r="D1847" s="85">
        <f t="shared" si="744"/>
        <v>1</v>
      </c>
      <c r="E1847" s="267" t="s">
        <v>197</v>
      </c>
      <c r="F1847" s="50" t="s">
        <v>891</v>
      </c>
      <c r="G1847" s="70">
        <v>0.33333333333333331</v>
      </c>
      <c r="H1847" s="192">
        <v>0.47916666666666669</v>
      </c>
      <c r="I1847" s="71">
        <v>44369</v>
      </c>
      <c r="J1847" s="201">
        <v>44373</v>
      </c>
      <c r="K1847" s="201">
        <v>44373</v>
      </c>
      <c r="L1847" s="201">
        <v>44373</v>
      </c>
      <c r="M1847" s="192">
        <v>0.46249999999999997</v>
      </c>
      <c r="N1847" s="192">
        <v>0.47916666666666669</v>
      </c>
      <c r="O1847" s="50" t="s">
        <v>163</v>
      </c>
      <c r="P1847" s="50" t="s">
        <v>75</v>
      </c>
      <c r="Q1847" s="50" t="s">
        <v>47</v>
      </c>
      <c r="R1847" s="50" t="s">
        <v>443</v>
      </c>
      <c r="S1847" s="50" t="s">
        <v>337</v>
      </c>
      <c r="T1847" s="50" t="s">
        <v>184</v>
      </c>
      <c r="U1847" s="151">
        <f t="shared" si="760"/>
        <v>4</v>
      </c>
      <c r="V1847" s="50">
        <f t="shared" si="761"/>
        <v>1</v>
      </c>
      <c r="W1847" s="152">
        <f t="shared" si="762"/>
        <v>1.5626333333333333</v>
      </c>
      <c r="X1847" s="152">
        <f t="shared" si="763"/>
        <v>2.5198299999999998</v>
      </c>
      <c r="Y1847" s="134">
        <f t="shared" si="764"/>
        <v>1</v>
      </c>
      <c r="Z1847" s="152">
        <f t="shared" si="765"/>
        <v>0</v>
      </c>
      <c r="AA1847" s="152">
        <f t="shared" si="766"/>
        <v>2.5198299999999998</v>
      </c>
      <c r="AB1847" s="91">
        <f t="shared" si="767"/>
        <v>26</v>
      </c>
      <c r="AC1847" s="81">
        <f t="shared" si="768"/>
        <v>6</v>
      </c>
      <c r="AD1847" s="81">
        <f t="shared" si="769"/>
        <v>25</v>
      </c>
      <c r="AE1847" s="81" t="str">
        <f t="shared" si="770"/>
        <v>6-25</v>
      </c>
      <c r="AF1847" s="152">
        <f t="shared" si="771"/>
        <v>1.6666666666666718E-2</v>
      </c>
      <c r="AG1847" s="153">
        <f t="shared" si="772"/>
        <v>0</v>
      </c>
      <c r="AH1847" s="85">
        <f t="shared" si="773"/>
        <v>1</v>
      </c>
      <c r="AI1847" s="81">
        <f t="shared" si="774"/>
        <v>25</v>
      </c>
    </row>
    <row r="1848" spans="2:35" x14ac:dyDescent="0.25">
      <c r="B1848" s="50" t="s">
        <v>1133</v>
      </c>
      <c r="C1848" s="85">
        <v>656</v>
      </c>
      <c r="D1848" s="85">
        <f t="shared" si="744"/>
        <v>1</v>
      </c>
      <c r="E1848" s="50" t="s">
        <v>2593</v>
      </c>
      <c r="F1848" s="50" t="s">
        <v>441</v>
      </c>
      <c r="G1848" s="70">
        <v>0.39583333333333331</v>
      </c>
      <c r="H1848" s="70">
        <v>0.5</v>
      </c>
      <c r="I1848" s="71">
        <v>44369</v>
      </c>
      <c r="J1848" s="71">
        <v>44369</v>
      </c>
      <c r="K1848" s="71">
        <v>44369</v>
      </c>
      <c r="L1848" s="71">
        <v>44369</v>
      </c>
      <c r="M1848" s="70">
        <v>0.45833333333333331</v>
      </c>
      <c r="N1848" s="70">
        <v>0.5</v>
      </c>
      <c r="O1848" s="50" t="s">
        <v>84</v>
      </c>
      <c r="P1848" s="50" t="s">
        <v>180</v>
      </c>
      <c r="Q1848" s="50" t="s">
        <v>77</v>
      </c>
      <c r="R1848" s="50" t="s">
        <v>443</v>
      </c>
      <c r="S1848" s="50" t="s">
        <v>337</v>
      </c>
      <c r="T1848" s="50" t="s">
        <v>185</v>
      </c>
      <c r="U1848" s="151">
        <f t="shared" si="714"/>
        <v>0</v>
      </c>
      <c r="V1848" s="50">
        <f t="shared" si="715"/>
        <v>1</v>
      </c>
      <c r="W1848" s="152">
        <f t="shared" si="716"/>
        <v>0.10416666666666669</v>
      </c>
      <c r="X1848" s="152">
        <f t="shared" si="717"/>
        <v>0.10416666666666669</v>
      </c>
      <c r="Y1848" s="134">
        <f t="shared" si="718"/>
        <v>1</v>
      </c>
      <c r="Z1848" s="152">
        <f t="shared" si="719"/>
        <v>0</v>
      </c>
      <c r="AA1848" s="152">
        <f t="shared" si="720"/>
        <v>0.10416666666666669</v>
      </c>
      <c r="AB1848" s="91">
        <f t="shared" si="721"/>
        <v>22</v>
      </c>
      <c r="AC1848" s="81">
        <f t="shared" si="722"/>
        <v>6</v>
      </c>
      <c r="AD1848" s="81">
        <f t="shared" si="723"/>
        <v>25</v>
      </c>
      <c r="AE1848" s="81" t="str">
        <f t="shared" si="724"/>
        <v>6-25</v>
      </c>
      <c r="AF1848" s="152">
        <f t="shared" si="725"/>
        <v>4.1666666666666685E-2</v>
      </c>
      <c r="AG1848" s="153">
        <f t="shared" si="726"/>
        <v>0</v>
      </c>
      <c r="AH1848" s="85">
        <f t="shared" si="727"/>
        <v>1</v>
      </c>
      <c r="AI1848" s="81">
        <f t="shared" si="728"/>
        <v>25</v>
      </c>
    </row>
    <row r="1849" spans="2:35" ht="30" x14ac:dyDescent="0.25">
      <c r="B1849" s="50" t="s">
        <v>97</v>
      </c>
      <c r="C1849" s="85">
        <v>657</v>
      </c>
      <c r="D1849" s="85">
        <f t="shared" si="744"/>
        <v>1</v>
      </c>
      <c r="E1849" s="260" t="s">
        <v>2598</v>
      </c>
      <c r="F1849" s="50" t="s">
        <v>897</v>
      </c>
      <c r="G1849" s="70">
        <v>0.3263888888888889</v>
      </c>
      <c r="H1849" s="192">
        <v>0.52083333333333337</v>
      </c>
      <c r="I1849" s="71">
        <v>44369</v>
      </c>
      <c r="J1849" s="71">
        <v>44369</v>
      </c>
      <c r="K1849" s="71">
        <v>44369</v>
      </c>
      <c r="L1849" s="71">
        <v>44369</v>
      </c>
      <c r="M1849" s="70">
        <v>0.45833333333333331</v>
      </c>
      <c r="N1849" s="192">
        <v>0.52083333333333337</v>
      </c>
      <c r="O1849" s="50" t="s">
        <v>65</v>
      </c>
      <c r="P1849" s="50" t="s">
        <v>450</v>
      </c>
      <c r="Q1849" s="50" t="s">
        <v>77</v>
      </c>
      <c r="R1849" s="50" t="s">
        <v>351</v>
      </c>
      <c r="S1849" s="50" t="s">
        <v>336</v>
      </c>
      <c r="T1849" s="50" t="s">
        <v>184</v>
      </c>
      <c r="U1849" s="151">
        <f t="shared" si="714"/>
        <v>0</v>
      </c>
      <c r="V1849" s="50">
        <f t="shared" si="715"/>
        <v>1</v>
      </c>
      <c r="W1849" s="152">
        <f t="shared" si="716"/>
        <v>0.19444444444444448</v>
      </c>
      <c r="X1849" s="152">
        <f t="shared" si="717"/>
        <v>0.19444444444444448</v>
      </c>
      <c r="Y1849" s="134">
        <f t="shared" si="718"/>
        <v>1</v>
      </c>
      <c r="Z1849" s="152">
        <f t="shared" si="719"/>
        <v>0</v>
      </c>
      <c r="AA1849" s="152">
        <f t="shared" si="720"/>
        <v>0.19444444444444448</v>
      </c>
      <c r="AB1849" s="91">
        <f t="shared" si="721"/>
        <v>22</v>
      </c>
      <c r="AC1849" s="81">
        <f t="shared" si="722"/>
        <v>6</v>
      </c>
      <c r="AD1849" s="81">
        <f t="shared" si="723"/>
        <v>25</v>
      </c>
      <c r="AE1849" s="81" t="str">
        <f t="shared" si="724"/>
        <v>6-25</v>
      </c>
      <c r="AF1849" s="152">
        <f t="shared" si="725"/>
        <v>6.2500000000000056E-2</v>
      </c>
      <c r="AG1849" s="153">
        <f t="shared" si="726"/>
        <v>0</v>
      </c>
      <c r="AH1849" s="85">
        <f t="shared" si="727"/>
        <v>1</v>
      </c>
      <c r="AI1849" s="81">
        <f t="shared" si="728"/>
        <v>25</v>
      </c>
    </row>
    <row r="1850" spans="2:35" ht="30" x14ac:dyDescent="0.25">
      <c r="B1850" s="50" t="s">
        <v>82</v>
      </c>
      <c r="C1850" s="85">
        <v>658</v>
      </c>
      <c r="D1850" s="85">
        <f t="shared" si="744"/>
        <v>0</v>
      </c>
      <c r="E1850" s="260" t="s">
        <v>2634</v>
      </c>
      <c r="F1850" s="50" t="s">
        <v>441</v>
      </c>
      <c r="G1850" s="70">
        <v>0.3263888888888889</v>
      </c>
      <c r="H1850" s="192">
        <v>0.52083333333333337</v>
      </c>
      <c r="I1850" s="71">
        <v>44369</v>
      </c>
      <c r="J1850" s="71">
        <v>44369</v>
      </c>
      <c r="K1850" s="71">
        <v>44369</v>
      </c>
      <c r="L1850" s="71">
        <v>44369</v>
      </c>
      <c r="M1850" s="70">
        <v>0.58333333333333337</v>
      </c>
      <c r="N1850" s="192">
        <v>0.625</v>
      </c>
      <c r="O1850" s="72" t="s">
        <v>2636</v>
      </c>
      <c r="P1850" s="50" t="s">
        <v>293</v>
      </c>
      <c r="Q1850" s="267" t="s">
        <v>77</v>
      </c>
      <c r="R1850" s="267" t="s">
        <v>349</v>
      </c>
      <c r="S1850" s="267" t="s">
        <v>336</v>
      </c>
      <c r="T1850" s="50" t="s">
        <v>184</v>
      </c>
      <c r="U1850" s="151">
        <f t="shared" si="714"/>
        <v>0</v>
      </c>
      <c r="V1850" s="50">
        <f t="shared" si="715"/>
        <v>1</v>
      </c>
      <c r="W1850" s="152">
        <f t="shared" si="716"/>
        <v>0.19444444444444448</v>
      </c>
      <c r="X1850" s="152">
        <f t="shared" si="717"/>
        <v>0.19444444444444448</v>
      </c>
      <c r="Y1850" s="134">
        <f t="shared" si="718"/>
        <v>1</v>
      </c>
      <c r="Z1850" s="152">
        <f t="shared" si="719"/>
        <v>0</v>
      </c>
      <c r="AA1850" s="152">
        <f t="shared" si="720"/>
        <v>0.19444444444444448</v>
      </c>
      <c r="AB1850" s="91">
        <f t="shared" si="721"/>
        <v>22</v>
      </c>
      <c r="AC1850" s="81">
        <f t="shared" si="722"/>
        <v>6</v>
      </c>
      <c r="AD1850" s="81">
        <f t="shared" si="723"/>
        <v>25</v>
      </c>
      <c r="AE1850" s="81" t="str">
        <f t="shared" si="724"/>
        <v>6-25</v>
      </c>
      <c r="AF1850" s="152">
        <f t="shared" si="725"/>
        <v>4.166666666666663E-2</v>
      </c>
      <c r="AG1850" s="153">
        <f t="shared" si="726"/>
        <v>0</v>
      </c>
      <c r="AH1850" s="85">
        <f t="shared" si="727"/>
        <v>1</v>
      </c>
      <c r="AI1850" s="81">
        <f t="shared" si="728"/>
        <v>25</v>
      </c>
    </row>
    <row r="1851" spans="2:35" ht="30" x14ac:dyDescent="0.25">
      <c r="B1851" s="50" t="s">
        <v>82</v>
      </c>
      <c r="C1851" s="85">
        <v>658</v>
      </c>
      <c r="D1851" s="85">
        <f t="shared" si="744"/>
        <v>0</v>
      </c>
      <c r="E1851" s="260" t="s">
        <v>2610</v>
      </c>
      <c r="F1851" s="267" t="s">
        <v>976</v>
      </c>
      <c r="G1851" s="70">
        <v>0.39583333333333331</v>
      </c>
      <c r="H1851" s="70">
        <v>0.64930555555555558</v>
      </c>
      <c r="I1851" s="71">
        <v>44369</v>
      </c>
      <c r="J1851" s="71">
        <v>44370</v>
      </c>
      <c r="K1851" s="71">
        <v>44369</v>
      </c>
      <c r="L1851" s="71">
        <v>44369</v>
      </c>
      <c r="M1851" s="192">
        <v>0.66666666666666663</v>
      </c>
      <c r="N1851" s="192">
        <v>0.72916666666666663</v>
      </c>
      <c r="O1851" s="50" t="s">
        <v>84</v>
      </c>
      <c r="P1851" s="50" t="s">
        <v>293</v>
      </c>
      <c r="Q1851" s="267" t="s">
        <v>77</v>
      </c>
      <c r="R1851" s="267" t="s">
        <v>443</v>
      </c>
      <c r="S1851" s="267" t="s">
        <v>336</v>
      </c>
      <c r="T1851" s="50" t="s">
        <v>184</v>
      </c>
      <c r="U1851" s="151">
        <f t="shared" si="714"/>
        <v>1</v>
      </c>
      <c r="V1851" s="50">
        <f t="shared" si="715"/>
        <v>1</v>
      </c>
      <c r="W1851" s="152">
        <f t="shared" si="716"/>
        <v>0.52497222222222217</v>
      </c>
      <c r="X1851" s="152">
        <f t="shared" si="717"/>
        <v>0.7541388888888888</v>
      </c>
      <c r="Y1851" s="134">
        <f t="shared" si="718"/>
        <v>1</v>
      </c>
      <c r="Z1851" s="152">
        <f t="shared" si="719"/>
        <v>0</v>
      </c>
      <c r="AA1851" s="152">
        <f t="shared" si="720"/>
        <v>0.7541388888888888</v>
      </c>
      <c r="AB1851" s="91">
        <f t="shared" si="721"/>
        <v>23</v>
      </c>
      <c r="AC1851" s="81">
        <f t="shared" si="722"/>
        <v>6</v>
      </c>
      <c r="AD1851" s="81">
        <f t="shared" si="723"/>
        <v>25</v>
      </c>
      <c r="AE1851" s="81" t="str">
        <f t="shared" si="724"/>
        <v>6-25</v>
      </c>
      <c r="AF1851" s="152">
        <f t="shared" si="725"/>
        <v>6.25E-2</v>
      </c>
      <c r="AG1851" s="153">
        <f t="shared" si="726"/>
        <v>0</v>
      </c>
      <c r="AH1851" s="85">
        <f t="shared" si="727"/>
        <v>1</v>
      </c>
      <c r="AI1851" s="81">
        <f t="shared" si="728"/>
        <v>25</v>
      </c>
    </row>
    <row r="1852" spans="2:35" x14ac:dyDescent="0.25">
      <c r="B1852" s="50" t="s">
        <v>82</v>
      </c>
      <c r="C1852" s="85">
        <v>658</v>
      </c>
      <c r="D1852" s="85">
        <f t="shared" si="744"/>
        <v>0</v>
      </c>
      <c r="E1852" s="260" t="s">
        <v>2635</v>
      </c>
      <c r="F1852" s="267" t="s">
        <v>976</v>
      </c>
      <c r="G1852" s="70">
        <v>0.39583333333333331</v>
      </c>
      <c r="H1852" s="70">
        <v>0.64930555555555558</v>
      </c>
      <c r="I1852" s="71">
        <v>44369</v>
      </c>
      <c r="J1852" s="71">
        <v>44370</v>
      </c>
      <c r="K1852" s="71">
        <v>44370</v>
      </c>
      <c r="L1852" s="71">
        <v>44370</v>
      </c>
      <c r="M1852" s="192">
        <v>0.29166666666666669</v>
      </c>
      <c r="N1852" s="192">
        <v>0.375</v>
      </c>
      <c r="O1852" s="50" t="s">
        <v>84</v>
      </c>
      <c r="P1852" s="50" t="s">
        <v>293</v>
      </c>
      <c r="Q1852" s="267" t="s">
        <v>77</v>
      </c>
      <c r="R1852" s="267" t="s">
        <v>443</v>
      </c>
      <c r="S1852" s="267" t="s">
        <v>336</v>
      </c>
      <c r="T1852" s="50" t="s">
        <v>184</v>
      </c>
      <c r="U1852" s="151">
        <f t="shared" si="714"/>
        <v>1</v>
      </c>
      <c r="V1852" s="50">
        <f t="shared" si="715"/>
        <v>1</v>
      </c>
      <c r="W1852" s="152">
        <f t="shared" si="716"/>
        <v>0.52497222222222217</v>
      </c>
      <c r="X1852" s="152">
        <f t="shared" si="717"/>
        <v>0.7541388888888888</v>
      </c>
      <c r="Y1852" s="134">
        <f t="shared" si="718"/>
        <v>1</v>
      </c>
      <c r="Z1852" s="152">
        <f t="shared" si="719"/>
        <v>0</v>
      </c>
      <c r="AA1852" s="152">
        <f t="shared" si="720"/>
        <v>0.7541388888888888</v>
      </c>
      <c r="AB1852" s="91">
        <f t="shared" si="721"/>
        <v>23</v>
      </c>
      <c r="AC1852" s="81">
        <f t="shared" si="722"/>
        <v>6</v>
      </c>
      <c r="AD1852" s="81">
        <f t="shared" si="723"/>
        <v>25</v>
      </c>
      <c r="AE1852" s="81" t="str">
        <f t="shared" si="724"/>
        <v>6-25</v>
      </c>
      <c r="AF1852" s="152">
        <f t="shared" si="725"/>
        <v>8.3333333333333315E-2</v>
      </c>
      <c r="AG1852" s="153">
        <f t="shared" si="726"/>
        <v>0</v>
      </c>
      <c r="AH1852" s="85">
        <f t="shared" si="727"/>
        <v>1</v>
      </c>
      <c r="AI1852" s="81">
        <f t="shared" si="728"/>
        <v>25</v>
      </c>
    </row>
    <row r="1853" spans="2:35" ht="30" x14ac:dyDescent="0.25">
      <c r="B1853" s="50" t="s">
        <v>82</v>
      </c>
      <c r="C1853" s="85">
        <v>658</v>
      </c>
      <c r="D1853" s="85">
        <f t="shared" si="744"/>
        <v>0</v>
      </c>
      <c r="E1853" s="260" t="s">
        <v>2633</v>
      </c>
      <c r="F1853" s="267" t="s">
        <v>897</v>
      </c>
      <c r="G1853" s="70">
        <v>0.39583333333333331</v>
      </c>
      <c r="H1853" s="70">
        <v>0.64930555555555558</v>
      </c>
      <c r="I1853" s="71">
        <v>44369</v>
      </c>
      <c r="J1853" s="71">
        <v>44370</v>
      </c>
      <c r="K1853" s="71">
        <v>44370</v>
      </c>
      <c r="L1853" s="71">
        <v>44370</v>
      </c>
      <c r="M1853" s="192">
        <v>0.375</v>
      </c>
      <c r="N1853" s="192">
        <v>0.47916666666666669</v>
      </c>
      <c r="O1853" s="50" t="s">
        <v>84</v>
      </c>
      <c r="P1853" s="50" t="s">
        <v>293</v>
      </c>
      <c r="Q1853" s="267" t="s">
        <v>77</v>
      </c>
      <c r="R1853" s="267" t="s">
        <v>351</v>
      </c>
      <c r="S1853" s="267" t="s">
        <v>336</v>
      </c>
      <c r="T1853" s="50" t="s">
        <v>184</v>
      </c>
      <c r="U1853" s="151">
        <f t="shared" si="714"/>
        <v>1</v>
      </c>
      <c r="V1853" s="50">
        <f t="shared" si="715"/>
        <v>1</v>
      </c>
      <c r="W1853" s="152">
        <f t="shared" si="716"/>
        <v>0.52497222222222217</v>
      </c>
      <c r="X1853" s="152">
        <f t="shared" si="717"/>
        <v>0.7541388888888888</v>
      </c>
      <c r="Y1853" s="134">
        <f t="shared" si="718"/>
        <v>1</v>
      </c>
      <c r="Z1853" s="152">
        <f t="shared" si="719"/>
        <v>0</v>
      </c>
      <c r="AA1853" s="152">
        <f t="shared" si="720"/>
        <v>0.7541388888888888</v>
      </c>
      <c r="AB1853" s="91">
        <f t="shared" si="721"/>
        <v>23</v>
      </c>
      <c r="AC1853" s="81">
        <f t="shared" si="722"/>
        <v>6</v>
      </c>
      <c r="AD1853" s="81">
        <f t="shared" si="723"/>
        <v>25</v>
      </c>
      <c r="AE1853" s="81" t="str">
        <f t="shared" si="724"/>
        <v>6-25</v>
      </c>
      <c r="AF1853" s="152">
        <f t="shared" si="725"/>
        <v>0.10416666666666669</v>
      </c>
      <c r="AG1853" s="153">
        <f t="shared" si="726"/>
        <v>0</v>
      </c>
      <c r="AH1853" s="85">
        <f t="shared" si="727"/>
        <v>1</v>
      </c>
      <c r="AI1853" s="81">
        <f t="shared" si="728"/>
        <v>25</v>
      </c>
    </row>
    <row r="1854" spans="2:35" ht="30" x14ac:dyDescent="0.25">
      <c r="B1854" s="50" t="s">
        <v>82</v>
      </c>
      <c r="C1854" s="85">
        <v>658</v>
      </c>
      <c r="D1854" s="85">
        <f t="shared" si="744"/>
        <v>0</v>
      </c>
      <c r="E1854" s="260" t="s">
        <v>2630</v>
      </c>
      <c r="F1854" s="267" t="s">
        <v>954</v>
      </c>
      <c r="G1854" s="70">
        <v>0.39583333333333331</v>
      </c>
      <c r="H1854" s="70">
        <v>0.64930555555555558</v>
      </c>
      <c r="I1854" s="71">
        <v>44369</v>
      </c>
      <c r="J1854" s="71">
        <v>44370</v>
      </c>
      <c r="K1854" s="71">
        <v>44370</v>
      </c>
      <c r="L1854" s="71">
        <v>44370</v>
      </c>
      <c r="M1854" s="192">
        <v>0.47916666666666669</v>
      </c>
      <c r="N1854" s="192">
        <v>0.5</v>
      </c>
      <c r="O1854" s="72" t="s">
        <v>2215</v>
      </c>
      <c r="P1854" s="50" t="s">
        <v>293</v>
      </c>
      <c r="Q1854" s="267" t="s">
        <v>77</v>
      </c>
      <c r="R1854" s="267" t="s">
        <v>443</v>
      </c>
      <c r="S1854" s="267" t="s">
        <v>337</v>
      </c>
      <c r="T1854" s="50" t="s">
        <v>184</v>
      </c>
      <c r="U1854" s="151">
        <f t="shared" si="714"/>
        <v>1</v>
      </c>
      <c r="V1854" s="50">
        <f t="shared" si="715"/>
        <v>1</v>
      </c>
      <c r="W1854" s="152">
        <f t="shared" si="716"/>
        <v>0.52497222222222217</v>
      </c>
      <c r="X1854" s="152">
        <f t="shared" si="717"/>
        <v>0.7541388888888888</v>
      </c>
      <c r="Y1854" s="134">
        <f t="shared" si="718"/>
        <v>1</v>
      </c>
      <c r="Z1854" s="152">
        <f t="shared" si="719"/>
        <v>0</v>
      </c>
      <c r="AA1854" s="152">
        <f t="shared" si="720"/>
        <v>0.7541388888888888</v>
      </c>
      <c r="AB1854" s="91">
        <f t="shared" si="721"/>
        <v>23</v>
      </c>
      <c r="AC1854" s="81">
        <f t="shared" si="722"/>
        <v>6</v>
      </c>
      <c r="AD1854" s="81">
        <f t="shared" si="723"/>
        <v>25</v>
      </c>
      <c r="AE1854" s="81" t="str">
        <f t="shared" si="724"/>
        <v>6-25</v>
      </c>
      <c r="AF1854" s="152">
        <f t="shared" si="725"/>
        <v>2.0833333333333315E-2</v>
      </c>
      <c r="AG1854" s="153">
        <f t="shared" si="726"/>
        <v>0</v>
      </c>
      <c r="AH1854" s="85">
        <f t="shared" si="727"/>
        <v>1</v>
      </c>
      <c r="AI1854" s="81">
        <f t="shared" si="728"/>
        <v>25</v>
      </c>
    </row>
    <row r="1855" spans="2:35" x14ac:dyDescent="0.25">
      <c r="B1855" s="50" t="s">
        <v>82</v>
      </c>
      <c r="C1855" s="85">
        <v>658</v>
      </c>
      <c r="D1855" s="85">
        <f t="shared" si="744"/>
        <v>0</v>
      </c>
      <c r="E1855" s="260" t="s">
        <v>2631</v>
      </c>
      <c r="F1855" s="267" t="s">
        <v>954</v>
      </c>
      <c r="G1855" s="70">
        <v>0.39583333333333331</v>
      </c>
      <c r="H1855" s="70">
        <v>0.64930555555555558</v>
      </c>
      <c r="I1855" s="71">
        <v>44369</v>
      </c>
      <c r="J1855" s="71">
        <v>44370</v>
      </c>
      <c r="K1855" s="71">
        <v>44370</v>
      </c>
      <c r="L1855" s="71">
        <v>44370</v>
      </c>
      <c r="M1855" s="192">
        <v>0.58333333333333337</v>
      </c>
      <c r="N1855" s="192">
        <v>0.60416666666666663</v>
      </c>
      <c r="O1855" s="50" t="s">
        <v>65</v>
      </c>
      <c r="P1855" s="50" t="s">
        <v>293</v>
      </c>
      <c r="Q1855" s="267" t="s">
        <v>77</v>
      </c>
      <c r="R1855" s="267" t="s">
        <v>443</v>
      </c>
      <c r="S1855" s="267" t="s">
        <v>337</v>
      </c>
      <c r="T1855" s="50" t="s">
        <v>184</v>
      </c>
      <c r="U1855" s="151">
        <f t="shared" ref="U1855:U1915" si="775">+J1855-I1855</f>
        <v>1</v>
      </c>
      <c r="V1855" s="50">
        <f t="shared" ref="V1855:V1915" si="776">IF(AND(G1855&lt;&gt;"",H1855&lt;&gt;""),1,0)</f>
        <v>1</v>
      </c>
      <c r="W1855" s="152">
        <f t="shared" ref="W1855:W1915" si="777">IF(OR(V1855=0,G1855="",H1855=""),0,IF(AND(V1855=1,U1855&lt;1,I1855=J1855,(H1855-G1855)&lt;=0.2075),H1855-G1855,IF(AND(V1855=1,U1855&lt;1,I1855=J1855,(H1855-G1855)&gt;0.2075),H1855-G1855-0.083,IF(AND(V1855=1,U1855&gt;1),((U1855-1)*0.3541)+(H1855-$AE$5)+($AF$5-G1855-0.083),IF(AND(V1855=1,U1855=1,I1855&lt;&gt;J1855,(H1855-G1855)&lt;=0.332),(H1855-$AE$5)+($AF$5-G1855)-0.166,(H1855-$AE$5)+($AF$5-G1855))))))</f>
        <v>0.52497222222222217</v>
      </c>
      <c r="X1855" s="152">
        <f t="shared" ref="X1855:X1915" si="778">IF(OR(V1855=0,G1855="",H1855=""),0,IF(AND(V1855=1,U1855&lt;1,I1855=J1855,(H1855-G1855)&lt;=0.2075),H1855-G1855,IF(AND(V1855=1,U1855&lt;1,I1855=J1855,(H1855-G1855)&gt;0.2075),H1855-G1855-0.04167,IF(AND(V1855=1,U1855&gt;1),((U1855-1)*0.583)+(H1855-$AE$3)+($AF$3-G1855-0.04167),IF(AND(V1855=1,U1855=1,I1855&lt;&gt;J1855,(H1855-G1855)&lt;=0.332),(H1855-$AE$3)+($AF$3-G1855)-0.166,(H1855-$AE$3)+($AF$3-G1855))))))</f>
        <v>0.7541388888888888</v>
      </c>
      <c r="Y1855" s="134">
        <f t="shared" ref="Y1855:Y1915" si="779">IFERROR(IF(H1855&gt;VLOOKUP(T1855,$AH$2:$AI$5,2,0),0,1),1)</f>
        <v>1</v>
      </c>
      <c r="Z1855" s="152">
        <f t="shared" ref="Z1855:Z1915" si="780">IF(Y1855=1,0,($AF$3-H1855))</f>
        <v>0</v>
      </c>
      <c r="AA1855" s="152">
        <f t="shared" ref="AA1855:AA1915" si="781">X1855+Z1855</f>
        <v>0.7541388888888888</v>
      </c>
      <c r="AB1855" s="91">
        <f t="shared" ref="AB1855:AB1915" si="782">DAY(J1855)</f>
        <v>23</v>
      </c>
      <c r="AC1855" s="81">
        <f t="shared" ref="AC1855:AC1915" si="783">MONTH(J1855)</f>
        <v>6</v>
      </c>
      <c r="AD1855" s="81">
        <f t="shared" ref="AD1855:AD1915" si="784">WEEKNUM(J1855,21)</f>
        <v>25</v>
      </c>
      <c r="AE1855" s="81" t="str">
        <f t="shared" ref="AE1855:AE1915" si="785">AC1855&amp;"-"&amp;AD1855</f>
        <v>6-25</v>
      </c>
      <c r="AF1855" s="152">
        <f t="shared" ref="AF1855:AF1915" si="786">IFERROR(IF(OR(AH1855=0,M1855="",N1855=""),0,IF(AND(AH1855=1,AG1855&lt;1,K1855=L1855,(N1855-M1855)&lt;=0.2075),N1855-M1855,IF(AND(AH1855=1,AG1855&lt;1,K1855=L1855,(N1855-M1855)&gt;0.2075),N1855-M1855-0.083,IF(AND(AH1855=1,AG1855&gt;1),((AG1855-1)*0.3541)+(N1855-$AE$5)+($AF$5-M1855-0.083),IF(AND(AH1855=1,AG1855=1,K1855&lt;&gt;L1855,(N1855-M1855)&lt;=0.332),(N1855-$AE$5)+($AF$5-M1855)-0.166,(N1855-$AE$5)+($AF$5-M1855)))))),"")</f>
        <v>2.0833333333333259E-2</v>
      </c>
      <c r="AG1855" s="153">
        <f t="shared" ref="AG1855:AG1915" si="787">(L1855-K1855)</f>
        <v>0</v>
      </c>
      <c r="AH1855" s="85">
        <f t="shared" ref="AH1855:AH1915" si="788">IF(AND(R1855&lt;&gt;"",S1855&lt;&gt;""),1,0)</f>
        <v>1</v>
      </c>
      <c r="AI1855" s="81">
        <f t="shared" ref="AI1855:AI1915" si="789">WEEKNUM(L1855,21)</f>
        <v>25</v>
      </c>
    </row>
    <row r="1856" spans="2:35" ht="30" x14ac:dyDescent="0.25">
      <c r="B1856" s="50" t="s">
        <v>82</v>
      </c>
      <c r="C1856" s="85">
        <v>658</v>
      </c>
      <c r="D1856" s="85">
        <f t="shared" si="744"/>
        <v>0</v>
      </c>
      <c r="E1856" s="260" t="s">
        <v>2632</v>
      </c>
      <c r="F1856" s="267" t="s">
        <v>954</v>
      </c>
      <c r="G1856" s="70">
        <v>0.39583333333333331</v>
      </c>
      <c r="H1856" s="70">
        <v>0.64930555555555558</v>
      </c>
      <c r="I1856" s="71">
        <v>44369</v>
      </c>
      <c r="J1856" s="71">
        <v>44370</v>
      </c>
      <c r="K1856" s="71">
        <v>44370</v>
      </c>
      <c r="L1856" s="71">
        <v>44370</v>
      </c>
      <c r="M1856" s="192">
        <v>0.60416666666666663</v>
      </c>
      <c r="N1856" s="192">
        <v>0.64930555555555558</v>
      </c>
      <c r="O1856" s="50" t="s">
        <v>271</v>
      </c>
      <c r="P1856" s="50" t="s">
        <v>293</v>
      </c>
      <c r="Q1856" s="267" t="s">
        <v>77</v>
      </c>
      <c r="R1856" s="267" t="s">
        <v>443</v>
      </c>
      <c r="S1856" s="267" t="s">
        <v>337</v>
      </c>
      <c r="T1856" s="50" t="s">
        <v>184</v>
      </c>
      <c r="U1856" s="151">
        <f t="shared" si="775"/>
        <v>1</v>
      </c>
      <c r="V1856" s="50">
        <f t="shared" si="776"/>
        <v>1</v>
      </c>
      <c r="W1856" s="152">
        <f t="shared" si="777"/>
        <v>0.52497222222222217</v>
      </c>
      <c r="X1856" s="152">
        <f t="shared" si="778"/>
        <v>0.7541388888888888</v>
      </c>
      <c r="Y1856" s="134">
        <f t="shared" si="779"/>
        <v>1</v>
      </c>
      <c r="Z1856" s="152">
        <f t="shared" si="780"/>
        <v>0</v>
      </c>
      <c r="AA1856" s="152">
        <f t="shared" si="781"/>
        <v>0.7541388888888888</v>
      </c>
      <c r="AB1856" s="91">
        <f t="shared" si="782"/>
        <v>23</v>
      </c>
      <c r="AC1856" s="81">
        <f t="shared" si="783"/>
        <v>6</v>
      </c>
      <c r="AD1856" s="81">
        <f t="shared" si="784"/>
        <v>25</v>
      </c>
      <c r="AE1856" s="81" t="str">
        <f t="shared" si="785"/>
        <v>6-25</v>
      </c>
      <c r="AF1856" s="152">
        <f t="shared" si="786"/>
        <v>4.5138888888888951E-2</v>
      </c>
      <c r="AG1856" s="153">
        <f t="shared" si="787"/>
        <v>0</v>
      </c>
      <c r="AH1856" s="85">
        <f t="shared" si="788"/>
        <v>1</v>
      </c>
      <c r="AI1856" s="81">
        <f t="shared" si="789"/>
        <v>25</v>
      </c>
    </row>
    <row r="1857" spans="2:35" ht="30" x14ac:dyDescent="0.25">
      <c r="B1857" s="50" t="s">
        <v>82</v>
      </c>
      <c r="C1857" s="85">
        <v>658</v>
      </c>
      <c r="D1857" s="85">
        <f t="shared" si="744"/>
        <v>1</v>
      </c>
      <c r="E1857" s="260" t="s">
        <v>2721</v>
      </c>
      <c r="F1857" s="267" t="s">
        <v>903</v>
      </c>
      <c r="G1857" s="70">
        <v>0.39583333333333331</v>
      </c>
      <c r="H1857" s="70">
        <v>0.64930555555555558</v>
      </c>
      <c r="I1857" s="71">
        <v>44369</v>
      </c>
      <c r="J1857" s="71">
        <v>44370</v>
      </c>
      <c r="K1857" s="71">
        <v>44369</v>
      </c>
      <c r="L1857" s="71">
        <v>44369</v>
      </c>
      <c r="M1857" s="192">
        <v>0.39930555555555558</v>
      </c>
      <c r="N1857" s="192">
        <v>0.43402777777777773</v>
      </c>
      <c r="O1857" s="72" t="s">
        <v>2217</v>
      </c>
      <c r="P1857" s="50" t="s">
        <v>293</v>
      </c>
      <c r="Q1857" s="267" t="s">
        <v>47</v>
      </c>
      <c r="R1857" s="267" t="s">
        <v>2138</v>
      </c>
      <c r="S1857" s="267" t="s">
        <v>337</v>
      </c>
      <c r="T1857" s="50" t="s">
        <v>184</v>
      </c>
      <c r="U1857" s="151">
        <f t="shared" ref="U1857" si="790">+J1857-I1857</f>
        <v>1</v>
      </c>
      <c r="V1857" s="50">
        <f t="shared" ref="V1857" si="791">IF(AND(G1857&lt;&gt;"",H1857&lt;&gt;""),1,0)</f>
        <v>1</v>
      </c>
      <c r="W1857" s="152">
        <f t="shared" ref="W1857" si="792">IF(OR(V1857=0,G1857="",H1857=""),0,IF(AND(V1857=1,U1857&lt;1,I1857=J1857,(H1857-G1857)&lt;=0.2075),H1857-G1857,IF(AND(V1857=1,U1857&lt;1,I1857=J1857,(H1857-G1857)&gt;0.2075),H1857-G1857-0.083,IF(AND(V1857=1,U1857&gt;1),((U1857-1)*0.3541)+(H1857-$AE$5)+($AF$5-G1857-0.083),IF(AND(V1857=1,U1857=1,I1857&lt;&gt;J1857,(H1857-G1857)&lt;=0.332),(H1857-$AE$5)+($AF$5-G1857)-0.166,(H1857-$AE$5)+($AF$5-G1857))))))</f>
        <v>0.52497222222222217</v>
      </c>
      <c r="X1857" s="152">
        <f t="shared" ref="X1857" si="793">IF(OR(V1857=0,G1857="",H1857=""),0,IF(AND(V1857=1,U1857&lt;1,I1857=J1857,(H1857-G1857)&lt;=0.2075),H1857-G1857,IF(AND(V1857=1,U1857&lt;1,I1857=J1857,(H1857-G1857)&gt;0.2075),H1857-G1857-0.04167,IF(AND(V1857=1,U1857&gt;1),((U1857-1)*0.583)+(H1857-$AE$3)+($AF$3-G1857-0.04167),IF(AND(V1857=1,U1857=1,I1857&lt;&gt;J1857,(H1857-G1857)&lt;=0.332),(H1857-$AE$3)+($AF$3-G1857)-0.166,(H1857-$AE$3)+($AF$3-G1857))))))</f>
        <v>0.7541388888888888</v>
      </c>
      <c r="Y1857" s="134">
        <f t="shared" ref="Y1857" si="794">IFERROR(IF(H1857&gt;VLOOKUP(T1857,$AH$2:$AI$5,2,0),0,1),1)</f>
        <v>1</v>
      </c>
      <c r="Z1857" s="152">
        <f t="shared" ref="Z1857" si="795">IF(Y1857=1,0,($AF$3-H1857))</f>
        <v>0</v>
      </c>
      <c r="AA1857" s="152">
        <f t="shared" ref="AA1857" si="796">X1857+Z1857</f>
        <v>0.7541388888888888</v>
      </c>
      <c r="AB1857" s="91">
        <f t="shared" ref="AB1857" si="797">DAY(J1857)</f>
        <v>23</v>
      </c>
      <c r="AC1857" s="81">
        <f t="shared" ref="AC1857" si="798">MONTH(J1857)</f>
        <v>6</v>
      </c>
      <c r="AD1857" s="81">
        <f t="shared" ref="AD1857" si="799">WEEKNUM(J1857,21)</f>
        <v>25</v>
      </c>
      <c r="AE1857" s="81" t="str">
        <f t="shared" ref="AE1857" si="800">AC1857&amp;"-"&amp;AD1857</f>
        <v>6-25</v>
      </c>
      <c r="AF1857" s="152">
        <f t="shared" ref="AF1857" si="801">IFERROR(IF(OR(AH1857=0,M1857="",N1857=""),0,IF(AND(AH1857=1,AG1857&lt;1,K1857=L1857,(N1857-M1857)&lt;=0.2075),N1857-M1857,IF(AND(AH1857=1,AG1857&lt;1,K1857=L1857,(N1857-M1857)&gt;0.2075),N1857-M1857-0.083,IF(AND(AH1857=1,AG1857&gt;1),((AG1857-1)*0.3541)+(N1857-$AE$5)+($AF$5-M1857-0.083),IF(AND(AH1857=1,AG1857=1,K1857&lt;&gt;L1857,(N1857-M1857)&lt;=0.332),(N1857-$AE$5)+($AF$5-M1857)-0.166,(N1857-$AE$5)+($AF$5-M1857)))))),"")</f>
        <v>3.4722222222222154E-2</v>
      </c>
      <c r="AG1857" s="153">
        <f t="shared" ref="AG1857" si="802">(L1857-K1857)</f>
        <v>0</v>
      </c>
      <c r="AH1857" s="85">
        <f t="shared" ref="AH1857" si="803">IF(AND(R1857&lt;&gt;"",S1857&lt;&gt;""),1,0)</f>
        <v>1</v>
      </c>
      <c r="AI1857" s="81">
        <f t="shared" ref="AI1857" si="804">WEEKNUM(L1857,21)</f>
        <v>25</v>
      </c>
    </row>
    <row r="1858" spans="2:35" x14ac:dyDescent="0.25">
      <c r="B1858" s="50" t="s">
        <v>101</v>
      </c>
      <c r="C1858" s="85">
        <v>659</v>
      </c>
      <c r="D1858" s="85">
        <f t="shared" si="744"/>
        <v>1</v>
      </c>
      <c r="E1858" s="50" t="s">
        <v>2592</v>
      </c>
      <c r="F1858" s="50" t="s">
        <v>934</v>
      </c>
      <c r="G1858" s="70">
        <v>0.41666666666666669</v>
      </c>
      <c r="H1858" s="70">
        <v>0.45833333333333331</v>
      </c>
      <c r="I1858" s="71">
        <v>44369</v>
      </c>
      <c r="J1858" s="71">
        <v>44369</v>
      </c>
      <c r="K1858" s="71">
        <v>44369</v>
      </c>
      <c r="L1858" s="71">
        <v>44369</v>
      </c>
      <c r="M1858" s="70">
        <v>0.4375</v>
      </c>
      <c r="N1858" s="70">
        <v>0.45833333333333331</v>
      </c>
      <c r="O1858" s="50" t="s">
        <v>84</v>
      </c>
      <c r="P1858" s="50" t="s">
        <v>365</v>
      </c>
      <c r="Q1858" s="50" t="s">
        <v>77</v>
      </c>
      <c r="R1858" s="50" t="s">
        <v>351</v>
      </c>
      <c r="S1858" s="50" t="s">
        <v>337</v>
      </c>
      <c r="T1858" s="50" t="s">
        <v>185</v>
      </c>
      <c r="U1858" s="151">
        <f t="shared" si="775"/>
        <v>0</v>
      </c>
      <c r="V1858" s="50">
        <f t="shared" si="776"/>
        <v>1</v>
      </c>
      <c r="W1858" s="152">
        <f t="shared" si="777"/>
        <v>4.166666666666663E-2</v>
      </c>
      <c r="X1858" s="152">
        <f t="shared" si="778"/>
        <v>4.166666666666663E-2</v>
      </c>
      <c r="Y1858" s="134">
        <f t="shared" si="779"/>
        <v>1</v>
      </c>
      <c r="Z1858" s="152">
        <f t="shared" si="780"/>
        <v>0</v>
      </c>
      <c r="AA1858" s="152">
        <f t="shared" si="781"/>
        <v>4.166666666666663E-2</v>
      </c>
      <c r="AB1858" s="91">
        <f t="shared" si="782"/>
        <v>22</v>
      </c>
      <c r="AC1858" s="81">
        <f t="shared" si="783"/>
        <v>6</v>
      </c>
      <c r="AD1858" s="81">
        <f t="shared" si="784"/>
        <v>25</v>
      </c>
      <c r="AE1858" s="81" t="str">
        <f t="shared" si="785"/>
        <v>6-25</v>
      </c>
      <c r="AF1858" s="152">
        <f t="shared" si="786"/>
        <v>2.0833333333333315E-2</v>
      </c>
      <c r="AG1858" s="153">
        <f t="shared" si="787"/>
        <v>0</v>
      </c>
      <c r="AH1858" s="85">
        <f t="shared" si="788"/>
        <v>1</v>
      </c>
      <c r="AI1858" s="81">
        <f t="shared" si="789"/>
        <v>25</v>
      </c>
    </row>
    <row r="1859" spans="2:35" x14ac:dyDescent="0.25">
      <c r="B1859" s="50"/>
      <c r="C1859" s="85"/>
      <c r="D1859" s="85">
        <f t="shared" si="744"/>
        <v>1</v>
      </c>
      <c r="E1859" s="72" t="s">
        <v>2611</v>
      </c>
      <c r="F1859" s="50"/>
      <c r="G1859" s="50"/>
      <c r="H1859" s="50"/>
      <c r="I1859" s="50"/>
      <c r="J1859" s="50"/>
      <c r="K1859" s="71">
        <v>44369</v>
      </c>
      <c r="L1859" s="71">
        <v>44369</v>
      </c>
      <c r="M1859" s="70">
        <v>0.3125</v>
      </c>
      <c r="N1859" s="70">
        <v>0.72916666666666663</v>
      </c>
      <c r="O1859" s="50" t="s">
        <v>2612</v>
      </c>
      <c r="P1859" s="50"/>
      <c r="Q1859" s="50" t="s">
        <v>77</v>
      </c>
      <c r="R1859" s="50" t="s">
        <v>350</v>
      </c>
      <c r="S1859" s="50" t="s">
        <v>337</v>
      </c>
      <c r="T1859" s="50" t="s">
        <v>188</v>
      </c>
      <c r="U1859" s="151">
        <f t="shared" si="775"/>
        <v>0</v>
      </c>
      <c r="V1859" s="50">
        <f t="shared" si="776"/>
        <v>0</v>
      </c>
      <c r="W1859" s="152">
        <f t="shared" si="777"/>
        <v>0</v>
      </c>
      <c r="X1859" s="152">
        <f t="shared" si="778"/>
        <v>0</v>
      </c>
      <c r="Y1859" s="134">
        <f t="shared" si="779"/>
        <v>1</v>
      </c>
      <c r="Z1859" s="152">
        <f t="shared" si="780"/>
        <v>0</v>
      </c>
      <c r="AA1859" s="152">
        <f t="shared" si="781"/>
        <v>0</v>
      </c>
      <c r="AB1859" s="91">
        <f t="shared" si="782"/>
        <v>0</v>
      </c>
      <c r="AC1859" s="81">
        <f t="shared" si="783"/>
        <v>1</v>
      </c>
      <c r="AD1859" s="81">
        <f t="shared" si="784"/>
        <v>52</v>
      </c>
      <c r="AE1859" s="81" t="str">
        <f t="shared" si="785"/>
        <v>1-52</v>
      </c>
      <c r="AF1859" s="152">
        <f t="shared" si="786"/>
        <v>0.33366666666666661</v>
      </c>
      <c r="AG1859" s="153">
        <f t="shared" si="787"/>
        <v>0</v>
      </c>
      <c r="AH1859" s="85">
        <f t="shared" si="788"/>
        <v>1</v>
      </c>
      <c r="AI1859" s="81">
        <f t="shared" si="789"/>
        <v>25</v>
      </c>
    </row>
    <row r="1860" spans="2:35" ht="30" x14ac:dyDescent="0.25">
      <c r="B1860" s="50" t="s">
        <v>1019</v>
      </c>
      <c r="C1860" s="85">
        <v>660</v>
      </c>
      <c r="D1860" s="85">
        <f t="shared" si="744"/>
        <v>0</v>
      </c>
      <c r="E1860" s="72" t="s">
        <v>2637</v>
      </c>
      <c r="F1860" s="50" t="s">
        <v>887</v>
      </c>
      <c r="G1860" s="70">
        <v>0.32569444444444445</v>
      </c>
      <c r="H1860" s="70">
        <v>0.63194444444444442</v>
      </c>
      <c r="I1860" s="71">
        <v>44370</v>
      </c>
      <c r="J1860" s="71">
        <v>44370</v>
      </c>
      <c r="K1860" s="71">
        <v>44370</v>
      </c>
      <c r="L1860" s="71">
        <v>44370</v>
      </c>
      <c r="M1860" s="70">
        <v>0.34375</v>
      </c>
      <c r="N1860" s="70">
        <v>0.4375</v>
      </c>
      <c r="O1860" s="50" t="s">
        <v>400</v>
      </c>
      <c r="P1860" s="50" t="s">
        <v>1021</v>
      </c>
      <c r="Q1860" s="50" t="s">
        <v>47</v>
      </c>
      <c r="R1860" s="50" t="s">
        <v>352</v>
      </c>
      <c r="S1860" s="50" t="s">
        <v>337</v>
      </c>
      <c r="T1860" s="50" t="s">
        <v>185</v>
      </c>
      <c r="U1860" s="151">
        <f t="shared" si="775"/>
        <v>0</v>
      </c>
      <c r="V1860" s="50">
        <f t="shared" si="776"/>
        <v>1</v>
      </c>
      <c r="W1860" s="152">
        <f t="shared" si="777"/>
        <v>0.22324999999999995</v>
      </c>
      <c r="X1860" s="152">
        <f t="shared" si="778"/>
        <v>0.26457999999999998</v>
      </c>
      <c r="Y1860" s="134">
        <f t="shared" si="779"/>
        <v>0</v>
      </c>
      <c r="Z1860" s="152">
        <f t="shared" si="780"/>
        <v>0.24305555555555558</v>
      </c>
      <c r="AA1860" s="152">
        <f t="shared" si="781"/>
        <v>0.50763555555555562</v>
      </c>
      <c r="AB1860" s="91">
        <f t="shared" si="782"/>
        <v>23</v>
      </c>
      <c r="AC1860" s="81">
        <f t="shared" si="783"/>
        <v>6</v>
      </c>
      <c r="AD1860" s="81">
        <f t="shared" si="784"/>
        <v>25</v>
      </c>
      <c r="AE1860" s="81" t="str">
        <f t="shared" si="785"/>
        <v>6-25</v>
      </c>
      <c r="AF1860" s="152">
        <f t="shared" si="786"/>
        <v>9.375E-2</v>
      </c>
      <c r="AG1860" s="153">
        <f t="shared" si="787"/>
        <v>0</v>
      </c>
      <c r="AH1860" s="85">
        <f t="shared" si="788"/>
        <v>1</v>
      </c>
      <c r="AI1860" s="81">
        <f t="shared" si="789"/>
        <v>25</v>
      </c>
    </row>
    <row r="1861" spans="2:35" x14ac:dyDescent="0.25">
      <c r="B1861" s="50" t="s">
        <v>1019</v>
      </c>
      <c r="C1861" s="85">
        <v>660</v>
      </c>
      <c r="D1861" s="85">
        <f t="shared" si="744"/>
        <v>0</v>
      </c>
      <c r="E1861" s="72" t="s">
        <v>2640</v>
      </c>
      <c r="F1861" s="50" t="s">
        <v>903</v>
      </c>
      <c r="G1861" s="70">
        <v>0.32569444444444445</v>
      </c>
      <c r="H1861" s="70">
        <v>0.63194444444444442</v>
      </c>
      <c r="I1861" s="71">
        <v>44370</v>
      </c>
      <c r="J1861" s="71">
        <v>44370</v>
      </c>
      <c r="K1861" s="71">
        <v>44370</v>
      </c>
      <c r="L1861" s="71">
        <v>44370</v>
      </c>
      <c r="M1861" s="70">
        <v>0.33333333333333331</v>
      </c>
      <c r="N1861" s="70">
        <v>0.47916666666666669</v>
      </c>
      <c r="O1861" s="50" t="s">
        <v>271</v>
      </c>
      <c r="P1861" s="50" t="s">
        <v>1021</v>
      </c>
      <c r="Q1861" s="50" t="s">
        <v>47</v>
      </c>
      <c r="R1861" s="50" t="s">
        <v>443</v>
      </c>
      <c r="S1861" s="50" t="s">
        <v>336</v>
      </c>
      <c r="T1861" s="50" t="s">
        <v>185</v>
      </c>
      <c r="U1861" s="151">
        <f t="shared" si="775"/>
        <v>0</v>
      </c>
      <c r="V1861" s="50">
        <f t="shared" si="776"/>
        <v>1</v>
      </c>
      <c r="W1861" s="152">
        <f t="shared" si="777"/>
        <v>0.22324999999999995</v>
      </c>
      <c r="X1861" s="152">
        <f t="shared" si="778"/>
        <v>0.26457999999999998</v>
      </c>
      <c r="Y1861" s="134">
        <f t="shared" si="779"/>
        <v>0</v>
      </c>
      <c r="Z1861" s="152">
        <f t="shared" si="780"/>
        <v>0.24305555555555558</v>
      </c>
      <c r="AA1861" s="152">
        <f t="shared" si="781"/>
        <v>0.50763555555555562</v>
      </c>
      <c r="AB1861" s="91">
        <f t="shared" si="782"/>
        <v>23</v>
      </c>
      <c r="AC1861" s="81">
        <f t="shared" si="783"/>
        <v>6</v>
      </c>
      <c r="AD1861" s="81">
        <f t="shared" si="784"/>
        <v>25</v>
      </c>
      <c r="AE1861" s="81" t="str">
        <f t="shared" si="785"/>
        <v>6-25</v>
      </c>
      <c r="AF1861" s="152">
        <f t="shared" si="786"/>
        <v>0.14583333333333337</v>
      </c>
      <c r="AG1861" s="153">
        <f t="shared" si="787"/>
        <v>0</v>
      </c>
      <c r="AH1861" s="85">
        <f t="shared" si="788"/>
        <v>1</v>
      </c>
      <c r="AI1861" s="81">
        <f t="shared" si="789"/>
        <v>25</v>
      </c>
    </row>
    <row r="1862" spans="2:35" ht="30" x14ac:dyDescent="0.25">
      <c r="B1862" s="50" t="s">
        <v>2728</v>
      </c>
      <c r="C1862" s="85">
        <v>660</v>
      </c>
      <c r="D1862" s="85">
        <f t="shared" si="744"/>
        <v>0</v>
      </c>
      <c r="E1862" s="72" t="s">
        <v>2639</v>
      </c>
      <c r="F1862" s="50" t="s">
        <v>903</v>
      </c>
      <c r="G1862" s="70">
        <v>0.32569444444444445</v>
      </c>
      <c r="H1862" s="70">
        <v>0.63194444444444442</v>
      </c>
      <c r="I1862" s="71">
        <v>44370</v>
      </c>
      <c r="J1862" s="71">
        <v>44370</v>
      </c>
      <c r="K1862" s="71">
        <v>44370</v>
      </c>
      <c r="L1862" s="71">
        <v>44370</v>
      </c>
      <c r="M1862" s="70">
        <v>0.63194444444444442</v>
      </c>
      <c r="N1862" s="70">
        <v>0.63194444444444442</v>
      </c>
      <c r="O1862" s="50" t="s">
        <v>684</v>
      </c>
      <c r="P1862" s="50" t="s">
        <v>1021</v>
      </c>
      <c r="Q1862" s="50" t="s">
        <v>47</v>
      </c>
      <c r="R1862" s="50" t="s">
        <v>443</v>
      </c>
      <c r="S1862" s="50" t="s">
        <v>336</v>
      </c>
      <c r="T1862" s="50" t="s">
        <v>185</v>
      </c>
      <c r="U1862" s="151">
        <f t="shared" si="775"/>
        <v>0</v>
      </c>
      <c r="V1862" s="50">
        <f t="shared" si="776"/>
        <v>1</v>
      </c>
      <c r="W1862" s="152">
        <f t="shared" si="777"/>
        <v>0.22324999999999995</v>
      </c>
      <c r="X1862" s="152">
        <f t="shared" si="778"/>
        <v>0.26457999999999998</v>
      </c>
      <c r="Y1862" s="134">
        <f t="shared" si="779"/>
        <v>0</v>
      </c>
      <c r="Z1862" s="152">
        <f t="shared" si="780"/>
        <v>0.24305555555555558</v>
      </c>
      <c r="AA1862" s="152">
        <f t="shared" si="781"/>
        <v>0.50763555555555562</v>
      </c>
      <c r="AB1862" s="91">
        <f t="shared" si="782"/>
        <v>23</v>
      </c>
      <c r="AC1862" s="81">
        <f t="shared" si="783"/>
        <v>6</v>
      </c>
      <c r="AD1862" s="81">
        <f t="shared" si="784"/>
        <v>25</v>
      </c>
      <c r="AE1862" s="81" t="str">
        <f t="shared" si="785"/>
        <v>6-25</v>
      </c>
      <c r="AF1862" s="152">
        <f t="shared" si="786"/>
        <v>0</v>
      </c>
      <c r="AG1862" s="153">
        <f t="shared" si="787"/>
        <v>0</v>
      </c>
      <c r="AH1862" s="85">
        <f t="shared" si="788"/>
        <v>1</v>
      </c>
      <c r="AI1862" s="81">
        <f t="shared" si="789"/>
        <v>25</v>
      </c>
    </row>
    <row r="1863" spans="2:35" x14ac:dyDescent="0.25">
      <c r="B1863" s="50" t="s">
        <v>1019</v>
      </c>
      <c r="C1863" s="85">
        <v>660</v>
      </c>
      <c r="D1863" s="85">
        <f t="shared" si="744"/>
        <v>0</v>
      </c>
      <c r="E1863" s="72" t="s">
        <v>2638</v>
      </c>
      <c r="F1863" s="50" t="s">
        <v>2114</v>
      </c>
      <c r="G1863" s="70">
        <v>0.32569444444444445</v>
      </c>
      <c r="H1863" s="70">
        <v>0.63194444444444442</v>
      </c>
      <c r="I1863" s="71">
        <v>44370</v>
      </c>
      <c r="J1863" s="71">
        <v>44370</v>
      </c>
      <c r="K1863" s="71">
        <v>44370</v>
      </c>
      <c r="L1863" s="71">
        <v>44370</v>
      </c>
      <c r="M1863" s="70">
        <v>0.35416666666666669</v>
      </c>
      <c r="N1863" s="70">
        <v>0.39583333333333331</v>
      </c>
      <c r="O1863" s="50" t="s">
        <v>372</v>
      </c>
      <c r="P1863" s="50" t="s">
        <v>1021</v>
      </c>
      <c r="Q1863" s="50" t="s">
        <v>47</v>
      </c>
      <c r="R1863" s="50" t="s">
        <v>349</v>
      </c>
      <c r="S1863" s="50" t="s">
        <v>337</v>
      </c>
      <c r="T1863" s="50" t="s">
        <v>185</v>
      </c>
      <c r="U1863" s="151">
        <f t="shared" si="775"/>
        <v>0</v>
      </c>
      <c r="V1863" s="50">
        <f t="shared" si="776"/>
        <v>1</v>
      </c>
      <c r="W1863" s="152">
        <f t="shared" si="777"/>
        <v>0.22324999999999995</v>
      </c>
      <c r="X1863" s="152">
        <f t="shared" si="778"/>
        <v>0.26457999999999998</v>
      </c>
      <c r="Y1863" s="134">
        <f t="shared" si="779"/>
        <v>0</v>
      </c>
      <c r="Z1863" s="152">
        <f t="shared" si="780"/>
        <v>0.24305555555555558</v>
      </c>
      <c r="AA1863" s="152">
        <f t="shared" si="781"/>
        <v>0.50763555555555562</v>
      </c>
      <c r="AB1863" s="91">
        <f t="shared" si="782"/>
        <v>23</v>
      </c>
      <c r="AC1863" s="81">
        <f t="shared" si="783"/>
        <v>6</v>
      </c>
      <c r="AD1863" s="81">
        <f t="shared" si="784"/>
        <v>25</v>
      </c>
      <c r="AE1863" s="81" t="str">
        <f t="shared" si="785"/>
        <v>6-25</v>
      </c>
      <c r="AF1863" s="152">
        <f t="shared" si="786"/>
        <v>4.166666666666663E-2</v>
      </c>
      <c r="AG1863" s="153">
        <f t="shared" si="787"/>
        <v>0</v>
      </c>
      <c r="AH1863" s="85">
        <f t="shared" si="788"/>
        <v>1</v>
      </c>
      <c r="AI1863" s="81">
        <f t="shared" si="789"/>
        <v>25</v>
      </c>
    </row>
    <row r="1864" spans="2:35" ht="30" x14ac:dyDescent="0.25">
      <c r="B1864" s="50" t="s">
        <v>2728</v>
      </c>
      <c r="C1864" s="85">
        <v>660</v>
      </c>
      <c r="D1864" s="85">
        <f t="shared" si="744"/>
        <v>0</v>
      </c>
      <c r="E1864" s="72" t="s">
        <v>2729</v>
      </c>
      <c r="F1864" s="50" t="s">
        <v>903</v>
      </c>
      <c r="G1864" s="70">
        <v>0.32569444444444445</v>
      </c>
      <c r="H1864" s="70">
        <v>0.63194444444444442</v>
      </c>
      <c r="I1864" s="71">
        <v>44370</v>
      </c>
      <c r="J1864" s="71">
        <v>44370</v>
      </c>
      <c r="K1864" s="71">
        <v>44370</v>
      </c>
      <c r="L1864" s="71">
        <v>44370</v>
      </c>
      <c r="M1864" s="70">
        <v>0.35416666666666669</v>
      </c>
      <c r="N1864" s="70">
        <v>0.63124999999999998</v>
      </c>
      <c r="O1864" s="72" t="s">
        <v>2137</v>
      </c>
      <c r="P1864" s="50" t="s">
        <v>1021</v>
      </c>
      <c r="Q1864" s="50" t="s">
        <v>47</v>
      </c>
      <c r="R1864" s="50" t="s">
        <v>2138</v>
      </c>
      <c r="S1864" s="50" t="s">
        <v>337</v>
      </c>
      <c r="T1864" s="50" t="s">
        <v>185</v>
      </c>
      <c r="U1864" s="151">
        <f t="shared" ref="U1864" si="805">+J1864-I1864</f>
        <v>0</v>
      </c>
      <c r="V1864" s="50">
        <f t="shared" ref="V1864" si="806">IF(AND(G1864&lt;&gt;"",H1864&lt;&gt;""),1,0)</f>
        <v>1</v>
      </c>
      <c r="W1864" s="152">
        <f t="shared" ref="W1864" si="807">IF(OR(V1864=0,G1864="",H1864=""),0,IF(AND(V1864=1,U1864&lt;1,I1864=J1864,(H1864-G1864)&lt;=0.2075),H1864-G1864,IF(AND(V1864=1,U1864&lt;1,I1864=J1864,(H1864-G1864)&gt;0.2075),H1864-G1864-0.083,IF(AND(V1864=1,U1864&gt;1),((U1864-1)*0.3541)+(H1864-$AE$5)+($AF$5-G1864-0.083),IF(AND(V1864=1,U1864=1,I1864&lt;&gt;J1864,(H1864-G1864)&lt;=0.332),(H1864-$AE$5)+($AF$5-G1864)-0.166,(H1864-$AE$5)+($AF$5-G1864))))))</f>
        <v>0.22324999999999995</v>
      </c>
      <c r="X1864" s="152">
        <f t="shared" ref="X1864" si="808">IF(OR(V1864=0,G1864="",H1864=""),0,IF(AND(V1864=1,U1864&lt;1,I1864=J1864,(H1864-G1864)&lt;=0.2075),H1864-G1864,IF(AND(V1864=1,U1864&lt;1,I1864=J1864,(H1864-G1864)&gt;0.2075),H1864-G1864-0.04167,IF(AND(V1864=1,U1864&gt;1),((U1864-1)*0.583)+(H1864-$AE$3)+($AF$3-G1864-0.04167),IF(AND(V1864=1,U1864=1,I1864&lt;&gt;J1864,(H1864-G1864)&lt;=0.332),(H1864-$AE$3)+($AF$3-G1864)-0.166,(H1864-$AE$3)+($AF$3-G1864))))))</f>
        <v>0.26457999999999998</v>
      </c>
      <c r="Y1864" s="134">
        <f t="shared" ref="Y1864" si="809">IFERROR(IF(H1864&gt;VLOOKUP(T1864,$AH$2:$AI$5,2,0),0,1),1)</f>
        <v>0</v>
      </c>
      <c r="Z1864" s="152">
        <f t="shared" ref="Z1864" si="810">IF(Y1864=1,0,($AF$3-H1864))</f>
        <v>0.24305555555555558</v>
      </c>
      <c r="AA1864" s="152">
        <f t="shared" ref="AA1864" si="811">X1864+Z1864</f>
        <v>0.50763555555555562</v>
      </c>
      <c r="AB1864" s="91">
        <f t="shared" ref="AB1864" si="812">DAY(J1864)</f>
        <v>23</v>
      </c>
      <c r="AC1864" s="81">
        <f t="shared" ref="AC1864" si="813">MONTH(J1864)</f>
        <v>6</v>
      </c>
      <c r="AD1864" s="81">
        <f t="shared" ref="AD1864" si="814">WEEKNUM(J1864,21)</f>
        <v>25</v>
      </c>
      <c r="AE1864" s="81" t="str">
        <f t="shared" ref="AE1864" si="815">AC1864&amp;"-"&amp;AD1864</f>
        <v>6-25</v>
      </c>
      <c r="AF1864" s="152">
        <f t="shared" ref="AF1864" si="816">IFERROR(IF(OR(AH1864=0,M1864="",N1864=""),0,IF(AND(AH1864=1,AG1864&lt;1,K1864=L1864,(N1864-M1864)&lt;=0.2075),N1864-M1864,IF(AND(AH1864=1,AG1864&lt;1,K1864=L1864,(N1864-M1864)&gt;0.2075),N1864-M1864-0.083,IF(AND(AH1864=1,AG1864&gt;1),((AG1864-1)*0.3541)+(N1864-$AE$5)+($AF$5-M1864-0.083),IF(AND(AH1864=1,AG1864=1,K1864&lt;&gt;L1864,(N1864-M1864)&lt;=0.332),(N1864-$AE$5)+($AF$5-M1864)-0.166,(N1864-$AE$5)+($AF$5-M1864)))))),"")</f>
        <v>0.19408333333333327</v>
      </c>
      <c r="AG1864" s="153">
        <f t="shared" ref="AG1864" si="817">(L1864-K1864)</f>
        <v>0</v>
      </c>
      <c r="AH1864" s="85">
        <f t="shared" ref="AH1864" si="818">IF(AND(R1864&lt;&gt;"",S1864&lt;&gt;""),1,0)</f>
        <v>1</v>
      </c>
      <c r="AI1864" s="81">
        <f t="shared" ref="AI1864" si="819">WEEKNUM(L1864,21)</f>
        <v>25</v>
      </c>
    </row>
    <row r="1865" spans="2:35" ht="30" x14ac:dyDescent="0.25">
      <c r="B1865" s="50" t="s">
        <v>1019</v>
      </c>
      <c r="C1865" s="85">
        <v>660</v>
      </c>
      <c r="D1865" s="85">
        <f t="shared" si="744"/>
        <v>1</v>
      </c>
      <c r="E1865" s="72" t="s">
        <v>2730</v>
      </c>
      <c r="F1865" s="50" t="s">
        <v>903</v>
      </c>
      <c r="G1865" s="70">
        <v>0.32569444444444445</v>
      </c>
      <c r="H1865" s="70">
        <v>0.63194444444444442</v>
      </c>
      <c r="I1865" s="71">
        <v>44370</v>
      </c>
      <c r="J1865" s="71">
        <v>44370</v>
      </c>
      <c r="K1865" s="71">
        <v>44370</v>
      </c>
      <c r="L1865" s="71">
        <v>44370</v>
      </c>
      <c r="M1865" s="70">
        <v>0.35416666666666669</v>
      </c>
      <c r="N1865" s="70">
        <v>0.61388888888888882</v>
      </c>
      <c r="O1865" s="72" t="s">
        <v>2137</v>
      </c>
      <c r="P1865" s="50" t="s">
        <v>1021</v>
      </c>
      <c r="Q1865" s="50" t="s">
        <v>47</v>
      </c>
      <c r="R1865" s="50" t="s">
        <v>2138</v>
      </c>
      <c r="S1865" s="50" t="s">
        <v>337</v>
      </c>
      <c r="T1865" s="50" t="s">
        <v>185</v>
      </c>
      <c r="U1865" s="151">
        <f t="shared" ref="U1865" si="820">+J1865-I1865</f>
        <v>0</v>
      </c>
      <c r="V1865" s="50">
        <f t="shared" ref="V1865" si="821">IF(AND(G1865&lt;&gt;"",H1865&lt;&gt;""),1,0)</f>
        <v>1</v>
      </c>
      <c r="W1865" s="152">
        <f t="shared" ref="W1865" si="822">IF(OR(V1865=0,G1865="",H1865=""),0,IF(AND(V1865=1,U1865&lt;1,I1865=J1865,(H1865-G1865)&lt;=0.2075),H1865-G1865,IF(AND(V1865=1,U1865&lt;1,I1865=J1865,(H1865-G1865)&gt;0.2075),H1865-G1865-0.083,IF(AND(V1865=1,U1865&gt;1),((U1865-1)*0.3541)+(H1865-$AE$5)+($AF$5-G1865-0.083),IF(AND(V1865=1,U1865=1,I1865&lt;&gt;J1865,(H1865-G1865)&lt;=0.332),(H1865-$AE$5)+($AF$5-G1865)-0.166,(H1865-$AE$5)+($AF$5-G1865))))))</f>
        <v>0.22324999999999995</v>
      </c>
      <c r="X1865" s="152">
        <f t="shared" ref="X1865" si="823">IF(OR(V1865=0,G1865="",H1865=""),0,IF(AND(V1865=1,U1865&lt;1,I1865=J1865,(H1865-G1865)&lt;=0.2075),H1865-G1865,IF(AND(V1865=1,U1865&lt;1,I1865=J1865,(H1865-G1865)&gt;0.2075),H1865-G1865-0.04167,IF(AND(V1865=1,U1865&gt;1),((U1865-1)*0.583)+(H1865-$AE$3)+($AF$3-G1865-0.04167),IF(AND(V1865=1,U1865=1,I1865&lt;&gt;J1865,(H1865-G1865)&lt;=0.332),(H1865-$AE$3)+($AF$3-G1865)-0.166,(H1865-$AE$3)+($AF$3-G1865))))))</f>
        <v>0.26457999999999998</v>
      </c>
      <c r="Y1865" s="134">
        <f t="shared" ref="Y1865" si="824">IFERROR(IF(H1865&gt;VLOOKUP(T1865,$AH$2:$AI$5,2,0),0,1),1)</f>
        <v>0</v>
      </c>
      <c r="Z1865" s="152">
        <f t="shared" ref="Z1865" si="825">IF(Y1865=1,0,($AF$3-H1865))</f>
        <v>0.24305555555555558</v>
      </c>
      <c r="AA1865" s="152">
        <f t="shared" ref="AA1865" si="826">X1865+Z1865</f>
        <v>0.50763555555555562</v>
      </c>
      <c r="AB1865" s="91">
        <f t="shared" ref="AB1865" si="827">DAY(J1865)</f>
        <v>23</v>
      </c>
      <c r="AC1865" s="81">
        <f t="shared" ref="AC1865" si="828">MONTH(J1865)</f>
        <v>6</v>
      </c>
      <c r="AD1865" s="81">
        <f t="shared" ref="AD1865" si="829">WEEKNUM(J1865,21)</f>
        <v>25</v>
      </c>
      <c r="AE1865" s="81" t="str">
        <f t="shared" ref="AE1865" si="830">AC1865&amp;"-"&amp;AD1865</f>
        <v>6-25</v>
      </c>
      <c r="AF1865" s="152">
        <f t="shared" ref="AF1865" si="831">IFERROR(IF(OR(AH1865=0,M1865="",N1865=""),0,IF(AND(AH1865=1,AG1865&lt;1,K1865=L1865,(N1865-M1865)&lt;=0.2075),N1865-M1865,IF(AND(AH1865=1,AG1865&lt;1,K1865=L1865,(N1865-M1865)&gt;0.2075),N1865-M1865-0.083,IF(AND(AH1865=1,AG1865&gt;1),((AG1865-1)*0.3541)+(N1865-$AE$5)+($AF$5-M1865-0.083),IF(AND(AH1865=1,AG1865=1,K1865&lt;&gt;L1865,(N1865-M1865)&lt;=0.332),(N1865-$AE$5)+($AF$5-M1865)-0.166,(N1865-$AE$5)+($AF$5-M1865)))))),"")</f>
        <v>0.17672222222222211</v>
      </c>
      <c r="AG1865" s="153">
        <f t="shared" ref="AG1865" si="832">(L1865-K1865)</f>
        <v>0</v>
      </c>
      <c r="AH1865" s="85">
        <f t="shared" ref="AH1865" si="833">IF(AND(R1865&lt;&gt;"",S1865&lt;&gt;""),1,0)</f>
        <v>1</v>
      </c>
      <c r="AI1865" s="81">
        <f t="shared" ref="AI1865" si="834">WEEKNUM(L1865,21)</f>
        <v>25</v>
      </c>
    </row>
    <row r="1866" spans="2:35" ht="45" x14ac:dyDescent="0.25">
      <c r="B1866" s="50" t="s">
        <v>86</v>
      </c>
      <c r="C1866" s="85">
        <v>661</v>
      </c>
      <c r="D1866" s="85">
        <f t="shared" si="744"/>
        <v>1</v>
      </c>
      <c r="E1866" s="72" t="s">
        <v>2642</v>
      </c>
      <c r="F1866" s="50" t="s">
        <v>887</v>
      </c>
      <c r="G1866" s="70">
        <v>0.34722222222222227</v>
      </c>
      <c r="H1866" s="70">
        <v>0.50694444444444442</v>
      </c>
      <c r="I1866" s="71">
        <v>44370</v>
      </c>
      <c r="J1866" s="71">
        <v>44370</v>
      </c>
      <c r="K1866" s="71">
        <v>44370</v>
      </c>
      <c r="L1866" s="71">
        <v>44370</v>
      </c>
      <c r="M1866" s="70">
        <v>0.34722222222222227</v>
      </c>
      <c r="N1866" s="70">
        <v>0.50694444444444442</v>
      </c>
      <c r="O1866" s="50" t="s">
        <v>65</v>
      </c>
      <c r="P1866" s="50" t="s">
        <v>2643</v>
      </c>
      <c r="Q1866" s="50" t="s">
        <v>77</v>
      </c>
      <c r="R1866" s="50" t="s">
        <v>351</v>
      </c>
      <c r="S1866" s="50" t="s">
        <v>336</v>
      </c>
      <c r="T1866" s="50" t="s">
        <v>184</v>
      </c>
      <c r="U1866" s="151">
        <f t="shared" si="775"/>
        <v>0</v>
      </c>
      <c r="V1866" s="50">
        <f t="shared" si="776"/>
        <v>1</v>
      </c>
      <c r="W1866" s="152">
        <f t="shared" si="777"/>
        <v>0.15972222222222215</v>
      </c>
      <c r="X1866" s="152">
        <f t="shared" si="778"/>
        <v>0.15972222222222215</v>
      </c>
      <c r="Y1866" s="134">
        <f t="shared" si="779"/>
        <v>1</v>
      </c>
      <c r="Z1866" s="152">
        <f t="shared" si="780"/>
        <v>0</v>
      </c>
      <c r="AA1866" s="152">
        <f t="shared" si="781"/>
        <v>0.15972222222222215</v>
      </c>
      <c r="AB1866" s="91">
        <f t="shared" si="782"/>
        <v>23</v>
      </c>
      <c r="AC1866" s="81">
        <f t="shared" si="783"/>
        <v>6</v>
      </c>
      <c r="AD1866" s="81">
        <f t="shared" si="784"/>
        <v>25</v>
      </c>
      <c r="AE1866" s="81" t="str">
        <f t="shared" si="785"/>
        <v>6-25</v>
      </c>
      <c r="AF1866" s="152">
        <f t="shared" si="786"/>
        <v>0.15972222222222215</v>
      </c>
      <c r="AG1866" s="153">
        <f t="shared" si="787"/>
        <v>0</v>
      </c>
      <c r="AH1866" s="85">
        <f t="shared" si="788"/>
        <v>1</v>
      </c>
      <c r="AI1866" s="81">
        <f t="shared" si="789"/>
        <v>25</v>
      </c>
    </row>
    <row r="1867" spans="2:35" x14ac:dyDescent="0.25">
      <c r="B1867" s="50" t="s">
        <v>2194</v>
      </c>
      <c r="C1867" s="85">
        <v>662</v>
      </c>
      <c r="D1867" s="85">
        <f t="shared" si="744"/>
        <v>1</v>
      </c>
      <c r="E1867" s="50" t="s">
        <v>2644</v>
      </c>
      <c r="F1867" s="50" t="s">
        <v>903</v>
      </c>
      <c r="G1867" s="70">
        <v>0.36527777777777781</v>
      </c>
      <c r="H1867" s="70">
        <v>0.37638888888888888</v>
      </c>
      <c r="I1867" s="71">
        <v>44370</v>
      </c>
      <c r="J1867" s="71">
        <v>44370</v>
      </c>
      <c r="K1867" s="71">
        <v>44370</v>
      </c>
      <c r="L1867" s="71">
        <v>44370</v>
      </c>
      <c r="M1867" s="70">
        <v>0.36527777777777781</v>
      </c>
      <c r="N1867" s="70">
        <v>0.37638888888888888</v>
      </c>
      <c r="O1867" s="50" t="s">
        <v>2176</v>
      </c>
      <c r="P1867" s="50"/>
      <c r="Q1867" s="50" t="s">
        <v>47</v>
      </c>
      <c r="R1867" s="50" t="s">
        <v>443</v>
      </c>
      <c r="S1867" s="50" t="s">
        <v>337</v>
      </c>
      <c r="T1867" s="50" t="s">
        <v>189</v>
      </c>
      <c r="U1867" s="151">
        <f t="shared" si="775"/>
        <v>0</v>
      </c>
      <c r="V1867" s="50">
        <f t="shared" si="776"/>
        <v>1</v>
      </c>
      <c r="W1867" s="152">
        <f t="shared" si="777"/>
        <v>1.1111111111111072E-2</v>
      </c>
      <c r="X1867" s="152">
        <f t="shared" si="778"/>
        <v>1.1111111111111072E-2</v>
      </c>
      <c r="Y1867" s="134">
        <f t="shared" si="779"/>
        <v>1</v>
      </c>
      <c r="Z1867" s="152">
        <f t="shared" si="780"/>
        <v>0</v>
      </c>
      <c r="AA1867" s="152">
        <f t="shared" si="781"/>
        <v>1.1111111111111072E-2</v>
      </c>
      <c r="AB1867" s="91">
        <f t="shared" si="782"/>
        <v>23</v>
      </c>
      <c r="AC1867" s="81">
        <f t="shared" si="783"/>
        <v>6</v>
      </c>
      <c r="AD1867" s="81">
        <f t="shared" si="784"/>
        <v>25</v>
      </c>
      <c r="AE1867" s="81" t="str">
        <f t="shared" si="785"/>
        <v>6-25</v>
      </c>
      <c r="AF1867" s="152">
        <f t="shared" si="786"/>
        <v>1.1111111111111072E-2</v>
      </c>
      <c r="AG1867" s="153">
        <f t="shared" si="787"/>
        <v>0</v>
      </c>
      <c r="AH1867" s="85">
        <f t="shared" si="788"/>
        <v>1</v>
      </c>
      <c r="AI1867" s="81">
        <f t="shared" si="789"/>
        <v>25</v>
      </c>
    </row>
    <row r="1868" spans="2:35" ht="30" x14ac:dyDescent="0.25">
      <c r="B1868" s="50" t="s">
        <v>95</v>
      </c>
      <c r="C1868" s="85">
        <v>663</v>
      </c>
      <c r="D1868" s="85">
        <f t="shared" si="744"/>
        <v>1</v>
      </c>
      <c r="E1868" s="72"/>
      <c r="F1868" s="50" t="s">
        <v>1908</v>
      </c>
      <c r="G1868" s="70">
        <v>0.43402777777777773</v>
      </c>
      <c r="H1868" s="70">
        <v>0.5</v>
      </c>
      <c r="I1868" s="71">
        <v>44370</v>
      </c>
      <c r="J1868" s="71">
        <v>44370</v>
      </c>
      <c r="K1868" s="71">
        <v>44370</v>
      </c>
      <c r="L1868" s="71">
        <v>44370</v>
      </c>
      <c r="M1868" s="70">
        <v>0.43402777777777773</v>
      </c>
      <c r="N1868" s="70">
        <v>0.5</v>
      </c>
      <c r="O1868" s="72" t="s">
        <v>2636</v>
      </c>
      <c r="P1868" s="50" t="s">
        <v>96</v>
      </c>
      <c r="Q1868" s="50" t="s">
        <v>77</v>
      </c>
      <c r="R1868" s="50" t="s">
        <v>349</v>
      </c>
      <c r="S1868" s="50" t="s">
        <v>337</v>
      </c>
      <c r="T1868" s="50" t="s">
        <v>188</v>
      </c>
      <c r="U1868" s="151">
        <f t="shared" si="775"/>
        <v>0</v>
      </c>
      <c r="V1868" s="50">
        <f t="shared" si="776"/>
        <v>1</v>
      </c>
      <c r="W1868" s="152">
        <f t="shared" si="777"/>
        <v>6.5972222222222265E-2</v>
      </c>
      <c r="X1868" s="152">
        <f t="shared" si="778"/>
        <v>6.5972222222222265E-2</v>
      </c>
      <c r="Y1868" s="134">
        <f t="shared" si="779"/>
        <v>1</v>
      </c>
      <c r="Z1868" s="152">
        <f t="shared" si="780"/>
        <v>0</v>
      </c>
      <c r="AA1868" s="152">
        <f t="shared" si="781"/>
        <v>6.5972222222222265E-2</v>
      </c>
      <c r="AB1868" s="91">
        <f t="shared" si="782"/>
        <v>23</v>
      </c>
      <c r="AC1868" s="81">
        <f t="shared" si="783"/>
        <v>6</v>
      </c>
      <c r="AD1868" s="81">
        <f t="shared" si="784"/>
        <v>25</v>
      </c>
      <c r="AE1868" s="81" t="str">
        <f t="shared" si="785"/>
        <v>6-25</v>
      </c>
      <c r="AF1868" s="152">
        <f t="shared" si="786"/>
        <v>6.5972222222222265E-2</v>
      </c>
      <c r="AG1868" s="153">
        <f t="shared" si="787"/>
        <v>0</v>
      </c>
      <c r="AH1868" s="85">
        <f t="shared" si="788"/>
        <v>1</v>
      </c>
      <c r="AI1868" s="81">
        <f t="shared" si="789"/>
        <v>25</v>
      </c>
    </row>
    <row r="1869" spans="2:35" x14ac:dyDescent="0.25">
      <c r="B1869" s="50" t="s">
        <v>1064</v>
      </c>
      <c r="C1869" s="85">
        <v>664</v>
      </c>
      <c r="D1869" s="85">
        <f t="shared" si="744"/>
        <v>0</v>
      </c>
      <c r="E1869" s="72" t="s">
        <v>2652</v>
      </c>
      <c r="F1869" s="50" t="s">
        <v>441</v>
      </c>
      <c r="G1869" s="70">
        <v>0.54166666666666663</v>
      </c>
      <c r="H1869" s="161"/>
      <c r="I1869" s="71">
        <v>44370</v>
      </c>
      <c r="J1869" s="100"/>
      <c r="K1869" s="71">
        <v>44370</v>
      </c>
      <c r="L1869" s="71">
        <v>44370</v>
      </c>
      <c r="M1869" s="70">
        <v>0.54166666666666663</v>
      </c>
      <c r="N1869" s="70">
        <v>0.66666666666666663</v>
      </c>
      <c r="O1869" s="72" t="s">
        <v>2654</v>
      </c>
      <c r="P1869" s="50" t="s">
        <v>1066</v>
      </c>
      <c r="Q1869" s="50" t="s">
        <v>47</v>
      </c>
      <c r="R1869" s="50" t="s">
        <v>441</v>
      </c>
      <c r="S1869" s="50" t="s">
        <v>336</v>
      </c>
      <c r="T1869" s="50" t="s">
        <v>185</v>
      </c>
      <c r="U1869" s="151">
        <f t="shared" si="775"/>
        <v>-44370</v>
      </c>
      <c r="V1869" s="50">
        <f t="shared" si="776"/>
        <v>0</v>
      </c>
      <c r="W1869" s="152">
        <f t="shared" si="777"/>
        <v>0</v>
      </c>
      <c r="X1869" s="152">
        <f t="shared" si="778"/>
        <v>0</v>
      </c>
      <c r="Y1869" s="134">
        <f t="shared" si="779"/>
        <v>1</v>
      </c>
      <c r="Z1869" s="152">
        <f t="shared" si="780"/>
        <v>0</v>
      </c>
      <c r="AA1869" s="152">
        <f t="shared" si="781"/>
        <v>0</v>
      </c>
      <c r="AB1869" s="91">
        <f t="shared" si="782"/>
        <v>0</v>
      </c>
      <c r="AC1869" s="81">
        <f t="shared" si="783"/>
        <v>1</v>
      </c>
      <c r="AD1869" s="81">
        <f t="shared" si="784"/>
        <v>52</v>
      </c>
      <c r="AE1869" s="81" t="str">
        <f t="shared" si="785"/>
        <v>1-52</v>
      </c>
      <c r="AF1869" s="152">
        <f t="shared" si="786"/>
        <v>0.125</v>
      </c>
      <c r="AG1869" s="153">
        <f t="shared" si="787"/>
        <v>0</v>
      </c>
      <c r="AH1869" s="85">
        <f t="shared" si="788"/>
        <v>1</v>
      </c>
      <c r="AI1869" s="81">
        <f t="shared" si="789"/>
        <v>25</v>
      </c>
    </row>
    <row r="1870" spans="2:35" x14ac:dyDescent="0.25">
      <c r="B1870" s="50" t="s">
        <v>1064</v>
      </c>
      <c r="C1870" s="85">
        <v>664</v>
      </c>
      <c r="D1870" s="85">
        <f t="shared" si="744"/>
        <v>0</v>
      </c>
      <c r="E1870" s="72" t="s">
        <v>239</v>
      </c>
      <c r="F1870" s="50" t="s">
        <v>441</v>
      </c>
      <c r="G1870" s="70">
        <v>0.54166666666666663</v>
      </c>
      <c r="H1870" s="83"/>
      <c r="I1870" s="71">
        <v>44370</v>
      </c>
      <c r="J1870" s="83"/>
      <c r="K1870" s="71">
        <v>44370</v>
      </c>
      <c r="L1870" s="71">
        <v>44370</v>
      </c>
      <c r="M1870" s="70">
        <v>0.66666666666666663</v>
      </c>
      <c r="N1870" s="70">
        <v>0.72916666666666663</v>
      </c>
      <c r="O1870" s="50" t="s">
        <v>684</v>
      </c>
      <c r="P1870" s="50" t="s">
        <v>1066</v>
      </c>
      <c r="Q1870" s="50" t="s">
        <v>47</v>
      </c>
      <c r="R1870" s="50" t="s">
        <v>441</v>
      </c>
      <c r="S1870" s="50" t="s">
        <v>336</v>
      </c>
      <c r="T1870" s="50" t="s">
        <v>185</v>
      </c>
      <c r="U1870" s="151">
        <f t="shared" si="775"/>
        <v>-44370</v>
      </c>
      <c r="V1870" s="50">
        <f t="shared" si="776"/>
        <v>0</v>
      </c>
      <c r="W1870" s="152">
        <f t="shared" si="777"/>
        <v>0</v>
      </c>
      <c r="X1870" s="152">
        <f t="shared" si="778"/>
        <v>0</v>
      </c>
      <c r="Y1870" s="134">
        <f t="shared" si="779"/>
        <v>1</v>
      </c>
      <c r="Z1870" s="152">
        <f t="shared" si="780"/>
        <v>0</v>
      </c>
      <c r="AA1870" s="152">
        <f t="shared" si="781"/>
        <v>0</v>
      </c>
      <c r="AB1870" s="91">
        <f t="shared" si="782"/>
        <v>0</v>
      </c>
      <c r="AC1870" s="81">
        <f t="shared" si="783"/>
        <v>1</v>
      </c>
      <c r="AD1870" s="81">
        <f t="shared" si="784"/>
        <v>52</v>
      </c>
      <c r="AE1870" s="81" t="str">
        <f t="shared" si="785"/>
        <v>1-52</v>
      </c>
      <c r="AF1870" s="152">
        <f t="shared" si="786"/>
        <v>6.25E-2</v>
      </c>
      <c r="AG1870" s="153">
        <f t="shared" si="787"/>
        <v>0</v>
      </c>
      <c r="AH1870" s="85">
        <f t="shared" si="788"/>
        <v>1</v>
      </c>
      <c r="AI1870" s="81">
        <f t="shared" si="789"/>
        <v>25</v>
      </c>
    </row>
    <row r="1871" spans="2:35" ht="30" x14ac:dyDescent="0.25">
      <c r="B1871" s="50" t="s">
        <v>1064</v>
      </c>
      <c r="C1871" s="85">
        <v>664</v>
      </c>
      <c r="D1871" s="85">
        <f t="shared" si="744"/>
        <v>0</v>
      </c>
      <c r="E1871" s="72" t="s">
        <v>2653</v>
      </c>
      <c r="F1871" s="50" t="s">
        <v>441</v>
      </c>
      <c r="G1871" s="70">
        <v>0.54166666666666663</v>
      </c>
      <c r="H1871" s="83"/>
      <c r="I1871" s="71">
        <v>44370</v>
      </c>
      <c r="J1871" s="83"/>
      <c r="K1871" s="71">
        <v>44371</v>
      </c>
      <c r="L1871" s="71">
        <v>44371</v>
      </c>
      <c r="M1871" s="70">
        <v>0.3125</v>
      </c>
      <c r="N1871" s="70">
        <v>0.625</v>
      </c>
      <c r="O1871" s="50" t="s">
        <v>684</v>
      </c>
      <c r="P1871" s="50" t="s">
        <v>1066</v>
      </c>
      <c r="Q1871" s="50" t="s">
        <v>47</v>
      </c>
      <c r="R1871" s="50" t="s">
        <v>441</v>
      </c>
      <c r="S1871" s="50" t="s">
        <v>336</v>
      </c>
      <c r="T1871" s="50" t="s">
        <v>185</v>
      </c>
      <c r="U1871" s="151">
        <f t="shared" si="775"/>
        <v>-44370</v>
      </c>
      <c r="V1871" s="50">
        <f t="shared" si="776"/>
        <v>0</v>
      </c>
      <c r="W1871" s="152">
        <f t="shared" si="777"/>
        <v>0</v>
      </c>
      <c r="X1871" s="152">
        <f t="shared" si="778"/>
        <v>0</v>
      </c>
      <c r="Y1871" s="134">
        <f t="shared" si="779"/>
        <v>1</v>
      </c>
      <c r="Z1871" s="152">
        <f t="shared" si="780"/>
        <v>0</v>
      </c>
      <c r="AA1871" s="152">
        <f t="shared" si="781"/>
        <v>0</v>
      </c>
      <c r="AB1871" s="91">
        <f t="shared" si="782"/>
        <v>0</v>
      </c>
      <c r="AC1871" s="81">
        <f t="shared" si="783"/>
        <v>1</v>
      </c>
      <c r="AD1871" s="81">
        <f t="shared" si="784"/>
        <v>52</v>
      </c>
      <c r="AE1871" s="81" t="str">
        <f t="shared" si="785"/>
        <v>1-52</v>
      </c>
      <c r="AF1871" s="152">
        <f t="shared" si="786"/>
        <v>0.22949999999999998</v>
      </c>
      <c r="AG1871" s="153">
        <f t="shared" si="787"/>
        <v>0</v>
      </c>
      <c r="AH1871" s="85">
        <f t="shared" si="788"/>
        <v>1</v>
      </c>
      <c r="AI1871" s="81">
        <f t="shared" si="789"/>
        <v>25</v>
      </c>
    </row>
    <row r="1872" spans="2:35" ht="30" x14ac:dyDescent="0.25">
      <c r="B1872" s="50" t="s">
        <v>1064</v>
      </c>
      <c r="C1872" s="85">
        <v>664</v>
      </c>
      <c r="D1872" s="85">
        <f t="shared" si="744"/>
        <v>0</v>
      </c>
      <c r="E1872" s="50" t="s">
        <v>2651</v>
      </c>
      <c r="F1872" s="50" t="s">
        <v>441</v>
      </c>
      <c r="G1872" s="70">
        <v>0.54166666666666663</v>
      </c>
      <c r="H1872" s="83"/>
      <c r="I1872" s="71">
        <v>44370</v>
      </c>
      <c r="J1872" s="83"/>
      <c r="K1872" s="71">
        <v>44371</v>
      </c>
      <c r="L1872" s="71">
        <v>44371</v>
      </c>
      <c r="M1872" s="70">
        <v>0.40277777777777773</v>
      </c>
      <c r="N1872" s="70">
        <v>0.45833333333333331</v>
      </c>
      <c r="O1872" s="72" t="s">
        <v>1937</v>
      </c>
      <c r="P1872" s="50" t="s">
        <v>1066</v>
      </c>
      <c r="Q1872" s="50" t="s">
        <v>47</v>
      </c>
      <c r="R1872" s="50" t="s">
        <v>441</v>
      </c>
      <c r="S1872" s="50" t="s">
        <v>336</v>
      </c>
      <c r="T1872" s="50" t="s">
        <v>185</v>
      </c>
      <c r="U1872" s="151">
        <f t="shared" si="775"/>
        <v>-44370</v>
      </c>
      <c r="V1872" s="50">
        <f t="shared" si="776"/>
        <v>0</v>
      </c>
      <c r="W1872" s="152">
        <f t="shared" si="777"/>
        <v>0</v>
      </c>
      <c r="X1872" s="152">
        <f t="shared" si="778"/>
        <v>0</v>
      </c>
      <c r="Y1872" s="134">
        <f t="shared" si="779"/>
        <v>1</v>
      </c>
      <c r="Z1872" s="152">
        <f t="shared" si="780"/>
        <v>0</v>
      </c>
      <c r="AA1872" s="152">
        <f t="shared" si="781"/>
        <v>0</v>
      </c>
      <c r="AB1872" s="91">
        <f t="shared" si="782"/>
        <v>0</v>
      </c>
      <c r="AC1872" s="81">
        <f t="shared" si="783"/>
        <v>1</v>
      </c>
      <c r="AD1872" s="81">
        <f t="shared" si="784"/>
        <v>52</v>
      </c>
      <c r="AE1872" s="81" t="str">
        <f t="shared" si="785"/>
        <v>1-52</v>
      </c>
      <c r="AF1872" s="152">
        <f t="shared" si="786"/>
        <v>5.555555555555558E-2</v>
      </c>
      <c r="AG1872" s="153">
        <f t="shared" si="787"/>
        <v>0</v>
      </c>
      <c r="AH1872" s="85">
        <f t="shared" si="788"/>
        <v>1</v>
      </c>
      <c r="AI1872" s="81">
        <f t="shared" si="789"/>
        <v>25</v>
      </c>
    </row>
    <row r="1873" spans="2:35" ht="30" x14ac:dyDescent="0.25">
      <c r="B1873" s="50" t="s">
        <v>1869</v>
      </c>
      <c r="C1873" s="85">
        <v>664</v>
      </c>
      <c r="D1873" s="85">
        <f t="shared" si="744"/>
        <v>1</v>
      </c>
      <c r="E1873" s="263" t="s">
        <v>2698</v>
      </c>
      <c r="F1873" s="50" t="s">
        <v>1036</v>
      </c>
      <c r="G1873" s="70">
        <v>0.54166666666666663</v>
      </c>
      <c r="H1873" s="83"/>
      <c r="I1873" s="71">
        <v>44370</v>
      </c>
      <c r="J1873" s="83"/>
      <c r="K1873" s="71">
        <v>44372</v>
      </c>
      <c r="L1873" s="71">
        <v>44372</v>
      </c>
      <c r="M1873" s="70">
        <v>0.3125</v>
      </c>
      <c r="N1873" s="70">
        <v>0.72916666666666663</v>
      </c>
      <c r="O1873" s="50" t="s">
        <v>136</v>
      </c>
      <c r="P1873" s="50" t="s">
        <v>1066</v>
      </c>
      <c r="Q1873" s="50" t="s">
        <v>47</v>
      </c>
      <c r="R1873" s="50" t="s">
        <v>350</v>
      </c>
      <c r="S1873" s="50" t="s">
        <v>337</v>
      </c>
      <c r="T1873" s="50" t="s">
        <v>185</v>
      </c>
      <c r="U1873" s="151">
        <f t="shared" si="775"/>
        <v>-44370</v>
      </c>
      <c r="V1873" s="50">
        <f t="shared" si="776"/>
        <v>0</v>
      </c>
      <c r="W1873" s="152">
        <f t="shared" si="777"/>
        <v>0</v>
      </c>
      <c r="X1873" s="152">
        <f t="shared" si="778"/>
        <v>0</v>
      </c>
      <c r="Y1873" s="134">
        <f t="shared" si="779"/>
        <v>1</v>
      </c>
      <c r="Z1873" s="152">
        <f t="shared" si="780"/>
        <v>0</v>
      </c>
      <c r="AA1873" s="152">
        <f t="shared" si="781"/>
        <v>0</v>
      </c>
      <c r="AB1873" s="91">
        <f t="shared" si="782"/>
        <v>0</v>
      </c>
      <c r="AC1873" s="81">
        <f t="shared" si="783"/>
        <v>1</v>
      </c>
      <c r="AD1873" s="81">
        <f t="shared" si="784"/>
        <v>52</v>
      </c>
      <c r="AE1873" s="81" t="str">
        <f t="shared" si="785"/>
        <v>1-52</v>
      </c>
      <c r="AF1873" s="152">
        <f t="shared" si="786"/>
        <v>0.33366666666666661</v>
      </c>
      <c r="AG1873" s="153">
        <f t="shared" si="787"/>
        <v>0</v>
      </c>
      <c r="AH1873" s="85">
        <f t="shared" si="788"/>
        <v>1</v>
      </c>
      <c r="AI1873" s="81">
        <f t="shared" si="789"/>
        <v>25</v>
      </c>
    </row>
    <row r="1874" spans="2:35" ht="30" x14ac:dyDescent="0.25">
      <c r="B1874" s="50" t="s">
        <v>92</v>
      </c>
      <c r="C1874" s="85">
        <v>665</v>
      </c>
      <c r="D1874" s="85">
        <f t="shared" si="744"/>
        <v>0</v>
      </c>
      <c r="E1874" s="72" t="s">
        <v>2657</v>
      </c>
      <c r="F1874" s="50" t="s">
        <v>1908</v>
      </c>
      <c r="G1874" s="70">
        <v>0.63194444444444442</v>
      </c>
      <c r="H1874" s="70">
        <v>0.59722222222222221</v>
      </c>
      <c r="I1874" s="71">
        <v>44370</v>
      </c>
      <c r="J1874" s="71">
        <v>44371</v>
      </c>
      <c r="K1874" s="71">
        <v>44370</v>
      </c>
      <c r="L1874" s="71">
        <v>44370</v>
      </c>
      <c r="M1874" s="70">
        <v>0.64583333333333337</v>
      </c>
      <c r="N1874" s="70">
        <v>0.72916666666666663</v>
      </c>
      <c r="O1874" s="50" t="s">
        <v>62</v>
      </c>
      <c r="P1874" s="50" t="s">
        <v>394</v>
      </c>
      <c r="Q1874" s="50" t="s">
        <v>77</v>
      </c>
      <c r="R1874" s="50" t="s">
        <v>349</v>
      </c>
      <c r="S1874" s="50" t="s">
        <v>336</v>
      </c>
      <c r="T1874" s="50" t="s">
        <v>184</v>
      </c>
      <c r="U1874" s="151">
        <f t="shared" si="775"/>
        <v>1</v>
      </c>
      <c r="V1874" s="50">
        <f t="shared" si="776"/>
        <v>1</v>
      </c>
      <c r="W1874" s="152">
        <f t="shared" si="777"/>
        <v>0.23677777777777773</v>
      </c>
      <c r="X1874" s="152">
        <f t="shared" si="778"/>
        <v>0.46594444444444438</v>
      </c>
      <c r="Y1874" s="134">
        <f t="shared" si="779"/>
        <v>1</v>
      </c>
      <c r="Z1874" s="152">
        <f t="shared" si="780"/>
        <v>0</v>
      </c>
      <c r="AA1874" s="152">
        <f t="shared" si="781"/>
        <v>0.46594444444444438</v>
      </c>
      <c r="AB1874" s="91">
        <f t="shared" si="782"/>
        <v>24</v>
      </c>
      <c r="AC1874" s="81">
        <f t="shared" si="783"/>
        <v>6</v>
      </c>
      <c r="AD1874" s="81">
        <f t="shared" si="784"/>
        <v>25</v>
      </c>
      <c r="AE1874" s="81" t="str">
        <f t="shared" si="785"/>
        <v>6-25</v>
      </c>
      <c r="AF1874" s="152">
        <f t="shared" si="786"/>
        <v>8.3333333333333259E-2</v>
      </c>
      <c r="AG1874" s="153">
        <f t="shared" si="787"/>
        <v>0</v>
      </c>
      <c r="AH1874" s="85">
        <f t="shared" si="788"/>
        <v>1</v>
      </c>
      <c r="AI1874" s="81">
        <f t="shared" si="789"/>
        <v>25</v>
      </c>
    </row>
    <row r="1875" spans="2:35" x14ac:dyDescent="0.25">
      <c r="B1875" s="50" t="s">
        <v>92</v>
      </c>
      <c r="C1875" s="85">
        <v>665</v>
      </c>
      <c r="D1875" s="85">
        <f t="shared" si="744"/>
        <v>0</v>
      </c>
      <c r="E1875" s="72" t="s">
        <v>631</v>
      </c>
      <c r="F1875" s="50" t="s">
        <v>890</v>
      </c>
      <c r="G1875" s="70">
        <v>0.63194444444444442</v>
      </c>
      <c r="H1875" s="70">
        <v>0.59722222222222221</v>
      </c>
      <c r="I1875" s="71">
        <v>44370</v>
      </c>
      <c r="J1875" s="71">
        <v>44371</v>
      </c>
      <c r="K1875" s="71">
        <v>44371</v>
      </c>
      <c r="L1875" s="71">
        <v>44371</v>
      </c>
      <c r="M1875" s="70">
        <v>0.35416666666666669</v>
      </c>
      <c r="N1875" s="70">
        <v>0.5625</v>
      </c>
      <c r="O1875" s="50" t="s">
        <v>65</v>
      </c>
      <c r="P1875" s="50" t="s">
        <v>394</v>
      </c>
      <c r="Q1875" s="50" t="s">
        <v>77</v>
      </c>
      <c r="R1875" s="50" t="s">
        <v>351</v>
      </c>
      <c r="S1875" s="50" t="s">
        <v>336</v>
      </c>
      <c r="T1875" s="50" t="s">
        <v>184</v>
      </c>
      <c r="U1875" s="151">
        <f t="shared" si="775"/>
        <v>1</v>
      </c>
      <c r="V1875" s="50">
        <f t="shared" si="776"/>
        <v>1</v>
      </c>
      <c r="W1875" s="152">
        <f t="shared" si="777"/>
        <v>0.23677777777777773</v>
      </c>
      <c r="X1875" s="152">
        <f t="shared" si="778"/>
        <v>0.46594444444444438</v>
      </c>
      <c r="Y1875" s="134">
        <f t="shared" si="779"/>
        <v>1</v>
      </c>
      <c r="Z1875" s="152">
        <f t="shared" si="780"/>
        <v>0</v>
      </c>
      <c r="AA1875" s="152">
        <f t="shared" si="781"/>
        <v>0.46594444444444438</v>
      </c>
      <c r="AB1875" s="91">
        <f t="shared" si="782"/>
        <v>24</v>
      </c>
      <c r="AC1875" s="81">
        <f t="shared" si="783"/>
        <v>6</v>
      </c>
      <c r="AD1875" s="81">
        <f t="shared" si="784"/>
        <v>25</v>
      </c>
      <c r="AE1875" s="81" t="str">
        <f t="shared" si="785"/>
        <v>6-25</v>
      </c>
      <c r="AF1875" s="152">
        <f t="shared" si="786"/>
        <v>0.1253333333333333</v>
      </c>
      <c r="AG1875" s="153">
        <f t="shared" si="787"/>
        <v>0</v>
      </c>
      <c r="AH1875" s="85">
        <f t="shared" si="788"/>
        <v>1</v>
      </c>
      <c r="AI1875" s="81">
        <f t="shared" si="789"/>
        <v>25</v>
      </c>
    </row>
    <row r="1876" spans="2:35" x14ac:dyDescent="0.25">
      <c r="B1876" s="50" t="s">
        <v>92</v>
      </c>
      <c r="C1876" s="85">
        <v>665</v>
      </c>
      <c r="D1876" s="85">
        <f t="shared" si="744"/>
        <v>0</v>
      </c>
      <c r="E1876" s="50" t="s">
        <v>1040</v>
      </c>
      <c r="F1876" s="50" t="s">
        <v>441</v>
      </c>
      <c r="G1876" s="70">
        <v>0.63194444444444442</v>
      </c>
      <c r="H1876" s="70">
        <v>0.59722222222222221</v>
      </c>
      <c r="I1876" s="71">
        <v>44370</v>
      </c>
      <c r="J1876" s="71">
        <v>44371</v>
      </c>
      <c r="K1876" s="71">
        <v>44371</v>
      </c>
      <c r="L1876" s="71">
        <v>44371</v>
      </c>
      <c r="M1876" s="70">
        <v>0.58333333333333337</v>
      </c>
      <c r="N1876" s="70">
        <v>0.59722222222222221</v>
      </c>
      <c r="O1876" s="50" t="s">
        <v>271</v>
      </c>
      <c r="P1876" s="50" t="s">
        <v>394</v>
      </c>
      <c r="Q1876" s="50" t="s">
        <v>47</v>
      </c>
      <c r="R1876" s="50" t="s">
        <v>338</v>
      </c>
      <c r="S1876" s="50" t="s">
        <v>336</v>
      </c>
      <c r="T1876" s="50" t="s">
        <v>184</v>
      </c>
      <c r="U1876" s="151">
        <f t="shared" si="775"/>
        <v>1</v>
      </c>
      <c r="V1876" s="50">
        <f t="shared" si="776"/>
        <v>1</v>
      </c>
      <c r="W1876" s="152">
        <f t="shared" si="777"/>
        <v>0.23677777777777773</v>
      </c>
      <c r="X1876" s="152">
        <f t="shared" si="778"/>
        <v>0.46594444444444438</v>
      </c>
      <c r="Y1876" s="134">
        <f t="shared" si="779"/>
        <v>1</v>
      </c>
      <c r="Z1876" s="152">
        <f t="shared" si="780"/>
        <v>0</v>
      </c>
      <c r="AA1876" s="152">
        <f t="shared" si="781"/>
        <v>0.46594444444444438</v>
      </c>
      <c r="AB1876" s="91">
        <f t="shared" si="782"/>
        <v>24</v>
      </c>
      <c r="AC1876" s="81">
        <f t="shared" si="783"/>
        <v>6</v>
      </c>
      <c r="AD1876" s="81">
        <f t="shared" si="784"/>
        <v>25</v>
      </c>
      <c r="AE1876" s="81" t="str">
        <f t="shared" si="785"/>
        <v>6-25</v>
      </c>
      <c r="AF1876" s="152">
        <f t="shared" si="786"/>
        <v>1.388888888888884E-2</v>
      </c>
      <c r="AG1876" s="153">
        <f t="shared" si="787"/>
        <v>0</v>
      </c>
      <c r="AH1876" s="85">
        <f t="shared" si="788"/>
        <v>1</v>
      </c>
      <c r="AI1876" s="81">
        <f t="shared" si="789"/>
        <v>25</v>
      </c>
    </row>
    <row r="1877" spans="2:35" x14ac:dyDescent="0.25">
      <c r="B1877" s="50" t="s">
        <v>92</v>
      </c>
      <c r="C1877" s="85">
        <v>665</v>
      </c>
      <c r="D1877" s="85">
        <f t="shared" si="744"/>
        <v>1</v>
      </c>
      <c r="E1877" s="50" t="s">
        <v>2333</v>
      </c>
      <c r="F1877" s="50" t="s">
        <v>903</v>
      </c>
      <c r="G1877" s="70">
        <v>0.63194444444444442</v>
      </c>
      <c r="H1877" s="70">
        <v>0.59722222222222221</v>
      </c>
      <c r="I1877" s="71">
        <v>44370</v>
      </c>
      <c r="J1877" s="71">
        <v>44371</v>
      </c>
      <c r="K1877" s="71">
        <v>44370</v>
      </c>
      <c r="L1877" s="71">
        <v>44370</v>
      </c>
      <c r="M1877" s="70">
        <v>0.66666666666666663</v>
      </c>
      <c r="N1877" s="70">
        <v>0.70486111111111116</v>
      </c>
      <c r="O1877" s="50" t="s">
        <v>2160</v>
      </c>
      <c r="P1877" s="50" t="s">
        <v>394</v>
      </c>
      <c r="Q1877" s="50" t="s">
        <v>47</v>
      </c>
      <c r="R1877" s="50" t="s">
        <v>2138</v>
      </c>
      <c r="S1877" s="50" t="s">
        <v>337</v>
      </c>
      <c r="T1877" s="50" t="s">
        <v>184</v>
      </c>
      <c r="U1877" s="151">
        <f t="shared" ref="U1877" si="835">+J1877-I1877</f>
        <v>1</v>
      </c>
      <c r="V1877" s="50">
        <f t="shared" ref="V1877" si="836">IF(AND(G1877&lt;&gt;"",H1877&lt;&gt;""),1,0)</f>
        <v>1</v>
      </c>
      <c r="W1877" s="152">
        <f t="shared" ref="W1877" si="837">IF(OR(V1877=0,G1877="",H1877=""),0,IF(AND(V1877=1,U1877&lt;1,I1877=J1877,(H1877-G1877)&lt;=0.2075),H1877-G1877,IF(AND(V1877=1,U1877&lt;1,I1877=J1877,(H1877-G1877)&gt;0.2075),H1877-G1877-0.083,IF(AND(V1877=1,U1877&gt;1),((U1877-1)*0.3541)+(H1877-$AE$5)+($AF$5-G1877-0.083),IF(AND(V1877=1,U1877=1,I1877&lt;&gt;J1877,(H1877-G1877)&lt;=0.332),(H1877-$AE$5)+($AF$5-G1877)-0.166,(H1877-$AE$5)+($AF$5-G1877))))))</f>
        <v>0.23677777777777773</v>
      </c>
      <c r="X1877" s="152">
        <f t="shared" ref="X1877" si="838">IF(OR(V1877=0,G1877="",H1877=""),0,IF(AND(V1877=1,U1877&lt;1,I1877=J1877,(H1877-G1877)&lt;=0.2075),H1877-G1877,IF(AND(V1877=1,U1877&lt;1,I1877=J1877,(H1877-G1877)&gt;0.2075),H1877-G1877-0.04167,IF(AND(V1877=1,U1877&gt;1),((U1877-1)*0.583)+(H1877-$AE$3)+($AF$3-G1877-0.04167),IF(AND(V1877=1,U1877=1,I1877&lt;&gt;J1877,(H1877-G1877)&lt;=0.332),(H1877-$AE$3)+($AF$3-G1877)-0.166,(H1877-$AE$3)+($AF$3-G1877))))))</f>
        <v>0.46594444444444438</v>
      </c>
      <c r="Y1877" s="134">
        <f t="shared" ref="Y1877" si="839">IFERROR(IF(H1877&gt;VLOOKUP(T1877,$AH$2:$AI$5,2,0),0,1),1)</f>
        <v>1</v>
      </c>
      <c r="Z1877" s="152">
        <f t="shared" ref="Z1877" si="840">IF(Y1877=1,0,($AF$3-H1877))</f>
        <v>0</v>
      </c>
      <c r="AA1877" s="152">
        <f t="shared" ref="AA1877" si="841">X1877+Z1877</f>
        <v>0.46594444444444438</v>
      </c>
      <c r="AB1877" s="91">
        <f t="shared" ref="AB1877" si="842">DAY(J1877)</f>
        <v>24</v>
      </c>
      <c r="AC1877" s="81">
        <f t="shared" ref="AC1877" si="843">MONTH(J1877)</f>
        <v>6</v>
      </c>
      <c r="AD1877" s="81">
        <f t="shared" ref="AD1877" si="844">WEEKNUM(J1877,21)</f>
        <v>25</v>
      </c>
      <c r="AE1877" s="81" t="str">
        <f t="shared" ref="AE1877" si="845">AC1877&amp;"-"&amp;AD1877</f>
        <v>6-25</v>
      </c>
      <c r="AF1877" s="152">
        <f t="shared" ref="AF1877" si="846">IFERROR(IF(OR(AH1877=0,M1877="",N1877=""),0,IF(AND(AH1877=1,AG1877&lt;1,K1877=L1877,(N1877-M1877)&lt;=0.2075),N1877-M1877,IF(AND(AH1877=1,AG1877&lt;1,K1877=L1877,(N1877-M1877)&gt;0.2075),N1877-M1877-0.083,IF(AND(AH1877=1,AG1877&gt;1),((AG1877-1)*0.3541)+(N1877-$AE$5)+($AF$5-M1877-0.083),IF(AND(AH1877=1,AG1877=1,K1877&lt;&gt;L1877,(N1877-M1877)&lt;=0.332),(N1877-$AE$5)+($AF$5-M1877)-0.166,(N1877-$AE$5)+($AF$5-M1877)))))),"")</f>
        <v>3.8194444444444531E-2</v>
      </c>
      <c r="AG1877" s="153">
        <f t="shared" ref="AG1877" si="847">(L1877-K1877)</f>
        <v>0</v>
      </c>
      <c r="AH1877" s="85">
        <f t="shared" ref="AH1877" si="848">IF(AND(R1877&lt;&gt;"",S1877&lt;&gt;""),1,0)</f>
        <v>1</v>
      </c>
      <c r="AI1877" s="81">
        <f t="shared" ref="AI1877" si="849">WEEKNUM(L1877,21)</f>
        <v>25</v>
      </c>
    </row>
    <row r="1878" spans="2:35" ht="30" x14ac:dyDescent="0.25">
      <c r="B1878" s="50" t="s">
        <v>257</v>
      </c>
      <c r="C1878" s="85">
        <v>666</v>
      </c>
      <c r="D1878" s="85">
        <f t="shared" si="744"/>
        <v>1</v>
      </c>
      <c r="E1878" s="72" t="s">
        <v>2658</v>
      </c>
      <c r="F1878" s="50" t="s">
        <v>2659</v>
      </c>
      <c r="G1878" s="70">
        <v>0.625</v>
      </c>
      <c r="H1878" s="70">
        <v>0.77083333333333337</v>
      </c>
      <c r="I1878" s="71">
        <v>44370</v>
      </c>
      <c r="J1878" s="71">
        <v>44370</v>
      </c>
      <c r="K1878" s="71">
        <v>44370</v>
      </c>
      <c r="L1878" s="71">
        <v>44370</v>
      </c>
      <c r="M1878" s="70">
        <v>0.64583333333333337</v>
      </c>
      <c r="N1878" s="70">
        <v>0.77083333333333337</v>
      </c>
      <c r="O1878" s="50" t="s">
        <v>65</v>
      </c>
      <c r="P1878" s="50" t="s">
        <v>2643</v>
      </c>
      <c r="Q1878" s="50" t="s">
        <v>77</v>
      </c>
      <c r="R1878" s="50" t="s">
        <v>351</v>
      </c>
      <c r="S1878" s="50" t="s">
        <v>337</v>
      </c>
      <c r="T1878" s="50" t="s">
        <v>184</v>
      </c>
      <c r="U1878" s="151">
        <f t="shared" si="775"/>
        <v>0</v>
      </c>
      <c r="V1878" s="50">
        <f t="shared" si="776"/>
        <v>1</v>
      </c>
      <c r="W1878" s="152">
        <f t="shared" si="777"/>
        <v>0.14583333333333337</v>
      </c>
      <c r="X1878" s="152">
        <f t="shared" si="778"/>
        <v>0.14583333333333337</v>
      </c>
      <c r="Y1878" s="134">
        <f t="shared" si="779"/>
        <v>0</v>
      </c>
      <c r="Z1878" s="152">
        <f t="shared" si="780"/>
        <v>0.10416666666666663</v>
      </c>
      <c r="AA1878" s="152">
        <f t="shared" si="781"/>
        <v>0.25</v>
      </c>
      <c r="AB1878" s="91">
        <f t="shared" si="782"/>
        <v>23</v>
      </c>
      <c r="AC1878" s="81">
        <f t="shared" si="783"/>
        <v>6</v>
      </c>
      <c r="AD1878" s="81">
        <f t="shared" si="784"/>
        <v>25</v>
      </c>
      <c r="AE1878" s="81" t="str">
        <f t="shared" si="785"/>
        <v>6-25</v>
      </c>
      <c r="AF1878" s="152">
        <f t="shared" si="786"/>
        <v>0.125</v>
      </c>
      <c r="AG1878" s="153">
        <f t="shared" si="787"/>
        <v>0</v>
      </c>
      <c r="AH1878" s="85">
        <f t="shared" si="788"/>
        <v>1</v>
      </c>
      <c r="AI1878" s="81">
        <f t="shared" si="789"/>
        <v>25</v>
      </c>
    </row>
    <row r="1879" spans="2:35" ht="30" x14ac:dyDescent="0.25">
      <c r="B1879" s="50" t="s">
        <v>102</v>
      </c>
      <c r="C1879" s="85">
        <v>667</v>
      </c>
      <c r="D1879" s="85">
        <f t="shared" si="744"/>
        <v>0</v>
      </c>
      <c r="E1879" s="72" t="s">
        <v>2655</v>
      </c>
      <c r="F1879" s="50" t="s">
        <v>2439</v>
      </c>
      <c r="G1879" s="70">
        <v>0.45833333333333331</v>
      </c>
      <c r="H1879" s="70">
        <v>0.375</v>
      </c>
      <c r="I1879" s="71">
        <v>44371</v>
      </c>
      <c r="J1879" s="71">
        <v>44372</v>
      </c>
      <c r="K1879" s="71">
        <v>44371</v>
      </c>
      <c r="L1879" s="71">
        <v>44371</v>
      </c>
      <c r="M1879" s="70">
        <v>0.45833333333333331</v>
      </c>
      <c r="N1879" s="70">
        <v>0.625</v>
      </c>
      <c r="O1879" s="50" t="s">
        <v>72</v>
      </c>
      <c r="P1879" s="50" t="s">
        <v>365</v>
      </c>
      <c r="Q1879" s="50" t="s">
        <v>77</v>
      </c>
      <c r="R1879" s="50" t="s">
        <v>443</v>
      </c>
      <c r="S1879" s="50" t="s">
        <v>336</v>
      </c>
      <c r="T1879" s="50" t="s">
        <v>185</v>
      </c>
      <c r="U1879" s="151">
        <f t="shared" si="775"/>
        <v>1</v>
      </c>
      <c r="V1879" s="50">
        <f t="shared" si="776"/>
        <v>1</v>
      </c>
      <c r="W1879" s="152">
        <f t="shared" si="777"/>
        <v>0.18816666666666662</v>
      </c>
      <c r="X1879" s="152">
        <f t="shared" si="778"/>
        <v>0.41733333333333333</v>
      </c>
      <c r="Y1879" s="134">
        <f t="shared" si="779"/>
        <v>1</v>
      </c>
      <c r="Z1879" s="152">
        <f t="shared" si="780"/>
        <v>0</v>
      </c>
      <c r="AA1879" s="152">
        <f t="shared" si="781"/>
        <v>0.41733333333333333</v>
      </c>
      <c r="AB1879" s="91">
        <f t="shared" si="782"/>
        <v>25</v>
      </c>
      <c r="AC1879" s="81">
        <f t="shared" si="783"/>
        <v>6</v>
      </c>
      <c r="AD1879" s="81">
        <f t="shared" si="784"/>
        <v>25</v>
      </c>
      <c r="AE1879" s="81" t="str">
        <f t="shared" si="785"/>
        <v>6-25</v>
      </c>
      <c r="AF1879" s="152">
        <f t="shared" si="786"/>
        <v>0.16666666666666669</v>
      </c>
      <c r="AG1879" s="153">
        <f t="shared" si="787"/>
        <v>0</v>
      </c>
      <c r="AH1879" s="85">
        <f t="shared" si="788"/>
        <v>1</v>
      </c>
      <c r="AI1879" s="81">
        <f t="shared" si="789"/>
        <v>25</v>
      </c>
    </row>
    <row r="1880" spans="2:35" x14ac:dyDescent="0.25">
      <c r="B1880" s="50" t="s">
        <v>102</v>
      </c>
      <c r="C1880" s="85">
        <v>667</v>
      </c>
      <c r="D1880" s="85">
        <f t="shared" si="744"/>
        <v>1</v>
      </c>
      <c r="E1880" s="72" t="s">
        <v>2656</v>
      </c>
      <c r="F1880" s="50" t="s">
        <v>2439</v>
      </c>
      <c r="G1880" s="70">
        <v>0.45833333333333331</v>
      </c>
      <c r="H1880" s="70">
        <v>0.375</v>
      </c>
      <c r="I1880" s="71">
        <v>44371</v>
      </c>
      <c r="J1880" s="71">
        <v>44372</v>
      </c>
      <c r="K1880" s="71">
        <v>44372</v>
      </c>
      <c r="L1880" s="71">
        <v>44372</v>
      </c>
      <c r="M1880" s="70">
        <v>0.3125</v>
      </c>
      <c r="N1880" s="70">
        <v>0.375</v>
      </c>
      <c r="O1880" s="50" t="s">
        <v>72</v>
      </c>
      <c r="P1880" s="50" t="s">
        <v>365</v>
      </c>
      <c r="Q1880" s="50" t="s">
        <v>77</v>
      </c>
      <c r="R1880" s="50" t="s">
        <v>443</v>
      </c>
      <c r="S1880" s="50" t="s">
        <v>336</v>
      </c>
      <c r="T1880" s="50" t="s">
        <v>185</v>
      </c>
      <c r="U1880" s="151">
        <f t="shared" si="775"/>
        <v>1</v>
      </c>
      <c r="V1880" s="50">
        <f t="shared" si="776"/>
        <v>1</v>
      </c>
      <c r="W1880" s="152">
        <f t="shared" si="777"/>
        <v>0.18816666666666662</v>
      </c>
      <c r="X1880" s="152">
        <f t="shared" si="778"/>
        <v>0.41733333333333333</v>
      </c>
      <c r="Y1880" s="134">
        <f t="shared" si="779"/>
        <v>1</v>
      </c>
      <c r="Z1880" s="152">
        <f t="shared" si="780"/>
        <v>0</v>
      </c>
      <c r="AA1880" s="152">
        <f t="shared" si="781"/>
        <v>0.41733333333333333</v>
      </c>
      <c r="AB1880" s="91">
        <f t="shared" si="782"/>
        <v>25</v>
      </c>
      <c r="AC1880" s="81">
        <f t="shared" si="783"/>
        <v>6</v>
      </c>
      <c r="AD1880" s="81">
        <f t="shared" si="784"/>
        <v>25</v>
      </c>
      <c r="AE1880" s="81" t="str">
        <f t="shared" si="785"/>
        <v>6-25</v>
      </c>
      <c r="AF1880" s="152">
        <f t="shared" si="786"/>
        <v>6.25E-2</v>
      </c>
      <c r="AG1880" s="153">
        <f t="shared" si="787"/>
        <v>0</v>
      </c>
      <c r="AH1880" s="85">
        <f t="shared" si="788"/>
        <v>1</v>
      </c>
      <c r="AI1880" s="81">
        <f t="shared" si="789"/>
        <v>25</v>
      </c>
    </row>
    <row r="1881" spans="2:35" ht="45" x14ac:dyDescent="0.25">
      <c r="B1881" s="50" t="s">
        <v>2660</v>
      </c>
      <c r="C1881" s="85">
        <v>668</v>
      </c>
      <c r="D1881" s="85">
        <f t="shared" si="744"/>
        <v>0</v>
      </c>
      <c r="E1881" s="72" t="s">
        <v>2662</v>
      </c>
      <c r="F1881" s="50" t="s">
        <v>1908</v>
      </c>
      <c r="G1881" s="70">
        <v>0.3125</v>
      </c>
      <c r="H1881" s="262">
        <v>0.79166666666666663</v>
      </c>
      <c r="I1881" s="71">
        <v>44371</v>
      </c>
      <c r="J1881" s="71">
        <v>44372</v>
      </c>
      <c r="K1881" s="71">
        <v>44371</v>
      </c>
      <c r="L1881" s="71">
        <v>44371</v>
      </c>
      <c r="M1881" s="70">
        <v>0.3125</v>
      </c>
      <c r="N1881" s="70">
        <v>0.72916666666666663</v>
      </c>
      <c r="O1881" s="50" t="s">
        <v>62</v>
      </c>
      <c r="P1881" s="50" t="s">
        <v>65</v>
      </c>
      <c r="Q1881" s="50" t="s">
        <v>77</v>
      </c>
      <c r="R1881" s="50" t="s">
        <v>349</v>
      </c>
      <c r="S1881" s="50" t="s">
        <v>337</v>
      </c>
      <c r="T1881" s="50" t="s">
        <v>189</v>
      </c>
      <c r="U1881" s="151">
        <f t="shared" si="775"/>
        <v>1</v>
      </c>
      <c r="V1881" s="50">
        <f t="shared" si="776"/>
        <v>1</v>
      </c>
      <c r="W1881" s="152">
        <f t="shared" si="777"/>
        <v>0.91666666666666652</v>
      </c>
      <c r="X1881" s="152">
        <f t="shared" si="778"/>
        <v>1.1458333333333333</v>
      </c>
      <c r="Y1881" s="134">
        <f t="shared" si="779"/>
        <v>1</v>
      </c>
      <c r="Z1881" s="152">
        <f t="shared" si="780"/>
        <v>0</v>
      </c>
      <c r="AA1881" s="152">
        <f t="shared" si="781"/>
        <v>1.1458333333333333</v>
      </c>
      <c r="AB1881" s="91">
        <f t="shared" si="782"/>
        <v>25</v>
      </c>
      <c r="AC1881" s="81">
        <f t="shared" si="783"/>
        <v>6</v>
      </c>
      <c r="AD1881" s="81">
        <f t="shared" si="784"/>
        <v>25</v>
      </c>
      <c r="AE1881" s="81" t="str">
        <f t="shared" si="785"/>
        <v>6-25</v>
      </c>
      <c r="AF1881" s="152">
        <f t="shared" si="786"/>
        <v>0.33366666666666661</v>
      </c>
      <c r="AG1881" s="153">
        <f t="shared" si="787"/>
        <v>0</v>
      </c>
      <c r="AH1881" s="85">
        <f t="shared" si="788"/>
        <v>1</v>
      </c>
      <c r="AI1881" s="81">
        <f t="shared" si="789"/>
        <v>25</v>
      </c>
    </row>
    <row r="1882" spans="2:35" ht="45" x14ac:dyDescent="0.25">
      <c r="B1882" s="50" t="s">
        <v>2660</v>
      </c>
      <c r="C1882" s="85">
        <v>668</v>
      </c>
      <c r="D1882" s="85">
        <f t="shared" si="744"/>
        <v>0</v>
      </c>
      <c r="E1882" s="72" t="s">
        <v>2663</v>
      </c>
      <c r="F1882" s="50" t="s">
        <v>897</v>
      </c>
      <c r="G1882" s="70">
        <v>0.3125</v>
      </c>
      <c r="H1882" s="262">
        <v>0.79166666666666663</v>
      </c>
      <c r="I1882" s="71">
        <v>44371</v>
      </c>
      <c r="J1882" s="71">
        <v>44372</v>
      </c>
      <c r="K1882" s="71">
        <v>44371</v>
      </c>
      <c r="L1882" s="71">
        <v>44371</v>
      </c>
      <c r="M1882" s="70">
        <v>0.35416666666666669</v>
      </c>
      <c r="N1882" s="70">
        <v>0.4375</v>
      </c>
      <c r="O1882" s="50" t="s">
        <v>84</v>
      </c>
      <c r="P1882" s="50" t="s">
        <v>65</v>
      </c>
      <c r="Q1882" s="50" t="s">
        <v>77</v>
      </c>
      <c r="R1882" s="50" t="s">
        <v>351</v>
      </c>
      <c r="S1882" s="50" t="s">
        <v>336</v>
      </c>
      <c r="T1882" s="50" t="s">
        <v>189</v>
      </c>
      <c r="U1882" s="151">
        <f t="shared" si="775"/>
        <v>1</v>
      </c>
      <c r="V1882" s="50">
        <f t="shared" si="776"/>
        <v>1</v>
      </c>
      <c r="W1882" s="152">
        <f t="shared" si="777"/>
        <v>0.91666666666666652</v>
      </c>
      <c r="X1882" s="152">
        <f t="shared" si="778"/>
        <v>1.1458333333333333</v>
      </c>
      <c r="Y1882" s="134">
        <f t="shared" si="779"/>
        <v>1</v>
      </c>
      <c r="Z1882" s="152">
        <f t="shared" si="780"/>
        <v>0</v>
      </c>
      <c r="AA1882" s="152">
        <f t="shared" si="781"/>
        <v>1.1458333333333333</v>
      </c>
      <c r="AB1882" s="91">
        <f t="shared" si="782"/>
        <v>25</v>
      </c>
      <c r="AC1882" s="81">
        <f t="shared" si="783"/>
        <v>6</v>
      </c>
      <c r="AD1882" s="81">
        <f t="shared" si="784"/>
        <v>25</v>
      </c>
      <c r="AE1882" s="81" t="str">
        <f t="shared" si="785"/>
        <v>6-25</v>
      </c>
      <c r="AF1882" s="152">
        <f t="shared" si="786"/>
        <v>8.3333333333333315E-2</v>
      </c>
      <c r="AG1882" s="153">
        <f t="shared" si="787"/>
        <v>0</v>
      </c>
      <c r="AH1882" s="85">
        <f t="shared" si="788"/>
        <v>1</v>
      </c>
      <c r="AI1882" s="81">
        <f t="shared" si="789"/>
        <v>25</v>
      </c>
    </row>
    <row r="1883" spans="2:35" x14ac:dyDescent="0.25">
      <c r="B1883" s="50" t="s">
        <v>2660</v>
      </c>
      <c r="C1883" s="85">
        <v>668</v>
      </c>
      <c r="D1883" s="85">
        <f t="shared" si="744"/>
        <v>0</v>
      </c>
      <c r="E1883" s="50" t="s">
        <v>258</v>
      </c>
      <c r="F1883" s="50" t="s">
        <v>344</v>
      </c>
      <c r="G1883" s="70">
        <v>0.3125</v>
      </c>
      <c r="H1883" s="262">
        <v>0.79166666666666663</v>
      </c>
      <c r="I1883" s="71">
        <v>44371</v>
      </c>
      <c r="J1883" s="71">
        <v>44372</v>
      </c>
      <c r="K1883" s="71">
        <v>44371</v>
      </c>
      <c r="L1883" s="71">
        <v>44371</v>
      </c>
      <c r="M1883" s="70">
        <v>0.41666666666666669</v>
      </c>
      <c r="N1883" s="70">
        <v>0.5</v>
      </c>
      <c r="O1883" s="50" t="s">
        <v>738</v>
      </c>
      <c r="P1883" s="50" t="s">
        <v>65</v>
      </c>
      <c r="Q1883" s="50" t="s">
        <v>47</v>
      </c>
      <c r="R1883" s="50" t="s">
        <v>344</v>
      </c>
      <c r="S1883" s="50" t="s">
        <v>336</v>
      </c>
      <c r="T1883" s="50" t="s">
        <v>189</v>
      </c>
      <c r="U1883" s="151">
        <f t="shared" si="775"/>
        <v>1</v>
      </c>
      <c r="V1883" s="50">
        <f t="shared" si="776"/>
        <v>1</v>
      </c>
      <c r="W1883" s="152">
        <f t="shared" si="777"/>
        <v>0.91666666666666652</v>
      </c>
      <c r="X1883" s="152">
        <f t="shared" si="778"/>
        <v>1.1458333333333333</v>
      </c>
      <c r="Y1883" s="134">
        <f t="shared" si="779"/>
        <v>1</v>
      </c>
      <c r="Z1883" s="152">
        <f t="shared" si="780"/>
        <v>0</v>
      </c>
      <c r="AA1883" s="152">
        <f t="shared" si="781"/>
        <v>1.1458333333333333</v>
      </c>
      <c r="AB1883" s="91">
        <f t="shared" si="782"/>
        <v>25</v>
      </c>
      <c r="AC1883" s="81">
        <f t="shared" si="783"/>
        <v>6</v>
      </c>
      <c r="AD1883" s="81">
        <f t="shared" si="784"/>
        <v>25</v>
      </c>
      <c r="AE1883" s="81" t="str">
        <f t="shared" si="785"/>
        <v>6-25</v>
      </c>
      <c r="AF1883" s="152">
        <f t="shared" si="786"/>
        <v>8.3333333333333315E-2</v>
      </c>
      <c r="AG1883" s="153">
        <f t="shared" si="787"/>
        <v>0</v>
      </c>
      <c r="AH1883" s="85">
        <f t="shared" si="788"/>
        <v>1</v>
      </c>
      <c r="AI1883" s="81">
        <f t="shared" si="789"/>
        <v>25</v>
      </c>
    </row>
    <row r="1884" spans="2:35" x14ac:dyDescent="0.25">
      <c r="B1884" s="50" t="s">
        <v>2660</v>
      </c>
      <c r="C1884" s="85">
        <v>668</v>
      </c>
      <c r="D1884" s="85">
        <f t="shared" si="744"/>
        <v>0</v>
      </c>
      <c r="E1884" s="72" t="s">
        <v>2664</v>
      </c>
      <c r="F1884" s="50" t="s">
        <v>441</v>
      </c>
      <c r="G1884" s="70">
        <v>0.3125</v>
      </c>
      <c r="H1884" s="262">
        <v>0.79166666666666663</v>
      </c>
      <c r="I1884" s="71">
        <v>44371</v>
      </c>
      <c r="J1884" s="71">
        <v>44372</v>
      </c>
      <c r="K1884" s="71">
        <v>44371</v>
      </c>
      <c r="L1884" s="71">
        <v>44371</v>
      </c>
      <c r="M1884" s="70">
        <v>0.4861111111111111</v>
      </c>
      <c r="N1884" s="70">
        <v>0.66666666666666663</v>
      </c>
      <c r="O1884" s="50" t="s">
        <v>271</v>
      </c>
      <c r="P1884" s="50" t="s">
        <v>65</v>
      </c>
      <c r="Q1884" s="50" t="s">
        <v>77</v>
      </c>
      <c r="R1884" s="50" t="s">
        <v>338</v>
      </c>
      <c r="S1884" s="50" t="s">
        <v>336</v>
      </c>
      <c r="T1884" s="50" t="s">
        <v>189</v>
      </c>
      <c r="U1884" s="151">
        <f t="shared" si="775"/>
        <v>1</v>
      </c>
      <c r="V1884" s="50">
        <f t="shared" si="776"/>
        <v>1</v>
      </c>
      <c r="W1884" s="152">
        <f t="shared" si="777"/>
        <v>0.91666666666666652</v>
      </c>
      <c r="X1884" s="152">
        <f t="shared" si="778"/>
        <v>1.1458333333333333</v>
      </c>
      <c r="Y1884" s="134">
        <f t="shared" si="779"/>
        <v>1</v>
      </c>
      <c r="Z1884" s="152">
        <f t="shared" si="780"/>
        <v>0</v>
      </c>
      <c r="AA1884" s="152">
        <f t="shared" si="781"/>
        <v>1.1458333333333333</v>
      </c>
      <c r="AB1884" s="91">
        <f t="shared" si="782"/>
        <v>25</v>
      </c>
      <c r="AC1884" s="81">
        <f t="shared" si="783"/>
        <v>6</v>
      </c>
      <c r="AD1884" s="81">
        <f t="shared" si="784"/>
        <v>25</v>
      </c>
      <c r="AE1884" s="81" t="str">
        <f t="shared" si="785"/>
        <v>6-25</v>
      </c>
      <c r="AF1884" s="152">
        <f t="shared" si="786"/>
        <v>0.18055555555555552</v>
      </c>
      <c r="AG1884" s="153">
        <f t="shared" si="787"/>
        <v>0</v>
      </c>
      <c r="AH1884" s="85">
        <f t="shared" si="788"/>
        <v>1</v>
      </c>
      <c r="AI1884" s="81">
        <f t="shared" si="789"/>
        <v>25</v>
      </c>
    </row>
    <row r="1885" spans="2:35" ht="30" x14ac:dyDescent="0.25">
      <c r="B1885" s="50" t="s">
        <v>2660</v>
      </c>
      <c r="C1885" s="85">
        <v>668</v>
      </c>
      <c r="D1885" s="85">
        <f t="shared" si="744"/>
        <v>0</v>
      </c>
      <c r="E1885" s="72" t="s">
        <v>2665</v>
      </c>
      <c r="F1885" s="50" t="s">
        <v>903</v>
      </c>
      <c r="G1885" s="70">
        <v>0.3125</v>
      </c>
      <c r="H1885" s="262">
        <v>0.79166666666666663</v>
      </c>
      <c r="I1885" s="71">
        <v>44371</v>
      </c>
      <c r="J1885" s="71">
        <v>44372</v>
      </c>
      <c r="K1885" s="71">
        <v>44371</v>
      </c>
      <c r="L1885" s="71">
        <v>44371</v>
      </c>
      <c r="M1885" s="70">
        <v>0.625</v>
      </c>
      <c r="N1885" s="70">
        <v>0.72916666666666663</v>
      </c>
      <c r="O1885" s="50" t="s">
        <v>100</v>
      </c>
      <c r="P1885" s="50" t="s">
        <v>65</v>
      </c>
      <c r="Q1885" s="50" t="s">
        <v>47</v>
      </c>
      <c r="R1885" s="50" t="s">
        <v>443</v>
      </c>
      <c r="S1885" s="50" t="s">
        <v>336</v>
      </c>
      <c r="T1885" s="50" t="s">
        <v>189</v>
      </c>
      <c r="U1885" s="151">
        <f t="shared" si="775"/>
        <v>1</v>
      </c>
      <c r="V1885" s="50">
        <f t="shared" si="776"/>
        <v>1</v>
      </c>
      <c r="W1885" s="152">
        <f t="shared" si="777"/>
        <v>0.91666666666666652</v>
      </c>
      <c r="X1885" s="152">
        <f t="shared" si="778"/>
        <v>1.1458333333333333</v>
      </c>
      <c r="Y1885" s="134">
        <f t="shared" si="779"/>
        <v>1</v>
      </c>
      <c r="Z1885" s="152">
        <f t="shared" si="780"/>
        <v>0</v>
      </c>
      <c r="AA1885" s="152">
        <f t="shared" si="781"/>
        <v>1.1458333333333333</v>
      </c>
      <c r="AB1885" s="91">
        <f t="shared" si="782"/>
        <v>25</v>
      </c>
      <c r="AC1885" s="81">
        <f t="shared" si="783"/>
        <v>6</v>
      </c>
      <c r="AD1885" s="81">
        <f t="shared" si="784"/>
        <v>25</v>
      </c>
      <c r="AE1885" s="81" t="str">
        <f t="shared" si="785"/>
        <v>6-25</v>
      </c>
      <c r="AF1885" s="152">
        <f t="shared" si="786"/>
        <v>0.10416666666666663</v>
      </c>
      <c r="AG1885" s="153">
        <f t="shared" si="787"/>
        <v>0</v>
      </c>
      <c r="AH1885" s="85">
        <f t="shared" si="788"/>
        <v>1</v>
      </c>
      <c r="AI1885" s="81">
        <f t="shared" si="789"/>
        <v>25</v>
      </c>
    </row>
    <row r="1886" spans="2:35" ht="30" x14ac:dyDescent="0.25">
      <c r="B1886" s="50" t="s">
        <v>2661</v>
      </c>
      <c r="C1886" s="85">
        <v>668</v>
      </c>
      <c r="D1886" s="85">
        <f t="shared" si="744"/>
        <v>0</v>
      </c>
      <c r="E1886" s="50" t="s">
        <v>2666</v>
      </c>
      <c r="F1886" s="50" t="s">
        <v>2667</v>
      </c>
      <c r="G1886" s="70">
        <v>0.3125</v>
      </c>
      <c r="H1886" s="262">
        <v>0.79166666666666663</v>
      </c>
      <c r="I1886" s="71">
        <v>44371</v>
      </c>
      <c r="J1886" s="71">
        <v>44372</v>
      </c>
      <c r="K1886" s="71">
        <v>44371</v>
      </c>
      <c r="L1886" s="71">
        <v>44371</v>
      </c>
      <c r="M1886" s="70">
        <v>0.58333333333333337</v>
      </c>
      <c r="N1886" s="70">
        <v>0.66666666666666663</v>
      </c>
      <c r="O1886" s="72" t="s">
        <v>2190</v>
      </c>
      <c r="P1886" s="50" t="s">
        <v>65</v>
      </c>
      <c r="Q1886" s="50" t="s">
        <v>77</v>
      </c>
      <c r="R1886" s="50" t="s">
        <v>443</v>
      </c>
      <c r="S1886" s="50" t="s">
        <v>336</v>
      </c>
      <c r="T1886" s="50" t="s">
        <v>189</v>
      </c>
      <c r="U1886" s="151">
        <f t="shared" si="775"/>
        <v>1</v>
      </c>
      <c r="V1886" s="50">
        <f t="shared" si="776"/>
        <v>1</v>
      </c>
      <c r="W1886" s="152">
        <f t="shared" si="777"/>
        <v>0.91666666666666652</v>
      </c>
      <c r="X1886" s="152">
        <f t="shared" si="778"/>
        <v>1.1458333333333333</v>
      </c>
      <c r="Y1886" s="134">
        <f t="shared" si="779"/>
        <v>1</v>
      </c>
      <c r="Z1886" s="152">
        <f t="shared" si="780"/>
        <v>0</v>
      </c>
      <c r="AA1886" s="152">
        <f t="shared" si="781"/>
        <v>1.1458333333333333</v>
      </c>
      <c r="AB1886" s="91">
        <f t="shared" si="782"/>
        <v>25</v>
      </c>
      <c r="AC1886" s="81">
        <f t="shared" si="783"/>
        <v>6</v>
      </c>
      <c r="AD1886" s="81">
        <f t="shared" si="784"/>
        <v>25</v>
      </c>
      <c r="AE1886" s="81" t="str">
        <f t="shared" si="785"/>
        <v>6-25</v>
      </c>
      <c r="AF1886" s="152">
        <f t="shared" si="786"/>
        <v>8.3333333333333259E-2</v>
      </c>
      <c r="AG1886" s="153">
        <f t="shared" si="787"/>
        <v>0</v>
      </c>
      <c r="AH1886" s="85">
        <f t="shared" si="788"/>
        <v>1</v>
      </c>
      <c r="AI1886" s="81">
        <f t="shared" si="789"/>
        <v>25</v>
      </c>
    </row>
    <row r="1887" spans="2:35" ht="30" x14ac:dyDescent="0.25">
      <c r="B1887" s="50" t="s">
        <v>2660</v>
      </c>
      <c r="C1887" s="85">
        <v>668</v>
      </c>
      <c r="D1887" s="85">
        <f t="shared" si="744"/>
        <v>0</v>
      </c>
      <c r="E1887" s="260" t="s">
        <v>2707</v>
      </c>
      <c r="F1887" s="50" t="s">
        <v>441</v>
      </c>
      <c r="G1887" s="70">
        <v>0.3125</v>
      </c>
      <c r="H1887" s="262">
        <v>0.79166666666666663</v>
      </c>
      <c r="I1887" s="71">
        <v>44371</v>
      </c>
      <c r="J1887" s="71">
        <v>44372</v>
      </c>
      <c r="K1887" s="71">
        <v>44371</v>
      </c>
      <c r="L1887" s="71">
        <v>44371</v>
      </c>
      <c r="M1887" s="70">
        <v>0.41666666666666669</v>
      </c>
      <c r="N1887" s="70">
        <v>0.72916666666666663</v>
      </c>
      <c r="O1887" s="72" t="s">
        <v>174</v>
      </c>
      <c r="P1887" s="50" t="s">
        <v>65</v>
      </c>
      <c r="Q1887" s="50" t="s">
        <v>77</v>
      </c>
      <c r="R1887" s="50" t="s">
        <v>338</v>
      </c>
      <c r="S1887" s="50" t="s">
        <v>336</v>
      </c>
      <c r="T1887" s="50" t="s">
        <v>189</v>
      </c>
      <c r="U1887" s="151">
        <f t="shared" si="775"/>
        <v>1</v>
      </c>
      <c r="V1887" s="50">
        <f t="shared" si="776"/>
        <v>1</v>
      </c>
      <c r="W1887" s="152">
        <f t="shared" si="777"/>
        <v>0.91666666666666652</v>
      </c>
      <c r="X1887" s="152">
        <f t="shared" si="778"/>
        <v>1.1458333333333333</v>
      </c>
      <c r="Y1887" s="134">
        <f t="shared" si="779"/>
        <v>1</v>
      </c>
      <c r="Z1887" s="152">
        <f t="shared" si="780"/>
        <v>0</v>
      </c>
      <c r="AA1887" s="152">
        <f t="shared" si="781"/>
        <v>1.1458333333333333</v>
      </c>
      <c r="AB1887" s="91">
        <f t="shared" si="782"/>
        <v>25</v>
      </c>
      <c r="AC1887" s="81">
        <f t="shared" si="783"/>
        <v>6</v>
      </c>
      <c r="AD1887" s="81">
        <f t="shared" si="784"/>
        <v>25</v>
      </c>
      <c r="AE1887" s="81" t="str">
        <f t="shared" si="785"/>
        <v>6-25</v>
      </c>
      <c r="AF1887" s="152">
        <f t="shared" si="786"/>
        <v>0.22949999999999993</v>
      </c>
      <c r="AG1887" s="153">
        <f t="shared" si="787"/>
        <v>0</v>
      </c>
      <c r="AH1887" s="85">
        <f t="shared" si="788"/>
        <v>1</v>
      </c>
      <c r="AI1887" s="81">
        <f t="shared" si="789"/>
        <v>25</v>
      </c>
    </row>
    <row r="1888" spans="2:35" ht="30" x14ac:dyDescent="0.25">
      <c r="B1888" s="50" t="s">
        <v>2660</v>
      </c>
      <c r="C1888" s="85">
        <v>668</v>
      </c>
      <c r="D1888" s="85">
        <f t="shared" si="744"/>
        <v>0</v>
      </c>
      <c r="E1888" s="117" t="s">
        <v>2706</v>
      </c>
      <c r="F1888" s="50" t="s">
        <v>903</v>
      </c>
      <c r="G1888" s="70">
        <v>0.3125</v>
      </c>
      <c r="H1888" s="262">
        <v>0.79166666666666663</v>
      </c>
      <c r="I1888" s="71">
        <v>44371</v>
      </c>
      <c r="J1888" s="71">
        <v>44372</v>
      </c>
      <c r="K1888" s="71">
        <v>44372</v>
      </c>
      <c r="L1888" s="71">
        <v>44372</v>
      </c>
      <c r="M1888" s="192">
        <v>0.3125</v>
      </c>
      <c r="N1888" s="192">
        <v>0.75</v>
      </c>
      <c r="O1888" s="72" t="s">
        <v>309</v>
      </c>
      <c r="P1888" s="50" t="s">
        <v>65</v>
      </c>
      <c r="Q1888" s="50" t="s">
        <v>47</v>
      </c>
      <c r="R1888" s="50" t="s">
        <v>443</v>
      </c>
      <c r="S1888" s="50" t="s">
        <v>336</v>
      </c>
      <c r="T1888" s="50" t="s">
        <v>189</v>
      </c>
      <c r="U1888" s="151">
        <f t="shared" si="775"/>
        <v>1</v>
      </c>
      <c r="V1888" s="50">
        <f t="shared" si="776"/>
        <v>1</v>
      </c>
      <c r="W1888" s="152">
        <f t="shared" si="777"/>
        <v>0.91666666666666652</v>
      </c>
      <c r="X1888" s="152">
        <f t="shared" si="778"/>
        <v>1.1458333333333333</v>
      </c>
      <c r="Y1888" s="134">
        <f t="shared" si="779"/>
        <v>1</v>
      </c>
      <c r="Z1888" s="152">
        <f t="shared" si="780"/>
        <v>0</v>
      </c>
      <c r="AA1888" s="152">
        <f t="shared" si="781"/>
        <v>1.1458333333333333</v>
      </c>
      <c r="AB1888" s="91">
        <f t="shared" si="782"/>
        <v>25</v>
      </c>
      <c r="AC1888" s="81">
        <f t="shared" si="783"/>
        <v>6</v>
      </c>
      <c r="AD1888" s="81">
        <f t="shared" si="784"/>
        <v>25</v>
      </c>
      <c r="AE1888" s="81" t="str">
        <f t="shared" si="785"/>
        <v>6-25</v>
      </c>
      <c r="AF1888" s="152">
        <f t="shared" si="786"/>
        <v>0.35449999999999998</v>
      </c>
      <c r="AG1888" s="153">
        <f t="shared" si="787"/>
        <v>0</v>
      </c>
      <c r="AH1888" s="85">
        <f t="shared" si="788"/>
        <v>1</v>
      </c>
      <c r="AI1888" s="81">
        <f t="shared" si="789"/>
        <v>25</v>
      </c>
    </row>
    <row r="1889" spans="2:35" x14ac:dyDescent="0.25">
      <c r="B1889" s="50" t="s">
        <v>2661</v>
      </c>
      <c r="C1889" s="85">
        <v>668</v>
      </c>
      <c r="D1889" s="85">
        <f t="shared" si="744"/>
        <v>0</v>
      </c>
      <c r="E1889" s="260" t="s">
        <v>2708</v>
      </c>
      <c r="F1889" s="50" t="s">
        <v>2439</v>
      </c>
      <c r="G1889" s="70">
        <v>0.3125</v>
      </c>
      <c r="H1889" s="262">
        <v>0.79166666666666663</v>
      </c>
      <c r="I1889" s="71">
        <v>44371</v>
      </c>
      <c r="J1889" s="71">
        <v>44372</v>
      </c>
      <c r="K1889" s="71">
        <v>44372</v>
      </c>
      <c r="L1889" s="71">
        <v>44372</v>
      </c>
      <c r="M1889" s="192">
        <v>0.58333333333333337</v>
      </c>
      <c r="N1889" s="192">
        <v>0.66666666666666663</v>
      </c>
      <c r="O1889" s="50" t="s">
        <v>72</v>
      </c>
      <c r="P1889" s="50" t="s">
        <v>65</v>
      </c>
      <c r="Q1889" s="50" t="s">
        <v>77</v>
      </c>
      <c r="R1889" s="50" t="s">
        <v>443</v>
      </c>
      <c r="S1889" s="50" t="s">
        <v>336</v>
      </c>
      <c r="T1889" s="50" t="s">
        <v>189</v>
      </c>
      <c r="U1889" s="151">
        <f t="shared" si="775"/>
        <v>1</v>
      </c>
      <c r="V1889" s="50">
        <f t="shared" si="776"/>
        <v>1</v>
      </c>
      <c r="W1889" s="152">
        <f t="shared" si="777"/>
        <v>0.91666666666666652</v>
      </c>
      <c r="X1889" s="152">
        <f t="shared" si="778"/>
        <v>1.1458333333333333</v>
      </c>
      <c r="Y1889" s="134">
        <f t="shared" si="779"/>
        <v>1</v>
      </c>
      <c r="Z1889" s="152">
        <f t="shared" si="780"/>
        <v>0</v>
      </c>
      <c r="AA1889" s="152">
        <f t="shared" si="781"/>
        <v>1.1458333333333333</v>
      </c>
      <c r="AB1889" s="91">
        <f t="shared" si="782"/>
        <v>25</v>
      </c>
      <c r="AC1889" s="81">
        <f t="shared" si="783"/>
        <v>6</v>
      </c>
      <c r="AD1889" s="81">
        <f t="shared" si="784"/>
        <v>25</v>
      </c>
      <c r="AE1889" s="81" t="str">
        <f t="shared" si="785"/>
        <v>6-25</v>
      </c>
      <c r="AF1889" s="152">
        <f t="shared" si="786"/>
        <v>8.3333333333333259E-2</v>
      </c>
      <c r="AG1889" s="153">
        <f t="shared" si="787"/>
        <v>0</v>
      </c>
      <c r="AH1889" s="85">
        <f t="shared" si="788"/>
        <v>1</v>
      </c>
      <c r="AI1889" s="81">
        <f t="shared" si="789"/>
        <v>25</v>
      </c>
    </row>
    <row r="1890" spans="2:35" ht="30" x14ac:dyDescent="0.25">
      <c r="B1890" s="50" t="s">
        <v>2660</v>
      </c>
      <c r="C1890" s="85">
        <v>668</v>
      </c>
      <c r="D1890" s="85">
        <f t="shared" si="744"/>
        <v>0</v>
      </c>
      <c r="E1890" s="263" t="s">
        <v>2702</v>
      </c>
      <c r="F1890" s="50" t="s">
        <v>441</v>
      </c>
      <c r="G1890" s="70">
        <v>0.3125</v>
      </c>
      <c r="H1890" s="262">
        <v>0.79166666666666663</v>
      </c>
      <c r="I1890" s="71">
        <v>44371</v>
      </c>
      <c r="J1890" s="71">
        <v>44372</v>
      </c>
      <c r="K1890" s="71">
        <v>44372</v>
      </c>
      <c r="L1890" s="71">
        <v>44372</v>
      </c>
      <c r="M1890" s="192">
        <v>0.33333333333333331</v>
      </c>
      <c r="N1890" s="262">
        <v>0.79166666666666663</v>
      </c>
      <c r="O1890" s="72" t="s">
        <v>174</v>
      </c>
      <c r="P1890" s="50" t="s">
        <v>65</v>
      </c>
      <c r="Q1890" s="50" t="s">
        <v>77</v>
      </c>
      <c r="R1890" s="50" t="s">
        <v>338</v>
      </c>
      <c r="S1890" s="50" t="s">
        <v>336</v>
      </c>
      <c r="T1890" s="50" t="s">
        <v>189</v>
      </c>
      <c r="U1890" s="151">
        <f t="shared" si="775"/>
        <v>1</v>
      </c>
      <c r="V1890" s="50">
        <f t="shared" si="776"/>
        <v>1</v>
      </c>
      <c r="W1890" s="152">
        <f t="shared" si="777"/>
        <v>0.91666666666666652</v>
      </c>
      <c r="X1890" s="152">
        <f t="shared" si="778"/>
        <v>1.1458333333333333</v>
      </c>
      <c r="Y1890" s="134">
        <f t="shared" si="779"/>
        <v>1</v>
      </c>
      <c r="Z1890" s="152">
        <f t="shared" si="780"/>
        <v>0</v>
      </c>
      <c r="AA1890" s="152">
        <f t="shared" si="781"/>
        <v>1.1458333333333333</v>
      </c>
      <c r="AB1890" s="91">
        <f t="shared" si="782"/>
        <v>25</v>
      </c>
      <c r="AC1890" s="81">
        <f t="shared" si="783"/>
        <v>6</v>
      </c>
      <c r="AD1890" s="81">
        <f t="shared" si="784"/>
        <v>25</v>
      </c>
      <c r="AE1890" s="81" t="str">
        <f t="shared" si="785"/>
        <v>6-25</v>
      </c>
      <c r="AF1890" s="152">
        <f t="shared" si="786"/>
        <v>0.3753333333333333</v>
      </c>
      <c r="AG1890" s="153">
        <f t="shared" si="787"/>
        <v>0</v>
      </c>
      <c r="AH1890" s="85">
        <f t="shared" si="788"/>
        <v>1</v>
      </c>
      <c r="AI1890" s="81">
        <f t="shared" si="789"/>
        <v>25</v>
      </c>
    </row>
    <row r="1891" spans="2:35" ht="30" x14ac:dyDescent="0.25">
      <c r="B1891" s="50" t="s">
        <v>2660</v>
      </c>
      <c r="C1891" s="85">
        <v>668</v>
      </c>
      <c r="D1891" s="85">
        <f t="shared" si="744"/>
        <v>0</v>
      </c>
      <c r="E1891" s="263" t="s">
        <v>2711</v>
      </c>
      <c r="F1891" s="50" t="s">
        <v>903</v>
      </c>
      <c r="G1891" s="70">
        <v>0.3125</v>
      </c>
      <c r="H1891" s="262">
        <v>0.79166666666666663</v>
      </c>
      <c r="I1891" s="71">
        <v>44371</v>
      </c>
      <c r="J1891" s="71">
        <v>44372</v>
      </c>
      <c r="K1891" s="71">
        <v>44371</v>
      </c>
      <c r="L1891" s="71">
        <v>44371</v>
      </c>
      <c r="M1891" s="192">
        <v>0.65277777777777779</v>
      </c>
      <c r="N1891" s="262">
        <v>0.67361111111111116</v>
      </c>
      <c r="O1891" s="72" t="s">
        <v>2137</v>
      </c>
      <c r="P1891" s="50" t="s">
        <v>65</v>
      </c>
      <c r="Q1891" s="50" t="s">
        <v>77</v>
      </c>
      <c r="R1891" s="50" t="s">
        <v>2138</v>
      </c>
      <c r="S1891" s="50" t="s">
        <v>337</v>
      </c>
      <c r="T1891" s="50" t="s">
        <v>189</v>
      </c>
      <c r="U1891" s="151">
        <f t="shared" ref="U1891:U1892" si="850">+J1891-I1891</f>
        <v>1</v>
      </c>
      <c r="V1891" s="50">
        <f t="shared" ref="V1891:V1892" si="851">IF(AND(G1891&lt;&gt;"",H1891&lt;&gt;""),1,0)</f>
        <v>1</v>
      </c>
      <c r="W1891" s="152">
        <f t="shared" ref="W1891:W1892" si="852">IF(OR(V1891=0,G1891="",H1891=""),0,IF(AND(V1891=1,U1891&lt;1,I1891=J1891,(H1891-G1891)&lt;=0.2075),H1891-G1891,IF(AND(V1891=1,U1891&lt;1,I1891=J1891,(H1891-G1891)&gt;0.2075),H1891-G1891-0.083,IF(AND(V1891=1,U1891&gt;1),((U1891-1)*0.3541)+(H1891-$AE$5)+($AF$5-G1891-0.083),IF(AND(V1891=1,U1891=1,I1891&lt;&gt;J1891,(H1891-G1891)&lt;=0.332),(H1891-$AE$5)+($AF$5-G1891)-0.166,(H1891-$AE$5)+($AF$5-G1891))))))</f>
        <v>0.91666666666666652</v>
      </c>
      <c r="X1891" s="152">
        <f t="shared" ref="X1891:X1892" si="853">IF(OR(V1891=0,G1891="",H1891=""),0,IF(AND(V1891=1,U1891&lt;1,I1891=J1891,(H1891-G1891)&lt;=0.2075),H1891-G1891,IF(AND(V1891=1,U1891&lt;1,I1891=J1891,(H1891-G1891)&gt;0.2075),H1891-G1891-0.04167,IF(AND(V1891=1,U1891&gt;1),((U1891-1)*0.583)+(H1891-$AE$3)+($AF$3-G1891-0.04167),IF(AND(V1891=1,U1891=1,I1891&lt;&gt;J1891,(H1891-G1891)&lt;=0.332),(H1891-$AE$3)+($AF$3-G1891)-0.166,(H1891-$AE$3)+($AF$3-G1891))))))</f>
        <v>1.1458333333333333</v>
      </c>
      <c r="Y1891" s="134">
        <f t="shared" ref="Y1891:Y1892" si="854">IFERROR(IF(H1891&gt;VLOOKUP(T1891,$AH$2:$AI$5,2,0),0,1),1)</f>
        <v>1</v>
      </c>
      <c r="Z1891" s="152">
        <f t="shared" ref="Z1891:Z1892" si="855">IF(Y1891=1,0,($AF$3-H1891))</f>
        <v>0</v>
      </c>
      <c r="AA1891" s="152">
        <f t="shared" ref="AA1891:AA1892" si="856">X1891+Z1891</f>
        <v>1.1458333333333333</v>
      </c>
      <c r="AB1891" s="91">
        <f t="shared" ref="AB1891:AB1892" si="857">DAY(J1891)</f>
        <v>25</v>
      </c>
      <c r="AC1891" s="81">
        <f t="shared" ref="AC1891:AC1892" si="858">MONTH(J1891)</f>
        <v>6</v>
      </c>
      <c r="AD1891" s="81">
        <f t="shared" ref="AD1891:AD1892" si="859">WEEKNUM(J1891,21)</f>
        <v>25</v>
      </c>
      <c r="AE1891" s="81" t="str">
        <f t="shared" ref="AE1891:AE1892" si="860">AC1891&amp;"-"&amp;AD1891</f>
        <v>6-25</v>
      </c>
      <c r="AF1891" s="152">
        <f t="shared" ref="AF1891:AF1892" si="861">IFERROR(IF(OR(AH1891=0,M1891="",N1891=""),0,IF(AND(AH1891=1,AG1891&lt;1,K1891=L1891,(N1891-M1891)&lt;=0.2075),N1891-M1891,IF(AND(AH1891=1,AG1891&lt;1,K1891=L1891,(N1891-M1891)&gt;0.2075),N1891-M1891-0.083,IF(AND(AH1891=1,AG1891&gt;1),((AG1891-1)*0.3541)+(N1891-$AE$5)+($AF$5-M1891-0.083),IF(AND(AH1891=1,AG1891=1,K1891&lt;&gt;L1891,(N1891-M1891)&lt;=0.332),(N1891-$AE$5)+($AF$5-M1891)-0.166,(N1891-$AE$5)+($AF$5-M1891)))))),"")</f>
        <v>2.083333333333337E-2</v>
      </c>
      <c r="AG1891" s="153">
        <f t="shared" ref="AG1891:AG1892" si="862">(L1891-K1891)</f>
        <v>0</v>
      </c>
      <c r="AH1891" s="85">
        <f t="shared" ref="AH1891:AH1892" si="863">IF(AND(R1891&lt;&gt;"",S1891&lt;&gt;""),1,0)</f>
        <v>1</v>
      </c>
      <c r="AI1891" s="81">
        <f t="shared" ref="AI1891:AI1892" si="864">WEEKNUM(L1891,21)</f>
        <v>25</v>
      </c>
    </row>
    <row r="1892" spans="2:35" x14ac:dyDescent="0.25">
      <c r="B1892" s="50" t="s">
        <v>2660</v>
      </c>
      <c r="C1892" s="85">
        <v>668</v>
      </c>
      <c r="D1892" s="85">
        <f t="shared" si="744"/>
        <v>0</v>
      </c>
      <c r="E1892" s="263" t="s">
        <v>2712</v>
      </c>
      <c r="F1892" s="50" t="s">
        <v>976</v>
      </c>
      <c r="G1892" s="70">
        <v>0.3125</v>
      </c>
      <c r="H1892" s="262">
        <v>0.79166666666666663</v>
      </c>
      <c r="I1892" s="71">
        <v>44371</v>
      </c>
      <c r="J1892" s="71">
        <v>44372</v>
      </c>
      <c r="K1892" s="71">
        <v>44372</v>
      </c>
      <c r="L1892" s="71">
        <v>44372</v>
      </c>
      <c r="M1892" s="192">
        <v>0.71527777777777779</v>
      </c>
      <c r="N1892" s="262">
        <v>0.75</v>
      </c>
      <c r="O1892" s="72" t="s">
        <v>2176</v>
      </c>
      <c r="P1892" s="50" t="s">
        <v>65</v>
      </c>
      <c r="Q1892" s="50" t="s">
        <v>77</v>
      </c>
      <c r="R1892" s="50" t="s">
        <v>2138</v>
      </c>
      <c r="S1892" s="50" t="s">
        <v>337</v>
      </c>
      <c r="T1892" s="50" t="s">
        <v>189</v>
      </c>
      <c r="U1892" s="151">
        <f t="shared" si="850"/>
        <v>1</v>
      </c>
      <c r="V1892" s="50">
        <f t="shared" si="851"/>
        <v>1</v>
      </c>
      <c r="W1892" s="152">
        <f t="shared" si="852"/>
        <v>0.91666666666666652</v>
      </c>
      <c r="X1892" s="152">
        <f t="shared" si="853"/>
        <v>1.1458333333333333</v>
      </c>
      <c r="Y1892" s="134">
        <f t="shared" si="854"/>
        <v>1</v>
      </c>
      <c r="Z1892" s="152">
        <f t="shared" si="855"/>
        <v>0</v>
      </c>
      <c r="AA1892" s="152">
        <f t="shared" si="856"/>
        <v>1.1458333333333333</v>
      </c>
      <c r="AB1892" s="91">
        <f t="shared" si="857"/>
        <v>25</v>
      </c>
      <c r="AC1892" s="81">
        <f t="shared" si="858"/>
        <v>6</v>
      </c>
      <c r="AD1892" s="81">
        <f t="shared" si="859"/>
        <v>25</v>
      </c>
      <c r="AE1892" s="81" t="str">
        <f t="shared" si="860"/>
        <v>6-25</v>
      </c>
      <c r="AF1892" s="152">
        <f t="shared" si="861"/>
        <v>3.472222222222221E-2</v>
      </c>
      <c r="AG1892" s="153">
        <f t="shared" si="862"/>
        <v>0</v>
      </c>
      <c r="AH1892" s="85">
        <f t="shared" si="863"/>
        <v>1</v>
      </c>
      <c r="AI1892" s="81">
        <f t="shared" si="864"/>
        <v>25</v>
      </c>
    </row>
    <row r="1893" spans="2:35" ht="30" x14ac:dyDescent="0.25">
      <c r="B1893" s="50" t="s">
        <v>2661</v>
      </c>
      <c r="C1893" s="85">
        <v>668</v>
      </c>
      <c r="D1893" s="85">
        <f t="shared" si="744"/>
        <v>0</v>
      </c>
      <c r="E1893" s="263" t="s">
        <v>2744</v>
      </c>
      <c r="F1893" s="50" t="s">
        <v>976</v>
      </c>
      <c r="G1893" s="70">
        <v>0.3125</v>
      </c>
      <c r="H1893" s="262">
        <v>0.79166666666666663</v>
      </c>
      <c r="I1893" s="71">
        <v>44371</v>
      </c>
      <c r="J1893" s="71">
        <v>44372</v>
      </c>
      <c r="K1893" s="71">
        <v>44371</v>
      </c>
      <c r="L1893" s="71">
        <v>44371</v>
      </c>
      <c r="M1893" s="192">
        <v>0.625</v>
      </c>
      <c r="N1893" s="262">
        <v>0.67361111111111116</v>
      </c>
      <c r="O1893" s="72" t="s">
        <v>2176</v>
      </c>
      <c r="P1893" s="50" t="s">
        <v>65</v>
      </c>
      <c r="Q1893" s="50" t="s">
        <v>77</v>
      </c>
      <c r="R1893" s="50" t="s">
        <v>2138</v>
      </c>
      <c r="S1893" s="50" t="s">
        <v>337</v>
      </c>
      <c r="T1893" s="50" t="s">
        <v>189</v>
      </c>
      <c r="U1893" s="151">
        <f t="shared" ref="U1893:U1894" si="865">+J1893-I1893</f>
        <v>1</v>
      </c>
      <c r="V1893" s="50">
        <f t="shared" ref="V1893:V1894" si="866">IF(AND(G1893&lt;&gt;"",H1893&lt;&gt;""),1,0)</f>
        <v>1</v>
      </c>
      <c r="W1893" s="152">
        <f t="shared" ref="W1893:W1894" si="867">IF(OR(V1893=0,G1893="",H1893=""),0,IF(AND(V1893=1,U1893&lt;1,I1893=J1893,(H1893-G1893)&lt;=0.2075),H1893-G1893,IF(AND(V1893=1,U1893&lt;1,I1893=J1893,(H1893-G1893)&gt;0.2075),H1893-G1893-0.083,IF(AND(V1893=1,U1893&gt;1),((U1893-1)*0.3541)+(H1893-$AE$5)+($AF$5-G1893-0.083),IF(AND(V1893=1,U1893=1,I1893&lt;&gt;J1893,(H1893-G1893)&lt;=0.332),(H1893-$AE$5)+($AF$5-G1893)-0.166,(H1893-$AE$5)+($AF$5-G1893))))))</f>
        <v>0.91666666666666652</v>
      </c>
      <c r="X1893" s="152">
        <f t="shared" ref="X1893:X1894" si="868">IF(OR(V1893=0,G1893="",H1893=""),0,IF(AND(V1893=1,U1893&lt;1,I1893=J1893,(H1893-G1893)&lt;=0.2075),H1893-G1893,IF(AND(V1893=1,U1893&lt;1,I1893=J1893,(H1893-G1893)&gt;0.2075),H1893-G1893-0.04167,IF(AND(V1893=1,U1893&gt;1),((U1893-1)*0.583)+(H1893-$AE$3)+($AF$3-G1893-0.04167),IF(AND(V1893=1,U1893=1,I1893&lt;&gt;J1893,(H1893-G1893)&lt;=0.332),(H1893-$AE$3)+($AF$3-G1893)-0.166,(H1893-$AE$3)+($AF$3-G1893))))))</f>
        <v>1.1458333333333333</v>
      </c>
      <c r="Y1893" s="134">
        <f t="shared" ref="Y1893:Y1894" si="869">IFERROR(IF(H1893&gt;VLOOKUP(T1893,$AH$2:$AI$5,2,0),0,1),1)</f>
        <v>1</v>
      </c>
      <c r="Z1893" s="152">
        <f t="shared" ref="Z1893:Z1894" si="870">IF(Y1893=1,0,($AF$3-H1893))</f>
        <v>0</v>
      </c>
      <c r="AA1893" s="152">
        <f t="shared" ref="AA1893:AA1894" si="871">X1893+Z1893</f>
        <v>1.1458333333333333</v>
      </c>
      <c r="AB1893" s="91">
        <f t="shared" ref="AB1893:AB1894" si="872">DAY(J1893)</f>
        <v>25</v>
      </c>
      <c r="AC1893" s="81">
        <f t="shared" ref="AC1893:AC1894" si="873">MONTH(J1893)</f>
        <v>6</v>
      </c>
      <c r="AD1893" s="81">
        <f t="shared" ref="AD1893:AD1894" si="874">WEEKNUM(J1893,21)</f>
        <v>25</v>
      </c>
      <c r="AE1893" s="81" t="str">
        <f t="shared" ref="AE1893:AE1894" si="875">AC1893&amp;"-"&amp;AD1893</f>
        <v>6-25</v>
      </c>
      <c r="AF1893" s="152">
        <f t="shared" ref="AF1893:AF1894" si="876">IFERROR(IF(OR(AH1893=0,M1893="",N1893=""),0,IF(AND(AH1893=1,AG1893&lt;1,K1893=L1893,(N1893-M1893)&lt;=0.2075),N1893-M1893,IF(AND(AH1893=1,AG1893&lt;1,K1893=L1893,(N1893-M1893)&gt;0.2075),N1893-M1893-0.083,IF(AND(AH1893=1,AG1893&gt;1),((AG1893-1)*0.3541)+(N1893-$AE$5)+($AF$5-M1893-0.083),IF(AND(AH1893=1,AG1893=1,K1893&lt;&gt;L1893,(N1893-M1893)&lt;=0.332),(N1893-$AE$5)+($AF$5-M1893)-0.166,(N1893-$AE$5)+($AF$5-M1893)))))),"")</f>
        <v>4.861111111111116E-2</v>
      </c>
      <c r="AG1893" s="153">
        <f t="shared" ref="AG1893:AG1894" si="877">(L1893-K1893)</f>
        <v>0</v>
      </c>
      <c r="AH1893" s="85">
        <f t="shared" ref="AH1893:AH1894" si="878">IF(AND(R1893&lt;&gt;"",S1893&lt;&gt;""),1,0)</f>
        <v>1</v>
      </c>
      <c r="AI1893" s="81">
        <f t="shared" ref="AI1893:AI1894" si="879">WEEKNUM(L1893,21)</f>
        <v>25</v>
      </c>
    </row>
    <row r="1894" spans="2:35" ht="30" x14ac:dyDescent="0.25">
      <c r="B1894" s="50" t="s">
        <v>2661</v>
      </c>
      <c r="C1894" s="85">
        <v>668</v>
      </c>
      <c r="D1894" s="85">
        <f t="shared" si="744"/>
        <v>1</v>
      </c>
      <c r="E1894" s="263" t="s">
        <v>2745</v>
      </c>
      <c r="F1894" s="50" t="s">
        <v>976</v>
      </c>
      <c r="G1894" s="70">
        <v>0.3125</v>
      </c>
      <c r="H1894" s="262">
        <v>0.79166666666666663</v>
      </c>
      <c r="I1894" s="71">
        <v>44371</v>
      </c>
      <c r="J1894" s="71">
        <v>44372</v>
      </c>
      <c r="K1894" s="71">
        <v>44372</v>
      </c>
      <c r="L1894" s="71">
        <v>44372</v>
      </c>
      <c r="M1894" s="192">
        <v>0.45833333333333331</v>
      </c>
      <c r="N1894" s="262">
        <v>0.64583333333333337</v>
      </c>
      <c r="O1894" s="72" t="s">
        <v>2176</v>
      </c>
      <c r="P1894" s="50" t="s">
        <v>65</v>
      </c>
      <c r="Q1894" s="50" t="s">
        <v>77</v>
      </c>
      <c r="R1894" s="50" t="s">
        <v>2138</v>
      </c>
      <c r="S1894" s="50" t="s">
        <v>337</v>
      </c>
      <c r="T1894" s="50" t="s">
        <v>189</v>
      </c>
      <c r="U1894" s="151">
        <f t="shared" si="865"/>
        <v>1</v>
      </c>
      <c r="V1894" s="50">
        <f t="shared" si="866"/>
        <v>1</v>
      </c>
      <c r="W1894" s="152">
        <f t="shared" si="867"/>
        <v>0.91666666666666652</v>
      </c>
      <c r="X1894" s="152">
        <f t="shared" si="868"/>
        <v>1.1458333333333333</v>
      </c>
      <c r="Y1894" s="134">
        <f t="shared" si="869"/>
        <v>1</v>
      </c>
      <c r="Z1894" s="152">
        <f t="shared" si="870"/>
        <v>0</v>
      </c>
      <c r="AA1894" s="152">
        <f t="shared" si="871"/>
        <v>1.1458333333333333</v>
      </c>
      <c r="AB1894" s="91">
        <f t="shared" si="872"/>
        <v>25</v>
      </c>
      <c r="AC1894" s="81">
        <f t="shared" si="873"/>
        <v>6</v>
      </c>
      <c r="AD1894" s="81">
        <f t="shared" si="874"/>
        <v>25</v>
      </c>
      <c r="AE1894" s="81" t="str">
        <f t="shared" si="875"/>
        <v>6-25</v>
      </c>
      <c r="AF1894" s="152">
        <f t="shared" si="876"/>
        <v>0.18750000000000006</v>
      </c>
      <c r="AG1894" s="153">
        <f t="shared" si="877"/>
        <v>0</v>
      </c>
      <c r="AH1894" s="85">
        <f t="shared" si="878"/>
        <v>1</v>
      </c>
      <c r="AI1894" s="81">
        <f t="shared" si="879"/>
        <v>25</v>
      </c>
    </row>
    <row r="1895" spans="2:35" x14ac:dyDescent="0.25">
      <c r="B1895" s="50" t="s">
        <v>1221</v>
      </c>
      <c r="C1895" s="85">
        <v>669</v>
      </c>
      <c r="D1895" s="85">
        <f t="shared" si="744"/>
        <v>0</v>
      </c>
      <c r="E1895" s="267" t="s">
        <v>2670</v>
      </c>
      <c r="F1895" s="50" t="s">
        <v>890</v>
      </c>
      <c r="G1895" s="70">
        <v>0.33333333333333331</v>
      </c>
      <c r="H1895" s="192">
        <v>0.5</v>
      </c>
      <c r="I1895" s="71">
        <v>44371</v>
      </c>
      <c r="J1895" s="71">
        <v>44371</v>
      </c>
      <c r="K1895" s="71">
        <v>44371</v>
      </c>
      <c r="L1895" s="71">
        <v>44371</v>
      </c>
      <c r="M1895" s="192">
        <v>0.33333333333333331</v>
      </c>
      <c r="N1895" s="192">
        <v>0.3611111111111111</v>
      </c>
      <c r="O1895" s="72" t="s">
        <v>271</v>
      </c>
      <c r="P1895" s="50" t="s">
        <v>1223</v>
      </c>
      <c r="Q1895" s="50" t="s">
        <v>77</v>
      </c>
      <c r="R1895" s="50" t="s">
        <v>351</v>
      </c>
      <c r="S1895" s="50" t="s">
        <v>336</v>
      </c>
      <c r="T1895" s="50" t="s">
        <v>186</v>
      </c>
      <c r="U1895" s="151">
        <f t="shared" si="775"/>
        <v>0</v>
      </c>
      <c r="V1895" s="50">
        <f t="shared" si="776"/>
        <v>1</v>
      </c>
      <c r="W1895" s="152">
        <f t="shared" si="777"/>
        <v>0.16666666666666669</v>
      </c>
      <c r="X1895" s="152">
        <f t="shared" si="778"/>
        <v>0.16666666666666669</v>
      </c>
      <c r="Y1895" s="134">
        <f t="shared" si="779"/>
        <v>1</v>
      </c>
      <c r="Z1895" s="152">
        <f t="shared" si="780"/>
        <v>0</v>
      </c>
      <c r="AA1895" s="152">
        <f t="shared" si="781"/>
        <v>0.16666666666666669</v>
      </c>
      <c r="AB1895" s="91">
        <f t="shared" si="782"/>
        <v>24</v>
      </c>
      <c r="AC1895" s="81">
        <f t="shared" si="783"/>
        <v>6</v>
      </c>
      <c r="AD1895" s="81">
        <f t="shared" si="784"/>
        <v>25</v>
      </c>
      <c r="AE1895" s="81" t="str">
        <f t="shared" si="785"/>
        <v>6-25</v>
      </c>
      <c r="AF1895" s="152">
        <f t="shared" si="786"/>
        <v>2.777777777777779E-2</v>
      </c>
      <c r="AG1895" s="153">
        <f t="shared" si="787"/>
        <v>0</v>
      </c>
      <c r="AH1895" s="85">
        <f t="shared" si="788"/>
        <v>1</v>
      </c>
      <c r="AI1895" s="81">
        <f t="shared" si="789"/>
        <v>25</v>
      </c>
    </row>
    <row r="1896" spans="2:35" x14ac:dyDescent="0.25">
      <c r="B1896" s="50" t="s">
        <v>2115</v>
      </c>
      <c r="C1896" s="85">
        <v>669</v>
      </c>
      <c r="D1896" s="85">
        <f t="shared" si="744"/>
        <v>0</v>
      </c>
      <c r="E1896" s="267" t="s">
        <v>2671</v>
      </c>
      <c r="F1896" s="50" t="s">
        <v>1338</v>
      </c>
      <c r="G1896" s="70">
        <v>0.33333333333333331</v>
      </c>
      <c r="H1896" s="192">
        <v>0.5</v>
      </c>
      <c r="I1896" s="71">
        <v>44371</v>
      </c>
      <c r="J1896" s="71">
        <v>44371</v>
      </c>
      <c r="K1896" s="71">
        <v>44371</v>
      </c>
      <c r="L1896" s="71">
        <v>44371</v>
      </c>
      <c r="M1896" s="192">
        <v>0.33333333333333331</v>
      </c>
      <c r="N1896" s="192">
        <v>0.41666666666666669</v>
      </c>
      <c r="O1896" s="72" t="s">
        <v>136</v>
      </c>
      <c r="P1896" s="50" t="s">
        <v>1223</v>
      </c>
      <c r="Q1896" s="50" t="s">
        <v>77</v>
      </c>
      <c r="R1896" s="50" t="s">
        <v>350</v>
      </c>
      <c r="S1896" s="50" t="s">
        <v>337</v>
      </c>
      <c r="T1896" s="50" t="s">
        <v>186</v>
      </c>
      <c r="U1896" s="151">
        <f t="shared" si="775"/>
        <v>0</v>
      </c>
      <c r="V1896" s="50">
        <f t="shared" si="776"/>
        <v>1</v>
      </c>
      <c r="W1896" s="152">
        <f t="shared" si="777"/>
        <v>0.16666666666666669</v>
      </c>
      <c r="X1896" s="152">
        <f t="shared" si="778"/>
        <v>0.16666666666666669</v>
      </c>
      <c r="Y1896" s="134">
        <f t="shared" si="779"/>
        <v>1</v>
      </c>
      <c r="Z1896" s="152">
        <f t="shared" si="780"/>
        <v>0</v>
      </c>
      <c r="AA1896" s="152">
        <f t="shared" si="781"/>
        <v>0.16666666666666669</v>
      </c>
      <c r="AB1896" s="91">
        <f t="shared" si="782"/>
        <v>24</v>
      </c>
      <c r="AC1896" s="81">
        <f t="shared" si="783"/>
        <v>6</v>
      </c>
      <c r="AD1896" s="81">
        <f t="shared" si="784"/>
        <v>25</v>
      </c>
      <c r="AE1896" s="81" t="str">
        <f t="shared" si="785"/>
        <v>6-25</v>
      </c>
      <c r="AF1896" s="152">
        <f t="shared" si="786"/>
        <v>8.333333333333337E-2</v>
      </c>
      <c r="AG1896" s="153">
        <f t="shared" si="787"/>
        <v>0</v>
      </c>
      <c r="AH1896" s="85">
        <f t="shared" si="788"/>
        <v>1</v>
      </c>
      <c r="AI1896" s="81">
        <f t="shared" si="789"/>
        <v>25</v>
      </c>
    </row>
    <row r="1897" spans="2:35" x14ac:dyDescent="0.25">
      <c r="B1897" s="50" t="s">
        <v>1221</v>
      </c>
      <c r="C1897" s="85">
        <v>669</v>
      </c>
      <c r="D1897" s="85">
        <f t="shared" si="744"/>
        <v>0</v>
      </c>
      <c r="E1897" s="267" t="s">
        <v>2672</v>
      </c>
      <c r="F1897" s="50" t="s">
        <v>890</v>
      </c>
      <c r="G1897" s="70">
        <v>0.33333333333333331</v>
      </c>
      <c r="H1897" s="192">
        <v>0.5</v>
      </c>
      <c r="I1897" s="71">
        <v>44371</v>
      </c>
      <c r="J1897" s="71">
        <v>44371</v>
      </c>
      <c r="K1897" s="71">
        <v>44371</v>
      </c>
      <c r="L1897" s="71">
        <v>44371</v>
      </c>
      <c r="M1897" s="192">
        <v>0.45833333333333331</v>
      </c>
      <c r="N1897" s="192">
        <v>0.48402777777777778</v>
      </c>
      <c r="O1897" s="72" t="s">
        <v>84</v>
      </c>
      <c r="P1897" s="50" t="s">
        <v>1223</v>
      </c>
      <c r="Q1897" s="50" t="s">
        <v>77</v>
      </c>
      <c r="R1897" s="50" t="s">
        <v>351</v>
      </c>
      <c r="S1897" s="50" t="s">
        <v>336</v>
      </c>
      <c r="T1897" s="50" t="s">
        <v>186</v>
      </c>
      <c r="U1897" s="151">
        <f t="shared" si="775"/>
        <v>0</v>
      </c>
      <c r="V1897" s="50">
        <f t="shared" si="776"/>
        <v>1</v>
      </c>
      <c r="W1897" s="152">
        <f t="shared" si="777"/>
        <v>0.16666666666666669</v>
      </c>
      <c r="X1897" s="152">
        <f t="shared" si="778"/>
        <v>0.16666666666666669</v>
      </c>
      <c r="Y1897" s="134">
        <f t="shared" si="779"/>
        <v>1</v>
      </c>
      <c r="Z1897" s="152">
        <f t="shared" si="780"/>
        <v>0</v>
      </c>
      <c r="AA1897" s="152">
        <f t="shared" si="781"/>
        <v>0.16666666666666669</v>
      </c>
      <c r="AB1897" s="91">
        <f t="shared" si="782"/>
        <v>24</v>
      </c>
      <c r="AC1897" s="81">
        <f t="shared" si="783"/>
        <v>6</v>
      </c>
      <c r="AD1897" s="81">
        <f t="shared" si="784"/>
        <v>25</v>
      </c>
      <c r="AE1897" s="81" t="str">
        <f t="shared" si="785"/>
        <v>6-25</v>
      </c>
      <c r="AF1897" s="152">
        <f t="shared" si="786"/>
        <v>2.5694444444444464E-2</v>
      </c>
      <c r="AG1897" s="153">
        <f t="shared" si="787"/>
        <v>0</v>
      </c>
      <c r="AH1897" s="85">
        <f t="shared" si="788"/>
        <v>1</v>
      </c>
      <c r="AI1897" s="81">
        <f t="shared" si="789"/>
        <v>25</v>
      </c>
    </row>
    <row r="1898" spans="2:35" x14ac:dyDescent="0.25">
      <c r="B1898" s="50" t="s">
        <v>2115</v>
      </c>
      <c r="C1898" s="85">
        <v>669</v>
      </c>
      <c r="D1898" s="85">
        <f t="shared" si="744"/>
        <v>0</v>
      </c>
      <c r="E1898" s="267" t="s">
        <v>2673</v>
      </c>
      <c r="F1898" s="50" t="s">
        <v>903</v>
      </c>
      <c r="G1898" s="70">
        <v>0.33333333333333331</v>
      </c>
      <c r="H1898" s="192">
        <v>0.5</v>
      </c>
      <c r="I1898" s="71">
        <v>44371</v>
      </c>
      <c r="J1898" s="71">
        <v>44371</v>
      </c>
      <c r="K1898" s="71">
        <v>44371</v>
      </c>
      <c r="L1898" s="71">
        <v>44371</v>
      </c>
      <c r="M1898" s="192">
        <v>0.47222222222222227</v>
      </c>
      <c r="N1898" s="192">
        <v>0.5</v>
      </c>
      <c r="O1898" s="72" t="s">
        <v>126</v>
      </c>
      <c r="P1898" s="50" t="s">
        <v>1223</v>
      </c>
      <c r="Q1898" s="50" t="s">
        <v>77</v>
      </c>
      <c r="R1898" s="50" t="s">
        <v>443</v>
      </c>
      <c r="S1898" s="50" t="s">
        <v>337</v>
      </c>
      <c r="T1898" s="50" t="s">
        <v>186</v>
      </c>
      <c r="U1898" s="151">
        <f t="shared" si="775"/>
        <v>0</v>
      </c>
      <c r="V1898" s="50">
        <f t="shared" si="776"/>
        <v>1</v>
      </c>
      <c r="W1898" s="152">
        <f t="shared" si="777"/>
        <v>0.16666666666666669</v>
      </c>
      <c r="X1898" s="152">
        <f t="shared" si="778"/>
        <v>0.16666666666666669</v>
      </c>
      <c r="Y1898" s="134">
        <f t="shared" si="779"/>
        <v>1</v>
      </c>
      <c r="Z1898" s="152">
        <f t="shared" si="780"/>
        <v>0</v>
      </c>
      <c r="AA1898" s="152">
        <f t="shared" si="781"/>
        <v>0.16666666666666669</v>
      </c>
      <c r="AB1898" s="91">
        <f t="shared" si="782"/>
        <v>24</v>
      </c>
      <c r="AC1898" s="81">
        <f t="shared" si="783"/>
        <v>6</v>
      </c>
      <c r="AD1898" s="81">
        <f t="shared" si="784"/>
        <v>25</v>
      </c>
      <c r="AE1898" s="81" t="str">
        <f t="shared" si="785"/>
        <v>6-25</v>
      </c>
      <c r="AF1898" s="152">
        <f t="shared" si="786"/>
        <v>2.7777777777777735E-2</v>
      </c>
      <c r="AG1898" s="153">
        <f t="shared" si="787"/>
        <v>0</v>
      </c>
      <c r="AH1898" s="85">
        <f t="shared" si="788"/>
        <v>1</v>
      </c>
      <c r="AI1898" s="81">
        <f t="shared" si="789"/>
        <v>25</v>
      </c>
    </row>
    <row r="1899" spans="2:35" x14ac:dyDescent="0.25">
      <c r="B1899" s="50" t="s">
        <v>2115</v>
      </c>
      <c r="C1899" s="85">
        <v>669</v>
      </c>
      <c r="D1899" s="85">
        <f t="shared" si="744"/>
        <v>1</v>
      </c>
      <c r="E1899" s="267" t="s">
        <v>2260</v>
      </c>
      <c r="F1899" s="50" t="s">
        <v>903</v>
      </c>
      <c r="G1899" s="70">
        <v>0.66666666666666663</v>
      </c>
      <c r="H1899" s="192">
        <v>0.6875</v>
      </c>
      <c r="I1899" s="71">
        <v>44371</v>
      </c>
      <c r="J1899" s="71">
        <v>44371</v>
      </c>
      <c r="K1899" s="71">
        <v>44371</v>
      </c>
      <c r="L1899" s="71">
        <v>44371</v>
      </c>
      <c r="M1899" s="192">
        <v>0.66666666666666663</v>
      </c>
      <c r="N1899" s="192">
        <v>0.6875</v>
      </c>
      <c r="O1899" s="72" t="s">
        <v>2160</v>
      </c>
      <c r="P1899" s="50" t="s">
        <v>1223</v>
      </c>
      <c r="Q1899" s="50" t="s">
        <v>47</v>
      </c>
      <c r="R1899" s="50" t="s">
        <v>2138</v>
      </c>
      <c r="S1899" s="50" t="s">
        <v>337</v>
      </c>
      <c r="T1899" s="50" t="s">
        <v>186</v>
      </c>
      <c r="U1899" s="151">
        <f t="shared" ref="U1899" si="880">+J1899-I1899</f>
        <v>0</v>
      </c>
      <c r="V1899" s="50">
        <f t="shared" ref="V1899" si="881">IF(AND(G1899&lt;&gt;"",H1899&lt;&gt;""),1,0)</f>
        <v>1</v>
      </c>
      <c r="W1899" s="152">
        <f t="shared" ref="W1899" si="882">IF(OR(V1899=0,G1899="",H1899=""),0,IF(AND(V1899=1,U1899&lt;1,I1899=J1899,(H1899-G1899)&lt;=0.2075),H1899-G1899,IF(AND(V1899=1,U1899&lt;1,I1899=J1899,(H1899-G1899)&gt;0.2075),H1899-G1899-0.083,IF(AND(V1899=1,U1899&gt;1),((U1899-1)*0.3541)+(H1899-$AE$5)+($AF$5-G1899-0.083),IF(AND(V1899=1,U1899=1,I1899&lt;&gt;J1899,(H1899-G1899)&lt;=0.332),(H1899-$AE$5)+($AF$5-G1899)-0.166,(H1899-$AE$5)+($AF$5-G1899))))))</f>
        <v>2.083333333333337E-2</v>
      </c>
      <c r="X1899" s="152">
        <f t="shared" ref="X1899" si="883">IF(OR(V1899=0,G1899="",H1899=""),0,IF(AND(V1899=1,U1899&lt;1,I1899=J1899,(H1899-G1899)&lt;=0.2075),H1899-G1899,IF(AND(V1899=1,U1899&lt;1,I1899=J1899,(H1899-G1899)&gt;0.2075),H1899-G1899-0.04167,IF(AND(V1899=1,U1899&gt;1),((U1899-1)*0.583)+(H1899-$AE$3)+($AF$3-G1899-0.04167),IF(AND(V1899=1,U1899=1,I1899&lt;&gt;J1899,(H1899-G1899)&lt;=0.332),(H1899-$AE$3)+($AF$3-G1899)-0.166,(H1899-$AE$3)+($AF$3-G1899))))))</f>
        <v>2.083333333333337E-2</v>
      </c>
      <c r="Y1899" s="134">
        <f t="shared" ref="Y1899" si="884">IFERROR(IF(H1899&gt;VLOOKUP(T1899,$AH$2:$AI$5,2,0),0,1),1)</f>
        <v>0</v>
      </c>
      <c r="Z1899" s="152">
        <f t="shared" ref="Z1899" si="885">IF(Y1899=1,0,($AF$3-H1899))</f>
        <v>0.1875</v>
      </c>
      <c r="AA1899" s="152">
        <f t="shared" ref="AA1899" si="886">X1899+Z1899</f>
        <v>0.20833333333333337</v>
      </c>
      <c r="AB1899" s="91">
        <f t="shared" ref="AB1899" si="887">DAY(J1899)</f>
        <v>24</v>
      </c>
      <c r="AC1899" s="81">
        <f t="shared" ref="AC1899" si="888">MONTH(J1899)</f>
        <v>6</v>
      </c>
      <c r="AD1899" s="81">
        <f t="shared" ref="AD1899" si="889">WEEKNUM(J1899,21)</f>
        <v>25</v>
      </c>
      <c r="AE1899" s="81" t="str">
        <f t="shared" ref="AE1899" si="890">AC1899&amp;"-"&amp;AD1899</f>
        <v>6-25</v>
      </c>
      <c r="AF1899" s="152">
        <f t="shared" ref="AF1899" si="891">IFERROR(IF(OR(AH1899=0,M1899="",N1899=""),0,IF(AND(AH1899=1,AG1899&lt;1,K1899=L1899,(N1899-M1899)&lt;=0.2075),N1899-M1899,IF(AND(AH1899=1,AG1899&lt;1,K1899=L1899,(N1899-M1899)&gt;0.2075),N1899-M1899-0.083,IF(AND(AH1899=1,AG1899&gt;1),((AG1899-1)*0.3541)+(N1899-$AE$5)+($AF$5-M1899-0.083),IF(AND(AH1899=1,AG1899=1,K1899&lt;&gt;L1899,(N1899-M1899)&lt;=0.332),(N1899-$AE$5)+($AF$5-M1899)-0.166,(N1899-$AE$5)+($AF$5-M1899)))))),"")</f>
        <v>2.083333333333337E-2</v>
      </c>
      <c r="AG1899" s="153">
        <f t="shared" ref="AG1899" si="892">(L1899-K1899)</f>
        <v>0</v>
      </c>
      <c r="AH1899" s="85">
        <f t="shared" ref="AH1899" si="893">IF(AND(R1899&lt;&gt;"",S1899&lt;&gt;""),1,0)</f>
        <v>1</v>
      </c>
      <c r="AI1899" s="81">
        <f t="shared" ref="AI1899" si="894">WEEKNUM(L1899,21)</f>
        <v>25</v>
      </c>
    </row>
    <row r="1900" spans="2:35" x14ac:dyDescent="0.25">
      <c r="B1900" s="50" t="s">
        <v>199</v>
      </c>
      <c r="C1900" s="85">
        <v>670</v>
      </c>
      <c r="D1900" s="85">
        <f t="shared" si="744"/>
        <v>1</v>
      </c>
      <c r="E1900" s="267" t="s">
        <v>2674</v>
      </c>
      <c r="F1900" s="50" t="s">
        <v>2439</v>
      </c>
      <c r="G1900" s="192">
        <v>0.4375</v>
      </c>
      <c r="H1900" s="192">
        <v>0.47916666666666669</v>
      </c>
      <c r="I1900" s="71">
        <v>44371</v>
      </c>
      <c r="J1900" s="71">
        <v>44371</v>
      </c>
      <c r="K1900" s="71">
        <v>44371</v>
      </c>
      <c r="L1900" s="71">
        <v>44371</v>
      </c>
      <c r="M1900" s="192">
        <v>0.4375</v>
      </c>
      <c r="N1900" s="192">
        <v>0.47916666666666669</v>
      </c>
      <c r="O1900" s="72" t="s">
        <v>72</v>
      </c>
      <c r="P1900" s="50" t="s">
        <v>280</v>
      </c>
      <c r="Q1900" s="50" t="s">
        <v>77</v>
      </c>
      <c r="R1900" s="50" t="s">
        <v>443</v>
      </c>
      <c r="S1900" s="50" t="s">
        <v>336</v>
      </c>
      <c r="T1900" s="50" t="s">
        <v>185</v>
      </c>
      <c r="U1900" s="151">
        <f t="shared" si="775"/>
        <v>0</v>
      </c>
      <c r="V1900" s="50">
        <f t="shared" si="776"/>
        <v>1</v>
      </c>
      <c r="W1900" s="152">
        <f t="shared" si="777"/>
        <v>4.1666666666666685E-2</v>
      </c>
      <c r="X1900" s="152">
        <f t="shared" si="778"/>
        <v>4.1666666666666685E-2</v>
      </c>
      <c r="Y1900" s="134">
        <f t="shared" si="779"/>
        <v>1</v>
      </c>
      <c r="Z1900" s="152">
        <f t="shared" si="780"/>
        <v>0</v>
      </c>
      <c r="AA1900" s="152">
        <f t="shared" si="781"/>
        <v>4.1666666666666685E-2</v>
      </c>
      <c r="AB1900" s="91">
        <f t="shared" si="782"/>
        <v>24</v>
      </c>
      <c r="AC1900" s="81">
        <f t="shared" si="783"/>
        <v>6</v>
      </c>
      <c r="AD1900" s="81">
        <f t="shared" si="784"/>
        <v>25</v>
      </c>
      <c r="AE1900" s="81" t="str">
        <f t="shared" si="785"/>
        <v>6-25</v>
      </c>
      <c r="AF1900" s="152">
        <f t="shared" si="786"/>
        <v>4.1666666666666685E-2</v>
      </c>
      <c r="AG1900" s="153">
        <f t="shared" si="787"/>
        <v>0</v>
      </c>
      <c r="AH1900" s="85">
        <f t="shared" si="788"/>
        <v>1</v>
      </c>
      <c r="AI1900" s="81">
        <f t="shared" si="789"/>
        <v>25</v>
      </c>
    </row>
    <row r="1901" spans="2:35" x14ac:dyDescent="0.25">
      <c r="B1901" s="50" t="s">
        <v>576</v>
      </c>
      <c r="C1901" s="85">
        <v>671</v>
      </c>
      <c r="D1901" s="283">
        <f t="shared" si="744"/>
        <v>0</v>
      </c>
      <c r="E1901" s="50" t="s">
        <v>2668</v>
      </c>
      <c r="F1901" s="50" t="s">
        <v>441</v>
      </c>
      <c r="G1901" s="70">
        <v>0.625</v>
      </c>
      <c r="H1901" s="262">
        <v>0.69444444444444453</v>
      </c>
      <c r="I1901" s="71">
        <v>44371</v>
      </c>
      <c r="J1901" s="71">
        <v>44372</v>
      </c>
      <c r="K1901" s="71">
        <v>44371</v>
      </c>
      <c r="L1901" s="71">
        <v>44371</v>
      </c>
      <c r="M1901" s="70">
        <v>0.625</v>
      </c>
      <c r="N1901" s="70">
        <v>0.72916666666666663</v>
      </c>
      <c r="O1901" s="50" t="s">
        <v>684</v>
      </c>
      <c r="P1901" s="50" t="s">
        <v>695</v>
      </c>
      <c r="Q1901" s="50" t="s">
        <v>77</v>
      </c>
      <c r="R1901" s="50" t="s">
        <v>338</v>
      </c>
      <c r="S1901" s="50" t="s">
        <v>336</v>
      </c>
      <c r="T1901" s="50" t="s">
        <v>184</v>
      </c>
      <c r="U1901" s="151">
        <f t="shared" si="775"/>
        <v>1</v>
      </c>
      <c r="V1901" s="50">
        <f t="shared" si="776"/>
        <v>1</v>
      </c>
      <c r="W1901" s="152">
        <f t="shared" si="777"/>
        <v>0.34094444444444438</v>
      </c>
      <c r="X1901" s="152">
        <f t="shared" si="778"/>
        <v>0.57011111111111112</v>
      </c>
      <c r="Y1901" s="134">
        <f t="shared" si="779"/>
        <v>0</v>
      </c>
      <c r="Z1901" s="152">
        <f t="shared" si="780"/>
        <v>0.18055555555555547</v>
      </c>
      <c r="AA1901" s="152">
        <f t="shared" si="781"/>
        <v>0.75066666666666659</v>
      </c>
      <c r="AB1901" s="91">
        <f t="shared" si="782"/>
        <v>25</v>
      </c>
      <c r="AC1901" s="81">
        <f t="shared" si="783"/>
        <v>6</v>
      </c>
      <c r="AD1901" s="81">
        <f t="shared" si="784"/>
        <v>25</v>
      </c>
      <c r="AE1901" s="81" t="str">
        <f t="shared" si="785"/>
        <v>6-25</v>
      </c>
      <c r="AF1901" s="152">
        <f t="shared" si="786"/>
        <v>0.10416666666666663</v>
      </c>
      <c r="AG1901" s="153">
        <f t="shared" si="787"/>
        <v>0</v>
      </c>
      <c r="AH1901" s="85">
        <f t="shared" si="788"/>
        <v>1</v>
      </c>
      <c r="AI1901" s="81">
        <f t="shared" si="789"/>
        <v>25</v>
      </c>
    </row>
    <row r="1902" spans="2:35" x14ac:dyDescent="0.25">
      <c r="B1902" s="50" t="s">
        <v>576</v>
      </c>
      <c r="C1902" s="85">
        <v>671</v>
      </c>
      <c r="D1902" s="283">
        <f t="shared" si="744"/>
        <v>0</v>
      </c>
      <c r="E1902" s="50" t="s">
        <v>2669</v>
      </c>
      <c r="F1902" s="50" t="s">
        <v>441</v>
      </c>
      <c r="G1902" s="70">
        <v>0.625</v>
      </c>
      <c r="H1902" s="262">
        <v>0.69444444444444453</v>
      </c>
      <c r="I1902" s="71">
        <v>44371</v>
      </c>
      <c r="J1902" s="71">
        <v>44372</v>
      </c>
      <c r="K1902" s="71">
        <v>44372</v>
      </c>
      <c r="L1902" s="71">
        <v>44372</v>
      </c>
      <c r="M1902" s="70">
        <v>0.3125</v>
      </c>
      <c r="N1902" s="70">
        <v>0.35416666666666669</v>
      </c>
      <c r="O1902" s="50" t="s">
        <v>684</v>
      </c>
      <c r="P1902" s="50" t="s">
        <v>695</v>
      </c>
      <c r="Q1902" s="50" t="s">
        <v>77</v>
      </c>
      <c r="R1902" s="50" t="s">
        <v>338</v>
      </c>
      <c r="S1902" s="50" t="s">
        <v>336</v>
      </c>
      <c r="T1902" s="50" t="s">
        <v>184</v>
      </c>
      <c r="U1902" s="151">
        <f t="shared" si="775"/>
        <v>1</v>
      </c>
      <c r="V1902" s="50">
        <f t="shared" si="776"/>
        <v>1</v>
      </c>
      <c r="W1902" s="152">
        <f t="shared" si="777"/>
        <v>0.34094444444444438</v>
      </c>
      <c r="X1902" s="152">
        <f t="shared" si="778"/>
        <v>0.57011111111111112</v>
      </c>
      <c r="Y1902" s="134">
        <f t="shared" si="779"/>
        <v>0</v>
      </c>
      <c r="Z1902" s="152">
        <f t="shared" si="780"/>
        <v>0.18055555555555547</v>
      </c>
      <c r="AA1902" s="152">
        <f t="shared" si="781"/>
        <v>0.75066666666666659</v>
      </c>
      <c r="AB1902" s="91">
        <f t="shared" si="782"/>
        <v>25</v>
      </c>
      <c r="AC1902" s="81">
        <f t="shared" si="783"/>
        <v>6</v>
      </c>
      <c r="AD1902" s="81">
        <f t="shared" si="784"/>
        <v>25</v>
      </c>
      <c r="AE1902" s="81" t="str">
        <f t="shared" si="785"/>
        <v>6-25</v>
      </c>
      <c r="AF1902" s="152">
        <f t="shared" si="786"/>
        <v>4.1666666666666685E-2</v>
      </c>
      <c r="AG1902" s="153">
        <f t="shared" si="787"/>
        <v>0</v>
      </c>
      <c r="AH1902" s="85">
        <f t="shared" si="788"/>
        <v>1</v>
      </c>
      <c r="AI1902" s="81">
        <f t="shared" si="789"/>
        <v>25</v>
      </c>
    </row>
    <row r="1903" spans="2:35" ht="30" x14ac:dyDescent="0.25">
      <c r="B1903" s="50" t="s">
        <v>576</v>
      </c>
      <c r="C1903" s="85">
        <v>671</v>
      </c>
      <c r="D1903" s="283">
        <f t="shared" si="744"/>
        <v>0</v>
      </c>
      <c r="E1903" s="72" t="s">
        <v>2701</v>
      </c>
      <c r="F1903" s="50" t="s">
        <v>441</v>
      </c>
      <c r="G1903" s="70">
        <v>0.625</v>
      </c>
      <c r="H1903" s="262">
        <v>0.69444444444444453</v>
      </c>
      <c r="I1903" s="71">
        <v>44371</v>
      </c>
      <c r="J1903" s="71">
        <v>44372</v>
      </c>
      <c r="K1903" s="71">
        <v>44372</v>
      </c>
      <c r="L1903" s="71">
        <v>44372</v>
      </c>
      <c r="M1903" s="70">
        <v>0.4513888888888889</v>
      </c>
      <c r="N1903" s="262">
        <v>0.69444444444444453</v>
      </c>
      <c r="O1903" s="50" t="s">
        <v>684</v>
      </c>
      <c r="P1903" s="50" t="s">
        <v>695</v>
      </c>
      <c r="Q1903" s="50" t="s">
        <v>77</v>
      </c>
      <c r="R1903" s="50" t="s">
        <v>338</v>
      </c>
      <c r="S1903" s="50" t="s">
        <v>336</v>
      </c>
      <c r="T1903" s="50" t="s">
        <v>184</v>
      </c>
      <c r="U1903" s="151">
        <f t="shared" si="775"/>
        <v>1</v>
      </c>
      <c r="V1903" s="50">
        <f t="shared" si="776"/>
        <v>1</v>
      </c>
      <c r="W1903" s="152">
        <f t="shared" si="777"/>
        <v>0.34094444444444438</v>
      </c>
      <c r="X1903" s="152">
        <f t="shared" si="778"/>
        <v>0.57011111111111112</v>
      </c>
      <c r="Y1903" s="134">
        <f t="shared" si="779"/>
        <v>0</v>
      </c>
      <c r="Z1903" s="152">
        <f t="shared" si="780"/>
        <v>0.18055555555555547</v>
      </c>
      <c r="AA1903" s="152">
        <f t="shared" si="781"/>
        <v>0.75066666666666659</v>
      </c>
      <c r="AB1903" s="91">
        <f t="shared" si="782"/>
        <v>25</v>
      </c>
      <c r="AC1903" s="81">
        <f t="shared" si="783"/>
        <v>6</v>
      </c>
      <c r="AD1903" s="81">
        <f t="shared" si="784"/>
        <v>25</v>
      </c>
      <c r="AE1903" s="81" t="str">
        <f t="shared" si="785"/>
        <v>6-25</v>
      </c>
      <c r="AF1903" s="152">
        <f t="shared" si="786"/>
        <v>0.16005555555555562</v>
      </c>
      <c r="AG1903" s="153">
        <f t="shared" si="787"/>
        <v>0</v>
      </c>
      <c r="AH1903" s="85">
        <f t="shared" si="788"/>
        <v>1</v>
      </c>
      <c r="AI1903" s="81">
        <f t="shared" si="789"/>
        <v>25</v>
      </c>
    </row>
    <row r="1904" spans="2:35" x14ac:dyDescent="0.25">
      <c r="B1904" s="50" t="s">
        <v>576</v>
      </c>
      <c r="C1904" s="85">
        <v>671</v>
      </c>
      <c r="D1904" s="283">
        <f t="shared" si="744"/>
        <v>0</v>
      </c>
      <c r="E1904" s="261" t="s">
        <v>2699</v>
      </c>
      <c r="F1904" s="50" t="s">
        <v>950</v>
      </c>
      <c r="G1904" s="70">
        <v>0.625</v>
      </c>
      <c r="H1904" s="262">
        <v>0.69444444444444453</v>
      </c>
      <c r="I1904" s="71">
        <v>44371</v>
      </c>
      <c r="J1904" s="71">
        <v>44372</v>
      </c>
      <c r="K1904" s="71">
        <v>44372</v>
      </c>
      <c r="L1904" s="71">
        <v>44372</v>
      </c>
      <c r="M1904" s="192">
        <v>0.47916666666666669</v>
      </c>
      <c r="N1904" s="262">
        <v>0.5</v>
      </c>
      <c r="O1904" s="50" t="s">
        <v>271</v>
      </c>
      <c r="P1904" s="50" t="s">
        <v>695</v>
      </c>
      <c r="Q1904" s="50" t="s">
        <v>77</v>
      </c>
      <c r="R1904" s="50" t="s">
        <v>351</v>
      </c>
      <c r="S1904" s="50" t="s">
        <v>337</v>
      </c>
      <c r="T1904" s="50" t="s">
        <v>184</v>
      </c>
      <c r="U1904" s="151">
        <f t="shared" si="775"/>
        <v>1</v>
      </c>
      <c r="V1904" s="50">
        <f t="shared" si="776"/>
        <v>1</v>
      </c>
      <c r="W1904" s="152">
        <f t="shared" si="777"/>
        <v>0.34094444444444438</v>
      </c>
      <c r="X1904" s="152">
        <f t="shared" si="778"/>
        <v>0.57011111111111112</v>
      </c>
      <c r="Y1904" s="134">
        <f t="shared" si="779"/>
        <v>0</v>
      </c>
      <c r="Z1904" s="152">
        <f t="shared" si="780"/>
        <v>0.18055555555555547</v>
      </c>
      <c r="AA1904" s="152">
        <f t="shared" si="781"/>
        <v>0.75066666666666659</v>
      </c>
      <c r="AB1904" s="91">
        <f t="shared" si="782"/>
        <v>25</v>
      </c>
      <c r="AC1904" s="81">
        <f t="shared" si="783"/>
        <v>6</v>
      </c>
      <c r="AD1904" s="81">
        <f t="shared" si="784"/>
        <v>25</v>
      </c>
      <c r="AE1904" s="81" t="str">
        <f t="shared" si="785"/>
        <v>6-25</v>
      </c>
      <c r="AF1904" s="152">
        <f t="shared" si="786"/>
        <v>2.0833333333333315E-2</v>
      </c>
      <c r="AG1904" s="153">
        <f t="shared" si="787"/>
        <v>0</v>
      </c>
      <c r="AH1904" s="85">
        <f t="shared" si="788"/>
        <v>1</v>
      </c>
      <c r="AI1904" s="81">
        <f t="shared" si="789"/>
        <v>25</v>
      </c>
    </row>
    <row r="1905" spans="2:35" x14ac:dyDescent="0.25">
      <c r="B1905" s="50" t="s">
        <v>576</v>
      </c>
      <c r="C1905" s="85">
        <v>671</v>
      </c>
      <c r="D1905" s="283">
        <f t="shared" si="744"/>
        <v>1</v>
      </c>
      <c r="E1905" s="261" t="s">
        <v>2700</v>
      </c>
      <c r="F1905" s="50" t="s">
        <v>950</v>
      </c>
      <c r="G1905" s="70">
        <v>0.625</v>
      </c>
      <c r="H1905" s="262">
        <v>0.69444444444444453</v>
      </c>
      <c r="I1905" s="71">
        <v>44371</v>
      </c>
      <c r="J1905" s="71">
        <v>44372</v>
      </c>
      <c r="K1905" s="71">
        <v>44372</v>
      </c>
      <c r="L1905" s="71">
        <v>44372</v>
      </c>
      <c r="M1905" s="192">
        <v>0.58333333333333337</v>
      </c>
      <c r="N1905" s="262">
        <v>0.625</v>
      </c>
      <c r="O1905" s="50" t="s">
        <v>84</v>
      </c>
      <c r="P1905" s="50" t="s">
        <v>695</v>
      </c>
      <c r="Q1905" s="50" t="s">
        <v>77</v>
      </c>
      <c r="R1905" s="50" t="s">
        <v>351</v>
      </c>
      <c r="S1905" s="50" t="s">
        <v>337</v>
      </c>
      <c r="T1905" s="50" t="s">
        <v>184</v>
      </c>
      <c r="U1905" s="151">
        <f t="shared" ref="U1905" si="895">+J1905-I1905</f>
        <v>1</v>
      </c>
      <c r="V1905" s="50">
        <f t="shared" ref="V1905" si="896">IF(AND(G1905&lt;&gt;"",H1905&lt;&gt;""),1,0)</f>
        <v>1</v>
      </c>
      <c r="W1905" s="152">
        <f t="shared" ref="W1905" si="897">IF(OR(V1905=0,G1905="",H1905=""),0,IF(AND(V1905=1,U1905&lt;1,I1905=J1905,(H1905-G1905)&lt;=0.2075),H1905-G1905,IF(AND(V1905=1,U1905&lt;1,I1905=J1905,(H1905-G1905)&gt;0.2075),H1905-G1905-0.083,IF(AND(V1905=1,U1905&gt;1),((U1905-1)*0.3541)+(H1905-$AE$5)+($AF$5-G1905-0.083),IF(AND(V1905=1,U1905=1,I1905&lt;&gt;J1905,(H1905-G1905)&lt;=0.332),(H1905-$AE$5)+($AF$5-G1905)-0.166,(H1905-$AE$5)+($AF$5-G1905))))))</f>
        <v>0.34094444444444438</v>
      </c>
      <c r="X1905" s="152">
        <f t="shared" ref="X1905" si="898">IF(OR(V1905=0,G1905="",H1905=""),0,IF(AND(V1905=1,U1905&lt;1,I1905=J1905,(H1905-G1905)&lt;=0.2075),H1905-G1905,IF(AND(V1905=1,U1905&lt;1,I1905=J1905,(H1905-G1905)&gt;0.2075),H1905-G1905-0.04167,IF(AND(V1905=1,U1905&gt;1),((U1905-1)*0.583)+(H1905-$AE$3)+($AF$3-G1905-0.04167),IF(AND(V1905=1,U1905=1,I1905&lt;&gt;J1905,(H1905-G1905)&lt;=0.332),(H1905-$AE$3)+($AF$3-G1905)-0.166,(H1905-$AE$3)+($AF$3-G1905))))))</f>
        <v>0.57011111111111112</v>
      </c>
      <c r="Y1905" s="134">
        <f t="shared" ref="Y1905" si="899">IFERROR(IF(H1905&gt;VLOOKUP(T1905,$AH$2:$AI$5,2,0),0,1),1)</f>
        <v>0</v>
      </c>
      <c r="Z1905" s="152">
        <f t="shared" ref="Z1905" si="900">IF(Y1905=1,0,($AF$3-H1905))</f>
        <v>0.18055555555555547</v>
      </c>
      <c r="AA1905" s="152">
        <f t="shared" ref="AA1905" si="901">X1905+Z1905</f>
        <v>0.75066666666666659</v>
      </c>
      <c r="AB1905" s="91">
        <f t="shared" ref="AB1905" si="902">DAY(J1905)</f>
        <v>25</v>
      </c>
      <c r="AC1905" s="81">
        <f t="shared" ref="AC1905" si="903">MONTH(J1905)</f>
        <v>6</v>
      </c>
      <c r="AD1905" s="81">
        <f t="shared" ref="AD1905" si="904">WEEKNUM(J1905,21)</f>
        <v>25</v>
      </c>
      <c r="AE1905" s="81" t="str">
        <f t="shared" ref="AE1905" si="905">AC1905&amp;"-"&amp;AD1905</f>
        <v>6-25</v>
      </c>
      <c r="AF1905" s="152">
        <f t="shared" ref="AF1905" si="906">IFERROR(IF(OR(AH1905=0,M1905="",N1905=""),0,IF(AND(AH1905=1,AG1905&lt;1,K1905=L1905,(N1905-M1905)&lt;=0.2075),N1905-M1905,IF(AND(AH1905=1,AG1905&lt;1,K1905=L1905,(N1905-M1905)&gt;0.2075),N1905-M1905-0.083,IF(AND(AH1905=1,AG1905&gt;1),((AG1905-1)*0.3541)+(N1905-$AE$5)+($AF$5-M1905-0.083),IF(AND(AH1905=1,AG1905=1,K1905&lt;&gt;L1905,(N1905-M1905)&lt;=0.332),(N1905-$AE$5)+($AF$5-M1905)-0.166,(N1905-$AE$5)+($AF$5-M1905)))))),"")</f>
        <v>4.166666666666663E-2</v>
      </c>
      <c r="AG1905" s="153">
        <f t="shared" ref="AG1905" si="907">(L1905-K1905)</f>
        <v>0</v>
      </c>
      <c r="AH1905" s="85">
        <f t="shared" ref="AH1905" si="908">IF(AND(R1905&lt;&gt;"",S1905&lt;&gt;""),1,0)</f>
        <v>1</v>
      </c>
      <c r="AI1905" s="81">
        <f t="shared" ref="AI1905" si="909">WEEKNUM(L1905,21)</f>
        <v>25</v>
      </c>
    </row>
    <row r="1906" spans="2:35" ht="45" x14ac:dyDescent="0.25">
      <c r="B1906" s="50" t="s">
        <v>200</v>
      </c>
      <c r="C1906" s="85">
        <v>672</v>
      </c>
      <c r="D1906" s="283">
        <f t="shared" si="744"/>
        <v>0</v>
      </c>
      <c r="E1906" s="72" t="s">
        <v>2683</v>
      </c>
      <c r="F1906" s="50" t="s">
        <v>950</v>
      </c>
      <c r="G1906" s="70">
        <v>0.29166666666666669</v>
      </c>
      <c r="H1906" s="192">
        <v>0.64166666666666672</v>
      </c>
      <c r="I1906" s="71">
        <v>44372</v>
      </c>
      <c r="J1906" s="71">
        <v>44372</v>
      </c>
      <c r="K1906" s="71">
        <v>44372</v>
      </c>
      <c r="L1906" s="71">
        <v>44372</v>
      </c>
      <c r="M1906" s="70">
        <v>0.3125</v>
      </c>
      <c r="N1906" s="192">
        <v>0.63750000000000007</v>
      </c>
      <c r="O1906" s="50" t="s">
        <v>163</v>
      </c>
      <c r="P1906" s="50" t="s">
        <v>266</v>
      </c>
      <c r="Q1906" s="50" t="s">
        <v>47</v>
      </c>
      <c r="R1906" s="50" t="s">
        <v>443</v>
      </c>
      <c r="S1906" s="50" t="s">
        <v>336</v>
      </c>
      <c r="T1906" s="50" t="s">
        <v>184</v>
      </c>
      <c r="U1906" s="151">
        <f t="shared" si="775"/>
        <v>0</v>
      </c>
      <c r="V1906" s="50">
        <f t="shared" si="776"/>
        <v>1</v>
      </c>
      <c r="W1906" s="152">
        <f t="shared" si="777"/>
        <v>0.26700000000000002</v>
      </c>
      <c r="X1906" s="152">
        <f t="shared" si="778"/>
        <v>0.30833000000000005</v>
      </c>
      <c r="Y1906" s="134">
        <f t="shared" si="779"/>
        <v>1</v>
      </c>
      <c r="Z1906" s="152">
        <f t="shared" si="780"/>
        <v>0</v>
      </c>
      <c r="AA1906" s="152">
        <f t="shared" si="781"/>
        <v>0.30833000000000005</v>
      </c>
      <c r="AB1906" s="91">
        <f t="shared" si="782"/>
        <v>25</v>
      </c>
      <c r="AC1906" s="81">
        <f t="shared" si="783"/>
        <v>6</v>
      </c>
      <c r="AD1906" s="81">
        <f t="shared" si="784"/>
        <v>25</v>
      </c>
      <c r="AE1906" s="81" t="str">
        <f t="shared" si="785"/>
        <v>6-25</v>
      </c>
      <c r="AF1906" s="152">
        <f t="shared" si="786"/>
        <v>0.24200000000000005</v>
      </c>
      <c r="AG1906" s="153">
        <f t="shared" si="787"/>
        <v>0</v>
      </c>
      <c r="AH1906" s="85">
        <f t="shared" si="788"/>
        <v>1</v>
      </c>
      <c r="AI1906" s="81">
        <f t="shared" si="789"/>
        <v>25</v>
      </c>
    </row>
    <row r="1907" spans="2:35" x14ac:dyDescent="0.25">
      <c r="B1907" s="50" t="s">
        <v>167</v>
      </c>
      <c r="C1907" s="85">
        <v>672</v>
      </c>
      <c r="D1907" s="283">
        <f t="shared" si="744"/>
        <v>0</v>
      </c>
      <c r="E1907" s="50" t="s">
        <v>1173</v>
      </c>
      <c r="F1907" s="50" t="s">
        <v>934</v>
      </c>
      <c r="G1907" s="70">
        <v>0.29166666666666669</v>
      </c>
      <c r="H1907" s="192">
        <v>0.64166666666666672</v>
      </c>
      <c r="I1907" s="71">
        <v>44372</v>
      </c>
      <c r="J1907" s="71">
        <v>44372</v>
      </c>
      <c r="K1907" s="71">
        <v>44372</v>
      </c>
      <c r="L1907" s="71">
        <v>44372</v>
      </c>
      <c r="M1907" s="70">
        <v>0.61111111111111105</v>
      </c>
      <c r="N1907" s="192">
        <v>0.625</v>
      </c>
      <c r="O1907" s="50" t="s">
        <v>72</v>
      </c>
      <c r="P1907" s="50" t="s">
        <v>266</v>
      </c>
      <c r="Q1907" s="50" t="s">
        <v>47</v>
      </c>
      <c r="R1907" s="50" t="s">
        <v>351</v>
      </c>
      <c r="S1907" s="50" t="s">
        <v>337</v>
      </c>
      <c r="T1907" s="50" t="s">
        <v>184</v>
      </c>
      <c r="U1907" s="151">
        <f t="shared" si="775"/>
        <v>0</v>
      </c>
      <c r="V1907" s="50">
        <f t="shared" si="776"/>
        <v>1</v>
      </c>
      <c r="W1907" s="152">
        <f t="shared" si="777"/>
        <v>0.26700000000000002</v>
      </c>
      <c r="X1907" s="152">
        <f t="shared" si="778"/>
        <v>0.30833000000000005</v>
      </c>
      <c r="Y1907" s="134">
        <f t="shared" si="779"/>
        <v>1</v>
      </c>
      <c r="Z1907" s="152">
        <f t="shared" si="780"/>
        <v>0</v>
      </c>
      <c r="AA1907" s="152">
        <f t="shared" si="781"/>
        <v>0.30833000000000005</v>
      </c>
      <c r="AB1907" s="91">
        <f t="shared" si="782"/>
        <v>25</v>
      </c>
      <c r="AC1907" s="81">
        <f t="shared" si="783"/>
        <v>6</v>
      </c>
      <c r="AD1907" s="81">
        <f t="shared" si="784"/>
        <v>25</v>
      </c>
      <c r="AE1907" s="81" t="str">
        <f t="shared" si="785"/>
        <v>6-25</v>
      </c>
      <c r="AF1907" s="152">
        <f t="shared" si="786"/>
        <v>1.3888888888888951E-2</v>
      </c>
      <c r="AG1907" s="153">
        <f t="shared" si="787"/>
        <v>0</v>
      </c>
      <c r="AH1907" s="85">
        <f t="shared" si="788"/>
        <v>1</v>
      </c>
      <c r="AI1907" s="81">
        <f t="shared" si="789"/>
        <v>25</v>
      </c>
    </row>
    <row r="1908" spans="2:35" x14ac:dyDescent="0.25">
      <c r="B1908" s="50" t="s">
        <v>200</v>
      </c>
      <c r="C1908" s="85">
        <v>672</v>
      </c>
      <c r="D1908" s="283">
        <f t="shared" si="744"/>
        <v>1</v>
      </c>
      <c r="E1908" s="50" t="s">
        <v>1112</v>
      </c>
      <c r="F1908" s="50" t="s">
        <v>934</v>
      </c>
      <c r="G1908" s="70">
        <v>0.29166666666666669</v>
      </c>
      <c r="H1908" s="192">
        <v>0.64166666666666672</v>
      </c>
      <c r="I1908" s="71">
        <v>44372</v>
      </c>
      <c r="J1908" s="71">
        <v>44372</v>
      </c>
      <c r="K1908" s="71">
        <v>44372</v>
      </c>
      <c r="L1908" s="71">
        <v>44372</v>
      </c>
      <c r="M1908" s="70">
        <v>0.625</v>
      </c>
      <c r="N1908" s="192">
        <v>0.64166666666666672</v>
      </c>
      <c r="O1908" s="50" t="s">
        <v>84</v>
      </c>
      <c r="P1908" s="50" t="s">
        <v>266</v>
      </c>
      <c r="Q1908" s="50" t="s">
        <v>77</v>
      </c>
      <c r="R1908" s="50" t="s">
        <v>351</v>
      </c>
      <c r="S1908" s="50" t="s">
        <v>337</v>
      </c>
      <c r="T1908" s="50" t="s">
        <v>184</v>
      </c>
      <c r="U1908" s="151">
        <f t="shared" si="775"/>
        <v>0</v>
      </c>
      <c r="V1908" s="50">
        <f t="shared" si="776"/>
        <v>1</v>
      </c>
      <c r="W1908" s="152">
        <f t="shared" si="777"/>
        <v>0.26700000000000002</v>
      </c>
      <c r="X1908" s="152">
        <f t="shared" si="778"/>
        <v>0.30833000000000005</v>
      </c>
      <c r="Y1908" s="134">
        <f t="shared" si="779"/>
        <v>1</v>
      </c>
      <c r="Z1908" s="152">
        <f t="shared" si="780"/>
        <v>0</v>
      </c>
      <c r="AA1908" s="152">
        <f t="shared" si="781"/>
        <v>0.30833000000000005</v>
      </c>
      <c r="AB1908" s="91">
        <f t="shared" si="782"/>
        <v>25</v>
      </c>
      <c r="AC1908" s="81">
        <f t="shared" si="783"/>
        <v>6</v>
      </c>
      <c r="AD1908" s="81">
        <f t="shared" si="784"/>
        <v>25</v>
      </c>
      <c r="AE1908" s="81" t="str">
        <f t="shared" si="785"/>
        <v>6-25</v>
      </c>
      <c r="AF1908" s="152">
        <f t="shared" si="786"/>
        <v>1.6666666666666718E-2</v>
      </c>
      <c r="AG1908" s="153">
        <f t="shared" si="787"/>
        <v>0</v>
      </c>
      <c r="AH1908" s="85">
        <f t="shared" si="788"/>
        <v>1</v>
      </c>
      <c r="AI1908" s="81">
        <f t="shared" si="789"/>
        <v>25</v>
      </c>
    </row>
    <row r="1909" spans="2:35" ht="30" x14ac:dyDescent="0.25">
      <c r="B1909" s="50" t="s">
        <v>135</v>
      </c>
      <c r="C1909" s="85">
        <v>673</v>
      </c>
      <c r="D1909" s="283">
        <f t="shared" si="744"/>
        <v>0</v>
      </c>
      <c r="E1909" s="260" t="s">
        <v>2684</v>
      </c>
      <c r="F1909" s="50" t="s">
        <v>897</v>
      </c>
      <c r="G1909" s="70">
        <v>0.29166666666666669</v>
      </c>
      <c r="H1909" s="70">
        <v>0.45833333333333331</v>
      </c>
      <c r="I1909" s="71">
        <v>44372</v>
      </c>
      <c r="J1909" s="71">
        <v>44372</v>
      </c>
      <c r="K1909" s="71">
        <v>44372</v>
      </c>
      <c r="L1909" s="71">
        <v>44372</v>
      </c>
      <c r="M1909" s="70">
        <v>0.35416666666666669</v>
      </c>
      <c r="N1909" s="70">
        <v>0.45833333333333331</v>
      </c>
      <c r="O1909" s="50" t="s">
        <v>84</v>
      </c>
      <c r="P1909" s="50" t="s">
        <v>137</v>
      </c>
      <c r="Q1909" s="50" t="s">
        <v>77</v>
      </c>
      <c r="R1909" s="50" t="s">
        <v>674</v>
      </c>
      <c r="S1909" s="50" t="s">
        <v>337</v>
      </c>
      <c r="T1909" s="50" t="s">
        <v>184</v>
      </c>
      <c r="U1909" s="151">
        <f t="shared" si="775"/>
        <v>0</v>
      </c>
      <c r="V1909" s="50">
        <f t="shared" si="776"/>
        <v>1</v>
      </c>
      <c r="W1909" s="152">
        <f t="shared" si="777"/>
        <v>0.16666666666666663</v>
      </c>
      <c r="X1909" s="152">
        <f t="shared" si="778"/>
        <v>0.16666666666666663</v>
      </c>
      <c r="Y1909" s="134">
        <f t="shared" si="779"/>
        <v>1</v>
      </c>
      <c r="Z1909" s="152">
        <f t="shared" si="780"/>
        <v>0</v>
      </c>
      <c r="AA1909" s="152">
        <f t="shared" si="781"/>
        <v>0.16666666666666663</v>
      </c>
      <c r="AB1909" s="91">
        <f t="shared" si="782"/>
        <v>25</v>
      </c>
      <c r="AC1909" s="81">
        <f t="shared" si="783"/>
        <v>6</v>
      </c>
      <c r="AD1909" s="81">
        <f t="shared" si="784"/>
        <v>25</v>
      </c>
      <c r="AE1909" s="81" t="str">
        <f t="shared" si="785"/>
        <v>6-25</v>
      </c>
      <c r="AF1909" s="152">
        <f t="shared" si="786"/>
        <v>0.10416666666666663</v>
      </c>
      <c r="AG1909" s="153">
        <f t="shared" si="787"/>
        <v>0</v>
      </c>
      <c r="AH1909" s="85">
        <f t="shared" si="788"/>
        <v>1</v>
      </c>
      <c r="AI1909" s="81">
        <f t="shared" si="789"/>
        <v>25</v>
      </c>
    </row>
    <row r="1910" spans="2:35" x14ac:dyDescent="0.25">
      <c r="B1910" s="50" t="s">
        <v>168</v>
      </c>
      <c r="C1910" s="85">
        <v>673</v>
      </c>
      <c r="D1910" s="283">
        <f t="shared" si="744"/>
        <v>1</v>
      </c>
      <c r="E1910" s="260" t="s">
        <v>2685</v>
      </c>
      <c r="F1910" s="50" t="s">
        <v>1051</v>
      </c>
      <c r="G1910" s="70">
        <v>0.29166666666666669</v>
      </c>
      <c r="H1910" s="70">
        <v>0.45833333333333331</v>
      </c>
      <c r="I1910" s="71">
        <v>44372</v>
      </c>
      <c r="J1910" s="71">
        <v>44372</v>
      </c>
      <c r="K1910" s="71">
        <v>44372</v>
      </c>
      <c r="L1910" s="71">
        <v>44372</v>
      </c>
      <c r="M1910" s="70">
        <v>0.3125</v>
      </c>
      <c r="N1910" s="70">
        <v>0.3659722222222222</v>
      </c>
      <c r="O1910" s="50" t="s">
        <v>62</v>
      </c>
      <c r="P1910" s="50" t="s">
        <v>137</v>
      </c>
      <c r="Q1910" s="50" t="s">
        <v>77</v>
      </c>
      <c r="R1910" s="50" t="s">
        <v>349</v>
      </c>
      <c r="S1910" s="50" t="s">
        <v>337</v>
      </c>
      <c r="T1910" s="50" t="s">
        <v>184</v>
      </c>
      <c r="U1910" s="151">
        <f t="shared" si="775"/>
        <v>0</v>
      </c>
      <c r="V1910" s="50">
        <f t="shared" si="776"/>
        <v>1</v>
      </c>
      <c r="W1910" s="152">
        <f t="shared" si="777"/>
        <v>0.16666666666666663</v>
      </c>
      <c r="X1910" s="152">
        <f t="shared" si="778"/>
        <v>0.16666666666666663</v>
      </c>
      <c r="Y1910" s="134">
        <f t="shared" si="779"/>
        <v>1</v>
      </c>
      <c r="Z1910" s="152">
        <f t="shared" si="780"/>
        <v>0</v>
      </c>
      <c r="AA1910" s="152">
        <f t="shared" si="781"/>
        <v>0.16666666666666663</v>
      </c>
      <c r="AB1910" s="91">
        <f t="shared" si="782"/>
        <v>25</v>
      </c>
      <c r="AC1910" s="81">
        <f t="shared" si="783"/>
        <v>6</v>
      </c>
      <c r="AD1910" s="81">
        <f t="shared" si="784"/>
        <v>25</v>
      </c>
      <c r="AE1910" s="81" t="str">
        <f t="shared" si="785"/>
        <v>6-25</v>
      </c>
      <c r="AF1910" s="152">
        <f t="shared" si="786"/>
        <v>5.3472222222222199E-2</v>
      </c>
      <c r="AG1910" s="153">
        <f t="shared" si="787"/>
        <v>0</v>
      </c>
      <c r="AH1910" s="85">
        <f t="shared" si="788"/>
        <v>1</v>
      </c>
      <c r="AI1910" s="81">
        <f t="shared" si="789"/>
        <v>25</v>
      </c>
    </row>
    <row r="1911" spans="2:35" x14ac:dyDescent="0.25">
      <c r="B1911" s="50" t="s">
        <v>172</v>
      </c>
      <c r="C1911" s="85">
        <v>674</v>
      </c>
      <c r="D1911" s="283">
        <f t="shared" si="744"/>
        <v>0</v>
      </c>
      <c r="E1911" s="260" t="s">
        <v>2686</v>
      </c>
      <c r="F1911" s="50" t="s">
        <v>441</v>
      </c>
      <c r="G1911" s="70">
        <v>0.3125</v>
      </c>
      <c r="H1911" s="70">
        <v>0.63194444444444442</v>
      </c>
      <c r="I1911" s="71">
        <v>44372</v>
      </c>
      <c r="J1911" s="71">
        <v>44372</v>
      </c>
      <c r="K1911" s="71">
        <v>44372</v>
      </c>
      <c r="L1911" s="71">
        <v>44372</v>
      </c>
      <c r="M1911" s="70">
        <v>0.3125</v>
      </c>
      <c r="N1911" s="70">
        <v>0.35416666666666669</v>
      </c>
      <c r="O1911" s="50" t="s">
        <v>271</v>
      </c>
      <c r="P1911" s="50" t="s">
        <v>173</v>
      </c>
      <c r="Q1911" s="50" t="s">
        <v>77</v>
      </c>
      <c r="R1911" s="50" t="s">
        <v>443</v>
      </c>
      <c r="S1911" s="50" t="s">
        <v>337</v>
      </c>
      <c r="T1911" s="50" t="s">
        <v>184</v>
      </c>
      <c r="U1911" s="151">
        <f t="shared" si="775"/>
        <v>0</v>
      </c>
      <c r="V1911" s="50">
        <f t="shared" si="776"/>
        <v>1</v>
      </c>
      <c r="W1911" s="152">
        <f t="shared" si="777"/>
        <v>0.2364444444444444</v>
      </c>
      <c r="X1911" s="152">
        <f t="shared" si="778"/>
        <v>0.27777444444444443</v>
      </c>
      <c r="Y1911" s="134">
        <f t="shared" si="779"/>
        <v>1</v>
      </c>
      <c r="Z1911" s="152">
        <f t="shared" si="780"/>
        <v>0</v>
      </c>
      <c r="AA1911" s="152">
        <f t="shared" si="781"/>
        <v>0.27777444444444443</v>
      </c>
      <c r="AB1911" s="91">
        <f t="shared" si="782"/>
        <v>25</v>
      </c>
      <c r="AC1911" s="81">
        <f t="shared" si="783"/>
        <v>6</v>
      </c>
      <c r="AD1911" s="81">
        <f t="shared" si="784"/>
        <v>25</v>
      </c>
      <c r="AE1911" s="81" t="str">
        <f t="shared" si="785"/>
        <v>6-25</v>
      </c>
      <c r="AF1911" s="152">
        <f t="shared" si="786"/>
        <v>4.1666666666666685E-2</v>
      </c>
      <c r="AG1911" s="153">
        <f t="shared" si="787"/>
        <v>0</v>
      </c>
      <c r="AH1911" s="85">
        <f t="shared" si="788"/>
        <v>1</v>
      </c>
      <c r="AI1911" s="81">
        <f t="shared" si="789"/>
        <v>25</v>
      </c>
    </row>
    <row r="1912" spans="2:35" x14ac:dyDescent="0.25">
      <c r="B1912" s="50" t="s">
        <v>143</v>
      </c>
      <c r="C1912" s="85">
        <v>674</v>
      </c>
      <c r="D1912" s="283">
        <f t="shared" si="744"/>
        <v>0</v>
      </c>
      <c r="E1912" s="260" t="s">
        <v>2687</v>
      </c>
      <c r="F1912" s="50" t="s">
        <v>2439</v>
      </c>
      <c r="G1912" s="70">
        <v>0.3125</v>
      </c>
      <c r="H1912" s="70">
        <v>0.63194444444444442</v>
      </c>
      <c r="I1912" s="71">
        <v>44372</v>
      </c>
      <c r="J1912" s="71">
        <v>44372</v>
      </c>
      <c r="K1912" s="71">
        <v>44372</v>
      </c>
      <c r="L1912" s="71">
        <v>44372</v>
      </c>
      <c r="M1912" s="70">
        <v>0.375</v>
      </c>
      <c r="N1912" s="70">
        <v>0.39583333333333331</v>
      </c>
      <c r="O1912" s="50" t="s">
        <v>72</v>
      </c>
      <c r="P1912" s="50" t="s">
        <v>173</v>
      </c>
      <c r="Q1912" s="50" t="s">
        <v>77</v>
      </c>
      <c r="R1912" s="50" t="s">
        <v>443</v>
      </c>
      <c r="S1912" s="50" t="s">
        <v>337</v>
      </c>
      <c r="T1912" s="50" t="s">
        <v>184</v>
      </c>
      <c r="U1912" s="151">
        <f t="shared" si="775"/>
        <v>0</v>
      </c>
      <c r="V1912" s="50">
        <f t="shared" si="776"/>
        <v>1</v>
      </c>
      <c r="W1912" s="152">
        <f t="shared" si="777"/>
        <v>0.2364444444444444</v>
      </c>
      <c r="X1912" s="152">
        <f t="shared" si="778"/>
        <v>0.27777444444444443</v>
      </c>
      <c r="Y1912" s="134">
        <f t="shared" si="779"/>
        <v>1</v>
      </c>
      <c r="Z1912" s="152">
        <f t="shared" si="780"/>
        <v>0</v>
      </c>
      <c r="AA1912" s="152">
        <f t="shared" si="781"/>
        <v>0.27777444444444443</v>
      </c>
      <c r="AB1912" s="91">
        <f t="shared" si="782"/>
        <v>25</v>
      </c>
      <c r="AC1912" s="81">
        <f t="shared" si="783"/>
        <v>6</v>
      </c>
      <c r="AD1912" s="81">
        <f t="shared" si="784"/>
        <v>25</v>
      </c>
      <c r="AE1912" s="81" t="str">
        <f t="shared" si="785"/>
        <v>6-25</v>
      </c>
      <c r="AF1912" s="152">
        <f t="shared" si="786"/>
        <v>2.0833333333333315E-2</v>
      </c>
      <c r="AG1912" s="153">
        <f t="shared" si="787"/>
        <v>0</v>
      </c>
      <c r="AH1912" s="85">
        <f t="shared" si="788"/>
        <v>1</v>
      </c>
      <c r="AI1912" s="81">
        <f t="shared" si="789"/>
        <v>25</v>
      </c>
    </row>
    <row r="1913" spans="2:35" x14ac:dyDescent="0.25">
      <c r="B1913" s="50" t="s">
        <v>172</v>
      </c>
      <c r="C1913" s="85">
        <v>674</v>
      </c>
      <c r="D1913" s="283">
        <f t="shared" si="744"/>
        <v>0</v>
      </c>
      <c r="E1913" s="260" t="s">
        <v>2688</v>
      </c>
      <c r="F1913" s="50" t="s">
        <v>1051</v>
      </c>
      <c r="G1913" s="70">
        <v>0.3125</v>
      </c>
      <c r="H1913" s="70">
        <v>0.63194444444444442</v>
      </c>
      <c r="I1913" s="71">
        <v>44372</v>
      </c>
      <c r="J1913" s="71">
        <v>44372</v>
      </c>
      <c r="K1913" s="71">
        <v>44372</v>
      </c>
      <c r="L1913" s="71">
        <v>44372</v>
      </c>
      <c r="M1913" s="70">
        <v>0.41111111111111115</v>
      </c>
      <c r="N1913" s="70">
        <v>0.4513888888888889</v>
      </c>
      <c r="O1913" s="50" t="s">
        <v>62</v>
      </c>
      <c r="P1913" s="50" t="s">
        <v>173</v>
      </c>
      <c r="Q1913" s="50" t="s">
        <v>77</v>
      </c>
      <c r="R1913" s="50" t="s">
        <v>349</v>
      </c>
      <c r="S1913" s="50" t="s">
        <v>337</v>
      </c>
      <c r="T1913" s="50" t="s">
        <v>184</v>
      </c>
      <c r="U1913" s="151">
        <f t="shared" si="775"/>
        <v>0</v>
      </c>
      <c r="V1913" s="50">
        <f t="shared" si="776"/>
        <v>1</v>
      </c>
      <c r="W1913" s="152">
        <f t="shared" si="777"/>
        <v>0.2364444444444444</v>
      </c>
      <c r="X1913" s="152">
        <f t="shared" si="778"/>
        <v>0.27777444444444443</v>
      </c>
      <c r="Y1913" s="134">
        <f t="shared" si="779"/>
        <v>1</v>
      </c>
      <c r="Z1913" s="152">
        <f t="shared" si="780"/>
        <v>0</v>
      </c>
      <c r="AA1913" s="152">
        <f t="shared" si="781"/>
        <v>0.27777444444444443</v>
      </c>
      <c r="AB1913" s="91">
        <f t="shared" si="782"/>
        <v>25</v>
      </c>
      <c r="AC1913" s="81">
        <f t="shared" si="783"/>
        <v>6</v>
      </c>
      <c r="AD1913" s="81">
        <f t="shared" si="784"/>
        <v>25</v>
      </c>
      <c r="AE1913" s="81" t="str">
        <f t="shared" si="785"/>
        <v>6-25</v>
      </c>
      <c r="AF1913" s="152">
        <f t="shared" si="786"/>
        <v>4.0277777777777746E-2</v>
      </c>
      <c r="AG1913" s="153">
        <f t="shared" si="787"/>
        <v>0</v>
      </c>
      <c r="AH1913" s="85">
        <f t="shared" si="788"/>
        <v>1</v>
      </c>
      <c r="AI1913" s="81">
        <f t="shared" si="789"/>
        <v>25</v>
      </c>
    </row>
    <row r="1914" spans="2:35" ht="30" x14ac:dyDescent="0.25">
      <c r="B1914" s="50" t="s">
        <v>143</v>
      </c>
      <c r="C1914" s="85">
        <v>674</v>
      </c>
      <c r="D1914" s="283">
        <f t="shared" si="744"/>
        <v>1</v>
      </c>
      <c r="E1914" s="260" t="s">
        <v>2689</v>
      </c>
      <c r="F1914" s="50" t="s">
        <v>1051</v>
      </c>
      <c r="G1914" s="70">
        <v>0.3125</v>
      </c>
      <c r="H1914" s="70">
        <v>0.63194444444444442</v>
      </c>
      <c r="I1914" s="71">
        <v>44372</v>
      </c>
      <c r="J1914" s="71">
        <v>44372</v>
      </c>
      <c r="K1914" s="71">
        <v>44372</v>
      </c>
      <c r="L1914" s="71">
        <v>44372</v>
      </c>
      <c r="M1914" s="70">
        <v>0.58333333333333337</v>
      </c>
      <c r="N1914" s="70">
        <v>0.63194444444444442</v>
      </c>
      <c r="O1914" s="50" t="s">
        <v>62</v>
      </c>
      <c r="P1914" s="50" t="s">
        <v>173</v>
      </c>
      <c r="Q1914" s="50" t="s">
        <v>77</v>
      </c>
      <c r="R1914" s="50" t="s">
        <v>349</v>
      </c>
      <c r="S1914" s="50" t="s">
        <v>337</v>
      </c>
      <c r="T1914" s="50" t="s">
        <v>184</v>
      </c>
      <c r="U1914" s="151">
        <f t="shared" si="775"/>
        <v>0</v>
      </c>
      <c r="V1914" s="50">
        <f t="shared" si="776"/>
        <v>1</v>
      </c>
      <c r="W1914" s="152">
        <f t="shared" si="777"/>
        <v>0.2364444444444444</v>
      </c>
      <c r="X1914" s="152">
        <f t="shared" si="778"/>
        <v>0.27777444444444443</v>
      </c>
      <c r="Y1914" s="134">
        <f t="shared" si="779"/>
        <v>1</v>
      </c>
      <c r="Z1914" s="152">
        <f t="shared" si="780"/>
        <v>0</v>
      </c>
      <c r="AA1914" s="152">
        <f t="shared" si="781"/>
        <v>0.27777444444444443</v>
      </c>
      <c r="AB1914" s="91">
        <f t="shared" si="782"/>
        <v>25</v>
      </c>
      <c r="AC1914" s="81">
        <f t="shared" si="783"/>
        <v>6</v>
      </c>
      <c r="AD1914" s="81">
        <f t="shared" si="784"/>
        <v>25</v>
      </c>
      <c r="AE1914" s="81" t="str">
        <f t="shared" si="785"/>
        <v>6-25</v>
      </c>
      <c r="AF1914" s="152">
        <f t="shared" si="786"/>
        <v>4.8611111111111049E-2</v>
      </c>
      <c r="AG1914" s="153">
        <f t="shared" si="787"/>
        <v>0</v>
      </c>
      <c r="AH1914" s="85">
        <f t="shared" si="788"/>
        <v>1</v>
      </c>
      <c r="AI1914" s="81">
        <f t="shared" si="789"/>
        <v>25</v>
      </c>
    </row>
    <row r="1915" spans="2:35" ht="30" x14ac:dyDescent="0.25">
      <c r="B1915" s="50" t="s">
        <v>151</v>
      </c>
      <c r="C1915" s="85">
        <v>675</v>
      </c>
      <c r="D1915" s="283">
        <f t="shared" si="744"/>
        <v>0</v>
      </c>
      <c r="E1915" s="260" t="s">
        <v>2704</v>
      </c>
      <c r="F1915" s="50" t="s">
        <v>950</v>
      </c>
      <c r="G1915" s="70">
        <v>0.3125</v>
      </c>
      <c r="H1915" s="192">
        <v>0.46249999999999997</v>
      </c>
      <c r="I1915" s="71">
        <v>44372</v>
      </c>
      <c r="J1915" s="71">
        <v>44373</v>
      </c>
      <c r="K1915" s="71">
        <v>44372</v>
      </c>
      <c r="L1915" s="71">
        <v>44372</v>
      </c>
      <c r="M1915" s="70">
        <v>0.58333333333333337</v>
      </c>
      <c r="N1915" s="192">
        <v>0.72916666666666663</v>
      </c>
      <c r="O1915" s="72" t="s">
        <v>271</v>
      </c>
      <c r="P1915" s="50" t="s">
        <v>153</v>
      </c>
      <c r="Q1915" s="50" t="s">
        <v>77</v>
      </c>
      <c r="R1915" s="50" t="s">
        <v>443</v>
      </c>
      <c r="S1915" s="50" t="s">
        <v>337</v>
      </c>
      <c r="T1915" s="50" t="s">
        <v>184</v>
      </c>
      <c r="U1915" s="151">
        <f t="shared" si="775"/>
        <v>1</v>
      </c>
      <c r="V1915" s="50">
        <f t="shared" si="776"/>
        <v>1</v>
      </c>
      <c r="W1915" s="152">
        <f t="shared" si="777"/>
        <v>0.42149999999999987</v>
      </c>
      <c r="X1915" s="152">
        <f t="shared" si="778"/>
        <v>0.65066666666666662</v>
      </c>
      <c r="Y1915" s="134">
        <f t="shared" si="779"/>
        <v>1</v>
      </c>
      <c r="Z1915" s="152">
        <f t="shared" si="780"/>
        <v>0</v>
      </c>
      <c r="AA1915" s="152">
        <f t="shared" si="781"/>
        <v>0.65066666666666662</v>
      </c>
      <c r="AB1915" s="91">
        <f t="shared" si="782"/>
        <v>26</v>
      </c>
      <c r="AC1915" s="81">
        <f t="shared" si="783"/>
        <v>6</v>
      </c>
      <c r="AD1915" s="81">
        <f t="shared" si="784"/>
        <v>25</v>
      </c>
      <c r="AE1915" s="81" t="str">
        <f t="shared" si="785"/>
        <v>6-25</v>
      </c>
      <c r="AF1915" s="152">
        <f t="shared" si="786"/>
        <v>0.14583333333333326</v>
      </c>
      <c r="AG1915" s="153">
        <f t="shared" si="787"/>
        <v>0</v>
      </c>
      <c r="AH1915" s="85">
        <f t="shared" si="788"/>
        <v>1</v>
      </c>
      <c r="AI1915" s="81">
        <f t="shared" si="789"/>
        <v>25</v>
      </c>
    </row>
    <row r="1916" spans="2:35" ht="30" x14ac:dyDescent="0.25">
      <c r="B1916" s="50" t="s">
        <v>152</v>
      </c>
      <c r="C1916" s="85">
        <v>675</v>
      </c>
      <c r="D1916" s="283">
        <f t="shared" si="744"/>
        <v>0</v>
      </c>
      <c r="E1916" s="260" t="s">
        <v>2690</v>
      </c>
      <c r="F1916" s="50" t="s">
        <v>1051</v>
      </c>
      <c r="G1916" s="70">
        <v>0.3125</v>
      </c>
      <c r="H1916" s="192">
        <v>0.46249999999999997</v>
      </c>
      <c r="I1916" s="71">
        <v>44372</v>
      </c>
      <c r="J1916" s="71">
        <v>44373</v>
      </c>
      <c r="K1916" s="71">
        <v>44372</v>
      </c>
      <c r="L1916" s="71">
        <v>44372</v>
      </c>
      <c r="M1916" s="70">
        <v>0.65069444444444446</v>
      </c>
      <c r="N1916" s="192">
        <v>0.71527777777777779</v>
      </c>
      <c r="O1916" s="50" t="s">
        <v>62</v>
      </c>
      <c r="P1916" s="50" t="s">
        <v>153</v>
      </c>
      <c r="Q1916" s="50" t="s">
        <v>77</v>
      </c>
      <c r="R1916" s="50" t="s">
        <v>349</v>
      </c>
      <c r="S1916" s="50" t="s">
        <v>337</v>
      </c>
      <c r="T1916" s="50" t="s">
        <v>184</v>
      </c>
      <c r="U1916" s="151">
        <f t="shared" ref="U1916:U1917" si="910">+J1916-I1916</f>
        <v>1</v>
      </c>
      <c r="V1916" s="50">
        <f t="shared" ref="V1916:V1917" si="911">IF(AND(G1916&lt;&gt;"",H1916&lt;&gt;""),1,0)</f>
        <v>1</v>
      </c>
      <c r="W1916" s="152">
        <f t="shared" ref="W1916:W1917" si="912">IF(OR(V1916=0,G1916="",H1916=""),0,IF(AND(V1916=1,U1916&lt;1,I1916=J1916,(H1916-G1916)&lt;=0.2075),H1916-G1916,IF(AND(V1916=1,U1916&lt;1,I1916=J1916,(H1916-G1916)&gt;0.2075),H1916-G1916-0.083,IF(AND(V1916=1,U1916&gt;1),((U1916-1)*0.3541)+(H1916-$AE$5)+($AF$5-G1916-0.083),IF(AND(V1916=1,U1916=1,I1916&lt;&gt;J1916,(H1916-G1916)&lt;=0.332),(H1916-$AE$5)+($AF$5-G1916)-0.166,(H1916-$AE$5)+($AF$5-G1916))))))</f>
        <v>0.42149999999999987</v>
      </c>
      <c r="X1916" s="152">
        <f t="shared" ref="X1916:X1917" si="913">IF(OR(V1916=0,G1916="",H1916=""),0,IF(AND(V1916=1,U1916&lt;1,I1916=J1916,(H1916-G1916)&lt;=0.2075),H1916-G1916,IF(AND(V1916=1,U1916&lt;1,I1916=J1916,(H1916-G1916)&gt;0.2075),H1916-G1916-0.04167,IF(AND(V1916=1,U1916&gt;1),((U1916-1)*0.583)+(H1916-$AE$3)+($AF$3-G1916-0.04167),IF(AND(V1916=1,U1916=1,I1916&lt;&gt;J1916,(H1916-G1916)&lt;=0.332),(H1916-$AE$3)+($AF$3-G1916)-0.166,(H1916-$AE$3)+($AF$3-G1916))))))</f>
        <v>0.65066666666666662</v>
      </c>
      <c r="Y1916" s="134">
        <f t="shared" ref="Y1916:Y1917" si="914">IFERROR(IF(H1916&gt;VLOOKUP(T1916,$AH$2:$AI$5,2,0),0,1),1)</f>
        <v>1</v>
      </c>
      <c r="Z1916" s="152">
        <f t="shared" ref="Z1916:Z1917" si="915">IF(Y1916=1,0,($AF$3-H1916))</f>
        <v>0</v>
      </c>
      <c r="AA1916" s="152">
        <f t="shared" ref="AA1916:AA1917" si="916">X1916+Z1916</f>
        <v>0.65066666666666662</v>
      </c>
      <c r="AB1916" s="91">
        <f t="shared" ref="AB1916:AB1917" si="917">DAY(J1916)</f>
        <v>26</v>
      </c>
      <c r="AC1916" s="81">
        <f t="shared" ref="AC1916:AC1917" si="918">MONTH(J1916)</f>
        <v>6</v>
      </c>
      <c r="AD1916" s="81">
        <f t="shared" ref="AD1916:AD1917" si="919">WEEKNUM(J1916,21)</f>
        <v>25</v>
      </c>
      <c r="AE1916" s="81" t="str">
        <f t="shared" ref="AE1916:AE1917" si="920">AC1916&amp;"-"&amp;AD1916</f>
        <v>6-25</v>
      </c>
      <c r="AF1916" s="152">
        <f t="shared" ref="AF1916:AF1917" si="921">IFERROR(IF(OR(AH1916=0,M1916="",N1916=""),0,IF(AND(AH1916=1,AG1916&lt;1,K1916=L1916,(N1916-M1916)&lt;=0.2075),N1916-M1916,IF(AND(AH1916=1,AG1916&lt;1,K1916=L1916,(N1916-M1916)&gt;0.2075),N1916-M1916-0.083,IF(AND(AH1916=1,AG1916&gt;1),((AG1916-1)*0.3541)+(N1916-$AE$5)+($AF$5-M1916-0.083),IF(AND(AH1916=1,AG1916=1,K1916&lt;&gt;L1916,(N1916-M1916)&lt;=0.332),(N1916-$AE$5)+($AF$5-M1916)-0.166,(N1916-$AE$5)+($AF$5-M1916)))))),"")</f>
        <v>6.4583333333333326E-2</v>
      </c>
      <c r="AG1916" s="153">
        <f t="shared" ref="AG1916:AG1917" si="922">(L1916-K1916)</f>
        <v>0</v>
      </c>
      <c r="AH1916" s="85">
        <f t="shared" ref="AH1916:AH1917" si="923">IF(AND(R1916&lt;&gt;"",S1916&lt;&gt;""),1,0)</f>
        <v>1</v>
      </c>
      <c r="AI1916" s="81">
        <f t="shared" ref="AI1916:AI1917" si="924">WEEKNUM(L1916,21)</f>
        <v>25</v>
      </c>
    </row>
    <row r="1917" spans="2:35" x14ac:dyDescent="0.25">
      <c r="B1917" s="50" t="s">
        <v>151</v>
      </c>
      <c r="C1917" s="85">
        <v>675</v>
      </c>
      <c r="D1917" s="283">
        <f t="shared" si="744"/>
        <v>0</v>
      </c>
      <c r="E1917" s="260" t="s">
        <v>2705</v>
      </c>
      <c r="F1917" s="50" t="s">
        <v>1338</v>
      </c>
      <c r="G1917" s="70">
        <v>0.3125</v>
      </c>
      <c r="H1917" s="192">
        <v>0.46249999999999997</v>
      </c>
      <c r="I1917" s="71">
        <v>44372</v>
      </c>
      <c r="J1917" s="71">
        <v>44373</v>
      </c>
      <c r="K1917" s="71">
        <v>44372</v>
      </c>
      <c r="L1917" s="71">
        <v>44372</v>
      </c>
      <c r="M1917" s="70">
        <v>0.59722222222222221</v>
      </c>
      <c r="N1917" s="192">
        <v>0.70833333333333337</v>
      </c>
      <c r="O1917" s="50" t="s">
        <v>270</v>
      </c>
      <c r="P1917" s="50" t="s">
        <v>153</v>
      </c>
      <c r="Q1917" s="50" t="s">
        <v>77</v>
      </c>
      <c r="R1917" s="50" t="s">
        <v>350</v>
      </c>
      <c r="S1917" s="50" t="s">
        <v>337</v>
      </c>
      <c r="T1917" s="50" t="s">
        <v>184</v>
      </c>
      <c r="U1917" s="151">
        <f t="shared" si="910"/>
        <v>1</v>
      </c>
      <c r="V1917" s="50">
        <f t="shared" si="911"/>
        <v>1</v>
      </c>
      <c r="W1917" s="152">
        <f t="shared" si="912"/>
        <v>0.42149999999999987</v>
      </c>
      <c r="X1917" s="152">
        <f t="shared" si="913"/>
        <v>0.65066666666666662</v>
      </c>
      <c r="Y1917" s="134">
        <f t="shared" si="914"/>
        <v>1</v>
      </c>
      <c r="Z1917" s="152">
        <f t="shared" si="915"/>
        <v>0</v>
      </c>
      <c r="AA1917" s="152">
        <f t="shared" si="916"/>
        <v>0.65066666666666662</v>
      </c>
      <c r="AB1917" s="91">
        <f t="shared" si="917"/>
        <v>26</v>
      </c>
      <c r="AC1917" s="81">
        <f t="shared" si="918"/>
        <v>6</v>
      </c>
      <c r="AD1917" s="81">
        <f t="shared" si="919"/>
        <v>25</v>
      </c>
      <c r="AE1917" s="81" t="str">
        <f t="shared" si="920"/>
        <v>6-25</v>
      </c>
      <c r="AF1917" s="152">
        <f t="shared" si="921"/>
        <v>0.11111111111111116</v>
      </c>
      <c r="AG1917" s="153">
        <f t="shared" si="922"/>
        <v>0</v>
      </c>
      <c r="AH1917" s="85">
        <f t="shared" si="923"/>
        <v>1</v>
      </c>
      <c r="AI1917" s="81">
        <f t="shared" si="924"/>
        <v>25</v>
      </c>
    </row>
    <row r="1918" spans="2:35" x14ac:dyDescent="0.25">
      <c r="B1918" s="50" t="s">
        <v>151</v>
      </c>
      <c r="C1918" s="85">
        <v>675</v>
      </c>
      <c r="D1918" s="283">
        <f t="shared" si="744"/>
        <v>0</v>
      </c>
      <c r="E1918" s="260" t="s">
        <v>2709</v>
      </c>
      <c r="F1918" s="50" t="s">
        <v>903</v>
      </c>
      <c r="G1918" s="70">
        <v>0.3125</v>
      </c>
      <c r="H1918" s="192">
        <v>0.46249999999999997</v>
      </c>
      <c r="I1918" s="71">
        <v>44372</v>
      </c>
      <c r="J1918" s="71">
        <v>44373</v>
      </c>
      <c r="K1918" s="71">
        <v>44372</v>
      </c>
      <c r="L1918" s="71">
        <v>44372</v>
      </c>
      <c r="M1918" s="70">
        <v>0.32291666666666669</v>
      </c>
      <c r="N1918" s="192">
        <v>0.34166666666666662</v>
      </c>
      <c r="O1918" s="50" t="s">
        <v>2176</v>
      </c>
      <c r="P1918" s="50" t="s">
        <v>153</v>
      </c>
      <c r="Q1918" s="50" t="s">
        <v>77</v>
      </c>
      <c r="R1918" s="50" t="s">
        <v>350</v>
      </c>
      <c r="S1918" s="50" t="s">
        <v>337</v>
      </c>
      <c r="T1918" s="50" t="s">
        <v>184</v>
      </c>
      <c r="U1918" s="151">
        <f t="shared" ref="U1918:U1919" si="925">+J1918-I1918</f>
        <v>1</v>
      </c>
      <c r="V1918" s="50">
        <f t="shared" ref="V1918:V1919" si="926">IF(AND(G1918&lt;&gt;"",H1918&lt;&gt;""),1,0)</f>
        <v>1</v>
      </c>
      <c r="W1918" s="152">
        <f t="shared" ref="W1918:W1919" si="927">IF(OR(V1918=0,G1918="",H1918=""),0,IF(AND(V1918=1,U1918&lt;1,I1918=J1918,(H1918-G1918)&lt;=0.2075),H1918-G1918,IF(AND(V1918=1,U1918&lt;1,I1918=J1918,(H1918-G1918)&gt;0.2075),H1918-G1918-0.083,IF(AND(V1918=1,U1918&gt;1),((U1918-1)*0.3541)+(H1918-$AE$5)+($AF$5-G1918-0.083),IF(AND(V1918=1,U1918=1,I1918&lt;&gt;J1918,(H1918-G1918)&lt;=0.332),(H1918-$AE$5)+($AF$5-G1918)-0.166,(H1918-$AE$5)+($AF$5-G1918))))))</f>
        <v>0.42149999999999987</v>
      </c>
      <c r="X1918" s="152">
        <f t="shared" ref="X1918:X1919" si="928">IF(OR(V1918=0,G1918="",H1918=""),0,IF(AND(V1918=1,U1918&lt;1,I1918=J1918,(H1918-G1918)&lt;=0.2075),H1918-G1918,IF(AND(V1918=1,U1918&lt;1,I1918=J1918,(H1918-G1918)&gt;0.2075),H1918-G1918-0.04167,IF(AND(V1918=1,U1918&gt;1),((U1918-1)*0.583)+(H1918-$AE$3)+($AF$3-G1918-0.04167),IF(AND(V1918=1,U1918=1,I1918&lt;&gt;J1918,(H1918-G1918)&lt;=0.332),(H1918-$AE$3)+($AF$3-G1918)-0.166,(H1918-$AE$3)+($AF$3-G1918))))))</f>
        <v>0.65066666666666662</v>
      </c>
      <c r="Y1918" s="134">
        <f t="shared" ref="Y1918:Y1919" si="929">IFERROR(IF(H1918&gt;VLOOKUP(T1918,$AH$2:$AI$5,2,0),0,1),1)</f>
        <v>1</v>
      </c>
      <c r="Z1918" s="152">
        <f t="shared" ref="Z1918:Z1919" si="930">IF(Y1918=1,0,($AF$3-H1918))</f>
        <v>0</v>
      </c>
      <c r="AA1918" s="152">
        <f t="shared" ref="AA1918:AA1919" si="931">X1918+Z1918</f>
        <v>0.65066666666666662</v>
      </c>
      <c r="AB1918" s="91">
        <f t="shared" ref="AB1918:AB1919" si="932">DAY(J1918)</f>
        <v>26</v>
      </c>
      <c r="AC1918" s="81">
        <f t="shared" ref="AC1918:AC1919" si="933">MONTH(J1918)</f>
        <v>6</v>
      </c>
      <c r="AD1918" s="81">
        <f t="shared" ref="AD1918:AD1919" si="934">WEEKNUM(J1918,21)</f>
        <v>25</v>
      </c>
      <c r="AE1918" s="81" t="str">
        <f t="shared" ref="AE1918:AE1919" si="935">AC1918&amp;"-"&amp;AD1918</f>
        <v>6-25</v>
      </c>
      <c r="AF1918" s="152">
        <f t="shared" ref="AF1918:AF1919" si="936">IFERROR(IF(OR(AH1918=0,M1918="",N1918=""),0,IF(AND(AH1918=1,AG1918&lt;1,K1918=L1918,(N1918-M1918)&lt;=0.2075),N1918-M1918,IF(AND(AH1918=1,AG1918&lt;1,K1918=L1918,(N1918-M1918)&gt;0.2075),N1918-M1918-0.083,IF(AND(AH1918=1,AG1918&gt;1),((AG1918-1)*0.3541)+(N1918-$AE$5)+($AF$5-M1918-0.083),IF(AND(AH1918=1,AG1918=1,K1918&lt;&gt;L1918,(N1918-M1918)&lt;=0.332),(N1918-$AE$5)+($AF$5-M1918)-0.166,(N1918-$AE$5)+($AF$5-M1918)))))),"")</f>
        <v>1.8749999999999933E-2</v>
      </c>
      <c r="AG1918" s="153">
        <f t="shared" ref="AG1918:AG1919" si="937">(L1918-K1918)</f>
        <v>0</v>
      </c>
      <c r="AH1918" s="85">
        <f t="shared" ref="AH1918:AH1919" si="938">IF(AND(R1918&lt;&gt;"",S1918&lt;&gt;""),1,0)</f>
        <v>1</v>
      </c>
      <c r="AI1918" s="81">
        <f t="shared" ref="AI1918:AI1919" si="939">WEEKNUM(L1918,21)</f>
        <v>25</v>
      </c>
    </row>
    <row r="1919" spans="2:35" x14ac:dyDescent="0.25">
      <c r="B1919" s="50" t="s">
        <v>151</v>
      </c>
      <c r="C1919" s="85">
        <v>675</v>
      </c>
      <c r="D1919" s="283">
        <f t="shared" si="744"/>
        <v>0</v>
      </c>
      <c r="E1919" s="260" t="s">
        <v>2710</v>
      </c>
      <c r="F1919" s="50" t="s">
        <v>903</v>
      </c>
      <c r="G1919" s="70">
        <v>0.3125</v>
      </c>
      <c r="H1919" s="192">
        <v>0.46249999999999997</v>
      </c>
      <c r="I1919" s="71">
        <v>44372</v>
      </c>
      <c r="J1919" s="71">
        <v>44373</v>
      </c>
      <c r="K1919" s="71">
        <v>44372</v>
      </c>
      <c r="L1919" s="71">
        <v>44372</v>
      </c>
      <c r="M1919" s="70">
        <v>0.20833333333333334</v>
      </c>
      <c r="N1919" s="192">
        <v>0.22361111111111109</v>
      </c>
      <c r="O1919" s="50" t="s">
        <v>2176</v>
      </c>
      <c r="P1919" s="50" t="s">
        <v>153</v>
      </c>
      <c r="Q1919" s="50" t="s">
        <v>77</v>
      </c>
      <c r="R1919" s="50" t="s">
        <v>350</v>
      </c>
      <c r="S1919" s="50" t="s">
        <v>337</v>
      </c>
      <c r="T1919" s="50" t="s">
        <v>184</v>
      </c>
      <c r="U1919" s="151">
        <f t="shared" si="925"/>
        <v>1</v>
      </c>
      <c r="V1919" s="50">
        <f t="shared" si="926"/>
        <v>1</v>
      </c>
      <c r="W1919" s="152">
        <f t="shared" si="927"/>
        <v>0.42149999999999987</v>
      </c>
      <c r="X1919" s="152">
        <f t="shared" si="928"/>
        <v>0.65066666666666662</v>
      </c>
      <c r="Y1919" s="134">
        <f t="shared" si="929"/>
        <v>1</v>
      </c>
      <c r="Z1919" s="152">
        <f t="shared" si="930"/>
        <v>0</v>
      </c>
      <c r="AA1919" s="152">
        <f t="shared" si="931"/>
        <v>0.65066666666666662</v>
      </c>
      <c r="AB1919" s="91">
        <f t="shared" si="932"/>
        <v>26</v>
      </c>
      <c r="AC1919" s="81">
        <f t="shared" si="933"/>
        <v>6</v>
      </c>
      <c r="AD1919" s="81">
        <f t="shared" si="934"/>
        <v>25</v>
      </c>
      <c r="AE1919" s="81" t="str">
        <f t="shared" si="935"/>
        <v>6-25</v>
      </c>
      <c r="AF1919" s="152">
        <f t="shared" si="936"/>
        <v>1.5277777777777751E-2</v>
      </c>
      <c r="AG1919" s="153">
        <f t="shared" si="937"/>
        <v>0</v>
      </c>
      <c r="AH1919" s="85">
        <f t="shared" si="938"/>
        <v>1</v>
      </c>
      <c r="AI1919" s="81">
        <f t="shared" si="939"/>
        <v>25</v>
      </c>
    </row>
    <row r="1920" spans="2:35" x14ac:dyDescent="0.25">
      <c r="B1920" s="50" t="s">
        <v>151</v>
      </c>
      <c r="C1920" s="85">
        <v>675</v>
      </c>
      <c r="D1920" s="283">
        <f t="shared" si="744"/>
        <v>0</v>
      </c>
      <c r="E1920" s="260" t="s">
        <v>259</v>
      </c>
      <c r="F1920" s="50" t="s">
        <v>891</v>
      </c>
      <c r="G1920" s="70">
        <v>0.3125</v>
      </c>
      <c r="H1920" s="192">
        <v>0.46249999999999997</v>
      </c>
      <c r="I1920" s="71">
        <v>44372</v>
      </c>
      <c r="J1920" s="71">
        <v>44373</v>
      </c>
      <c r="K1920" s="71">
        <v>44373</v>
      </c>
      <c r="L1920" s="71">
        <v>44373</v>
      </c>
      <c r="M1920" s="70">
        <v>0.42708333333333331</v>
      </c>
      <c r="N1920" s="192">
        <v>0.4513888888888889</v>
      </c>
      <c r="O1920" s="50" t="s">
        <v>163</v>
      </c>
      <c r="P1920" s="50" t="s">
        <v>153</v>
      </c>
      <c r="Q1920" s="50" t="s">
        <v>47</v>
      </c>
      <c r="R1920" s="50" t="s">
        <v>443</v>
      </c>
      <c r="S1920" s="50" t="s">
        <v>337</v>
      </c>
      <c r="T1920" s="50" t="s">
        <v>184</v>
      </c>
      <c r="U1920" s="151">
        <f t="shared" ref="U1920:U1985" si="940">+J1920-I1920</f>
        <v>1</v>
      </c>
      <c r="V1920" s="50">
        <f t="shared" ref="V1920:V1985" si="941">IF(AND(G1920&lt;&gt;"",H1920&lt;&gt;""),1,0)</f>
        <v>1</v>
      </c>
      <c r="W1920" s="152">
        <f t="shared" ref="W1920:W1985" si="942">IF(OR(V1920=0,G1920="",H1920=""),0,IF(AND(V1920=1,U1920&lt;1,I1920=J1920,(H1920-G1920)&lt;=0.2075),H1920-G1920,IF(AND(V1920=1,U1920&lt;1,I1920=J1920,(H1920-G1920)&gt;0.2075),H1920-G1920-0.083,IF(AND(V1920=1,U1920&gt;1),((U1920-1)*0.3541)+(H1920-$AE$5)+($AF$5-G1920-0.083),IF(AND(V1920=1,U1920=1,I1920&lt;&gt;J1920,(H1920-G1920)&lt;=0.332),(H1920-$AE$5)+($AF$5-G1920)-0.166,(H1920-$AE$5)+($AF$5-G1920))))))</f>
        <v>0.42149999999999987</v>
      </c>
      <c r="X1920" s="152">
        <f t="shared" ref="X1920:X1985" si="943">IF(OR(V1920=0,G1920="",H1920=""),0,IF(AND(V1920=1,U1920&lt;1,I1920=J1920,(H1920-G1920)&lt;=0.2075),H1920-G1920,IF(AND(V1920=1,U1920&lt;1,I1920=J1920,(H1920-G1920)&gt;0.2075),H1920-G1920-0.04167,IF(AND(V1920=1,U1920&gt;1),((U1920-1)*0.583)+(H1920-$AE$3)+($AF$3-G1920-0.04167),IF(AND(V1920=1,U1920=1,I1920&lt;&gt;J1920,(H1920-G1920)&lt;=0.332),(H1920-$AE$3)+($AF$3-G1920)-0.166,(H1920-$AE$3)+($AF$3-G1920))))))</f>
        <v>0.65066666666666662</v>
      </c>
      <c r="Y1920" s="134">
        <f t="shared" ref="Y1920:Y1985" si="944">IFERROR(IF(H1920&gt;VLOOKUP(T1920,$AH$2:$AI$5,2,0),0,1),1)</f>
        <v>1</v>
      </c>
      <c r="Z1920" s="152">
        <f t="shared" ref="Z1920:Z1985" si="945">IF(Y1920=1,0,($AF$3-H1920))</f>
        <v>0</v>
      </c>
      <c r="AA1920" s="152">
        <f t="shared" ref="AA1920:AA1985" si="946">X1920+Z1920</f>
        <v>0.65066666666666662</v>
      </c>
      <c r="AB1920" s="91">
        <f t="shared" ref="AB1920:AB1985" si="947">DAY(J1920)</f>
        <v>26</v>
      </c>
      <c r="AC1920" s="81">
        <f t="shared" ref="AC1920:AC1985" si="948">MONTH(J1920)</f>
        <v>6</v>
      </c>
      <c r="AD1920" s="81">
        <f t="shared" ref="AD1920:AD1985" si="949">WEEKNUM(J1920,21)</f>
        <v>25</v>
      </c>
      <c r="AE1920" s="81" t="str">
        <f t="shared" ref="AE1920:AE1985" si="950">AC1920&amp;"-"&amp;AD1920</f>
        <v>6-25</v>
      </c>
      <c r="AF1920" s="152">
        <f t="shared" ref="AF1920:AF1985" si="951">IFERROR(IF(OR(AH1920=0,M1920="",N1920=""),0,IF(AND(AH1920=1,AG1920&lt;1,K1920=L1920,(N1920-M1920)&lt;=0.2075),N1920-M1920,IF(AND(AH1920=1,AG1920&lt;1,K1920=L1920,(N1920-M1920)&gt;0.2075),N1920-M1920-0.083,IF(AND(AH1920=1,AG1920&gt;1),((AG1920-1)*0.3541)+(N1920-$AE$5)+($AF$5-M1920-0.083),IF(AND(AH1920=1,AG1920=1,K1920&lt;&gt;L1920,(N1920-M1920)&lt;=0.332),(N1920-$AE$5)+($AF$5-M1920)-0.166,(N1920-$AE$5)+($AF$5-M1920)))))),"")</f>
        <v>2.430555555555558E-2</v>
      </c>
      <c r="AG1920" s="153">
        <f t="shared" ref="AG1920:AG1985" si="952">(L1920-K1920)</f>
        <v>0</v>
      </c>
      <c r="AH1920" s="85">
        <f t="shared" ref="AH1920:AH1985" si="953">IF(AND(R1920&lt;&gt;"",S1920&lt;&gt;""),1,0)</f>
        <v>1</v>
      </c>
      <c r="AI1920" s="81">
        <f t="shared" ref="AI1920:AI1985" si="954">WEEKNUM(L1920,21)</f>
        <v>25</v>
      </c>
    </row>
    <row r="1921" spans="2:35" ht="30" x14ac:dyDescent="0.25">
      <c r="B1921" s="50" t="s">
        <v>151</v>
      </c>
      <c r="C1921" s="85">
        <v>675</v>
      </c>
      <c r="D1921" s="283">
        <f t="shared" si="744"/>
        <v>1</v>
      </c>
      <c r="E1921" s="260" t="s">
        <v>2753</v>
      </c>
      <c r="F1921" s="50" t="s">
        <v>1338</v>
      </c>
      <c r="G1921" s="70">
        <v>0.3125</v>
      </c>
      <c r="H1921" s="192">
        <v>0.46249999999999997</v>
      </c>
      <c r="I1921" s="71">
        <v>44372</v>
      </c>
      <c r="J1921" s="71">
        <v>44373</v>
      </c>
      <c r="K1921" s="71">
        <v>44373</v>
      </c>
      <c r="L1921" s="71">
        <v>44373</v>
      </c>
      <c r="M1921" s="70">
        <v>0.36805555555555558</v>
      </c>
      <c r="N1921" s="192">
        <v>0.46249999999999997</v>
      </c>
      <c r="O1921" s="50" t="s">
        <v>400</v>
      </c>
      <c r="P1921" s="50" t="s">
        <v>153</v>
      </c>
      <c r="Q1921" s="50" t="s">
        <v>77</v>
      </c>
      <c r="R1921" s="50" t="s">
        <v>352</v>
      </c>
      <c r="S1921" s="50" t="s">
        <v>337</v>
      </c>
      <c r="T1921" s="50" t="s">
        <v>184</v>
      </c>
      <c r="U1921" s="151">
        <f t="shared" si="940"/>
        <v>1</v>
      </c>
      <c r="V1921" s="50">
        <f t="shared" si="941"/>
        <v>1</v>
      </c>
      <c r="W1921" s="152">
        <f t="shared" si="942"/>
        <v>0.42149999999999987</v>
      </c>
      <c r="X1921" s="152">
        <f t="shared" si="943"/>
        <v>0.65066666666666662</v>
      </c>
      <c r="Y1921" s="134">
        <f t="shared" si="944"/>
        <v>1</v>
      </c>
      <c r="Z1921" s="152">
        <f t="shared" si="945"/>
        <v>0</v>
      </c>
      <c r="AA1921" s="152">
        <f t="shared" si="946"/>
        <v>0.65066666666666662</v>
      </c>
      <c r="AB1921" s="91">
        <f t="shared" si="947"/>
        <v>26</v>
      </c>
      <c r="AC1921" s="81">
        <f t="shared" si="948"/>
        <v>6</v>
      </c>
      <c r="AD1921" s="81">
        <f t="shared" si="949"/>
        <v>25</v>
      </c>
      <c r="AE1921" s="81" t="str">
        <f t="shared" si="950"/>
        <v>6-25</v>
      </c>
      <c r="AF1921" s="152">
        <f t="shared" si="951"/>
        <v>9.4444444444444386E-2</v>
      </c>
      <c r="AG1921" s="153">
        <f t="shared" si="952"/>
        <v>0</v>
      </c>
      <c r="AH1921" s="85">
        <f t="shared" si="953"/>
        <v>1</v>
      </c>
      <c r="AI1921" s="81">
        <f t="shared" si="954"/>
        <v>25</v>
      </c>
    </row>
    <row r="1922" spans="2:35" ht="30" x14ac:dyDescent="0.25">
      <c r="B1922" s="50" t="s">
        <v>95</v>
      </c>
      <c r="C1922" s="85">
        <v>676</v>
      </c>
      <c r="D1922" s="283">
        <f t="shared" si="744"/>
        <v>1</v>
      </c>
      <c r="E1922" s="72" t="s">
        <v>2691</v>
      </c>
      <c r="F1922" s="50" t="s">
        <v>441</v>
      </c>
      <c r="G1922" s="70">
        <v>0.3125</v>
      </c>
      <c r="H1922" s="70">
        <v>0.47083333333333338</v>
      </c>
      <c r="I1922" s="71">
        <v>44372</v>
      </c>
      <c r="J1922" s="71">
        <v>44372</v>
      </c>
      <c r="K1922" s="71">
        <v>44372</v>
      </c>
      <c r="L1922" s="71">
        <v>44372</v>
      </c>
      <c r="M1922" s="70">
        <v>0.35416666666666669</v>
      </c>
      <c r="N1922" s="70">
        <v>0.47083333333333338</v>
      </c>
      <c r="O1922" s="72" t="s">
        <v>2215</v>
      </c>
      <c r="P1922" s="50" t="s">
        <v>96</v>
      </c>
      <c r="Q1922" s="50" t="s">
        <v>77</v>
      </c>
      <c r="R1922" s="50" t="s">
        <v>338</v>
      </c>
      <c r="S1922" s="50" t="s">
        <v>336</v>
      </c>
      <c r="T1922" s="50" t="s">
        <v>188</v>
      </c>
      <c r="U1922" s="151">
        <f t="shared" si="940"/>
        <v>0</v>
      </c>
      <c r="V1922" s="50">
        <f t="shared" si="941"/>
        <v>1</v>
      </c>
      <c r="W1922" s="152">
        <f t="shared" si="942"/>
        <v>0.15833333333333338</v>
      </c>
      <c r="X1922" s="152">
        <f t="shared" si="943"/>
        <v>0.15833333333333338</v>
      </c>
      <c r="Y1922" s="134">
        <f t="shared" si="944"/>
        <v>1</v>
      </c>
      <c r="Z1922" s="152">
        <f t="shared" si="945"/>
        <v>0</v>
      </c>
      <c r="AA1922" s="152">
        <f t="shared" si="946"/>
        <v>0.15833333333333338</v>
      </c>
      <c r="AB1922" s="91">
        <f t="shared" si="947"/>
        <v>25</v>
      </c>
      <c r="AC1922" s="81">
        <f t="shared" si="948"/>
        <v>6</v>
      </c>
      <c r="AD1922" s="81">
        <f t="shared" si="949"/>
        <v>25</v>
      </c>
      <c r="AE1922" s="81" t="str">
        <f t="shared" si="950"/>
        <v>6-25</v>
      </c>
      <c r="AF1922" s="152">
        <f t="shared" si="951"/>
        <v>0.1166666666666667</v>
      </c>
      <c r="AG1922" s="153">
        <f t="shared" si="952"/>
        <v>0</v>
      </c>
      <c r="AH1922" s="85">
        <f t="shared" si="953"/>
        <v>1</v>
      </c>
      <c r="AI1922" s="81">
        <f t="shared" si="954"/>
        <v>25</v>
      </c>
    </row>
    <row r="1923" spans="2:35" x14ac:dyDescent="0.25">
      <c r="B1923" s="50" t="s">
        <v>2679</v>
      </c>
      <c r="C1923" s="85">
        <v>677</v>
      </c>
      <c r="D1923" s="283">
        <f t="shared" si="744"/>
        <v>1</v>
      </c>
      <c r="E1923" s="50" t="s">
        <v>2692</v>
      </c>
      <c r="F1923" s="50" t="s">
        <v>934</v>
      </c>
      <c r="G1923" s="70">
        <v>0.3125</v>
      </c>
      <c r="H1923" s="70">
        <v>0.35416666666666669</v>
      </c>
      <c r="I1923" s="71">
        <v>44372</v>
      </c>
      <c r="J1923" s="71">
        <v>44372</v>
      </c>
      <c r="K1923" s="71">
        <v>44372</v>
      </c>
      <c r="L1923" s="71">
        <v>44372</v>
      </c>
      <c r="M1923" s="70">
        <v>0.3125</v>
      </c>
      <c r="N1923" s="70">
        <v>0.35416666666666669</v>
      </c>
      <c r="O1923" s="50" t="s">
        <v>84</v>
      </c>
      <c r="P1923" s="50"/>
      <c r="Q1923" s="50" t="s">
        <v>77</v>
      </c>
      <c r="R1923" s="50" t="s">
        <v>351</v>
      </c>
      <c r="S1923" s="50" t="s">
        <v>337</v>
      </c>
      <c r="T1923" s="50" t="s">
        <v>188</v>
      </c>
      <c r="U1923" s="151">
        <f t="shared" si="940"/>
        <v>0</v>
      </c>
      <c r="V1923" s="50">
        <f t="shared" si="941"/>
        <v>1</v>
      </c>
      <c r="W1923" s="152">
        <f t="shared" si="942"/>
        <v>4.1666666666666685E-2</v>
      </c>
      <c r="X1923" s="152">
        <f t="shared" si="943"/>
        <v>4.1666666666666685E-2</v>
      </c>
      <c r="Y1923" s="134">
        <f t="shared" si="944"/>
        <v>1</v>
      </c>
      <c r="Z1923" s="152">
        <f t="shared" si="945"/>
        <v>0</v>
      </c>
      <c r="AA1923" s="152">
        <f t="shared" si="946"/>
        <v>4.1666666666666685E-2</v>
      </c>
      <c r="AB1923" s="91">
        <f t="shared" si="947"/>
        <v>25</v>
      </c>
      <c r="AC1923" s="81">
        <f t="shared" si="948"/>
        <v>6</v>
      </c>
      <c r="AD1923" s="81">
        <f t="shared" si="949"/>
        <v>25</v>
      </c>
      <c r="AE1923" s="81" t="str">
        <f t="shared" si="950"/>
        <v>6-25</v>
      </c>
      <c r="AF1923" s="152">
        <f t="shared" si="951"/>
        <v>4.1666666666666685E-2</v>
      </c>
      <c r="AG1923" s="153">
        <f t="shared" si="952"/>
        <v>0</v>
      </c>
      <c r="AH1923" s="85">
        <f t="shared" si="953"/>
        <v>1</v>
      </c>
      <c r="AI1923" s="81">
        <f t="shared" si="954"/>
        <v>25</v>
      </c>
    </row>
    <row r="1924" spans="2:35" x14ac:dyDescent="0.25">
      <c r="B1924" s="50" t="s">
        <v>1030</v>
      </c>
      <c r="C1924" s="85">
        <v>678</v>
      </c>
      <c r="D1924" s="283">
        <f t="shared" ref="D1924:D1926" si="955">IF(C1924=C1925,0,1)</f>
        <v>1</v>
      </c>
      <c r="E1924" s="50" t="s">
        <v>1598</v>
      </c>
      <c r="F1924" s="50" t="s">
        <v>1051</v>
      </c>
      <c r="G1924" s="70">
        <v>0.3659722222222222</v>
      </c>
      <c r="H1924" s="70">
        <v>0.39583333333333331</v>
      </c>
      <c r="I1924" s="71">
        <v>44372</v>
      </c>
      <c r="J1924" s="71">
        <v>44372</v>
      </c>
      <c r="K1924" s="71">
        <v>44372</v>
      </c>
      <c r="L1924" s="71">
        <v>44372</v>
      </c>
      <c r="M1924" s="70">
        <v>0.3659722222222222</v>
      </c>
      <c r="N1924" s="70">
        <v>0.39583333333333331</v>
      </c>
      <c r="O1924" s="50" t="s">
        <v>62</v>
      </c>
      <c r="P1924" s="50"/>
      <c r="Q1924" s="50" t="s">
        <v>77</v>
      </c>
      <c r="R1924" s="50" t="s">
        <v>349</v>
      </c>
      <c r="S1924" s="50" t="s">
        <v>337</v>
      </c>
      <c r="T1924" s="50" t="s">
        <v>188</v>
      </c>
      <c r="U1924" s="151">
        <f t="shared" si="940"/>
        <v>0</v>
      </c>
      <c r="V1924" s="50">
        <f t="shared" si="941"/>
        <v>1</v>
      </c>
      <c r="W1924" s="152">
        <f t="shared" si="942"/>
        <v>2.9861111111111116E-2</v>
      </c>
      <c r="X1924" s="152">
        <f t="shared" si="943"/>
        <v>2.9861111111111116E-2</v>
      </c>
      <c r="Y1924" s="134">
        <f t="shared" si="944"/>
        <v>1</v>
      </c>
      <c r="Z1924" s="152">
        <f t="shared" si="945"/>
        <v>0</v>
      </c>
      <c r="AA1924" s="152">
        <f t="shared" si="946"/>
        <v>2.9861111111111116E-2</v>
      </c>
      <c r="AB1924" s="91">
        <f t="shared" si="947"/>
        <v>25</v>
      </c>
      <c r="AC1924" s="81">
        <f t="shared" si="948"/>
        <v>6</v>
      </c>
      <c r="AD1924" s="81">
        <f t="shared" si="949"/>
        <v>25</v>
      </c>
      <c r="AE1924" s="81" t="str">
        <f t="shared" si="950"/>
        <v>6-25</v>
      </c>
      <c r="AF1924" s="152">
        <f t="shared" si="951"/>
        <v>2.9861111111111116E-2</v>
      </c>
      <c r="AG1924" s="153">
        <f t="shared" si="952"/>
        <v>0</v>
      </c>
      <c r="AH1924" s="85">
        <f t="shared" si="953"/>
        <v>1</v>
      </c>
      <c r="AI1924" s="81">
        <f t="shared" si="954"/>
        <v>25</v>
      </c>
    </row>
    <row r="1925" spans="2:35" ht="30" x14ac:dyDescent="0.25">
      <c r="B1925" s="50" t="s">
        <v>79</v>
      </c>
      <c r="C1925" s="85">
        <v>679</v>
      </c>
      <c r="D1925" s="283">
        <f t="shared" si="955"/>
        <v>0</v>
      </c>
      <c r="E1925" s="260" t="s">
        <v>2693</v>
      </c>
      <c r="F1925" s="50" t="s">
        <v>2659</v>
      </c>
      <c r="G1925" s="70">
        <v>0.37013888888888885</v>
      </c>
      <c r="H1925" s="70">
        <v>0.49652777777777773</v>
      </c>
      <c r="I1925" s="71">
        <v>44372</v>
      </c>
      <c r="J1925" s="71">
        <v>44372</v>
      </c>
      <c r="K1925" s="71">
        <v>44372</v>
      </c>
      <c r="L1925" s="71">
        <v>44372</v>
      </c>
      <c r="M1925" s="70">
        <v>0.45833333333333331</v>
      </c>
      <c r="N1925" s="70">
        <v>0.4861111111111111</v>
      </c>
      <c r="O1925" s="50" t="s">
        <v>84</v>
      </c>
      <c r="P1925" s="50" t="s">
        <v>80</v>
      </c>
      <c r="Q1925" s="50" t="s">
        <v>77</v>
      </c>
      <c r="R1925" s="50" t="s">
        <v>351</v>
      </c>
      <c r="S1925" s="50" t="s">
        <v>337</v>
      </c>
      <c r="T1925" s="50" t="s">
        <v>184</v>
      </c>
      <c r="U1925" s="151">
        <f t="shared" si="940"/>
        <v>0</v>
      </c>
      <c r="V1925" s="50">
        <f t="shared" si="941"/>
        <v>1</v>
      </c>
      <c r="W1925" s="152">
        <f t="shared" si="942"/>
        <v>0.12638888888888888</v>
      </c>
      <c r="X1925" s="152">
        <f t="shared" si="943"/>
        <v>0.12638888888888888</v>
      </c>
      <c r="Y1925" s="134">
        <f t="shared" si="944"/>
        <v>1</v>
      </c>
      <c r="Z1925" s="152">
        <f t="shared" si="945"/>
        <v>0</v>
      </c>
      <c r="AA1925" s="152">
        <f t="shared" si="946"/>
        <v>0.12638888888888888</v>
      </c>
      <c r="AB1925" s="91">
        <f t="shared" si="947"/>
        <v>25</v>
      </c>
      <c r="AC1925" s="81">
        <f t="shared" si="948"/>
        <v>6</v>
      </c>
      <c r="AD1925" s="81">
        <f t="shared" si="949"/>
        <v>25</v>
      </c>
      <c r="AE1925" s="81" t="str">
        <f t="shared" si="950"/>
        <v>6-25</v>
      </c>
      <c r="AF1925" s="152">
        <f t="shared" si="951"/>
        <v>2.777777777777779E-2</v>
      </c>
      <c r="AG1925" s="153">
        <f t="shared" si="952"/>
        <v>0</v>
      </c>
      <c r="AH1925" s="85">
        <f t="shared" si="953"/>
        <v>1</v>
      </c>
      <c r="AI1925" s="81">
        <f t="shared" si="954"/>
        <v>25</v>
      </c>
    </row>
    <row r="1926" spans="2:35" ht="30" x14ac:dyDescent="0.25">
      <c r="B1926" s="50" t="s">
        <v>1816</v>
      </c>
      <c r="C1926" s="85">
        <v>679</v>
      </c>
      <c r="D1926" s="283">
        <f t="shared" si="955"/>
        <v>1</v>
      </c>
      <c r="E1926" s="260" t="s">
        <v>2748</v>
      </c>
      <c r="F1926" s="50" t="s">
        <v>903</v>
      </c>
      <c r="G1926" s="70">
        <v>0.37013888888888885</v>
      </c>
      <c r="H1926" s="70">
        <v>0.49652777777777773</v>
      </c>
      <c r="I1926" s="71">
        <v>44372</v>
      </c>
      <c r="J1926" s="71">
        <v>44372</v>
      </c>
      <c r="K1926" s="71">
        <v>44372</v>
      </c>
      <c r="L1926" s="71">
        <v>44372</v>
      </c>
      <c r="M1926" s="70">
        <v>0.48055555555555557</v>
      </c>
      <c r="N1926" s="70">
        <v>0.49652777777777773</v>
      </c>
      <c r="O1926" s="50" t="s">
        <v>2176</v>
      </c>
      <c r="P1926" s="50" t="s">
        <v>80</v>
      </c>
      <c r="Q1926" s="50" t="s">
        <v>77</v>
      </c>
      <c r="R1926" s="50" t="s">
        <v>2138</v>
      </c>
      <c r="S1926" s="50" t="s">
        <v>337</v>
      </c>
      <c r="T1926" s="50" t="s">
        <v>184</v>
      </c>
      <c r="U1926" s="151">
        <f t="shared" si="940"/>
        <v>0</v>
      </c>
      <c r="V1926" s="50">
        <f t="shared" si="941"/>
        <v>1</v>
      </c>
      <c r="W1926" s="152">
        <f t="shared" si="942"/>
        <v>0.12638888888888888</v>
      </c>
      <c r="X1926" s="152">
        <f t="shared" si="943"/>
        <v>0.12638888888888888</v>
      </c>
      <c r="Y1926" s="134">
        <f t="shared" si="944"/>
        <v>1</v>
      </c>
      <c r="Z1926" s="152">
        <f t="shared" si="945"/>
        <v>0</v>
      </c>
      <c r="AA1926" s="152">
        <f t="shared" si="946"/>
        <v>0.12638888888888888</v>
      </c>
      <c r="AB1926" s="91">
        <f t="shared" si="947"/>
        <v>25</v>
      </c>
      <c r="AC1926" s="81">
        <f t="shared" si="948"/>
        <v>6</v>
      </c>
      <c r="AD1926" s="81">
        <f t="shared" si="949"/>
        <v>25</v>
      </c>
      <c r="AE1926" s="81" t="str">
        <f t="shared" si="950"/>
        <v>6-25</v>
      </c>
      <c r="AF1926" s="152">
        <f t="shared" si="951"/>
        <v>1.5972222222222165E-2</v>
      </c>
      <c r="AG1926" s="153">
        <f t="shared" si="952"/>
        <v>0</v>
      </c>
      <c r="AH1926" s="85">
        <f t="shared" si="953"/>
        <v>1</v>
      </c>
      <c r="AI1926" s="81">
        <f t="shared" si="954"/>
        <v>25</v>
      </c>
    </row>
    <row r="1927" spans="2:35" x14ac:dyDescent="0.25">
      <c r="B1927" s="50" t="s">
        <v>93</v>
      </c>
      <c r="C1927" s="85">
        <v>680</v>
      </c>
      <c r="D1927" s="283">
        <f t="shared" ref="D1927:D1928" si="956">IF(C1927=C1928,0,1)</f>
        <v>0</v>
      </c>
      <c r="E1927" s="267" t="s">
        <v>2694</v>
      </c>
      <c r="F1927" s="50" t="s">
        <v>1908</v>
      </c>
      <c r="G1927" s="70">
        <v>0.38541666666666669</v>
      </c>
      <c r="H1927" s="70">
        <v>0.41111111111111115</v>
      </c>
      <c r="I1927" s="71">
        <v>44372</v>
      </c>
      <c r="J1927" s="71">
        <v>44372</v>
      </c>
      <c r="K1927" s="71">
        <v>44372</v>
      </c>
      <c r="L1927" s="71">
        <v>44372</v>
      </c>
      <c r="M1927" s="70">
        <v>0.39583333333333331</v>
      </c>
      <c r="N1927" s="70">
        <v>0.41111111111111115</v>
      </c>
      <c r="O1927" s="50" t="s">
        <v>62</v>
      </c>
      <c r="P1927" s="50" t="s">
        <v>94</v>
      </c>
      <c r="Q1927" s="50" t="s">
        <v>47</v>
      </c>
      <c r="R1927" s="50" t="s">
        <v>349</v>
      </c>
      <c r="S1927" s="50" t="s">
        <v>337</v>
      </c>
      <c r="T1927" s="50" t="s">
        <v>184</v>
      </c>
      <c r="U1927" s="151">
        <f t="shared" si="940"/>
        <v>0</v>
      </c>
      <c r="V1927" s="50">
        <f t="shared" si="941"/>
        <v>1</v>
      </c>
      <c r="W1927" s="152">
        <f t="shared" si="942"/>
        <v>2.5694444444444464E-2</v>
      </c>
      <c r="X1927" s="152">
        <f t="shared" si="943"/>
        <v>2.5694444444444464E-2</v>
      </c>
      <c r="Y1927" s="134">
        <f t="shared" si="944"/>
        <v>1</v>
      </c>
      <c r="Z1927" s="152">
        <f t="shared" si="945"/>
        <v>0</v>
      </c>
      <c r="AA1927" s="152">
        <f t="shared" si="946"/>
        <v>2.5694444444444464E-2</v>
      </c>
      <c r="AB1927" s="91">
        <f t="shared" si="947"/>
        <v>25</v>
      </c>
      <c r="AC1927" s="81">
        <f t="shared" si="948"/>
        <v>6</v>
      </c>
      <c r="AD1927" s="81">
        <f t="shared" si="949"/>
        <v>25</v>
      </c>
      <c r="AE1927" s="81" t="str">
        <f t="shared" si="950"/>
        <v>6-25</v>
      </c>
      <c r="AF1927" s="152">
        <f t="shared" si="951"/>
        <v>1.5277777777777835E-2</v>
      </c>
      <c r="AG1927" s="153">
        <f t="shared" si="952"/>
        <v>0</v>
      </c>
      <c r="AH1927" s="85">
        <f t="shared" si="953"/>
        <v>1</v>
      </c>
      <c r="AI1927" s="81">
        <f t="shared" si="954"/>
        <v>25</v>
      </c>
    </row>
    <row r="1928" spans="2:35" x14ac:dyDescent="0.25">
      <c r="B1928" s="50" t="s">
        <v>93</v>
      </c>
      <c r="C1928" s="85">
        <v>680</v>
      </c>
      <c r="D1928" s="283">
        <f t="shared" si="956"/>
        <v>1</v>
      </c>
      <c r="E1928" s="267" t="s">
        <v>2517</v>
      </c>
      <c r="F1928" s="50" t="s">
        <v>903</v>
      </c>
      <c r="G1928" s="70">
        <v>0.40972222222222227</v>
      </c>
      <c r="H1928" s="70">
        <v>0.43055555555555558</v>
      </c>
      <c r="I1928" s="71">
        <v>44372</v>
      </c>
      <c r="J1928" s="71">
        <v>44372</v>
      </c>
      <c r="K1928" s="71">
        <v>44372</v>
      </c>
      <c r="L1928" s="71">
        <v>44372</v>
      </c>
      <c r="M1928" s="70">
        <v>0.40972222222222227</v>
      </c>
      <c r="N1928" s="70">
        <v>0.43055555555555558</v>
      </c>
      <c r="O1928" s="50" t="s">
        <v>2176</v>
      </c>
      <c r="P1928" s="50" t="s">
        <v>94</v>
      </c>
      <c r="Q1928" s="50" t="s">
        <v>47</v>
      </c>
      <c r="R1928" s="50" t="s">
        <v>2138</v>
      </c>
      <c r="S1928" s="50" t="s">
        <v>337</v>
      </c>
      <c r="T1928" s="50" t="s">
        <v>184</v>
      </c>
      <c r="U1928" s="151">
        <f t="shared" si="940"/>
        <v>0</v>
      </c>
      <c r="V1928" s="50">
        <f t="shared" si="941"/>
        <v>1</v>
      </c>
      <c r="W1928" s="152">
        <f t="shared" si="942"/>
        <v>2.0833333333333315E-2</v>
      </c>
      <c r="X1928" s="152">
        <f t="shared" si="943"/>
        <v>2.0833333333333315E-2</v>
      </c>
      <c r="Y1928" s="134">
        <f t="shared" si="944"/>
        <v>1</v>
      </c>
      <c r="Z1928" s="152">
        <f t="shared" si="945"/>
        <v>0</v>
      </c>
      <c r="AA1928" s="152">
        <f t="shared" si="946"/>
        <v>2.0833333333333315E-2</v>
      </c>
      <c r="AB1928" s="91">
        <f t="shared" si="947"/>
        <v>25</v>
      </c>
      <c r="AC1928" s="81">
        <f t="shared" si="948"/>
        <v>6</v>
      </c>
      <c r="AD1928" s="81">
        <f t="shared" si="949"/>
        <v>25</v>
      </c>
      <c r="AE1928" s="81" t="str">
        <f t="shared" si="950"/>
        <v>6-25</v>
      </c>
      <c r="AF1928" s="152">
        <f t="shared" si="951"/>
        <v>2.0833333333333315E-2</v>
      </c>
      <c r="AG1928" s="153">
        <f t="shared" si="952"/>
        <v>0</v>
      </c>
      <c r="AH1928" s="85">
        <f t="shared" si="953"/>
        <v>1</v>
      </c>
      <c r="AI1928" s="81">
        <f t="shared" si="954"/>
        <v>25</v>
      </c>
    </row>
    <row r="1929" spans="2:35" ht="15.75" customHeight="1" x14ac:dyDescent="0.25">
      <c r="B1929" s="50" t="s">
        <v>113</v>
      </c>
      <c r="C1929" s="85">
        <v>681</v>
      </c>
      <c r="D1929" s="283">
        <f t="shared" ref="D1929:D1942" si="957">IF(C1929=C1930,0,1)</f>
        <v>1</v>
      </c>
      <c r="E1929" s="50" t="s">
        <v>2680</v>
      </c>
      <c r="F1929" s="50" t="s">
        <v>1908</v>
      </c>
      <c r="G1929" s="70">
        <v>0.38541666666666669</v>
      </c>
      <c r="H1929" s="70">
        <v>0.48819444444444443</v>
      </c>
      <c r="I1929" s="71">
        <v>44372</v>
      </c>
      <c r="J1929" s="71">
        <v>44372</v>
      </c>
      <c r="K1929" s="71">
        <v>44372</v>
      </c>
      <c r="L1929" s="71">
        <v>44372</v>
      </c>
      <c r="M1929" s="70">
        <v>0.4513888888888889</v>
      </c>
      <c r="N1929" s="70">
        <v>0.48819444444444443</v>
      </c>
      <c r="O1929" s="50" t="s">
        <v>62</v>
      </c>
      <c r="P1929" s="50" t="s">
        <v>241</v>
      </c>
      <c r="Q1929" s="50" t="s">
        <v>77</v>
      </c>
      <c r="R1929" s="50" t="s">
        <v>349</v>
      </c>
      <c r="S1929" s="50" t="s">
        <v>336</v>
      </c>
      <c r="T1929" s="50" t="s">
        <v>185</v>
      </c>
      <c r="U1929" s="151">
        <f t="shared" si="940"/>
        <v>0</v>
      </c>
      <c r="V1929" s="50">
        <f t="shared" si="941"/>
        <v>1</v>
      </c>
      <c r="W1929" s="152">
        <f t="shared" si="942"/>
        <v>0.10277777777777775</v>
      </c>
      <c r="X1929" s="152">
        <f t="shared" si="943"/>
        <v>0.10277777777777775</v>
      </c>
      <c r="Y1929" s="134">
        <f t="shared" si="944"/>
        <v>1</v>
      </c>
      <c r="Z1929" s="152">
        <f t="shared" si="945"/>
        <v>0</v>
      </c>
      <c r="AA1929" s="152">
        <f t="shared" si="946"/>
        <v>0.10277777777777775</v>
      </c>
      <c r="AB1929" s="91">
        <f t="shared" si="947"/>
        <v>25</v>
      </c>
      <c r="AC1929" s="81">
        <f t="shared" si="948"/>
        <v>6</v>
      </c>
      <c r="AD1929" s="81">
        <f t="shared" si="949"/>
        <v>25</v>
      </c>
      <c r="AE1929" s="81" t="str">
        <f t="shared" si="950"/>
        <v>6-25</v>
      </c>
      <c r="AF1929" s="152">
        <f t="shared" si="951"/>
        <v>3.6805555555555536E-2</v>
      </c>
      <c r="AG1929" s="153">
        <f t="shared" si="952"/>
        <v>0</v>
      </c>
      <c r="AH1929" s="85">
        <f t="shared" si="953"/>
        <v>1</v>
      </c>
      <c r="AI1929" s="81">
        <f t="shared" si="954"/>
        <v>25</v>
      </c>
    </row>
    <row r="1930" spans="2:35" x14ac:dyDescent="0.25">
      <c r="B1930" s="50" t="s">
        <v>121</v>
      </c>
      <c r="C1930" s="85">
        <v>682</v>
      </c>
      <c r="D1930" s="283">
        <f t="shared" si="957"/>
        <v>0</v>
      </c>
      <c r="E1930" s="50" t="s">
        <v>2678</v>
      </c>
      <c r="F1930" s="50" t="s">
        <v>441</v>
      </c>
      <c r="G1930" s="70">
        <v>0.39583333333333331</v>
      </c>
      <c r="H1930" s="192">
        <v>0.51041666666666663</v>
      </c>
      <c r="I1930" s="71">
        <v>44372</v>
      </c>
      <c r="J1930" s="71">
        <v>44372</v>
      </c>
      <c r="K1930" s="71">
        <v>44372</v>
      </c>
      <c r="L1930" s="71">
        <v>44372</v>
      </c>
      <c r="M1930" s="70">
        <v>0.44444444444444442</v>
      </c>
      <c r="N1930" s="70">
        <v>0.4513888888888889</v>
      </c>
      <c r="O1930" s="50" t="s">
        <v>684</v>
      </c>
      <c r="P1930" s="50" t="s">
        <v>122</v>
      </c>
      <c r="Q1930" s="50" t="s">
        <v>77</v>
      </c>
      <c r="R1930" s="50" t="s">
        <v>443</v>
      </c>
      <c r="S1930" s="50" t="s">
        <v>336</v>
      </c>
      <c r="T1930" s="50" t="s">
        <v>184</v>
      </c>
      <c r="U1930" s="151">
        <f t="shared" si="940"/>
        <v>0</v>
      </c>
      <c r="V1930" s="50">
        <f t="shared" si="941"/>
        <v>1</v>
      </c>
      <c r="W1930" s="152">
        <f t="shared" si="942"/>
        <v>0.11458333333333331</v>
      </c>
      <c r="X1930" s="152">
        <f t="shared" si="943"/>
        <v>0.11458333333333331</v>
      </c>
      <c r="Y1930" s="134">
        <f t="shared" si="944"/>
        <v>1</v>
      </c>
      <c r="Z1930" s="152">
        <f t="shared" si="945"/>
        <v>0</v>
      </c>
      <c r="AA1930" s="152">
        <f t="shared" si="946"/>
        <v>0.11458333333333331</v>
      </c>
      <c r="AB1930" s="91">
        <f t="shared" si="947"/>
        <v>25</v>
      </c>
      <c r="AC1930" s="81">
        <f t="shared" si="948"/>
        <v>6</v>
      </c>
      <c r="AD1930" s="81">
        <f t="shared" si="949"/>
        <v>25</v>
      </c>
      <c r="AE1930" s="81" t="str">
        <f t="shared" si="950"/>
        <v>6-25</v>
      </c>
      <c r="AF1930" s="152">
        <f t="shared" si="951"/>
        <v>6.9444444444444753E-3</v>
      </c>
      <c r="AG1930" s="153">
        <f t="shared" si="952"/>
        <v>0</v>
      </c>
      <c r="AH1930" s="85">
        <f t="shared" si="953"/>
        <v>1</v>
      </c>
      <c r="AI1930" s="81">
        <f t="shared" si="954"/>
        <v>25</v>
      </c>
    </row>
    <row r="1931" spans="2:35" x14ac:dyDescent="0.25">
      <c r="B1931" s="50" t="s">
        <v>1003</v>
      </c>
      <c r="C1931" s="85">
        <v>682</v>
      </c>
      <c r="D1931" s="283">
        <f t="shared" si="957"/>
        <v>1</v>
      </c>
      <c r="E1931" s="267" t="s">
        <v>2681</v>
      </c>
      <c r="F1931" s="50" t="s">
        <v>934</v>
      </c>
      <c r="G1931" s="70">
        <v>0.39583333333333331</v>
      </c>
      <c r="H1931" s="192">
        <v>0.51041666666666663</v>
      </c>
      <c r="I1931" s="71">
        <v>44372</v>
      </c>
      <c r="J1931" s="71">
        <v>44372</v>
      </c>
      <c r="K1931" s="71">
        <v>44372</v>
      </c>
      <c r="L1931" s="71">
        <v>44372</v>
      </c>
      <c r="M1931" s="70">
        <v>0.4861111111111111</v>
      </c>
      <c r="N1931" s="70">
        <v>0.51041666666666663</v>
      </c>
      <c r="O1931" s="50" t="s">
        <v>84</v>
      </c>
      <c r="P1931" s="50" t="s">
        <v>122</v>
      </c>
      <c r="Q1931" s="50" t="s">
        <v>77</v>
      </c>
      <c r="R1931" s="50" t="s">
        <v>351</v>
      </c>
      <c r="S1931" s="50" t="s">
        <v>337</v>
      </c>
      <c r="T1931" s="50" t="s">
        <v>184</v>
      </c>
      <c r="U1931" s="151">
        <f t="shared" si="940"/>
        <v>0</v>
      </c>
      <c r="V1931" s="50">
        <f t="shared" si="941"/>
        <v>1</v>
      </c>
      <c r="W1931" s="152">
        <f t="shared" si="942"/>
        <v>0.11458333333333331</v>
      </c>
      <c r="X1931" s="152">
        <f t="shared" si="943"/>
        <v>0.11458333333333331</v>
      </c>
      <c r="Y1931" s="134">
        <f t="shared" si="944"/>
        <v>1</v>
      </c>
      <c r="Z1931" s="152">
        <f t="shared" si="945"/>
        <v>0</v>
      </c>
      <c r="AA1931" s="152">
        <f t="shared" si="946"/>
        <v>0.11458333333333331</v>
      </c>
      <c r="AB1931" s="91">
        <f t="shared" si="947"/>
        <v>25</v>
      </c>
      <c r="AC1931" s="81">
        <f t="shared" si="948"/>
        <v>6</v>
      </c>
      <c r="AD1931" s="81">
        <f t="shared" si="949"/>
        <v>25</v>
      </c>
      <c r="AE1931" s="81" t="str">
        <f t="shared" si="950"/>
        <v>6-25</v>
      </c>
      <c r="AF1931" s="152">
        <f t="shared" si="951"/>
        <v>2.4305555555555525E-2</v>
      </c>
      <c r="AG1931" s="153">
        <f t="shared" si="952"/>
        <v>0</v>
      </c>
      <c r="AH1931" s="85">
        <f t="shared" si="953"/>
        <v>1</v>
      </c>
      <c r="AI1931" s="81">
        <f t="shared" si="954"/>
        <v>25</v>
      </c>
    </row>
    <row r="1932" spans="2:35" ht="30" x14ac:dyDescent="0.25">
      <c r="B1932" s="50" t="s">
        <v>2676</v>
      </c>
      <c r="C1932" s="85">
        <v>683</v>
      </c>
      <c r="D1932" s="283">
        <f t="shared" si="957"/>
        <v>0</v>
      </c>
      <c r="E1932" s="72" t="s">
        <v>2677</v>
      </c>
      <c r="F1932" s="50" t="s">
        <v>934</v>
      </c>
      <c r="G1932" s="70">
        <v>0.42708333333333331</v>
      </c>
      <c r="H1932" s="70">
        <v>0.4861111111111111</v>
      </c>
      <c r="I1932" s="71">
        <v>44372</v>
      </c>
      <c r="J1932" s="71">
        <v>44372</v>
      </c>
      <c r="K1932" s="71">
        <v>44372</v>
      </c>
      <c r="L1932" s="71">
        <v>44372</v>
      </c>
      <c r="M1932" s="70">
        <v>0.42708333333333331</v>
      </c>
      <c r="N1932" s="70">
        <v>0.46180555555555558</v>
      </c>
      <c r="O1932" s="50" t="s">
        <v>72</v>
      </c>
      <c r="P1932" s="50" t="s">
        <v>242</v>
      </c>
      <c r="Q1932" s="50" t="s">
        <v>77</v>
      </c>
      <c r="R1932" s="50" t="s">
        <v>443</v>
      </c>
      <c r="S1932" s="50" t="s">
        <v>337</v>
      </c>
      <c r="T1932" s="50" t="s">
        <v>186</v>
      </c>
      <c r="U1932" s="151">
        <f t="shared" si="940"/>
        <v>0</v>
      </c>
      <c r="V1932" s="50">
        <f t="shared" si="941"/>
        <v>1</v>
      </c>
      <c r="W1932" s="152">
        <f t="shared" si="942"/>
        <v>5.902777777777779E-2</v>
      </c>
      <c r="X1932" s="152">
        <f t="shared" si="943"/>
        <v>5.902777777777779E-2</v>
      </c>
      <c r="Y1932" s="134">
        <f t="shared" si="944"/>
        <v>1</v>
      </c>
      <c r="Z1932" s="152">
        <f t="shared" si="945"/>
        <v>0</v>
      </c>
      <c r="AA1932" s="152">
        <f t="shared" si="946"/>
        <v>5.902777777777779E-2</v>
      </c>
      <c r="AB1932" s="91">
        <f t="shared" si="947"/>
        <v>25</v>
      </c>
      <c r="AC1932" s="81">
        <f t="shared" si="948"/>
        <v>6</v>
      </c>
      <c r="AD1932" s="81">
        <f t="shared" si="949"/>
        <v>25</v>
      </c>
      <c r="AE1932" s="81" t="str">
        <f t="shared" si="950"/>
        <v>6-25</v>
      </c>
      <c r="AF1932" s="152">
        <f t="shared" si="951"/>
        <v>3.4722222222222265E-2</v>
      </c>
      <c r="AG1932" s="153">
        <f t="shared" si="952"/>
        <v>0</v>
      </c>
      <c r="AH1932" s="85">
        <f t="shared" si="953"/>
        <v>1</v>
      </c>
      <c r="AI1932" s="81">
        <f t="shared" si="954"/>
        <v>25</v>
      </c>
    </row>
    <row r="1933" spans="2:35" x14ac:dyDescent="0.25">
      <c r="B1933" s="50" t="s">
        <v>2194</v>
      </c>
      <c r="C1933" s="85">
        <v>683</v>
      </c>
      <c r="D1933" s="283">
        <f t="shared" si="957"/>
        <v>1</v>
      </c>
      <c r="E1933" s="50" t="s">
        <v>2675</v>
      </c>
      <c r="F1933" s="50" t="s">
        <v>890</v>
      </c>
      <c r="G1933" s="70">
        <v>0.42708333333333331</v>
      </c>
      <c r="H1933" s="70">
        <v>0.4861111111111111</v>
      </c>
      <c r="I1933" s="71">
        <v>44372</v>
      </c>
      <c r="J1933" s="71">
        <v>44372</v>
      </c>
      <c r="K1933" s="71">
        <v>44372</v>
      </c>
      <c r="L1933" s="71">
        <v>44372</v>
      </c>
      <c r="M1933" s="70">
        <v>0.47222222222222227</v>
      </c>
      <c r="N1933" s="70">
        <v>0.4861111111111111</v>
      </c>
      <c r="O1933" s="50" t="s">
        <v>271</v>
      </c>
      <c r="P1933" s="50" t="s">
        <v>242</v>
      </c>
      <c r="Q1933" s="50" t="s">
        <v>47</v>
      </c>
      <c r="R1933" s="50" t="s">
        <v>380</v>
      </c>
      <c r="S1933" s="50" t="s">
        <v>336</v>
      </c>
      <c r="T1933" s="50" t="s">
        <v>186</v>
      </c>
      <c r="U1933" s="151">
        <f t="shared" si="940"/>
        <v>0</v>
      </c>
      <c r="V1933" s="50">
        <f t="shared" si="941"/>
        <v>1</v>
      </c>
      <c r="W1933" s="152">
        <f t="shared" si="942"/>
        <v>5.902777777777779E-2</v>
      </c>
      <c r="X1933" s="152">
        <f t="shared" si="943"/>
        <v>5.902777777777779E-2</v>
      </c>
      <c r="Y1933" s="134">
        <f t="shared" si="944"/>
        <v>1</v>
      </c>
      <c r="Z1933" s="152">
        <f t="shared" si="945"/>
        <v>0</v>
      </c>
      <c r="AA1933" s="152">
        <f t="shared" si="946"/>
        <v>5.902777777777779E-2</v>
      </c>
      <c r="AB1933" s="91">
        <f t="shared" si="947"/>
        <v>25</v>
      </c>
      <c r="AC1933" s="81">
        <f t="shared" si="948"/>
        <v>6</v>
      </c>
      <c r="AD1933" s="81">
        <f t="shared" si="949"/>
        <v>25</v>
      </c>
      <c r="AE1933" s="81" t="str">
        <f t="shared" si="950"/>
        <v>6-25</v>
      </c>
      <c r="AF1933" s="152">
        <f t="shared" si="951"/>
        <v>1.388888888888884E-2</v>
      </c>
      <c r="AG1933" s="153">
        <f t="shared" si="952"/>
        <v>0</v>
      </c>
      <c r="AH1933" s="85">
        <f t="shared" si="953"/>
        <v>1</v>
      </c>
      <c r="AI1933" s="81">
        <f t="shared" si="954"/>
        <v>25</v>
      </c>
    </row>
    <row r="1934" spans="2:35" x14ac:dyDescent="0.25">
      <c r="B1934" s="50" t="s">
        <v>1536</v>
      </c>
      <c r="C1934" s="85">
        <v>684</v>
      </c>
      <c r="D1934" s="283">
        <v>0</v>
      </c>
      <c r="E1934" s="50" t="s">
        <v>2695</v>
      </c>
      <c r="F1934" s="50" t="s">
        <v>1051</v>
      </c>
      <c r="G1934" s="70">
        <v>0.63194444444444442</v>
      </c>
      <c r="H1934" s="70">
        <v>0.64930555555555558</v>
      </c>
      <c r="I1934" s="71">
        <v>44372</v>
      </c>
      <c r="J1934" s="71">
        <v>44372</v>
      </c>
      <c r="K1934" s="71">
        <v>44372</v>
      </c>
      <c r="L1934" s="71">
        <v>44372</v>
      </c>
      <c r="M1934" s="70">
        <v>0.63194444444444442</v>
      </c>
      <c r="N1934" s="70">
        <v>0.64930555555555558</v>
      </c>
      <c r="O1934" s="50" t="s">
        <v>62</v>
      </c>
      <c r="P1934" s="50"/>
      <c r="Q1934" s="50" t="s">
        <v>77</v>
      </c>
      <c r="R1934" s="50" t="s">
        <v>349</v>
      </c>
      <c r="S1934" s="50" t="s">
        <v>337</v>
      </c>
      <c r="T1934" s="50" t="s">
        <v>188</v>
      </c>
      <c r="U1934" s="151">
        <f t="shared" si="940"/>
        <v>0</v>
      </c>
      <c r="V1934" s="50">
        <f t="shared" si="941"/>
        <v>1</v>
      </c>
      <c r="W1934" s="152">
        <f t="shared" si="942"/>
        <v>1.736111111111116E-2</v>
      </c>
      <c r="X1934" s="152">
        <f t="shared" si="943"/>
        <v>1.736111111111116E-2</v>
      </c>
      <c r="Y1934" s="134">
        <f t="shared" si="944"/>
        <v>0</v>
      </c>
      <c r="Z1934" s="152">
        <f t="shared" si="945"/>
        <v>0.22569444444444442</v>
      </c>
      <c r="AA1934" s="152">
        <f t="shared" si="946"/>
        <v>0.24305555555555558</v>
      </c>
      <c r="AB1934" s="91">
        <f t="shared" si="947"/>
        <v>25</v>
      </c>
      <c r="AC1934" s="81">
        <f t="shared" si="948"/>
        <v>6</v>
      </c>
      <c r="AD1934" s="81">
        <f t="shared" si="949"/>
        <v>25</v>
      </c>
      <c r="AE1934" s="81" t="str">
        <f t="shared" si="950"/>
        <v>6-25</v>
      </c>
      <c r="AF1934" s="152">
        <f t="shared" si="951"/>
        <v>1.736111111111116E-2</v>
      </c>
      <c r="AG1934" s="153">
        <f t="shared" si="952"/>
        <v>0</v>
      </c>
      <c r="AH1934" s="85">
        <f t="shared" si="953"/>
        <v>1</v>
      </c>
      <c r="AI1934" s="81">
        <f t="shared" si="954"/>
        <v>25</v>
      </c>
    </row>
    <row r="1935" spans="2:35" x14ac:dyDescent="0.25">
      <c r="B1935" s="50" t="s">
        <v>140</v>
      </c>
      <c r="C1935" s="85">
        <v>685</v>
      </c>
      <c r="D1935" s="283">
        <f t="shared" si="957"/>
        <v>1</v>
      </c>
      <c r="E1935" s="50" t="s">
        <v>2703</v>
      </c>
      <c r="F1935" s="50" t="s">
        <v>897</v>
      </c>
      <c r="G1935" s="70">
        <v>0.64930555555555558</v>
      </c>
      <c r="H1935" s="83"/>
      <c r="I1935" s="71">
        <v>44372</v>
      </c>
      <c r="J1935" s="83"/>
      <c r="K1935" s="71">
        <v>44372</v>
      </c>
      <c r="L1935" s="71">
        <v>44372</v>
      </c>
      <c r="M1935" s="70">
        <v>0.69097222222222221</v>
      </c>
      <c r="N1935" s="70">
        <v>0.72916666666666663</v>
      </c>
      <c r="O1935" s="50" t="s">
        <v>84</v>
      </c>
      <c r="P1935" s="50" t="s">
        <v>142</v>
      </c>
      <c r="Q1935" s="50" t="s">
        <v>77</v>
      </c>
      <c r="R1935" s="50" t="s">
        <v>351</v>
      </c>
      <c r="S1935" s="50" t="s">
        <v>337</v>
      </c>
      <c r="T1935" s="50" t="s">
        <v>184</v>
      </c>
      <c r="U1935" s="151">
        <f t="shared" si="940"/>
        <v>-44372</v>
      </c>
      <c r="V1935" s="50">
        <f t="shared" si="941"/>
        <v>0</v>
      </c>
      <c r="W1935" s="152">
        <f t="shared" si="942"/>
        <v>0</v>
      </c>
      <c r="X1935" s="152">
        <f t="shared" si="943"/>
        <v>0</v>
      </c>
      <c r="Y1935" s="134">
        <f t="shared" si="944"/>
        <v>1</v>
      </c>
      <c r="Z1935" s="152">
        <f t="shared" si="945"/>
        <v>0</v>
      </c>
      <c r="AA1935" s="152">
        <f t="shared" si="946"/>
        <v>0</v>
      </c>
      <c r="AB1935" s="91">
        <f t="shared" si="947"/>
        <v>0</v>
      </c>
      <c r="AC1935" s="81">
        <f t="shared" si="948"/>
        <v>1</v>
      </c>
      <c r="AD1935" s="81">
        <f t="shared" si="949"/>
        <v>52</v>
      </c>
      <c r="AE1935" s="81" t="str">
        <f t="shared" si="950"/>
        <v>1-52</v>
      </c>
      <c r="AF1935" s="152">
        <f t="shared" si="951"/>
        <v>3.819444444444442E-2</v>
      </c>
      <c r="AG1935" s="153">
        <f t="shared" si="952"/>
        <v>0</v>
      </c>
      <c r="AH1935" s="85">
        <f t="shared" si="953"/>
        <v>1</v>
      </c>
      <c r="AI1935" s="81">
        <f t="shared" si="954"/>
        <v>25</v>
      </c>
    </row>
    <row r="1936" spans="2:35" ht="60" x14ac:dyDescent="0.25">
      <c r="B1936" s="50"/>
      <c r="C1936" s="85"/>
      <c r="D1936" s="283">
        <f t="shared" si="957"/>
        <v>1</v>
      </c>
      <c r="E1936" s="72" t="s">
        <v>2696</v>
      </c>
      <c r="F1936" s="50" t="s">
        <v>2697</v>
      </c>
      <c r="G1936" s="70">
        <v>0.4375</v>
      </c>
      <c r="H1936" s="70">
        <v>0.79166666666666663</v>
      </c>
      <c r="I1936" s="71">
        <v>44371</v>
      </c>
      <c r="J1936" s="71">
        <v>44371</v>
      </c>
      <c r="K1936" s="71">
        <v>44371</v>
      </c>
      <c r="L1936" s="71">
        <v>44371</v>
      </c>
      <c r="M1936" s="70">
        <v>0.4375</v>
      </c>
      <c r="N1936" s="70">
        <v>0.79166666666666663</v>
      </c>
      <c r="O1936" s="50" t="s">
        <v>163</v>
      </c>
      <c r="P1936" s="50"/>
      <c r="Q1936" s="50"/>
      <c r="R1936" s="50" t="s">
        <v>443</v>
      </c>
      <c r="S1936" s="50" t="s">
        <v>336</v>
      </c>
      <c r="T1936" s="50"/>
      <c r="U1936" s="151">
        <f t="shared" si="940"/>
        <v>0</v>
      </c>
      <c r="V1936" s="50">
        <f t="shared" si="941"/>
        <v>1</v>
      </c>
      <c r="W1936" s="152">
        <f t="shared" si="942"/>
        <v>0.27116666666666661</v>
      </c>
      <c r="X1936" s="152">
        <f t="shared" si="943"/>
        <v>0.31249666666666664</v>
      </c>
      <c r="Y1936" s="134">
        <f t="shared" si="944"/>
        <v>1</v>
      </c>
      <c r="Z1936" s="152">
        <f t="shared" si="945"/>
        <v>0</v>
      </c>
      <c r="AA1936" s="152">
        <f t="shared" si="946"/>
        <v>0.31249666666666664</v>
      </c>
      <c r="AB1936" s="91">
        <f t="shared" si="947"/>
        <v>24</v>
      </c>
      <c r="AC1936" s="81">
        <f t="shared" si="948"/>
        <v>6</v>
      </c>
      <c r="AD1936" s="81">
        <f t="shared" si="949"/>
        <v>25</v>
      </c>
      <c r="AE1936" s="81" t="str">
        <f t="shared" si="950"/>
        <v>6-25</v>
      </c>
      <c r="AF1936" s="152">
        <f>IFERROR(IF(OR(AH1936=0,M1936="",N1936=""),0,IF(AND(AH1936=1,AG1936&lt;1,K1936=L1936,(N1936-M1936)&lt;=0.2075),N1936-M1936,IF(AND(AH1936=1,AG1936&lt;1,K1936=L1936,(N1936-M1936)&gt;0.2075),N1936-M1936,IF(AND(AH1936=1,AG1936&gt;1),((AG1936-1)*0.3541)+(N1936-$AE$5)+($AF$5-M1936-0.083),IF(AND(AH1936=1,AG1936=1,K1936&lt;&gt;L1936,(N1936-M1936)&lt;=0.332),(N1936-$AE$5)+($AF$5-M1936)-0.166,(N1936-$AE$5)+($AF$5-M1936)))))),"")</f>
        <v>0.35416666666666663</v>
      </c>
      <c r="AG1936" s="153">
        <f>(L1936-K1936)</f>
        <v>0</v>
      </c>
      <c r="AH1936" s="85">
        <f>IF(AND(R1936&lt;&gt;"",S1936&lt;&gt;""),1,0)</f>
        <v>1</v>
      </c>
      <c r="AI1936" s="81">
        <f t="shared" si="954"/>
        <v>25</v>
      </c>
    </row>
    <row r="1937" spans="2:35" x14ac:dyDescent="0.25">
      <c r="B1937" s="50" t="s">
        <v>83</v>
      </c>
      <c r="C1937" s="85">
        <v>686</v>
      </c>
      <c r="D1937" s="283">
        <f t="shared" si="957"/>
        <v>1</v>
      </c>
      <c r="E1937" s="50" t="s">
        <v>2333</v>
      </c>
      <c r="F1937" s="50" t="s">
        <v>903</v>
      </c>
      <c r="G1937" s="70">
        <v>0.36388888888888887</v>
      </c>
      <c r="H1937" s="70">
        <v>0.38958333333333334</v>
      </c>
      <c r="I1937" s="71">
        <v>44372</v>
      </c>
      <c r="J1937" s="71">
        <v>44372</v>
      </c>
      <c r="K1937" s="71">
        <v>44372</v>
      </c>
      <c r="L1937" s="71">
        <v>44372</v>
      </c>
      <c r="M1937" s="70">
        <v>0.36388888888888887</v>
      </c>
      <c r="N1937" s="70">
        <v>0.38958333333333334</v>
      </c>
      <c r="O1937" s="50" t="s">
        <v>2176</v>
      </c>
      <c r="P1937" s="50" t="s">
        <v>68</v>
      </c>
      <c r="Q1937" s="50" t="s">
        <v>77</v>
      </c>
      <c r="R1937" s="50" t="s">
        <v>2138</v>
      </c>
      <c r="S1937" s="50" t="s">
        <v>337</v>
      </c>
      <c r="T1937" s="50" t="s">
        <v>188</v>
      </c>
      <c r="U1937" s="151">
        <f t="shared" si="940"/>
        <v>0</v>
      </c>
      <c r="V1937" s="50">
        <f t="shared" si="941"/>
        <v>1</v>
      </c>
      <c r="W1937" s="152">
        <f t="shared" si="942"/>
        <v>2.5694444444444464E-2</v>
      </c>
      <c r="X1937" s="152">
        <f t="shared" si="943"/>
        <v>2.5694444444444464E-2</v>
      </c>
      <c r="Y1937" s="134">
        <f t="shared" si="944"/>
        <v>1</v>
      </c>
      <c r="Z1937" s="152">
        <f t="shared" si="945"/>
        <v>0</v>
      </c>
      <c r="AA1937" s="152">
        <f t="shared" si="946"/>
        <v>2.5694444444444464E-2</v>
      </c>
      <c r="AB1937" s="91">
        <f t="shared" si="947"/>
        <v>25</v>
      </c>
      <c r="AC1937" s="81">
        <f t="shared" si="948"/>
        <v>6</v>
      </c>
      <c r="AD1937" s="81">
        <f t="shared" si="949"/>
        <v>25</v>
      </c>
      <c r="AE1937" s="81" t="str">
        <f t="shared" si="950"/>
        <v>6-25</v>
      </c>
      <c r="AF1937" s="152">
        <f t="shared" si="951"/>
        <v>2.5694444444444464E-2</v>
      </c>
      <c r="AG1937" s="153">
        <f t="shared" si="952"/>
        <v>0</v>
      </c>
      <c r="AH1937" s="85">
        <f t="shared" si="953"/>
        <v>1</v>
      </c>
      <c r="AI1937" s="81">
        <f t="shared" si="954"/>
        <v>25</v>
      </c>
    </row>
    <row r="1938" spans="2:35" x14ac:dyDescent="0.25">
      <c r="B1938" s="50" t="s">
        <v>2676</v>
      </c>
      <c r="C1938" s="85">
        <v>687</v>
      </c>
      <c r="D1938" s="283">
        <f t="shared" si="957"/>
        <v>1</v>
      </c>
      <c r="E1938" s="50" t="s">
        <v>2713</v>
      </c>
      <c r="F1938" s="50" t="s">
        <v>903</v>
      </c>
      <c r="G1938" s="70">
        <v>0.43124999999999997</v>
      </c>
      <c r="H1938" s="70">
        <v>0.4513888888888889</v>
      </c>
      <c r="I1938" s="71">
        <v>44372</v>
      </c>
      <c r="J1938" s="71">
        <v>44372</v>
      </c>
      <c r="K1938" s="71">
        <v>44372</v>
      </c>
      <c r="L1938" s="71">
        <v>44372</v>
      </c>
      <c r="M1938" s="70">
        <v>0.43124999999999997</v>
      </c>
      <c r="N1938" s="70">
        <v>0.4513888888888889</v>
      </c>
      <c r="O1938" s="50" t="s">
        <v>2176</v>
      </c>
      <c r="P1938" s="50" t="s">
        <v>242</v>
      </c>
      <c r="Q1938" s="50" t="s">
        <v>77</v>
      </c>
      <c r="R1938" s="50" t="s">
        <v>2138</v>
      </c>
      <c r="S1938" s="50" t="s">
        <v>337</v>
      </c>
      <c r="T1938" s="50" t="s">
        <v>186</v>
      </c>
      <c r="U1938" s="151">
        <f t="shared" si="940"/>
        <v>0</v>
      </c>
      <c r="V1938" s="50">
        <f t="shared" si="941"/>
        <v>1</v>
      </c>
      <c r="W1938" s="152">
        <f t="shared" si="942"/>
        <v>2.0138888888888928E-2</v>
      </c>
      <c r="X1938" s="152">
        <f t="shared" si="943"/>
        <v>2.0138888888888928E-2</v>
      </c>
      <c r="Y1938" s="134">
        <f t="shared" si="944"/>
        <v>1</v>
      </c>
      <c r="Z1938" s="152">
        <f t="shared" si="945"/>
        <v>0</v>
      </c>
      <c r="AA1938" s="152">
        <f t="shared" si="946"/>
        <v>2.0138888888888928E-2</v>
      </c>
      <c r="AB1938" s="91">
        <f t="shared" si="947"/>
        <v>25</v>
      </c>
      <c r="AC1938" s="81">
        <f t="shared" si="948"/>
        <v>6</v>
      </c>
      <c r="AD1938" s="81">
        <f t="shared" si="949"/>
        <v>25</v>
      </c>
      <c r="AE1938" s="81" t="str">
        <f t="shared" si="950"/>
        <v>6-25</v>
      </c>
      <c r="AF1938" s="152">
        <f t="shared" si="951"/>
        <v>2.0138888888888928E-2</v>
      </c>
      <c r="AG1938" s="153">
        <f t="shared" si="952"/>
        <v>0</v>
      </c>
      <c r="AH1938" s="85">
        <f t="shared" si="953"/>
        <v>1</v>
      </c>
      <c r="AI1938" s="81">
        <f t="shared" si="954"/>
        <v>25</v>
      </c>
    </row>
    <row r="1939" spans="2:35" x14ac:dyDescent="0.25">
      <c r="B1939" s="50" t="s">
        <v>215</v>
      </c>
      <c r="C1939" s="85">
        <v>688</v>
      </c>
      <c r="D1939" s="283">
        <f t="shared" si="957"/>
        <v>1</v>
      </c>
      <c r="E1939" s="50" t="s">
        <v>2714</v>
      </c>
      <c r="F1939" s="50" t="s">
        <v>903</v>
      </c>
      <c r="G1939" s="70">
        <v>0.45277777777777778</v>
      </c>
      <c r="H1939" s="70">
        <v>0.47916666666666669</v>
      </c>
      <c r="I1939" s="71">
        <v>44372</v>
      </c>
      <c r="J1939" s="71">
        <v>44372</v>
      </c>
      <c r="K1939" s="71">
        <v>44372</v>
      </c>
      <c r="L1939" s="71">
        <v>44372</v>
      </c>
      <c r="M1939" s="70">
        <v>0.45277777777777778</v>
      </c>
      <c r="N1939" s="70">
        <v>0.47916666666666669</v>
      </c>
      <c r="O1939" s="50" t="s">
        <v>2176</v>
      </c>
      <c r="P1939" s="50" t="s">
        <v>117</v>
      </c>
      <c r="Q1939" s="50" t="s">
        <v>77</v>
      </c>
      <c r="R1939" s="50" t="s">
        <v>2138</v>
      </c>
      <c r="S1939" s="50" t="s">
        <v>337</v>
      </c>
      <c r="T1939" s="50" t="s">
        <v>185</v>
      </c>
      <c r="U1939" s="151">
        <f t="shared" si="940"/>
        <v>0</v>
      </c>
      <c r="V1939" s="50">
        <f t="shared" si="941"/>
        <v>1</v>
      </c>
      <c r="W1939" s="152">
        <f t="shared" si="942"/>
        <v>2.6388888888888906E-2</v>
      </c>
      <c r="X1939" s="152">
        <f t="shared" si="943"/>
        <v>2.6388888888888906E-2</v>
      </c>
      <c r="Y1939" s="134">
        <f t="shared" si="944"/>
        <v>1</v>
      </c>
      <c r="Z1939" s="152">
        <f t="shared" si="945"/>
        <v>0</v>
      </c>
      <c r="AA1939" s="152">
        <f t="shared" si="946"/>
        <v>2.6388888888888906E-2</v>
      </c>
      <c r="AB1939" s="91">
        <f t="shared" si="947"/>
        <v>25</v>
      </c>
      <c r="AC1939" s="81">
        <f t="shared" si="948"/>
        <v>6</v>
      </c>
      <c r="AD1939" s="81">
        <f t="shared" si="949"/>
        <v>25</v>
      </c>
      <c r="AE1939" s="81" t="str">
        <f t="shared" si="950"/>
        <v>6-25</v>
      </c>
      <c r="AF1939" s="152">
        <f t="shared" si="951"/>
        <v>2.6388888888888906E-2</v>
      </c>
      <c r="AG1939" s="153">
        <f t="shared" si="952"/>
        <v>0</v>
      </c>
      <c r="AH1939" s="85">
        <f t="shared" si="953"/>
        <v>1</v>
      </c>
      <c r="AI1939" s="81">
        <f t="shared" si="954"/>
        <v>25</v>
      </c>
    </row>
    <row r="1940" spans="2:35" x14ac:dyDescent="0.25">
      <c r="B1940" s="50" t="s">
        <v>165</v>
      </c>
      <c r="C1940" s="85">
        <v>689</v>
      </c>
      <c r="D1940" s="283">
        <f t="shared" si="957"/>
        <v>0</v>
      </c>
      <c r="E1940" s="50" t="s">
        <v>2717</v>
      </c>
      <c r="F1940" s="50" t="s">
        <v>441</v>
      </c>
      <c r="G1940" s="70">
        <v>0.29166666666666669</v>
      </c>
      <c r="H1940" s="70">
        <v>0.56944444444444442</v>
      </c>
      <c r="I1940" s="71">
        <v>44373</v>
      </c>
      <c r="J1940" s="71">
        <v>44373</v>
      </c>
      <c r="K1940" s="71">
        <v>44373</v>
      </c>
      <c r="L1940" s="71">
        <v>44373</v>
      </c>
      <c r="M1940" s="70">
        <v>0.39583333333333331</v>
      </c>
      <c r="N1940" s="70">
        <v>0.41666666666666669</v>
      </c>
      <c r="O1940" s="50" t="s">
        <v>65</v>
      </c>
      <c r="P1940" s="50" t="s">
        <v>1180</v>
      </c>
      <c r="Q1940" s="50" t="s">
        <v>77</v>
      </c>
      <c r="R1940" s="50" t="s">
        <v>338</v>
      </c>
      <c r="S1940" s="50" t="s">
        <v>336</v>
      </c>
      <c r="T1940" s="50" t="s">
        <v>184</v>
      </c>
      <c r="U1940" s="151">
        <f t="shared" si="940"/>
        <v>0</v>
      </c>
      <c r="V1940" s="50">
        <f t="shared" si="941"/>
        <v>1</v>
      </c>
      <c r="W1940" s="152">
        <f t="shared" si="942"/>
        <v>0.19477777777777772</v>
      </c>
      <c r="X1940" s="152">
        <f t="shared" si="943"/>
        <v>0.23610777777777775</v>
      </c>
      <c r="Y1940" s="134">
        <f t="shared" si="944"/>
        <v>1</v>
      </c>
      <c r="Z1940" s="152">
        <f t="shared" si="945"/>
        <v>0</v>
      </c>
      <c r="AA1940" s="152">
        <f t="shared" si="946"/>
        <v>0.23610777777777775</v>
      </c>
      <c r="AB1940" s="91">
        <f t="shared" si="947"/>
        <v>26</v>
      </c>
      <c r="AC1940" s="81">
        <f t="shared" si="948"/>
        <v>6</v>
      </c>
      <c r="AD1940" s="81">
        <f t="shared" si="949"/>
        <v>25</v>
      </c>
      <c r="AE1940" s="81" t="str">
        <f t="shared" si="950"/>
        <v>6-25</v>
      </c>
      <c r="AF1940" s="152">
        <f t="shared" si="951"/>
        <v>2.083333333333337E-2</v>
      </c>
      <c r="AG1940" s="153">
        <f t="shared" si="952"/>
        <v>0</v>
      </c>
      <c r="AH1940" s="85">
        <f t="shared" si="953"/>
        <v>1</v>
      </c>
      <c r="AI1940" s="81">
        <f t="shared" si="954"/>
        <v>25</v>
      </c>
    </row>
    <row r="1941" spans="2:35" x14ac:dyDescent="0.25">
      <c r="B1941" s="50" t="s">
        <v>165</v>
      </c>
      <c r="C1941" s="85">
        <v>689</v>
      </c>
      <c r="D1941" s="283">
        <f t="shared" si="957"/>
        <v>0</v>
      </c>
      <c r="E1941" s="50" t="s">
        <v>1063</v>
      </c>
      <c r="F1941" s="50" t="s">
        <v>441</v>
      </c>
      <c r="G1941" s="70">
        <v>0.29166666666666669</v>
      </c>
      <c r="H1941" s="70">
        <v>0.56944444444444442</v>
      </c>
      <c r="I1941" s="71">
        <v>44373</v>
      </c>
      <c r="J1941" s="71">
        <v>44373</v>
      </c>
      <c r="K1941" s="71">
        <v>44373</v>
      </c>
      <c r="L1941" s="71">
        <v>44373</v>
      </c>
      <c r="M1941" s="70">
        <v>0.40277777777777773</v>
      </c>
      <c r="N1941" s="70">
        <v>0.47916666666666669</v>
      </c>
      <c r="O1941" s="50" t="s">
        <v>2718</v>
      </c>
      <c r="P1941" s="50" t="s">
        <v>1180</v>
      </c>
      <c r="Q1941" s="50" t="s">
        <v>77</v>
      </c>
      <c r="R1941" s="50" t="s">
        <v>338</v>
      </c>
      <c r="S1941" s="50" t="s">
        <v>336</v>
      </c>
      <c r="T1941" s="50" t="s">
        <v>184</v>
      </c>
      <c r="U1941" s="151">
        <f t="shared" si="940"/>
        <v>0</v>
      </c>
      <c r="V1941" s="50">
        <f t="shared" si="941"/>
        <v>1</v>
      </c>
      <c r="W1941" s="152">
        <f t="shared" si="942"/>
        <v>0.19477777777777772</v>
      </c>
      <c r="X1941" s="152">
        <f t="shared" si="943"/>
        <v>0.23610777777777775</v>
      </c>
      <c r="Y1941" s="134">
        <f t="shared" si="944"/>
        <v>1</v>
      </c>
      <c r="Z1941" s="152">
        <f t="shared" si="945"/>
        <v>0</v>
      </c>
      <c r="AA1941" s="152">
        <f t="shared" si="946"/>
        <v>0.23610777777777775</v>
      </c>
      <c r="AB1941" s="91">
        <f t="shared" si="947"/>
        <v>26</v>
      </c>
      <c r="AC1941" s="81">
        <f t="shared" si="948"/>
        <v>6</v>
      </c>
      <c r="AD1941" s="81">
        <f t="shared" si="949"/>
        <v>25</v>
      </c>
      <c r="AE1941" s="81" t="str">
        <f t="shared" si="950"/>
        <v>6-25</v>
      </c>
      <c r="AF1941" s="152">
        <f t="shared" si="951"/>
        <v>7.6388888888888951E-2</v>
      </c>
      <c r="AG1941" s="153">
        <f t="shared" si="952"/>
        <v>0</v>
      </c>
      <c r="AH1941" s="85">
        <f t="shared" si="953"/>
        <v>1</v>
      </c>
      <c r="AI1941" s="81">
        <f t="shared" si="954"/>
        <v>25</v>
      </c>
    </row>
    <row r="1942" spans="2:35" ht="30" x14ac:dyDescent="0.25">
      <c r="B1942" s="50" t="s">
        <v>165</v>
      </c>
      <c r="C1942" s="85">
        <v>689</v>
      </c>
      <c r="D1942" s="283">
        <f t="shared" si="957"/>
        <v>1</v>
      </c>
      <c r="E1942" s="50" t="s">
        <v>2720</v>
      </c>
      <c r="F1942" s="50" t="s">
        <v>441</v>
      </c>
      <c r="G1942" s="70">
        <v>0.29166666666666669</v>
      </c>
      <c r="H1942" s="70">
        <v>0.56944444444444442</v>
      </c>
      <c r="I1942" s="71">
        <v>44373</v>
      </c>
      <c r="J1942" s="71">
        <v>44373</v>
      </c>
      <c r="K1942" s="71">
        <v>44373</v>
      </c>
      <c r="L1942" s="71">
        <v>44373</v>
      </c>
      <c r="M1942" s="70">
        <v>0.5</v>
      </c>
      <c r="N1942" s="70">
        <v>0.56944444444444442</v>
      </c>
      <c r="O1942" s="72" t="s">
        <v>2719</v>
      </c>
      <c r="P1942" s="50" t="s">
        <v>1180</v>
      </c>
      <c r="Q1942" s="50" t="s">
        <v>77</v>
      </c>
      <c r="R1942" s="50" t="s">
        <v>338</v>
      </c>
      <c r="S1942" s="50" t="s">
        <v>336</v>
      </c>
      <c r="T1942" s="50" t="s">
        <v>184</v>
      </c>
      <c r="U1942" s="151">
        <f t="shared" si="940"/>
        <v>0</v>
      </c>
      <c r="V1942" s="50">
        <f t="shared" si="941"/>
        <v>1</v>
      </c>
      <c r="W1942" s="152">
        <f t="shared" si="942"/>
        <v>0.19477777777777772</v>
      </c>
      <c r="X1942" s="152">
        <f t="shared" si="943"/>
        <v>0.23610777777777775</v>
      </c>
      <c r="Y1942" s="134">
        <f t="shared" si="944"/>
        <v>1</v>
      </c>
      <c r="Z1942" s="152">
        <f t="shared" si="945"/>
        <v>0</v>
      </c>
      <c r="AA1942" s="152">
        <f t="shared" si="946"/>
        <v>0.23610777777777775</v>
      </c>
      <c r="AB1942" s="91">
        <f t="shared" si="947"/>
        <v>26</v>
      </c>
      <c r="AC1942" s="81">
        <f t="shared" si="948"/>
        <v>6</v>
      </c>
      <c r="AD1942" s="81">
        <f t="shared" si="949"/>
        <v>25</v>
      </c>
      <c r="AE1942" s="81" t="str">
        <f t="shared" si="950"/>
        <v>6-25</v>
      </c>
      <c r="AF1942" s="152">
        <f t="shared" si="951"/>
        <v>6.944444444444442E-2</v>
      </c>
      <c r="AG1942" s="153">
        <f t="shared" si="952"/>
        <v>0</v>
      </c>
      <c r="AH1942" s="85">
        <f t="shared" si="953"/>
        <v>1</v>
      </c>
      <c r="AI1942" s="81">
        <f t="shared" si="954"/>
        <v>25</v>
      </c>
    </row>
    <row r="1943" spans="2:35" ht="30" x14ac:dyDescent="0.25">
      <c r="B1943" s="50" t="s">
        <v>2463</v>
      </c>
      <c r="C1943" s="85">
        <v>690</v>
      </c>
      <c r="D1943" s="283">
        <f t="shared" ref="D1943:D1944" si="958">IF(C1943=C1944,0,1)</f>
        <v>1</v>
      </c>
      <c r="E1943" s="50" t="s">
        <v>2722</v>
      </c>
      <c r="F1943" s="50" t="s">
        <v>903</v>
      </c>
      <c r="G1943" s="70">
        <v>0.44444444444444442</v>
      </c>
      <c r="H1943" s="70">
        <v>0.46875</v>
      </c>
      <c r="I1943" s="71">
        <v>44370</v>
      </c>
      <c r="J1943" s="71">
        <v>44370</v>
      </c>
      <c r="K1943" s="71">
        <v>44370</v>
      </c>
      <c r="L1943" s="71">
        <v>44370</v>
      </c>
      <c r="M1943" s="284">
        <v>0.44444444444444442</v>
      </c>
      <c r="N1943" s="70">
        <v>0.48958333333333331</v>
      </c>
      <c r="O1943" s="72" t="s">
        <v>2217</v>
      </c>
      <c r="P1943" s="50"/>
      <c r="Q1943" s="50" t="s">
        <v>47</v>
      </c>
      <c r="R1943" s="50" t="s">
        <v>2138</v>
      </c>
      <c r="S1943" s="50" t="s">
        <v>337</v>
      </c>
      <c r="T1943" s="50" t="s">
        <v>188</v>
      </c>
      <c r="U1943" s="151">
        <f t="shared" si="940"/>
        <v>0</v>
      </c>
      <c r="V1943" s="50">
        <f t="shared" si="941"/>
        <v>1</v>
      </c>
      <c r="W1943" s="152">
        <f t="shared" si="942"/>
        <v>2.430555555555558E-2</v>
      </c>
      <c r="X1943" s="152">
        <f t="shared" si="943"/>
        <v>2.430555555555558E-2</v>
      </c>
      <c r="Y1943" s="134">
        <f t="shared" si="944"/>
        <v>1</v>
      </c>
      <c r="Z1943" s="152">
        <f t="shared" si="945"/>
        <v>0</v>
      </c>
      <c r="AA1943" s="152">
        <f t="shared" si="946"/>
        <v>2.430555555555558E-2</v>
      </c>
      <c r="AB1943" s="91">
        <f t="shared" si="947"/>
        <v>23</v>
      </c>
      <c r="AC1943" s="81">
        <f t="shared" si="948"/>
        <v>6</v>
      </c>
      <c r="AD1943" s="81">
        <f t="shared" si="949"/>
        <v>25</v>
      </c>
      <c r="AE1943" s="81" t="str">
        <f t="shared" si="950"/>
        <v>6-25</v>
      </c>
      <c r="AF1943" s="152">
        <f t="shared" si="951"/>
        <v>4.5138888888888895E-2</v>
      </c>
      <c r="AG1943" s="153">
        <f t="shared" si="952"/>
        <v>0</v>
      </c>
      <c r="AH1943" s="85">
        <f t="shared" si="953"/>
        <v>1</v>
      </c>
      <c r="AI1943" s="81">
        <f t="shared" si="954"/>
        <v>25</v>
      </c>
    </row>
    <row r="1944" spans="2:35" x14ac:dyDescent="0.25">
      <c r="B1944" s="50" t="s">
        <v>255</v>
      </c>
      <c r="C1944" s="85">
        <v>691</v>
      </c>
      <c r="D1944" s="283">
        <f t="shared" si="958"/>
        <v>1</v>
      </c>
      <c r="E1944" s="50" t="s">
        <v>2723</v>
      </c>
      <c r="F1944" s="50" t="s">
        <v>903</v>
      </c>
      <c r="G1944" s="70">
        <v>0.6875</v>
      </c>
      <c r="H1944" s="70">
        <v>0.71527777777777779</v>
      </c>
      <c r="I1944" s="71">
        <v>44369</v>
      </c>
      <c r="J1944" s="71">
        <v>44369</v>
      </c>
      <c r="K1944" s="71">
        <v>44369</v>
      </c>
      <c r="L1944" s="71">
        <v>44369</v>
      </c>
      <c r="M1944" s="70">
        <v>0.6875</v>
      </c>
      <c r="N1944" s="70">
        <v>0.71527777777777779</v>
      </c>
      <c r="O1944" s="50" t="s">
        <v>2160</v>
      </c>
      <c r="P1944" s="50"/>
      <c r="Q1944" s="50" t="s">
        <v>47</v>
      </c>
      <c r="R1944" s="50" t="s">
        <v>2138</v>
      </c>
      <c r="S1944" s="50" t="s">
        <v>337</v>
      </c>
      <c r="T1944" s="50" t="s">
        <v>186</v>
      </c>
      <c r="U1944" s="151">
        <f t="shared" si="940"/>
        <v>0</v>
      </c>
      <c r="V1944" s="50">
        <f t="shared" si="941"/>
        <v>1</v>
      </c>
      <c r="W1944" s="152">
        <f t="shared" si="942"/>
        <v>2.777777777777779E-2</v>
      </c>
      <c r="X1944" s="152">
        <f t="shared" si="943"/>
        <v>2.777777777777779E-2</v>
      </c>
      <c r="Y1944" s="134">
        <f t="shared" si="944"/>
        <v>0</v>
      </c>
      <c r="Z1944" s="152">
        <f t="shared" si="945"/>
        <v>0.15972222222222221</v>
      </c>
      <c r="AA1944" s="152">
        <f t="shared" si="946"/>
        <v>0.1875</v>
      </c>
      <c r="AB1944" s="91">
        <f t="shared" si="947"/>
        <v>22</v>
      </c>
      <c r="AC1944" s="81">
        <f t="shared" si="948"/>
        <v>6</v>
      </c>
      <c r="AD1944" s="81">
        <f t="shared" si="949"/>
        <v>25</v>
      </c>
      <c r="AE1944" s="81" t="str">
        <f t="shared" si="950"/>
        <v>6-25</v>
      </c>
      <c r="AF1944" s="152">
        <f t="shared" si="951"/>
        <v>2.777777777777779E-2</v>
      </c>
      <c r="AG1944" s="153">
        <f t="shared" si="952"/>
        <v>0</v>
      </c>
      <c r="AH1944" s="85">
        <f t="shared" si="953"/>
        <v>1</v>
      </c>
      <c r="AI1944" s="81">
        <f t="shared" si="954"/>
        <v>25</v>
      </c>
    </row>
    <row r="1945" spans="2:35" x14ac:dyDescent="0.25">
      <c r="B1945" s="50" t="s">
        <v>81</v>
      </c>
      <c r="C1945" s="85">
        <v>692</v>
      </c>
      <c r="D1945" s="283">
        <f t="shared" ref="D1945:D2012" si="959">IF(C1945=C1946,0,1)</f>
        <v>1</v>
      </c>
      <c r="E1945" s="50" t="s">
        <v>2430</v>
      </c>
      <c r="F1945" s="50" t="s">
        <v>903</v>
      </c>
      <c r="G1945" s="70">
        <v>0.59236111111111112</v>
      </c>
      <c r="H1945" s="70">
        <v>0.60416666666666663</v>
      </c>
      <c r="I1945" s="71">
        <v>44369</v>
      </c>
      <c r="J1945" s="71">
        <v>44369</v>
      </c>
      <c r="K1945" s="71">
        <v>44369</v>
      </c>
      <c r="L1945" s="71">
        <v>44369</v>
      </c>
      <c r="M1945" s="70">
        <v>0.59236111111111112</v>
      </c>
      <c r="N1945" s="70">
        <v>0.60416666666666663</v>
      </c>
      <c r="O1945" s="50" t="s">
        <v>2176</v>
      </c>
      <c r="P1945" s="50" t="s">
        <v>409</v>
      </c>
      <c r="Q1945" s="50" t="s">
        <v>77</v>
      </c>
      <c r="R1945" s="50" t="s">
        <v>2138</v>
      </c>
      <c r="S1945" s="50" t="s">
        <v>337</v>
      </c>
      <c r="T1945" s="50" t="s">
        <v>187</v>
      </c>
      <c r="U1945" s="151">
        <f t="shared" si="940"/>
        <v>0</v>
      </c>
      <c r="V1945" s="50">
        <f t="shared" si="941"/>
        <v>1</v>
      </c>
      <c r="W1945" s="152">
        <f t="shared" si="942"/>
        <v>1.1805555555555514E-2</v>
      </c>
      <c r="X1945" s="152">
        <f t="shared" si="943"/>
        <v>1.1805555555555514E-2</v>
      </c>
      <c r="Y1945" s="134">
        <f t="shared" si="944"/>
        <v>1</v>
      </c>
      <c r="Z1945" s="152">
        <f t="shared" si="945"/>
        <v>0</v>
      </c>
      <c r="AA1945" s="152">
        <f t="shared" si="946"/>
        <v>1.1805555555555514E-2</v>
      </c>
      <c r="AB1945" s="91">
        <f t="shared" si="947"/>
        <v>22</v>
      </c>
      <c r="AC1945" s="81">
        <f t="shared" si="948"/>
        <v>6</v>
      </c>
      <c r="AD1945" s="81">
        <f t="shared" si="949"/>
        <v>25</v>
      </c>
      <c r="AE1945" s="81" t="str">
        <f t="shared" si="950"/>
        <v>6-25</v>
      </c>
      <c r="AF1945" s="152">
        <f t="shared" si="951"/>
        <v>1.1805555555555514E-2</v>
      </c>
      <c r="AG1945" s="153">
        <f t="shared" si="952"/>
        <v>0</v>
      </c>
      <c r="AH1945" s="85">
        <f t="shared" si="953"/>
        <v>1</v>
      </c>
      <c r="AI1945" s="81">
        <f t="shared" si="954"/>
        <v>25</v>
      </c>
    </row>
    <row r="1946" spans="2:35" x14ac:dyDescent="0.25">
      <c r="B1946" s="50" t="s">
        <v>254</v>
      </c>
      <c r="C1946" s="85">
        <v>693</v>
      </c>
      <c r="D1946" s="283">
        <f t="shared" si="959"/>
        <v>1</v>
      </c>
      <c r="E1946" s="50" t="s">
        <v>2725</v>
      </c>
      <c r="F1946" s="50" t="s">
        <v>903</v>
      </c>
      <c r="G1946" s="70">
        <v>0.375</v>
      </c>
      <c r="H1946" s="70">
        <v>0.42777777777777781</v>
      </c>
      <c r="I1946" s="71">
        <v>44369</v>
      </c>
      <c r="J1946" s="71">
        <v>44369</v>
      </c>
      <c r="K1946" s="71">
        <v>44369</v>
      </c>
      <c r="L1946" s="71">
        <v>44369</v>
      </c>
      <c r="M1946" s="70">
        <v>0.375</v>
      </c>
      <c r="N1946" s="70">
        <v>0.42777777777777781</v>
      </c>
      <c r="O1946" s="50" t="s">
        <v>2160</v>
      </c>
      <c r="P1946" s="50" t="s">
        <v>278</v>
      </c>
      <c r="Q1946" s="50" t="s">
        <v>47</v>
      </c>
      <c r="R1946" s="50" t="s">
        <v>2138</v>
      </c>
      <c r="S1946" s="50" t="s">
        <v>337</v>
      </c>
      <c r="T1946" s="50" t="s">
        <v>185</v>
      </c>
      <c r="U1946" s="151">
        <f t="shared" si="940"/>
        <v>0</v>
      </c>
      <c r="V1946" s="50">
        <f t="shared" si="941"/>
        <v>1</v>
      </c>
      <c r="W1946" s="152">
        <f t="shared" si="942"/>
        <v>5.2777777777777812E-2</v>
      </c>
      <c r="X1946" s="152">
        <f t="shared" si="943"/>
        <v>5.2777777777777812E-2</v>
      </c>
      <c r="Y1946" s="134">
        <f t="shared" si="944"/>
        <v>1</v>
      </c>
      <c r="Z1946" s="152">
        <f t="shared" si="945"/>
        <v>0</v>
      </c>
      <c r="AA1946" s="152">
        <f t="shared" si="946"/>
        <v>5.2777777777777812E-2</v>
      </c>
      <c r="AB1946" s="91">
        <f t="shared" si="947"/>
        <v>22</v>
      </c>
      <c r="AC1946" s="81">
        <f t="shared" si="948"/>
        <v>6</v>
      </c>
      <c r="AD1946" s="81">
        <f t="shared" si="949"/>
        <v>25</v>
      </c>
      <c r="AE1946" s="81" t="str">
        <f t="shared" si="950"/>
        <v>6-25</v>
      </c>
      <c r="AF1946" s="152">
        <f t="shared" si="951"/>
        <v>5.2777777777777812E-2</v>
      </c>
      <c r="AG1946" s="153">
        <f t="shared" si="952"/>
        <v>0</v>
      </c>
      <c r="AH1946" s="85">
        <f t="shared" si="953"/>
        <v>1</v>
      </c>
      <c r="AI1946" s="81">
        <f t="shared" si="954"/>
        <v>25</v>
      </c>
    </row>
    <row r="1947" spans="2:35" x14ac:dyDescent="0.25">
      <c r="B1947" s="50" t="s">
        <v>232</v>
      </c>
      <c r="C1947" s="85">
        <v>694</v>
      </c>
      <c r="D1947" s="283">
        <f t="shared" si="959"/>
        <v>1</v>
      </c>
      <c r="E1947" s="50" t="s">
        <v>2726</v>
      </c>
      <c r="F1947" s="50" t="s">
        <v>903</v>
      </c>
      <c r="G1947" s="70">
        <v>0.3125</v>
      </c>
      <c r="H1947" s="70">
        <v>0.34027777777777773</v>
      </c>
      <c r="I1947" s="71">
        <v>44369</v>
      </c>
      <c r="J1947" s="71">
        <v>44369</v>
      </c>
      <c r="K1947" s="71">
        <v>44369</v>
      </c>
      <c r="L1947" s="71">
        <v>44369</v>
      </c>
      <c r="M1947" s="70">
        <v>0.3125</v>
      </c>
      <c r="N1947" s="70">
        <v>0.34027777777777773</v>
      </c>
      <c r="O1947" s="50" t="s">
        <v>2176</v>
      </c>
      <c r="P1947" s="50" t="s">
        <v>274</v>
      </c>
      <c r="Q1947" s="50" t="s">
        <v>47</v>
      </c>
      <c r="R1947" s="50" t="s">
        <v>2138</v>
      </c>
      <c r="S1947" s="50" t="s">
        <v>337</v>
      </c>
      <c r="T1947" s="50" t="s">
        <v>185</v>
      </c>
      <c r="U1947" s="151">
        <f t="shared" si="940"/>
        <v>0</v>
      </c>
      <c r="V1947" s="50">
        <f t="shared" si="941"/>
        <v>1</v>
      </c>
      <c r="W1947" s="152">
        <f t="shared" si="942"/>
        <v>2.7777777777777735E-2</v>
      </c>
      <c r="X1947" s="152">
        <f t="shared" si="943"/>
        <v>2.7777777777777735E-2</v>
      </c>
      <c r="Y1947" s="134">
        <f t="shared" si="944"/>
        <v>1</v>
      </c>
      <c r="Z1947" s="152">
        <f t="shared" si="945"/>
        <v>0</v>
      </c>
      <c r="AA1947" s="152">
        <f t="shared" si="946"/>
        <v>2.7777777777777735E-2</v>
      </c>
      <c r="AB1947" s="91">
        <f t="shared" si="947"/>
        <v>22</v>
      </c>
      <c r="AC1947" s="81">
        <f t="shared" si="948"/>
        <v>6</v>
      </c>
      <c r="AD1947" s="81">
        <f t="shared" si="949"/>
        <v>25</v>
      </c>
      <c r="AE1947" s="81" t="str">
        <f t="shared" si="950"/>
        <v>6-25</v>
      </c>
      <c r="AF1947" s="152">
        <f t="shared" si="951"/>
        <v>2.7777777777777735E-2</v>
      </c>
      <c r="AG1947" s="153">
        <f t="shared" si="952"/>
        <v>0</v>
      </c>
      <c r="AH1947" s="85">
        <f t="shared" si="953"/>
        <v>1</v>
      </c>
      <c r="AI1947" s="81">
        <f t="shared" si="954"/>
        <v>25</v>
      </c>
    </row>
    <row r="1948" spans="2:35" x14ac:dyDescent="0.25">
      <c r="B1948" s="50" t="s">
        <v>205</v>
      </c>
      <c r="C1948" s="85">
        <v>695</v>
      </c>
      <c r="D1948" s="283">
        <f t="shared" si="959"/>
        <v>1</v>
      </c>
      <c r="E1948" s="50" t="s">
        <v>2430</v>
      </c>
      <c r="F1948" s="50" t="s">
        <v>903</v>
      </c>
      <c r="G1948" s="70">
        <v>0.4284722222222222</v>
      </c>
      <c r="H1948" s="70">
        <v>0.44791666666666669</v>
      </c>
      <c r="I1948" s="71">
        <v>44369</v>
      </c>
      <c r="J1948" s="71">
        <v>44369</v>
      </c>
      <c r="K1948" s="71">
        <v>44369</v>
      </c>
      <c r="L1948" s="71">
        <v>44369</v>
      </c>
      <c r="M1948" s="70">
        <v>0.4284722222222222</v>
      </c>
      <c r="N1948" s="70">
        <v>0.44791666666666669</v>
      </c>
      <c r="O1948" s="50" t="s">
        <v>2160</v>
      </c>
      <c r="P1948" s="50" t="s">
        <v>268</v>
      </c>
      <c r="Q1948" s="50" t="s">
        <v>47</v>
      </c>
      <c r="R1948" s="50" t="s">
        <v>2138</v>
      </c>
      <c r="S1948" s="50" t="s">
        <v>337</v>
      </c>
      <c r="T1948" s="50" t="s">
        <v>184</v>
      </c>
      <c r="U1948" s="151">
        <f t="shared" si="940"/>
        <v>0</v>
      </c>
      <c r="V1948" s="50">
        <f t="shared" si="941"/>
        <v>1</v>
      </c>
      <c r="W1948" s="152">
        <f t="shared" si="942"/>
        <v>1.9444444444444486E-2</v>
      </c>
      <c r="X1948" s="152">
        <f t="shared" si="943"/>
        <v>1.9444444444444486E-2</v>
      </c>
      <c r="Y1948" s="134">
        <f t="shared" si="944"/>
        <v>1</v>
      </c>
      <c r="Z1948" s="152">
        <f t="shared" si="945"/>
        <v>0</v>
      </c>
      <c r="AA1948" s="152">
        <f t="shared" si="946"/>
        <v>1.9444444444444486E-2</v>
      </c>
      <c r="AB1948" s="91">
        <f t="shared" si="947"/>
        <v>22</v>
      </c>
      <c r="AC1948" s="81">
        <f t="shared" si="948"/>
        <v>6</v>
      </c>
      <c r="AD1948" s="81">
        <f t="shared" si="949"/>
        <v>25</v>
      </c>
      <c r="AE1948" s="81" t="str">
        <f t="shared" si="950"/>
        <v>6-25</v>
      </c>
      <c r="AF1948" s="152">
        <f t="shared" si="951"/>
        <v>1.9444444444444486E-2</v>
      </c>
      <c r="AG1948" s="153">
        <f t="shared" si="952"/>
        <v>0</v>
      </c>
      <c r="AH1948" s="85">
        <f t="shared" si="953"/>
        <v>1</v>
      </c>
      <c r="AI1948" s="81">
        <f t="shared" si="954"/>
        <v>25</v>
      </c>
    </row>
    <row r="1949" spans="2:35" ht="30" x14ac:dyDescent="0.25">
      <c r="B1949" s="50" t="s">
        <v>150</v>
      </c>
      <c r="C1949" s="85">
        <v>696</v>
      </c>
      <c r="D1949" s="283">
        <f t="shared" si="959"/>
        <v>1</v>
      </c>
      <c r="E1949" s="50" t="s">
        <v>2727</v>
      </c>
      <c r="F1949" s="50" t="s">
        <v>903</v>
      </c>
      <c r="G1949" s="70">
        <v>0.3125</v>
      </c>
      <c r="H1949" s="70">
        <v>0.44444444444444442</v>
      </c>
      <c r="I1949" s="71">
        <v>44370</v>
      </c>
      <c r="J1949" s="71">
        <v>44370</v>
      </c>
      <c r="K1949" s="71">
        <v>44370</v>
      </c>
      <c r="L1949" s="71">
        <v>44370</v>
      </c>
      <c r="M1949" s="70">
        <v>0.3125</v>
      </c>
      <c r="N1949" s="70">
        <v>0.44444444444444442</v>
      </c>
      <c r="O1949" s="72" t="s">
        <v>2137</v>
      </c>
      <c r="P1949" s="50" t="s">
        <v>704</v>
      </c>
      <c r="Q1949" s="50" t="s">
        <v>77</v>
      </c>
      <c r="R1949" s="50" t="s">
        <v>2138</v>
      </c>
      <c r="S1949" s="50" t="s">
        <v>337</v>
      </c>
      <c r="T1949" s="50" t="s">
        <v>184</v>
      </c>
      <c r="U1949" s="151">
        <f t="shared" si="940"/>
        <v>0</v>
      </c>
      <c r="V1949" s="50">
        <f t="shared" si="941"/>
        <v>1</v>
      </c>
      <c r="W1949" s="152">
        <f t="shared" si="942"/>
        <v>0.13194444444444442</v>
      </c>
      <c r="X1949" s="152">
        <f t="shared" si="943"/>
        <v>0.13194444444444442</v>
      </c>
      <c r="Y1949" s="134">
        <f t="shared" si="944"/>
        <v>1</v>
      </c>
      <c r="Z1949" s="152">
        <f t="shared" si="945"/>
        <v>0</v>
      </c>
      <c r="AA1949" s="152">
        <f t="shared" si="946"/>
        <v>0.13194444444444442</v>
      </c>
      <c r="AB1949" s="91">
        <f t="shared" si="947"/>
        <v>23</v>
      </c>
      <c r="AC1949" s="81">
        <f t="shared" si="948"/>
        <v>6</v>
      </c>
      <c r="AD1949" s="81">
        <f t="shared" si="949"/>
        <v>25</v>
      </c>
      <c r="AE1949" s="81" t="str">
        <f t="shared" si="950"/>
        <v>6-25</v>
      </c>
      <c r="AF1949" s="152">
        <f t="shared" si="951"/>
        <v>0.13194444444444442</v>
      </c>
      <c r="AG1949" s="153">
        <f t="shared" si="952"/>
        <v>0</v>
      </c>
      <c r="AH1949" s="85">
        <f t="shared" si="953"/>
        <v>1</v>
      </c>
      <c r="AI1949" s="81">
        <f t="shared" si="954"/>
        <v>25</v>
      </c>
    </row>
    <row r="1950" spans="2:35" x14ac:dyDescent="0.25">
      <c r="B1950" s="50" t="s">
        <v>1622</v>
      </c>
      <c r="C1950" s="85">
        <v>697</v>
      </c>
      <c r="D1950" s="283">
        <f t="shared" si="959"/>
        <v>1</v>
      </c>
      <c r="E1950" s="50" t="s">
        <v>2731</v>
      </c>
      <c r="F1950" s="50" t="s">
        <v>903</v>
      </c>
      <c r="G1950" s="70">
        <v>0.41666666666666669</v>
      </c>
      <c r="H1950" s="70">
        <v>0.4604166666666667</v>
      </c>
      <c r="I1950" s="71">
        <v>44370</v>
      </c>
      <c r="J1950" s="71">
        <v>44370</v>
      </c>
      <c r="K1950" s="71">
        <v>44370</v>
      </c>
      <c r="L1950" s="71">
        <v>44370</v>
      </c>
      <c r="M1950" s="70">
        <v>0.41666666666666669</v>
      </c>
      <c r="N1950" s="70">
        <v>0.4604166666666667</v>
      </c>
      <c r="O1950" s="50" t="s">
        <v>2176</v>
      </c>
      <c r="P1950" s="50"/>
      <c r="Q1950" s="50" t="s">
        <v>77</v>
      </c>
      <c r="R1950" s="50" t="s">
        <v>2138</v>
      </c>
      <c r="S1950" s="50" t="s">
        <v>337</v>
      </c>
      <c r="T1950" s="50" t="s">
        <v>188</v>
      </c>
      <c r="U1950" s="151">
        <f t="shared" si="940"/>
        <v>0</v>
      </c>
      <c r="V1950" s="50">
        <f t="shared" si="941"/>
        <v>1</v>
      </c>
      <c r="W1950" s="152">
        <f t="shared" si="942"/>
        <v>4.3750000000000011E-2</v>
      </c>
      <c r="X1950" s="152">
        <f t="shared" si="943"/>
        <v>4.3750000000000011E-2</v>
      </c>
      <c r="Y1950" s="134">
        <f t="shared" si="944"/>
        <v>1</v>
      </c>
      <c r="Z1950" s="152">
        <f t="shared" si="945"/>
        <v>0</v>
      </c>
      <c r="AA1950" s="152">
        <f t="shared" si="946"/>
        <v>4.3750000000000011E-2</v>
      </c>
      <c r="AB1950" s="91">
        <f t="shared" si="947"/>
        <v>23</v>
      </c>
      <c r="AC1950" s="81">
        <f t="shared" si="948"/>
        <v>6</v>
      </c>
      <c r="AD1950" s="81">
        <f t="shared" si="949"/>
        <v>25</v>
      </c>
      <c r="AE1950" s="81" t="str">
        <f t="shared" si="950"/>
        <v>6-25</v>
      </c>
      <c r="AF1950" s="152">
        <f t="shared" si="951"/>
        <v>4.3750000000000011E-2</v>
      </c>
      <c r="AG1950" s="153">
        <f t="shared" si="952"/>
        <v>0</v>
      </c>
      <c r="AH1950" s="85">
        <f t="shared" si="953"/>
        <v>1</v>
      </c>
      <c r="AI1950" s="81">
        <f t="shared" si="954"/>
        <v>25</v>
      </c>
    </row>
    <row r="1951" spans="2:35" x14ac:dyDescent="0.25">
      <c r="B1951" s="50" t="s">
        <v>2732</v>
      </c>
      <c r="C1951" s="85">
        <v>698</v>
      </c>
      <c r="D1951" s="283">
        <f t="shared" si="959"/>
        <v>1</v>
      </c>
      <c r="E1951" s="50" t="s">
        <v>2733</v>
      </c>
      <c r="F1951" s="50" t="s">
        <v>903</v>
      </c>
      <c r="G1951" s="70">
        <v>0.39930555555555558</v>
      </c>
      <c r="H1951" s="70">
        <v>0.41666666666666669</v>
      </c>
      <c r="I1951" s="71">
        <v>44370</v>
      </c>
      <c r="J1951" s="71">
        <v>44370</v>
      </c>
      <c r="K1951" s="71">
        <v>44370</v>
      </c>
      <c r="L1951" s="71">
        <v>44370</v>
      </c>
      <c r="M1951" s="70">
        <v>0.39930555555555558</v>
      </c>
      <c r="N1951" s="70">
        <v>0.41666666666666669</v>
      </c>
      <c r="O1951" s="50" t="s">
        <v>2176</v>
      </c>
      <c r="P1951" s="50"/>
      <c r="Q1951" s="50" t="s">
        <v>47</v>
      </c>
      <c r="R1951" s="50" t="s">
        <v>2138</v>
      </c>
      <c r="S1951" s="50" t="s">
        <v>337</v>
      </c>
      <c r="T1951" s="50" t="s">
        <v>188</v>
      </c>
      <c r="U1951" s="151">
        <f t="shared" si="940"/>
        <v>0</v>
      </c>
      <c r="V1951" s="50">
        <f t="shared" si="941"/>
        <v>1</v>
      </c>
      <c r="W1951" s="152">
        <f t="shared" si="942"/>
        <v>1.7361111111111105E-2</v>
      </c>
      <c r="X1951" s="152">
        <f t="shared" si="943"/>
        <v>1.7361111111111105E-2</v>
      </c>
      <c r="Y1951" s="134">
        <f t="shared" si="944"/>
        <v>1</v>
      </c>
      <c r="Z1951" s="152">
        <f t="shared" si="945"/>
        <v>0</v>
      </c>
      <c r="AA1951" s="152">
        <f t="shared" si="946"/>
        <v>1.7361111111111105E-2</v>
      </c>
      <c r="AB1951" s="91">
        <f t="shared" si="947"/>
        <v>23</v>
      </c>
      <c r="AC1951" s="81">
        <f t="shared" si="948"/>
        <v>6</v>
      </c>
      <c r="AD1951" s="81">
        <f t="shared" si="949"/>
        <v>25</v>
      </c>
      <c r="AE1951" s="81" t="str">
        <f t="shared" si="950"/>
        <v>6-25</v>
      </c>
      <c r="AF1951" s="152">
        <f t="shared" si="951"/>
        <v>1.7361111111111105E-2</v>
      </c>
      <c r="AG1951" s="153">
        <f t="shared" si="952"/>
        <v>0</v>
      </c>
      <c r="AH1951" s="85">
        <f t="shared" si="953"/>
        <v>1</v>
      </c>
      <c r="AI1951" s="81">
        <f t="shared" si="954"/>
        <v>25</v>
      </c>
    </row>
    <row r="1952" spans="2:35" x14ac:dyDescent="0.25">
      <c r="B1952" s="50" t="s">
        <v>123</v>
      </c>
      <c r="C1952" s="85">
        <v>699</v>
      </c>
      <c r="D1952" s="283">
        <f t="shared" si="959"/>
        <v>1</v>
      </c>
      <c r="E1952" s="50" t="s">
        <v>2734</v>
      </c>
      <c r="F1952" s="50" t="s">
        <v>903</v>
      </c>
      <c r="G1952" s="70">
        <v>0.3576388888888889</v>
      </c>
      <c r="H1952" s="70">
        <v>0.37847222222222227</v>
      </c>
      <c r="I1952" s="71">
        <v>44370</v>
      </c>
      <c r="J1952" s="71">
        <v>44370</v>
      </c>
      <c r="K1952" s="71">
        <v>44370</v>
      </c>
      <c r="L1952" s="71">
        <v>44370</v>
      </c>
      <c r="M1952" s="70">
        <v>0.3576388888888889</v>
      </c>
      <c r="N1952" s="70">
        <v>0.37847222222222227</v>
      </c>
      <c r="O1952" s="50" t="s">
        <v>2160</v>
      </c>
      <c r="P1952" s="50" t="s">
        <v>124</v>
      </c>
      <c r="Q1952" s="50" t="s">
        <v>77</v>
      </c>
      <c r="R1952" s="50" t="s">
        <v>2138</v>
      </c>
      <c r="S1952" s="50" t="s">
        <v>337</v>
      </c>
      <c r="T1952" s="50" t="s">
        <v>184</v>
      </c>
      <c r="U1952" s="151">
        <f t="shared" si="940"/>
        <v>0</v>
      </c>
      <c r="V1952" s="50">
        <f t="shared" si="941"/>
        <v>1</v>
      </c>
      <c r="W1952" s="152">
        <f t="shared" si="942"/>
        <v>2.083333333333337E-2</v>
      </c>
      <c r="X1952" s="152">
        <f t="shared" si="943"/>
        <v>2.083333333333337E-2</v>
      </c>
      <c r="Y1952" s="134">
        <f t="shared" si="944"/>
        <v>1</v>
      </c>
      <c r="Z1952" s="152">
        <f t="shared" si="945"/>
        <v>0</v>
      </c>
      <c r="AA1952" s="152">
        <f t="shared" si="946"/>
        <v>2.083333333333337E-2</v>
      </c>
      <c r="AB1952" s="91">
        <f t="shared" si="947"/>
        <v>23</v>
      </c>
      <c r="AC1952" s="81">
        <f t="shared" si="948"/>
        <v>6</v>
      </c>
      <c r="AD1952" s="81">
        <f t="shared" si="949"/>
        <v>25</v>
      </c>
      <c r="AE1952" s="81" t="str">
        <f t="shared" si="950"/>
        <v>6-25</v>
      </c>
      <c r="AF1952" s="152">
        <f t="shared" si="951"/>
        <v>2.083333333333337E-2</v>
      </c>
      <c r="AG1952" s="153">
        <f t="shared" si="952"/>
        <v>0</v>
      </c>
      <c r="AH1952" s="85">
        <f t="shared" si="953"/>
        <v>1</v>
      </c>
      <c r="AI1952" s="81">
        <f t="shared" si="954"/>
        <v>25</v>
      </c>
    </row>
    <row r="1953" spans="2:35" x14ac:dyDescent="0.25">
      <c r="B1953" s="50" t="s">
        <v>1536</v>
      </c>
      <c r="C1953" s="85">
        <v>700</v>
      </c>
      <c r="D1953" s="283">
        <v>0</v>
      </c>
      <c r="E1953" s="50" t="s">
        <v>2737</v>
      </c>
      <c r="F1953" s="50" t="s">
        <v>903</v>
      </c>
      <c r="G1953" s="70">
        <v>0.625</v>
      </c>
      <c r="H1953" s="70">
        <v>0.65972222222222221</v>
      </c>
      <c r="I1953" s="71">
        <v>44371</v>
      </c>
      <c r="J1953" s="71">
        <v>44371</v>
      </c>
      <c r="K1953" s="71">
        <v>44371</v>
      </c>
      <c r="L1953" s="71">
        <v>44371</v>
      </c>
      <c r="M1953" s="70">
        <v>0.625</v>
      </c>
      <c r="N1953" s="70">
        <v>0.65972222222222221</v>
      </c>
      <c r="O1953" s="50" t="s">
        <v>2176</v>
      </c>
      <c r="P1953" s="50"/>
      <c r="Q1953" s="50" t="s">
        <v>47</v>
      </c>
      <c r="R1953" s="50" t="s">
        <v>2138</v>
      </c>
      <c r="S1953" s="50" t="s">
        <v>337</v>
      </c>
      <c r="T1953" s="50" t="s">
        <v>188</v>
      </c>
      <c r="U1953" s="151">
        <f t="shared" si="940"/>
        <v>0</v>
      </c>
      <c r="V1953" s="50">
        <f t="shared" si="941"/>
        <v>1</v>
      </c>
      <c r="W1953" s="152">
        <f t="shared" si="942"/>
        <v>3.472222222222221E-2</v>
      </c>
      <c r="X1953" s="152">
        <f t="shared" si="943"/>
        <v>3.472222222222221E-2</v>
      </c>
      <c r="Y1953" s="134">
        <f t="shared" si="944"/>
        <v>0</v>
      </c>
      <c r="Z1953" s="152">
        <f t="shared" si="945"/>
        <v>0.21527777777777779</v>
      </c>
      <c r="AA1953" s="152">
        <f t="shared" si="946"/>
        <v>0.25</v>
      </c>
      <c r="AB1953" s="91">
        <f t="shared" si="947"/>
        <v>24</v>
      </c>
      <c r="AC1953" s="81">
        <f t="shared" si="948"/>
        <v>6</v>
      </c>
      <c r="AD1953" s="81">
        <f t="shared" si="949"/>
        <v>25</v>
      </c>
      <c r="AE1953" s="81" t="str">
        <f t="shared" si="950"/>
        <v>6-25</v>
      </c>
      <c r="AF1953" s="152">
        <f t="shared" si="951"/>
        <v>3.472222222222221E-2</v>
      </c>
      <c r="AG1953" s="153">
        <f t="shared" si="952"/>
        <v>0</v>
      </c>
      <c r="AH1953" s="85">
        <f t="shared" si="953"/>
        <v>1</v>
      </c>
      <c r="AI1953" s="81">
        <f t="shared" si="954"/>
        <v>25</v>
      </c>
    </row>
    <row r="1954" spans="2:35" x14ac:dyDescent="0.25">
      <c r="B1954" s="50" t="s">
        <v>194</v>
      </c>
      <c r="C1954" s="85">
        <v>701</v>
      </c>
      <c r="D1954" s="283">
        <f t="shared" si="959"/>
        <v>1</v>
      </c>
      <c r="E1954" s="50" t="s">
        <v>2738</v>
      </c>
      <c r="F1954" s="50" t="s">
        <v>903</v>
      </c>
      <c r="G1954" s="70">
        <v>0.29166666666666669</v>
      </c>
      <c r="H1954" s="70">
        <v>0.33333333333333331</v>
      </c>
      <c r="I1954" s="71">
        <v>44371</v>
      </c>
      <c r="J1954" s="71">
        <v>44371</v>
      </c>
      <c r="K1954" s="71">
        <v>44371</v>
      </c>
      <c r="L1954" s="71">
        <v>44371</v>
      </c>
      <c r="M1954" s="70">
        <v>0.29166666666666669</v>
      </c>
      <c r="N1954" s="70">
        <v>0.33333333333333331</v>
      </c>
      <c r="O1954" s="50" t="s">
        <v>2160</v>
      </c>
      <c r="P1954" s="50" t="s">
        <v>85</v>
      </c>
      <c r="Q1954" s="50" t="s">
        <v>77</v>
      </c>
      <c r="R1954" s="50" t="s">
        <v>2138</v>
      </c>
      <c r="S1954" s="50" t="s">
        <v>337</v>
      </c>
      <c r="T1954" s="50" t="s">
        <v>187</v>
      </c>
      <c r="U1954" s="151">
        <f t="shared" si="940"/>
        <v>0</v>
      </c>
      <c r="V1954" s="50">
        <f t="shared" si="941"/>
        <v>1</v>
      </c>
      <c r="W1954" s="152">
        <f t="shared" si="942"/>
        <v>4.166666666666663E-2</v>
      </c>
      <c r="X1954" s="152">
        <f t="shared" si="943"/>
        <v>4.166666666666663E-2</v>
      </c>
      <c r="Y1954" s="134">
        <f t="shared" si="944"/>
        <v>1</v>
      </c>
      <c r="Z1954" s="152">
        <f t="shared" si="945"/>
        <v>0</v>
      </c>
      <c r="AA1954" s="152">
        <f t="shared" si="946"/>
        <v>4.166666666666663E-2</v>
      </c>
      <c r="AB1954" s="91">
        <f t="shared" si="947"/>
        <v>24</v>
      </c>
      <c r="AC1954" s="81">
        <f t="shared" si="948"/>
        <v>6</v>
      </c>
      <c r="AD1954" s="81">
        <f t="shared" si="949"/>
        <v>25</v>
      </c>
      <c r="AE1954" s="81" t="str">
        <f t="shared" si="950"/>
        <v>6-25</v>
      </c>
      <c r="AF1954" s="152">
        <f t="shared" si="951"/>
        <v>4.166666666666663E-2</v>
      </c>
      <c r="AG1954" s="153">
        <f t="shared" si="952"/>
        <v>0</v>
      </c>
      <c r="AH1954" s="85">
        <f t="shared" si="953"/>
        <v>1</v>
      </c>
      <c r="AI1954" s="81">
        <f t="shared" si="954"/>
        <v>25</v>
      </c>
    </row>
    <row r="1955" spans="2:35" ht="45" x14ac:dyDescent="0.25">
      <c r="B1955" s="50" t="s">
        <v>81</v>
      </c>
      <c r="C1955" s="85">
        <v>702</v>
      </c>
      <c r="D1955" s="283">
        <f t="shared" si="959"/>
        <v>0</v>
      </c>
      <c r="E1955" s="72" t="s">
        <v>2739</v>
      </c>
      <c r="F1955" s="50" t="s">
        <v>903</v>
      </c>
      <c r="G1955" s="70">
        <v>0.375</v>
      </c>
      <c r="H1955" s="70">
        <v>0.69444444444444453</v>
      </c>
      <c r="I1955" s="71">
        <v>44371</v>
      </c>
      <c r="J1955" s="71">
        <v>44371</v>
      </c>
      <c r="K1955" s="71">
        <v>44371</v>
      </c>
      <c r="L1955" s="71">
        <v>44371</v>
      </c>
      <c r="M1955" s="70">
        <v>0.375</v>
      </c>
      <c r="N1955" s="70">
        <v>0.69444444444444453</v>
      </c>
      <c r="O1955" s="72" t="s">
        <v>2217</v>
      </c>
      <c r="P1955" s="50" t="s">
        <v>409</v>
      </c>
      <c r="Q1955" s="50" t="s">
        <v>77</v>
      </c>
      <c r="R1955" s="50" t="s">
        <v>2138</v>
      </c>
      <c r="S1955" s="50" t="s">
        <v>337</v>
      </c>
      <c r="T1955" s="50" t="s">
        <v>187</v>
      </c>
      <c r="U1955" s="151">
        <f t="shared" si="940"/>
        <v>0</v>
      </c>
      <c r="V1955" s="50">
        <f t="shared" si="941"/>
        <v>1</v>
      </c>
      <c r="W1955" s="152">
        <f t="shared" si="942"/>
        <v>0.23644444444444451</v>
      </c>
      <c r="X1955" s="152">
        <f t="shared" si="943"/>
        <v>0.27777444444444455</v>
      </c>
      <c r="Y1955" s="134">
        <f t="shared" si="944"/>
        <v>1</v>
      </c>
      <c r="Z1955" s="152">
        <f t="shared" si="945"/>
        <v>0</v>
      </c>
      <c r="AA1955" s="152">
        <f t="shared" si="946"/>
        <v>0.27777444444444455</v>
      </c>
      <c r="AB1955" s="91">
        <f t="shared" si="947"/>
        <v>24</v>
      </c>
      <c r="AC1955" s="81">
        <f t="shared" si="948"/>
        <v>6</v>
      </c>
      <c r="AD1955" s="81">
        <f t="shared" si="949"/>
        <v>25</v>
      </c>
      <c r="AE1955" s="81" t="str">
        <f t="shared" si="950"/>
        <v>6-25</v>
      </c>
      <c r="AF1955" s="152">
        <f t="shared" si="951"/>
        <v>0.23644444444444451</v>
      </c>
      <c r="AG1955" s="153">
        <f t="shared" si="952"/>
        <v>0</v>
      </c>
      <c r="AH1955" s="85">
        <f t="shared" si="953"/>
        <v>1</v>
      </c>
      <c r="AI1955" s="81">
        <f t="shared" si="954"/>
        <v>25</v>
      </c>
    </row>
    <row r="1956" spans="2:35" x14ac:dyDescent="0.25">
      <c r="B1956" s="50" t="s">
        <v>1803</v>
      </c>
      <c r="C1956" s="85">
        <v>702</v>
      </c>
      <c r="D1956" s="283">
        <f t="shared" si="959"/>
        <v>1</v>
      </c>
      <c r="E1956" s="50" t="s">
        <v>2740</v>
      </c>
      <c r="F1956" s="50" t="s">
        <v>903</v>
      </c>
      <c r="G1956" s="70">
        <v>0.375</v>
      </c>
      <c r="H1956" s="70">
        <v>0.69444444444444453</v>
      </c>
      <c r="I1956" s="71">
        <v>44371</v>
      </c>
      <c r="J1956" s="71">
        <v>44371</v>
      </c>
      <c r="K1956" s="71">
        <v>44371</v>
      </c>
      <c r="L1956" s="71">
        <v>44371</v>
      </c>
      <c r="M1956" s="70">
        <v>0.46597222222222223</v>
      </c>
      <c r="N1956" s="70">
        <v>0.47916666666666669</v>
      </c>
      <c r="O1956" s="50" t="s">
        <v>2176</v>
      </c>
      <c r="P1956" s="50" t="s">
        <v>409</v>
      </c>
      <c r="Q1956" s="50" t="s">
        <v>77</v>
      </c>
      <c r="R1956" s="50" t="s">
        <v>2138</v>
      </c>
      <c r="S1956" s="50" t="s">
        <v>337</v>
      </c>
      <c r="T1956" s="50" t="s">
        <v>187</v>
      </c>
      <c r="U1956" s="151">
        <f t="shared" si="940"/>
        <v>0</v>
      </c>
      <c r="V1956" s="50">
        <f t="shared" si="941"/>
        <v>1</v>
      </c>
      <c r="W1956" s="152">
        <f t="shared" si="942"/>
        <v>0.23644444444444451</v>
      </c>
      <c r="X1956" s="152">
        <f t="shared" si="943"/>
        <v>0.27777444444444455</v>
      </c>
      <c r="Y1956" s="134">
        <f t="shared" si="944"/>
        <v>1</v>
      </c>
      <c r="Z1956" s="152">
        <f t="shared" si="945"/>
        <v>0</v>
      </c>
      <c r="AA1956" s="152">
        <f t="shared" si="946"/>
        <v>0.27777444444444455</v>
      </c>
      <c r="AB1956" s="91">
        <f t="shared" si="947"/>
        <v>24</v>
      </c>
      <c r="AC1956" s="81">
        <f t="shared" si="948"/>
        <v>6</v>
      </c>
      <c r="AD1956" s="81">
        <f t="shared" si="949"/>
        <v>25</v>
      </c>
      <c r="AE1956" s="81" t="str">
        <f t="shared" si="950"/>
        <v>6-25</v>
      </c>
      <c r="AF1956" s="152">
        <f t="shared" si="951"/>
        <v>1.3194444444444453E-2</v>
      </c>
      <c r="AG1956" s="153">
        <f t="shared" si="952"/>
        <v>0</v>
      </c>
      <c r="AH1956" s="85">
        <f t="shared" si="953"/>
        <v>1</v>
      </c>
      <c r="AI1956" s="81">
        <f t="shared" si="954"/>
        <v>25</v>
      </c>
    </row>
    <row r="1957" spans="2:35" x14ac:dyDescent="0.25">
      <c r="B1957" s="50" t="s">
        <v>135</v>
      </c>
      <c r="C1957" s="85">
        <v>703</v>
      </c>
      <c r="D1957" s="283">
        <f t="shared" si="959"/>
        <v>1</v>
      </c>
      <c r="E1957" s="50" t="s">
        <v>2741</v>
      </c>
      <c r="F1957" s="50" t="s">
        <v>903</v>
      </c>
      <c r="G1957" s="70">
        <v>0.38194444444444442</v>
      </c>
      <c r="H1957" s="70">
        <v>0.41666666666666669</v>
      </c>
      <c r="I1957" s="71">
        <v>44371</v>
      </c>
      <c r="J1957" s="71">
        <v>44371</v>
      </c>
      <c r="K1957" s="71">
        <v>44371</v>
      </c>
      <c r="L1957" s="71">
        <v>44371</v>
      </c>
      <c r="M1957" s="70">
        <v>0.38194444444444442</v>
      </c>
      <c r="N1957" s="70">
        <v>0.41666666666666669</v>
      </c>
      <c r="O1957" s="50" t="s">
        <v>2160</v>
      </c>
      <c r="P1957" s="50" t="s">
        <v>137</v>
      </c>
      <c r="Q1957" s="50" t="s">
        <v>77</v>
      </c>
      <c r="R1957" s="50" t="s">
        <v>2138</v>
      </c>
      <c r="S1957" s="50" t="s">
        <v>337</v>
      </c>
      <c r="T1957" s="50" t="s">
        <v>184</v>
      </c>
      <c r="U1957" s="151">
        <f t="shared" si="940"/>
        <v>0</v>
      </c>
      <c r="V1957" s="50">
        <f t="shared" si="941"/>
        <v>1</v>
      </c>
      <c r="W1957" s="152">
        <f t="shared" si="942"/>
        <v>3.4722222222222265E-2</v>
      </c>
      <c r="X1957" s="152">
        <f t="shared" si="943"/>
        <v>3.4722222222222265E-2</v>
      </c>
      <c r="Y1957" s="134">
        <f t="shared" si="944"/>
        <v>1</v>
      </c>
      <c r="Z1957" s="152">
        <f t="shared" si="945"/>
        <v>0</v>
      </c>
      <c r="AA1957" s="152">
        <f t="shared" si="946"/>
        <v>3.4722222222222265E-2</v>
      </c>
      <c r="AB1957" s="91">
        <f t="shared" si="947"/>
        <v>24</v>
      </c>
      <c r="AC1957" s="81">
        <f t="shared" si="948"/>
        <v>6</v>
      </c>
      <c r="AD1957" s="81">
        <f t="shared" si="949"/>
        <v>25</v>
      </c>
      <c r="AE1957" s="81" t="str">
        <f t="shared" si="950"/>
        <v>6-25</v>
      </c>
      <c r="AF1957" s="152">
        <f t="shared" si="951"/>
        <v>3.4722222222222265E-2</v>
      </c>
      <c r="AG1957" s="153">
        <f t="shared" si="952"/>
        <v>0</v>
      </c>
      <c r="AH1957" s="85">
        <f t="shared" si="953"/>
        <v>1</v>
      </c>
      <c r="AI1957" s="81">
        <f t="shared" si="954"/>
        <v>25</v>
      </c>
    </row>
    <row r="1958" spans="2:35" ht="30" x14ac:dyDescent="0.25">
      <c r="B1958" s="50" t="s">
        <v>2746</v>
      </c>
      <c r="C1958" s="85">
        <v>704</v>
      </c>
      <c r="D1958" s="283">
        <f t="shared" si="959"/>
        <v>1</v>
      </c>
      <c r="E1958" s="72" t="s">
        <v>2747</v>
      </c>
      <c r="F1958" s="50" t="s">
        <v>903</v>
      </c>
      <c r="G1958" s="70">
        <v>0.59027777777777779</v>
      </c>
      <c r="H1958" s="70">
        <v>0.61111111111111105</v>
      </c>
      <c r="I1958" s="71">
        <v>44372</v>
      </c>
      <c r="J1958" s="71">
        <v>44372</v>
      </c>
      <c r="K1958" s="71">
        <v>44372</v>
      </c>
      <c r="L1958" s="71">
        <v>44372</v>
      </c>
      <c r="M1958" s="70">
        <v>0.59027777777777779</v>
      </c>
      <c r="N1958" s="70">
        <v>0.61111111111111105</v>
      </c>
      <c r="O1958" s="50" t="s">
        <v>2176</v>
      </c>
      <c r="P1958" s="50" t="s">
        <v>1028</v>
      </c>
      <c r="Q1958" s="50" t="s">
        <v>77</v>
      </c>
      <c r="R1958" s="50" t="s">
        <v>2138</v>
      </c>
      <c r="S1958" s="50" t="s">
        <v>337</v>
      </c>
      <c r="T1958" s="50" t="s">
        <v>185</v>
      </c>
      <c r="U1958" s="151">
        <f t="shared" si="940"/>
        <v>0</v>
      </c>
      <c r="V1958" s="50">
        <f t="shared" si="941"/>
        <v>1</v>
      </c>
      <c r="W1958" s="152">
        <f t="shared" si="942"/>
        <v>2.0833333333333259E-2</v>
      </c>
      <c r="X1958" s="152">
        <f t="shared" si="943"/>
        <v>2.0833333333333259E-2</v>
      </c>
      <c r="Y1958" s="134">
        <f t="shared" si="944"/>
        <v>0</v>
      </c>
      <c r="Z1958" s="152">
        <f t="shared" si="945"/>
        <v>0.26388888888888895</v>
      </c>
      <c r="AA1958" s="152">
        <f t="shared" si="946"/>
        <v>0.28472222222222221</v>
      </c>
      <c r="AB1958" s="91">
        <f t="shared" si="947"/>
        <v>25</v>
      </c>
      <c r="AC1958" s="81">
        <f t="shared" si="948"/>
        <v>6</v>
      </c>
      <c r="AD1958" s="81">
        <f t="shared" si="949"/>
        <v>25</v>
      </c>
      <c r="AE1958" s="81" t="str">
        <f t="shared" si="950"/>
        <v>6-25</v>
      </c>
      <c r="AF1958" s="152">
        <f t="shared" si="951"/>
        <v>2.0833333333333259E-2</v>
      </c>
      <c r="AG1958" s="153">
        <f t="shared" si="952"/>
        <v>0</v>
      </c>
      <c r="AH1958" s="85">
        <f t="shared" si="953"/>
        <v>1</v>
      </c>
      <c r="AI1958" s="81">
        <f t="shared" si="954"/>
        <v>25</v>
      </c>
    </row>
    <row r="1959" spans="2:35" x14ac:dyDescent="0.25">
      <c r="B1959" s="50" t="s">
        <v>147</v>
      </c>
      <c r="C1959" s="85">
        <v>705</v>
      </c>
      <c r="D1959" s="283">
        <f t="shared" si="959"/>
        <v>0</v>
      </c>
      <c r="E1959" s="50" t="s">
        <v>2749</v>
      </c>
      <c r="F1959" s="50" t="s">
        <v>903</v>
      </c>
      <c r="G1959" s="70">
        <v>0.3125</v>
      </c>
      <c r="H1959" s="70">
        <v>0.39583333333333331</v>
      </c>
      <c r="I1959" s="71">
        <v>44373</v>
      </c>
      <c r="J1959" s="71">
        <v>44373</v>
      </c>
      <c r="K1959" s="71">
        <v>44373</v>
      </c>
      <c r="L1959" s="71">
        <v>44373</v>
      </c>
      <c r="M1959" s="70">
        <v>0.35416666666666669</v>
      </c>
      <c r="N1959" s="70">
        <v>0.36527777777777781</v>
      </c>
      <c r="O1959" s="50" t="s">
        <v>126</v>
      </c>
      <c r="P1959" s="50" t="s">
        <v>148</v>
      </c>
      <c r="Q1959" s="50" t="s">
        <v>77</v>
      </c>
      <c r="R1959" s="50" t="s">
        <v>443</v>
      </c>
      <c r="S1959" s="50" t="s">
        <v>336</v>
      </c>
      <c r="T1959" s="50" t="s">
        <v>184</v>
      </c>
      <c r="U1959" s="151">
        <f t="shared" si="940"/>
        <v>0</v>
      </c>
      <c r="V1959" s="50">
        <f t="shared" si="941"/>
        <v>1</v>
      </c>
      <c r="W1959" s="152">
        <f t="shared" si="942"/>
        <v>8.3333333333333315E-2</v>
      </c>
      <c r="X1959" s="152">
        <f t="shared" si="943"/>
        <v>8.3333333333333315E-2</v>
      </c>
      <c r="Y1959" s="134">
        <f t="shared" si="944"/>
        <v>1</v>
      </c>
      <c r="Z1959" s="152">
        <f t="shared" si="945"/>
        <v>0</v>
      </c>
      <c r="AA1959" s="152">
        <f t="shared" si="946"/>
        <v>8.3333333333333315E-2</v>
      </c>
      <c r="AB1959" s="91">
        <f t="shared" si="947"/>
        <v>26</v>
      </c>
      <c r="AC1959" s="81">
        <f t="shared" si="948"/>
        <v>6</v>
      </c>
      <c r="AD1959" s="81">
        <f t="shared" si="949"/>
        <v>25</v>
      </c>
      <c r="AE1959" s="81" t="str">
        <f t="shared" si="950"/>
        <v>6-25</v>
      </c>
      <c r="AF1959" s="152">
        <f t="shared" si="951"/>
        <v>1.1111111111111127E-2</v>
      </c>
      <c r="AG1959" s="153">
        <f t="shared" si="952"/>
        <v>0</v>
      </c>
      <c r="AH1959" s="85">
        <f t="shared" si="953"/>
        <v>1</v>
      </c>
      <c r="AI1959" s="81">
        <f t="shared" si="954"/>
        <v>25</v>
      </c>
    </row>
    <row r="1960" spans="2:35" x14ac:dyDescent="0.25">
      <c r="B1960" s="50" t="s">
        <v>147</v>
      </c>
      <c r="C1960" s="85">
        <v>705</v>
      </c>
      <c r="D1960" s="283">
        <f t="shared" si="959"/>
        <v>1</v>
      </c>
      <c r="E1960" s="50" t="s">
        <v>2750</v>
      </c>
      <c r="F1960" s="50" t="s">
        <v>887</v>
      </c>
      <c r="G1960" s="70">
        <v>0.3125</v>
      </c>
      <c r="H1960" s="70">
        <v>0.39583333333333331</v>
      </c>
      <c r="I1960" s="71">
        <v>44373</v>
      </c>
      <c r="J1960" s="71">
        <v>44373</v>
      </c>
      <c r="K1960" s="71">
        <v>44373</v>
      </c>
      <c r="L1960" s="71">
        <v>44373</v>
      </c>
      <c r="M1960" s="70">
        <v>0.375</v>
      </c>
      <c r="N1960" s="70">
        <v>0.39583333333333331</v>
      </c>
      <c r="O1960" s="50" t="s">
        <v>400</v>
      </c>
      <c r="P1960" s="50" t="s">
        <v>148</v>
      </c>
      <c r="Q1960" s="50" t="s">
        <v>77</v>
      </c>
      <c r="R1960" s="50" t="s">
        <v>352</v>
      </c>
      <c r="S1960" s="50" t="s">
        <v>337</v>
      </c>
      <c r="T1960" s="50" t="s">
        <v>184</v>
      </c>
      <c r="U1960" s="151">
        <f t="shared" si="940"/>
        <v>0</v>
      </c>
      <c r="V1960" s="50">
        <f t="shared" si="941"/>
        <v>1</v>
      </c>
      <c r="W1960" s="152">
        <f t="shared" si="942"/>
        <v>8.3333333333333315E-2</v>
      </c>
      <c r="X1960" s="152">
        <f t="shared" si="943"/>
        <v>8.3333333333333315E-2</v>
      </c>
      <c r="Y1960" s="134">
        <f t="shared" si="944"/>
        <v>1</v>
      </c>
      <c r="Z1960" s="152">
        <f t="shared" si="945"/>
        <v>0</v>
      </c>
      <c r="AA1960" s="152">
        <f t="shared" si="946"/>
        <v>8.3333333333333315E-2</v>
      </c>
      <c r="AB1960" s="91">
        <f t="shared" si="947"/>
        <v>26</v>
      </c>
      <c r="AC1960" s="81">
        <f t="shared" si="948"/>
        <v>6</v>
      </c>
      <c r="AD1960" s="81">
        <f t="shared" si="949"/>
        <v>25</v>
      </c>
      <c r="AE1960" s="81" t="str">
        <f t="shared" si="950"/>
        <v>6-25</v>
      </c>
      <c r="AF1960" s="152">
        <f t="shared" si="951"/>
        <v>2.0833333333333315E-2</v>
      </c>
      <c r="AG1960" s="153">
        <f t="shared" si="952"/>
        <v>0</v>
      </c>
      <c r="AH1960" s="85">
        <f t="shared" si="953"/>
        <v>1</v>
      </c>
      <c r="AI1960" s="81">
        <f t="shared" si="954"/>
        <v>25</v>
      </c>
    </row>
    <row r="1961" spans="2:35" ht="30" x14ac:dyDescent="0.25">
      <c r="B1961" s="50" t="s">
        <v>203</v>
      </c>
      <c r="C1961" s="85">
        <v>706</v>
      </c>
      <c r="D1961" s="283">
        <f t="shared" si="959"/>
        <v>0</v>
      </c>
      <c r="E1961" s="72" t="s">
        <v>2751</v>
      </c>
      <c r="F1961" s="50" t="s">
        <v>1908</v>
      </c>
      <c r="G1961" s="70">
        <v>0.3125</v>
      </c>
      <c r="H1961" s="70">
        <v>0.58333333333333337</v>
      </c>
      <c r="I1961" s="71">
        <v>44373</v>
      </c>
      <c r="J1961" s="71">
        <v>44373</v>
      </c>
      <c r="K1961" s="71">
        <v>44373</v>
      </c>
      <c r="L1961" s="71">
        <v>44373</v>
      </c>
      <c r="M1961" s="70">
        <v>0.3125</v>
      </c>
      <c r="N1961" s="70">
        <v>0.43194444444444446</v>
      </c>
      <c r="O1961" s="50" t="s">
        <v>400</v>
      </c>
      <c r="P1961" s="50" t="s">
        <v>264</v>
      </c>
      <c r="Q1961" s="50" t="s">
        <v>47</v>
      </c>
      <c r="R1961" s="50" t="s">
        <v>352</v>
      </c>
      <c r="S1961" s="50" t="s">
        <v>337</v>
      </c>
      <c r="T1961" s="50" t="s">
        <v>185</v>
      </c>
      <c r="U1961" s="151">
        <f t="shared" si="940"/>
        <v>0</v>
      </c>
      <c r="V1961" s="50">
        <f t="shared" si="941"/>
        <v>1</v>
      </c>
      <c r="W1961" s="152">
        <f t="shared" si="942"/>
        <v>0.18783333333333335</v>
      </c>
      <c r="X1961" s="152">
        <f t="shared" si="943"/>
        <v>0.22916333333333339</v>
      </c>
      <c r="Y1961" s="134">
        <f t="shared" si="944"/>
        <v>1</v>
      </c>
      <c r="Z1961" s="152">
        <f t="shared" si="945"/>
        <v>0</v>
      </c>
      <c r="AA1961" s="152">
        <f t="shared" si="946"/>
        <v>0.22916333333333339</v>
      </c>
      <c r="AB1961" s="91">
        <f t="shared" si="947"/>
        <v>26</v>
      </c>
      <c r="AC1961" s="81">
        <f t="shared" si="948"/>
        <v>6</v>
      </c>
      <c r="AD1961" s="81">
        <f t="shared" si="949"/>
        <v>25</v>
      </c>
      <c r="AE1961" s="81" t="str">
        <f t="shared" si="950"/>
        <v>6-25</v>
      </c>
      <c r="AF1961" s="152">
        <f t="shared" si="951"/>
        <v>0.11944444444444446</v>
      </c>
      <c r="AG1961" s="153">
        <f t="shared" si="952"/>
        <v>0</v>
      </c>
      <c r="AH1961" s="85">
        <f t="shared" si="953"/>
        <v>1</v>
      </c>
      <c r="AI1961" s="81">
        <f t="shared" si="954"/>
        <v>25</v>
      </c>
    </row>
    <row r="1962" spans="2:35" x14ac:dyDescent="0.25">
      <c r="B1962" s="50" t="s">
        <v>203</v>
      </c>
      <c r="C1962" s="85">
        <v>706</v>
      </c>
      <c r="D1962" s="283">
        <f t="shared" si="959"/>
        <v>1</v>
      </c>
      <c r="E1962" s="50" t="s">
        <v>2441</v>
      </c>
      <c r="F1962" s="50" t="s">
        <v>441</v>
      </c>
      <c r="G1962" s="70">
        <v>0.3125</v>
      </c>
      <c r="H1962" s="70">
        <v>0.58333333333333337</v>
      </c>
      <c r="I1962" s="71">
        <v>44373</v>
      </c>
      <c r="J1962" s="71">
        <v>44373</v>
      </c>
      <c r="K1962" s="71">
        <v>44373</v>
      </c>
      <c r="L1962" s="71">
        <v>44373</v>
      </c>
      <c r="M1962" s="70">
        <v>0.47916666666666669</v>
      </c>
      <c r="N1962" s="70">
        <v>0.58333333333333337</v>
      </c>
      <c r="O1962" s="50" t="s">
        <v>163</v>
      </c>
      <c r="P1962" s="50" t="s">
        <v>264</v>
      </c>
      <c r="Q1962" s="50" t="s">
        <v>47</v>
      </c>
      <c r="R1962" s="50" t="s">
        <v>443</v>
      </c>
      <c r="S1962" s="50" t="s">
        <v>336</v>
      </c>
      <c r="T1962" s="50" t="s">
        <v>185</v>
      </c>
      <c r="U1962" s="151">
        <f t="shared" si="940"/>
        <v>0</v>
      </c>
      <c r="V1962" s="50">
        <f t="shared" si="941"/>
        <v>1</v>
      </c>
      <c r="W1962" s="152">
        <f t="shared" si="942"/>
        <v>0.18783333333333335</v>
      </c>
      <c r="X1962" s="152">
        <f t="shared" si="943"/>
        <v>0.22916333333333339</v>
      </c>
      <c r="Y1962" s="134">
        <f t="shared" si="944"/>
        <v>1</v>
      </c>
      <c r="Z1962" s="152">
        <f t="shared" si="945"/>
        <v>0</v>
      </c>
      <c r="AA1962" s="152">
        <f t="shared" si="946"/>
        <v>0.22916333333333339</v>
      </c>
      <c r="AB1962" s="91">
        <f t="shared" si="947"/>
        <v>26</v>
      </c>
      <c r="AC1962" s="81">
        <f t="shared" si="948"/>
        <v>6</v>
      </c>
      <c r="AD1962" s="81">
        <f t="shared" si="949"/>
        <v>25</v>
      </c>
      <c r="AE1962" s="81" t="str">
        <f t="shared" si="950"/>
        <v>6-25</v>
      </c>
      <c r="AF1962" s="152">
        <f t="shared" si="951"/>
        <v>0.10416666666666669</v>
      </c>
      <c r="AG1962" s="153">
        <f t="shared" si="952"/>
        <v>0</v>
      </c>
      <c r="AH1962" s="85">
        <f t="shared" si="953"/>
        <v>1</v>
      </c>
      <c r="AI1962" s="81">
        <f t="shared" si="954"/>
        <v>25</v>
      </c>
    </row>
    <row r="1963" spans="2:35" x14ac:dyDescent="0.25">
      <c r="B1963" s="50" t="s">
        <v>135</v>
      </c>
      <c r="C1963" s="85">
        <v>707</v>
      </c>
      <c r="D1963" s="283">
        <f t="shared" si="959"/>
        <v>1</v>
      </c>
      <c r="E1963" s="50" t="s">
        <v>2752</v>
      </c>
      <c r="F1963" s="50" t="s">
        <v>1908</v>
      </c>
      <c r="G1963" s="70">
        <v>0.3125</v>
      </c>
      <c r="H1963" s="70">
        <v>0.4465277777777778</v>
      </c>
      <c r="I1963" s="71">
        <v>44373</v>
      </c>
      <c r="J1963" s="71">
        <v>44373</v>
      </c>
      <c r="K1963" s="71">
        <v>44373</v>
      </c>
      <c r="L1963" s="71">
        <v>44373</v>
      </c>
      <c r="M1963" s="70">
        <v>0.3125</v>
      </c>
      <c r="N1963" s="70">
        <v>0.4465277777777778</v>
      </c>
      <c r="O1963" s="50" t="s">
        <v>62</v>
      </c>
      <c r="P1963" s="50" t="s">
        <v>137</v>
      </c>
      <c r="Q1963" s="50" t="s">
        <v>77</v>
      </c>
      <c r="R1963" s="50" t="s">
        <v>349</v>
      </c>
      <c r="S1963" s="50" t="s">
        <v>336</v>
      </c>
      <c r="T1963" s="50" t="s">
        <v>184</v>
      </c>
      <c r="U1963" s="151">
        <f t="shared" si="940"/>
        <v>0</v>
      </c>
      <c r="V1963" s="50">
        <f t="shared" si="941"/>
        <v>1</v>
      </c>
      <c r="W1963" s="152">
        <f t="shared" si="942"/>
        <v>0.1340277777777778</v>
      </c>
      <c r="X1963" s="152">
        <f t="shared" si="943"/>
        <v>0.1340277777777778</v>
      </c>
      <c r="Y1963" s="134">
        <f t="shared" si="944"/>
        <v>1</v>
      </c>
      <c r="Z1963" s="152">
        <f t="shared" si="945"/>
        <v>0</v>
      </c>
      <c r="AA1963" s="152">
        <f t="shared" si="946"/>
        <v>0.1340277777777778</v>
      </c>
      <c r="AB1963" s="91">
        <f t="shared" si="947"/>
        <v>26</v>
      </c>
      <c r="AC1963" s="81">
        <f t="shared" si="948"/>
        <v>6</v>
      </c>
      <c r="AD1963" s="81">
        <f t="shared" si="949"/>
        <v>25</v>
      </c>
      <c r="AE1963" s="81" t="str">
        <f t="shared" si="950"/>
        <v>6-25</v>
      </c>
      <c r="AF1963" s="152">
        <f t="shared" si="951"/>
        <v>0.1340277777777778</v>
      </c>
      <c r="AG1963" s="153">
        <f t="shared" si="952"/>
        <v>0</v>
      </c>
      <c r="AH1963" s="85">
        <f t="shared" si="953"/>
        <v>1</v>
      </c>
      <c r="AI1963" s="81">
        <f t="shared" si="954"/>
        <v>25</v>
      </c>
    </row>
    <row r="1964" spans="2:35" x14ac:dyDescent="0.25">
      <c r="B1964" s="50" t="s">
        <v>76</v>
      </c>
      <c r="C1964" s="85">
        <v>708</v>
      </c>
      <c r="D1964" s="283">
        <f t="shared" si="959"/>
        <v>0</v>
      </c>
      <c r="E1964" s="50" t="s">
        <v>252</v>
      </c>
      <c r="F1964" s="50" t="s">
        <v>903</v>
      </c>
      <c r="G1964" s="70">
        <v>0.3125</v>
      </c>
      <c r="H1964" s="70">
        <v>0.52083333333333337</v>
      </c>
      <c r="I1964" s="71">
        <v>44373</v>
      </c>
      <c r="J1964" s="71">
        <v>44373</v>
      </c>
      <c r="K1964" s="71">
        <v>44373</v>
      </c>
      <c r="L1964" s="71">
        <v>44373</v>
      </c>
      <c r="M1964" s="70">
        <v>0.3125</v>
      </c>
      <c r="N1964" s="70">
        <v>0.34722222222222227</v>
      </c>
      <c r="O1964" s="50" t="s">
        <v>72</v>
      </c>
      <c r="P1964" s="50" t="s">
        <v>164</v>
      </c>
      <c r="Q1964" s="50" t="s">
        <v>47</v>
      </c>
      <c r="R1964" s="50" t="s">
        <v>443</v>
      </c>
      <c r="S1964" s="50" t="s">
        <v>337</v>
      </c>
      <c r="T1964" s="50" t="s">
        <v>184</v>
      </c>
      <c r="U1964" s="151">
        <f t="shared" si="940"/>
        <v>0</v>
      </c>
      <c r="V1964" s="50">
        <f t="shared" si="941"/>
        <v>1</v>
      </c>
      <c r="W1964" s="152">
        <f t="shared" si="942"/>
        <v>0.12533333333333335</v>
      </c>
      <c r="X1964" s="152">
        <f t="shared" si="943"/>
        <v>0.16666333333333339</v>
      </c>
      <c r="Y1964" s="134">
        <f t="shared" si="944"/>
        <v>1</v>
      </c>
      <c r="Z1964" s="152">
        <f t="shared" si="945"/>
        <v>0</v>
      </c>
      <c r="AA1964" s="152">
        <f t="shared" si="946"/>
        <v>0.16666333333333339</v>
      </c>
      <c r="AB1964" s="91">
        <f t="shared" si="947"/>
        <v>26</v>
      </c>
      <c r="AC1964" s="81">
        <f t="shared" si="948"/>
        <v>6</v>
      </c>
      <c r="AD1964" s="81">
        <f t="shared" si="949"/>
        <v>25</v>
      </c>
      <c r="AE1964" s="81" t="str">
        <f t="shared" si="950"/>
        <v>6-25</v>
      </c>
      <c r="AF1964" s="152">
        <f t="shared" si="951"/>
        <v>3.4722222222222265E-2</v>
      </c>
      <c r="AG1964" s="153">
        <f t="shared" si="952"/>
        <v>0</v>
      </c>
      <c r="AH1964" s="85">
        <f t="shared" si="953"/>
        <v>1</v>
      </c>
      <c r="AI1964" s="81">
        <f t="shared" si="954"/>
        <v>25</v>
      </c>
    </row>
    <row r="1965" spans="2:35" x14ac:dyDescent="0.25">
      <c r="B1965" s="50" t="s">
        <v>76</v>
      </c>
      <c r="C1965" s="85">
        <v>708</v>
      </c>
      <c r="D1965" s="283">
        <f t="shared" si="959"/>
        <v>0</v>
      </c>
      <c r="E1965" s="50" t="s">
        <v>1695</v>
      </c>
      <c r="F1965" s="50" t="s">
        <v>441</v>
      </c>
      <c r="G1965" s="70">
        <v>0.3125</v>
      </c>
      <c r="H1965" s="70">
        <v>0.52083333333333337</v>
      </c>
      <c r="I1965" s="71">
        <v>44373</v>
      </c>
      <c r="J1965" s="71">
        <v>44373</v>
      </c>
      <c r="K1965" s="71">
        <v>44373</v>
      </c>
      <c r="L1965" s="71">
        <v>44373</v>
      </c>
      <c r="M1965" s="70">
        <v>0.40277777777777773</v>
      </c>
      <c r="N1965" s="70">
        <v>0.42708333333333331</v>
      </c>
      <c r="O1965" s="50" t="s">
        <v>163</v>
      </c>
      <c r="P1965" s="50" t="s">
        <v>164</v>
      </c>
      <c r="Q1965" s="50" t="s">
        <v>47</v>
      </c>
      <c r="R1965" s="50" t="s">
        <v>443</v>
      </c>
      <c r="S1965" s="50" t="s">
        <v>336</v>
      </c>
      <c r="T1965" s="50" t="s">
        <v>184</v>
      </c>
      <c r="U1965" s="151">
        <f t="shared" si="940"/>
        <v>0</v>
      </c>
      <c r="V1965" s="50">
        <f t="shared" si="941"/>
        <v>1</v>
      </c>
      <c r="W1965" s="152">
        <f t="shared" si="942"/>
        <v>0.12533333333333335</v>
      </c>
      <c r="X1965" s="152">
        <f t="shared" si="943"/>
        <v>0.16666333333333339</v>
      </c>
      <c r="Y1965" s="134">
        <f t="shared" si="944"/>
        <v>1</v>
      </c>
      <c r="Z1965" s="152">
        <f t="shared" si="945"/>
        <v>0</v>
      </c>
      <c r="AA1965" s="152">
        <f t="shared" si="946"/>
        <v>0.16666333333333339</v>
      </c>
      <c r="AB1965" s="91">
        <f t="shared" si="947"/>
        <v>26</v>
      </c>
      <c r="AC1965" s="81">
        <f t="shared" si="948"/>
        <v>6</v>
      </c>
      <c r="AD1965" s="81">
        <f t="shared" si="949"/>
        <v>25</v>
      </c>
      <c r="AE1965" s="81" t="str">
        <f t="shared" si="950"/>
        <v>6-25</v>
      </c>
      <c r="AF1965" s="152">
        <f t="shared" si="951"/>
        <v>2.430555555555558E-2</v>
      </c>
      <c r="AG1965" s="153">
        <f t="shared" si="952"/>
        <v>0</v>
      </c>
      <c r="AH1965" s="85">
        <f t="shared" si="953"/>
        <v>1</v>
      </c>
      <c r="AI1965" s="81">
        <f t="shared" si="954"/>
        <v>25</v>
      </c>
    </row>
    <row r="1966" spans="2:35" x14ac:dyDescent="0.25">
      <c r="B1966" s="50" t="s">
        <v>1312</v>
      </c>
      <c r="C1966" s="85">
        <v>708</v>
      </c>
      <c r="D1966" s="283">
        <f t="shared" si="959"/>
        <v>0</v>
      </c>
      <c r="E1966" s="50" t="s">
        <v>2756</v>
      </c>
      <c r="F1966" s="50" t="s">
        <v>903</v>
      </c>
      <c r="G1966" s="70">
        <v>0.3125</v>
      </c>
      <c r="H1966" s="70">
        <v>0.52083333333333337</v>
      </c>
      <c r="I1966" s="71">
        <v>44373</v>
      </c>
      <c r="J1966" s="71">
        <v>44373</v>
      </c>
      <c r="K1966" s="71">
        <v>44373</v>
      </c>
      <c r="L1966" s="71">
        <v>44373</v>
      </c>
      <c r="M1966" s="70">
        <v>0.39583333333333331</v>
      </c>
      <c r="N1966" s="70">
        <v>0.4375</v>
      </c>
      <c r="O1966" s="50" t="s">
        <v>2160</v>
      </c>
      <c r="P1966" s="50" t="s">
        <v>164</v>
      </c>
      <c r="Q1966" s="50" t="s">
        <v>47</v>
      </c>
      <c r="R1966" s="50" t="s">
        <v>2138</v>
      </c>
      <c r="S1966" s="50" t="s">
        <v>337</v>
      </c>
      <c r="T1966" s="50" t="s">
        <v>184</v>
      </c>
      <c r="U1966" s="151">
        <f t="shared" ref="U1966:U1967" si="960">+J1966-I1966</f>
        <v>0</v>
      </c>
      <c r="V1966" s="50">
        <f t="shared" ref="V1966:V1967" si="961">IF(AND(G1966&lt;&gt;"",H1966&lt;&gt;""),1,0)</f>
        <v>1</v>
      </c>
      <c r="W1966" s="152">
        <f t="shared" ref="W1966:W1967" si="962">IF(OR(V1966=0,G1966="",H1966=""),0,IF(AND(V1966=1,U1966&lt;1,I1966=J1966,(H1966-G1966)&lt;=0.2075),H1966-G1966,IF(AND(V1966=1,U1966&lt;1,I1966=J1966,(H1966-G1966)&gt;0.2075),H1966-G1966-0.083,IF(AND(V1966=1,U1966&gt;1),((U1966-1)*0.3541)+(H1966-$AE$5)+($AF$5-G1966-0.083),IF(AND(V1966=1,U1966=1,I1966&lt;&gt;J1966,(H1966-G1966)&lt;=0.332),(H1966-$AE$5)+($AF$5-G1966)-0.166,(H1966-$AE$5)+($AF$5-G1966))))))</f>
        <v>0.12533333333333335</v>
      </c>
      <c r="X1966" s="152">
        <f t="shared" ref="X1966:X1967" si="963">IF(OR(V1966=0,G1966="",H1966=""),0,IF(AND(V1966=1,U1966&lt;1,I1966=J1966,(H1966-G1966)&lt;=0.2075),H1966-G1966,IF(AND(V1966=1,U1966&lt;1,I1966=J1966,(H1966-G1966)&gt;0.2075),H1966-G1966-0.04167,IF(AND(V1966=1,U1966&gt;1),((U1966-1)*0.583)+(H1966-$AE$3)+($AF$3-G1966-0.04167),IF(AND(V1966=1,U1966=1,I1966&lt;&gt;J1966,(H1966-G1966)&lt;=0.332),(H1966-$AE$3)+($AF$3-G1966)-0.166,(H1966-$AE$3)+($AF$3-G1966))))))</f>
        <v>0.16666333333333339</v>
      </c>
      <c r="Y1966" s="134">
        <f t="shared" ref="Y1966:Y1967" si="964">IFERROR(IF(H1966&gt;VLOOKUP(T1966,$AH$2:$AI$5,2,0),0,1),1)</f>
        <v>1</v>
      </c>
      <c r="Z1966" s="152">
        <f t="shared" ref="Z1966:Z1967" si="965">IF(Y1966=1,0,($AF$3-H1966))</f>
        <v>0</v>
      </c>
      <c r="AA1966" s="152">
        <f t="shared" ref="AA1966:AA1967" si="966">X1966+Z1966</f>
        <v>0.16666333333333339</v>
      </c>
      <c r="AB1966" s="91">
        <f t="shared" ref="AB1966:AB1967" si="967">DAY(J1966)</f>
        <v>26</v>
      </c>
      <c r="AC1966" s="81">
        <f t="shared" ref="AC1966:AC1967" si="968">MONTH(J1966)</f>
        <v>6</v>
      </c>
      <c r="AD1966" s="81">
        <f t="shared" ref="AD1966:AD1967" si="969">WEEKNUM(J1966,21)</f>
        <v>25</v>
      </c>
      <c r="AE1966" s="81" t="str">
        <f t="shared" ref="AE1966:AE1967" si="970">AC1966&amp;"-"&amp;AD1966</f>
        <v>6-25</v>
      </c>
      <c r="AF1966" s="152">
        <f t="shared" ref="AF1966:AF1967" si="971">IFERROR(IF(OR(AH1966=0,M1966="",N1966=""),0,IF(AND(AH1966=1,AG1966&lt;1,K1966=L1966,(N1966-M1966)&lt;=0.2075),N1966-M1966,IF(AND(AH1966=1,AG1966&lt;1,K1966=L1966,(N1966-M1966)&gt;0.2075),N1966-M1966-0.083,IF(AND(AH1966=1,AG1966&gt;1),((AG1966-1)*0.3541)+(N1966-$AE$5)+($AF$5-M1966-0.083),IF(AND(AH1966=1,AG1966=1,K1966&lt;&gt;L1966,(N1966-M1966)&lt;=0.332),(N1966-$AE$5)+($AF$5-M1966)-0.166,(N1966-$AE$5)+($AF$5-M1966)))))),"")</f>
        <v>4.1666666666666685E-2</v>
      </c>
      <c r="AG1966" s="153">
        <f t="shared" ref="AG1966:AG1967" si="972">(L1966-K1966)</f>
        <v>0</v>
      </c>
      <c r="AH1966" s="85">
        <f t="shared" ref="AH1966:AH1967" si="973">IF(AND(R1966&lt;&gt;"",S1966&lt;&gt;""),1,0)</f>
        <v>1</v>
      </c>
      <c r="AI1966" s="81">
        <f t="shared" ref="AI1966:AI1967" si="974">WEEKNUM(L1966,21)</f>
        <v>25</v>
      </c>
    </row>
    <row r="1967" spans="2:35" x14ac:dyDescent="0.25">
      <c r="B1967" s="50" t="s">
        <v>76</v>
      </c>
      <c r="C1967" s="85">
        <v>708</v>
      </c>
      <c r="D1967" s="283">
        <f t="shared" si="959"/>
        <v>1</v>
      </c>
      <c r="E1967" s="50" t="s">
        <v>2757</v>
      </c>
      <c r="F1967" s="50" t="s">
        <v>903</v>
      </c>
      <c r="G1967" s="70">
        <v>0.3125</v>
      </c>
      <c r="H1967" s="70">
        <v>0.52083333333333337</v>
      </c>
      <c r="I1967" s="71">
        <v>44373</v>
      </c>
      <c r="J1967" s="71">
        <v>44373</v>
      </c>
      <c r="K1967" s="71">
        <v>44373</v>
      </c>
      <c r="L1967" s="71">
        <v>44373</v>
      </c>
      <c r="M1967" s="70">
        <v>0.4375</v>
      </c>
      <c r="N1967" s="70">
        <v>0.52083333333333337</v>
      </c>
      <c r="O1967" s="50" t="s">
        <v>2160</v>
      </c>
      <c r="P1967" s="50" t="s">
        <v>164</v>
      </c>
      <c r="Q1967" s="50" t="s">
        <v>47</v>
      </c>
      <c r="R1967" s="50" t="s">
        <v>2138</v>
      </c>
      <c r="S1967" s="50" t="s">
        <v>337</v>
      </c>
      <c r="T1967" s="50" t="s">
        <v>184</v>
      </c>
      <c r="U1967" s="151">
        <f t="shared" si="960"/>
        <v>0</v>
      </c>
      <c r="V1967" s="50">
        <f t="shared" si="961"/>
        <v>1</v>
      </c>
      <c r="W1967" s="152">
        <f t="shared" si="962"/>
        <v>0.12533333333333335</v>
      </c>
      <c r="X1967" s="152">
        <f t="shared" si="963"/>
        <v>0.16666333333333339</v>
      </c>
      <c r="Y1967" s="134">
        <f t="shared" si="964"/>
        <v>1</v>
      </c>
      <c r="Z1967" s="152">
        <f t="shared" si="965"/>
        <v>0</v>
      </c>
      <c r="AA1967" s="152">
        <f t="shared" si="966"/>
        <v>0.16666333333333339</v>
      </c>
      <c r="AB1967" s="91">
        <f t="shared" si="967"/>
        <v>26</v>
      </c>
      <c r="AC1967" s="81">
        <f t="shared" si="968"/>
        <v>6</v>
      </c>
      <c r="AD1967" s="81">
        <f t="shared" si="969"/>
        <v>25</v>
      </c>
      <c r="AE1967" s="81" t="str">
        <f t="shared" si="970"/>
        <v>6-25</v>
      </c>
      <c r="AF1967" s="152">
        <f t="shared" si="971"/>
        <v>8.333333333333337E-2</v>
      </c>
      <c r="AG1967" s="153">
        <f t="shared" si="972"/>
        <v>0</v>
      </c>
      <c r="AH1967" s="85">
        <f t="shared" si="973"/>
        <v>1</v>
      </c>
      <c r="AI1967" s="81">
        <f t="shared" si="974"/>
        <v>25</v>
      </c>
    </row>
    <row r="1968" spans="2:35" ht="30" x14ac:dyDescent="0.25">
      <c r="B1968" s="50" t="s">
        <v>104</v>
      </c>
      <c r="C1968" s="85">
        <v>709</v>
      </c>
      <c r="D1968" s="283">
        <f t="shared" si="959"/>
        <v>0</v>
      </c>
      <c r="E1968" s="50" t="s">
        <v>2755</v>
      </c>
      <c r="F1968" s="50" t="s">
        <v>950</v>
      </c>
      <c r="G1968" s="70">
        <v>0.40972222222222227</v>
      </c>
      <c r="H1968" s="70">
        <v>0.5</v>
      </c>
      <c r="I1968" s="71">
        <v>44373</v>
      </c>
      <c r="J1968" s="71">
        <v>44373</v>
      </c>
      <c r="K1968" s="71">
        <v>44373</v>
      </c>
      <c r="L1968" s="71">
        <v>44373</v>
      </c>
      <c r="M1968" s="70">
        <v>0.40972222222222227</v>
      </c>
      <c r="N1968" s="70">
        <v>0.5</v>
      </c>
      <c r="O1968" s="72" t="s">
        <v>2494</v>
      </c>
      <c r="P1968" s="50" t="s">
        <v>2754</v>
      </c>
      <c r="Q1968" s="50" t="s">
        <v>77</v>
      </c>
      <c r="R1968" s="50" t="s">
        <v>443</v>
      </c>
      <c r="S1968" s="50" t="s">
        <v>336</v>
      </c>
      <c r="T1968" s="50" t="s">
        <v>184</v>
      </c>
      <c r="U1968" s="151">
        <f t="shared" si="940"/>
        <v>0</v>
      </c>
      <c r="V1968" s="50">
        <f t="shared" si="941"/>
        <v>1</v>
      </c>
      <c r="W1968" s="152">
        <f t="shared" si="942"/>
        <v>9.0277777777777735E-2</v>
      </c>
      <c r="X1968" s="152">
        <f t="shared" si="943"/>
        <v>9.0277777777777735E-2</v>
      </c>
      <c r="Y1968" s="134">
        <f t="shared" si="944"/>
        <v>1</v>
      </c>
      <c r="Z1968" s="152">
        <f t="shared" si="945"/>
        <v>0</v>
      </c>
      <c r="AA1968" s="152">
        <f t="shared" si="946"/>
        <v>9.0277777777777735E-2</v>
      </c>
      <c r="AB1968" s="91">
        <f t="shared" si="947"/>
        <v>26</v>
      </c>
      <c r="AC1968" s="81">
        <f t="shared" si="948"/>
        <v>6</v>
      </c>
      <c r="AD1968" s="81">
        <f t="shared" si="949"/>
        <v>25</v>
      </c>
      <c r="AE1968" s="81" t="str">
        <f t="shared" si="950"/>
        <v>6-25</v>
      </c>
      <c r="AF1968" s="152">
        <f t="shared" si="951"/>
        <v>9.0277777777777735E-2</v>
      </c>
      <c r="AG1968" s="153">
        <f t="shared" si="952"/>
        <v>0</v>
      </c>
      <c r="AH1968" s="85">
        <f t="shared" si="953"/>
        <v>1</v>
      </c>
      <c r="AI1968" s="81">
        <f t="shared" si="954"/>
        <v>25</v>
      </c>
    </row>
    <row r="1969" spans="2:35" x14ac:dyDescent="0.25">
      <c r="B1969" s="50" t="s">
        <v>105</v>
      </c>
      <c r="C1969" s="85">
        <v>709</v>
      </c>
      <c r="D1969" s="283">
        <f t="shared" si="959"/>
        <v>1</v>
      </c>
      <c r="E1969" s="50" t="s">
        <v>2756</v>
      </c>
      <c r="F1969" s="50" t="s">
        <v>903</v>
      </c>
      <c r="G1969" s="70">
        <v>0.3125</v>
      </c>
      <c r="H1969" s="70">
        <v>0.39583333333333331</v>
      </c>
      <c r="I1969" s="71">
        <v>44373</v>
      </c>
      <c r="J1969" s="71">
        <v>44373</v>
      </c>
      <c r="K1969" s="71">
        <v>44373</v>
      </c>
      <c r="L1969" s="71">
        <v>44373</v>
      </c>
      <c r="M1969" s="70">
        <v>0.3125</v>
      </c>
      <c r="N1969" s="70">
        <v>0.39583333333333331</v>
      </c>
      <c r="O1969" s="50" t="s">
        <v>2160</v>
      </c>
      <c r="P1969" s="50" t="s">
        <v>2754</v>
      </c>
      <c r="Q1969" s="50" t="s">
        <v>47</v>
      </c>
      <c r="R1969" s="50" t="s">
        <v>2138</v>
      </c>
      <c r="S1969" s="50" t="s">
        <v>337</v>
      </c>
      <c r="T1969" s="50" t="s">
        <v>184</v>
      </c>
      <c r="U1969" s="151">
        <f t="shared" si="940"/>
        <v>0</v>
      </c>
      <c r="V1969" s="50">
        <f t="shared" si="941"/>
        <v>1</v>
      </c>
      <c r="W1969" s="152">
        <f t="shared" si="942"/>
        <v>8.3333333333333315E-2</v>
      </c>
      <c r="X1969" s="152">
        <f t="shared" si="943"/>
        <v>8.3333333333333315E-2</v>
      </c>
      <c r="Y1969" s="134">
        <f t="shared" si="944"/>
        <v>1</v>
      </c>
      <c r="Z1969" s="152">
        <f t="shared" si="945"/>
        <v>0</v>
      </c>
      <c r="AA1969" s="152">
        <f t="shared" si="946"/>
        <v>8.3333333333333315E-2</v>
      </c>
      <c r="AB1969" s="91">
        <f t="shared" si="947"/>
        <v>26</v>
      </c>
      <c r="AC1969" s="81">
        <f t="shared" si="948"/>
        <v>6</v>
      </c>
      <c r="AD1969" s="81">
        <f t="shared" si="949"/>
        <v>25</v>
      </c>
      <c r="AE1969" s="81" t="str">
        <f t="shared" si="950"/>
        <v>6-25</v>
      </c>
      <c r="AF1969" s="152">
        <f t="shared" si="951"/>
        <v>8.3333333333333315E-2</v>
      </c>
      <c r="AG1969" s="153">
        <f t="shared" si="952"/>
        <v>0</v>
      </c>
      <c r="AH1969" s="85">
        <f t="shared" si="953"/>
        <v>1</v>
      </c>
      <c r="AI1969" s="81">
        <f t="shared" si="954"/>
        <v>25</v>
      </c>
    </row>
    <row r="1970" spans="2:35" x14ac:dyDescent="0.25">
      <c r="B1970" s="50" t="s">
        <v>98</v>
      </c>
      <c r="C1970" s="85">
        <v>710</v>
      </c>
      <c r="D1970" s="283">
        <f t="shared" si="959"/>
        <v>1</v>
      </c>
      <c r="E1970" s="50" t="s">
        <v>2758</v>
      </c>
      <c r="F1970" s="50" t="s">
        <v>441</v>
      </c>
      <c r="G1970" s="70">
        <v>0.4375</v>
      </c>
      <c r="H1970" s="70">
        <v>0.46875</v>
      </c>
      <c r="I1970" s="71">
        <v>44373</v>
      </c>
      <c r="J1970" s="71">
        <v>44373</v>
      </c>
      <c r="K1970" s="71">
        <v>44373</v>
      </c>
      <c r="L1970" s="71">
        <v>44373</v>
      </c>
      <c r="M1970" s="70">
        <v>0.44444444444444442</v>
      </c>
      <c r="N1970" s="70">
        <v>0.46875</v>
      </c>
      <c r="O1970" s="50" t="s">
        <v>65</v>
      </c>
      <c r="P1970" s="50" t="s">
        <v>99</v>
      </c>
      <c r="Q1970" s="50" t="s">
        <v>77</v>
      </c>
      <c r="R1970" s="50" t="s">
        <v>338</v>
      </c>
      <c r="S1970" s="50" t="s">
        <v>336</v>
      </c>
      <c r="T1970" s="50" t="s">
        <v>187</v>
      </c>
      <c r="U1970" s="151">
        <f t="shared" si="940"/>
        <v>0</v>
      </c>
      <c r="V1970" s="50">
        <f t="shared" si="941"/>
        <v>1</v>
      </c>
      <c r="W1970" s="152">
        <f t="shared" si="942"/>
        <v>3.125E-2</v>
      </c>
      <c r="X1970" s="152">
        <f t="shared" si="943"/>
        <v>3.125E-2</v>
      </c>
      <c r="Y1970" s="134">
        <f t="shared" si="944"/>
        <v>1</v>
      </c>
      <c r="Z1970" s="152">
        <f t="shared" si="945"/>
        <v>0</v>
      </c>
      <c r="AA1970" s="152">
        <f t="shared" si="946"/>
        <v>3.125E-2</v>
      </c>
      <c r="AB1970" s="91">
        <f t="shared" si="947"/>
        <v>26</v>
      </c>
      <c r="AC1970" s="81">
        <f t="shared" si="948"/>
        <v>6</v>
      </c>
      <c r="AD1970" s="81">
        <f t="shared" si="949"/>
        <v>25</v>
      </c>
      <c r="AE1970" s="81" t="str">
        <f t="shared" si="950"/>
        <v>6-25</v>
      </c>
      <c r="AF1970" s="152">
        <f t="shared" si="951"/>
        <v>2.430555555555558E-2</v>
      </c>
      <c r="AG1970" s="153">
        <f t="shared" si="952"/>
        <v>0</v>
      </c>
      <c r="AH1970" s="85">
        <f t="shared" si="953"/>
        <v>1</v>
      </c>
      <c r="AI1970" s="81">
        <f t="shared" si="954"/>
        <v>25</v>
      </c>
    </row>
    <row r="1971" spans="2:35" x14ac:dyDescent="0.25">
      <c r="B1971" s="275" t="s">
        <v>2055</v>
      </c>
      <c r="C1971" s="85">
        <v>711</v>
      </c>
      <c r="D1971" s="283">
        <f t="shared" si="959"/>
        <v>1</v>
      </c>
      <c r="E1971" s="285" t="s">
        <v>2759</v>
      </c>
      <c r="F1971" s="50" t="s">
        <v>441</v>
      </c>
      <c r="G1971" s="70">
        <v>0.625</v>
      </c>
      <c r="H1971" s="70">
        <v>0.70833333333333337</v>
      </c>
      <c r="I1971" s="71">
        <v>44368</v>
      </c>
      <c r="J1971" s="71">
        <v>44368</v>
      </c>
      <c r="K1971" s="71">
        <v>44368</v>
      </c>
      <c r="L1971" s="71">
        <v>44368</v>
      </c>
      <c r="M1971" s="70">
        <v>0.625</v>
      </c>
      <c r="N1971" s="70">
        <v>0.70833333333333337</v>
      </c>
      <c r="O1971" s="50" t="s">
        <v>1187</v>
      </c>
      <c r="P1971" s="50" t="s">
        <v>2061</v>
      </c>
      <c r="Q1971" s="50" t="s">
        <v>47</v>
      </c>
      <c r="R1971" s="50" t="s">
        <v>338</v>
      </c>
      <c r="S1971" s="50" t="s">
        <v>337</v>
      </c>
      <c r="T1971" s="50" t="s">
        <v>189</v>
      </c>
      <c r="U1971" s="151">
        <f t="shared" si="940"/>
        <v>0</v>
      </c>
      <c r="V1971" s="50">
        <f t="shared" si="941"/>
        <v>1</v>
      </c>
      <c r="W1971" s="152">
        <f t="shared" si="942"/>
        <v>8.333333333333337E-2</v>
      </c>
      <c r="X1971" s="152">
        <f t="shared" si="943"/>
        <v>8.333333333333337E-2</v>
      </c>
      <c r="Y1971" s="134">
        <f t="shared" si="944"/>
        <v>1</v>
      </c>
      <c r="Z1971" s="152">
        <f t="shared" si="945"/>
        <v>0</v>
      </c>
      <c r="AA1971" s="152">
        <f t="shared" si="946"/>
        <v>8.333333333333337E-2</v>
      </c>
      <c r="AB1971" s="91">
        <f t="shared" si="947"/>
        <v>21</v>
      </c>
      <c r="AC1971" s="81">
        <f t="shared" si="948"/>
        <v>6</v>
      </c>
      <c r="AD1971" s="81">
        <f t="shared" si="949"/>
        <v>25</v>
      </c>
      <c r="AE1971" s="81" t="str">
        <f t="shared" si="950"/>
        <v>6-25</v>
      </c>
      <c r="AF1971" s="152">
        <f t="shared" si="951"/>
        <v>8.333333333333337E-2</v>
      </c>
      <c r="AG1971" s="153">
        <f t="shared" si="952"/>
        <v>0</v>
      </c>
      <c r="AH1971" s="85">
        <f t="shared" si="953"/>
        <v>1</v>
      </c>
      <c r="AI1971" s="81">
        <f t="shared" si="954"/>
        <v>25</v>
      </c>
    </row>
    <row r="1972" spans="2:35" ht="30" x14ac:dyDescent="0.25">
      <c r="B1972" s="50" t="s">
        <v>168</v>
      </c>
      <c r="C1972" s="85">
        <v>712</v>
      </c>
      <c r="D1972" s="283">
        <f t="shared" si="959"/>
        <v>0</v>
      </c>
      <c r="E1972" s="72" t="s">
        <v>2766</v>
      </c>
      <c r="F1972" s="50" t="s">
        <v>903</v>
      </c>
      <c r="G1972" s="70">
        <v>0.29166666666666669</v>
      </c>
      <c r="H1972" s="192">
        <v>0.47222222222222227</v>
      </c>
      <c r="I1972" s="71">
        <v>44373</v>
      </c>
      <c r="J1972" s="71">
        <v>44376</v>
      </c>
      <c r="K1972" s="71">
        <v>44373</v>
      </c>
      <c r="L1972" s="71">
        <v>44373</v>
      </c>
      <c r="M1972" s="70">
        <v>0.3125</v>
      </c>
      <c r="N1972" s="70">
        <v>0.5</v>
      </c>
      <c r="O1972" s="50" t="s">
        <v>126</v>
      </c>
      <c r="P1972" s="50" t="s">
        <v>137</v>
      </c>
      <c r="Q1972" s="50" t="s">
        <v>47</v>
      </c>
      <c r="R1972" s="50" t="s">
        <v>443</v>
      </c>
      <c r="S1972" s="50" t="s">
        <v>336</v>
      </c>
      <c r="T1972" s="50" t="s">
        <v>184</v>
      </c>
      <c r="U1972" s="151">
        <f t="shared" si="940"/>
        <v>3</v>
      </c>
      <c r="V1972" s="50">
        <f t="shared" si="941"/>
        <v>1</v>
      </c>
      <c r="W1972" s="152">
        <f t="shared" si="942"/>
        <v>1.2432555555555556</v>
      </c>
      <c r="X1972" s="152">
        <f t="shared" si="943"/>
        <v>1.9715522222222219</v>
      </c>
      <c r="Y1972" s="134">
        <f t="shared" si="944"/>
        <v>1</v>
      </c>
      <c r="Z1972" s="152">
        <f t="shared" si="945"/>
        <v>0</v>
      </c>
      <c r="AA1972" s="152">
        <f t="shared" si="946"/>
        <v>1.9715522222222219</v>
      </c>
      <c r="AB1972" s="91">
        <f t="shared" si="947"/>
        <v>29</v>
      </c>
      <c r="AC1972" s="81">
        <f t="shared" si="948"/>
        <v>6</v>
      </c>
      <c r="AD1972" s="81">
        <f t="shared" si="949"/>
        <v>26</v>
      </c>
      <c r="AE1972" s="81" t="str">
        <f t="shared" si="950"/>
        <v>6-26</v>
      </c>
      <c r="AF1972" s="152">
        <f t="shared" si="951"/>
        <v>0.1875</v>
      </c>
      <c r="AG1972" s="153">
        <f t="shared" si="952"/>
        <v>0</v>
      </c>
      <c r="AH1972" s="85">
        <f t="shared" si="953"/>
        <v>1</v>
      </c>
      <c r="AI1972" s="81">
        <f t="shared" si="954"/>
        <v>25</v>
      </c>
    </row>
    <row r="1973" spans="2:35" ht="30" x14ac:dyDescent="0.25">
      <c r="B1973" s="50" t="s">
        <v>168</v>
      </c>
      <c r="C1973" s="85">
        <v>712</v>
      </c>
      <c r="D1973" s="283">
        <f t="shared" si="959"/>
        <v>0</v>
      </c>
      <c r="E1973" s="72" t="s">
        <v>2767</v>
      </c>
      <c r="F1973" s="50" t="s">
        <v>903</v>
      </c>
      <c r="G1973" s="70">
        <v>0.29166666666666669</v>
      </c>
      <c r="H1973" s="192">
        <v>0.47222222222222227</v>
      </c>
      <c r="I1973" s="71">
        <v>44373</v>
      </c>
      <c r="J1973" s="71">
        <v>44376</v>
      </c>
      <c r="K1973" s="71">
        <v>44375</v>
      </c>
      <c r="L1973" s="71">
        <v>44375</v>
      </c>
      <c r="M1973" s="70">
        <v>0.3125</v>
      </c>
      <c r="N1973" s="70">
        <v>0.72916666666666663</v>
      </c>
      <c r="O1973" s="50" t="s">
        <v>126</v>
      </c>
      <c r="P1973" s="50" t="s">
        <v>137</v>
      </c>
      <c r="Q1973" s="50" t="s">
        <v>47</v>
      </c>
      <c r="R1973" s="50" t="s">
        <v>443</v>
      </c>
      <c r="S1973" s="50" t="s">
        <v>336</v>
      </c>
      <c r="T1973" s="50" t="s">
        <v>184</v>
      </c>
      <c r="U1973" s="151">
        <f t="shared" si="940"/>
        <v>3</v>
      </c>
      <c r="V1973" s="50">
        <f t="shared" si="941"/>
        <v>1</v>
      </c>
      <c r="W1973" s="152">
        <f t="shared" si="942"/>
        <v>1.2432555555555556</v>
      </c>
      <c r="X1973" s="152">
        <f t="shared" si="943"/>
        <v>1.9715522222222219</v>
      </c>
      <c r="Y1973" s="134">
        <f t="shared" si="944"/>
        <v>1</v>
      </c>
      <c r="Z1973" s="152">
        <f t="shared" si="945"/>
        <v>0</v>
      </c>
      <c r="AA1973" s="152">
        <f t="shared" si="946"/>
        <v>1.9715522222222219</v>
      </c>
      <c r="AB1973" s="91">
        <f t="shared" si="947"/>
        <v>29</v>
      </c>
      <c r="AC1973" s="81">
        <f t="shared" si="948"/>
        <v>6</v>
      </c>
      <c r="AD1973" s="81">
        <f t="shared" si="949"/>
        <v>26</v>
      </c>
      <c r="AE1973" s="81" t="str">
        <f t="shared" si="950"/>
        <v>6-26</v>
      </c>
      <c r="AF1973" s="152">
        <f t="shared" si="951"/>
        <v>0.33366666666666661</v>
      </c>
      <c r="AG1973" s="153">
        <f t="shared" si="952"/>
        <v>0</v>
      </c>
      <c r="AH1973" s="85">
        <f t="shared" si="953"/>
        <v>1</v>
      </c>
      <c r="AI1973" s="81">
        <f t="shared" si="954"/>
        <v>26</v>
      </c>
    </row>
    <row r="1974" spans="2:35" ht="30" x14ac:dyDescent="0.25">
      <c r="B1974" s="50" t="s">
        <v>168</v>
      </c>
      <c r="C1974" s="85">
        <v>712</v>
      </c>
      <c r="D1974" s="283">
        <f t="shared" si="959"/>
        <v>1</v>
      </c>
      <c r="E1974" s="72" t="s">
        <v>2768</v>
      </c>
      <c r="F1974" s="50" t="s">
        <v>903</v>
      </c>
      <c r="G1974" s="70">
        <v>0.29166666666666669</v>
      </c>
      <c r="H1974" s="192">
        <v>0.47222222222222227</v>
      </c>
      <c r="I1974" s="71">
        <v>44373</v>
      </c>
      <c r="J1974" s="71">
        <v>44376</v>
      </c>
      <c r="K1974" s="71">
        <v>44376</v>
      </c>
      <c r="L1974" s="71">
        <v>44376</v>
      </c>
      <c r="M1974" s="70">
        <v>0.3125</v>
      </c>
      <c r="N1974" s="192">
        <v>0.47222222222222227</v>
      </c>
      <c r="O1974" s="50" t="s">
        <v>126</v>
      </c>
      <c r="P1974" s="50" t="s">
        <v>137</v>
      </c>
      <c r="Q1974" s="50" t="s">
        <v>47</v>
      </c>
      <c r="R1974" s="50" t="s">
        <v>443</v>
      </c>
      <c r="S1974" s="50" t="s">
        <v>336</v>
      </c>
      <c r="T1974" s="50" t="s">
        <v>184</v>
      </c>
      <c r="U1974" s="151">
        <f t="shared" si="940"/>
        <v>3</v>
      </c>
      <c r="V1974" s="50">
        <f t="shared" si="941"/>
        <v>1</v>
      </c>
      <c r="W1974" s="152">
        <f t="shared" si="942"/>
        <v>1.2432555555555556</v>
      </c>
      <c r="X1974" s="152">
        <f t="shared" si="943"/>
        <v>1.9715522222222219</v>
      </c>
      <c r="Y1974" s="134">
        <f t="shared" si="944"/>
        <v>1</v>
      </c>
      <c r="Z1974" s="152">
        <f t="shared" si="945"/>
        <v>0</v>
      </c>
      <c r="AA1974" s="152">
        <f t="shared" si="946"/>
        <v>1.9715522222222219</v>
      </c>
      <c r="AB1974" s="91">
        <f t="shared" si="947"/>
        <v>29</v>
      </c>
      <c r="AC1974" s="81">
        <f t="shared" si="948"/>
        <v>6</v>
      </c>
      <c r="AD1974" s="81">
        <f t="shared" si="949"/>
        <v>26</v>
      </c>
      <c r="AE1974" s="81" t="str">
        <f t="shared" si="950"/>
        <v>6-26</v>
      </c>
      <c r="AF1974" s="152">
        <f t="shared" si="951"/>
        <v>0.15972222222222227</v>
      </c>
      <c r="AG1974" s="153">
        <f t="shared" si="952"/>
        <v>0</v>
      </c>
      <c r="AH1974" s="85">
        <f t="shared" si="953"/>
        <v>1</v>
      </c>
      <c r="AI1974" s="81">
        <f t="shared" si="954"/>
        <v>26</v>
      </c>
    </row>
    <row r="1975" spans="2:35" ht="30" x14ac:dyDescent="0.25">
      <c r="B1975" s="50" t="s">
        <v>201</v>
      </c>
      <c r="C1975" s="85">
        <v>713</v>
      </c>
      <c r="D1975" s="283">
        <f t="shared" si="959"/>
        <v>0</v>
      </c>
      <c r="E1975" s="72" t="s">
        <v>2769</v>
      </c>
      <c r="F1975" s="50" t="s">
        <v>1338</v>
      </c>
      <c r="G1975" s="70">
        <v>0.29166666666666669</v>
      </c>
      <c r="H1975" s="83"/>
      <c r="I1975" s="71">
        <v>44375</v>
      </c>
      <c r="J1975" s="50"/>
      <c r="K1975" s="71">
        <v>44375</v>
      </c>
      <c r="L1975" s="71">
        <v>44375</v>
      </c>
      <c r="M1975" s="70">
        <v>0.3125</v>
      </c>
      <c r="N1975" s="70">
        <v>0.41666666666666669</v>
      </c>
      <c r="O1975" s="72" t="s">
        <v>986</v>
      </c>
      <c r="P1975" s="50" t="s">
        <v>313</v>
      </c>
      <c r="Q1975" s="50" t="s">
        <v>47</v>
      </c>
      <c r="R1975" s="50" t="s">
        <v>443</v>
      </c>
      <c r="S1975" s="50" t="s">
        <v>337</v>
      </c>
      <c r="T1975" s="50" t="s">
        <v>184</v>
      </c>
      <c r="U1975" s="151">
        <f t="shared" si="940"/>
        <v>-44375</v>
      </c>
      <c r="V1975" s="50">
        <f t="shared" si="941"/>
        <v>0</v>
      </c>
      <c r="W1975" s="152">
        <f t="shared" si="942"/>
        <v>0</v>
      </c>
      <c r="X1975" s="152">
        <f t="shared" si="943"/>
        <v>0</v>
      </c>
      <c r="Y1975" s="134">
        <f t="shared" si="944"/>
        <v>1</v>
      </c>
      <c r="Z1975" s="152">
        <f t="shared" si="945"/>
        <v>0</v>
      </c>
      <c r="AA1975" s="152">
        <f t="shared" si="946"/>
        <v>0</v>
      </c>
      <c r="AB1975" s="91">
        <f t="shared" si="947"/>
        <v>0</v>
      </c>
      <c r="AC1975" s="81">
        <f t="shared" si="948"/>
        <v>1</v>
      </c>
      <c r="AD1975" s="81">
        <f t="shared" si="949"/>
        <v>52</v>
      </c>
      <c r="AE1975" s="81" t="str">
        <f t="shared" si="950"/>
        <v>1-52</v>
      </c>
      <c r="AF1975" s="152">
        <f t="shared" si="951"/>
        <v>0.10416666666666669</v>
      </c>
      <c r="AG1975" s="153">
        <f t="shared" si="952"/>
        <v>0</v>
      </c>
      <c r="AH1975" s="85">
        <f t="shared" si="953"/>
        <v>1</v>
      </c>
      <c r="AI1975" s="81">
        <f t="shared" si="954"/>
        <v>26</v>
      </c>
    </row>
    <row r="1976" spans="2:35" ht="30" x14ac:dyDescent="0.25">
      <c r="B1976" s="50" t="s">
        <v>201</v>
      </c>
      <c r="C1976" s="85">
        <v>713</v>
      </c>
      <c r="D1976" s="283">
        <f t="shared" si="959"/>
        <v>0</v>
      </c>
      <c r="E1976" s="72" t="s">
        <v>2770</v>
      </c>
      <c r="F1976" s="50" t="s">
        <v>1338</v>
      </c>
      <c r="G1976" s="70">
        <v>0.29166666666666669</v>
      </c>
      <c r="H1976" s="83"/>
      <c r="I1976" s="71">
        <v>44375</v>
      </c>
      <c r="J1976" s="50"/>
      <c r="K1976" s="71">
        <v>44375</v>
      </c>
      <c r="L1976" s="71">
        <v>44375</v>
      </c>
      <c r="M1976" s="70">
        <v>0.35416666666666669</v>
      </c>
      <c r="N1976" s="70">
        <v>0.41666666666666669</v>
      </c>
      <c r="O1976" s="72" t="s">
        <v>986</v>
      </c>
      <c r="P1976" s="50" t="s">
        <v>313</v>
      </c>
      <c r="Q1976" s="50" t="s">
        <v>47</v>
      </c>
      <c r="R1976" s="50" t="s">
        <v>443</v>
      </c>
      <c r="S1976" s="50" t="s">
        <v>337</v>
      </c>
      <c r="T1976" s="50" t="s">
        <v>184</v>
      </c>
      <c r="U1976" s="151">
        <f t="shared" si="940"/>
        <v>-44375</v>
      </c>
      <c r="V1976" s="50">
        <f t="shared" si="941"/>
        <v>0</v>
      </c>
      <c r="W1976" s="152">
        <f t="shared" si="942"/>
        <v>0</v>
      </c>
      <c r="X1976" s="152">
        <f t="shared" si="943"/>
        <v>0</v>
      </c>
      <c r="Y1976" s="134">
        <f t="shared" si="944"/>
        <v>1</v>
      </c>
      <c r="Z1976" s="152">
        <f t="shared" si="945"/>
        <v>0</v>
      </c>
      <c r="AA1976" s="152">
        <f t="shared" si="946"/>
        <v>0</v>
      </c>
      <c r="AB1976" s="91">
        <f t="shared" si="947"/>
        <v>0</v>
      </c>
      <c r="AC1976" s="81">
        <f t="shared" si="948"/>
        <v>1</v>
      </c>
      <c r="AD1976" s="81">
        <f t="shared" si="949"/>
        <v>52</v>
      </c>
      <c r="AE1976" s="81" t="str">
        <f t="shared" si="950"/>
        <v>1-52</v>
      </c>
      <c r="AF1976" s="152">
        <f t="shared" si="951"/>
        <v>6.25E-2</v>
      </c>
      <c r="AG1976" s="153">
        <f t="shared" si="952"/>
        <v>0</v>
      </c>
      <c r="AH1976" s="85">
        <f t="shared" si="953"/>
        <v>1</v>
      </c>
      <c r="AI1976" s="81">
        <f t="shared" si="954"/>
        <v>26</v>
      </c>
    </row>
    <row r="1977" spans="2:35" ht="30" x14ac:dyDescent="0.25">
      <c r="B1977" s="50" t="s">
        <v>201</v>
      </c>
      <c r="C1977" s="85">
        <v>713</v>
      </c>
      <c r="D1977" s="283">
        <f t="shared" si="959"/>
        <v>0</v>
      </c>
      <c r="E1977" s="72" t="s">
        <v>2771</v>
      </c>
      <c r="F1977" s="50" t="s">
        <v>1338</v>
      </c>
      <c r="G1977" s="70">
        <v>0.29166666666666669</v>
      </c>
      <c r="H1977" s="83"/>
      <c r="I1977" s="71">
        <v>44375</v>
      </c>
      <c r="J1977" s="50"/>
      <c r="K1977" s="71">
        <v>44375</v>
      </c>
      <c r="L1977" s="71">
        <v>44375</v>
      </c>
      <c r="M1977" s="70">
        <v>0.45833333333333331</v>
      </c>
      <c r="N1977" s="70">
        <v>0.72916666666666663</v>
      </c>
      <c r="O1977" s="72" t="s">
        <v>986</v>
      </c>
      <c r="P1977" s="50" t="s">
        <v>313</v>
      </c>
      <c r="Q1977" s="50" t="s">
        <v>47</v>
      </c>
      <c r="R1977" s="50" t="s">
        <v>443</v>
      </c>
      <c r="S1977" s="50" t="s">
        <v>337</v>
      </c>
      <c r="T1977" s="50" t="s">
        <v>184</v>
      </c>
      <c r="U1977" s="151">
        <f t="shared" si="940"/>
        <v>-44375</v>
      </c>
      <c r="V1977" s="50">
        <f t="shared" si="941"/>
        <v>0</v>
      </c>
      <c r="W1977" s="152">
        <f t="shared" si="942"/>
        <v>0</v>
      </c>
      <c r="X1977" s="152">
        <f t="shared" si="943"/>
        <v>0</v>
      </c>
      <c r="Y1977" s="134">
        <f t="shared" si="944"/>
        <v>1</v>
      </c>
      <c r="Z1977" s="152">
        <f t="shared" si="945"/>
        <v>0</v>
      </c>
      <c r="AA1977" s="152">
        <f t="shared" si="946"/>
        <v>0</v>
      </c>
      <c r="AB1977" s="91">
        <f t="shared" si="947"/>
        <v>0</v>
      </c>
      <c r="AC1977" s="81">
        <f t="shared" si="948"/>
        <v>1</v>
      </c>
      <c r="AD1977" s="81">
        <f t="shared" si="949"/>
        <v>52</v>
      </c>
      <c r="AE1977" s="81" t="str">
        <f t="shared" si="950"/>
        <v>1-52</v>
      </c>
      <c r="AF1977" s="152">
        <f t="shared" si="951"/>
        <v>0.1878333333333333</v>
      </c>
      <c r="AG1977" s="153">
        <f t="shared" si="952"/>
        <v>0</v>
      </c>
      <c r="AH1977" s="85">
        <f t="shared" si="953"/>
        <v>1</v>
      </c>
      <c r="AI1977" s="81">
        <f t="shared" si="954"/>
        <v>26</v>
      </c>
    </row>
    <row r="1978" spans="2:35" x14ac:dyDescent="0.25">
      <c r="B1978" s="50" t="s">
        <v>201</v>
      </c>
      <c r="C1978" s="85">
        <v>713</v>
      </c>
      <c r="D1978" s="283">
        <f t="shared" si="959"/>
        <v>1</v>
      </c>
      <c r="E1978" s="83"/>
      <c r="F1978" s="50" t="s">
        <v>1338</v>
      </c>
      <c r="G1978" s="70">
        <v>0.29166666666666669</v>
      </c>
      <c r="H1978" s="83"/>
      <c r="I1978" s="71">
        <v>44375</v>
      </c>
      <c r="J1978" s="50"/>
      <c r="K1978" s="71">
        <v>44375</v>
      </c>
      <c r="L1978" s="71">
        <v>44375</v>
      </c>
      <c r="M1978" s="83"/>
      <c r="N1978" s="83"/>
      <c r="O1978" s="83"/>
      <c r="P1978" s="50" t="s">
        <v>313</v>
      </c>
      <c r="Q1978" s="50" t="s">
        <v>47</v>
      </c>
      <c r="R1978" s="50" t="s">
        <v>443</v>
      </c>
      <c r="S1978" s="50" t="s">
        <v>337</v>
      </c>
      <c r="T1978" s="50" t="s">
        <v>184</v>
      </c>
      <c r="U1978" s="151">
        <f t="shared" si="940"/>
        <v>-44375</v>
      </c>
      <c r="V1978" s="50">
        <f t="shared" si="941"/>
        <v>0</v>
      </c>
      <c r="W1978" s="152">
        <f t="shared" si="942"/>
        <v>0</v>
      </c>
      <c r="X1978" s="152">
        <f t="shared" si="943"/>
        <v>0</v>
      </c>
      <c r="Y1978" s="134">
        <f t="shared" si="944"/>
        <v>1</v>
      </c>
      <c r="Z1978" s="152">
        <f t="shared" si="945"/>
        <v>0</v>
      </c>
      <c r="AA1978" s="152">
        <f t="shared" si="946"/>
        <v>0</v>
      </c>
      <c r="AB1978" s="91">
        <f t="shared" si="947"/>
        <v>0</v>
      </c>
      <c r="AC1978" s="81">
        <f t="shared" si="948"/>
        <v>1</v>
      </c>
      <c r="AD1978" s="81">
        <f t="shared" si="949"/>
        <v>52</v>
      </c>
      <c r="AE1978" s="81" t="str">
        <f t="shared" si="950"/>
        <v>1-52</v>
      </c>
      <c r="AF1978" s="152">
        <f t="shared" si="951"/>
        <v>0</v>
      </c>
      <c r="AG1978" s="153">
        <f t="shared" si="952"/>
        <v>0</v>
      </c>
      <c r="AH1978" s="85">
        <f t="shared" si="953"/>
        <v>1</v>
      </c>
      <c r="AI1978" s="81">
        <f t="shared" si="954"/>
        <v>26</v>
      </c>
    </row>
    <row r="1979" spans="2:35" x14ac:dyDescent="0.25">
      <c r="B1979" s="50" t="s">
        <v>158</v>
      </c>
      <c r="C1979" s="85">
        <v>714</v>
      </c>
      <c r="D1979" s="283">
        <f t="shared" si="959"/>
        <v>0</v>
      </c>
      <c r="E1979" s="50" t="s">
        <v>2772</v>
      </c>
      <c r="F1979" s="50" t="s">
        <v>903</v>
      </c>
      <c r="G1979" s="70">
        <v>0.3125</v>
      </c>
      <c r="H1979" s="70">
        <v>0.375</v>
      </c>
      <c r="I1979" s="71">
        <v>44375</v>
      </c>
      <c r="J1979" s="71">
        <v>44375</v>
      </c>
      <c r="K1979" s="71">
        <v>44375</v>
      </c>
      <c r="L1979" s="71">
        <v>44375</v>
      </c>
      <c r="M1979" s="70">
        <v>0.3125</v>
      </c>
      <c r="N1979" s="70">
        <v>0.35416666666666669</v>
      </c>
      <c r="O1979" s="50" t="s">
        <v>100</v>
      </c>
      <c r="P1979" s="50" t="s">
        <v>159</v>
      </c>
      <c r="Q1979" s="50" t="s">
        <v>77</v>
      </c>
      <c r="R1979" s="50" t="s">
        <v>443</v>
      </c>
      <c r="S1979" s="50" t="s">
        <v>336</v>
      </c>
      <c r="T1979" s="50" t="s">
        <v>184</v>
      </c>
      <c r="U1979" s="151">
        <f t="shared" si="940"/>
        <v>0</v>
      </c>
      <c r="V1979" s="50">
        <f t="shared" si="941"/>
        <v>1</v>
      </c>
      <c r="W1979" s="152">
        <f t="shared" si="942"/>
        <v>6.25E-2</v>
      </c>
      <c r="X1979" s="152">
        <f t="shared" si="943"/>
        <v>6.25E-2</v>
      </c>
      <c r="Y1979" s="134">
        <f t="shared" si="944"/>
        <v>1</v>
      </c>
      <c r="Z1979" s="152">
        <f t="shared" si="945"/>
        <v>0</v>
      </c>
      <c r="AA1979" s="152">
        <f t="shared" si="946"/>
        <v>6.25E-2</v>
      </c>
      <c r="AB1979" s="91">
        <f t="shared" si="947"/>
        <v>28</v>
      </c>
      <c r="AC1979" s="81">
        <f t="shared" si="948"/>
        <v>6</v>
      </c>
      <c r="AD1979" s="81">
        <f t="shared" si="949"/>
        <v>26</v>
      </c>
      <c r="AE1979" s="81" t="str">
        <f t="shared" si="950"/>
        <v>6-26</v>
      </c>
      <c r="AF1979" s="152">
        <f t="shared" si="951"/>
        <v>4.1666666666666685E-2</v>
      </c>
      <c r="AG1979" s="153">
        <f t="shared" si="952"/>
        <v>0</v>
      </c>
      <c r="AH1979" s="85">
        <f t="shared" si="953"/>
        <v>1</v>
      </c>
      <c r="AI1979" s="81">
        <f t="shared" si="954"/>
        <v>26</v>
      </c>
    </row>
    <row r="1980" spans="2:35" ht="30" x14ac:dyDescent="0.25">
      <c r="B1980" s="50" t="s">
        <v>158</v>
      </c>
      <c r="C1980" s="85">
        <v>714</v>
      </c>
      <c r="D1980" s="283">
        <f t="shared" si="959"/>
        <v>0</v>
      </c>
      <c r="E1980" s="72" t="s">
        <v>2773</v>
      </c>
      <c r="F1980" s="50" t="s">
        <v>934</v>
      </c>
      <c r="G1980" s="70">
        <v>0.3125</v>
      </c>
      <c r="H1980" s="70">
        <v>0.375</v>
      </c>
      <c r="I1980" s="71">
        <v>44375</v>
      </c>
      <c r="J1980" s="71">
        <v>44375</v>
      </c>
      <c r="K1980" s="71">
        <v>44375</v>
      </c>
      <c r="L1980" s="71">
        <v>44375</v>
      </c>
      <c r="M1980" s="70">
        <v>0.32291666666666669</v>
      </c>
      <c r="N1980" s="70">
        <v>0.375</v>
      </c>
      <c r="O1980" s="50" t="s">
        <v>84</v>
      </c>
      <c r="P1980" s="50" t="s">
        <v>159</v>
      </c>
      <c r="Q1980" s="50" t="s">
        <v>77</v>
      </c>
      <c r="R1980" s="50" t="s">
        <v>674</v>
      </c>
      <c r="S1980" s="50" t="s">
        <v>337</v>
      </c>
      <c r="T1980" s="50" t="s">
        <v>184</v>
      </c>
      <c r="U1980" s="151">
        <f t="shared" si="940"/>
        <v>0</v>
      </c>
      <c r="V1980" s="50">
        <f t="shared" si="941"/>
        <v>1</v>
      </c>
      <c r="W1980" s="152">
        <f t="shared" si="942"/>
        <v>6.25E-2</v>
      </c>
      <c r="X1980" s="152">
        <f t="shared" si="943"/>
        <v>6.25E-2</v>
      </c>
      <c r="Y1980" s="134">
        <f t="shared" si="944"/>
        <v>1</v>
      </c>
      <c r="Z1980" s="152">
        <f t="shared" si="945"/>
        <v>0</v>
      </c>
      <c r="AA1980" s="152">
        <f t="shared" si="946"/>
        <v>6.25E-2</v>
      </c>
      <c r="AB1980" s="91">
        <f t="shared" si="947"/>
        <v>28</v>
      </c>
      <c r="AC1980" s="81">
        <f t="shared" si="948"/>
        <v>6</v>
      </c>
      <c r="AD1980" s="81">
        <f t="shared" si="949"/>
        <v>26</v>
      </c>
      <c r="AE1980" s="81" t="str">
        <f t="shared" si="950"/>
        <v>6-26</v>
      </c>
      <c r="AF1980" s="152">
        <f t="shared" si="951"/>
        <v>5.2083333333333315E-2</v>
      </c>
      <c r="AG1980" s="153">
        <f t="shared" si="952"/>
        <v>0</v>
      </c>
      <c r="AH1980" s="85">
        <f t="shared" si="953"/>
        <v>1</v>
      </c>
      <c r="AI1980" s="81">
        <f t="shared" si="954"/>
        <v>26</v>
      </c>
    </row>
    <row r="1981" spans="2:35" x14ac:dyDescent="0.25">
      <c r="B1981" s="50" t="s">
        <v>158</v>
      </c>
      <c r="C1981" s="85">
        <v>714</v>
      </c>
      <c r="D1981" s="283">
        <f t="shared" si="959"/>
        <v>0</v>
      </c>
      <c r="E1981" s="72" t="s">
        <v>2774</v>
      </c>
      <c r="F1981" s="50" t="s">
        <v>903</v>
      </c>
      <c r="G1981" s="70">
        <v>0.3125</v>
      </c>
      <c r="H1981" s="70">
        <v>0.375</v>
      </c>
      <c r="I1981" s="71">
        <v>44375</v>
      </c>
      <c r="J1981" s="71">
        <v>44375</v>
      </c>
      <c r="K1981" s="71">
        <v>44375</v>
      </c>
      <c r="L1981" s="71">
        <v>44375</v>
      </c>
      <c r="M1981" s="70">
        <v>0.375</v>
      </c>
      <c r="N1981" s="70">
        <v>0.40277777777777773</v>
      </c>
      <c r="O1981" s="72" t="s">
        <v>2183</v>
      </c>
      <c r="P1981" s="50" t="s">
        <v>159</v>
      </c>
      <c r="Q1981" s="50" t="s">
        <v>77</v>
      </c>
      <c r="R1981" s="50" t="s">
        <v>2138</v>
      </c>
      <c r="S1981" s="50" t="s">
        <v>337</v>
      </c>
      <c r="T1981" s="50" t="s">
        <v>184</v>
      </c>
      <c r="U1981" s="151">
        <f t="shared" si="940"/>
        <v>0</v>
      </c>
      <c r="V1981" s="50">
        <f t="shared" si="941"/>
        <v>1</v>
      </c>
      <c r="W1981" s="152">
        <f t="shared" si="942"/>
        <v>6.25E-2</v>
      </c>
      <c r="X1981" s="152">
        <f t="shared" si="943"/>
        <v>6.25E-2</v>
      </c>
      <c r="Y1981" s="134">
        <f t="shared" si="944"/>
        <v>1</v>
      </c>
      <c r="Z1981" s="152">
        <f t="shared" si="945"/>
        <v>0</v>
      </c>
      <c r="AA1981" s="152">
        <f t="shared" si="946"/>
        <v>6.25E-2</v>
      </c>
      <c r="AB1981" s="91">
        <f t="shared" si="947"/>
        <v>28</v>
      </c>
      <c r="AC1981" s="81">
        <f t="shared" si="948"/>
        <v>6</v>
      </c>
      <c r="AD1981" s="81">
        <f t="shared" si="949"/>
        <v>26</v>
      </c>
      <c r="AE1981" s="81" t="str">
        <f t="shared" si="950"/>
        <v>6-26</v>
      </c>
      <c r="AF1981" s="152">
        <f t="shared" si="951"/>
        <v>2.7777777777777735E-2</v>
      </c>
      <c r="AG1981" s="153">
        <f t="shared" si="952"/>
        <v>0</v>
      </c>
      <c r="AH1981" s="85">
        <f t="shared" si="953"/>
        <v>1</v>
      </c>
      <c r="AI1981" s="81">
        <f t="shared" si="954"/>
        <v>26</v>
      </c>
    </row>
    <row r="1982" spans="2:35" x14ac:dyDescent="0.25">
      <c r="B1982" s="50" t="s">
        <v>158</v>
      </c>
      <c r="C1982" s="85">
        <v>714</v>
      </c>
      <c r="D1982" s="283">
        <f t="shared" si="959"/>
        <v>1</v>
      </c>
      <c r="E1982" s="72" t="s">
        <v>2775</v>
      </c>
      <c r="F1982" s="50" t="s">
        <v>903</v>
      </c>
      <c r="G1982" s="70">
        <v>0.3125</v>
      </c>
      <c r="H1982" s="70">
        <v>0.375</v>
      </c>
      <c r="I1982" s="71">
        <v>44375</v>
      </c>
      <c r="J1982" s="71">
        <v>44375</v>
      </c>
      <c r="K1982" s="71">
        <v>44375</v>
      </c>
      <c r="L1982" s="71">
        <v>44375</v>
      </c>
      <c r="M1982" s="70">
        <v>0.38194444444444442</v>
      </c>
      <c r="N1982" s="70">
        <v>0.4375</v>
      </c>
      <c r="O1982" s="72" t="s">
        <v>2176</v>
      </c>
      <c r="P1982" s="50" t="s">
        <v>159</v>
      </c>
      <c r="Q1982" s="50" t="s">
        <v>77</v>
      </c>
      <c r="R1982" s="50" t="s">
        <v>2138</v>
      </c>
      <c r="S1982" s="50" t="s">
        <v>337</v>
      </c>
      <c r="T1982" s="50" t="s">
        <v>184</v>
      </c>
      <c r="U1982" s="151">
        <f t="shared" si="940"/>
        <v>0</v>
      </c>
      <c r="V1982" s="50">
        <f t="shared" si="941"/>
        <v>1</v>
      </c>
      <c r="W1982" s="152">
        <f t="shared" si="942"/>
        <v>6.25E-2</v>
      </c>
      <c r="X1982" s="152">
        <f t="shared" si="943"/>
        <v>6.25E-2</v>
      </c>
      <c r="Y1982" s="134">
        <f t="shared" si="944"/>
        <v>1</v>
      </c>
      <c r="Z1982" s="152">
        <f t="shared" si="945"/>
        <v>0</v>
      </c>
      <c r="AA1982" s="152">
        <f t="shared" si="946"/>
        <v>6.25E-2</v>
      </c>
      <c r="AB1982" s="91">
        <f t="shared" si="947"/>
        <v>28</v>
      </c>
      <c r="AC1982" s="81">
        <f t="shared" si="948"/>
        <v>6</v>
      </c>
      <c r="AD1982" s="81">
        <f t="shared" si="949"/>
        <v>26</v>
      </c>
      <c r="AE1982" s="81" t="str">
        <f t="shared" si="950"/>
        <v>6-26</v>
      </c>
      <c r="AF1982" s="152">
        <f t="shared" si="951"/>
        <v>5.555555555555558E-2</v>
      </c>
      <c r="AG1982" s="153">
        <f t="shared" si="952"/>
        <v>0</v>
      </c>
      <c r="AH1982" s="85">
        <f t="shared" si="953"/>
        <v>1</v>
      </c>
      <c r="AI1982" s="81">
        <f t="shared" si="954"/>
        <v>26</v>
      </c>
    </row>
    <row r="1983" spans="2:35" x14ac:dyDescent="0.25">
      <c r="B1983" s="50" t="s">
        <v>203</v>
      </c>
      <c r="C1983" s="85">
        <v>715</v>
      </c>
      <c r="D1983" s="283">
        <f t="shared" si="959"/>
        <v>1</v>
      </c>
      <c r="E1983" s="72" t="s">
        <v>2776</v>
      </c>
      <c r="F1983" s="50" t="s">
        <v>887</v>
      </c>
      <c r="G1983" s="70">
        <v>0.3125</v>
      </c>
      <c r="H1983" s="70">
        <v>0.41666666666666669</v>
      </c>
      <c r="I1983" s="71">
        <v>44375</v>
      </c>
      <c r="J1983" s="71">
        <v>44375</v>
      </c>
      <c r="K1983" s="71">
        <v>44375</v>
      </c>
      <c r="L1983" s="71">
        <v>44375</v>
      </c>
      <c r="M1983" s="70">
        <v>0.3125</v>
      </c>
      <c r="N1983" s="70">
        <v>0.41666666666666669</v>
      </c>
      <c r="O1983" s="50" t="s">
        <v>400</v>
      </c>
      <c r="P1983" s="50" t="s">
        <v>264</v>
      </c>
      <c r="Q1983" s="50" t="s">
        <v>47</v>
      </c>
      <c r="R1983" s="50" t="s">
        <v>352</v>
      </c>
      <c r="S1983" s="50" t="s">
        <v>337</v>
      </c>
      <c r="T1983" s="50" t="s">
        <v>185</v>
      </c>
      <c r="U1983" s="151">
        <f t="shared" si="940"/>
        <v>0</v>
      </c>
      <c r="V1983" s="50">
        <f t="shared" si="941"/>
        <v>1</v>
      </c>
      <c r="W1983" s="152">
        <f t="shared" si="942"/>
        <v>0.10416666666666669</v>
      </c>
      <c r="X1983" s="152">
        <f t="shared" si="943"/>
        <v>0.10416666666666669</v>
      </c>
      <c r="Y1983" s="134">
        <f t="shared" si="944"/>
        <v>1</v>
      </c>
      <c r="Z1983" s="152">
        <f t="shared" si="945"/>
        <v>0</v>
      </c>
      <c r="AA1983" s="152">
        <f t="shared" si="946"/>
        <v>0.10416666666666669</v>
      </c>
      <c r="AB1983" s="91">
        <f t="shared" si="947"/>
        <v>28</v>
      </c>
      <c r="AC1983" s="81">
        <f t="shared" si="948"/>
        <v>6</v>
      </c>
      <c r="AD1983" s="81">
        <f t="shared" si="949"/>
        <v>26</v>
      </c>
      <c r="AE1983" s="81" t="str">
        <f t="shared" si="950"/>
        <v>6-26</v>
      </c>
      <c r="AF1983" s="152">
        <f t="shared" si="951"/>
        <v>0.10416666666666669</v>
      </c>
      <c r="AG1983" s="153">
        <f t="shared" si="952"/>
        <v>0</v>
      </c>
      <c r="AH1983" s="85">
        <f t="shared" si="953"/>
        <v>1</v>
      </c>
      <c r="AI1983" s="81">
        <f t="shared" si="954"/>
        <v>26</v>
      </c>
    </row>
    <row r="1984" spans="2:35" x14ac:dyDescent="0.25">
      <c r="B1984" s="50" t="s">
        <v>1979</v>
      </c>
      <c r="C1984" s="85">
        <v>716</v>
      </c>
      <c r="D1984" s="283">
        <f t="shared" si="959"/>
        <v>0</v>
      </c>
      <c r="E1984" s="72" t="s">
        <v>2777</v>
      </c>
      <c r="F1984" s="50" t="s">
        <v>2778</v>
      </c>
      <c r="G1984" s="70">
        <v>0.29166666666666669</v>
      </c>
      <c r="H1984" s="70">
        <v>0.375</v>
      </c>
      <c r="I1984" s="71">
        <v>44375</v>
      </c>
      <c r="J1984" s="71">
        <v>44377</v>
      </c>
      <c r="K1984" s="71">
        <v>44375</v>
      </c>
      <c r="L1984" s="71">
        <v>44375</v>
      </c>
      <c r="M1984" s="70">
        <v>0.3125</v>
      </c>
      <c r="N1984" s="70">
        <v>0.375</v>
      </c>
      <c r="O1984" s="50" t="s">
        <v>136</v>
      </c>
      <c r="P1984" s="50"/>
      <c r="Q1984" s="50" t="s">
        <v>77</v>
      </c>
      <c r="R1984" s="50" t="s">
        <v>350</v>
      </c>
      <c r="S1984" s="50" t="s">
        <v>336</v>
      </c>
      <c r="T1984" s="50"/>
      <c r="U1984" s="151">
        <f t="shared" si="940"/>
        <v>2</v>
      </c>
      <c r="V1984" s="50">
        <f t="shared" si="941"/>
        <v>1</v>
      </c>
      <c r="W1984" s="152">
        <f t="shared" si="942"/>
        <v>0.79193333333333327</v>
      </c>
      <c r="X1984" s="152">
        <f t="shared" si="943"/>
        <v>1.2913299999999999</v>
      </c>
      <c r="Y1984" s="134">
        <f t="shared" si="944"/>
        <v>1</v>
      </c>
      <c r="Z1984" s="152">
        <f t="shared" si="945"/>
        <v>0</v>
      </c>
      <c r="AA1984" s="152">
        <f t="shared" si="946"/>
        <v>1.2913299999999999</v>
      </c>
      <c r="AB1984" s="91">
        <f t="shared" si="947"/>
        <v>30</v>
      </c>
      <c r="AC1984" s="81">
        <f t="shared" si="948"/>
        <v>6</v>
      </c>
      <c r="AD1984" s="81">
        <f t="shared" si="949"/>
        <v>26</v>
      </c>
      <c r="AE1984" s="81" t="str">
        <f t="shared" si="950"/>
        <v>6-26</v>
      </c>
      <c r="AF1984" s="152">
        <f t="shared" si="951"/>
        <v>6.25E-2</v>
      </c>
      <c r="AG1984" s="153">
        <f t="shared" si="952"/>
        <v>0</v>
      </c>
      <c r="AH1984" s="85">
        <f t="shared" si="953"/>
        <v>1</v>
      </c>
      <c r="AI1984" s="81">
        <f t="shared" si="954"/>
        <v>26</v>
      </c>
    </row>
    <row r="1985" spans="2:35" ht="30" x14ac:dyDescent="0.25">
      <c r="B1985" s="50" t="s">
        <v>1979</v>
      </c>
      <c r="C1985" s="85">
        <v>716</v>
      </c>
      <c r="D1985" s="283">
        <f t="shared" si="959"/>
        <v>0</v>
      </c>
      <c r="E1985" s="72" t="s">
        <v>2779</v>
      </c>
      <c r="F1985" s="50" t="s">
        <v>2778</v>
      </c>
      <c r="G1985" s="70">
        <v>0.29166666666666669</v>
      </c>
      <c r="H1985" s="70">
        <v>0.375</v>
      </c>
      <c r="I1985" s="71">
        <v>44375</v>
      </c>
      <c r="J1985" s="71">
        <v>44377</v>
      </c>
      <c r="K1985" s="71">
        <v>44375</v>
      </c>
      <c r="L1985" s="71">
        <v>44375</v>
      </c>
      <c r="M1985" s="70">
        <v>0.3125</v>
      </c>
      <c r="N1985" s="70">
        <v>0.72916666666666663</v>
      </c>
      <c r="O1985" s="50" t="s">
        <v>270</v>
      </c>
      <c r="P1985" s="50"/>
      <c r="Q1985" s="50" t="s">
        <v>77</v>
      </c>
      <c r="R1985" s="50" t="s">
        <v>350</v>
      </c>
      <c r="S1985" s="50" t="s">
        <v>336</v>
      </c>
      <c r="T1985" s="50"/>
      <c r="U1985" s="151">
        <f t="shared" si="940"/>
        <v>2</v>
      </c>
      <c r="V1985" s="50">
        <f t="shared" si="941"/>
        <v>1</v>
      </c>
      <c r="W1985" s="152">
        <f t="shared" si="942"/>
        <v>0.79193333333333327</v>
      </c>
      <c r="X1985" s="152">
        <f t="shared" si="943"/>
        <v>1.2913299999999999</v>
      </c>
      <c r="Y1985" s="134">
        <f t="shared" si="944"/>
        <v>1</v>
      </c>
      <c r="Z1985" s="152">
        <f t="shared" si="945"/>
        <v>0</v>
      </c>
      <c r="AA1985" s="152">
        <f t="shared" si="946"/>
        <v>1.2913299999999999</v>
      </c>
      <c r="AB1985" s="91">
        <f t="shared" si="947"/>
        <v>30</v>
      </c>
      <c r="AC1985" s="81">
        <f t="shared" si="948"/>
        <v>6</v>
      </c>
      <c r="AD1985" s="81">
        <f t="shared" si="949"/>
        <v>26</v>
      </c>
      <c r="AE1985" s="81" t="str">
        <f t="shared" si="950"/>
        <v>6-26</v>
      </c>
      <c r="AF1985" s="152">
        <f t="shared" si="951"/>
        <v>0.33366666666666661</v>
      </c>
      <c r="AG1985" s="153">
        <f t="shared" si="952"/>
        <v>0</v>
      </c>
      <c r="AH1985" s="85">
        <f t="shared" si="953"/>
        <v>1</v>
      </c>
      <c r="AI1985" s="81">
        <f t="shared" si="954"/>
        <v>26</v>
      </c>
    </row>
    <row r="1986" spans="2:35" x14ac:dyDescent="0.25">
      <c r="B1986" s="50" t="s">
        <v>1979</v>
      </c>
      <c r="C1986" s="85">
        <v>716</v>
      </c>
      <c r="D1986" s="283">
        <f t="shared" si="959"/>
        <v>1</v>
      </c>
      <c r="E1986" s="50" t="s">
        <v>941</v>
      </c>
      <c r="F1986" s="50" t="s">
        <v>2778</v>
      </c>
      <c r="G1986" s="70">
        <v>0.29166666666666669</v>
      </c>
      <c r="H1986" s="70">
        <v>0.375</v>
      </c>
      <c r="I1986" s="71">
        <v>44375</v>
      </c>
      <c r="J1986" s="71">
        <v>44377</v>
      </c>
      <c r="K1986" s="71">
        <v>44376</v>
      </c>
      <c r="L1986" s="71">
        <v>44376</v>
      </c>
      <c r="M1986" s="70">
        <v>0.3125</v>
      </c>
      <c r="N1986" s="70">
        <v>0.375</v>
      </c>
      <c r="O1986" s="50" t="s">
        <v>270</v>
      </c>
      <c r="P1986" s="50"/>
      <c r="Q1986" s="50" t="s">
        <v>77</v>
      </c>
      <c r="R1986" s="50" t="s">
        <v>350</v>
      </c>
      <c r="S1986" s="50" t="s">
        <v>336</v>
      </c>
      <c r="T1986" s="50"/>
      <c r="U1986" s="151">
        <f t="shared" ref="U1986:U2049" si="975">+J1986-I1986</f>
        <v>2</v>
      </c>
      <c r="V1986" s="50">
        <f t="shared" ref="V1986:V2049" si="976">IF(AND(G1986&lt;&gt;"",H1986&lt;&gt;""),1,0)</f>
        <v>1</v>
      </c>
      <c r="W1986" s="152">
        <f t="shared" ref="W1986:W2049" si="977">IF(OR(V1986=0,G1986="",H1986=""),0,IF(AND(V1986=1,U1986&lt;1,I1986=J1986,(H1986-G1986)&lt;=0.2075),H1986-G1986,IF(AND(V1986=1,U1986&lt;1,I1986=J1986,(H1986-G1986)&gt;0.2075),H1986-G1986-0.083,IF(AND(V1986=1,U1986&gt;1),((U1986-1)*0.3541)+(H1986-$AE$5)+($AF$5-G1986-0.083),IF(AND(V1986=1,U1986=1,I1986&lt;&gt;J1986,(H1986-G1986)&lt;=0.332),(H1986-$AE$5)+($AF$5-G1986)-0.166,(H1986-$AE$5)+($AF$5-G1986))))))</f>
        <v>0.79193333333333327</v>
      </c>
      <c r="X1986" s="152">
        <f t="shared" ref="X1986:X2049" si="978">IF(OR(V1986=0,G1986="",H1986=""),0,IF(AND(V1986=1,U1986&lt;1,I1986=J1986,(H1986-G1986)&lt;=0.2075),H1986-G1986,IF(AND(V1986=1,U1986&lt;1,I1986=J1986,(H1986-G1986)&gt;0.2075),H1986-G1986-0.04167,IF(AND(V1986=1,U1986&gt;1),((U1986-1)*0.583)+(H1986-$AE$3)+($AF$3-G1986-0.04167),IF(AND(V1986=1,U1986=1,I1986&lt;&gt;J1986,(H1986-G1986)&lt;=0.332),(H1986-$AE$3)+($AF$3-G1986)-0.166,(H1986-$AE$3)+($AF$3-G1986))))))</f>
        <v>1.2913299999999999</v>
      </c>
      <c r="Y1986" s="134">
        <f t="shared" ref="Y1986:Y2049" si="979">IFERROR(IF(H1986&gt;VLOOKUP(T1986,$AH$2:$AI$5,2,0),0,1),1)</f>
        <v>1</v>
      </c>
      <c r="Z1986" s="152">
        <f t="shared" ref="Z1986:Z2049" si="980">IF(Y1986=1,0,($AF$3-H1986))</f>
        <v>0</v>
      </c>
      <c r="AA1986" s="152">
        <f t="shared" ref="AA1986:AA2049" si="981">X1986+Z1986</f>
        <v>1.2913299999999999</v>
      </c>
      <c r="AB1986" s="91">
        <f t="shared" ref="AB1986:AB2049" si="982">DAY(J1986)</f>
        <v>30</v>
      </c>
      <c r="AC1986" s="81">
        <f t="shared" ref="AC1986:AC2049" si="983">MONTH(J1986)</f>
        <v>6</v>
      </c>
      <c r="AD1986" s="81">
        <f t="shared" ref="AD1986:AD2049" si="984">WEEKNUM(J1986,21)</f>
        <v>26</v>
      </c>
      <c r="AE1986" s="81" t="str">
        <f t="shared" ref="AE1986:AE2049" si="985">AC1986&amp;"-"&amp;AD1986</f>
        <v>6-26</v>
      </c>
      <c r="AF1986" s="152">
        <f t="shared" ref="AF1986:AF2049" si="986">IFERROR(IF(OR(AH1986=0,M1986="",N1986=""),0,IF(AND(AH1986=1,AG1986&lt;1,K1986=L1986,(N1986-M1986)&lt;=0.2075),N1986-M1986,IF(AND(AH1986=1,AG1986&lt;1,K1986=L1986,(N1986-M1986)&gt;0.2075),N1986-M1986-0.083,IF(AND(AH1986=1,AG1986&gt;1),((AG1986-1)*0.3541)+(N1986-$AE$5)+($AF$5-M1986-0.083),IF(AND(AH1986=1,AG1986=1,K1986&lt;&gt;L1986,(N1986-M1986)&lt;=0.332),(N1986-$AE$5)+($AF$5-M1986)-0.166,(N1986-$AE$5)+($AF$5-M1986)))))),"")</f>
        <v>6.25E-2</v>
      </c>
      <c r="AG1986" s="153">
        <f t="shared" ref="AG1986:AG2049" si="987">(L1986-K1986)</f>
        <v>0</v>
      </c>
      <c r="AH1986" s="85">
        <f t="shared" ref="AH1986:AH2049" si="988">IF(AND(R1986&lt;&gt;"",S1986&lt;&gt;""),1,0)</f>
        <v>1</v>
      </c>
      <c r="AI1986" s="81">
        <f t="shared" ref="AI1986:AI2049" si="989">WEEKNUM(L1986,21)</f>
        <v>26</v>
      </c>
    </row>
    <row r="1987" spans="2:35" ht="45" x14ac:dyDescent="0.25">
      <c r="B1987" s="50" t="s">
        <v>125</v>
      </c>
      <c r="C1987" s="85">
        <v>717</v>
      </c>
      <c r="D1987" s="283">
        <f t="shared" si="959"/>
        <v>0</v>
      </c>
      <c r="E1987" s="72" t="s">
        <v>2780</v>
      </c>
      <c r="F1987" s="50" t="s">
        <v>441</v>
      </c>
      <c r="G1987" s="70">
        <v>0.3125</v>
      </c>
      <c r="H1987" s="70">
        <v>0.38541666666666669</v>
      </c>
      <c r="I1987" s="71">
        <v>44375</v>
      </c>
      <c r="J1987" s="71">
        <v>44376</v>
      </c>
      <c r="K1987" s="71">
        <v>44375</v>
      </c>
      <c r="L1987" s="71">
        <v>44375</v>
      </c>
      <c r="M1987" s="70">
        <v>0.3125</v>
      </c>
      <c r="N1987" s="70">
        <v>0.40277777777777773</v>
      </c>
      <c r="O1987" s="50" t="s">
        <v>684</v>
      </c>
      <c r="P1987" s="50" t="s">
        <v>87</v>
      </c>
      <c r="Q1987" s="50" t="s">
        <v>77</v>
      </c>
      <c r="R1987" s="50" t="s">
        <v>338</v>
      </c>
      <c r="S1987" s="50" t="s">
        <v>337</v>
      </c>
      <c r="T1987" s="50" t="s">
        <v>186</v>
      </c>
      <c r="U1987" s="151">
        <f t="shared" si="975"/>
        <v>1</v>
      </c>
      <c r="V1987" s="50">
        <f t="shared" si="976"/>
        <v>1</v>
      </c>
      <c r="W1987" s="152">
        <f t="shared" si="977"/>
        <v>0.34441666666666659</v>
      </c>
      <c r="X1987" s="152">
        <f t="shared" si="978"/>
        <v>0.57358333333333333</v>
      </c>
      <c r="Y1987" s="134">
        <f t="shared" si="979"/>
        <v>1</v>
      </c>
      <c r="Z1987" s="152">
        <f t="shared" si="980"/>
        <v>0</v>
      </c>
      <c r="AA1987" s="152">
        <f t="shared" si="981"/>
        <v>0.57358333333333333</v>
      </c>
      <c r="AB1987" s="91">
        <f t="shared" si="982"/>
        <v>29</v>
      </c>
      <c r="AC1987" s="81">
        <f t="shared" si="983"/>
        <v>6</v>
      </c>
      <c r="AD1987" s="81">
        <f t="shared" si="984"/>
        <v>26</v>
      </c>
      <c r="AE1987" s="81" t="str">
        <f t="shared" si="985"/>
        <v>6-26</v>
      </c>
      <c r="AF1987" s="152">
        <f t="shared" si="986"/>
        <v>9.0277777777777735E-2</v>
      </c>
      <c r="AG1987" s="153">
        <f t="shared" si="987"/>
        <v>0</v>
      </c>
      <c r="AH1987" s="85">
        <f t="shared" si="988"/>
        <v>1</v>
      </c>
      <c r="AI1987" s="81">
        <f t="shared" si="989"/>
        <v>26</v>
      </c>
    </row>
    <row r="1988" spans="2:35" x14ac:dyDescent="0.25">
      <c r="B1988" s="50" t="s">
        <v>125</v>
      </c>
      <c r="C1988" s="85">
        <v>717</v>
      </c>
      <c r="D1988" s="283">
        <f t="shared" si="959"/>
        <v>0</v>
      </c>
      <c r="E1988" s="72" t="s">
        <v>2781</v>
      </c>
      <c r="F1988" s="50" t="s">
        <v>903</v>
      </c>
      <c r="G1988" s="70">
        <v>0.3125</v>
      </c>
      <c r="H1988" s="70">
        <v>0.38541666666666669</v>
      </c>
      <c r="I1988" s="71">
        <v>44375</v>
      </c>
      <c r="J1988" s="71">
        <v>44376</v>
      </c>
      <c r="K1988" s="71">
        <v>44375</v>
      </c>
      <c r="L1988" s="71">
        <v>44375</v>
      </c>
      <c r="M1988" s="70">
        <v>0.3125</v>
      </c>
      <c r="N1988" s="70">
        <v>0.36458333333333331</v>
      </c>
      <c r="O1988" s="50" t="s">
        <v>72</v>
      </c>
      <c r="P1988" s="50" t="s">
        <v>87</v>
      </c>
      <c r="Q1988" s="50" t="s">
        <v>47</v>
      </c>
      <c r="R1988" s="50" t="s">
        <v>443</v>
      </c>
      <c r="S1988" s="50" t="s">
        <v>337</v>
      </c>
      <c r="T1988" s="50" t="s">
        <v>186</v>
      </c>
      <c r="U1988" s="151">
        <f t="shared" si="975"/>
        <v>1</v>
      </c>
      <c r="V1988" s="50">
        <f t="shared" si="976"/>
        <v>1</v>
      </c>
      <c r="W1988" s="152">
        <f t="shared" si="977"/>
        <v>0.34441666666666659</v>
      </c>
      <c r="X1988" s="152">
        <f t="shared" si="978"/>
        <v>0.57358333333333333</v>
      </c>
      <c r="Y1988" s="134">
        <f t="shared" si="979"/>
        <v>1</v>
      </c>
      <c r="Z1988" s="152">
        <f t="shared" si="980"/>
        <v>0</v>
      </c>
      <c r="AA1988" s="152">
        <f t="shared" si="981"/>
        <v>0.57358333333333333</v>
      </c>
      <c r="AB1988" s="91">
        <f t="shared" si="982"/>
        <v>29</v>
      </c>
      <c r="AC1988" s="81">
        <f t="shared" si="983"/>
        <v>6</v>
      </c>
      <c r="AD1988" s="81">
        <f t="shared" si="984"/>
        <v>26</v>
      </c>
      <c r="AE1988" s="81" t="str">
        <f t="shared" si="985"/>
        <v>6-26</v>
      </c>
      <c r="AF1988" s="152">
        <f t="shared" si="986"/>
        <v>5.2083333333333315E-2</v>
      </c>
      <c r="AG1988" s="153">
        <f t="shared" si="987"/>
        <v>0</v>
      </c>
      <c r="AH1988" s="85">
        <f t="shared" si="988"/>
        <v>1</v>
      </c>
      <c r="AI1988" s="81">
        <f t="shared" si="989"/>
        <v>26</v>
      </c>
    </row>
    <row r="1989" spans="2:35" x14ac:dyDescent="0.25">
      <c r="B1989" s="50" t="s">
        <v>125</v>
      </c>
      <c r="C1989" s="85">
        <v>717</v>
      </c>
      <c r="D1989" s="283">
        <f t="shared" si="959"/>
        <v>1</v>
      </c>
      <c r="E1989" s="72" t="s">
        <v>515</v>
      </c>
      <c r="F1989" s="50" t="s">
        <v>517</v>
      </c>
      <c r="G1989" s="70">
        <v>0.3125</v>
      </c>
      <c r="H1989" s="70">
        <v>0.38541666666666669</v>
      </c>
      <c r="I1989" s="71">
        <v>44375</v>
      </c>
      <c r="J1989" s="71">
        <v>44376</v>
      </c>
      <c r="K1989" s="71">
        <v>44375</v>
      </c>
      <c r="L1989" s="71">
        <v>44376</v>
      </c>
      <c r="M1989" s="70">
        <v>0.45833333333333331</v>
      </c>
      <c r="N1989" s="70">
        <v>0.38541666666666669</v>
      </c>
      <c r="O1989" s="50" t="s">
        <v>1916</v>
      </c>
      <c r="P1989" s="50" t="s">
        <v>87</v>
      </c>
      <c r="Q1989" s="50" t="s">
        <v>77</v>
      </c>
      <c r="R1989" s="50" t="s">
        <v>517</v>
      </c>
      <c r="S1989" s="50" t="s">
        <v>336</v>
      </c>
      <c r="T1989" s="50" t="s">
        <v>186</v>
      </c>
      <c r="U1989" s="151">
        <f t="shared" si="975"/>
        <v>1</v>
      </c>
      <c r="V1989" s="50">
        <f t="shared" si="976"/>
        <v>1</v>
      </c>
      <c r="W1989" s="152">
        <f t="shared" si="977"/>
        <v>0.34441666666666659</v>
      </c>
      <c r="X1989" s="152">
        <f t="shared" si="978"/>
        <v>0.57358333333333333</v>
      </c>
      <c r="Y1989" s="134">
        <f t="shared" si="979"/>
        <v>1</v>
      </c>
      <c r="Z1989" s="152">
        <f t="shared" si="980"/>
        <v>0</v>
      </c>
      <c r="AA1989" s="152">
        <f t="shared" si="981"/>
        <v>0.57358333333333333</v>
      </c>
      <c r="AB1989" s="91">
        <f t="shared" si="982"/>
        <v>29</v>
      </c>
      <c r="AC1989" s="81">
        <f t="shared" si="983"/>
        <v>6</v>
      </c>
      <c r="AD1989" s="81">
        <f t="shared" si="984"/>
        <v>26</v>
      </c>
      <c r="AE1989" s="81" t="str">
        <f t="shared" si="985"/>
        <v>6-26</v>
      </c>
      <c r="AF1989" s="152">
        <f t="shared" si="986"/>
        <v>0.19858333333333331</v>
      </c>
      <c r="AG1989" s="153">
        <f t="shared" si="987"/>
        <v>1</v>
      </c>
      <c r="AH1989" s="85">
        <f t="shared" si="988"/>
        <v>1</v>
      </c>
      <c r="AI1989" s="81">
        <f t="shared" si="989"/>
        <v>26</v>
      </c>
    </row>
    <row r="1990" spans="2:35" x14ac:dyDescent="0.25">
      <c r="B1990" s="50" t="s">
        <v>1091</v>
      </c>
      <c r="C1990" s="85">
        <v>718</v>
      </c>
      <c r="D1990" s="283">
        <f t="shared" si="959"/>
        <v>0</v>
      </c>
      <c r="E1990" s="50" t="s">
        <v>247</v>
      </c>
      <c r="F1990" s="50" t="s">
        <v>891</v>
      </c>
      <c r="G1990" s="70">
        <v>0.3125</v>
      </c>
      <c r="H1990" s="70">
        <v>0.40972222222222227</v>
      </c>
      <c r="I1990" s="71">
        <v>44375</v>
      </c>
      <c r="J1990" s="71">
        <v>44375</v>
      </c>
      <c r="K1990" s="71">
        <v>44375</v>
      </c>
      <c r="L1990" s="71">
        <v>44375</v>
      </c>
      <c r="M1990" s="70">
        <v>0.36458333333333331</v>
      </c>
      <c r="N1990" s="70">
        <v>0.38541666666666669</v>
      </c>
      <c r="O1990" s="50" t="s">
        <v>72</v>
      </c>
      <c r="P1990" s="50" t="s">
        <v>1604</v>
      </c>
      <c r="Q1990" s="50" t="s">
        <v>47</v>
      </c>
      <c r="R1990" s="50" t="s">
        <v>443</v>
      </c>
      <c r="S1990" s="50" t="s">
        <v>337</v>
      </c>
      <c r="T1990" s="50" t="s">
        <v>186</v>
      </c>
      <c r="U1990" s="151">
        <f t="shared" si="975"/>
        <v>0</v>
      </c>
      <c r="V1990" s="50">
        <f t="shared" si="976"/>
        <v>1</v>
      </c>
      <c r="W1990" s="152">
        <f t="shared" si="977"/>
        <v>9.7222222222222265E-2</v>
      </c>
      <c r="X1990" s="152">
        <f t="shared" si="978"/>
        <v>9.7222222222222265E-2</v>
      </c>
      <c r="Y1990" s="134">
        <f t="shared" si="979"/>
        <v>1</v>
      </c>
      <c r="Z1990" s="152">
        <f t="shared" si="980"/>
        <v>0</v>
      </c>
      <c r="AA1990" s="152">
        <f t="shared" si="981"/>
        <v>9.7222222222222265E-2</v>
      </c>
      <c r="AB1990" s="91">
        <f t="shared" si="982"/>
        <v>28</v>
      </c>
      <c r="AC1990" s="81">
        <f t="shared" si="983"/>
        <v>6</v>
      </c>
      <c r="AD1990" s="81">
        <f t="shared" si="984"/>
        <v>26</v>
      </c>
      <c r="AE1990" s="81" t="str">
        <f t="shared" si="985"/>
        <v>6-26</v>
      </c>
      <c r="AF1990" s="152">
        <f t="shared" si="986"/>
        <v>2.083333333333337E-2</v>
      </c>
      <c r="AG1990" s="153">
        <f t="shared" si="987"/>
        <v>0</v>
      </c>
      <c r="AH1990" s="85">
        <f t="shared" si="988"/>
        <v>1</v>
      </c>
      <c r="AI1990" s="81">
        <f t="shared" si="989"/>
        <v>26</v>
      </c>
    </row>
    <row r="1991" spans="2:35" x14ac:dyDescent="0.25">
      <c r="B1991" s="50" t="s">
        <v>1091</v>
      </c>
      <c r="C1991" s="85">
        <v>718</v>
      </c>
      <c r="D1991" s="283">
        <f t="shared" si="959"/>
        <v>1</v>
      </c>
      <c r="E1991" s="50" t="s">
        <v>2782</v>
      </c>
      <c r="F1991" s="50" t="s">
        <v>890</v>
      </c>
      <c r="G1991" s="70">
        <v>0.3125</v>
      </c>
      <c r="H1991" s="70">
        <v>0.40972222222222227</v>
      </c>
      <c r="I1991" s="71">
        <v>44375</v>
      </c>
      <c r="J1991" s="71">
        <v>44375</v>
      </c>
      <c r="K1991" s="71">
        <v>44375</v>
      </c>
      <c r="L1991" s="71">
        <v>44375</v>
      </c>
      <c r="M1991" s="70">
        <v>0.38541666666666669</v>
      </c>
      <c r="N1991" s="70">
        <v>0.40972222222222227</v>
      </c>
      <c r="O1991" s="50" t="s">
        <v>271</v>
      </c>
      <c r="P1991" s="50" t="s">
        <v>1604</v>
      </c>
      <c r="Q1991" s="50" t="s">
        <v>77</v>
      </c>
      <c r="R1991" s="50" t="s">
        <v>380</v>
      </c>
      <c r="S1991" s="50" t="s">
        <v>337</v>
      </c>
      <c r="T1991" s="50" t="s">
        <v>186</v>
      </c>
      <c r="U1991" s="151">
        <f t="shared" si="975"/>
        <v>0</v>
      </c>
      <c r="V1991" s="50">
        <f t="shared" si="976"/>
        <v>1</v>
      </c>
      <c r="W1991" s="152">
        <f t="shared" si="977"/>
        <v>9.7222222222222265E-2</v>
      </c>
      <c r="X1991" s="152">
        <f t="shared" si="978"/>
        <v>9.7222222222222265E-2</v>
      </c>
      <c r="Y1991" s="134">
        <f t="shared" si="979"/>
        <v>1</v>
      </c>
      <c r="Z1991" s="152">
        <f t="shared" si="980"/>
        <v>0</v>
      </c>
      <c r="AA1991" s="152">
        <f t="shared" si="981"/>
        <v>9.7222222222222265E-2</v>
      </c>
      <c r="AB1991" s="91">
        <f t="shared" si="982"/>
        <v>28</v>
      </c>
      <c r="AC1991" s="81">
        <f t="shared" si="983"/>
        <v>6</v>
      </c>
      <c r="AD1991" s="81">
        <f t="shared" si="984"/>
        <v>26</v>
      </c>
      <c r="AE1991" s="81" t="str">
        <f t="shared" si="985"/>
        <v>6-26</v>
      </c>
      <c r="AF1991" s="152">
        <f t="shared" si="986"/>
        <v>2.430555555555558E-2</v>
      </c>
      <c r="AG1991" s="153">
        <f t="shared" si="987"/>
        <v>0</v>
      </c>
      <c r="AH1991" s="85">
        <f t="shared" si="988"/>
        <v>1</v>
      </c>
      <c r="AI1991" s="81">
        <f t="shared" si="989"/>
        <v>26</v>
      </c>
    </row>
    <row r="1992" spans="2:35" ht="30" x14ac:dyDescent="0.25">
      <c r="B1992" s="50" t="s">
        <v>88</v>
      </c>
      <c r="C1992" s="85">
        <v>719</v>
      </c>
      <c r="D1992" s="283">
        <f t="shared" si="959"/>
        <v>1</v>
      </c>
      <c r="E1992" s="72" t="s">
        <v>2783</v>
      </c>
      <c r="F1992" s="50" t="s">
        <v>344</v>
      </c>
      <c r="G1992" s="70">
        <v>0.3125</v>
      </c>
      <c r="H1992" s="70">
        <v>0.51388888888888895</v>
      </c>
      <c r="I1992" s="71">
        <v>44375</v>
      </c>
      <c r="J1992" s="71">
        <v>44375</v>
      </c>
      <c r="K1992" s="71">
        <v>44375</v>
      </c>
      <c r="L1992" s="71">
        <v>44375</v>
      </c>
      <c r="M1992" s="70">
        <v>0.36458333333333331</v>
      </c>
      <c r="N1992" s="70">
        <v>0.51388888888888895</v>
      </c>
      <c r="O1992" s="50" t="s">
        <v>738</v>
      </c>
      <c r="P1992" s="50" t="s">
        <v>89</v>
      </c>
      <c r="Q1992" s="50" t="s">
        <v>77</v>
      </c>
      <c r="R1992" s="50" t="s">
        <v>344</v>
      </c>
      <c r="S1992" s="50" t="s">
        <v>336</v>
      </c>
      <c r="T1992" s="50" t="s">
        <v>184</v>
      </c>
      <c r="U1992" s="151">
        <f t="shared" si="975"/>
        <v>0</v>
      </c>
      <c r="V1992" s="50">
        <f t="shared" si="976"/>
        <v>1</v>
      </c>
      <c r="W1992" s="152">
        <f t="shared" si="977"/>
        <v>0.20138888888888895</v>
      </c>
      <c r="X1992" s="152">
        <f t="shared" si="978"/>
        <v>0.20138888888888895</v>
      </c>
      <c r="Y1992" s="134">
        <f t="shared" si="979"/>
        <v>1</v>
      </c>
      <c r="Z1992" s="152">
        <f t="shared" si="980"/>
        <v>0</v>
      </c>
      <c r="AA1992" s="152">
        <f t="shared" si="981"/>
        <v>0.20138888888888895</v>
      </c>
      <c r="AB1992" s="91">
        <f t="shared" si="982"/>
        <v>28</v>
      </c>
      <c r="AC1992" s="81">
        <f t="shared" si="983"/>
        <v>6</v>
      </c>
      <c r="AD1992" s="81">
        <f t="shared" si="984"/>
        <v>26</v>
      </c>
      <c r="AE1992" s="81" t="str">
        <f t="shared" si="985"/>
        <v>6-26</v>
      </c>
      <c r="AF1992" s="152">
        <f t="shared" si="986"/>
        <v>0.14930555555555564</v>
      </c>
      <c r="AG1992" s="153">
        <f t="shared" si="987"/>
        <v>0</v>
      </c>
      <c r="AH1992" s="85">
        <f t="shared" si="988"/>
        <v>1</v>
      </c>
      <c r="AI1992" s="81">
        <f t="shared" si="989"/>
        <v>26</v>
      </c>
    </row>
    <row r="1993" spans="2:35" x14ac:dyDescent="0.25">
      <c r="B1993" s="50" t="s">
        <v>69</v>
      </c>
      <c r="C1993" s="85">
        <v>720</v>
      </c>
      <c r="D1993" s="283">
        <f t="shared" si="959"/>
        <v>0</v>
      </c>
      <c r="E1993" s="50" t="s">
        <v>2784</v>
      </c>
      <c r="F1993" s="50" t="s">
        <v>891</v>
      </c>
      <c r="G1993" s="70">
        <v>0.375</v>
      </c>
      <c r="H1993" s="70">
        <v>0.60902777777777783</v>
      </c>
      <c r="I1993" s="71">
        <v>44375</v>
      </c>
      <c r="J1993" s="71">
        <v>44375</v>
      </c>
      <c r="K1993" s="71">
        <v>44375</v>
      </c>
      <c r="L1993" s="71">
        <v>44375</v>
      </c>
      <c r="M1993" s="70">
        <v>0.38541666666666669</v>
      </c>
      <c r="N1993" s="70">
        <v>0.4375</v>
      </c>
      <c r="O1993" s="50" t="s">
        <v>72</v>
      </c>
      <c r="P1993" s="50"/>
      <c r="Q1993" s="50" t="s">
        <v>47</v>
      </c>
      <c r="R1993" s="50" t="s">
        <v>443</v>
      </c>
      <c r="S1993" s="50" t="s">
        <v>337</v>
      </c>
      <c r="T1993" s="50" t="s">
        <v>184</v>
      </c>
      <c r="U1993" s="151">
        <f t="shared" si="975"/>
        <v>0</v>
      </c>
      <c r="V1993" s="50">
        <f t="shared" si="976"/>
        <v>1</v>
      </c>
      <c r="W1993" s="152">
        <f t="shared" si="977"/>
        <v>0.15102777777777782</v>
      </c>
      <c r="X1993" s="152">
        <f t="shared" si="978"/>
        <v>0.19235777777777785</v>
      </c>
      <c r="Y1993" s="134">
        <f t="shared" si="979"/>
        <v>1</v>
      </c>
      <c r="Z1993" s="152">
        <f t="shared" si="980"/>
        <v>0</v>
      </c>
      <c r="AA1993" s="152">
        <f t="shared" si="981"/>
        <v>0.19235777777777785</v>
      </c>
      <c r="AB1993" s="91">
        <f t="shared" si="982"/>
        <v>28</v>
      </c>
      <c r="AC1993" s="81">
        <f t="shared" si="983"/>
        <v>6</v>
      </c>
      <c r="AD1993" s="81">
        <f t="shared" si="984"/>
        <v>26</v>
      </c>
      <c r="AE1993" s="81" t="str">
        <f t="shared" si="985"/>
        <v>6-26</v>
      </c>
      <c r="AF1993" s="152">
        <f t="shared" si="986"/>
        <v>5.2083333333333315E-2</v>
      </c>
      <c r="AG1993" s="153">
        <f t="shared" si="987"/>
        <v>0</v>
      </c>
      <c r="AH1993" s="85">
        <f t="shared" si="988"/>
        <v>1</v>
      </c>
      <c r="AI1993" s="81">
        <f t="shared" si="989"/>
        <v>26</v>
      </c>
    </row>
    <row r="1994" spans="2:35" x14ac:dyDescent="0.25">
      <c r="B1994" s="50" t="s">
        <v>69</v>
      </c>
      <c r="C1994" s="85">
        <v>720</v>
      </c>
      <c r="D1994" s="283">
        <f t="shared" si="959"/>
        <v>0</v>
      </c>
      <c r="E1994" s="50" t="s">
        <v>2454</v>
      </c>
      <c r="F1994" s="50" t="s">
        <v>950</v>
      </c>
      <c r="G1994" s="70">
        <v>0.375</v>
      </c>
      <c r="H1994" s="70">
        <v>0.60902777777777783</v>
      </c>
      <c r="I1994" s="71">
        <v>44375</v>
      </c>
      <c r="J1994" s="71">
        <v>44375</v>
      </c>
      <c r="K1994" s="71">
        <v>44375</v>
      </c>
      <c r="L1994" s="71">
        <v>44375</v>
      </c>
      <c r="M1994" s="70">
        <v>0.40972222222222227</v>
      </c>
      <c r="N1994" s="70">
        <v>0.60902777777777783</v>
      </c>
      <c r="O1994" s="50" t="s">
        <v>271</v>
      </c>
      <c r="P1994" s="50"/>
      <c r="Q1994" s="50" t="s">
        <v>77</v>
      </c>
      <c r="R1994" s="50" t="s">
        <v>443</v>
      </c>
      <c r="S1994" s="50" t="s">
        <v>336</v>
      </c>
      <c r="T1994" s="50" t="s">
        <v>184</v>
      </c>
      <c r="U1994" s="151">
        <f t="shared" si="975"/>
        <v>0</v>
      </c>
      <c r="V1994" s="50">
        <f t="shared" si="976"/>
        <v>1</v>
      </c>
      <c r="W1994" s="152">
        <f t="shared" si="977"/>
        <v>0.15102777777777782</v>
      </c>
      <c r="X1994" s="152">
        <f t="shared" si="978"/>
        <v>0.19235777777777785</v>
      </c>
      <c r="Y1994" s="134">
        <f t="shared" si="979"/>
        <v>1</v>
      </c>
      <c r="Z1994" s="152">
        <f t="shared" si="980"/>
        <v>0</v>
      </c>
      <c r="AA1994" s="152">
        <f t="shared" si="981"/>
        <v>0.19235777777777785</v>
      </c>
      <c r="AB1994" s="91">
        <f t="shared" si="982"/>
        <v>28</v>
      </c>
      <c r="AC1994" s="81">
        <f t="shared" si="983"/>
        <v>6</v>
      </c>
      <c r="AD1994" s="81">
        <f t="shared" si="984"/>
        <v>26</v>
      </c>
      <c r="AE1994" s="81" t="str">
        <f t="shared" si="985"/>
        <v>6-26</v>
      </c>
      <c r="AF1994" s="152">
        <f t="shared" si="986"/>
        <v>0.19930555555555557</v>
      </c>
      <c r="AG1994" s="153">
        <f t="shared" si="987"/>
        <v>0</v>
      </c>
      <c r="AH1994" s="85">
        <f t="shared" si="988"/>
        <v>1</v>
      </c>
      <c r="AI1994" s="81">
        <f t="shared" si="989"/>
        <v>26</v>
      </c>
    </row>
    <row r="1995" spans="2:35" ht="30" x14ac:dyDescent="0.25">
      <c r="B1995" s="50" t="s">
        <v>69</v>
      </c>
      <c r="C1995" s="85">
        <v>720</v>
      </c>
      <c r="D1995" s="283">
        <f t="shared" si="959"/>
        <v>0</v>
      </c>
      <c r="E1995" s="50" t="s">
        <v>2785</v>
      </c>
      <c r="F1995" s="50" t="s">
        <v>950</v>
      </c>
      <c r="G1995" s="70">
        <v>0.375</v>
      </c>
      <c r="H1995" s="70">
        <v>0.60902777777777783</v>
      </c>
      <c r="I1995" s="71">
        <v>44375</v>
      </c>
      <c r="J1995" s="71">
        <v>44375</v>
      </c>
      <c r="K1995" s="71">
        <v>44375</v>
      </c>
      <c r="L1995" s="71">
        <v>44375</v>
      </c>
      <c r="M1995" s="70">
        <v>0.41666666666666669</v>
      </c>
      <c r="N1995" s="70">
        <v>0.45833333333333331</v>
      </c>
      <c r="O1995" s="72" t="s">
        <v>986</v>
      </c>
      <c r="P1995" s="50"/>
      <c r="Q1995" s="50" t="s">
        <v>77</v>
      </c>
      <c r="R1995" s="50" t="s">
        <v>443</v>
      </c>
      <c r="S1995" s="50" t="s">
        <v>337</v>
      </c>
      <c r="T1995" s="50" t="s">
        <v>184</v>
      </c>
      <c r="U1995" s="151">
        <f t="shared" si="975"/>
        <v>0</v>
      </c>
      <c r="V1995" s="50">
        <f t="shared" si="976"/>
        <v>1</v>
      </c>
      <c r="W1995" s="152">
        <f t="shared" si="977"/>
        <v>0.15102777777777782</v>
      </c>
      <c r="X1995" s="152">
        <f t="shared" si="978"/>
        <v>0.19235777777777785</v>
      </c>
      <c r="Y1995" s="134">
        <f t="shared" si="979"/>
        <v>1</v>
      </c>
      <c r="Z1995" s="152">
        <f t="shared" si="980"/>
        <v>0</v>
      </c>
      <c r="AA1995" s="152">
        <f t="shared" si="981"/>
        <v>0.19235777777777785</v>
      </c>
      <c r="AB1995" s="91">
        <f t="shared" si="982"/>
        <v>28</v>
      </c>
      <c r="AC1995" s="81">
        <f t="shared" si="983"/>
        <v>6</v>
      </c>
      <c r="AD1995" s="81">
        <f t="shared" si="984"/>
        <v>26</v>
      </c>
      <c r="AE1995" s="81" t="str">
        <f t="shared" si="985"/>
        <v>6-26</v>
      </c>
      <c r="AF1995" s="152">
        <f t="shared" si="986"/>
        <v>4.166666666666663E-2</v>
      </c>
      <c r="AG1995" s="153">
        <f t="shared" si="987"/>
        <v>0</v>
      </c>
      <c r="AH1995" s="85">
        <f t="shared" si="988"/>
        <v>1</v>
      </c>
      <c r="AI1995" s="81">
        <f t="shared" si="989"/>
        <v>26</v>
      </c>
    </row>
    <row r="1996" spans="2:35" x14ac:dyDescent="0.25">
      <c r="B1996" s="50" t="s">
        <v>69</v>
      </c>
      <c r="C1996" s="85">
        <v>720</v>
      </c>
      <c r="D1996" s="283">
        <f t="shared" si="959"/>
        <v>1</v>
      </c>
      <c r="E1996" s="50" t="s">
        <v>2786</v>
      </c>
      <c r="F1996" s="50" t="s">
        <v>903</v>
      </c>
      <c r="G1996" s="70">
        <v>0.375</v>
      </c>
      <c r="H1996" s="70">
        <v>0.60902777777777783</v>
      </c>
      <c r="I1996" s="71">
        <v>44375</v>
      </c>
      <c r="J1996" s="71">
        <v>44375</v>
      </c>
      <c r="K1996" s="71">
        <v>44375</v>
      </c>
      <c r="L1996" s="71">
        <v>44375</v>
      </c>
      <c r="M1996" s="70">
        <v>0.35416666666666669</v>
      </c>
      <c r="N1996" s="70">
        <v>0.39583333333333331</v>
      </c>
      <c r="O1996" s="72" t="s">
        <v>2160</v>
      </c>
      <c r="P1996" s="50"/>
      <c r="Q1996" s="50" t="s">
        <v>47</v>
      </c>
      <c r="R1996" s="50" t="s">
        <v>2138</v>
      </c>
      <c r="S1996" s="50" t="s">
        <v>337</v>
      </c>
      <c r="T1996" s="50" t="s">
        <v>184</v>
      </c>
      <c r="U1996" s="151">
        <f t="shared" si="975"/>
        <v>0</v>
      </c>
      <c r="V1996" s="50">
        <f t="shared" si="976"/>
        <v>1</v>
      </c>
      <c r="W1996" s="152">
        <f t="shared" si="977"/>
        <v>0.15102777777777782</v>
      </c>
      <c r="X1996" s="152">
        <f t="shared" si="978"/>
        <v>0.19235777777777785</v>
      </c>
      <c r="Y1996" s="134">
        <f t="shared" si="979"/>
        <v>1</v>
      </c>
      <c r="Z1996" s="152">
        <f t="shared" si="980"/>
        <v>0</v>
      </c>
      <c r="AA1996" s="152">
        <f t="shared" si="981"/>
        <v>0.19235777777777785</v>
      </c>
      <c r="AB1996" s="91">
        <f t="shared" si="982"/>
        <v>28</v>
      </c>
      <c r="AC1996" s="81">
        <f t="shared" si="983"/>
        <v>6</v>
      </c>
      <c r="AD1996" s="81">
        <f t="shared" si="984"/>
        <v>26</v>
      </c>
      <c r="AE1996" s="81" t="str">
        <f t="shared" si="985"/>
        <v>6-26</v>
      </c>
      <c r="AF1996" s="152">
        <f t="shared" si="986"/>
        <v>4.166666666666663E-2</v>
      </c>
      <c r="AG1996" s="153">
        <f t="shared" si="987"/>
        <v>0</v>
      </c>
      <c r="AH1996" s="85">
        <f t="shared" si="988"/>
        <v>1</v>
      </c>
      <c r="AI1996" s="81">
        <f t="shared" si="989"/>
        <v>26</v>
      </c>
    </row>
    <row r="1997" spans="2:35" x14ac:dyDescent="0.25">
      <c r="B1997" s="50" t="s">
        <v>191</v>
      </c>
      <c r="C1997" s="85">
        <v>721</v>
      </c>
      <c r="D1997" s="283">
        <f t="shared" si="959"/>
        <v>0</v>
      </c>
      <c r="E1997" s="72" t="s">
        <v>2787</v>
      </c>
      <c r="F1997" s="50" t="s">
        <v>1338</v>
      </c>
      <c r="G1997" s="70">
        <v>0.3125</v>
      </c>
      <c r="H1997" s="70">
        <v>0.71527777777777779</v>
      </c>
      <c r="I1997" s="71">
        <v>44375</v>
      </c>
      <c r="J1997" s="71">
        <v>44377</v>
      </c>
      <c r="K1997" s="71">
        <v>44375</v>
      </c>
      <c r="L1997" s="71">
        <v>44375</v>
      </c>
      <c r="M1997" s="70">
        <v>0.3125</v>
      </c>
      <c r="N1997" s="70">
        <v>0.72916666666666663</v>
      </c>
      <c r="O1997" s="50" t="s">
        <v>323</v>
      </c>
      <c r="P1997" s="50" t="s">
        <v>297</v>
      </c>
      <c r="Q1997" s="50" t="s">
        <v>77</v>
      </c>
      <c r="R1997" s="50" t="s">
        <v>352</v>
      </c>
      <c r="S1997" s="50" t="s">
        <v>337</v>
      </c>
      <c r="T1997" s="50" t="s">
        <v>186</v>
      </c>
      <c r="U1997" s="151">
        <f t="shared" si="975"/>
        <v>2</v>
      </c>
      <c r="V1997" s="50">
        <f t="shared" si="976"/>
        <v>1</v>
      </c>
      <c r="W1997" s="152">
        <f t="shared" si="977"/>
        <v>1.1113777777777778</v>
      </c>
      <c r="X1997" s="152">
        <f t="shared" si="978"/>
        <v>1.6107744444444445</v>
      </c>
      <c r="Y1997" s="134">
        <f t="shared" si="979"/>
        <v>0</v>
      </c>
      <c r="Z1997" s="152">
        <f t="shared" si="980"/>
        <v>0.15972222222222221</v>
      </c>
      <c r="AA1997" s="152">
        <f t="shared" si="981"/>
        <v>1.7704966666666668</v>
      </c>
      <c r="AB1997" s="91">
        <f t="shared" si="982"/>
        <v>30</v>
      </c>
      <c r="AC1997" s="81">
        <f t="shared" si="983"/>
        <v>6</v>
      </c>
      <c r="AD1997" s="81">
        <f t="shared" si="984"/>
        <v>26</v>
      </c>
      <c r="AE1997" s="81" t="str">
        <f t="shared" si="985"/>
        <v>6-26</v>
      </c>
      <c r="AF1997" s="152">
        <f t="shared" si="986"/>
        <v>0.33366666666666661</v>
      </c>
      <c r="AG1997" s="153">
        <f t="shared" si="987"/>
        <v>0</v>
      </c>
      <c r="AH1997" s="85">
        <f t="shared" si="988"/>
        <v>1</v>
      </c>
      <c r="AI1997" s="81">
        <f t="shared" si="989"/>
        <v>26</v>
      </c>
    </row>
    <row r="1998" spans="2:35" x14ac:dyDescent="0.25">
      <c r="B1998" s="50" t="s">
        <v>191</v>
      </c>
      <c r="C1998" s="85">
        <v>721</v>
      </c>
      <c r="D1998" s="283">
        <f t="shared" si="959"/>
        <v>0</v>
      </c>
      <c r="E1998" s="50" t="s">
        <v>2395</v>
      </c>
      <c r="F1998" s="50" t="s">
        <v>1338</v>
      </c>
      <c r="G1998" s="70">
        <v>0.3125</v>
      </c>
      <c r="H1998" s="70">
        <v>0.71527777777777779</v>
      </c>
      <c r="I1998" s="71">
        <v>44375</v>
      </c>
      <c r="J1998" s="71">
        <v>44377</v>
      </c>
      <c r="K1998" s="71">
        <v>44376</v>
      </c>
      <c r="L1998" s="71">
        <v>44376</v>
      </c>
      <c r="M1998" s="70">
        <v>0.3125</v>
      </c>
      <c r="N1998" s="70">
        <v>0.72916666666666663</v>
      </c>
      <c r="O1998" s="50" t="s">
        <v>323</v>
      </c>
      <c r="P1998" s="50" t="s">
        <v>297</v>
      </c>
      <c r="Q1998" s="50" t="s">
        <v>77</v>
      </c>
      <c r="R1998" s="50" t="s">
        <v>352</v>
      </c>
      <c r="S1998" s="50" t="s">
        <v>337</v>
      </c>
      <c r="T1998" s="50" t="s">
        <v>186</v>
      </c>
      <c r="U1998" s="151">
        <f t="shared" si="975"/>
        <v>2</v>
      </c>
      <c r="V1998" s="50">
        <f t="shared" si="976"/>
        <v>1</v>
      </c>
      <c r="W1998" s="152">
        <f t="shared" si="977"/>
        <v>1.1113777777777778</v>
      </c>
      <c r="X1998" s="152">
        <f t="shared" si="978"/>
        <v>1.6107744444444445</v>
      </c>
      <c r="Y1998" s="134">
        <f t="shared" si="979"/>
        <v>0</v>
      </c>
      <c r="Z1998" s="152">
        <f t="shared" si="980"/>
        <v>0.15972222222222221</v>
      </c>
      <c r="AA1998" s="152">
        <f t="shared" si="981"/>
        <v>1.7704966666666668</v>
      </c>
      <c r="AB1998" s="91">
        <f t="shared" si="982"/>
        <v>30</v>
      </c>
      <c r="AC1998" s="81">
        <f t="shared" si="983"/>
        <v>6</v>
      </c>
      <c r="AD1998" s="81">
        <f t="shared" si="984"/>
        <v>26</v>
      </c>
      <c r="AE1998" s="81" t="str">
        <f t="shared" si="985"/>
        <v>6-26</v>
      </c>
      <c r="AF1998" s="152">
        <f t="shared" si="986"/>
        <v>0.33366666666666661</v>
      </c>
      <c r="AG1998" s="153">
        <f t="shared" si="987"/>
        <v>0</v>
      </c>
      <c r="AH1998" s="85">
        <f t="shared" si="988"/>
        <v>1</v>
      </c>
      <c r="AI1998" s="81">
        <f t="shared" si="989"/>
        <v>26</v>
      </c>
    </row>
    <row r="1999" spans="2:35" x14ac:dyDescent="0.25">
      <c r="B1999" s="50" t="s">
        <v>191</v>
      </c>
      <c r="C1999" s="85">
        <v>721</v>
      </c>
      <c r="D1999" s="283">
        <f t="shared" si="959"/>
        <v>1</v>
      </c>
      <c r="E1999" s="50" t="s">
        <v>2788</v>
      </c>
      <c r="F1999" s="50" t="s">
        <v>1338</v>
      </c>
      <c r="G1999" s="70">
        <v>0.3125</v>
      </c>
      <c r="H1999" s="70">
        <v>0.71527777777777779</v>
      </c>
      <c r="I1999" s="71">
        <v>44375</v>
      </c>
      <c r="J1999" s="71">
        <v>44377</v>
      </c>
      <c r="K1999" s="71">
        <v>44377</v>
      </c>
      <c r="L1999" s="71">
        <v>44377</v>
      </c>
      <c r="M1999" s="70">
        <v>0.3125</v>
      </c>
      <c r="N1999" s="70">
        <v>0.71527777777777779</v>
      </c>
      <c r="O1999" s="50" t="s">
        <v>323</v>
      </c>
      <c r="P1999" s="50" t="s">
        <v>297</v>
      </c>
      <c r="Q1999" s="50" t="s">
        <v>77</v>
      </c>
      <c r="R1999" s="50" t="s">
        <v>352</v>
      </c>
      <c r="S1999" s="50" t="s">
        <v>337</v>
      </c>
      <c r="T1999" s="50" t="s">
        <v>186</v>
      </c>
      <c r="U1999" s="151">
        <f t="shared" si="975"/>
        <v>2</v>
      </c>
      <c r="V1999" s="50">
        <f t="shared" si="976"/>
        <v>1</v>
      </c>
      <c r="W1999" s="152">
        <f t="shared" si="977"/>
        <v>1.1113777777777778</v>
      </c>
      <c r="X1999" s="152">
        <f t="shared" si="978"/>
        <v>1.6107744444444445</v>
      </c>
      <c r="Y1999" s="134">
        <f t="shared" si="979"/>
        <v>0</v>
      </c>
      <c r="Z1999" s="152">
        <f t="shared" si="980"/>
        <v>0.15972222222222221</v>
      </c>
      <c r="AA1999" s="152">
        <f t="shared" si="981"/>
        <v>1.7704966666666668</v>
      </c>
      <c r="AB1999" s="91">
        <f t="shared" si="982"/>
        <v>30</v>
      </c>
      <c r="AC1999" s="81">
        <f t="shared" si="983"/>
        <v>6</v>
      </c>
      <c r="AD1999" s="81">
        <f t="shared" si="984"/>
        <v>26</v>
      </c>
      <c r="AE1999" s="81" t="str">
        <f t="shared" si="985"/>
        <v>6-26</v>
      </c>
      <c r="AF1999" s="152">
        <f t="shared" si="986"/>
        <v>0.31977777777777777</v>
      </c>
      <c r="AG1999" s="153">
        <f t="shared" si="987"/>
        <v>0</v>
      </c>
      <c r="AH1999" s="85">
        <f t="shared" si="988"/>
        <v>1</v>
      </c>
      <c r="AI1999" s="81">
        <f t="shared" si="989"/>
        <v>26</v>
      </c>
    </row>
    <row r="2000" spans="2:35" ht="60" x14ac:dyDescent="0.25">
      <c r="B2000" s="50" t="s">
        <v>237</v>
      </c>
      <c r="C2000" s="85">
        <v>722</v>
      </c>
      <c r="D2000" s="283">
        <f t="shared" si="959"/>
        <v>0</v>
      </c>
      <c r="E2000" s="72" t="s">
        <v>2789</v>
      </c>
      <c r="F2000" s="50" t="s">
        <v>897</v>
      </c>
      <c r="G2000" s="70">
        <v>0.36874999999999997</v>
      </c>
      <c r="H2000" s="70">
        <v>0.73611111111111116</v>
      </c>
      <c r="I2000" s="71">
        <v>44375</v>
      </c>
      <c r="J2000" s="71">
        <v>44375</v>
      </c>
      <c r="K2000" s="71">
        <v>44375</v>
      </c>
      <c r="L2000" s="71">
        <v>44375</v>
      </c>
      <c r="M2000" s="70">
        <v>0.3888888888888889</v>
      </c>
      <c r="N2000" s="70">
        <v>0.73611111111111116</v>
      </c>
      <c r="O2000" s="50" t="s">
        <v>84</v>
      </c>
      <c r="P2000" s="50" t="s">
        <v>1131</v>
      </c>
      <c r="Q2000" s="50" t="s">
        <v>77</v>
      </c>
      <c r="R2000" s="50" t="s">
        <v>351</v>
      </c>
      <c r="S2000" s="50" t="s">
        <v>336</v>
      </c>
      <c r="T2000" s="50" t="s">
        <v>187</v>
      </c>
      <c r="U2000" s="151">
        <f t="shared" si="975"/>
        <v>0</v>
      </c>
      <c r="V2000" s="50">
        <f t="shared" si="976"/>
        <v>1</v>
      </c>
      <c r="W2000" s="152">
        <f t="shared" si="977"/>
        <v>0.28436111111111118</v>
      </c>
      <c r="X2000" s="152">
        <f t="shared" si="978"/>
        <v>0.32569111111111121</v>
      </c>
      <c r="Y2000" s="134">
        <f t="shared" si="979"/>
        <v>1</v>
      </c>
      <c r="Z2000" s="152">
        <f t="shared" si="980"/>
        <v>0</v>
      </c>
      <c r="AA2000" s="152">
        <f t="shared" si="981"/>
        <v>0.32569111111111121</v>
      </c>
      <c r="AB2000" s="91">
        <f t="shared" si="982"/>
        <v>28</v>
      </c>
      <c r="AC2000" s="81">
        <f t="shared" si="983"/>
        <v>6</v>
      </c>
      <c r="AD2000" s="81">
        <f t="shared" si="984"/>
        <v>26</v>
      </c>
      <c r="AE2000" s="81" t="str">
        <f t="shared" si="985"/>
        <v>6-26</v>
      </c>
      <c r="AF2000" s="152">
        <f t="shared" si="986"/>
        <v>0.26422222222222225</v>
      </c>
      <c r="AG2000" s="153">
        <f t="shared" si="987"/>
        <v>0</v>
      </c>
      <c r="AH2000" s="85">
        <f t="shared" si="988"/>
        <v>1</v>
      </c>
      <c r="AI2000" s="81">
        <f t="shared" si="989"/>
        <v>26</v>
      </c>
    </row>
    <row r="2001" spans="2:35" x14ac:dyDescent="0.25">
      <c r="B2001" s="50" t="s">
        <v>237</v>
      </c>
      <c r="C2001" s="85">
        <v>722</v>
      </c>
      <c r="D2001" s="283">
        <f t="shared" si="959"/>
        <v>0</v>
      </c>
      <c r="E2001" s="72" t="s">
        <v>2790</v>
      </c>
      <c r="F2001" s="50" t="s">
        <v>1051</v>
      </c>
      <c r="G2001" s="70">
        <v>0.36874999999999997</v>
      </c>
      <c r="H2001" s="70">
        <v>0.73611111111111116</v>
      </c>
      <c r="I2001" s="71">
        <v>44375</v>
      </c>
      <c r="J2001" s="71">
        <v>44375</v>
      </c>
      <c r="K2001" s="71">
        <v>44375</v>
      </c>
      <c r="L2001" s="71">
        <v>44375</v>
      </c>
      <c r="M2001" s="70">
        <v>0.67708333333333337</v>
      </c>
      <c r="N2001" s="70">
        <v>0.69444444444444453</v>
      </c>
      <c r="O2001" s="50" t="s">
        <v>62</v>
      </c>
      <c r="P2001" s="50" t="s">
        <v>1131</v>
      </c>
      <c r="Q2001" s="50" t="s">
        <v>77</v>
      </c>
      <c r="R2001" s="50" t="s">
        <v>349</v>
      </c>
      <c r="S2001" s="50" t="s">
        <v>337</v>
      </c>
      <c r="T2001" s="50" t="s">
        <v>187</v>
      </c>
      <c r="U2001" s="151">
        <f t="shared" si="975"/>
        <v>0</v>
      </c>
      <c r="V2001" s="50">
        <f t="shared" si="976"/>
        <v>1</v>
      </c>
      <c r="W2001" s="152">
        <f t="shared" si="977"/>
        <v>0.28436111111111118</v>
      </c>
      <c r="X2001" s="152">
        <f t="shared" si="978"/>
        <v>0.32569111111111121</v>
      </c>
      <c r="Y2001" s="134">
        <f t="shared" si="979"/>
        <v>1</v>
      </c>
      <c r="Z2001" s="152">
        <f t="shared" si="980"/>
        <v>0</v>
      </c>
      <c r="AA2001" s="152">
        <f t="shared" si="981"/>
        <v>0.32569111111111121</v>
      </c>
      <c r="AB2001" s="91">
        <f t="shared" si="982"/>
        <v>28</v>
      </c>
      <c r="AC2001" s="81">
        <f t="shared" si="983"/>
        <v>6</v>
      </c>
      <c r="AD2001" s="81">
        <f t="shared" si="984"/>
        <v>26</v>
      </c>
      <c r="AE2001" s="81" t="str">
        <f t="shared" si="985"/>
        <v>6-26</v>
      </c>
      <c r="AF2001" s="152">
        <f t="shared" si="986"/>
        <v>1.736111111111116E-2</v>
      </c>
      <c r="AG2001" s="153">
        <f t="shared" si="987"/>
        <v>0</v>
      </c>
      <c r="AH2001" s="85">
        <f t="shared" si="988"/>
        <v>1</v>
      </c>
      <c r="AI2001" s="81">
        <f t="shared" si="989"/>
        <v>26</v>
      </c>
    </row>
    <row r="2002" spans="2:35" ht="30" x14ac:dyDescent="0.25">
      <c r="B2002" s="50" t="s">
        <v>2331</v>
      </c>
      <c r="C2002" s="85">
        <v>722</v>
      </c>
      <c r="D2002" s="283">
        <f t="shared" si="959"/>
        <v>0</v>
      </c>
      <c r="E2002" s="72" t="s">
        <v>2791</v>
      </c>
      <c r="F2002" s="50" t="s">
        <v>1338</v>
      </c>
      <c r="G2002" s="70">
        <v>0.36874999999999997</v>
      </c>
      <c r="H2002" s="70">
        <v>0.73611111111111116</v>
      </c>
      <c r="I2002" s="71">
        <v>44375</v>
      </c>
      <c r="J2002" s="71">
        <v>44375</v>
      </c>
      <c r="K2002" s="71">
        <v>44375</v>
      </c>
      <c r="L2002" s="71">
        <v>44375</v>
      </c>
      <c r="M2002" s="70">
        <v>0.375</v>
      </c>
      <c r="N2002" s="70">
        <v>0.64583333333333337</v>
      </c>
      <c r="O2002" s="50" t="s">
        <v>136</v>
      </c>
      <c r="P2002" s="50" t="s">
        <v>1131</v>
      </c>
      <c r="Q2002" s="50" t="s">
        <v>77</v>
      </c>
      <c r="R2002" s="50" t="s">
        <v>350</v>
      </c>
      <c r="S2002" s="50" t="s">
        <v>337</v>
      </c>
      <c r="T2002" s="50" t="s">
        <v>187</v>
      </c>
      <c r="U2002" s="151">
        <f t="shared" si="975"/>
        <v>0</v>
      </c>
      <c r="V2002" s="50">
        <f t="shared" si="976"/>
        <v>1</v>
      </c>
      <c r="W2002" s="152">
        <f t="shared" si="977"/>
        <v>0.28436111111111118</v>
      </c>
      <c r="X2002" s="152">
        <f t="shared" si="978"/>
        <v>0.32569111111111121</v>
      </c>
      <c r="Y2002" s="134">
        <f t="shared" si="979"/>
        <v>1</v>
      </c>
      <c r="Z2002" s="152">
        <f t="shared" si="980"/>
        <v>0</v>
      </c>
      <c r="AA2002" s="152">
        <f t="shared" si="981"/>
        <v>0.32569111111111121</v>
      </c>
      <c r="AB2002" s="91">
        <f t="shared" si="982"/>
        <v>28</v>
      </c>
      <c r="AC2002" s="81">
        <f t="shared" si="983"/>
        <v>6</v>
      </c>
      <c r="AD2002" s="81">
        <f t="shared" si="984"/>
        <v>26</v>
      </c>
      <c r="AE2002" s="81" t="str">
        <f t="shared" si="985"/>
        <v>6-26</v>
      </c>
      <c r="AF2002" s="152">
        <f t="shared" si="986"/>
        <v>0.18783333333333335</v>
      </c>
      <c r="AG2002" s="153">
        <f t="shared" si="987"/>
        <v>0</v>
      </c>
      <c r="AH2002" s="85">
        <f t="shared" si="988"/>
        <v>1</v>
      </c>
      <c r="AI2002" s="81">
        <f t="shared" si="989"/>
        <v>26</v>
      </c>
    </row>
    <row r="2003" spans="2:35" x14ac:dyDescent="0.25">
      <c r="B2003" s="50" t="s">
        <v>237</v>
      </c>
      <c r="C2003" s="85">
        <v>722</v>
      </c>
      <c r="D2003" s="283">
        <f t="shared" si="959"/>
        <v>1</v>
      </c>
      <c r="E2003" s="72" t="s">
        <v>2430</v>
      </c>
      <c r="F2003" s="50" t="s">
        <v>903</v>
      </c>
      <c r="G2003" s="70">
        <v>0.36874999999999997</v>
      </c>
      <c r="H2003" s="70">
        <v>0.73611111111111116</v>
      </c>
      <c r="I2003" s="71">
        <v>44375</v>
      </c>
      <c r="J2003" s="71">
        <v>44375</v>
      </c>
      <c r="K2003" s="71">
        <v>44375</v>
      </c>
      <c r="L2003" s="71">
        <v>44375</v>
      </c>
      <c r="M2003" s="70">
        <v>0.45833333333333331</v>
      </c>
      <c r="N2003" s="70">
        <v>0.47916666666666669</v>
      </c>
      <c r="O2003" s="50" t="s">
        <v>2160</v>
      </c>
      <c r="P2003" s="50" t="s">
        <v>1131</v>
      </c>
      <c r="Q2003" s="50" t="s">
        <v>47</v>
      </c>
      <c r="R2003" s="50" t="s">
        <v>2138</v>
      </c>
      <c r="S2003" s="50" t="s">
        <v>337</v>
      </c>
      <c r="T2003" s="50" t="s">
        <v>187</v>
      </c>
      <c r="U2003" s="151">
        <f t="shared" si="975"/>
        <v>0</v>
      </c>
      <c r="V2003" s="50">
        <f t="shared" si="976"/>
        <v>1</v>
      </c>
      <c r="W2003" s="152">
        <f t="shared" si="977"/>
        <v>0.28436111111111118</v>
      </c>
      <c r="X2003" s="152">
        <f t="shared" si="978"/>
        <v>0.32569111111111121</v>
      </c>
      <c r="Y2003" s="134">
        <f t="shared" si="979"/>
        <v>1</v>
      </c>
      <c r="Z2003" s="152">
        <f t="shared" si="980"/>
        <v>0</v>
      </c>
      <c r="AA2003" s="152">
        <f t="shared" si="981"/>
        <v>0.32569111111111121</v>
      </c>
      <c r="AB2003" s="91">
        <f t="shared" si="982"/>
        <v>28</v>
      </c>
      <c r="AC2003" s="81">
        <f t="shared" si="983"/>
        <v>6</v>
      </c>
      <c r="AD2003" s="81">
        <f t="shared" si="984"/>
        <v>26</v>
      </c>
      <c r="AE2003" s="81" t="str">
        <f t="shared" si="985"/>
        <v>6-26</v>
      </c>
      <c r="AF2003" s="152">
        <f t="shared" si="986"/>
        <v>2.083333333333337E-2</v>
      </c>
      <c r="AG2003" s="153">
        <f t="shared" si="987"/>
        <v>0</v>
      </c>
      <c r="AH2003" s="85">
        <f t="shared" si="988"/>
        <v>1</v>
      </c>
      <c r="AI2003" s="81">
        <f t="shared" si="989"/>
        <v>26</v>
      </c>
    </row>
    <row r="2004" spans="2:35" x14ac:dyDescent="0.25">
      <c r="B2004" s="50" t="s">
        <v>64</v>
      </c>
      <c r="C2004" s="85">
        <v>723</v>
      </c>
      <c r="D2004" s="283">
        <f t="shared" si="959"/>
        <v>0</v>
      </c>
      <c r="E2004" s="50" t="s">
        <v>2792</v>
      </c>
      <c r="F2004" s="50" t="s">
        <v>950</v>
      </c>
      <c r="G2004" s="70">
        <v>0.35416666666666669</v>
      </c>
      <c r="H2004" s="70">
        <v>0.3888888888888889</v>
      </c>
      <c r="I2004" s="71">
        <v>44375</v>
      </c>
      <c r="J2004" s="71">
        <v>44375</v>
      </c>
      <c r="K2004" s="71">
        <v>44375</v>
      </c>
      <c r="L2004" s="71">
        <v>44375</v>
      </c>
      <c r="M2004" s="70">
        <v>0.375</v>
      </c>
      <c r="N2004" s="70">
        <v>0.3888888888888889</v>
      </c>
      <c r="O2004" s="50" t="s">
        <v>84</v>
      </c>
      <c r="P2004" s="50" t="s">
        <v>1428</v>
      </c>
      <c r="Q2004" s="50" t="s">
        <v>77</v>
      </c>
      <c r="R2004" s="50" t="s">
        <v>674</v>
      </c>
      <c r="S2004" s="50" t="s">
        <v>337</v>
      </c>
      <c r="T2004" s="50" t="s">
        <v>184</v>
      </c>
      <c r="U2004" s="151">
        <f t="shared" si="975"/>
        <v>0</v>
      </c>
      <c r="V2004" s="50">
        <f t="shared" si="976"/>
        <v>1</v>
      </c>
      <c r="W2004" s="152">
        <f t="shared" si="977"/>
        <v>3.472222222222221E-2</v>
      </c>
      <c r="X2004" s="152">
        <f t="shared" si="978"/>
        <v>3.472222222222221E-2</v>
      </c>
      <c r="Y2004" s="134">
        <f t="shared" si="979"/>
        <v>1</v>
      </c>
      <c r="Z2004" s="152">
        <f t="shared" si="980"/>
        <v>0</v>
      </c>
      <c r="AA2004" s="152">
        <f t="shared" si="981"/>
        <v>3.472222222222221E-2</v>
      </c>
      <c r="AB2004" s="91">
        <f t="shared" si="982"/>
        <v>28</v>
      </c>
      <c r="AC2004" s="81">
        <f t="shared" si="983"/>
        <v>6</v>
      </c>
      <c r="AD2004" s="81">
        <f t="shared" si="984"/>
        <v>26</v>
      </c>
      <c r="AE2004" s="81" t="str">
        <f t="shared" si="985"/>
        <v>6-26</v>
      </c>
      <c r="AF2004" s="152">
        <f t="shared" si="986"/>
        <v>1.3888888888888895E-2</v>
      </c>
      <c r="AG2004" s="153">
        <f t="shared" si="987"/>
        <v>0</v>
      </c>
      <c r="AH2004" s="85">
        <f t="shared" si="988"/>
        <v>1</v>
      </c>
      <c r="AI2004" s="81">
        <f t="shared" si="989"/>
        <v>26</v>
      </c>
    </row>
    <row r="2005" spans="2:35" x14ac:dyDescent="0.25">
      <c r="B2005" s="50" t="s">
        <v>64</v>
      </c>
      <c r="C2005" s="85">
        <v>723</v>
      </c>
      <c r="D2005" s="283">
        <f t="shared" si="959"/>
        <v>1</v>
      </c>
      <c r="E2005" s="50" t="s">
        <v>2793</v>
      </c>
      <c r="F2005" s="50" t="s">
        <v>903</v>
      </c>
      <c r="G2005" s="70">
        <v>0.35416666666666669</v>
      </c>
      <c r="H2005" s="70">
        <v>0.3888888888888889</v>
      </c>
      <c r="I2005" s="71">
        <v>44375</v>
      </c>
      <c r="J2005" s="71">
        <v>44375</v>
      </c>
      <c r="K2005" s="71">
        <v>44375</v>
      </c>
      <c r="L2005" s="71">
        <v>44375</v>
      </c>
      <c r="M2005" s="70">
        <v>0.35416666666666669</v>
      </c>
      <c r="N2005" s="70">
        <v>0.38194444444444442</v>
      </c>
      <c r="O2005" s="50" t="s">
        <v>2176</v>
      </c>
      <c r="P2005" s="50" t="s">
        <v>1428</v>
      </c>
      <c r="Q2005" s="50" t="s">
        <v>77</v>
      </c>
      <c r="R2005" s="50" t="s">
        <v>2138</v>
      </c>
      <c r="S2005" s="50" t="s">
        <v>337</v>
      </c>
      <c r="T2005" s="50" t="s">
        <v>184</v>
      </c>
      <c r="U2005" s="151">
        <f t="shared" si="975"/>
        <v>0</v>
      </c>
      <c r="V2005" s="50">
        <f t="shared" si="976"/>
        <v>1</v>
      </c>
      <c r="W2005" s="152">
        <f t="shared" si="977"/>
        <v>3.472222222222221E-2</v>
      </c>
      <c r="X2005" s="152">
        <f t="shared" si="978"/>
        <v>3.472222222222221E-2</v>
      </c>
      <c r="Y2005" s="134">
        <f t="shared" si="979"/>
        <v>1</v>
      </c>
      <c r="Z2005" s="152">
        <f t="shared" si="980"/>
        <v>0</v>
      </c>
      <c r="AA2005" s="152">
        <f t="shared" si="981"/>
        <v>3.472222222222221E-2</v>
      </c>
      <c r="AB2005" s="91">
        <f t="shared" si="982"/>
        <v>28</v>
      </c>
      <c r="AC2005" s="81">
        <f t="shared" si="983"/>
        <v>6</v>
      </c>
      <c r="AD2005" s="81">
        <f t="shared" si="984"/>
        <v>26</v>
      </c>
      <c r="AE2005" s="81" t="str">
        <f t="shared" si="985"/>
        <v>6-26</v>
      </c>
      <c r="AF2005" s="152">
        <f t="shared" si="986"/>
        <v>2.7777777777777735E-2</v>
      </c>
      <c r="AG2005" s="153">
        <f t="shared" si="987"/>
        <v>0</v>
      </c>
      <c r="AH2005" s="85">
        <f t="shared" si="988"/>
        <v>1</v>
      </c>
      <c r="AI2005" s="81">
        <f t="shared" si="989"/>
        <v>26</v>
      </c>
    </row>
    <row r="2006" spans="2:35" x14ac:dyDescent="0.25">
      <c r="B2006" s="50" t="s">
        <v>169</v>
      </c>
      <c r="C2006" s="85">
        <v>724</v>
      </c>
      <c r="D2006" s="283">
        <f t="shared" si="959"/>
        <v>0</v>
      </c>
      <c r="E2006" s="50" t="s">
        <v>239</v>
      </c>
      <c r="F2006" s="50" t="s">
        <v>441</v>
      </c>
      <c r="G2006" s="70">
        <v>0.29166666666666669</v>
      </c>
      <c r="H2006" s="50"/>
      <c r="I2006" s="71">
        <v>44376</v>
      </c>
      <c r="J2006" s="50"/>
      <c r="K2006" s="71">
        <v>44376</v>
      </c>
      <c r="L2006" s="71">
        <v>44376</v>
      </c>
      <c r="M2006" s="70">
        <v>0.4375</v>
      </c>
      <c r="N2006" s="70"/>
      <c r="O2006" s="50" t="s">
        <v>72</v>
      </c>
      <c r="P2006" s="50" t="s">
        <v>171</v>
      </c>
      <c r="Q2006" s="50" t="s">
        <v>47</v>
      </c>
      <c r="R2006" s="50" t="s">
        <v>443</v>
      </c>
      <c r="S2006" s="50" t="s">
        <v>336</v>
      </c>
      <c r="T2006" s="50" t="s">
        <v>184</v>
      </c>
      <c r="U2006" s="151">
        <f t="shared" si="975"/>
        <v>-44376</v>
      </c>
      <c r="V2006" s="50">
        <f t="shared" si="976"/>
        <v>0</v>
      </c>
      <c r="W2006" s="152">
        <f t="shared" si="977"/>
        <v>0</v>
      </c>
      <c r="X2006" s="152">
        <f t="shared" si="978"/>
        <v>0</v>
      </c>
      <c r="Y2006" s="134">
        <f t="shared" si="979"/>
        <v>1</v>
      </c>
      <c r="Z2006" s="152">
        <f t="shared" si="980"/>
        <v>0</v>
      </c>
      <c r="AA2006" s="152">
        <f t="shared" si="981"/>
        <v>0</v>
      </c>
      <c r="AB2006" s="91">
        <f t="shared" si="982"/>
        <v>0</v>
      </c>
      <c r="AC2006" s="81">
        <f t="shared" si="983"/>
        <v>1</v>
      </c>
      <c r="AD2006" s="81">
        <f t="shared" si="984"/>
        <v>52</v>
      </c>
      <c r="AE2006" s="81" t="str">
        <f t="shared" si="985"/>
        <v>1-52</v>
      </c>
      <c r="AF2006" s="152">
        <f t="shared" si="986"/>
        <v>0</v>
      </c>
      <c r="AG2006" s="153">
        <f t="shared" si="987"/>
        <v>0</v>
      </c>
      <c r="AH2006" s="85">
        <f t="shared" si="988"/>
        <v>1</v>
      </c>
      <c r="AI2006" s="81">
        <f t="shared" si="989"/>
        <v>26</v>
      </c>
    </row>
    <row r="2007" spans="2:35" x14ac:dyDescent="0.25">
      <c r="B2007" s="50" t="s">
        <v>169</v>
      </c>
      <c r="C2007" s="85">
        <v>724</v>
      </c>
      <c r="D2007" s="283">
        <f t="shared" si="959"/>
        <v>0</v>
      </c>
      <c r="E2007" s="50" t="s">
        <v>1387</v>
      </c>
      <c r="F2007" s="50" t="s">
        <v>2114</v>
      </c>
      <c r="G2007" s="70">
        <v>0.29166666666666669</v>
      </c>
      <c r="H2007" s="50"/>
      <c r="I2007" s="71">
        <v>44376</v>
      </c>
      <c r="J2007" s="50"/>
      <c r="K2007" s="71">
        <v>44376</v>
      </c>
      <c r="L2007" s="71">
        <v>44376</v>
      </c>
      <c r="M2007" s="70">
        <v>0.3125</v>
      </c>
      <c r="N2007" s="50"/>
      <c r="O2007" s="50" t="s">
        <v>400</v>
      </c>
      <c r="P2007" s="50" t="s">
        <v>171</v>
      </c>
      <c r="Q2007" s="50" t="s">
        <v>47</v>
      </c>
      <c r="R2007" s="50" t="s">
        <v>352</v>
      </c>
      <c r="S2007" s="50" t="s">
        <v>337</v>
      </c>
      <c r="T2007" s="50" t="s">
        <v>184</v>
      </c>
      <c r="U2007" s="151">
        <f t="shared" si="975"/>
        <v>-44376</v>
      </c>
      <c r="V2007" s="50">
        <f t="shared" si="976"/>
        <v>0</v>
      </c>
      <c r="W2007" s="152">
        <f t="shared" si="977"/>
        <v>0</v>
      </c>
      <c r="X2007" s="152">
        <f t="shared" si="978"/>
        <v>0</v>
      </c>
      <c r="Y2007" s="134">
        <f t="shared" si="979"/>
        <v>1</v>
      </c>
      <c r="Z2007" s="152">
        <f t="shared" si="980"/>
        <v>0</v>
      </c>
      <c r="AA2007" s="152">
        <f t="shared" si="981"/>
        <v>0</v>
      </c>
      <c r="AB2007" s="91">
        <f t="shared" si="982"/>
        <v>0</v>
      </c>
      <c r="AC2007" s="81">
        <f t="shared" si="983"/>
        <v>1</v>
      </c>
      <c r="AD2007" s="81">
        <f t="shared" si="984"/>
        <v>52</v>
      </c>
      <c r="AE2007" s="81" t="str">
        <f t="shared" si="985"/>
        <v>1-52</v>
      </c>
      <c r="AF2007" s="152">
        <f t="shared" si="986"/>
        <v>0</v>
      </c>
      <c r="AG2007" s="153">
        <f t="shared" si="987"/>
        <v>0</v>
      </c>
      <c r="AH2007" s="85">
        <f t="shared" si="988"/>
        <v>1</v>
      </c>
      <c r="AI2007" s="81">
        <f t="shared" si="989"/>
        <v>26</v>
      </c>
    </row>
    <row r="2008" spans="2:35" x14ac:dyDescent="0.25">
      <c r="B2008" s="50" t="s">
        <v>169</v>
      </c>
      <c r="C2008" s="85">
        <v>724</v>
      </c>
      <c r="D2008" s="283">
        <f t="shared" si="959"/>
        <v>1</v>
      </c>
      <c r="E2008" s="83"/>
      <c r="F2008" s="50"/>
      <c r="G2008" s="50"/>
      <c r="H2008" s="50"/>
      <c r="I2008" s="50"/>
      <c r="J2008" s="50"/>
      <c r="K2008" s="50"/>
      <c r="L2008" s="50"/>
      <c r="M2008" s="50"/>
      <c r="N2008" s="50"/>
      <c r="O2008" s="50"/>
      <c r="P2008" s="50" t="s">
        <v>171</v>
      </c>
      <c r="Q2008" s="50" t="s">
        <v>47</v>
      </c>
      <c r="R2008" s="50"/>
      <c r="S2008" s="50"/>
      <c r="T2008" s="50" t="s">
        <v>184</v>
      </c>
      <c r="U2008" s="151">
        <f t="shared" si="975"/>
        <v>0</v>
      </c>
      <c r="V2008" s="50">
        <f t="shared" si="976"/>
        <v>0</v>
      </c>
      <c r="W2008" s="152">
        <f t="shared" si="977"/>
        <v>0</v>
      </c>
      <c r="X2008" s="152">
        <f t="shared" si="978"/>
        <v>0</v>
      </c>
      <c r="Y2008" s="134">
        <f t="shared" si="979"/>
        <v>1</v>
      </c>
      <c r="Z2008" s="152">
        <f t="shared" si="980"/>
        <v>0</v>
      </c>
      <c r="AA2008" s="152">
        <f t="shared" si="981"/>
        <v>0</v>
      </c>
      <c r="AB2008" s="91">
        <f t="shared" si="982"/>
        <v>0</v>
      </c>
      <c r="AC2008" s="81">
        <f t="shared" si="983"/>
        <v>1</v>
      </c>
      <c r="AD2008" s="81">
        <f t="shared" si="984"/>
        <v>52</v>
      </c>
      <c r="AE2008" s="81" t="str">
        <f t="shared" si="985"/>
        <v>1-52</v>
      </c>
      <c r="AF2008" s="152">
        <f t="shared" si="986"/>
        <v>0</v>
      </c>
      <c r="AG2008" s="153">
        <f t="shared" si="987"/>
        <v>0</v>
      </c>
      <c r="AH2008" s="85">
        <f t="shared" si="988"/>
        <v>0</v>
      </c>
      <c r="AI2008" s="81">
        <f t="shared" si="989"/>
        <v>52</v>
      </c>
    </row>
    <row r="2009" spans="2:35" ht="30" x14ac:dyDescent="0.25">
      <c r="B2009" s="50" t="s">
        <v>97</v>
      </c>
      <c r="C2009" s="85">
        <v>725</v>
      </c>
      <c r="D2009" s="283">
        <f t="shared" si="959"/>
        <v>1</v>
      </c>
      <c r="E2009" s="72" t="s">
        <v>2794</v>
      </c>
      <c r="F2009" s="50" t="s">
        <v>1908</v>
      </c>
      <c r="G2009" s="70">
        <v>0.58333333333333337</v>
      </c>
      <c r="H2009" s="70">
        <v>0.65277777777777779</v>
      </c>
      <c r="I2009" s="71">
        <v>44375</v>
      </c>
      <c r="J2009" s="71">
        <v>44375</v>
      </c>
      <c r="K2009" s="71">
        <v>44375</v>
      </c>
      <c r="L2009" s="71">
        <v>44375</v>
      </c>
      <c r="M2009" s="70">
        <v>0.58333333333333337</v>
      </c>
      <c r="N2009" s="70">
        <v>0.65277777777777779</v>
      </c>
      <c r="O2009" s="72" t="s">
        <v>2795</v>
      </c>
      <c r="P2009" s="50" t="s">
        <v>450</v>
      </c>
      <c r="Q2009" s="50" t="s">
        <v>77</v>
      </c>
      <c r="R2009" s="50" t="s">
        <v>349</v>
      </c>
      <c r="S2009" s="50" t="s">
        <v>337</v>
      </c>
      <c r="T2009" s="50" t="s">
        <v>184</v>
      </c>
      <c r="U2009" s="151">
        <f t="shared" si="975"/>
        <v>0</v>
      </c>
      <c r="V2009" s="50">
        <f t="shared" si="976"/>
        <v>1</v>
      </c>
      <c r="W2009" s="152">
        <f t="shared" si="977"/>
        <v>6.944444444444442E-2</v>
      </c>
      <c r="X2009" s="152">
        <f t="shared" si="978"/>
        <v>6.944444444444442E-2</v>
      </c>
      <c r="Y2009" s="134">
        <f t="shared" si="979"/>
        <v>1</v>
      </c>
      <c r="Z2009" s="152">
        <f t="shared" si="980"/>
        <v>0</v>
      </c>
      <c r="AA2009" s="152">
        <f t="shared" si="981"/>
        <v>6.944444444444442E-2</v>
      </c>
      <c r="AB2009" s="91">
        <f t="shared" si="982"/>
        <v>28</v>
      </c>
      <c r="AC2009" s="81">
        <f t="shared" si="983"/>
        <v>6</v>
      </c>
      <c r="AD2009" s="81">
        <f t="shared" si="984"/>
        <v>26</v>
      </c>
      <c r="AE2009" s="81" t="str">
        <f t="shared" si="985"/>
        <v>6-26</v>
      </c>
      <c r="AF2009" s="152">
        <f t="shared" si="986"/>
        <v>6.944444444444442E-2</v>
      </c>
      <c r="AG2009" s="153">
        <f t="shared" si="987"/>
        <v>0</v>
      </c>
      <c r="AH2009" s="85">
        <f t="shared" si="988"/>
        <v>1</v>
      </c>
      <c r="AI2009" s="81">
        <f t="shared" si="989"/>
        <v>26</v>
      </c>
    </row>
    <row r="2010" spans="2:35" ht="30" x14ac:dyDescent="0.25">
      <c r="B2010" s="50" t="s">
        <v>60</v>
      </c>
      <c r="C2010" s="85">
        <v>726</v>
      </c>
      <c r="D2010" s="283">
        <f t="shared" si="959"/>
        <v>0</v>
      </c>
      <c r="E2010" s="72" t="s">
        <v>2796</v>
      </c>
      <c r="F2010" s="50" t="s">
        <v>903</v>
      </c>
      <c r="G2010" s="70">
        <v>0.4375</v>
      </c>
      <c r="H2010" s="70">
        <v>0.66666666666666663</v>
      </c>
      <c r="I2010" s="71">
        <v>44375</v>
      </c>
      <c r="J2010" s="71">
        <v>44375</v>
      </c>
      <c r="K2010" s="71">
        <v>44375</v>
      </c>
      <c r="L2010" s="71">
        <v>44375</v>
      </c>
      <c r="M2010" s="70">
        <v>0.4375</v>
      </c>
      <c r="N2010" s="70">
        <v>0.5</v>
      </c>
      <c r="O2010" s="50" t="s">
        <v>72</v>
      </c>
      <c r="P2010" s="50" t="s">
        <v>63</v>
      </c>
      <c r="Q2010" s="50" t="s">
        <v>47</v>
      </c>
      <c r="R2010" s="50" t="s">
        <v>443</v>
      </c>
      <c r="S2010" s="50" t="s">
        <v>337</v>
      </c>
      <c r="T2010" s="50" t="s">
        <v>184</v>
      </c>
      <c r="U2010" s="151">
        <f t="shared" si="975"/>
        <v>0</v>
      </c>
      <c r="V2010" s="50">
        <f t="shared" si="976"/>
        <v>1</v>
      </c>
      <c r="W2010" s="152">
        <f t="shared" si="977"/>
        <v>0.14616666666666661</v>
      </c>
      <c r="X2010" s="152">
        <f t="shared" si="978"/>
        <v>0.18749666666666664</v>
      </c>
      <c r="Y2010" s="134">
        <f t="shared" si="979"/>
        <v>1</v>
      </c>
      <c r="Z2010" s="152">
        <f t="shared" si="980"/>
        <v>0</v>
      </c>
      <c r="AA2010" s="152">
        <f t="shared" si="981"/>
        <v>0.18749666666666664</v>
      </c>
      <c r="AB2010" s="91">
        <f t="shared" si="982"/>
        <v>28</v>
      </c>
      <c r="AC2010" s="81">
        <f t="shared" si="983"/>
        <v>6</v>
      </c>
      <c r="AD2010" s="81">
        <f t="shared" si="984"/>
        <v>26</v>
      </c>
      <c r="AE2010" s="81" t="str">
        <f t="shared" si="985"/>
        <v>6-26</v>
      </c>
      <c r="AF2010" s="152">
        <f t="shared" si="986"/>
        <v>6.25E-2</v>
      </c>
      <c r="AG2010" s="153">
        <f t="shared" si="987"/>
        <v>0</v>
      </c>
      <c r="AH2010" s="85">
        <f t="shared" si="988"/>
        <v>1</v>
      </c>
      <c r="AI2010" s="81">
        <f t="shared" si="989"/>
        <v>26</v>
      </c>
    </row>
    <row r="2011" spans="2:35" x14ac:dyDescent="0.25">
      <c r="B2011" s="50" t="s">
        <v>60</v>
      </c>
      <c r="C2011" s="85">
        <v>726</v>
      </c>
      <c r="D2011" s="283">
        <f t="shared" si="959"/>
        <v>0</v>
      </c>
      <c r="E2011" s="72" t="s">
        <v>2797</v>
      </c>
      <c r="F2011" s="50" t="s">
        <v>890</v>
      </c>
      <c r="G2011" s="70">
        <v>0.4375</v>
      </c>
      <c r="H2011" s="70">
        <v>0.66666666666666663</v>
      </c>
      <c r="I2011" s="71">
        <v>44375</v>
      </c>
      <c r="J2011" s="71">
        <v>44375</v>
      </c>
      <c r="K2011" s="71">
        <v>44375</v>
      </c>
      <c r="L2011" s="71">
        <v>44375</v>
      </c>
      <c r="M2011" s="70">
        <v>0.45833333333333331</v>
      </c>
      <c r="N2011" s="70">
        <v>0.5</v>
      </c>
      <c r="O2011" s="50" t="s">
        <v>684</v>
      </c>
      <c r="P2011" s="50" t="s">
        <v>63</v>
      </c>
      <c r="Q2011" s="50" t="s">
        <v>77</v>
      </c>
      <c r="R2011" s="50" t="s">
        <v>380</v>
      </c>
      <c r="S2011" s="50" t="s">
        <v>336</v>
      </c>
      <c r="T2011" s="50" t="s">
        <v>184</v>
      </c>
      <c r="U2011" s="151">
        <f t="shared" si="975"/>
        <v>0</v>
      </c>
      <c r="V2011" s="50">
        <f t="shared" si="976"/>
        <v>1</v>
      </c>
      <c r="W2011" s="152">
        <f t="shared" si="977"/>
        <v>0.14616666666666661</v>
      </c>
      <c r="X2011" s="152">
        <f t="shared" si="978"/>
        <v>0.18749666666666664</v>
      </c>
      <c r="Y2011" s="134">
        <f t="shared" si="979"/>
        <v>1</v>
      </c>
      <c r="Z2011" s="152">
        <f t="shared" si="980"/>
        <v>0</v>
      </c>
      <c r="AA2011" s="152">
        <f t="shared" si="981"/>
        <v>0.18749666666666664</v>
      </c>
      <c r="AB2011" s="91">
        <f t="shared" si="982"/>
        <v>28</v>
      </c>
      <c r="AC2011" s="81">
        <f t="shared" si="983"/>
        <v>6</v>
      </c>
      <c r="AD2011" s="81">
        <f t="shared" si="984"/>
        <v>26</v>
      </c>
      <c r="AE2011" s="81" t="str">
        <f t="shared" si="985"/>
        <v>6-26</v>
      </c>
      <c r="AF2011" s="152">
        <f t="shared" si="986"/>
        <v>4.1666666666666685E-2</v>
      </c>
      <c r="AG2011" s="153">
        <f t="shared" si="987"/>
        <v>0</v>
      </c>
      <c r="AH2011" s="85">
        <f t="shared" si="988"/>
        <v>1</v>
      </c>
      <c r="AI2011" s="81">
        <f t="shared" si="989"/>
        <v>26</v>
      </c>
    </row>
    <row r="2012" spans="2:35" x14ac:dyDescent="0.25">
      <c r="B2012" s="50" t="s">
        <v>60</v>
      </c>
      <c r="C2012" s="85">
        <v>726</v>
      </c>
      <c r="D2012" s="283">
        <f t="shared" si="959"/>
        <v>0</v>
      </c>
      <c r="E2012" s="72" t="s">
        <v>943</v>
      </c>
      <c r="F2012" s="50" t="s">
        <v>441</v>
      </c>
      <c r="G2012" s="70">
        <v>0.4375</v>
      </c>
      <c r="H2012" s="70">
        <v>0.66666666666666663</v>
      </c>
      <c r="I2012" s="71">
        <v>44375</v>
      </c>
      <c r="J2012" s="71">
        <v>44375</v>
      </c>
      <c r="K2012" s="71">
        <v>44375</v>
      </c>
      <c r="L2012" s="71">
        <v>44375</v>
      </c>
      <c r="M2012" s="70">
        <v>0.4375</v>
      </c>
      <c r="N2012" s="70">
        <v>0.45833333333333331</v>
      </c>
      <c r="O2012" s="50" t="s">
        <v>372</v>
      </c>
      <c r="P2012" s="50" t="s">
        <v>63</v>
      </c>
      <c r="Q2012" s="50" t="s">
        <v>47</v>
      </c>
      <c r="R2012" s="50" t="s">
        <v>338</v>
      </c>
      <c r="S2012" s="50" t="s">
        <v>336</v>
      </c>
      <c r="T2012" s="50" t="s">
        <v>184</v>
      </c>
      <c r="U2012" s="151">
        <f t="shared" si="975"/>
        <v>0</v>
      </c>
      <c r="V2012" s="50">
        <f t="shared" si="976"/>
        <v>1</v>
      </c>
      <c r="W2012" s="152">
        <f t="shared" si="977"/>
        <v>0.14616666666666661</v>
      </c>
      <c r="X2012" s="152">
        <f t="shared" si="978"/>
        <v>0.18749666666666664</v>
      </c>
      <c r="Y2012" s="134">
        <f t="shared" si="979"/>
        <v>1</v>
      </c>
      <c r="Z2012" s="152">
        <f t="shared" si="980"/>
        <v>0</v>
      </c>
      <c r="AA2012" s="152">
        <f t="shared" si="981"/>
        <v>0.18749666666666664</v>
      </c>
      <c r="AB2012" s="91">
        <f t="shared" si="982"/>
        <v>28</v>
      </c>
      <c r="AC2012" s="81">
        <f t="shared" si="983"/>
        <v>6</v>
      </c>
      <c r="AD2012" s="81">
        <f t="shared" si="984"/>
        <v>26</v>
      </c>
      <c r="AE2012" s="81" t="str">
        <f t="shared" si="985"/>
        <v>6-26</v>
      </c>
      <c r="AF2012" s="152">
        <f t="shared" si="986"/>
        <v>2.0833333333333315E-2</v>
      </c>
      <c r="AG2012" s="153">
        <f t="shared" si="987"/>
        <v>0</v>
      </c>
      <c r="AH2012" s="85">
        <f t="shared" si="988"/>
        <v>1</v>
      </c>
      <c r="AI2012" s="81">
        <f t="shared" si="989"/>
        <v>26</v>
      </c>
    </row>
    <row r="2013" spans="2:35" x14ac:dyDescent="0.25">
      <c r="B2013" s="50" t="s">
        <v>60</v>
      </c>
      <c r="C2013" s="85">
        <v>726</v>
      </c>
      <c r="D2013" s="283">
        <f t="shared" ref="D2013:D2091" si="990">IF(C2013=C2014,0,1)</f>
        <v>0</v>
      </c>
      <c r="E2013" s="72" t="s">
        <v>2798</v>
      </c>
      <c r="F2013" s="50" t="s">
        <v>887</v>
      </c>
      <c r="G2013" s="70">
        <v>0.4375</v>
      </c>
      <c r="H2013" s="70">
        <v>0.66666666666666663</v>
      </c>
      <c r="I2013" s="71">
        <v>44375</v>
      </c>
      <c r="J2013" s="71">
        <v>44375</v>
      </c>
      <c r="K2013" s="71">
        <v>44375</v>
      </c>
      <c r="L2013" s="71">
        <v>44375</v>
      </c>
      <c r="M2013" s="70">
        <v>0.41666666666666669</v>
      </c>
      <c r="N2013" s="70">
        <v>0.66666666666666663</v>
      </c>
      <c r="O2013" s="50" t="s">
        <v>400</v>
      </c>
      <c r="P2013" s="50" t="s">
        <v>63</v>
      </c>
      <c r="Q2013" s="50" t="s">
        <v>47</v>
      </c>
      <c r="R2013" s="50" t="s">
        <v>352</v>
      </c>
      <c r="S2013" s="50" t="s">
        <v>337</v>
      </c>
      <c r="T2013" s="50" t="s">
        <v>184</v>
      </c>
      <c r="U2013" s="151">
        <f t="shared" si="975"/>
        <v>0</v>
      </c>
      <c r="V2013" s="50">
        <f t="shared" si="976"/>
        <v>1</v>
      </c>
      <c r="W2013" s="152">
        <f t="shared" si="977"/>
        <v>0.14616666666666661</v>
      </c>
      <c r="X2013" s="152">
        <f t="shared" si="978"/>
        <v>0.18749666666666664</v>
      </c>
      <c r="Y2013" s="134">
        <f t="shared" si="979"/>
        <v>1</v>
      </c>
      <c r="Z2013" s="152">
        <f t="shared" si="980"/>
        <v>0</v>
      </c>
      <c r="AA2013" s="152">
        <f t="shared" si="981"/>
        <v>0.18749666666666664</v>
      </c>
      <c r="AB2013" s="91">
        <f t="shared" si="982"/>
        <v>28</v>
      </c>
      <c r="AC2013" s="81">
        <f t="shared" si="983"/>
        <v>6</v>
      </c>
      <c r="AD2013" s="81">
        <f t="shared" si="984"/>
        <v>26</v>
      </c>
      <c r="AE2013" s="81" t="str">
        <f t="shared" si="985"/>
        <v>6-26</v>
      </c>
      <c r="AF2013" s="152">
        <f t="shared" si="986"/>
        <v>0.16699999999999993</v>
      </c>
      <c r="AG2013" s="153">
        <f t="shared" si="987"/>
        <v>0</v>
      </c>
      <c r="AH2013" s="85">
        <f t="shared" si="988"/>
        <v>1</v>
      </c>
      <c r="AI2013" s="81">
        <f t="shared" si="989"/>
        <v>26</v>
      </c>
    </row>
    <row r="2014" spans="2:35" ht="30" x14ac:dyDescent="0.25">
      <c r="B2014" s="50" t="s">
        <v>60</v>
      </c>
      <c r="C2014" s="85">
        <v>726</v>
      </c>
      <c r="D2014" s="283">
        <f t="shared" si="990"/>
        <v>1</v>
      </c>
      <c r="E2014" s="72" t="s">
        <v>2799</v>
      </c>
      <c r="F2014" s="50" t="s">
        <v>903</v>
      </c>
      <c r="G2014" s="70">
        <v>0.4375</v>
      </c>
      <c r="H2014" s="70">
        <v>0.66666666666666663</v>
      </c>
      <c r="I2014" s="71">
        <v>44375</v>
      </c>
      <c r="J2014" s="71">
        <v>44375</v>
      </c>
      <c r="K2014" s="71">
        <v>44375</v>
      </c>
      <c r="L2014" s="71">
        <v>44375</v>
      </c>
      <c r="M2014" s="70">
        <v>0.47916666666666669</v>
      </c>
      <c r="N2014" s="70">
        <v>0.51041666666666663</v>
      </c>
      <c r="O2014" s="72" t="s">
        <v>2217</v>
      </c>
      <c r="P2014" s="50" t="s">
        <v>63</v>
      </c>
      <c r="Q2014" s="50" t="s">
        <v>47</v>
      </c>
      <c r="R2014" s="50" t="s">
        <v>2138</v>
      </c>
      <c r="S2014" s="50" t="s">
        <v>337</v>
      </c>
      <c r="T2014" s="50" t="s">
        <v>184</v>
      </c>
      <c r="U2014" s="151">
        <f t="shared" si="975"/>
        <v>0</v>
      </c>
      <c r="V2014" s="50">
        <f t="shared" si="976"/>
        <v>1</v>
      </c>
      <c r="W2014" s="152">
        <f t="shared" si="977"/>
        <v>0.14616666666666661</v>
      </c>
      <c r="X2014" s="152">
        <f t="shared" si="978"/>
        <v>0.18749666666666664</v>
      </c>
      <c r="Y2014" s="134">
        <f t="shared" si="979"/>
        <v>1</v>
      </c>
      <c r="Z2014" s="152">
        <f t="shared" si="980"/>
        <v>0</v>
      </c>
      <c r="AA2014" s="152">
        <f t="shared" si="981"/>
        <v>0.18749666666666664</v>
      </c>
      <c r="AB2014" s="91">
        <f t="shared" si="982"/>
        <v>28</v>
      </c>
      <c r="AC2014" s="81">
        <f t="shared" si="983"/>
        <v>6</v>
      </c>
      <c r="AD2014" s="81">
        <f t="shared" si="984"/>
        <v>26</v>
      </c>
      <c r="AE2014" s="81" t="str">
        <f t="shared" si="985"/>
        <v>6-26</v>
      </c>
      <c r="AF2014" s="152">
        <f t="shared" si="986"/>
        <v>3.1249999999999944E-2</v>
      </c>
      <c r="AG2014" s="153">
        <f t="shared" si="987"/>
        <v>0</v>
      </c>
      <c r="AH2014" s="85">
        <f t="shared" si="988"/>
        <v>1</v>
      </c>
      <c r="AI2014" s="81">
        <f t="shared" si="989"/>
        <v>26</v>
      </c>
    </row>
    <row r="2015" spans="2:35" ht="30" x14ac:dyDescent="0.25">
      <c r="B2015" s="50" t="s">
        <v>1853</v>
      </c>
      <c r="C2015" s="85">
        <v>727</v>
      </c>
      <c r="D2015" s="283">
        <f t="shared" si="990"/>
        <v>0</v>
      </c>
      <c r="E2015" s="72" t="s">
        <v>2800</v>
      </c>
      <c r="F2015" s="50" t="s">
        <v>903</v>
      </c>
      <c r="G2015" s="70">
        <v>0.58333333333333337</v>
      </c>
      <c r="H2015" s="70">
        <v>0.40277777777777773</v>
      </c>
      <c r="I2015" s="71">
        <v>44375</v>
      </c>
      <c r="J2015" s="71">
        <v>44377</v>
      </c>
      <c r="K2015" s="71">
        <v>44375</v>
      </c>
      <c r="L2015" s="71">
        <v>44375</v>
      </c>
      <c r="M2015" s="70">
        <v>0.58333333333333337</v>
      </c>
      <c r="N2015" s="50"/>
      <c r="O2015" s="50" t="s">
        <v>72</v>
      </c>
      <c r="P2015" s="50" t="s">
        <v>1175</v>
      </c>
      <c r="Q2015" s="50" t="s">
        <v>47</v>
      </c>
      <c r="R2015" s="50" t="s">
        <v>443</v>
      </c>
      <c r="S2015" s="50" t="s">
        <v>337</v>
      </c>
      <c r="T2015" s="50" t="s">
        <v>184</v>
      </c>
      <c r="U2015" s="151">
        <f t="shared" si="975"/>
        <v>2</v>
      </c>
      <c r="V2015" s="50">
        <f t="shared" si="976"/>
        <v>1</v>
      </c>
      <c r="W2015" s="152">
        <f t="shared" si="977"/>
        <v>0.52804444444444432</v>
      </c>
      <c r="X2015" s="152">
        <f t="shared" si="978"/>
        <v>1.027441111111111</v>
      </c>
      <c r="Y2015" s="134">
        <f t="shared" si="979"/>
        <v>1</v>
      </c>
      <c r="Z2015" s="152">
        <f t="shared" si="980"/>
        <v>0</v>
      </c>
      <c r="AA2015" s="152">
        <f t="shared" si="981"/>
        <v>1.027441111111111</v>
      </c>
      <c r="AB2015" s="91">
        <f t="shared" si="982"/>
        <v>30</v>
      </c>
      <c r="AC2015" s="81">
        <f t="shared" si="983"/>
        <v>6</v>
      </c>
      <c r="AD2015" s="81">
        <f t="shared" si="984"/>
        <v>26</v>
      </c>
      <c r="AE2015" s="81" t="str">
        <f t="shared" si="985"/>
        <v>6-26</v>
      </c>
      <c r="AF2015" s="152">
        <f t="shared" si="986"/>
        <v>0</v>
      </c>
      <c r="AG2015" s="153">
        <f t="shared" si="987"/>
        <v>0</v>
      </c>
      <c r="AH2015" s="85">
        <f t="shared" si="988"/>
        <v>1</v>
      </c>
      <c r="AI2015" s="81">
        <f t="shared" si="989"/>
        <v>26</v>
      </c>
    </row>
    <row r="2016" spans="2:35" ht="30" x14ac:dyDescent="0.25">
      <c r="B2016" s="50" t="s">
        <v>67</v>
      </c>
      <c r="C2016" s="85">
        <v>727</v>
      </c>
      <c r="D2016" s="283">
        <f t="shared" si="990"/>
        <v>0</v>
      </c>
      <c r="E2016" s="72" t="s">
        <v>2801</v>
      </c>
      <c r="F2016" s="50" t="s">
        <v>441</v>
      </c>
      <c r="G2016" s="70">
        <v>0.58333333333333337</v>
      </c>
      <c r="H2016" s="70">
        <v>0.40277777777777773</v>
      </c>
      <c r="I2016" s="71">
        <v>44375</v>
      </c>
      <c r="J2016" s="71">
        <v>44377</v>
      </c>
      <c r="K2016" s="71">
        <v>44375</v>
      </c>
      <c r="L2016" s="71">
        <v>44375</v>
      </c>
      <c r="M2016" s="70">
        <v>0.625</v>
      </c>
      <c r="N2016" s="70">
        <v>0.64583333333333337</v>
      </c>
      <c r="O2016" s="72" t="s">
        <v>2263</v>
      </c>
      <c r="P2016" s="50" t="s">
        <v>1175</v>
      </c>
      <c r="Q2016" s="50" t="s">
        <v>77</v>
      </c>
      <c r="R2016" s="50" t="s">
        <v>338</v>
      </c>
      <c r="S2016" s="50" t="s">
        <v>336</v>
      </c>
      <c r="T2016" s="50" t="s">
        <v>184</v>
      </c>
      <c r="U2016" s="151">
        <f t="shared" si="975"/>
        <v>2</v>
      </c>
      <c r="V2016" s="50">
        <f t="shared" si="976"/>
        <v>1</v>
      </c>
      <c r="W2016" s="152">
        <f t="shared" si="977"/>
        <v>0.52804444444444432</v>
      </c>
      <c r="X2016" s="152">
        <f t="shared" si="978"/>
        <v>1.027441111111111</v>
      </c>
      <c r="Y2016" s="134">
        <f t="shared" si="979"/>
        <v>1</v>
      </c>
      <c r="Z2016" s="152">
        <f t="shared" si="980"/>
        <v>0</v>
      </c>
      <c r="AA2016" s="152">
        <f t="shared" si="981"/>
        <v>1.027441111111111</v>
      </c>
      <c r="AB2016" s="91">
        <f t="shared" si="982"/>
        <v>30</v>
      </c>
      <c r="AC2016" s="81">
        <f t="shared" si="983"/>
        <v>6</v>
      </c>
      <c r="AD2016" s="81">
        <f t="shared" si="984"/>
        <v>26</v>
      </c>
      <c r="AE2016" s="81" t="str">
        <f t="shared" si="985"/>
        <v>6-26</v>
      </c>
      <c r="AF2016" s="152">
        <f t="shared" si="986"/>
        <v>2.083333333333337E-2</v>
      </c>
      <c r="AG2016" s="153">
        <f t="shared" si="987"/>
        <v>0</v>
      </c>
      <c r="AH2016" s="85">
        <f t="shared" si="988"/>
        <v>1</v>
      </c>
      <c r="AI2016" s="81">
        <f t="shared" si="989"/>
        <v>26</v>
      </c>
    </row>
    <row r="2017" spans="2:35" x14ac:dyDescent="0.25">
      <c r="B2017" s="50" t="s">
        <v>67</v>
      </c>
      <c r="C2017" s="85">
        <v>727</v>
      </c>
      <c r="D2017" s="283">
        <f t="shared" si="990"/>
        <v>0</v>
      </c>
      <c r="E2017" s="72" t="s">
        <v>2802</v>
      </c>
      <c r="F2017" s="50" t="s">
        <v>1908</v>
      </c>
      <c r="G2017" s="70">
        <v>0.58333333333333337</v>
      </c>
      <c r="H2017" s="70">
        <v>0.40277777777777773</v>
      </c>
      <c r="I2017" s="71">
        <v>44375</v>
      </c>
      <c r="J2017" s="71">
        <v>44377</v>
      </c>
      <c r="K2017" s="71">
        <v>44376</v>
      </c>
      <c r="L2017" s="71">
        <v>44376</v>
      </c>
      <c r="M2017" s="70">
        <v>0.3125</v>
      </c>
      <c r="N2017" s="50"/>
      <c r="O2017" s="50" t="s">
        <v>372</v>
      </c>
      <c r="P2017" s="50" t="s">
        <v>1175</v>
      </c>
      <c r="Q2017" s="50" t="s">
        <v>77</v>
      </c>
      <c r="R2017" s="50" t="s">
        <v>349</v>
      </c>
      <c r="S2017" s="50" t="s">
        <v>337</v>
      </c>
      <c r="T2017" s="50" t="s">
        <v>184</v>
      </c>
      <c r="U2017" s="151">
        <f t="shared" si="975"/>
        <v>2</v>
      </c>
      <c r="V2017" s="50">
        <f t="shared" si="976"/>
        <v>1</v>
      </c>
      <c r="W2017" s="152">
        <f t="shared" si="977"/>
        <v>0.52804444444444432</v>
      </c>
      <c r="X2017" s="152">
        <f t="shared" si="978"/>
        <v>1.027441111111111</v>
      </c>
      <c r="Y2017" s="134">
        <f t="shared" si="979"/>
        <v>1</v>
      </c>
      <c r="Z2017" s="152">
        <f t="shared" si="980"/>
        <v>0</v>
      </c>
      <c r="AA2017" s="152">
        <f t="shared" si="981"/>
        <v>1.027441111111111</v>
      </c>
      <c r="AB2017" s="91">
        <f t="shared" si="982"/>
        <v>30</v>
      </c>
      <c r="AC2017" s="81">
        <f t="shared" si="983"/>
        <v>6</v>
      </c>
      <c r="AD2017" s="81">
        <f t="shared" si="984"/>
        <v>26</v>
      </c>
      <c r="AE2017" s="81" t="str">
        <f t="shared" si="985"/>
        <v>6-26</v>
      </c>
      <c r="AF2017" s="152">
        <f t="shared" si="986"/>
        <v>0</v>
      </c>
      <c r="AG2017" s="153">
        <f t="shared" si="987"/>
        <v>0</v>
      </c>
      <c r="AH2017" s="85">
        <f t="shared" si="988"/>
        <v>1</v>
      </c>
      <c r="AI2017" s="81">
        <f t="shared" si="989"/>
        <v>26</v>
      </c>
    </row>
    <row r="2018" spans="2:35" ht="60" x14ac:dyDescent="0.25">
      <c r="B2018" s="50" t="s">
        <v>67</v>
      </c>
      <c r="C2018" s="85">
        <v>727</v>
      </c>
      <c r="D2018" s="283">
        <f t="shared" si="990"/>
        <v>0</v>
      </c>
      <c r="E2018" s="72" t="s">
        <v>2803</v>
      </c>
      <c r="F2018" s="50" t="s">
        <v>897</v>
      </c>
      <c r="G2018" s="70">
        <v>0.58333333333333337</v>
      </c>
      <c r="H2018" s="70">
        <v>0.40277777777777773</v>
      </c>
      <c r="I2018" s="71">
        <v>44375</v>
      </c>
      <c r="J2018" s="71">
        <v>44377</v>
      </c>
      <c r="K2018" s="71">
        <v>44376</v>
      </c>
      <c r="L2018" s="71">
        <v>44376</v>
      </c>
      <c r="M2018" s="70">
        <v>0.3125</v>
      </c>
      <c r="N2018" s="70">
        <v>0.42569444444444443</v>
      </c>
      <c r="O2018" s="50" t="s">
        <v>84</v>
      </c>
      <c r="P2018" s="50" t="s">
        <v>1175</v>
      </c>
      <c r="Q2018" s="50" t="s">
        <v>77</v>
      </c>
      <c r="R2018" s="50" t="s">
        <v>351</v>
      </c>
      <c r="S2018" s="50" t="s">
        <v>336</v>
      </c>
      <c r="T2018" s="50" t="s">
        <v>184</v>
      </c>
      <c r="U2018" s="151">
        <f t="shared" si="975"/>
        <v>2</v>
      </c>
      <c r="V2018" s="50">
        <f t="shared" si="976"/>
        <v>1</v>
      </c>
      <c r="W2018" s="152">
        <f t="shared" si="977"/>
        <v>0.52804444444444432</v>
      </c>
      <c r="X2018" s="152">
        <f t="shared" si="978"/>
        <v>1.027441111111111</v>
      </c>
      <c r="Y2018" s="134">
        <f t="shared" si="979"/>
        <v>1</v>
      </c>
      <c r="Z2018" s="152">
        <f t="shared" si="980"/>
        <v>0</v>
      </c>
      <c r="AA2018" s="152">
        <f t="shared" si="981"/>
        <v>1.027441111111111</v>
      </c>
      <c r="AB2018" s="91">
        <f t="shared" si="982"/>
        <v>30</v>
      </c>
      <c r="AC2018" s="81">
        <f t="shared" si="983"/>
        <v>6</v>
      </c>
      <c r="AD2018" s="81">
        <f t="shared" si="984"/>
        <v>26</v>
      </c>
      <c r="AE2018" s="81" t="str">
        <f t="shared" si="985"/>
        <v>6-26</v>
      </c>
      <c r="AF2018" s="152">
        <f t="shared" si="986"/>
        <v>0.11319444444444443</v>
      </c>
      <c r="AG2018" s="153">
        <f t="shared" si="987"/>
        <v>0</v>
      </c>
      <c r="AH2018" s="85">
        <f t="shared" si="988"/>
        <v>1</v>
      </c>
      <c r="AI2018" s="81">
        <f t="shared" si="989"/>
        <v>26</v>
      </c>
    </row>
    <row r="2019" spans="2:35" ht="30" x14ac:dyDescent="0.25">
      <c r="B2019" s="50" t="s">
        <v>67</v>
      </c>
      <c r="C2019" s="85">
        <v>727</v>
      </c>
      <c r="D2019" s="283">
        <f t="shared" si="990"/>
        <v>0</v>
      </c>
      <c r="E2019" s="72" t="s">
        <v>2804</v>
      </c>
      <c r="F2019" s="50" t="s">
        <v>441</v>
      </c>
      <c r="G2019" s="70">
        <v>0.58333333333333337</v>
      </c>
      <c r="H2019" s="70">
        <v>0.40277777777777773</v>
      </c>
      <c r="I2019" s="71">
        <v>44375</v>
      </c>
      <c r="J2019" s="71">
        <v>44377</v>
      </c>
      <c r="K2019" s="71">
        <v>44376</v>
      </c>
      <c r="L2019" s="71">
        <v>44376</v>
      </c>
      <c r="M2019" s="70">
        <v>0.45833333333333331</v>
      </c>
      <c r="N2019" s="70">
        <v>0.6875</v>
      </c>
      <c r="O2019" s="50" t="s">
        <v>684</v>
      </c>
      <c r="P2019" s="50" t="s">
        <v>1175</v>
      </c>
      <c r="Q2019" s="50" t="s">
        <v>77</v>
      </c>
      <c r="R2019" s="50" t="s">
        <v>338</v>
      </c>
      <c r="S2019" s="50" t="s">
        <v>336</v>
      </c>
      <c r="T2019" s="50" t="s">
        <v>184</v>
      </c>
      <c r="U2019" s="151">
        <f t="shared" si="975"/>
        <v>2</v>
      </c>
      <c r="V2019" s="50">
        <f t="shared" si="976"/>
        <v>1</v>
      </c>
      <c r="W2019" s="152">
        <f t="shared" si="977"/>
        <v>0.52804444444444432</v>
      </c>
      <c r="X2019" s="152">
        <f t="shared" si="978"/>
        <v>1.027441111111111</v>
      </c>
      <c r="Y2019" s="134">
        <f t="shared" si="979"/>
        <v>1</v>
      </c>
      <c r="Z2019" s="152">
        <f t="shared" si="980"/>
        <v>0</v>
      </c>
      <c r="AA2019" s="152">
        <f t="shared" si="981"/>
        <v>1.027441111111111</v>
      </c>
      <c r="AB2019" s="91">
        <f t="shared" si="982"/>
        <v>30</v>
      </c>
      <c r="AC2019" s="81">
        <f t="shared" si="983"/>
        <v>6</v>
      </c>
      <c r="AD2019" s="81">
        <f t="shared" si="984"/>
        <v>26</v>
      </c>
      <c r="AE2019" s="81" t="str">
        <f t="shared" si="985"/>
        <v>6-26</v>
      </c>
      <c r="AF2019" s="152">
        <f t="shared" si="986"/>
        <v>0.14616666666666667</v>
      </c>
      <c r="AG2019" s="153">
        <f t="shared" si="987"/>
        <v>0</v>
      </c>
      <c r="AH2019" s="85">
        <f t="shared" si="988"/>
        <v>1</v>
      </c>
      <c r="AI2019" s="81">
        <f t="shared" si="989"/>
        <v>26</v>
      </c>
    </row>
    <row r="2020" spans="2:35" ht="30" x14ac:dyDescent="0.25">
      <c r="B2020" s="50" t="s">
        <v>1853</v>
      </c>
      <c r="C2020" s="85">
        <v>727</v>
      </c>
      <c r="D2020" s="283">
        <f t="shared" si="990"/>
        <v>1</v>
      </c>
      <c r="E2020" s="72" t="s">
        <v>2805</v>
      </c>
      <c r="F2020" s="50" t="s">
        <v>903</v>
      </c>
      <c r="G2020" s="70">
        <v>0.58333333333333337</v>
      </c>
      <c r="H2020" s="70">
        <v>0.77083333333333337</v>
      </c>
      <c r="I2020" s="71">
        <v>44375</v>
      </c>
      <c r="J2020" s="71">
        <v>44376</v>
      </c>
      <c r="K2020" s="71">
        <v>44376</v>
      </c>
      <c r="L2020" s="71">
        <v>44376</v>
      </c>
      <c r="M2020" s="70">
        <v>0.6875</v>
      </c>
      <c r="N2020" s="70">
        <v>0.77083333333333337</v>
      </c>
      <c r="O2020" s="50" t="s">
        <v>272</v>
      </c>
      <c r="P2020" s="50" t="s">
        <v>1175</v>
      </c>
      <c r="Q2020" s="50" t="s">
        <v>47</v>
      </c>
      <c r="R2020" s="50" t="s">
        <v>443</v>
      </c>
      <c r="S2020" s="50" t="s">
        <v>336</v>
      </c>
      <c r="T2020" s="50" t="s">
        <v>184</v>
      </c>
      <c r="U2020" s="151">
        <f t="shared" si="975"/>
        <v>1</v>
      </c>
      <c r="V2020" s="50">
        <f t="shared" si="976"/>
        <v>1</v>
      </c>
      <c r="W2020" s="152">
        <f t="shared" si="977"/>
        <v>0.45899999999999996</v>
      </c>
      <c r="X2020" s="152">
        <f t="shared" si="978"/>
        <v>0.68816666666666659</v>
      </c>
      <c r="Y2020" s="134">
        <f t="shared" si="979"/>
        <v>0</v>
      </c>
      <c r="Z2020" s="152">
        <f t="shared" si="980"/>
        <v>0.10416666666666663</v>
      </c>
      <c r="AA2020" s="152">
        <f t="shared" si="981"/>
        <v>0.79233333333333322</v>
      </c>
      <c r="AB2020" s="91">
        <f t="shared" si="982"/>
        <v>29</v>
      </c>
      <c r="AC2020" s="81">
        <f t="shared" si="983"/>
        <v>6</v>
      </c>
      <c r="AD2020" s="81">
        <f t="shared" si="984"/>
        <v>26</v>
      </c>
      <c r="AE2020" s="81" t="str">
        <f t="shared" si="985"/>
        <v>6-26</v>
      </c>
      <c r="AF2020" s="152">
        <f t="shared" si="986"/>
        <v>8.333333333333337E-2</v>
      </c>
      <c r="AG2020" s="153">
        <f t="shared" si="987"/>
        <v>0</v>
      </c>
      <c r="AH2020" s="85">
        <f t="shared" si="988"/>
        <v>1</v>
      </c>
      <c r="AI2020" s="81">
        <f t="shared" si="989"/>
        <v>26</v>
      </c>
    </row>
    <row r="2021" spans="2:35" x14ac:dyDescent="0.25">
      <c r="B2021" s="50" t="s">
        <v>95</v>
      </c>
      <c r="C2021" s="85">
        <v>728</v>
      </c>
      <c r="D2021" s="283">
        <f t="shared" si="990"/>
        <v>0</v>
      </c>
      <c r="E2021" s="72" t="s">
        <v>2806</v>
      </c>
      <c r="F2021" s="50" t="s">
        <v>441</v>
      </c>
      <c r="G2021" s="70">
        <v>0.39583333333333331</v>
      </c>
      <c r="H2021" s="70">
        <v>0.47916666666666669</v>
      </c>
      <c r="I2021" s="71">
        <v>44375</v>
      </c>
      <c r="J2021" s="71">
        <v>44375</v>
      </c>
      <c r="K2021" s="71">
        <v>44375</v>
      </c>
      <c r="L2021" s="71">
        <v>44375</v>
      </c>
      <c r="M2021" s="70">
        <v>0.39583333333333331</v>
      </c>
      <c r="N2021" s="70">
        <v>0.47916666666666669</v>
      </c>
      <c r="O2021" s="50" t="s">
        <v>684</v>
      </c>
      <c r="P2021" s="50" t="s">
        <v>96</v>
      </c>
      <c r="Q2021" s="50" t="s">
        <v>77</v>
      </c>
      <c r="R2021" s="50" t="s">
        <v>338</v>
      </c>
      <c r="S2021" s="50" t="s">
        <v>336</v>
      </c>
      <c r="T2021" s="50" t="s">
        <v>188</v>
      </c>
      <c r="U2021" s="151">
        <f t="shared" si="975"/>
        <v>0</v>
      </c>
      <c r="V2021" s="50">
        <f t="shared" si="976"/>
        <v>1</v>
      </c>
      <c r="W2021" s="152">
        <f t="shared" si="977"/>
        <v>8.333333333333337E-2</v>
      </c>
      <c r="X2021" s="152">
        <f t="shared" si="978"/>
        <v>8.333333333333337E-2</v>
      </c>
      <c r="Y2021" s="134">
        <f t="shared" si="979"/>
        <v>1</v>
      </c>
      <c r="Z2021" s="152">
        <f t="shared" si="980"/>
        <v>0</v>
      </c>
      <c r="AA2021" s="152">
        <f t="shared" si="981"/>
        <v>8.333333333333337E-2</v>
      </c>
      <c r="AB2021" s="91">
        <f t="shared" si="982"/>
        <v>28</v>
      </c>
      <c r="AC2021" s="81">
        <f t="shared" si="983"/>
        <v>6</v>
      </c>
      <c r="AD2021" s="81">
        <f t="shared" si="984"/>
        <v>26</v>
      </c>
      <c r="AE2021" s="81" t="str">
        <f t="shared" si="985"/>
        <v>6-26</v>
      </c>
      <c r="AF2021" s="152">
        <f t="shared" si="986"/>
        <v>8.333333333333337E-2</v>
      </c>
      <c r="AG2021" s="153">
        <f t="shared" si="987"/>
        <v>0</v>
      </c>
      <c r="AH2021" s="85">
        <f t="shared" si="988"/>
        <v>1</v>
      </c>
      <c r="AI2021" s="81">
        <f t="shared" si="989"/>
        <v>26</v>
      </c>
    </row>
    <row r="2022" spans="2:35" ht="30" x14ac:dyDescent="0.25">
      <c r="B2022" s="50" t="s">
        <v>95</v>
      </c>
      <c r="C2022" s="85">
        <v>728</v>
      </c>
      <c r="D2022" s="283">
        <f t="shared" si="990"/>
        <v>1</v>
      </c>
      <c r="E2022" s="72" t="s">
        <v>2807</v>
      </c>
      <c r="F2022" s="50" t="s">
        <v>441</v>
      </c>
      <c r="G2022" s="70">
        <v>0.39583333333333331</v>
      </c>
      <c r="H2022" s="70">
        <v>0.47916666666666669</v>
      </c>
      <c r="I2022" s="71">
        <v>44375</v>
      </c>
      <c r="J2022" s="71">
        <v>44375</v>
      </c>
      <c r="K2022" s="71">
        <v>44375</v>
      </c>
      <c r="L2022" s="71">
        <v>44375</v>
      </c>
      <c r="M2022" s="70">
        <v>0.39583333333333331</v>
      </c>
      <c r="N2022" s="70">
        <v>0.4375</v>
      </c>
      <c r="O2022" s="50" t="s">
        <v>372</v>
      </c>
      <c r="P2022" s="50" t="s">
        <v>96</v>
      </c>
      <c r="Q2022" s="50" t="s">
        <v>77</v>
      </c>
      <c r="R2022" s="50" t="s">
        <v>338</v>
      </c>
      <c r="S2022" s="50" t="s">
        <v>336</v>
      </c>
      <c r="T2022" s="50" t="s">
        <v>188</v>
      </c>
      <c r="U2022" s="151">
        <f t="shared" si="975"/>
        <v>0</v>
      </c>
      <c r="V2022" s="50">
        <f t="shared" si="976"/>
        <v>1</v>
      </c>
      <c r="W2022" s="152">
        <f t="shared" si="977"/>
        <v>8.333333333333337E-2</v>
      </c>
      <c r="X2022" s="152">
        <f t="shared" si="978"/>
        <v>8.333333333333337E-2</v>
      </c>
      <c r="Y2022" s="134">
        <f t="shared" si="979"/>
        <v>1</v>
      </c>
      <c r="Z2022" s="152">
        <f t="shared" si="980"/>
        <v>0</v>
      </c>
      <c r="AA2022" s="152">
        <f t="shared" si="981"/>
        <v>8.333333333333337E-2</v>
      </c>
      <c r="AB2022" s="91">
        <f t="shared" si="982"/>
        <v>28</v>
      </c>
      <c r="AC2022" s="81">
        <f t="shared" si="983"/>
        <v>6</v>
      </c>
      <c r="AD2022" s="81">
        <f t="shared" si="984"/>
        <v>26</v>
      </c>
      <c r="AE2022" s="81" t="str">
        <f t="shared" si="985"/>
        <v>6-26</v>
      </c>
      <c r="AF2022" s="152">
        <f t="shared" si="986"/>
        <v>4.1666666666666685E-2</v>
      </c>
      <c r="AG2022" s="153">
        <f t="shared" si="987"/>
        <v>0</v>
      </c>
      <c r="AH2022" s="85">
        <f t="shared" si="988"/>
        <v>1</v>
      </c>
      <c r="AI2022" s="81">
        <f t="shared" si="989"/>
        <v>26</v>
      </c>
    </row>
    <row r="2023" spans="2:35" ht="30" x14ac:dyDescent="0.25">
      <c r="B2023" s="50" t="s">
        <v>213</v>
      </c>
      <c r="C2023" s="85">
        <v>729</v>
      </c>
      <c r="D2023" s="283">
        <f t="shared" si="990"/>
        <v>1</v>
      </c>
      <c r="E2023" s="72" t="s">
        <v>2808</v>
      </c>
      <c r="F2023" s="50" t="s">
        <v>1908</v>
      </c>
      <c r="G2023" s="70">
        <v>0.33333333333333331</v>
      </c>
      <c r="H2023" s="70">
        <v>0.41666666666666669</v>
      </c>
      <c r="I2023" s="71">
        <v>44375</v>
      </c>
      <c r="J2023" s="71">
        <v>44375</v>
      </c>
      <c r="K2023" s="71">
        <v>44375</v>
      </c>
      <c r="L2023" s="71">
        <v>44375</v>
      </c>
      <c r="M2023" s="70">
        <v>0.33333333333333331</v>
      </c>
      <c r="N2023" s="70">
        <v>0.41666666666666669</v>
      </c>
      <c r="O2023" s="50" t="s">
        <v>62</v>
      </c>
      <c r="P2023" s="50"/>
      <c r="Q2023" s="50" t="s">
        <v>77</v>
      </c>
      <c r="R2023" s="50" t="s">
        <v>349</v>
      </c>
      <c r="S2023" s="50" t="s">
        <v>337</v>
      </c>
      <c r="T2023" s="50" t="s">
        <v>188</v>
      </c>
      <c r="U2023" s="151">
        <f t="shared" si="975"/>
        <v>0</v>
      </c>
      <c r="V2023" s="50">
        <f t="shared" si="976"/>
        <v>1</v>
      </c>
      <c r="W2023" s="152">
        <f t="shared" si="977"/>
        <v>8.333333333333337E-2</v>
      </c>
      <c r="X2023" s="152">
        <f t="shared" si="978"/>
        <v>8.333333333333337E-2</v>
      </c>
      <c r="Y2023" s="134">
        <f t="shared" si="979"/>
        <v>1</v>
      </c>
      <c r="Z2023" s="152">
        <f t="shared" si="980"/>
        <v>0</v>
      </c>
      <c r="AA2023" s="152">
        <f t="shared" si="981"/>
        <v>8.333333333333337E-2</v>
      </c>
      <c r="AB2023" s="91">
        <f t="shared" si="982"/>
        <v>28</v>
      </c>
      <c r="AC2023" s="81">
        <f t="shared" si="983"/>
        <v>6</v>
      </c>
      <c r="AD2023" s="81">
        <f t="shared" si="984"/>
        <v>26</v>
      </c>
      <c r="AE2023" s="81" t="str">
        <f t="shared" si="985"/>
        <v>6-26</v>
      </c>
      <c r="AF2023" s="152">
        <f t="shared" si="986"/>
        <v>8.333333333333337E-2</v>
      </c>
      <c r="AG2023" s="153">
        <f t="shared" si="987"/>
        <v>0</v>
      </c>
      <c r="AH2023" s="85">
        <f t="shared" si="988"/>
        <v>1</v>
      </c>
      <c r="AI2023" s="81">
        <f t="shared" si="989"/>
        <v>26</v>
      </c>
    </row>
    <row r="2024" spans="2:35" x14ac:dyDescent="0.25">
      <c r="B2024" s="50" t="s">
        <v>149</v>
      </c>
      <c r="C2024" s="85">
        <v>730</v>
      </c>
      <c r="D2024" s="283">
        <f t="shared" si="990"/>
        <v>0</v>
      </c>
      <c r="E2024" s="72" t="s">
        <v>2809</v>
      </c>
      <c r="F2024" s="50" t="s">
        <v>441</v>
      </c>
      <c r="G2024" s="70">
        <v>0.63888888888888895</v>
      </c>
      <c r="H2024" s="70">
        <v>0.72916666666666663</v>
      </c>
      <c r="I2024" s="71">
        <v>44375</v>
      </c>
      <c r="J2024" s="71">
        <v>44375</v>
      </c>
      <c r="K2024" s="71">
        <v>44375</v>
      </c>
      <c r="L2024" s="71">
        <v>44375</v>
      </c>
      <c r="M2024" s="70">
        <v>0.63888888888888895</v>
      </c>
      <c r="N2024" s="70">
        <v>0.72916666666666663</v>
      </c>
      <c r="O2024" s="50" t="s">
        <v>684</v>
      </c>
      <c r="P2024" s="50" t="s">
        <v>1354</v>
      </c>
      <c r="Q2024" s="50" t="s">
        <v>77</v>
      </c>
      <c r="R2024" s="50" t="s">
        <v>338</v>
      </c>
      <c r="S2024" s="50" t="s">
        <v>336</v>
      </c>
      <c r="T2024" s="50" t="s">
        <v>184</v>
      </c>
      <c r="U2024" s="151">
        <f t="shared" si="975"/>
        <v>0</v>
      </c>
      <c r="V2024" s="50">
        <f t="shared" si="976"/>
        <v>1</v>
      </c>
      <c r="W2024" s="152">
        <f t="shared" si="977"/>
        <v>9.0277777777777679E-2</v>
      </c>
      <c r="X2024" s="152">
        <f t="shared" si="978"/>
        <v>9.0277777777777679E-2</v>
      </c>
      <c r="Y2024" s="134">
        <f t="shared" si="979"/>
        <v>0</v>
      </c>
      <c r="Z2024" s="152">
        <f t="shared" si="980"/>
        <v>0.14583333333333337</v>
      </c>
      <c r="AA2024" s="152">
        <f t="shared" si="981"/>
        <v>0.23611111111111105</v>
      </c>
      <c r="AB2024" s="91">
        <f t="shared" si="982"/>
        <v>28</v>
      </c>
      <c r="AC2024" s="81">
        <f t="shared" si="983"/>
        <v>6</v>
      </c>
      <c r="AD2024" s="81">
        <f t="shared" si="984"/>
        <v>26</v>
      </c>
      <c r="AE2024" s="81" t="str">
        <f t="shared" si="985"/>
        <v>6-26</v>
      </c>
      <c r="AF2024" s="152">
        <f t="shared" si="986"/>
        <v>9.0277777777777679E-2</v>
      </c>
      <c r="AG2024" s="153">
        <f t="shared" si="987"/>
        <v>0</v>
      </c>
      <c r="AH2024" s="85">
        <f t="shared" si="988"/>
        <v>1</v>
      </c>
      <c r="AI2024" s="81">
        <f t="shared" si="989"/>
        <v>26</v>
      </c>
    </row>
    <row r="2025" spans="2:35" ht="30" x14ac:dyDescent="0.25">
      <c r="B2025" s="50" t="s">
        <v>149</v>
      </c>
      <c r="C2025" s="85">
        <v>730</v>
      </c>
      <c r="D2025" s="283">
        <f t="shared" si="990"/>
        <v>0</v>
      </c>
      <c r="E2025" s="72" t="s">
        <v>2810</v>
      </c>
      <c r="F2025" s="50" t="s">
        <v>441</v>
      </c>
      <c r="G2025" s="70">
        <v>0.63888888888888895</v>
      </c>
      <c r="H2025" s="70">
        <v>0.72916666666666663</v>
      </c>
      <c r="I2025" s="71">
        <v>44375</v>
      </c>
      <c r="J2025" s="71">
        <v>44375</v>
      </c>
      <c r="K2025" s="71">
        <v>44375</v>
      </c>
      <c r="L2025" s="71">
        <v>44375</v>
      </c>
      <c r="M2025" s="70">
        <v>0.63888888888888895</v>
      </c>
      <c r="N2025" s="70">
        <v>0.72916666666666663</v>
      </c>
      <c r="O2025" s="50" t="s">
        <v>372</v>
      </c>
      <c r="P2025" s="50" t="s">
        <v>1354</v>
      </c>
      <c r="Q2025" s="50" t="s">
        <v>77</v>
      </c>
      <c r="R2025" s="50" t="s">
        <v>338</v>
      </c>
      <c r="S2025" s="50" t="s">
        <v>336</v>
      </c>
      <c r="T2025" s="50" t="s">
        <v>184</v>
      </c>
      <c r="U2025" s="151">
        <f t="shared" si="975"/>
        <v>0</v>
      </c>
      <c r="V2025" s="50">
        <f t="shared" si="976"/>
        <v>1</v>
      </c>
      <c r="W2025" s="152">
        <f t="shared" si="977"/>
        <v>9.0277777777777679E-2</v>
      </c>
      <c r="X2025" s="152">
        <f t="shared" si="978"/>
        <v>9.0277777777777679E-2</v>
      </c>
      <c r="Y2025" s="134">
        <f t="shared" si="979"/>
        <v>0</v>
      </c>
      <c r="Z2025" s="152">
        <f t="shared" si="980"/>
        <v>0.14583333333333337</v>
      </c>
      <c r="AA2025" s="152">
        <f t="shared" si="981"/>
        <v>0.23611111111111105</v>
      </c>
      <c r="AB2025" s="91">
        <f t="shared" si="982"/>
        <v>28</v>
      </c>
      <c r="AC2025" s="81">
        <f t="shared" si="983"/>
        <v>6</v>
      </c>
      <c r="AD2025" s="81">
        <f t="shared" si="984"/>
        <v>26</v>
      </c>
      <c r="AE2025" s="81" t="str">
        <f t="shared" si="985"/>
        <v>6-26</v>
      </c>
      <c r="AF2025" s="152">
        <f t="shared" si="986"/>
        <v>9.0277777777777679E-2</v>
      </c>
      <c r="AG2025" s="153">
        <f t="shared" si="987"/>
        <v>0</v>
      </c>
      <c r="AH2025" s="85">
        <f t="shared" si="988"/>
        <v>1</v>
      </c>
      <c r="AI2025" s="81">
        <f t="shared" si="989"/>
        <v>26</v>
      </c>
    </row>
    <row r="2026" spans="2:35" x14ac:dyDescent="0.25">
      <c r="B2026" s="50" t="s">
        <v>149</v>
      </c>
      <c r="C2026" s="85">
        <v>730</v>
      </c>
      <c r="D2026" s="283">
        <f t="shared" si="990"/>
        <v>1</v>
      </c>
      <c r="E2026" s="72" t="s">
        <v>2811</v>
      </c>
      <c r="F2026" s="50" t="s">
        <v>903</v>
      </c>
      <c r="G2026" s="70">
        <v>0.63888888888888895</v>
      </c>
      <c r="H2026" s="70">
        <v>0.72916666666666663</v>
      </c>
      <c r="I2026" s="71">
        <v>44375</v>
      </c>
      <c r="J2026" s="71">
        <v>44375</v>
      </c>
      <c r="K2026" s="71">
        <v>44375</v>
      </c>
      <c r="L2026" s="71">
        <v>44375</v>
      </c>
      <c r="M2026" s="70">
        <v>0.51041666666666663</v>
      </c>
      <c r="N2026" s="70">
        <v>0.52083333333333337</v>
      </c>
      <c r="O2026" s="50" t="s">
        <v>2176</v>
      </c>
      <c r="P2026" s="50" t="s">
        <v>1354</v>
      </c>
      <c r="Q2026" s="50" t="s">
        <v>47</v>
      </c>
      <c r="R2026" s="50" t="s">
        <v>2138</v>
      </c>
      <c r="S2026" s="50" t="s">
        <v>337</v>
      </c>
      <c r="T2026" s="50" t="s">
        <v>184</v>
      </c>
      <c r="U2026" s="151">
        <f t="shared" si="975"/>
        <v>0</v>
      </c>
      <c r="V2026" s="50">
        <f t="shared" si="976"/>
        <v>1</v>
      </c>
      <c r="W2026" s="152">
        <f t="shared" si="977"/>
        <v>9.0277777777777679E-2</v>
      </c>
      <c r="X2026" s="152">
        <f t="shared" si="978"/>
        <v>9.0277777777777679E-2</v>
      </c>
      <c r="Y2026" s="134">
        <f t="shared" si="979"/>
        <v>0</v>
      </c>
      <c r="Z2026" s="152">
        <f t="shared" si="980"/>
        <v>0.14583333333333337</v>
      </c>
      <c r="AA2026" s="152">
        <f t="shared" si="981"/>
        <v>0.23611111111111105</v>
      </c>
      <c r="AB2026" s="91">
        <f t="shared" si="982"/>
        <v>28</v>
      </c>
      <c r="AC2026" s="81">
        <f t="shared" si="983"/>
        <v>6</v>
      </c>
      <c r="AD2026" s="81">
        <f t="shared" si="984"/>
        <v>26</v>
      </c>
      <c r="AE2026" s="81" t="str">
        <f t="shared" si="985"/>
        <v>6-26</v>
      </c>
      <c r="AF2026" s="152">
        <f t="shared" si="986"/>
        <v>1.0416666666666741E-2</v>
      </c>
      <c r="AG2026" s="153">
        <f t="shared" si="987"/>
        <v>0</v>
      </c>
      <c r="AH2026" s="85">
        <f t="shared" si="988"/>
        <v>1</v>
      </c>
      <c r="AI2026" s="81">
        <f t="shared" si="989"/>
        <v>26</v>
      </c>
    </row>
    <row r="2027" spans="2:35" ht="30" x14ac:dyDescent="0.25">
      <c r="B2027" s="50" t="s">
        <v>1019</v>
      </c>
      <c r="C2027" s="85">
        <v>731</v>
      </c>
      <c r="D2027" s="283">
        <f t="shared" si="990"/>
        <v>1</v>
      </c>
      <c r="E2027" s="72" t="s">
        <v>2812</v>
      </c>
      <c r="F2027" s="50" t="s">
        <v>903</v>
      </c>
      <c r="G2027" s="70">
        <v>0.45833333333333331</v>
      </c>
      <c r="H2027" s="70">
        <v>0.4861111111111111</v>
      </c>
      <c r="I2027" s="71">
        <v>44375</v>
      </c>
      <c r="J2027" s="71">
        <v>44375</v>
      </c>
      <c r="K2027" s="71">
        <v>44375</v>
      </c>
      <c r="L2027" s="71">
        <v>44375</v>
      </c>
      <c r="M2027" s="70">
        <v>0.45833333333333331</v>
      </c>
      <c r="N2027" s="70">
        <v>0.4861111111111111</v>
      </c>
      <c r="O2027" s="50" t="s">
        <v>372</v>
      </c>
      <c r="P2027" s="50" t="s">
        <v>1021</v>
      </c>
      <c r="Q2027" s="50" t="s">
        <v>77</v>
      </c>
      <c r="R2027" s="50" t="s">
        <v>349</v>
      </c>
      <c r="S2027" s="50" t="s">
        <v>336</v>
      </c>
      <c r="T2027" s="50" t="s">
        <v>185</v>
      </c>
      <c r="U2027" s="151">
        <f t="shared" si="975"/>
        <v>0</v>
      </c>
      <c r="V2027" s="50">
        <f t="shared" si="976"/>
        <v>1</v>
      </c>
      <c r="W2027" s="152">
        <f t="shared" si="977"/>
        <v>2.777777777777779E-2</v>
      </c>
      <c r="X2027" s="152">
        <f t="shared" si="978"/>
        <v>2.777777777777779E-2</v>
      </c>
      <c r="Y2027" s="134">
        <f t="shared" si="979"/>
        <v>1</v>
      </c>
      <c r="Z2027" s="152">
        <f t="shared" si="980"/>
        <v>0</v>
      </c>
      <c r="AA2027" s="152">
        <f t="shared" si="981"/>
        <v>2.777777777777779E-2</v>
      </c>
      <c r="AB2027" s="91">
        <f t="shared" si="982"/>
        <v>28</v>
      </c>
      <c r="AC2027" s="81">
        <f t="shared" si="983"/>
        <v>6</v>
      </c>
      <c r="AD2027" s="81">
        <f t="shared" si="984"/>
        <v>26</v>
      </c>
      <c r="AE2027" s="81" t="str">
        <f t="shared" si="985"/>
        <v>6-26</v>
      </c>
      <c r="AF2027" s="152">
        <f t="shared" si="986"/>
        <v>2.777777777777779E-2</v>
      </c>
      <c r="AG2027" s="153">
        <f t="shared" si="987"/>
        <v>0</v>
      </c>
      <c r="AH2027" s="85">
        <f t="shared" si="988"/>
        <v>1</v>
      </c>
      <c r="AI2027" s="81">
        <f t="shared" si="989"/>
        <v>26</v>
      </c>
    </row>
    <row r="2028" spans="2:35" ht="30" x14ac:dyDescent="0.25">
      <c r="B2028" s="50" t="s">
        <v>160</v>
      </c>
      <c r="C2028" s="85">
        <v>732</v>
      </c>
      <c r="D2028" s="283">
        <f t="shared" si="990"/>
        <v>0</v>
      </c>
      <c r="E2028" s="72" t="s">
        <v>2813</v>
      </c>
      <c r="F2028" s="50" t="s">
        <v>344</v>
      </c>
      <c r="G2028" s="70">
        <v>0.59097222222222223</v>
      </c>
      <c r="H2028" s="70">
        <v>0.67708333333333337</v>
      </c>
      <c r="I2028" s="71">
        <v>44375</v>
      </c>
      <c r="J2028" s="71">
        <v>44375</v>
      </c>
      <c r="K2028" s="71">
        <v>44375</v>
      </c>
      <c r="L2028" s="71">
        <v>44375</v>
      </c>
      <c r="M2028" s="70">
        <v>0.59097222222222223</v>
      </c>
      <c r="N2028" s="70">
        <v>0.64583333333333337</v>
      </c>
      <c r="O2028" s="50" t="s">
        <v>738</v>
      </c>
      <c r="P2028" s="50" t="s">
        <v>162</v>
      </c>
      <c r="Q2028" s="50" t="s">
        <v>77</v>
      </c>
      <c r="R2028" s="50" t="s">
        <v>344</v>
      </c>
      <c r="S2028" s="50" t="s">
        <v>336</v>
      </c>
      <c r="T2028" s="50" t="s">
        <v>184</v>
      </c>
      <c r="U2028" s="151">
        <f t="shared" si="975"/>
        <v>0</v>
      </c>
      <c r="V2028" s="50">
        <f t="shared" si="976"/>
        <v>1</v>
      </c>
      <c r="W2028" s="152">
        <f t="shared" si="977"/>
        <v>8.6111111111111138E-2</v>
      </c>
      <c r="X2028" s="152">
        <f t="shared" si="978"/>
        <v>8.6111111111111138E-2</v>
      </c>
      <c r="Y2028" s="134">
        <f t="shared" si="979"/>
        <v>0</v>
      </c>
      <c r="Z2028" s="152">
        <f t="shared" si="980"/>
        <v>0.19791666666666663</v>
      </c>
      <c r="AA2028" s="152">
        <f t="shared" si="981"/>
        <v>0.28402777777777777</v>
      </c>
      <c r="AB2028" s="91">
        <f t="shared" si="982"/>
        <v>28</v>
      </c>
      <c r="AC2028" s="81">
        <f t="shared" si="983"/>
        <v>6</v>
      </c>
      <c r="AD2028" s="81">
        <f t="shared" si="984"/>
        <v>26</v>
      </c>
      <c r="AE2028" s="81" t="str">
        <f t="shared" si="985"/>
        <v>6-26</v>
      </c>
      <c r="AF2028" s="152">
        <f t="shared" si="986"/>
        <v>5.4861111111111138E-2</v>
      </c>
      <c r="AG2028" s="153">
        <f t="shared" si="987"/>
        <v>0</v>
      </c>
      <c r="AH2028" s="85">
        <f t="shared" si="988"/>
        <v>1</v>
      </c>
      <c r="AI2028" s="81">
        <f t="shared" si="989"/>
        <v>26</v>
      </c>
    </row>
    <row r="2029" spans="2:35" x14ac:dyDescent="0.25">
      <c r="B2029" s="50" t="s">
        <v>160</v>
      </c>
      <c r="C2029" s="85">
        <v>732</v>
      </c>
      <c r="D2029" s="283">
        <f t="shared" si="990"/>
        <v>1</v>
      </c>
      <c r="E2029" s="72" t="s">
        <v>2814</v>
      </c>
      <c r="F2029" s="50" t="s">
        <v>1908</v>
      </c>
      <c r="G2029" s="70">
        <v>0.59097222222222223</v>
      </c>
      <c r="H2029" s="70">
        <v>0.67708333333333337</v>
      </c>
      <c r="I2029" s="71">
        <v>44375</v>
      </c>
      <c r="J2029" s="71">
        <v>44375</v>
      </c>
      <c r="K2029" s="71">
        <v>44375</v>
      </c>
      <c r="L2029" s="71">
        <v>44375</v>
      </c>
      <c r="M2029" s="70">
        <v>0.65555555555555556</v>
      </c>
      <c r="N2029" s="70">
        <v>0.67708333333333337</v>
      </c>
      <c r="O2029" s="50" t="s">
        <v>62</v>
      </c>
      <c r="P2029" s="50" t="s">
        <v>162</v>
      </c>
      <c r="Q2029" s="50" t="s">
        <v>77</v>
      </c>
      <c r="R2029" s="50" t="s">
        <v>349</v>
      </c>
      <c r="S2029" s="50" t="s">
        <v>336</v>
      </c>
      <c r="T2029" s="50" t="s">
        <v>184</v>
      </c>
      <c r="U2029" s="151">
        <f t="shared" si="975"/>
        <v>0</v>
      </c>
      <c r="V2029" s="50">
        <f t="shared" si="976"/>
        <v>1</v>
      </c>
      <c r="W2029" s="152">
        <f t="shared" si="977"/>
        <v>8.6111111111111138E-2</v>
      </c>
      <c r="X2029" s="152">
        <f t="shared" si="978"/>
        <v>8.6111111111111138E-2</v>
      </c>
      <c r="Y2029" s="134">
        <f t="shared" si="979"/>
        <v>0</v>
      </c>
      <c r="Z2029" s="152">
        <f t="shared" si="980"/>
        <v>0.19791666666666663</v>
      </c>
      <c r="AA2029" s="152">
        <f t="shared" si="981"/>
        <v>0.28402777777777777</v>
      </c>
      <c r="AB2029" s="91">
        <f t="shared" si="982"/>
        <v>28</v>
      </c>
      <c r="AC2029" s="81">
        <f t="shared" si="983"/>
        <v>6</v>
      </c>
      <c r="AD2029" s="81">
        <f t="shared" si="984"/>
        <v>26</v>
      </c>
      <c r="AE2029" s="81" t="str">
        <f t="shared" si="985"/>
        <v>6-26</v>
      </c>
      <c r="AF2029" s="152">
        <f t="shared" si="986"/>
        <v>2.1527777777777812E-2</v>
      </c>
      <c r="AG2029" s="153">
        <f t="shared" si="987"/>
        <v>0</v>
      </c>
      <c r="AH2029" s="85">
        <f t="shared" si="988"/>
        <v>1</v>
      </c>
      <c r="AI2029" s="81">
        <f t="shared" si="989"/>
        <v>26</v>
      </c>
    </row>
    <row r="2030" spans="2:35" ht="30" x14ac:dyDescent="0.25">
      <c r="B2030" s="50" t="s">
        <v>228</v>
      </c>
      <c r="C2030" s="85">
        <v>733</v>
      </c>
      <c r="D2030" s="283">
        <f t="shared" si="990"/>
        <v>1</v>
      </c>
      <c r="E2030" s="50" t="s">
        <v>2815</v>
      </c>
      <c r="F2030" s="50" t="s">
        <v>903</v>
      </c>
      <c r="G2030" s="70">
        <v>0.69444444444444453</v>
      </c>
      <c r="H2030" s="70">
        <v>0.72569444444444453</v>
      </c>
      <c r="I2030" s="71">
        <v>44375</v>
      </c>
      <c r="J2030" s="71">
        <v>44375</v>
      </c>
      <c r="K2030" s="71">
        <v>44375</v>
      </c>
      <c r="L2030" s="71">
        <v>44375</v>
      </c>
      <c r="M2030" s="70">
        <v>0.69444444444444453</v>
      </c>
      <c r="N2030" s="70">
        <v>0.72569444444444453</v>
      </c>
      <c r="O2030" s="72" t="s">
        <v>2217</v>
      </c>
      <c r="P2030" s="50" t="s">
        <v>1024</v>
      </c>
      <c r="Q2030" s="50" t="s">
        <v>77</v>
      </c>
      <c r="R2030" s="50" t="s">
        <v>2138</v>
      </c>
      <c r="S2030" s="50" t="s">
        <v>337</v>
      </c>
      <c r="T2030" s="50" t="s">
        <v>186</v>
      </c>
      <c r="U2030" s="151">
        <f t="shared" si="975"/>
        <v>0</v>
      </c>
      <c r="V2030" s="50">
        <f t="shared" si="976"/>
        <v>1</v>
      </c>
      <c r="W2030" s="152">
        <f t="shared" si="977"/>
        <v>3.125E-2</v>
      </c>
      <c r="X2030" s="152">
        <f t="shared" si="978"/>
        <v>3.125E-2</v>
      </c>
      <c r="Y2030" s="134">
        <f t="shared" si="979"/>
        <v>0</v>
      </c>
      <c r="Z2030" s="152">
        <f t="shared" si="980"/>
        <v>0.14930555555555547</v>
      </c>
      <c r="AA2030" s="152">
        <f t="shared" si="981"/>
        <v>0.18055555555555547</v>
      </c>
      <c r="AB2030" s="91">
        <f t="shared" si="982"/>
        <v>28</v>
      </c>
      <c r="AC2030" s="81">
        <f t="shared" si="983"/>
        <v>6</v>
      </c>
      <c r="AD2030" s="81">
        <f t="shared" si="984"/>
        <v>26</v>
      </c>
      <c r="AE2030" s="81" t="str">
        <f t="shared" si="985"/>
        <v>6-26</v>
      </c>
      <c r="AF2030" s="152">
        <f t="shared" si="986"/>
        <v>3.125E-2</v>
      </c>
      <c r="AG2030" s="153">
        <f t="shared" si="987"/>
        <v>0</v>
      </c>
      <c r="AH2030" s="85">
        <f t="shared" si="988"/>
        <v>1</v>
      </c>
      <c r="AI2030" s="81">
        <f t="shared" si="989"/>
        <v>26</v>
      </c>
    </row>
    <row r="2031" spans="2:35" x14ac:dyDescent="0.25">
      <c r="B2031" s="50" t="s">
        <v>249</v>
      </c>
      <c r="C2031" s="85">
        <v>734</v>
      </c>
      <c r="D2031" s="283">
        <f t="shared" si="990"/>
        <v>1</v>
      </c>
      <c r="E2031" s="50" t="s">
        <v>2816</v>
      </c>
      <c r="F2031" s="50" t="s">
        <v>903</v>
      </c>
      <c r="G2031" s="70">
        <v>0.4375</v>
      </c>
      <c r="H2031" s="70">
        <v>0.46527777777777773</v>
      </c>
      <c r="I2031" s="71">
        <v>44375</v>
      </c>
      <c r="J2031" s="71">
        <v>44375</v>
      </c>
      <c r="K2031" s="71">
        <v>44375</v>
      </c>
      <c r="L2031" s="71">
        <v>44375</v>
      </c>
      <c r="M2031" s="70">
        <v>0.4375</v>
      </c>
      <c r="N2031" s="70">
        <v>0.46527777777777773</v>
      </c>
      <c r="O2031" s="50" t="s">
        <v>2176</v>
      </c>
      <c r="P2031" s="50" t="s">
        <v>268</v>
      </c>
      <c r="Q2031" s="50" t="s">
        <v>77</v>
      </c>
      <c r="R2031" s="50" t="s">
        <v>2138</v>
      </c>
      <c r="S2031" s="50" t="s">
        <v>337</v>
      </c>
      <c r="T2031" s="50" t="s">
        <v>184</v>
      </c>
      <c r="U2031" s="151">
        <f t="shared" si="975"/>
        <v>0</v>
      </c>
      <c r="V2031" s="50">
        <f t="shared" si="976"/>
        <v>1</v>
      </c>
      <c r="W2031" s="152">
        <f t="shared" si="977"/>
        <v>2.7777777777777735E-2</v>
      </c>
      <c r="X2031" s="152">
        <f t="shared" si="978"/>
        <v>2.7777777777777735E-2</v>
      </c>
      <c r="Y2031" s="134">
        <f t="shared" si="979"/>
        <v>1</v>
      </c>
      <c r="Z2031" s="152">
        <f t="shared" si="980"/>
        <v>0</v>
      </c>
      <c r="AA2031" s="152">
        <f t="shared" si="981"/>
        <v>2.7777777777777735E-2</v>
      </c>
      <c r="AB2031" s="91">
        <f t="shared" si="982"/>
        <v>28</v>
      </c>
      <c r="AC2031" s="81">
        <f t="shared" si="983"/>
        <v>6</v>
      </c>
      <c r="AD2031" s="81">
        <f t="shared" si="984"/>
        <v>26</v>
      </c>
      <c r="AE2031" s="81" t="str">
        <f t="shared" si="985"/>
        <v>6-26</v>
      </c>
      <c r="AF2031" s="152">
        <f t="shared" si="986"/>
        <v>2.7777777777777735E-2</v>
      </c>
      <c r="AG2031" s="153">
        <f t="shared" si="987"/>
        <v>0</v>
      </c>
      <c r="AH2031" s="85">
        <f t="shared" si="988"/>
        <v>1</v>
      </c>
      <c r="AI2031" s="81">
        <f t="shared" si="989"/>
        <v>26</v>
      </c>
    </row>
    <row r="2032" spans="2:35" x14ac:dyDescent="0.25">
      <c r="B2032" s="50" t="s">
        <v>195</v>
      </c>
      <c r="C2032" s="85">
        <v>735</v>
      </c>
      <c r="D2032" s="283">
        <f t="shared" si="990"/>
        <v>0</v>
      </c>
      <c r="E2032" s="83"/>
      <c r="F2032" s="50"/>
      <c r="G2032" s="50"/>
      <c r="H2032" s="70">
        <v>0.4513888888888889</v>
      </c>
      <c r="I2032" s="71">
        <v>44376</v>
      </c>
      <c r="J2032" s="71">
        <v>44378</v>
      </c>
      <c r="K2032" s="71">
        <v>44376</v>
      </c>
      <c r="L2032" s="71">
        <v>44376</v>
      </c>
      <c r="M2032" s="50"/>
      <c r="N2032" s="50"/>
      <c r="O2032" s="50" t="s">
        <v>62</v>
      </c>
      <c r="P2032" s="50"/>
      <c r="Q2032" s="50"/>
      <c r="R2032" s="50"/>
      <c r="S2032" s="50"/>
      <c r="T2032" s="50"/>
      <c r="U2032" s="151">
        <f t="shared" si="975"/>
        <v>2</v>
      </c>
      <c r="V2032" s="50">
        <f t="shared" si="976"/>
        <v>0</v>
      </c>
      <c r="W2032" s="152">
        <f t="shared" si="977"/>
        <v>0</v>
      </c>
      <c r="X2032" s="152">
        <f t="shared" si="978"/>
        <v>0</v>
      </c>
      <c r="Y2032" s="134">
        <f t="shared" si="979"/>
        <v>1</v>
      </c>
      <c r="Z2032" s="152">
        <f t="shared" si="980"/>
        <v>0</v>
      </c>
      <c r="AA2032" s="152">
        <f t="shared" si="981"/>
        <v>0</v>
      </c>
      <c r="AB2032" s="91">
        <f t="shared" si="982"/>
        <v>1</v>
      </c>
      <c r="AC2032" s="81">
        <f t="shared" si="983"/>
        <v>7</v>
      </c>
      <c r="AD2032" s="81">
        <f t="shared" si="984"/>
        <v>26</v>
      </c>
      <c r="AE2032" s="81" t="str">
        <f t="shared" si="985"/>
        <v>7-26</v>
      </c>
      <c r="AF2032" s="152">
        <f t="shared" si="986"/>
        <v>0</v>
      </c>
      <c r="AG2032" s="153">
        <f t="shared" si="987"/>
        <v>0</v>
      </c>
      <c r="AH2032" s="85">
        <f t="shared" si="988"/>
        <v>0</v>
      </c>
      <c r="AI2032" s="81">
        <f t="shared" si="989"/>
        <v>26</v>
      </c>
    </row>
    <row r="2033" spans="2:35" ht="30" x14ac:dyDescent="0.25">
      <c r="B2033" s="50" t="s">
        <v>195</v>
      </c>
      <c r="C2033" s="85">
        <v>735</v>
      </c>
      <c r="D2033" s="283">
        <f t="shared" si="990"/>
        <v>0</v>
      </c>
      <c r="E2033" s="83"/>
      <c r="F2033" s="50"/>
      <c r="G2033" s="50"/>
      <c r="H2033" s="70">
        <v>0.4513888888888889</v>
      </c>
      <c r="I2033" s="71">
        <v>44376</v>
      </c>
      <c r="J2033" s="71">
        <v>44378</v>
      </c>
      <c r="K2033" s="71">
        <v>44376</v>
      </c>
      <c r="L2033" s="71">
        <v>44376</v>
      </c>
      <c r="M2033" s="50"/>
      <c r="N2033" s="50"/>
      <c r="O2033" s="72" t="s">
        <v>2215</v>
      </c>
      <c r="P2033" s="50"/>
      <c r="Q2033" s="50"/>
      <c r="R2033" s="50"/>
      <c r="S2033" s="50"/>
      <c r="T2033" s="50"/>
      <c r="U2033" s="151">
        <f t="shared" si="975"/>
        <v>2</v>
      </c>
      <c r="V2033" s="50">
        <f t="shared" si="976"/>
        <v>0</v>
      </c>
      <c r="W2033" s="152">
        <f t="shared" si="977"/>
        <v>0</v>
      </c>
      <c r="X2033" s="152">
        <f t="shared" si="978"/>
        <v>0</v>
      </c>
      <c r="Y2033" s="134">
        <f t="shared" si="979"/>
        <v>1</v>
      </c>
      <c r="Z2033" s="152">
        <f t="shared" si="980"/>
        <v>0</v>
      </c>
      <c r="AA2033" s="152">
        <f t="shared" si="981"/>
        <v>0</v>
      </c>
      <c r="AB2033" s="91">
        <f t="shared" si="982"/>
        <v>1</v>
      </c>
      <c r="AC2033" s="81">
        <f t="shared" si="983"/>
        <v>7</v>
      </c>
      <c r="AD2033" s="81">
        <f t="shared" si="984"/>
        <v>26</v>
      </c>
      <c r="AE2033" s="81" t="str">
        <f t="shared" si="985"/>
        <v>7-26</v>
      </c>
      <c r="AF2033" s="152">
        <f t="shared" si="986"/>
        <v>0</v>
      </c>
      <c r="AG2033" s="153">
        <f t="shared" si="987"/>
        <v>0</v>
      </c>
      <c r="AH2033" s="85">
        <f t="shared" si="988"/>
        <v>0</v>
      </c>
      <c r="AI2033" s="81">
        <f t="shared" si="989"/>
        <v>26</v>
      </c>
    </row>
    <row r="2034" spans="2:35" ht="30" x14ac:dyDescent="0.25">
      <c r="B2034" s="50" t="s">
        <v>195</v>
      </c>
      <c r="C2034" s="85">
        <v>735</v>
      </c>
      <c r="D2034" s="283">
        <f>IF(C2034=C2036,0,1)</f>
        <v>1</v>
      </c>
      <c r="E2034" s="83"/>
      <c r="F2034" s="50"/>
      <c r="G2034" s="50"/>
      <c r="H2034" s="70">
        <v>0.4513888888888889</v>
      </c>
      <c r="I2034" s="71">
        <v>44376</v>
      </c>
      <c r="J2034" s="71">
        <v>44378</v>
      </c>
      <c r="K2034" s="71">
        <v>44377</v>
      </c>
      <c r="L2034" s="71">
        <v>44377</v>
      </c>
      <c r="M2034" s="50"/>
      <c r="N2034" s="50"/>
      <c r="O2034" s="72" t="s">
        <v>2215</v>
      </c>
      <c r="P2034" s="50"/>
      <c r="Q2034" s="50"/>
      <c r="R2034" s="50"/>
      <c r="S2034" s="50"/>
      <c r="T2034" s="50"/>
      <c r="U2034" s="151">
        <f t="shared" si="975"/>
        <v>2</v>
      </c>
      <c r="V2034" s="50">
        <f t="shared" si="976"/>
        <v>0</v>
      </c>
      <c r="W2034" s="152">
        <f t="shared" si="977"/>
        <v>0</v>
      </c>
      <c r="X2034" s="152">
        <f t="shared" si="978"/>
        <v>0</v>
      </c>
      <c r="Y2034" s="134">
        <f t="shared" si="979"/>
        <v>1</v>
      </c>
      <c r="Z2034" s="152">
        <f t="shared" si="980"/>
        <v>0</v>
      </c>
      <c r="AA2034" s="152">
        <f t="shared" si="981"/>
        <v>0</v>
      </c>
      <c r="AB2034" s="91">
        <f t="shared" si="982"/>
        <v>1</v>
      </c>
      <c r="AC2034" s="81">
        <f t="shared" si="983"/>
        <v>7</v>
      </c>
      <c r="AD2034" s="81">
        <f t="shared" si="984"/>
        <v>26</v>
      </c>
      <c r="AE2034" s="81" t="str">
        <f t="shared" si="985"/>
        <v>7-26</v>
      </c>
      <c r="AF2034" s="152">
        <f t="shared" si="986"/>
        <v>0</v>
      </c>
      <c r="AG2034" s="153">
        <f t="shared" si="987"/>
        <v>0</v>
      </c>
      <c r="AH2034" s="85">
        <f t="shared" si="988"/>
        <v>0</v>
      </c>
      <c r="AI2034" s="81">
        <f t="shared" si="989"/>
        <v>26</v>
      </c>
    </row>
    <row r="2035" spans="2:35" ht="30" x14ac:dyDescent="0.25">
      <c r="B2035" s="50" t="s">
        <v>195</v>
      </c>
      <c r="C2035" s="85">
        <v>735</v>
      </c>
      <c r="D2035" s="283">
        <f>IF(C2035=C2037,0,1)</f>
        <v>1</v>
      </c>
      <c r="E2035" s="83"/>
      <c r="F2035" s="50"/>
      <c r="G2035" s="50"/>
      <c r="H2035" s="70">
        <v>0.4513888888888889</v>
      </c>
      <c r="I2035" s="71">
        <v>44376</v>
      </c>
      <c r="J2035" s="71">
        <v>44378</v>
      </c>
      <c r="K2035" s="71">
        <v>44378</v>
      </c>
      <c r="L2035" s="71">
        <v>44378</v>
      </c>
      <c r="M2035" s="50"/>
      <c r="N2035" s="50"/>
      <c r="O2035" s="72" t="s">
        <v>2215</v>
      </c>
      <c r="P2035" s="50"/>
      <c r="Q2035" s="50"/>
      <c r="R2035" s="50"/>
      <c r="S2035" s="50"/>
      <c r="T2035" s="50"/>
      <c r="U2035" s="151">
        <f t="shared" si="975"/>
        <v>2</v>
      </c>
      <c r="V2035" s="50">
        <f t="shared" si="976"/>
        <v>0</v>
      </c>
      <c r="W2035" s="152">
        <f t="shared" si="977"/>
        <v>0</v>
      </c>
      <c r="X2035" s="152">
        <f t="shared" si="978"/>
        <v>0</v>
      </c>
      <c r="Y2035" s="134">
        <f t="shared" si="979"/>
        <v>1</v>
      </c>
      <c r="Z2035" s="152">
        <f t="shared" si="980"/>
        <v>0</v>
      </c>
      <c r="AA2035" s="152">
        <f t="shared" si="981"/>
        <v>0</v>
      </c>
      <c r="AB2035" s="91">
        <f t="shared" si="982"/>
        <v>1</v>
      </c>
      <c r="AC2035" s="81">
        <f t="shared" si="983"/>
        <v>7</v>
      </c>
      <c r="AD2035" s="81">
        <f t="shared" si="984"/>
        <v>26</v>
      </c>
      <c r="AE2035" s="81" t="str">
        <f t="shared" si="985"/>
        <v>7-26</v>
      </c>
      <c r="AF2035" s="152">
        <f t="shared" si="986"/>
        <v>0</v>
      </c>
      <c r="AG2035" s="153">
        <f t="shared" si="987"/>
        <v>0</v>
      </c>
      <c r="AH2035" s="85">
        <f t="shared" si="988"/>
        <v>0</v>
      </c>
      <c r="AI2035" s="81">
        <f t="shared" si="989"/>
        <v>26</v>
      </c>
    </row>
    <row r="2036" spans="2:35" ht="30" x14ac:dyDescent="0.25">
      <c r="B2036" s="50" t="s">
        <v>1074</v>
      </c>
      <c r="C2036" s="85">
        <v>736</v>
      </c>
      <c r="D2036" s="283">
        <f t="shared" si="990"/>
        <v>0</v>
      </c>
      <c r="E2036" s="72" t="s">
        <v>2817</v>
      </c>
      <c r="F2036" s="50" t="s">
        <v>950</v>
      </c>
      <c r="G2036" s="70">
        <v>0.29166666666666669</v>
      </c>
      <c r="H2036" s="192">
        <v>0.63888888888888895</v>
      </c>
      <c r="I2036" s="71">
        <v>44376</v>
      </c>
      <c r="J2036" s="71">
        <v>44376</v>
      </c>
      <c r="K2036" s="71">
        <v>44376</v>
      </c>
      <c r="L2036" s="71">
        <v>44376</v>
      </c>
      <c r="M2036" s="70">
        <v>0.39583333333333331</v>
      </c>
      <c r="N2036" s="70">
        <v>0.45833333333333331</v>
      </c>
      <c r="O2036" s="50" t="s">
        <v>684</v>
      </c>
      <c r="P2036" s="50" t="s">
        <v>1076</v>
      </c>
      <c r="Q2036" s="50" t="s">
        <v>77</v>
      </c>
      <c r="R2036" s="50" t="s">
        <v>443</v>
      </c>
      <c r="S2036" s="50" t="s">
        <v>337</v>
      </c>
      <c r="T2036" s="50" t="s">
        <v>186</v>
      </c>
      <c r="U2036" s="151">
        <f t="shared" si="975"/>
        <v>0</v>
      </c>
      <c r="V2036" s="50">
        <f t="shared" si="976"/>
        <v>1</v>
      </c>
      <c r="W2036" s="152">
        <f t="shared" si="977"/>
        <v>0.26422222222222225</v>
      </c>
      <c r="X2036" s="152">
        <f t="shared" si="978"/>
        <v>0.30555222222222228</v>
      </c>
      <c r="Y2036" s="134">
        <f t="shared" si="979"/>
        <v>0</v>
      </c>
      <c r="Z2036" s="152">
        <f t="shared" si="980"/>
        <v>0.23611111111111105</v>
      </c>
      <c r="AA2036" s="152">
        <f t="shared" si="981"/>
        <v>0.54166333333333339</v>
      </c>
      <c r="AB2036" s="91">
        <f t="shared" si="982"/>
        <v>29</v>
      </c>
      <c r="AC2036" s="81">
        <f t="shared" si="983"/>
        <v>6</v>
      </c>
      <c r="AD2036" s="81">
        <f t="shared" si="984"/>
        <v>26</v>
      </c>
      <c r="AE2036" s="81" t="str">
        <f t="shared" si="985"/>
        <v>6-26</v>
      </c>
      <c r="AF2036" s="152">
        <f t="shared" si="986"/>
        <v>6.25E-2</v>
      </c>
      <c r="AG2036" s="153">
        <f t="shared" si="987"/>
        <v>0</v>
      </c>
      <c r="AH2036" s="85">
        <f t="shared" si="988"/>
        <v>1</v>
      </c>
      <c r="AI2036" s="81">
        <f t="shared" si="989"/>
        <v>26</v>
      </c>
    </row>
    <row r="2037" spans="2:35" x14ac:dyDescent="0.25">
      <c r="B2037" s="50" t="s">
        <v>1074</v>
      </c>
      <c r="C2037" s="85">
        <v>736</v>
      </c>
      <c r="D2037" s="283">
        <f t="shared" si="990"/>
        <v>0</v>
      </c>
      <c r="E2037" s="72" t="s">
        <v>252</v>
      </c>
      <c r="F2037" s="50" t="s">
        <v>903</v>
      </c>
      <c r="G2037" s="70">
        <v>0.29166666666666669</v>
      </c>
      <c r="H2037" s="192">
        <v>0.63888888888888895</v>
      </c>
      <c r="I2037" s="71">
        <v>44376</v>
      </c>
      <c r="J2037" s="71">
        <v>44376</v>
      </c>
      <c r="K2037" s="71">
        <v>44376</v>
      </c>
      <c r="L2037" s="71">
        <v>44376</v>
      </c>
      <c r="M2037" s="70">
        <v>0.3125</v>
      </c>
      <c r="N2037" s="70">
        <v>0.34375</v>
      </c>
      <c r="O2037" s="50" t="s">
        <v>72</v>
      </c>
      <c r="P2037" s="50" t="s">
        <v>1076</v>
      </c>
      <c r="Q2037" s="50" t="s">
        <v>47</v>
      </c>
      <c r="R2037" s="50" t="s">
        <v>443</v>
      </c>
      <c r="S2037" s="50" t="s">
        <v>337</v>
      </c>
      <c r="T2037" s="50" t="s">
        <v>186</v>
      </c>
      <c r="U2037" s="151">
        <f t="shared" si="975"/>
        <v>0</v>
      </c>
      <c r="V2037" s="50">
        <f t="shared" si="976"/>
        <v>1</v>
      </c>
      <c r="W2037" s="152">
        <f t="shared" si="977"/>
        <v>0.26422222222222225</v>
      </c>
      <c r="X2037" s="152">
        <f t="shared" si="978"/>
        <v>0.30555222222222228</v>
      </c>
      <c r="Y2037" s="134">
        <f t="shared" si="979"/>
        <v>0</v>
      </c>
      <c r="Z2037" s="152">
        <f t="shared" si="980"/>
        <v>0.23611111111111105</v>
      </c>
      <c r="AA2037" s="152">
        <f t="shared" si="981"/>
        <v>0.54166333333333339</v>
      </c>
      <c r="AB2037" s="91">
        <f t="shared" si="982"/>
        <v>29</v>
      </c>
      <c r="AC2037" s="81">
        <f t="shared" si="983"/>
        <v>6</v>
      </c>
      <c r="AD2037" s="81">
        <f t="shared" si="984"/>
        <v>26</v>
      </c>
      <c r="AE2037" s="81" t="str">
        <f t="shared" si="985"/>
        <v>6-26</v>
      </c>
      <c r="AF2037" s="152">
        <f t="shared" si="986"/>
        <v>3.125E-2</v>
      </c>
      <c r="AG2037" s="153">
        <f t="shared" si="987"/>
        <v>0</v>
      </c>
      <c r="AH2037" s="85">
        <f t="shared" si="988"/>
        <v>1</v>
      </c>
      <c r="AI2037" s="81">
        <f t="shared" si="989"/>
        <v>26</v>
      </c>
    </row>
    <row r="2038" spans="2:35" x14ac:dyDescent="0.25">
      <c r="B2038" s="50" t="s">
        <v>1074</v>
      </c>
      <c r="C2038" s="85">
        <v>736</v>
      </c>
      <c r="D2038" s="283">
        <f t="shared" si="990"/>
        <v>0</v>
      </c>
      <c r="E2038" s="72" t="s">
        <v>514</v>
      </c>
      <c r="F2038" s="50" t="s">
        <v>344</v>
      </c>
      <c r="G2038" s="70">
        <v>0.29166666666666669</v>
      </c>
      <c r="H2038" s="192">
        <v>0.63888888888888895</v>
      </c>
      <c r="I2038" s="71">
        <v>44376</v>
      </c>
      <c r="J2038" s="71">
        <v>44376</v>
      </c>
      <c r="K2038" s="71">
        <v>44376</v>
      </c>
      <c r="L2038" s="71">
        <v>44376</v>
      </c>
      <c r="M2038" s="70">
        <v>0.33333333333333331</v>
      </c>
      <c r="N2038" s="70">
        <v>0.4680555555555555</v>
      </c>
      <c r="O2038" s="50" t="s">
        <v>738</v>
      </c>
      <c r="P2038" s="50" t="s">
        <v>1076</v>
      </c>
      <c r="Q2038" s="50" t="s">
        <v>77</v>
      </c>
      <c r="R2038" s="50" t="s">
        <v>344</v>
      </c>
      <c r="S2038" s="50" t="s">
        <v>336</v>
      </c>
      <c r="T2038" s="50" t="s">
        <v>186</v>
      </c>
      <c r="U2038" s="151">
        <f t="shared" si="975"/>
        <v>0</v>
      </c>
      <c r="V2038" s="50">
        <f t="shared" si="976"/>
        <v>1</v>
      </c>
      <c r="W2038" s="152">
        <f t="shared" si="977"/>
        <v>0.26422222222222225</v>
      </c>
      <c r="X2038" s="152">
        <f t="shared" si="978"/>
        <v>0.30555222222222228</v>
      </c>
      <c r="Y2038" s="134">
        <f t="shared" si="979"/>
        <v>0</v>
      </c>
      <c r="Z2038" s="152">
        <f t="shared" si="980"/>
        <v>0.23611111111111105</v>
      </c>
      <c r="AA2038" s="152">
        <f t="shared" si="981"/>
        <v>0.54166333333333339</v>
      </c>
      <c r="AB2038" s="91">
        <f t="shared" si="982"/>
        <v>29</v>
      </c>
      <c r="AC2038" s="81">
        <f t="shared" si="983"/>
        <v>6</v>
      </c>
      <c r="AD2038" s="81">
        <f t="shared" si="984"/>
        <v>26</v>
      </c>
      <c r="AE2038" s="81" t="str">
        <f t="shared" si="985"/>
        <v>6-26</v>
      </c>
      <c r="AF2038" s="152">
        <f t="shared" si="986"/>
        <v>0.13472222222222219</v>
      </c>
      <c r="AG2038" s="153">
        <f t="shared" si="987"/>
        <v>0</v>
      </c>
      <c r="AH2038" s="85">
        <f t="shared" si="988"/>
        <v>1</v>
      </c>
      <c r="AI2038" s="81">
        <f t="shared" si="989"/>
        <v>26</v>
      </c>
    </row>
    <row r="2039" spans="2:35" x14ac:dyDescent="0.25">
      <c r="B2039" s="50" t="s">
        <v>1074</v>
      </c>
      <c r="C2039" s="85">
        <v>736</v>
      </c>
      <c r="D2039" s="283">
        <f t="shared" si="990"/>
        <v>1</v>
      </c>
      <c r="E2039" s="72" t="s">
        <v>2818</v>
      </c>
      <c r="F2039" s="50" t="s">
        <v>950</v>
      </c>
      <c r="G2039" s="70">
        <v>0.29166666666666669</v>
      </c>
      <c r="H2039" s="192">
        <v>0.63888888888888895</v>
      </c>
      <c r="I2039" s="71">
        <v>44376</v>
      </c>
      <c r="J2039" s="71">
        <v>44376</v>
      </c>
      <c r="K2039" s="71">
        <v>44376</v>
      </c>
      <c r="L2039" s="71">
        <v>44376</v>
      </c>
      <c r="M2039" s="70">
        <v>0.61458333333333337</v>
      </c>
      <c r="N2039" s="70">
        <v>0.63888888888888895</v>
      </c>
      <c r="O2039" s="50" t="s">
        <v>126</v>
      </c>
      <c r="P2039" s="50" t="s">
        <v>1076</v>
      </c>
      <c r="Q2039" s="50" t="s">
        <v>77</v>
      </c>
      <c r="R2039" s="50" t="s">
        <v>443</v>
      </c>
      <c r="S2039" s="50" t="s">
        <v>337</v>
      </c>
      <c r="T2039" s="50" t="s">
        <v>186</v>
      </c>
      <c r="U2039" s="151">
        <f t="shared" si="975"/>
        <v>0</v>
      </c>
      <c r="V2039" s="50">
        <f t="shared" si="976"/>
        <v>1</v>
      </c>
      <c r="W2039" s="152">
        <f t="shared" si="977"/>
        <v>0.26422222222222225</v>
      </c>
      <c r="X2039" s="152">
        <f t="shared" si="978"/>
        <v>0.30555222222222228</v>
      </c>
      <c r="Y2039" s="134">
        <f t="shared" si="979"/>
        <v>0</v>
      </c>
      <c r="Z2039" s="152">
        <f t="shared" si="980"/>
        <v>0.23611111111111105</v>
      </c>
      <c r="AA2039" s="152">
        <f t="shared" si="981"/>
        <v>0.54166333333333339</v>
      </c>
      <c r="AB2039" s="91">
        <f t="shared" si="982"/>
        <v>29</v>
      </c>
      <c r="AC2039" s="81">
        <f t="shared" si="983"/>
        <v>6</v>
      </c>
      <c r="AD2039" s="81">
        <f t="shared" si="984"/>
        <v>26</v>
      </c>
      <c r="AE2039" s="81" t="str">
        <f t="shared" si="985"/>
        <v>6-26</v>
      </c>
      <c r="AF2039" s="152">
        <f t="shared" si="986"/>
        <v>2.430555555555558E-2</v>
      </c>
      <c r="AG2039" s="153">
        <f t="shared" si="987"/>
        <v>0</v>
      </c>
      <c r="AH2039" s="85">
        <f t="shared" si="988"/>
        <v>1</v>
      </c>
      <c r="AI2039" s="81">
        <f t="shared" si="989"/>
        <v>26</v>
      </c>
    </row>
    <row r="2040" spans="2:35" ht="30" x14ac:dyDescent="0.25">
      <c r="B2040" s="50" t="s">
        <v>213</v>
      </c>
      <c r="C2040" s="85">
        <v>737</v>
      </c>
      <c r="D2040" s="283">
        <f t="shared" si="990"/>
        <v>1</v>
      </c>
      <c r="E2040" s="72" t="s">
        <v>2819</v>
      </c>
      <c r="F2040" s="50" t="s">
        <v>891</v>
      </c>
      <c r="G2040" s="70">
        <v>0.3611111111111111</v>
      </c>
      <c r="H2040" s="70">
        <v>0.38472222222222219</v>
      </c>
      <c r="I2040" s="71">
        <v>44376</v>
      </c>
      <c r="J2040" s="71">
        <v>44376</v>
      </c>
      <c r="K2040" s="71">
        <v>44376</v>
      </c>
      <c r="L2040" s="71">
        <v>44376</v>
      </c>
      <c r="M2040" s="70">
        <v>0.3611111111111111</v>
      </c>
      <c r="N2040" s="70">
        <v>0.38472222222222219</v>
      </c>
      <c r="O2040" s="50" t="s">
        <v>72</v>
      </c>
      <c r="P2040" s="50" t="s">
        <v>142</v>
      </c>
      <c r="Q2040" s="50" t="s">
        <v>47</v>
      </c>
      <c r="R2040" s="50" t="s">
        <v>443</v>
      </c>
      <c r="S2040" s="50" t="s">
        <v>337</v>
      </c>
      <c r="T2040" s="50" t="s">
        <v>188</v>
      </c>
      <c r="U2040" s="151">
        <f t="shared" si="975"/>
        <v>0</v>
      </c>
      <c r="V2040" s="50">
        <f t="shared" si="976"/>
        <v>1</v>
      </c>
      <c r="W2040" s="152">
        <f t="shared" si="977"/>
        <v>2.3611111111111083E-2</v>
      </c>
      <c r="X2040" s="152">
        <f t="shared" si="978"/>
        <v>2.3611111111111083E-2</v>
      </c>
      <c r="Y2040" s="134">
        <f t="shared" si="979"/>
        <v>1</v>
      </c>
      <c r="Z2040" s="152">
        <f t="shared" si="980"/>
        <v>0</v>
      </c>
      <c r="AA2040" s="152">
        <f t="shared" si="981"/>
        <v>2.3611111111111083E-2</v>
      </c>
      <c r="AB2040" s="91">
        <f t="shared" si="982"/>
        <v>29</v>
      </c>
      <c r="AC2040" s="81">
        <f t="shared" si="983"/>
        <v>6</v>
      </c>
      <c r="AD2040" s="81">
        <f t="shared" si="984"/>
        <v>26</v>
      </c>
      <c r="AE2040" s="81" t="str">
        <f t="shared" si="985"/>
        <v>6-26</v>
      </c>
      <c r="AF2040" s="152">
        <f t="shared" si="986"/>
        <v>2.3611111111111083E-2</v>
      </c>
      <c r="AG2040" s="153">
        <f t="shared" si="987"/>
        <v>0</v>
      </c>
      <c r="AH2040" s="85">
        <f t="shared" si="988"/>
        <v>1</v>
      </c>
      <c r="AI2040" s="81">
        <f t="shared" si="989"/>
        <v>26</v>
      </c>
    </row>
    <row r="2041" spans="2:35" x14ac:dyDescent="0.25">
      <c r="B2041" s="50" t="s">
        <v>210</v>
      </c>
      <c r="C2041" s="85">
        <v>738</v>
      </c>
      <c r="D2041" s="283">
        <f t="shared" si="990"/>
        <v>0</v>
      </c>
      <c r="E2041" s="72" t="s">
        <v>2820</v>
      </c>
      <c r="F2041" s="50" t="s">
        <v>903</v>
      </c>
      <c r="G2041" s="70">
        <v>0.40277777777777773</v>
      </c>
      <c r="H2041" s="70">
        <v>0.47916666666666669</v>
      </c>
      <c r="I2041" s="71">
        <v>44376</v>
      </c>
      <c r="J2041" s="71">
        <v>44376</v>
      </c>
      <c r="K2041" s="71">
        <v>44376</v>
      </c>
      <c r="L2041" s="71">
        <v>44376</v>
      </c>
      <c r="M2041" s="70">
        <v>0.40277777777777773</v>
      </c>
      <c r="N2041" s="70">
        <v>0.4375</v>
      </c>
      <c r="O2041" s="50" t="s">
        <v>72</v>
      </c>
      <c r="P2041" s="50" t="s">
        <v>1126</v>
      </c>
      <c r="Q2041" s="50" t="s">
        <v>47</v>
      </c>
      <c r="R2041" s="50" t="s">
        <v>443</v>
      </c>
      <c r="S2041" s="50" t="s">
        <v>337</v>
      </c>
      <c r="T2041" s="50" t="s">
        <v>185</v>
      </c>
      <c r="U2041" s="151">
        <f t="shared" si="975"/>
        <v>0</v>
      </c>
      <c r="V2041" s="50">
        <f t="shared" si="976"/>
        <v>1</v>
      </c>
      <c r="W2041" s="152">
        <f t="shared" si="977"/>
        <v>7.6388888888888951E-2</v>
      </c>
      <c r="X2041" s="152">
        <f t="shared" si="978"/>
        <v>7.6388888888888951E-2</v>
      </c>
      <c r="Y2041" s="134">
        <f t="shared" si="979"/>
        <v>1</v>
      </c>
      <c r="Z2041" s="152">
        <f t="shared" si="980"/>
        <v>0</v>
      </c>
      <c r="AA2041" s="152">
        <f t="shared" si="981"/>
        <v>7.6388888888888951E-2</v>
      </c>
      <c r="AB2041" s="91">
        <f t="shared" si="982"/>
        <v>29</v>
      </c>
      <c r="AC2041" s="81">
        <f t="shared" si="983"/>
        <v>6</v>
      </c>
      <c r="AD2041" s="81">
        <f t="shared" si="984"/>
        <v>26</v>
      </c>
      <c r="AE2041" s="81" t="str">
        <f t="shared" si="985"/>
        <v>6-26</v>
      </c>
      <c r="AF2041" s="152">
        <f t="shared" si="986"/>
        <v>3.4722222222222265E-2</v>
      </c>
      <c r="AG2041" s="153">
        <f t="shared" si="987"/>
        <v>0</v>
      </c>
      <c r="AH2041" s="85">
        <f t="shared" si="988"/>
        <v>1</v>
      </c>
      <c r="AI2041" s="81">
        <f t="shared" si="989"/>
        <v>26</v>
      </c>
    </row>
    <row r="2042" spans="2:35" ht="30" x14ac:dyDescent="0.25">
      <c r="B2042" s="50" t="s">
        <v>210</v>
      </c>
      <c r="C2042" s="85">
        <v>738</v>
      </c>
      <c r="D2042" s="283">
        <f t="shared" si="990"/>
        <v>1</v>
      </c>
      <c r="E2042" s="72" t="s">
        <v>2821</v>
      </c>
      <c r="F2042" s="50" t="s">
        <v>897</v>
      </c>
      <c r="G2042" s="70">
        <v>0.40277777777777773</v>
      </c>
      <c r="H2042" s="70">
        <v>0.47916666666666669</v>
      </c>
      <c r="I2042" s="71">
        <v>44376</v>
      </c>
      <c r="J2042" s="71">
        <v>44376</v>
      </c>
      <c r="K2042" s="71">
        <v>44376</v>
      </c>
      <c r="L2042" s="71">
        <v>44376</v>
      </c>
      <c r="M2042" s="70">
        <v>0.42638888888888887</v>
      </c>
      <c r="N2042" s="70">
        <v>0.47916666666666669</v>
      </c>
      <c r="O2042" s="50" t="s">
        <v>84</v>
      </c>
      <c r="P2042" s="50" t="s">
        <v>1126</v>
      </c>
      <c r="Q2042" s="50" t="s">
        <v>77</v>
      </c>
      <c r="R2042" s="50" t="s">
        <v>351</v>
      </c>
      <c r="S2042" s="50" t="s">
        <v>336</v>
      </c>
      <c r="T2042" s="50" t="s">
        <v>185</v>
      </c>
      <c r="U2042" s="151">
        <f t="shared" si="975"/>
        <v>0</v>
      </c>
      <c r="V2042" s="50">
        <f t="shared" si="976"/>
        <v>1</v>
      </c>
      <c r="W2042" s="152">
        <f t="shared" si="977"/>
        <v>7.6388888888888951E-2</v>
      </c>
      <c r="X2042" s="152">
        <f t="shared" si="978"/>
        <v>7.6388888888888951E-2</v>
      </c>
      <c r="Y2042" s="134">
        <f t="shared" si="979"/>
        <v>1</v>
      </c>
      <c r="Z2042" s="152">
        <f t="shared" si="980"/>
        <v>0</v>
      </c>
      <c r="AA2042" s="152">
        <f t="shared" si="981"/>
        <v>7.6388888888888951E-2</v>
      </c>
      <c r="AB2042" s="91">
        <f t="shared" si="982"/>
        <v>29</v>
      </c>
      <c r="AC2042" s="81">
        <f t="shared" si="983"/>
        <v>6</v>
      </c>
      <c r="AD2042" s="81">
        <f t="shared" si="984"/>
        <v>26</v>
      </c>
      <c r="AE2042" s="81" t="str">
        <f t="shared" si="985"/>
        <v>6-26</v>
      </c>
      <c r="AF2042" s="152">
        <f t="shared" si="986"/>
        <v>5.2777777777777812E-2</v>
      </c>
      <c r="AG2042" s="153">
        <f t="shared" si="987"/>
        <v>0</v>
      </c>
      <c r="AH2042" s="85">
        <f t="shared" si="988"/>
        <v>1</v>
      </c>
      <c r="AI2042" s="81">
        <f t="shared" si="989"/>
        <v>26</v>
      </c>
    </row>
    <row r="2043" spans="2:35" ht="30" x14ac:dyDescent="0.25">
      <c r="B2043" s="50" t="s">
        <v>86</v>
      </c>
      <c r="C2043" s="85">
        <v>739</v>
      </c>
      <c r="D2043" s="283">
        <f t="shared" si="990"/>
        <v>0</v>
      </c>
      <c r="E2043" s="72" t="s">
        <v>2822</v>
      </c>
      <c r="F2043" s="50" t="s">
        <v>950</v>
      </c>
      <c r="G2043" s="70">
        <v>0.45902777777777781</v>
      </c>
      <c r="H2043" s="70">
        <v>0.74305555555555547</v>
      </c>
      <c r="I2043" s="71">
        <v>44376</v>
      </c>
      <c r="J2043" s="71">
        <v>44376</v>
      </c>
      <c r="K2043" s="71">
        <v>44376</v>
      </c>
      <c r="L2043" s="71">
        <v>44376</v>
      </c>
      <c r="M2043" s="70">
        <v>0.47222222222222227</v>
      </c>
      <c r="N2043" s="70">
        <v>0.61111111111111105</v>
      </c>
      <c r="O2043" s="50" t="s">
        <v>126</v>
      </c>
      <c r="P2043" s="50" t="s">
        <v>2643</v>
      </c>
      <c r="Q2043" s="50" t="s">
        <v>47</v>
      </c>
      <c r="R2043" s="50" t="s">
        <v>443</v>
      </c>
      <c r="S2043" s="50" t="s">
        <v>337</v>
      </c>
      <c r="T2043" s="50" t="s">
        <v>184</v>
      </c>
      <c r="U2043" s="151">
        <f t="shared" si="975"/>
        <v>0</v>
      </c>
      <c r="V2043" s="50">
        <f t="shared" si="976"/>
        <v>1</v>
      </c>
      <c r="W2043" s="152">
        <f t="shared" si="977"/>
        <v>0.20102777777777764</v>
      </c>
      <c r="X2043" s="152">
        <f t="shared" si="978"/>
        <v>0.24235777777777767</v>
      </c>
      <c r="Y2043" s="134">
        <f t="shared" si="979"/>
        <v>0</v>
      </c>
      <c r="Z2043" s="152">
        <f t="shared" si="980"/>
        <v>0.13194444444444453</v>
      </c>
      <c r="AA2043" s="152">
        <f t="shared" si="981"/>
        <v>0.3743022222222222</v>
      </c>
      <c r="AB2043" s="91">
        <f t="shared" si="982"/>
        <v>29</v>
      </c>
      <c r="AC2043" s="81">
        <f t="shared" si="983"/>
        <v>6</v>
      </c>
      <c r="AD2043" s="81">
        <f t="shared" si="984"/>
        <v>26</v>
      </c>
      <c r="AE2043" s="81" t="str">
        <f t="shared" si="985"/>
        <v>6-26</v>
      </c>
      <c r="AF2043" s="152">
        <f t="shared" si="986"/>
        <v>0.13888888888888878</v>
      </c>
      <c r="AG2043" s="153">
        <f t="shared" si="987"/>
        <v>0</v>
      </c>
      <c r="AH2043" s="85">
        <f t="shared" si="988"/>
        <v>1</v>
      </c>
      <c r="AI2043" s="81">
        <f t="shared" si="989"/>
        <v>26</v>
      </c>
    </row>
    <row r="2044" spans="2:35" x14ac:dyDescent="0.25">
      <c r="B2044" s="50" t="s">
        <v>86</v>
      </c>
      <c r="C2044" s="85">
        <v>739</v>
      </c>
      <c r="D2044" s="283">
        <f t="shared" si="990"/>
        <v>0</v>
      </c>
      <c r="E2044" s="50" t="s">
        <v>2823</v>
      </c>
      <c r="F2044" s="50" t="s">
        <v>1338</v>
      </c>
      <c r="G2044" s="70">
        <v>0.45902777777777781</v>
      </c>
      <c r="H2044" s="70">
        <v>0.74305555555555547</v>
      </c>
      <c r="I2044" s="71">
        <v>44376</v>
      </c>
      <c r="J2044" s="71">
        <v>44376</v>
      </c>
      <c r="K2044" s="71">
        <v>44376</v>
      </c>
      <c r="L2044" s="71">
        <v>44376</v>
      </c>
      <c r="M2044" s="70">
        <v>0.47222222222222227</v>
      </c>
      <c r="N2044" s="70">
        <v>0.4861111111111111</v>
      </c>
      <c r="O2044" s="50" t="s">
        <v>136</v>
      </c>
      <c r="P2044" s="50" t="s">
        <v>2643</v>
      </c>
      <c r="Q2044" s="50" t="s">
        <v>77</v>
      </c>
      <c r="R2044" s="50" t="s">
        <v>350</v>
      </c>
      <c r="S2044" s="50" t="s">
        <v>337</v>
      </c>
      <c r="T2044" s="50" t="s">
        <v>184</v>
      </c>
      <c r="U2044" s="151">
        <f t="shared" si="975"/>
        <v>0</v>
      </c>
      <c r="V2044" s="50">
        <f t="shared" si="976"/>
        <v>1</v>
      </c>
      <c r="W2044" s="152">
        <f t="shared" si="977"/>
        <v>0.20102777777777764</v>
      </c>
      <c r="X2044" s="152">
        <f t="shared" si="978"/>
        <v>0.24235777777777767</v>
      </c>
      <c r="Y2044" s="134">
        <f t="shared" si="979"/>
        <v>0</v>
      </c>
      <c r="Z2044" s="152">
        <f t="shared" si="980"/>
        <v>0.13194444444444453</v>
      </c>
      <c r="AA2044" s="152">
        <f t="shared" si="981"/>
        <v>0.3743022222222222</v>
      </c>
      <c r="AB2044" s="91">
        <f t="shared" si="982"/>
        <v>29</v>
      </c>
      <c r="AC2044" s="81">
        <f t="shared" si="983"/>
        <v>6</v>
      </c>
      <c r="AD2044" s="81">
        <f t="shared" si="984"/>
        <v>26</v>
      </c>
      <c r="AE2044" s="81" t="str">
        <f t="shared" si="985"/>
        <v>6-26</v>
      </c>
      <c r="AF2044" s="152">
        <f t="shared" si="986"/>
        <v>1.388888888888884E-2</v>
      </c>
      <c r="AG2044" s="153">
        <f t="shared" si="987"/>
        <v>0</v>
      </c>
      <c r="AH2044" s="85">
        <f t="shared" si="988"/>
        <v>1</v>
      </c>
      <c r="AI2044" s="81">
        <f t="shared" si="989"/>
        <v>26</v>
      </c>
    </row>
    <row r="2045" spans="2:35" x14ac:dyDescent="0.25">
      <c r="B2045" s="50" t="s">
        <v>86</v>
      </c>
      <c r="C2045" s="85">
        <v>739</v>
      </c>
      <c r="D2045" s="283">
        <f t="shared" si="990"/>
        <v>0</v>
      </c>
      <c r="E2045" s="50" t="s">
        <v>2824</v>
      </c>
      <c r="F2045" s="50" t="s">
        <v>441</v>
      </c>
      <c r="G2045" s="70">
        <v>0.45902777777777781</v>
      </c>
      <c r="H2045" s="70">
        <v>0.74305555555555547</v>
      </c>
      <c r="I2045" s="71">
        <v>44376</v>
      </c>
      <c r="J2045" s="71">
        <v>44376</v>
      </c>
      <c r="K2045" s="71">
        <v>44376</v>
      </c>
      <c r="L2045" s="71">
        <v>44376</v>
      </c>
      <c r="M2045" s="70">
        <v>0.60069444444444442</v>
      </c>
      <c r="N2045" s="70">
        <v>0.70833333333333337</v>
      </c>
      <c r="O2045" s="50" t="s">
        <v>372</v>
      </c>
      <c r="P2045" s="50" t="s">
        <v>2643</v>
      </c>
      <c r="Q2045" s="50" t="s">
        <v>77</v>
      </c>
      <c r="R2045" s="50" t="s">
        <v>338</v>
      </c>
      <c r="S2045" s="50" t="s">
        <v>336</v>
      </c>
      <c r="T2045" s="50" t="s">
        <v>184</v>
      </c>
      <c r="U2045" s="151">
        <f t="shared" si="975"/>
        <v>0</v>
      </c>
      <c r="V2045" s="50">
        <f t="shared" si="976"/>
        <v>1</v>
      </c>
      <c r="W2045" s="152">
        <f t="shared" si="977"/>
        <v>0.20102777777777764</v>
      </c>
      <c r="X2045" s="152">
        <f t="shared" si="978"/>
        <v>0.24235777777777767</v>
      </c>
      <c r="Y2045" s="134">
        <f t="shared" si="979"/>
        <v>0</v>
      </c>
      <c r="Z2045" s="152">
        <f t="shared" si="980"/>
        <v>0.13194444444444453</v>
      </c>
      <c r="AA2045" s="152">
        <f t="shared" si="981"/>
        <v>0.3743022222222222</v>
      </c>
      <c r="AB2045" s="91">
        <f t="shared" si="982"/>
        <v>29</v>
      </c>
      <c r="AC2045" s="81">
        <f t="shared" si="983"/>
        <v>6</v>
      </c>
      <c r="AD2045" s="81">
        <f t="shared" si="984"/>
        <v>26</v>
      </c>
      <c r="AE2045" s="81" t="str">
        <f t="shared" si="985"/>
        <v>6-26</v>
      </c>
      <c r="AF2045" s="152">
        <f t="shared" si="986"/>
        <v>0.10763888888888895</v>
      </c>
      <c r="AG2045" s="153">
        <f t="shared" si="987"/>
        <v>0</v>
      </c>
      <c r="AH2045" s="85">
        <f t="shared" si="988"/>
        <v>1</v>
      </c>
      <c r="AI2045" s="81">
        <f t="shared" si="989"/>
        <v>26</v>
      </c>
    </row>
    <row r="2046" spans="2:35" x14ac:dyDescent="0.25">
      <c r="B2046" s="50" t="s">
        <v>86</v>
      </c>
      <c r="C2046" s="85">
        <v>739</v>
      </c>
      <c r="D2046" s="283">
        <f t="shared" si="990"/>
        <v>0</v>
      </c>
      <c r="E2046" s="50" t="s">
        <v>2531</v>
      </c>
      <c r="F2046" s="50" t="s">
        <v>441</v>
      </c>
      <c r="G2046" s="70">
        <v>0.45902777777777781</v>
      </c>
      <c r="H2046" s="70">
        <v>0.74305555555555547</v>
      </c>
      <c r="I2046" s="71">
        <v>44376</v>
      </c>
      <c r="J2046" s="71">
        <v>44376</v>
      </c>
      <c r="K2046" s="71">
        <v>44376</v>
      </c>
      <c r="L2046" s="71">
        <v>44376</v>
      </c>
      <c r="M2046" s="70">
        <v>0.6875</v>
      </c>
      <c r="N2046" s="70">
        <v>0.70833333333333337</v>
      </c>
      <c r="O2046" s="50" t="s">
        <v>684</v>
      </c>
      <c r="P2046" s="50" t="s">
        <v>2643</v>
      </c>
      <c r="Q2046" s="50" t="s">
        <v>77</v>
      </c>
      <c r="R2046" s="50" t="s">
        <v>338</v>
      </c>
      <c r="S2046" s="50" t="s">
        <v>336</v>
      </c>
      <c r="T2046" s="50" t="s">
        <v>184</v>
      </c>
      <c r="U2046" s="151">
        <f t="shared" si="975"/>
        <v>0</v>
      </c>
      <c r="V2046" s="50">
        <f t="shared" si="976"/>
        <v>1</v>
      </c>
      <c r="W2046" s="152">
        <f t="shared" si="977"/>
        <v>0.20102777777777764</v>
      </c>
      <c r="X2046" s="152">
        <f t="shared" si="978"/>
        <v>0.24235777777777767</v>
      </c>
      <c r="Y2046" s="134">
        <f t="shared" si="979"/>
        <v>0</v>
      </c>
      <c r="Z2046" s="152">
        <f t="shared" si="980"/>
        <v>0.13194444444444453</v>
      </c>
      <c r="AA2046" s="152">
        <f t="shared" si="981"/>
        <v>0.3743022222222222</v>
      </c>
      <c r="AB2046" s="91">
        <f t="shared" si="982"/>
        <v>29</v>
      </c>
      <c r="AC2046" s="81">
        <f t="shared" si="983"/>
        <v>6</v>
      </c>
      <c r="AD2046" s="81">
        <f t="shared" si="984"/>
        <v>26</v>
      </c>
      <c r="AE2046" s="81" t="str">
        <f t="shared" si="985"/>
        <v>6-26</v>
      </c>
      <c r="AF2046" s="152">
        <f t="shared" si="986"/>
        <v>2.083333333333337E-2</v>
      </c>
      <c r="AG2046" s="153">
        <f t="shared" si="987"/>
        <v>0</v>
      </c>
      <c r="AH2046" s="85">
        <f t="shared" si="988"/>
        <v>1</v>
      </c>
      <c r="AI2046" s="81">
        <f t="shared" si="989"/>
        <v>26</v>
      </c>
    </row>
    <row r="2047" spans="2:35" x14ac:dyDescent="0.25">
      <c r="B2047" s="50" t="s">
        <v>86</v>
      </c>
      <c r="C2047" s="85">
        <v>739</v>
      </c>
      <c r="D2047" s="283">
        <f t="shared" si="990"/>
        <v>1</v>
      </c>
      <c r="E2047" s="50" t="s">
        <v>259</v>
      </c>
      <c r="F2047" s="50" t="s">
        <v>891</v>
      </c>
      <c r="G2047" s="70">
        <v>0.45902777777777781</v>
      </c>
      <c r="H2047" s="70">
        <v>0.74305555555555547</v>
      </c>
      <c r="I2047" s="71">
        <v>44376</v>
      </c>
      <c r="J2047" s="71">
        <v>44376</v>
      </c>
      <c r="K2047" s="71">
        <v>44376</v>
      </c>
      <c r="L2047" s="71">
        <v>44376</v>
      </c>
      <c r="M2047" s="70">
        <v>0.72222222222222221</v>
      </c>
      <c r="N2047" s="70">
        <v>0.74305555555555547</v>
      </c>
      <c r="O2047" s="50" t="s">
        <v>126</v>
      </c>
      <c r="P2047" s="50" t="s">
        <v>2643</v>
      </c>
      <c r="Q2047" s="50" t="s">
        <v>47</v>
      </c>
      <c r="R2047" s="50" t="s">
        <v>443</v>
      </c>
      <c r="S2047" s="50" t="s">
        <v>337</v>
      </c>
      <c r="T2047" s="50" t="s">
        <v>184</v>
      </c>
      <c r="U2047" s="151">
        <f t="shared" si="975"/>
        <v>0</v>
      </c>
      <c r="V2047" s="50">
        <f t="shared" si="976"/>
        <v>1</v>
      </c>
      <c r="W2047" s="152">
        <f t="shared" si="977"/>
        <v>0.20102777777777764</v>
      </c>
      <c r="X2047" s="152">
        <f t="shared" si="978"/>
        <v>0.24235777777777767</v>
      </c>
      <c r="Y2047" s="134">
        <f t="shared" si="979"/>
        <v>0</v>
      </c>
      <c r="Z2047" s="152">
        <f t="shared" si="980"/>
        <v>0.13194444444444453</v>
      </c>
      <c r="AA2047" s="152">
        <f t="shared" si="981"/>
        <v>0.3743022222222222</v>
      </c>
      <c r="AB2047" s="91">
        <f t="shared" si="982"/>
        <v>29</v>
      </c>
      <c r="AC2047" s="81">
        <f t="shared" si="983"/>
        <v>6</v>
      </c>
      <c r="AD2047" s="81">
        <f t="shared" si="984"/>
        <v>26</v>
      </c>
      <c r="AE2047" s="81" t="str">
        <f t="shared" si="985"/>
        <v>6-26</v>
      </c>
      <c r="AF2047" s="152">
        <f t="shared" si="986"/>
        <v>2.0833333333333259E-2</v>
      </c>
      <c r="AG2047" s="153">
        <f t="shared" si="987"/>
        <v>0</v>
      </c>
      <c r="AH2047" s="85">
        <f t="shared" si="988"/>
        <v>1</v>
      </c>
      <c r="AI2047" s="81">
        <f t="shared" si="989"/>
        <v>26</v>
      </c>
    </row>
    <row r="2048" spans="2:35" ht="30" x14ac:dyDescent="0.25">
      <c r="B2048" s="50" t="s">
        <v>181</v>
      </c>
      <c r="C2048" s="85">
        <v>740</v>
      </c>
      <c r="D2048" s="283">
        <f t="shared" si="990"/>
        <v>0</v>
      </c>
      <c r="E2048" s="72" t="s">
        <v>2825</v>
      </c>
      <c r="F2048" s="50" t="s">
        <v>950</v>
      </c>
      <c r="G2048" s="70">
        <v>0.58333333333333337</v>
      </c>
      <c r="H2048" s="70">
        <v>0.63888888888888895</v>
      </c>
      <c r="I2048" s="71">
        <v>44376</v>
      </c>
      <c r="J2048" s="71">
        <v>44377</v>
      </c>
      <c r="K2048" s="71">
        <v>44376</v>
      </c>
      <c r="L2048" s="71">
        <v>44376</v>
      </c>
      <c r="M2048" s="70">
        <v>0.58333333333333337</v>
      </c>
      <c r="N2048" s="70">
        <v>0.72916666666666663</v>
      </c>
      <c r="O2048" s="50" t="s">
        <v>84</v>
      </c>
      <c r="P2048" s="50" t="s">
        <v>182</v>
      </c>
      <c r="Q2048" s="50" t="s">
        <v>77</v>
      </c>
      <c r="R2048" s="50" t="s">
        <v>351</v>
      </c>
      <c r="S2048" s="50" t="s">
        <v>337</v>
      </c>
      <c r="T2048" s="50" t="s">
        <v>184</v>
      </c>
      <c r="U2048" s="151">
        <f t="shared" si="975"/>
        <v>1</v>
      </c>
      <c r="V2048" s="50">
        <f t="shared" si="976"/>
        <v>1</v>
      </c>
      <c r="W2048" s="152">
        <f t="shared" si="977"/>
        <v>0.32705555555555554</v>
      </c>
      <c r="X2048" s="152">
        <f t="shared" si="978"/>
        <v>0.55622222222222217</v>
      </c>
      <c r="Y2048" s="134">
        <f t="shared" si="979"/>
        <v>1</v>
      </c>
      <c r="Z2048" s="152">
        <f t="shared" si="980"/>
        <v>0</v>
      </c>
      <c r="AA2048" s="152">
        <f t="shared" si="981"/>
        <v>0.55622222222222217</v>
      </c>
      <c r="AB2048" s="91">
        <f t="shared" si="982"/>
        <v>30</v>
      </c>
      <c r="AC2048" s="81">
        <f t="shared" si="983"/>
        <v>6</v>
      </c>
      <c r="AD2048" s="81">
        <f t="shared" si="984"/>
        <v>26</v>
      </c>
      <c r="AE2048" s="81" t="str">
        <f t="shared" si="985"/>
        <v>6-26</v>
      </c>
      <c r="AF2048" s="152">
        <f t="shared" si="986"/>
        <v>0.14583333333333326</v>
      </c>
      <c r="AG2048" s="153">
        <f t="shared" si="987"/>
        <v>0</v>
      </c>
      <c r="AH2048" s="85">
        <f t="shared" si="988"/>
        <v>1</v>
      </c>
      <c r="AI2048" s="81">
        <f t="shared" si="989"/>
        <v>26</v>
      </c>
    </row>
    <row r="2049" spans="2:35" ht="30" x14ac:dyDescent="0.25">
      <c r="B2049" s="50" t="s">
        <v>181</v>
      </c>
      <c r="C2049" s="85">
        <v>740</v>
      </c>
      <c r="D2049" s="283">
        <f t="shared" si="990"/>
        <v>0</v>
      </c>
      <c r="E2049" s="72" t="s">
        <v>2826</v>
      </c>
      <c r="F2049" s="50" t="s">
        <v>1908</v>
      </c>
      <c r="G2049" s="70">
        <v>0.58333333333333337</v>
      </c>
      <c r="H2049" s="70">
        <v>0.63888888888888895</v>
      </c>
      <c r="I2049" s="71">
        <v>44376</v>
      </c>
      <c r="J2049" s="71">
        <v>44377</v>
      </c>
      <c r="K2049" s="71">
        <v>44377</v>
      </c>
      <c r="L2049" s="71">
        <v>44377</v>
      </c>
      <c r="M2049" s="70">
        <v>0.3125</v>
      </c>
      <c r="N2049" s="70">
        <v>0.375</v>
      </c>
      <c r="O2049" s="72" t="s">
        <v>2636</v>
      </c>
      <c r="P2049" s="50" t="s">
        <v>182</v>
      </c>
      <c r="Q2049" s="50" t="s">
        <v>77</v>
      </c>
      <c r="R2049" s="50" t="s">
        <v>349</v>
      </c>
      <c r="S2049" s="50" t="s">
        <v>336</v>
      </c>
      <c r="T2049" s="50" t="s">
        <v>184</v>
      </c>
      <c r="U2049" s="151">
        <f t="shared" si="975"/>
        <v>1</v>
      </c>
      <c r="V2049" s="50">
        <f t="shared" si="976"/>
        <v>1</v>
      </c>
      <c r="W2049" s="152">
        <f t="shared" si="977"/>
        <v>0.32705555555555554</v>
      </c>
      <c r="X2049" s="152">
        <f t="shared" si="978"/>
        <v>0.55622222222222217</v>
      </c>
      <c r="Y2049" s="134">
        <f t="shared" si="979"/>
        <v>1</v>
      </c>
      <c r="Z2049" s="152">
        <f t="shared" si="980"/>
        <v>0</v>
      </c>
      <c r="AA2049" s="152">
        <f t="shared" si="981"/>
        <v>0.55622222222222217</v>
      </c>
      <c r="AB2049" s="91">
        <f t="shared" si="982"/>
        <v>30</v>
      </c>
      <c r="AC2049" s="81">
        <f t="shared" si="983"/>
        <v>6</v>
      </c>
      <c r="AD2049" s="81">
        <f t="shared" si="984"/>
        <v>26</v>
      </c>
      <c r="AE2049" s="81" t="str">
        <f t="shared" si="985"/>
        <v>6-26</v>
      </c>
      <c r="AF2049" s="152">
        <f t="shared" si="986"/>
        <v>6.25E-2</v>
      </c>
      <c r="AG2049" s="153">
        <f t="shared" si="987"/>
        <v>0</v>
      </c>
      <c r="AH2049" s="85">
        <f t="shared" si="988"/>
        <v>1</v>
      </c>
      <c r="AI2049" s="81">
        <f t="shared" si="989"/>
        <v>26</v>
      </c>
    </row>
    <row r="2050" spans="2:35" x14ac:dyDescent="0.25">
      <c r="B2050" s="50" t="s">
        <v>181</v>
      </c>
      <c r="C2050" s="85">
        <v>740</v>
      </c>
      <c r="D2050" s="283">
        <f t="shared" si="990"/>
        <v>0</v>
      </c>
      <c r="E2050" s="72" t="s">
        <v>2827</v>
      </c>
      <c r="F2050" s="50" t="s">
        <v>441</v>
      </c>
      <c r="G2050" s="70">
        <v>0.58333333333333337</v>
      </c>
      <c r="H2050" s="70">
        <v>0.63888888888888895</v>
      </c>
      <c r="I2050" s="71">
        <v>44376</v>
      </c>
      <c r="J2050" s="71">
        <v>44377</v>
      </c>
      <c r="K2050" s="71">
        <v>44377</v>
      </c>
      <c r="L2050" s="71">
        <v>44377</v>
      </c>
      <c r="M2050" s="70">
        <v>0.56944444444444442</v>
      </c>
      <c r="N2050" s="70">
        <v>0.65972222222222221</v>
      </c>
      <c r="O2050" s="50" t="s">
        <v>65</v>
      </c>
      <c r="P2050" s="50" t="s">
        <v>182</v>
      </c>
      <c r="Q2050" s="50" t="s">
        <v>77</v>
      </c>
      <c r="R2050" s="50" t="s">
        <v>349</v>
      </c>
      <c r="S2050" s="50" t="s">
        <v>336</v>
      </c>
      <c r="T2050" s="50" t="s">
        <v>184</v>
      </c>
      <c r="U2050" s="151">
        <f t="shared" ref="U2050:U2113" si="991">+J2050-I2050</f>
        <v>1</v>
      </c>
      <c r="V2050" s="50">
        <f t="shared" ref="V2050:V2113" si="992">IF(AND(G2050&lt;&gt;"",H2050&lt;&gt;""),1,0)</f>
        <v>1</v>
      </c>
      <c r="W2050" s="152">
        <f t="shared" ref="W2050:W2113" si="993">IF(OR(V2050=0,G2050="",H2050=""),0,IF(AND(V2050=1,U2050&lt;1,I2050=J2050,(H2050-G2050)&lt;=0.2075),H2050-G2050,IF(AND(V2050=1,U2050&lt;1,I2050=J2050,(H2050-G2050)&gt;0.2075),H2050-G2050-0.083,IF(AND(V2050=1,U2050&gt;1),((U2050-1)*0.3541)+(H2050-$AE$5)+($AF$5-G2050-0.083),IF(AND(V2050=1,U2050=1,I2050&lt;&gt;J2050,(H2050-G2050)&lt;=0.332),(H2050-$AE$5)+($AF$5-G2050)-0.166,(H2050-$AE$5)+($AF$5-G2050))))))</f>
        <v>0.32705555555555554</v>
      </c>
      <c r="X2050" s="152">
        <f t="shared" ref="X2050:X2113" si="994">IF(OR(V2050=0,G2050="",H2050=""),0,IF(AND(V2050=1,U2050&lt;1,I2050=J2050,(H2050-G2050)&lt;=0.2075),H2050-G2050,IF(AND(V2050=1,U2050&lt;1,I2050=J2050,(H2050-G2050)&gt;0.2075),H2050-G2050-0.04167,IF(AND(V2050=1,U2050&gt;1),((U2050-1)*0.583)+(H2050-$AE$3)+($AF$3-G2050-0.04167),IF(AND(V2050=1,U2050=1,I2050&lt;&gt;J2050,(H2050-G2050)&lt;=0.332),(H2050-$AE$3)+($AF$3-G2050)-0.166,(H2050-$AE$3)+($AF$3-G2050))))))</f>
        <v>0.55622222222222217</v>
      </c>
      <c r="Y2050" s="134">
        <f t="shared" ref="Y2050:Y2113" si="995">IFERROR(IF(H2050&gt;VLOOKUP(T2050,$AH$2:$AI$5,2,0),0,1),1)</f>
        <v>1</v>
      </c>
      <c r="Z2050" s="152">
        <f t="shared" ref="Z2050:Z2113" si="996">IF(Y2050=1,0,($AF$3-H2050))</f>
        <v>0</v>
      </c>
      <c r="AA2050" s="152">
        <f t="shared" ref="AA2050:AA2113" si="997">X2050+Z2050</f>
        <v>0.55622222222222217</v>
      </c>
      <c r="AB2050" s="91">
        <f t="shared" ref="AB2050:AB2113" si="998">DAY(J2050)</f>
        <v>30</v>
      </c>
      <c r="AC2050" s="81">
        <f t="shared" ref="AC2050:AC2113" si="999">MONTH(J2050)</f>
        <v>6</v>
      </c>
      <c r="AD2050" s="81">
        <f t="shared" ref="AD2050:AD2113" si="1000">WEEKNUM(J2050,21)</f>
        <v>26</v>
      </c>
      <c r="AE2050" s="81" t="str">
        <f t="shared" ref="AE2050:AE2113" si="1001">AC2050&amp;"-"&amp;AD2050</f>
        <v>6-26</v>
      </c>
      <c r="AF2050" s="152">
        <f t="shared" ref="AF2050:AF2113" si="1002">IFERROR(IF(OR(AH2050=0,M2050="",N2050=""),0,IF(AND(AH2050=1,AG2050&lt;1,K2050=L2050,(N2050-M2050)&lt;=0.2075),N2050-M2050,IF(AND(AH2050=1,AG2050&lt;1,K2050=L2050,(N2050-M2050)&gt;0.2075),N2050-M2050-0.083,IF(AND(AH2050=1,AG2050&gt;1),((AG2050-1)*0.3541)+(N2050-$AE$5)+($AF$5-M2050-0.083),IF(AND(AH2050=1,AG2050=1,K2050&lt;&gt;L2050,(N2050-M2050)&lt;=0.332),(N2050-$AE$5)+($AF$5-M2050)-0.166,(N2050-$AE$5)+($AF$5-M2050)))))),"")</f>
        <v>9.027777777777779E-2</v>
      </c>
      <c r="AG2050" s="153">
        <f t="shared" ref="AG2050:AG2113" si="1003">(L2050-K2050)</f>
        <v>0</v>
      </c>
      <c r="AH2050" s="85">
        <f t="shared" ref="AH2050:AH2113" si="1004">IF(AND(R2050&lt;&gt;"",S2050&lt;&gt;""),1,0)</f>
        <v>1</v>
      </c>
      <c r="AI2050" s="81">
        <f t="shared" ref="AI2050:AI2113" si="1005">WEEKNUM(L2050,21)</f>
        <v>26</v>
      </c>
    </row>
    <row r="2051" spans="2:35" ht="30" x14ac:dyDescent="0.25">
      <c r="B2051" s="50" t="s">
        <v>181</v>
      </c>
      <c r="C2051" s="85">
        <v>740</v>
      </c>
      <c r="D2051" s="283">
        <f t="shared" si="990"/>
        <v>1</v>
      </c>
      <c r="E2051" s="72" t="s">
        <v>2828</v>
      </c>
      <c r="F2051" s="50" t="s">
        <v>1338</v>
      </c>
      <c r="G2051" s="70">
        <v>0.58333333333333337</v>
      </c>
      <c r="H2051" s="70">
        <v>0.63888888888888895</v>
      </c>
      <c r="I2051" s="71">
        <v>44376</v>
      </c>
      <c r="J2051" s="71">
        <v>44377</v>
      </c>
      <c r="K2051" s="71">
        <v>44377</v>
      </c>
      <c r="L2051" s="71">
        <v>44377</v>
      </c>
      <c r="M2051" s="70">
        <v>0.60416666666666663</v>
      </c>
      <c r="N2051" s="70">
        <v>0.63888888888888895</v>
      </c>
      <c r="O2051" s="50" t="s">
        <v>126</v>
      </c>
      <c r="P2051" s="50" t="s">
        <v>182</v>
      </c>
      <c r="Q2051" s="50" t="s">
        <v>77</v>
      </c>
      <c r="R2051" s="50" t="s">
        <v>443</v>
      </c>
      <c r="S2051" s="50" t="s">
        <v>337</v>
      </c>
      <c r="T2051" s="50" t="s">
        <v>184</v>
      </c>
      <c r="U2051" s="151">
        <f t="shared" si="991"/>
        <v>1</v>
      </c>
      <c r="V2051" s="50">
        <f t="shared" si="992"/>
        <v>1</v>
      </c>
      <c r="W2051" s="152">
        <f t="shared" si="993"/>
        <v>0.32705555555555554</v>
      </c>
      <c r="X2051" s="152">
        <f t="shared" si="994"/>
        <v>0.55622222222222217</v>
      </c>
      <c r="Y2051" s="134">
        <f t="shared" si="995"/>
        <v>1</v>
      </c>
      <c r="Z2051" s="152">
        <f t="shared" si="996"/>
        <v>0</v>
      </c>
      <c r="AA2051" s="152">
        <f t="shared" si="997"/>
        <v>0.55622222222222217</v>
      </c>
      <c r="AB2051" s="91">
        <f t="shared" si="998"/>
        <v>30</v>
      </c>
      <c r="AC2051" s="81">
        <f t="shared" si="999"/>
        <v>6</v>
      </c>
      <c r="AD2051" s="81">
        <f t="shared" si="1000"/>
        <v>26</v>
      </c>
      <c r="AE2051" s="81" t="str">
        <f t="shared" si="1001"/>
        <v>6-26</v>
      </c>
      <c r="AF2051" s="152">
        <f t="shared" si="1002"/>
        <v>3.4722222222222321E-2</v>
      </c>
      <c r="AG2051" s="153">
        <f t="shared" si="1003"/>
        <v>0</v>
      </c>
      <c r="AH2051" s="85">
        <f t="shared" si="1004"/>
        <v>1</v>
      </c>
      <c r="AI2051" s="81">
        <f t="shared" si="1005"/>
        <v>26</v>
      </c>
    </row>
    <row r="2052" spans="2:35" ht="30" x14ac:dyDescent="0.25">
      <c r="B2052" s="50" t="s">
        <v>230</v>
      </c>
      <c r="C2052" s="85">
        <v>741</v>
      </c>
      <c r="D2052" s="283">
        <f t="shared" si="990"/>
        <v>1</v>
      </c>
      <c r="E2052" s="72" t="s">
        <v>2829</v>
      </c>
      <c r="F2052" s="50" t="s">
        <v>950</v>
      </c>
      <c r="G2052" s="70">
        <v>0.58819444444444446</v>
      </c>
      <c r="H2052" s="70">
        <v>0.60763888888888895</v>
      </c>
      <c r="I2052" s="71">
        <v>44376</v>
      </c>
      <c r="J2052" s="71">
        <v>44376</v>
      </c>
      <c r="K2052" s="71">
        <v>44376</v>
      </c>
      <c r="L2052" s="71">
        <v>44376</v>
      </c>
      <c r="M2052" s="70">
        <v>0.60416666666666663</v>
      </c>
      <c r="N2052" s="70">
        <v>0.60763888888888895</v>
      </c>
      <c r="O2052" s="50" t="s">
        <v>126</v>
      </c>
      <c r="P2052" s="50" t="s">
        <v>318</v>
      </c>
      <c r="Q2052" s="50" t="s">
        <v>77</v>
      </c>
      <c r="R2052" s="50" t="s">
        <v>443</v>
      </c>
      <c r="S2052" s="50" t="s">
        <v>337</v>
      </c>
      <c r="T2052" s="50" t="s">
        <v>186</v>
      </c>
      <c r="U2052" s="151">
        <f t="shared" si="991"/>
        <v>0</v>
      </c>
      <c r="V2052" s="50">
        <f t="shared" si="992"/>
        <v>1</v>
      </c>
      <c r="W2052" s="152">
        <f t="shared" si="993"/>
        <v>1.9444444444444486E-2</v>
      </c>
      <c r="X2052" s="152">
        <f t="shared" si="994"/>
        <v>1.9444444444444486E-2</v>
      </c>
      <c r="Y2052" s="134">
        <f t="shared" si="995"/>
        <v>0</v>
      </c>
      <c r="Z2052" s="152">
        <f t="shared" si="996"/>
        <v>0.26736111111111105</v>
      </c>
      <c r="AA2052" s="152">
        <f t="shared" si="997"/>
        <v>0.28680555555555554</v>
      </c>
      <c r="AB2052" s="91">
        <f t="shared" si="998"/>
        <v>29</v>
      </c>
      <c r="AC2052" s="81">
        <f t="shared" si="999"/>
        <v>6</v>
      </c>
      <c r="AD2052" s="81">
        <f t="shared" si="1000"/>
        <v>26</v>
      </c>
      <c r="AE2052" s="81" t="str">
        <f t="shared" si="1001"/>
        <v>6-26</v>
      </c>
      <c r="AF2052" s="152">
        <f t="shared" si="1002"/>
        <v>3.4722222222223209E-3</v>
      </c>
      <c r="AG2052" s="153">
        <f t="shared" si="1003"/>
        <v>0</v>
      </c>
      <c r="AH2052" s="85">
        <f t="shared" si="1004"/>
        <v>1</v>
      </c>
      <c r="AI2052" s="81">
        <f t="shared" si="1005"/>
        <v>26</v>
      </c>
    </row>
    <row r="2053" spans="2:35" x14ac:dyDescent="0.25">
      <c r="B2053" s="50" t="s">
        <v>115</v>
      </c>
      <c r="C2053" s="85">
        <v>742</v>
      </c>
      <c r="D2053" s="283">
        <f t="shared" si="990"/>
        <v>1</v>
      </c>
      <c r="E2053" s="50" t="s">
        <v>2830</v>
      </c>
      <c r="F2053" s="50" t="s">
        <v>441</v>
      </c>
      <c r="G2053" s="70">
        <v>0.64583333333333337</v>
      </c>
      <c r="H2053" s="70">
        <v>0.6875</v>
      </c>
      <c r="I2053" s="71">
        <v>44376</v>
      </c>
      <c r="J2053" s="71">
        <v>44376</v>
      </c>
      <c r="K2053" s="71">
        <v>44376</v>
      </c>
      <c r="L2053" s="71">
        <v>44376</v>
      </c>
      <c r="M2053" s="70">
        <v>0.64583333333333337</v>
      </c>
      <c r="N2053" s="70">
        <v>0.6875</v>
      </c>
      <c r="O2053" s="50" t="s">
        <v>372</v>
      </c>
      <c r="P2053" s="50" t="s">
        <v>704</v>
      </c>
      <c r="Q2053" s="50" t="s">
        <v>77</v>
      </c>
      <c r="R2053" s="50" t="s">
        <v>349</v>
      </c>
      <c r="S2053" s="50" t="s">
        <v>336</v>
      </c>
      <c r="T2053" s="50" t="s">
        <v>184</v>
      </c>
      <c r="U2053" s="151">
        <f t="shared" si="991"/>
        <v>0</v>
      </c>
      <c r="V2053" s="50">
        <f t="shared" si="992"/>
        <v>1</v>
      </c>
      <c r="W2053" s="152">
        <f t="shared" si="993"/>
        <v>4.166666666666663E-2</v>
      </c>
      <c r="X2053" s="152">
        <f t="shared" si="994"/>
        <v>4.166666666666663E-2</v>
      </c>
      <c r="Y2053" s="134">
        <f t="shared" si="995"/>
        <v>0</v>
      </c>
      <c r="Z2053" s="152">
        <f t="shared" si="996"/>
        <v>0.1875</v>
      </c>
      <c r="AA2053" s="152">
        <f t="shared" si="997"/>
        <v>0.22916666666666663</v>
      </c>
      <c r="AB2053" s="91">
        <f t="shared" si="998"/>
        <v>29</v>
      </c>
      <c r="AC2053" s="81">
        <f t="shared" si="999"/>
        <v>6</v>
      </c>
      <c r="AD2053" s="81">
        <f t="shared" si="1000"/>
        <v>26</v>
      </c>
      <c r="AE2053" s="81" t="str">
        <f t="shared" si="1001"/>
        <v>6-26</v>
      </c>
      <c r="AF2053" s="152">
        <f t="shared" si="1002"/>
        <v>4.166666666666663E-2</v>
      </c>
      <c r="AG2053" s="153">
        <f t="shared" si="1003"/>
        <v>0</v>
      </c>
      <c r="AH2053" s="85">
        <f t="shared" si="1004"/>
        <v>1</v>
      </c>
      <c r="AI2053" s="81">
        <f t="shared" si="1005"/>
        <v>26</v>
      </c>
    </row>
    <row r="2054" spans="2:35" ht="30" x14ac:dyDescent="0.25">
      <c r="B2054" s="50" t="s">
        <v>237</v>
      </c>
      <c r="C2054" s="85">
        <v>743</v>
      </c>
      <c r="D2054" s="283">
        <f t="shared" si="990"/>
        <v>1</v>
      </c>
      <c r="E2054" s="72" t="s">
        <v>2831</v>
      </c>
      <c r="F2054" s="121" t="s">
        <v>903</v>
      </c>
      <c r="G2054" s="70">
        <v>0.72916666666666663</v>
      </c>
      <c r="H2054" s="70">
        <v>0.74652777777777779</v>
      </c>
      <c r="I2054" s="71">
        <v>44376</v>
      </c>
      <c r="J2054" s="71">
        <v>44376</v>
      </c>
      <c r="K2054" s="71">
        <v>44376</v>
      </c>
      <c r="L2054" s="71">
        <v>44376</v>
      </c>
      <c r="M2054" s="70">
        <v>0.72916666666666663</v>
      </c>
      <c r="N2054" s="70">
        <v>0.74652777777777779</v>
      </c>
      <c r="O2054" s="50" t="s">
        <v>100</v>
      </c>
      <c r="P2054" s="50"/>
      <c r="Q2054" s="50"/>
      <c r="R2054" s="50"/>
      <c r="S2054" s="50"/>
      <c r="T2054" s="50"/>
      <c r="U2054" s="151">
        <f t="shared" si="991"/>
        <v>0</v>
      </c>
      <c r="V2054" s="50">
        <f t="shared" si="992"/>
        <v>1</v>
      </c>
      <c r="W2054" s="152">
        <f t="shared" si="993"/>
        <v>1.736111111111116E-2</v>
      </c>
      <c r="X2054" s="152">
        <f t="shared" si="994"/>
        <v>1.736111111111116E-2</v>
      </c>
      <c r="Y2054" s="134">
        <f t="shared" si="995"/>
        <v>1</v>
      </c>
      <c r="Z2054" s="152">
        <f t="shared" si="996"/>
        <v>0</v>
      </c>
      <c r="AA2054" s="152">
        <f t="shared" si="997"/>
        <v>1.736111111111116E-2</v>
      </c>
      <c r="AB2054" s="91">
        <f t="shared" si="998"/>
        <v>29</v>
      </c>
      <c r="AC2054" s="81">
        <f t="shared" si="999"/>
        <v>6</v>
      </c>
      <c r="AD2054" s="81">
        <f t="shared" si="1000"/>
        <v>26</v>
      </c>
      <c r="AE2054" s="81" t="str">
        <f t="shared" si="1001"/>
        <v>6-26</v>
      </c>
      <c r="AF2054" s="152">
        <f t="shared" si="1002"/>
        <v>0</v>
      </c>
      <c r="AG2054" s="153">
        <f t="shared" si="1003"/>
        <v>0</v>
      </c>
      <c r="AH2054" s="85">
        <f t="shared" si="1004"/>
        <v>0</v>
      </c>
      <c r="AI2054" s="81">
        <f t="shared" si="1005"/>
        <v>26</v>
      </c>
    </row>
    <row r="2055" spans="2:35" x14ac:dyDescent="0.25">
      <c r="B2055" s="50" t="s">
        <v>1701</v>
      </c>
      <c r="C2055" s="85">
        <v>744</v>
      </c>
      <c r="D2055" s="283">
        <f t="shared" si="990"/>
        <v>1</v>
      </c>
      <c r="E2055" s="50" t="s">
        <v>2832</v>
      </c>
      <c r="F2055" s="50" t="s">
        <v>903</v>
      </c>
      <c r="G2055" s="70">
        <v>0.61805555555555558</v>
      </c>
      <c r="H2055" s="70">
        <v>0.68055555555555547</v>
      </c>
      <c r="I2055" s="71">
        <v>44376</v>
      </c>
      <c r="J2055" s="71">
        <v>44376</v>
      </c>
      <c r="K2055" s="71">
        <v>44376</v>
      </c>
      <c r="L2055" s="71">
        <v>44376</v>
      </c>
      <c r="M2055" s="70">
        <v>0.61805555555555558</v>
      </c>
      <c r="N2055" s="70">
        <v>0.68055555555555547</v>
      </c>
      <c r="O2055" s="50" t="s">
        <v>2160</v>
      </c>
      <c r="P2055" s="50"/>
      <c r="Q2055" s="50" t="s">
        <v>77</v>
      </c>
      <c r="R2055" s="50" t="s">
        <v>2138</v>
      </c>
      <c r="S2055" s="50" t="s">
        <v>861</v>
      </c>
      <c r="T2055" s="50" t="s">
        <v>188</v>
      </c>
      <c r="U2055" s="151">
        <f t="shared" si="991"/>
        <v>0</v>
      </c>
      <c r="V2055" s="50">
        <f t="shared" si="992"/>
        <v>1</v>
      </c>
      <c r="W2055" s="152">
        <f t="shared" si="993"/>
        <v>6.2499999999999889E-2</v>
      </c>
      <c r="X2055" s="152">
        <f t="shared" si="994"/>
        <v>6.2499999999999889E-2</v>
      </c>
      <c r="Y2055" s="134">
        <f t="shared" si="995"/>
        <v>0</v>
      </c>
      <c r="Z2055" s="152">
        <f t="shared" si="996"/>
        <v>0.19444444444444453</v>
      </c>
      <c r="AA2055" s="152">
        <f t="shared" si="997"/>
        <v>0.25694444444444442</v>
      </c>
      <c r="AB2055" s="91">
        <f t="shared" si="998"/>
        <v>29</v>
      </c>
      <c r="AC2055" s="81">
        <f t="shared" si="999"/>
        <v>6</v>
      </c>
      <c r="AD2055" s="81">
        <f t="shared" si="1000"/>
        <v>26</v>
      </c>
      <c r="AE2055" s="81" t="str">
        <f t="shared" si="1001"/>
        <v>6-26</v>
      </c>
      <c r="AF2055" s="152">
        <f t="shared" si="1002"/>
        <v>6.2499999999999889E-2</v>
      </c>
      <c r="AG2055" s="153">
        <f t="shared" si="1003"/>
        <v>0</v>
      </c>
      <c r="AH2055" s="85">
        <f t="shared" si="1004"/>
        <v>1</v>
      </c>
      <c r="AI2055" s="81">
        <f t="shared" si="1005"/>
        <v>26</v>
      </c>
    </row>
    <row r="2056" spans="2:35" x14ac:dyDescent="0.25">
      <c r="B2056" s="50" t="s">
        <v>2833</v>
      </c>
      <c r="C2056" s="85">
        <v>745</v>
      </c>
      <c r="D2056" s="283">
        <f t="shared" si="990"/>
        <v>1</v>
      </c>
      <c r="E2056" s="50" t="s">
        <v>2834</v>
      </c>
      <c r="F2056" s="50" t="s">
        <v>903</v>
      </c>
      <c r="G2056" s="70">
        <v>0.61458333333333337</v>
      </c>
      <c r="H2056" s="70">
        <v>0.69791666666666663</v>
      </c>
      <c r="I2056" s="71">
        <v>44376</v>
      </c>
      <c r="J2056" s="71">
        <v>44376</v>
      </c>
      <c r="K2056" s="71">
        <v>44376</v>
      </c>
      <c r="L2056" s="71">
        <v>44376</v>
      </c>
      <c r="M2056" s="70">
        <v>0.61458333333333337</v>
      </c>
      <c r="N2056" s="70">
        <v>0.69791666666666663</v>
      </c>
      <c r="O2056" s="50" t="s">
        <v>2176</v>
      </c>
      <c r="P2056" s="50"/>
      <c r="Q2056" s="50" t="s">
        <v>77</v>
      </c>
      <c r="R2056" s="50" t="s">
        <v>2138</v>
      </c>
      <c r="S2056" s="50" t="s">
        <v>861</v>
      </c>
      <c r="T2056" s="50" t="s">
        <v>188</v>
      </c>
      <c r="U2056" s="151">
        <f t="shared" si="991"/>
        <v>0</v>
      </c>
      <c r="V2056" s="50">
        <f t="shared" si="992"/>
        <v>1</v>
      </c>
      <c r="W2056" s="152">
        <f t="shared" si="993"/>
        <v>8.3333333333333259E-2</v>
      </c>
      <c r="X2056" s="152">
        <f t="shared" si="994"/>
        <v>8.3333333333333259E-2</v>
      </c>
      <c r="Y2056" s="134">
        <f t="shared" si="995"/>
        <v>0</v>
      </c>
      <c r="Z2056" s="152">
        <f t="shared" si="996"/>
        <v>0.17708333333333337</v>
      </c>
      <c r="AA2056" s="152">
        <f t="shared" si="997"/>
        <v>0.26041666666666663</v>
      </c>
      <c r="AB2056" s="91">
        <f t="shared" si="998"/>
        <v>29</v>
      </c>
      <c r="AC2056" s="81">
        <f t="shared" si="999"/>
        <v>6</v>
      </c>
      <c r="AD2056" s="81">
        <f t="shared" si="1000"/>
        <v>26</v>
      </c>
      <c r="AE2056" s="81" t="str">
        <f t="shared" si="1001"/>
        <v>6-26</v>
      </c>
      <c r="AF2056" s="152">
        <f t="shared" si="1002"/>
        <v>8.3333333333333259E-2</v>
      </c>
      <c r="AG2056" s="153">
        <f t="shared" si="1003"/>
        <v>0</v>
      </c>
      <c r="AH2056" s="85">
        <f t="shared" si="1004"/>
        <v>1</v>
      </c>
      <c r="AI2056" s="81">
        <f t="shared" si="1005"/>
        <v>26</v>
      </c>
    </row>
    <row r="2057" spans="2:35" x14ac:dyDescent="0.25">
      <c r="B2057" s="50" t="s">
        <v>1834</v>
      </c>
      <c r="C2057" s="85">
        <v>746</v>
      </c>
      <c r="D2057" s="283">
        <f t="shared" si="990"/>
        <v>1</v>
      </c>
      <c r="E2057" s="50" t="s">
        <v>2835</v>
      </c>
      <c r="F2057" s="50" t="s">
        <v>903</v>
      </c>
      <c r="G2057" s="70">
        <v>0.58333333333333337</v>
      </c>
      <c r="H2057" s="70">
        <v>0.625</v>
      </c>
      <c r="I2057" s="71">
        <v>44376</v>
      </c>
      <c r="J2057" s="71">
        <v>44376</v>
      </c>
      <c r="K2057" s="71">
        <v>44376</v>
      </c>
      <c r="L2057" s="71">
        <v>44376</v>
      </c>
      <c r="M2057" s="70">
        <v>0.58333333333333337</v>
      </c>
      <c r="N2057" s="70">
        <v>0.625</v>
      </c>
      <c r="O2057" s="50" t="s">
        <v>2836</v>
      </c>
      <c r="P2057" s="50"/>
      <c r="Q2057" s="50" t="s">
        <v>77</v>
      </c>
      <c r="R2057" s="50" t="s">
        <v>2138</v>
      </c>
      <c r="S2057" s="50" t="s">
        <v>861</v>
      </c>
      <c r="T2057" s="50" t="s">
        <v>188</v>
      </c>
      <c r="U2057" s="151">
        <f t="shared" si="991"/>
        <v>0</v>
      </c>
      <c r="V2057" s="50">
        <f t="shared" si="992"/>
        <v>1</v>
      </c>
      <c r="W2057" s="152">
        <f t="shared" si="993"/>
        <v>4.166666666666663E-2</v>
      </c>
      <c r="X2057" s="152">
        <f t="shared" si="994"/>
        <v>4.166666666666663E-2</v>
      </c>
      <c r="Y2057" s="134">
        <f t="shared" si="995"/>
        <v>1</v>
      </c>
      <c r="Z2057" s="152">
        <f t="shared" si="996"/>
        <v>0</v>
      </c>
      <c r="AA2057" s="152">
        <f t="shared" si="997"/>
        <v>4.166666666666663E-2</v>
      </c>
      <c r="AB2057" s="91">
        <f t="shared" si="998"/>
        <v>29</v>
      </c>
      <c r="AC2057" s="81">
        <f t="shared" si="999"/>
        <v>6</v>
      </c>
      <c r="AD2057" s="81">
        <f t="shared" si="1000"/>
        <v>26</v>
      </c>
      <c r="AE2057" s="81" t="str">
        <f t="shared" si="1001"/>
        <v>6-26</v>
      </c>
      <c r="AF2057" s="152">
        <f t="shared" si="1002"/>
        <v>4.166666666666663E-2</v>
      </c>
      <c r="AG2057" s="153">
        <f t="shared" si="1003"/>
        <v>0</v>
      </c>
      <c r="AH2057" s="85">
        <f t="shared" si="1004"/>
        <v>1</v>
      </c>
      <c r="AI2057" s="81">
        <f t="shared" si="1005"/>
        <v>26</v>
      </c>
    </row>
    <row r="2058" spans="2:35" ht="30" x14ac:dyDescent="0.25">
      <c r="B2058" s="50" t="s">
        <v>2837</v>
      </c>
      <c r="C2058" s="85">
        <v>747</v>
      </c>
      <c r="D2058" s="283">
        <f t="shared" si="990"/>
        <v>1</v>
      </c>
      <c r="E2058" s="72" t="s">
        <v>2838</v>
      </c>
      <c r="F2058" s="50" t="s">
        <v>903</v>
      </c>
      <c r="G2058" s="70">
        <v>0.58333333333333337</v>
      </c>
      <c r="H2058" s="70">
        <v>0.64583333333333337</v>
      </c>
      <c r="I2058" s="71">
        <v>44376</v>
      </c>
      <c r="J2058" s="71">
        <v>44376</v>
      </c>
      <c r="K2058" s="71">
        <v>44376</v>
      </c>
      <c r="L2058" s="71">
        <v>44376</v>
      </c>
      <c r="M2058" s="70">
        <v>0.58333333333333337</v>
      </c>
      <c r="N2058" s="70">
        <v>0.64583333333333337</v>
      </c>
      <c r="O2058" s="72" t="s">
        <v>2137</v>
      </c>
      <c r="P2058" s="50" t="s">
        <v>450</v>
      </c>
      <c r="Q2058" s="50" t="s">
        <v>77</v>
      </c>
      <c r="R2058" s="50" t="s">
        <v>2138</v>
      </c>
      <c r="S2058" s="50" t="s">
        <v>861</v>
      </c>
      <c r="T2058" s="50" t="s">
        <v>184</v>
      </c>
      <c r="U2058" s="151">
        <f t="shared" si="991"/>
        <v>0</v>
      </c>
      <c r="V2058" s="50">
        <f t="shared" si="992"/>
        <v>1</v>
      </c>
      <c r="W2058" s="152">
        <f t="shared" si="993"/>
        <v>6.25E-2</v>
      </c>
      <c r="X2058" s="152">
        <f t="shared" si="994"/>
        <v>6.25E-2</v>
      </c>
      <c r="Y2058" s="134">
        <f t="shared" si="995"/>
        <v>1</v>
      </c>
      <c r="Z2058" s="152">
        <f t="shared" si="996"/>
        <v>0</v>
      </c>
      <c r="AA2058" s="152">
        <f t="shared" si="997"/>
        <v>6.25E-2</v>
      </c>
      <c r="AB2058" s="91">
        <f t="shared" si="998"/>
        <v>29</v>
      </c>
      <c r="AC2058" s="81">
        <f t="shared" si="999"/>
        <v>6</v>
      </c>
      <c r="AD2058" s="81">
        <f t="shared" si="1000"/>
        <v>26</v>
      </c>
      <c r="AE2058" s="81" t="str">
        <f t="shared" si="1001"/>
        <v>6-26</v>
      </c>
      <c r="AF2058" s="152">
        <f t="shared" si="1002"/>
        <v>6.25E-2</v>
      </c>
      <c r="AG2058" s="153">
        <f t="shared" si="1003"/>
        <v>0</v>
      </c>
      <c r="AH2058" s="85">
        <f t="shared" si="1004"/>
        <v>1</v>
      </c>
      <c r="AI2058" s="81">
        <f t="shared" si="1005"/>
        <v>26</v>
      </c>
    </row>
    <row r="2059" spans="2:35" ht="30" x14ac:dyDescent="0.25">
      <c r="B2059" s="50" t="s">
        <v>1656</v>
      </c>
      <c r="C2059" s="85">
        <v>748</v>
      </c>
      <c r="D2059" s="283">
        <f t="shared" si="990"/>
        <v>1</v>
      </c>
      <c r="E2059" s="72" t="s">
        <v>2839</v>
      </c>
      <c r="F2059" s="50" t="s">
        <v>903</v>
      </c>
      <c r="G2059" s="70">
        <v>0.4513888888888889</v>
      </c>
      <c r="H2059" s="70">
        <v>0.48958333333333331</v>
      </c>
      <c r="I2059" s="71">
        <v>44376</v>
      </c>
      <c r="J2059" s="71">
        <v>44376</v>
      </c>
      <c r="K2059" s="71">
        <v>44376</v>
      </c>
      <c r="L2059" s="71">
        <v>44376</v>
      </c>
      <c r="M2059" s="70">
        <v>0.4513888888888889</v>
      </c>
      <c r="N2059" s="70">
        <v>0.48958333333333331</v>
      </c>
      <c r="O2059" s="72" t="s">
        <v>2217</v>
      </c>
      <c r="P2059" s="50" t="s">
        <v>275</v>
      </c>
      <c r="Q2059" s="50" t="s">
        <v>77</v>
      </c>
      <c r="R2059" s="50" t="s">
        <v>2138</v>
      </c>
      <c r="S2059" s="50" t="s">
        <v>861</v>
      </c>
      <c r="T2059" s="50" t="s">
        <v>185</v>
      </c>
      <c r="U2059" s="151">
        <f t="shared" si="991"/>
        <v>0</v>
      </c>
      <c r="V2059" s="50">
        <f t="shared" si="992"/>
        <v>1</v>
      </c>
      <c r="W2059" s="152">
        <f t="shared" si="993"/>
        <v>3.819444444444442E-2</v>
      </c>
      <c r="X2059" s="152">
        <f t="shared" si="994"/>
        <v>3.819444444444442E-2</v>
      </c>
      <c r="Y2059" s="134">
        <f t="shared" si="995"/>
        <v>1</v>
      </c>
      <c r="Z2059" s="152">
        <f t="shared" si="996"/>
        <v>0</v>
      </c>
      <c r="AA2059" s="152">
        <f t="shared" si="997"/>
        <v>3.819444444444442E-2</v>
      </c>
      <c r="AB2059" s="91">
        <f t="shared" si="998"/>
        <v>29</v>
      </c>
      <c r="AC2059" s="81">
        <f t="shared" si="999"/>
        <v>6</v>
      </c>
      <c r="AD2059" s="81">
        <f t="shared" si="1000"/>
        <v>26</v>
      </c>
      <c r="AE2059" s="81" t="str">
        <f t="shared" si="1001"/>
        <v>6-26</v>
      </c>
      <c r="AF2059" s="152">
        <f t="shared" si="1002"/>
        <v>3.819444444444442E-2</v>
      </c>
      <c r="AG2059" s="153">
        <f t="shared" si="1003"/>
        <v>0</v>
      </c>
      <c r="AH2059" s="85">
        <f t="shared" si="1004"/>
        <v>1</v>
      </c>
      <c r="AI2059" s="81">
        <f t="shared" si="1005"/>
        <v>26</v>
      </c>
    </row>
    <row r="2060" spans="2:35" ht="30" x14ac:dyDescent="0.25">
      <c r="B2060" s="50" t="s">
        <v>220</v>
      </c>
      <c r="C2060" s="85">
        <v>749</v>
      </c>
      <c r="D2060" s="283">
        <f t="shared" si="990"/>
        <v>1</v>
      </c>
      <c r="E2060" s="72" t="s">
        <v>2840</v>
      </c>
      <c r="F2060" s="50" t="s">
        <v>903</v>
      </c>
      <c r="G2060" s="70">
        <v>0.30555555555555552</v>
      </c>
      <c r="H2060" s="70">
        <v>0.42777777777777781</v>
      </c>
      <c r="I2060" s="71">
        <v>44376</v>
      </c>
      <c r="J2060" s="71">
        <v>44376</v>
      </c>
      <c r="K2060" s="71">
        <v>44376</v>
      </c>
      <c r="L2060" s="71">
        <v>44376</v>
      </c>
      <c r="M2060" s="70">
        <v>0.30555555555555552</v>
      </c>
      <c r="N2060" s="70">
        <v>0.42777777777777781</v>
      </c>
      <c r="O2060" s="72" t="s">
        <v>2217</v>
      </c>
      <c r="P2060" s="50" t="s">
        <v>281</v>
      </c>
      <c r="Q2060" s="50" t="s">
        <v>47</v>
      </c>
      <c r="R2060" s="50" t="s">
        <v>2138</v>
      </c>
      <c r="S2060" s="50" t="s">
        <v>861</v>
      </c>
      <c r="T2060" s="50" t="s">
        <v>185</v>
      </c>
      <c r="U2060" s="151">
        <f t="shared" si="991"/>
        <v>0</v>
      </c>
      <c r="V2060" s="50">
        <f t="shared" si="992"/>
        <v>1</v>
      </c>
      <c r="W2060" s="152">
        <f t="shared" si="993"/>
        <v>0.12222222222222229</v>
      </c>
      <c r="X2060" s="152">
        <f t="shared" si="994"/>
        <v>0.12222222222222229</v>
      </c>
      <c r="Y2060" s="134">
        <f t="shared" si="995"/>
        <v>1</v>
      </c>
      <c r="Z2060" s="152">
        <f t="shared" si="996"/>
        <v>0</v>
      </c>
      <c r="AA2060" s="152">
        <f t="shared" si="997"/>
        <v>0.12222222222222229</v>
      </c>
      <c r="AB2060" s="91">
        <f t="shared" si="998"/>
        <v>29</v>
      </c>
      <c r="AC2060" s="81">
        <f t="shared" si="999"/>
        <v>6</v>
      </c>
      <c r="AD2060" s="81">
        <f t="shared" si="1000"/>
        <v>26</v>
      </c>
      <c r="AE2060" s="81" t="str">
        <f t="shared" si="1001"/>
        <v>6-26</v>
      </c>
      <c r="AF2060" s="152">
        <f t="shared" si="1002"/>
        <v>0.12222222222222229</v>
      </c>
      <c r="AG2060" s="153">
        <f t="shared" si="1003"/>
        <v>0</v>
      </c>
      <c r="AH2060" s="85">
        <f t="shared" si="1004"/>
        <v>1</v>
      </c>
      <c r="AI2060" s="81">
        <f t="shared" si="1005"/>
        <v>26</v>
      </c>
    </row>
    <row r="2061" spans="2:35" ht="45" x14ac:dyDescent="0.25">
      <c r="B2061" s="50" t="s">
        <v>92</v>
      </c>
      <c r="C2061" s="85">
        <v>750</v>
      </c>
      <c r="D2061" s="283">
        <f t="shared" si="990"/>
        <v>0</v>
      </c>
      <c r="E2061" s="72" t="s">
        <v>2841</v>
      </c>
      <c r="F2061" s="50" t="s">
        <v>441</v>
      </c>
      <c r="G2061" s="70">
        <v>0.34722222222222227</v>
      </c>
      <c r="H2061" s="70">
        <v>0.70833333333333337</v>
      </c>
      <c r="I2061" s="71">
        <v>44377</v>
      </c>
      <c r="J2061" s="71">
        <v>44377</v>
      </c>
      <c r="K2061" s="71">
        <v>44377</v>
      </c>
      <c r="L2061" s="71">
        <v>44377</v>
      </c>
      <c r="M2061" s="70">
        <v>0.34722222222222227</v>
      </c>
      <c r="N2061" s="70">
        <v>0.70833333333333337</v>
      </c>
      <c r="O2061" s="50" t="s">
        <v>174</v>
      </c>
      <c r="P2061" s="72" t="s">
        <v>394</v>
      </c>
      <c r="Q2061" s="50" t="s">
        <v>77</v>
      </c>
      <c r="R2061" s="50" t="s">
        <v>338</v>
      </c>
      <c r="S2061" s="50" t="s">
        <v>336</v>
      </c>
      <c r="T2061" s="50" t="s">
        <v>184</v>
      </c>
      <c r="U2061" s="151">
        <f t="shared" si="991"/>
        <v>0</v>
      </c>
      <c r="V2061" s="50">
        <f t="shared" si="992"/>
        <v>1</v>
      </c>
      <c r="W2061" s="152">
        <f t="shared" si="993"/>
        <v>0.27811111111111109</v>
      </c>
      <c r="X2061" s="152">
        <f t="shared" si="994"/>
        <v>0.31944111111111112</v>
      </c>
      <c r="Y2061" s="134">
        <f t="shared" si="995"/>
        <v>0</v>
      </c>
      <c r="Z2061" s="152">
        <f t="shared" si="996"/>
        <v>0.16666666666666663</v>
      </c>
      <c r="AA2061" s="152">
        <f t="shared" si="997"/>
        <v>0.48610777777777775</v>
      </c>
      <c r="AB2061" s="91">
        <f t="shared" si="998"/>
        <v>30</v>
      </c>
      <c r="AC2061" s="81">
        <f t="shared" si="999"/>
        <v>6</v>
      </c>
      <c r="AD2061" s="81">
        <f t="shared" si="1000"/>
        <v>26</v>
      </c>
      <c r="AE2061" s="81" t="str">
        <f t="shared" si="1001"/>
        <v>6-26</v>
      </c>
      <c r="AF2061" s="152">
        <f t="shared" si="1002"/>
        <v>0.27811111111111109</v>
      </c>
      <c r="AG2061" s="153">
        <f t="shared" si="1003"/>
        <v>0</v>
      </c>
      <c r="AH2061" s="85">
        <f t="shared" si="1004"/>
        <v>1</v>
      </c>
      <c r="AI2061" s="81">
        <f t="shared" si="1005"/>
        <v>26</v>
      </c>
    </row>
    <row r="2062" spans="2:35" ht="30" x14ac:dyDescent="0.25">
      <c r="B2062" s="50" t="s">
        <v>92</v>
      </c>
      <c r="C2062" s="85">
        <v>750</v>
      </c>
      <c r="D2062" s="283">
        <f t="shared" si="990"/>
        <v>0</v>
      </c>
      <c r="E2062" s="72" t="s">
        <v>2842</v>
      </c>
      <c r="F2062" s="50" t="s">
        <v>349</v>
      </c>
      <c r="G2062" s="70">
        <v>0.34722222222222227</v>
      </c>
      <c r="H2062" s="70">
        <v>0.70833333333333337</v>
      </c>
      <c r="I2062" s="71">
        <v>44377</v>
      </c>
      <c r="J2062" s="71">
        <v>44377</v>
      </c>
      <c r="K2062" s="71">
        <v>44377</v>
      </c>
      <c r="L2062" s="71">
        <v>44377</v>
      </c>
      <c r="M2062" s="70">
        <v>0.60416666666666663</v>
      </c>
      <c r="N2062" s="70">
        <v>0.6875</v>
      </c>
      <c r="O2062" s="50" t="s">
        <v>62</v>
      </c>
      <c r="P2062" s="72" t="s">
        <v>394</v>
      </c>
      <c r="Q2062" s="50" t="s">
        <v>77</v>
      </c>
      <c r="R2062" s="50" t="s">
        <v>349</v>
      </c>
      <c r="S2062" s="50" t="s">
        <v>336</v>
      </c>
      <c r="T2062" s="50" t="s">
        <v>184</v>
      </c>
      <c r="U2062" s="151">
        <f t="shared" si="991"/>
        <v>0</v>
      </c>
      <c r="V2062" s="50">
        <f t="shared" si="992"/>
        <v>1</v>
      </c>
      <c r="W2062" s="152">
        <f t="shared" si="993"/>
        <v>0.27811111111111109</v>
      </c>
      <c r="X2062" s="152">
        <f t="shared" si="994"/>
        <v>0.31944111111111112</v>
      </c>
      <c r="Y2062" s="134">
        <f t="shared" si="995"/>
        <v>0</v>
      </c>
      <c r="Z2062" s="152">
        <f t="shared" si="996"/>
        <v>0.16666666666666663</v>
      </c>
      <c r="AA2062" s="152">
        <f t="shared" si="997"/>
        <v>0.48610777777777775</v>
      </c>
      <c r="AB2062" s="91">
        <f t="shared" si="998"/>
        <v>30</v>
      </c>
      <c r="AC2062" s="81">
        <f t="shared" si="999"/>
        <v>6</v>
      </c>
      <c r="AD2062" s="81">
        <f t="shared" si="1000"/>
        <v>26</v>
      </c>
      <c r="AE2062" s="81" t="str">
        <f t="shared" si="1001"/>
        <v>6-26</v>
      </c>
      <c r="AF2062" s="152">
        <f t="shared" si="1002"/>
        <v>8.333333333333337E-2</v>
      </c>
      <c r="AG2062" s="153">
        <f t="shared" si="1003"/>
        <v>0</v>
      </c>
      <c r="AH2062" s="85">
        <f t="shared" si="1004"/>
        <v>1</v>
      </c>
      <c r="AI2062" s="81">
        <f t="shared" si="1005"/>
        <v>26</v>
      </c>
    </row>
    <row r="2063" spans="2:35" ht="30" x14ac:dyDescent="0.25">
      <c r="B2063" s="50" t="s">
        <v>219</v>
      </c>
      <c r="C2063" s="85">
        <v>750</v>
      </c>
      <c r="D2063" s="283">
        <f t="shared" si="990"/>
        <v>1</v>
      </c>
      <c r="E2063" s="72" t="s">
        <v>2843</v>
      </c>
      <c r="F2063" s="50" t="s">
        <v>903</v>
      </c>
      <c r="G2063" s="70">
        <v>0.34722222222222227</v>
      </c>
      <c r="H2063" s="70">
        <v>0.70833333333333337</v>
      </c>
      <c r="I2063" s="71">
        <v>44377</v>
      </c>
      <c r="J2063" s="71">
        <v>44377</v>
      </c>
      <c r="K2063" s="71">
        <v>44377</v>
      </c>
      <c r="L2063" s="71">
        <v>44377</v>
      </c>
      <c r="M2063" s="70">
        <v>0.33333333333333331</v>
      </c>
      <c r="N2063" s="70">
        <v>0.37152777777777773</v>
      </c>
      <c r="O2063" s="72" t="s">
        <v>2137</v>
      </c>
      <c r="P2063" s="72" t="s">
        <v>394</v>
      </c>
      <c r="Q2063" s="50" t="s">
        <v>47</v>
      </c>
      <c r="R2063" s="50" t="s">
        <v>2138</v>
      </c>
      <c r="S2063" s="50" t="s">
        <v>337</v>
      </c>
      <c r="T2063" s="50" t="s">
        <v>184</v>
      </c>
      <c r="U2063" s="151">
        <f t="shared" si="991"/>
        <v>0</v>
      </c>
      <c r="V2063" s="50">
        <f t="shared" si="992"/>
        <v>1</v>
      </c>
      <c r="W2063" s="152">
        <f t="shared" si="993"/>
        <v>0.27811111111111109</v>
      </c>
      <c r="X2063" s="152">
        <f t="shared" si="994"/>
        <v>0.31944111111111112</v>
      </c>
      <c r="Y2063" s="134">
        <f t="shared" si="995"/>
        <v>0</v>
      </c>
      <c r="Z2063" s="152">
        <f t="shared" si="996"/>
        <v>0.16666666666666663</v>
      </c>
      <c r="AA2063" s="152">
        <f t="shared" si="997"/>
        <v>0.48610777777777775</v>
      </c>
      <c r="AB2063" s="91">
        <f t="shared" si="998"/>
        <v>30</v>
      </c>
      <c r="AC2063" s="81">
        <f t="shared" si="999"/>
        <v>6</v>
      </c>
      <c r="AD2063" s="81">
        <f t="shared" si="1000"/>
        <v>26</v>
      </c>
      <c r="AE2063" s="81" t="str">
        <f t="shared" si="1001"/>
        <v>6-26</v>
      </c>
      <c r="AF2063" s="152">
        <f t="shared" si="1002"/>
        <v>3.819444444444442E-2</v>
      </c>
      <c r="AG2063" s="153">
        <f t="shared" si="1003"/>
        <v>0</v>
      </c>
      <c r="AH2063" s="85">
        <f t="shared" si="1004"/>
        <v>1</v>
      </c>
      <c r="AI2063" s="81">
        <f t="shared" si="1005"/>
        <v>26</v>
      </c>
    </row>
    <row r="2064" spans="2:35" x14ac:dyDescent="0.25">
      <c r="B2064" s="50" t="s">
        <v>81</v>
      </c>
      <c r="C2064" s="85">
        <v>751</v>
      </c>
      <c r="D2064" s="283">
        <f t="shared" si="990"/>
        <v>0</v>
      </c>
      <c r="E2064" s="50" t="s">
        <v>2844</v>
      </c>
      <c r="F2064" s="50" t="s">
        <v>890</v>
      </c>
      <c r="G2064" s="70">
        <v>0.3263888888888889</v>
      </c>
      <c r="H2064" s="70">
        <v>0.625</v>
      </c>
      <c r="I2064" s="71">
        <v>44377</v>
      </c>
      <c r="J2064" s="71">
        <v>44377</v>
      </c>
      <c r="K2064" s="71">
        <v>44377</v>
      </c>
      <c r="L2064" s="71">
        <v>44377</v>
      </c>
      <c r="M2064" s="70">
        <v>0.4861111111111111</v>
      </c>
      <c r="N2064" s="70">
        <v>0.55555555555555558</v>
      </c>
      <c r="O2064" s="50" t="s">
        <v>65</v>
      </c>
      <c r="P2064" s="50" t="s">
        <v>409</v>
      </c>
      <c r="Q2064" s="50" t="s">
        <v>77</v>
      </c>
      <c r="R2064" s="50" t="s">
        <v>380</v>
      </c>
      <c r="S2064" s="50" t="s">
        <v>336</v>
      </c>
      <c r="T2064" s="50" t="s">
        <v>187</v>
      </c>
      <c r="U2064" s="151">
        <f t="shared" si="991"/>
        <v>0</v>
      </c>
      <c r="V2064" s="50">
        <f t="shared" si="992"/>
        <v>1</v>
      </c>
      <c r="W2064" s="152">
        <f t="shared" si="993"/>
        <v>0.21561111111111109</v>
      </c>
      <c r="X2064" s="152">
        <f t="shared" si="994"/>
        <v>0.25694111111111112</v>
      </c>
      <c r="Y2064" s="134">
        <f t="shared" si="995"/>
        <v>1</v>
      </c>
      <c r="Z2064" s="152">
        <f t="shared" si="996"/>
        <v>0</v>
      </c>
      <c r="AA2064" s="152">
        <f t="shared" si="997"/>
        <v>0.25694111111111112</v>
      </c>
      <c r="AB2064" s="91">
        <f t="shared" si="998"/>
        <v>30</v>
      </c>
      <c r="AC2064" s="81">
        <f t="shared" si="999"/>
        <v>6</v>
      </c>
      <c r="AD2064" s="81">
        <f t="shared" si="1000"/>
        <v>26</v>
      </c>
      <c r="AE2064" s="81" t="str">
        <f t="shared" si="1001"/>
        <v>6-26</v>
      </c>
      <c r="AF2064" s="152">
        <f t="shared" si="1002"/>
        <v>6.9444444444444475E-2</v>
      </c>
      <c r="AG2064" s="153">
        <f t="shared" si="1003"/>
        <v>0</v>
      </c>
      <c r="AH2064" s="85">
        <f t="shared" si="1004"/>
        <v>1</v>
      </c>
      <c r="AI2064" s="81">
        <f t="shared" si="1005"/>
        <v>26</v>
      </c>
    </row>
    <row r="2065" spans="2:35" x14ac:dyDescent="0.25">
      <c r="B2065" s="50" t="s">
        <v>81</v>
      </c>
      <c r="C2065" s="85">
        <v>751</v>
      </c>
      <c r="D2065" s="283">
        <f t="shared" si="990"/>
        <v>1</v>
      </c>
      <c r="E2065" s="50" t="s">
        <v>2579</v>
      </c>
      <c r="F2065" s="50" t="s">
        <v>903</v>
      </c>
      <c r="G2065" s="70">
        <v>0.3263888888888889</v>
      </c>
      <c r="H2065" s="70">
        <v>0.625</v>
      </c>
      <c r="I2065" s="71">
        <v>44377</v>
      </c>
      <c r="J2065" s="71">
        <v>44377</v>
      </c>
      <c r="K2065" s="71">
        <v>44377</v>
      </c>
      <c r="L2065" s="71">
        <v>44377</v>
      </c>
      <c r="M2065" s="70">
        <v>0.58333333333333337</v>
      </c>
      <c r="N2065" s="70">
        <v>0.625</v>
      </c>
      <c r="O2065" s="50" t="s">
        <v>2160</v>
      </c>
      <c r="P2065" s="50" t="s">
        <v>409</v>
      </c>
      <c r="Q2065" s="50" t="s">
        <v>77</v>
      </c>
      <c r="R2065" s="50" t="s">
        <v>2138</v>
      </c>
      <c r="S2065" s="50" t="s">
        <v>337</v>
      </c>
      <c r="T2065" s="50" t="s">
        <v>187</v>
      </c>
      <c r="U2065" s="151">
        <f t="shared" si="991"/>
        <v>0</v>
      </c>
      <c r="V2065" s="50">
        <f t="shared" si="992"/>
        <v>1</v>
      </c>
      <c r="W2065" s="152">
        <f t="shared" si="993"/>
        <v>0.21561111111111109</v>
      </c>
      <c r="X2065" s="152">
        <f t="shared" si="994"/>
        <v>0.25694111111111112</v>
      </c>
      <c r="Y2065" s="134">
        <f t="shared" si="995"/>
        <v>1</v>
      </c>
      <c r="Z2065" s="152">
        <f t="shared" si="996"/>
        <v>0</v>
      </c>
      <c r="AA2065" s="152">
        <f t="shared" si="997"/>
        <v>0.25694111111111112</v>
      </c>
      <c r="AB2065" s="91">
        <f t="shared" si="998"/>
        <v>30</v>
      </c>
      <c r="AC2065" s="81">
        <f t="shared" si="999"/>
        <v>6</v>
      </c>
      <c r="AD2065" s="81">
        <f t="shared" si="1000"/>
        <v>26</v>
      </c>
      <c r="AE2065" s="81" t="str">
        <f t="shared" si="1001"/>
        <v>6-26</v>
      </c>
      <c r="AF2065" s="152">
        <f t="shared" si="1002"/>
        <v>4.166666666666663E-2</v>
      </c>
      <c r="AG2065" s="153">
        <f t="shared" si="1003"/>
        <v>0</v>
      </c>
      <c r="AH2065" s="85">
        <f t="shared" si="1004"/>
        <v>1</v>
      </c>
      <c r="AI2065" s="81">
        <f t="shared" si="1005"/>
        <v>26</v>
      </c>
    </row>
    <row r="2066" spans="2:35" x14ac:dyDescent="0.25">
      <c r="B2066" s="50" t="s">
        <v>212</v>
      </c>
      <c r="C2066" s="85">
        <v>752</v>
      </c>
      <c r="D2066" s="283">
        <f t="shared" si="990"/>
        <v>0</v>
      </c>
      <c r="E2066" s="267" t="s">
        <v>2845</v>
      </c>
      <c r="F2066" s="50" t="s">
        <v>441</v>
      </c>
      <c r="G2066" s="70">
        <v>0.29166666666666669</v>
      </c>
      <c r="H2066" s="83"/>
      <c r="I2066" s="71">
        <v>44377</v>
      </c>
      <c r="J2066" s="83"/>
      <c r="K2066" s="71">
        <v>44377</v>
      </c>
      <c r="L2066" s="71">
        <v>44377</v>
      </c>
      <c r="M2066" s="50"/>
      <c r="N2066" s="50"/>
      <c r="O2066" s="50"/>
      <c r="P2066" s="50"/>
      <c r="Q2066" s="50"/>
      <c r="R2066" s="50"/>
      <c r="S2066" s="50"/>
      <c r="T2066" s="50"/>
      <c r="U2066" s="151">
        <f t="shared" si="991"/>
        <v>-44377</v>
      </c>
      <c r="V2066" s="50">
        <f t="shared" si="992"/>
        <v>0</v>
      </c>
      <c r="W2066" s="152">
        <f t="shared" si="993"/>
        <v>0</v>
      </c>
      <c r="X2066" s="152">
        <f t="shared" si="994"/>
        <v>0</v>
      </c>
      <c r="Y2066" s="134">
        <f t="shared" si="995"/>
        <v>1</v>
      </c>
      <c r="Z2066" s="152">
        <f t="shared" si="996"/>
        <v>0</v>
      </c>
      <c r="AA2066" s="152">
        <f t="shared" si="997"/>
        <v>0</v>
      </c>
      <c r="AB2066" s="91">
        <f t="shared" si="998"/>
        <v>0</v>
      </c>
      <c r="AC2066" s="81">
        <f t="shared" si="999"/>
        <v>1</v>
      </c>
      <c r="AD2066" s="81">
        <f t="shared" si="1000"/>
        <v>52</v>
      </c>
      <c r="AE2066" s="81" t="str">
        <f t="shared" si="1001"/>
        <v>1-52</v>
      </c>
      <c r="AF2066" s="152">
        <f t="shared" si="1002"/>
        <v>0</v>
      </c>
      <c r="AG2066" s="153">
        <f t="shared" si="1003"/>
        <v>0</v>
      </c>
      <c r="AH2066" s="85">
        <f t="shared" si="1004"/>
        <v>0</v>
      </c>
      <c r="AI2066" s="81">
        <f t="shared" si="1005"/>
        <v>26</v>
      </c>
    </row>
    <row r="2067" spans="2:35" ht="30" x14ac:dyDescent="0.25">
      <c r="B2067" s="50" t="s">
        <v>2846</v>
      </c>
      <c r="C2067" s="85">
        <v>752</v>
      </c>
      <c r="D2067" s="283">
        <f t="shared" si="990"/>
        <v>0</v>
      </c>
      <c r="E2067" s="119" t="s">
        <v>2847</v>
      </c>
      <c r="F2067" s="50"/>
      <c r="G2067" s="70">
        <v>0.29166666666666669</v>
      </c>
      <c r="H2067" s="83"/>
      <c r="I2067" s="71">
        <v>44377</v>
      </c>
      <c r="J2067" s="83"/>
      <c r="K2067" s="71">
        <v>44377</v>
      </c>
      <c r="L2067" s="71">
        <v>44377</v>
      </c>
      <c r="M2067" s="50"/>
      <c r="N2067" s="50"/>
      <c r="O2067" s="50"/>
      <c r="P2067" s="50"/>
      <c r="Q2067" s="50"/>
      <c r="R2067" s="50"/>
      <c r="S2067" s="50"/>
      <c r="T2067" s="50"/>
      <c r="U2067" s="151">
        <f t="shared" si="991"/>
        <v>-44377</v>
      </c>
      <c r="V2067" s="50">
        <f t="shared" si="992"/>
        <v>0</v>
      </c>
      <c r="W2067" s="152">
        <f t="shared" si="993"/>
        <v>0</v>
      </c>
      <c r="X2067" s="152">
        <f t="shared" si="994"/>
        <v>0</v>
      </c>
      <c r="Y2067" s="134">
        <f t="shared" si="995"/>
        <v>1</v>
      </c>
      <c r="Z2067" s="152">
        <f t="shared" si="996"/>
        <v>0</v>
      </c>
      <c r="AA2067" s="152">
        <f t="shared" si="997"/>
        <v>0</v>
      </c>
      <c r="AB2067" s="91">
        <f t="shared" si="998"/>
        <v>0</v>
      </c>
      <c r="AC2067" s="81">
        <f t="shared" si="999"/>
        <v>1</v>
      </c>
      <c r="AD2067" s="81">
        <f t="shared" si="1000"/>
        <v>52</v>
      </c>
      <c r="AE2067" s="81" t="str">
        <f t="shared" si="1001"/>
        <v>1-52</v>
      </c>
      <c r="AF2067" s="152">
        <f t="shared" si="1002"/>
        <v>0</v>
      </c>
      <c r="AG2067" s="153">
        <f t="shared" si="1003"/>
        <v>0</v>
      </c>
      <c r="AH2067" s="85">
        <f t="shared" si="1004"/>
        <v>0</v>
      </c>
      <c r="AI2067" s="81">
        <f t="shared" si="1005"/>
        <v>26</v>
      </c>
    </row>
    <row r="2068" spans="2:35" ht="30" x14ac:dyDescent="0.25">
      <c r="B2068" s="50" t="s">
        <v>212</v>
      </c>
      <c r="C2068" s="85">
        <v>752</v>
      </c>
      <c r="D2068" s="283">
        <f t="shared" si="990"/>
        <v>0</v>
      </c>
      <c r="E2068" s="119" t="s">
        <v>2848</v>
      </c>
      <c r="F2068" s="50"/>
      <c r="G2068" s="70">
        <v>0.29166666666666669</v>
      </c>
      <c r="H2068" s="83"/>
      <c r="I2068" s="71">
        <v>44377</v>
      </c>
      <c r="J2068" s="83"/>
      <c r="K2068" s="71">
        <v>44377</v>
      </c>
      <c r="L2068" s="71">
        <v>44377</v>
      </c>
      <c r="M2068" s="50"/>
      <c r="N2068" s="50"/>
      <c r="O2068" s="50"/>
      <c r="P2068" s="50"/>
      <c r="Q2068" s="50"/>
      <c r="R2068" s="50"/>
      <c r="S2068" s="50"/>
      <c r="T2068" s="50"/>
      <c r="U2068" s="151">
        <f t="shared" si="991"/>
        <v>-44377</v>
      </c>
      <c r="V2068" s="50">
        <f t="shared" si="992"/>
        <v>0</v>
      </c>
      <c r="W2068" s="152">
        <f t="shared" si="993"/>
        <v>0</v>
      </c>
      <c r="X2068" s="152">
        <f t="shared" si="994"/>
        <v>0</v>
      </c>
      <c r="Y2068" s="134">
        <f t="shared" si="995"/>
        <v>1</v>
      </c>
      <c r="Z2068" s="152">
        <f t="shared" si="996"/>
        <v>0</v>
      </c>
      <c r="AA2068" s="152">
        <f t="shared" si="997"/>
        <v>0</v>
      </c>
      <c r="AB2068" s="91">
        <f t="shared" si="998"/>
        <v>0</v>
      </c>
      <c r="AC2068" s="81">
        <f t="shared" si="999"/>
        <v>1</v>
      </c>
      <c r="AD2068" s="81">
        <f t="shared" si="1000"/>
        <v>52</v>
      </c>
      <c r="AE2068" s="81" t="str">
        <f t="shared" si="1001"/>
        <v>1-52</v>
      </c>
      <c r="AF2068" s="152">
        <f t="shared" si="1002"/>
        <v>0</v>
      </c>
      <c r="AG2068" s="153">
        <f t="shared" si="1003"/>
        <v>0</v>
      </c>
      <c r="AH2068" s="85">
        <f t="shared" si="1004"/>
        <v>0</v>
      </c>
      <c r="AI2068" s="81">
        <f t="shared" si="1005"/>
        <v>26</v>
      </c>
    </row>
    <row r="2069" spans="2:35" ht="30" x14ac:dyDescent="0.25">
      <c r="B2069" s="50" t="s">
        <v>212</v>
      </c>
      <c r="C2069" s="85">
        <v>752</v>
      </c>
      <c r="D2069" s="283">
        <f t="shared" si="990"/>
        <v>0</v>
      </c>
      <c r="E2069" s="260" t="s">
        <v>2849</v>
      </c>
      <c r="F2069" s="50" t="s">
        <v>903</v>
      </c>
      <c r="G2069" s="70">
        <v>0.29166666666666669</v>
      </c>
      <c r="H2069" s="83"/>
      <c r="I2069" s="71">
        <v>44377</v>
      </c>
      <c r="J2069" s="83"/>
      <c r="K2069" s="71">
        <v>44377</v>
      </c>
      <c r="L2069" s="71">
        <v>44377</v>
      </c>
      <c r="M2069" s="70">
        <v>0.33333333333333331</v>
      </c>
      <c r="N2069" s="70">
        <v>0.45833333333333331</v>
      </c>
      <c r="O2069" s="72" t="s">
        <v>2217</v>
      </c>
      <c r="P2069" s="50" t="s">
        <v>277</v>
      </c>
      <c r="Q2069" s="50" t="s">
        <v>47</v>
      </c>
      <c r="R2069" s="50" t="s">
        <v>2138</v>
      </c>
      <c r="S2069" s="50" t="s">
        <v>337</v>
      </c>
      <c r="T2069" s="50" t="s">
        <v>185</v>
      </c>
      <c r="U2069" s="151">
        <f t="shared" si="991"/>
        <v>-44377</v>
      </c>
      <c r="V2069" s="50">
        <f t="shared" si="992"/>
        <v>0</v>
      </c>
      <c r="W2069" s="152">
        <f t="shared" si="993"/>
        <v>0</v>
      </c>
      <c r="X2069" s="152">
        <f t="shared" si="994"/>
        <v>0</v>
      </c>
      <c r="Y2069" s="134">
        <f t="shared" si="995"/>
        <v>1</v>
      </c>
      <c r="Z2069" s="152">
        <f t="shared" si="996"/>
        <v>0</v>
      </c>
      <c r="AA2069" s="152">
        <f t="shared" si="997"/>
        <v>0</v>
      </c>
      <c r="AB2069" s="91">
        <f t="shared" si="998"/>
        <v>0</v>
      </c>
      <c r="AC2069" s="81">
        <f t="shared" si="999"/>
        <v>1</v>
      </c>
      <c r="AD2069" s="81">
        <f t="shared" si="1000"/>
        <v>52</v>
      </c>
      <c r="AE2069" s="81" t="str">
        <f t="shared" si="1001"/>
        <v>1-52</v>
      </c>
      <c r="AF2069" s="152">
        <f t="shared" si="1002"/>
        <v>0.125</v>
      </c>
      <c r="AG2069" s="153">
        <f t="shared" si="1003"/>
        <v>0</v>
      </c>
      <c r="AH2069" s="85">
        <f t="shared" si="1004"/>
        <v>1</v>
      </c>
      <c r="AI2069" s="81">
        <f t="shared" si="1005"/>
        <v>26</v>
      </c>
    </row>
    <row r="2070" spans="2:35" ht="30" x14ac:dyDescent="0.25">
      <c r="B2070" s="50" t="s">
        <v>212</v>
      </c>
      <c r="C2070" s="85">
        <v>752</v>
      </c>
      <c r="D2070" s="283">
        <f t="shared" si="990"/>
        <v>0</v>
      </c>
      <c r="E2070" s="260" t="s">
        <v>2850</v>
      </c>
      <c r="F2070" s="50"/>
      <c r="G2070" s="70">
        <v>0.29166666666666669</v>
      </c>
      <c r="H2070" s="83"/>
      <c r="I2070" s="71">
        <v>44377</v>
      </c>
      <c r="J2070" s="83"/>
      <c r="K2070" s="71">
        <v>44377</v>
      </c>
      <c r="L2070" s="71">
        <v>44377</v>
      </c>
      <c r="M2070" s="70"/>
      <c r="N2070" s="70"/>
      <c r="O2070" s="72"/>
      <c r="P2070" s="50"/>
      <c r="Q2070" s="50"/>
      <c r="R2070" s="50"/>
      <c r="S2070" s="50"/>
      <c r="T2070" s="50"/>
      <c r="U2070" s="151">
        <f t="shared" si="991"/>
        <v>-44377</v>
      </c>
      <c r="V2070" s="50">
        <f t="shared" si="992"/>
        <v>0</v>
      </c>
      <c r="W2070" s="152">
        <f t="shared" si="993"/>
        <v>0</v>
      </c>
      <c r="X2070" s="152">
        <f t="shared" si="994"/>
        <v>0</v>
      </c>
      <c r="Y2070" s="134">
        <f t="shared" si="995"/>
        <v>1</v>
      </c>
      <c r="Z2070" s="152">
        <f t="shared" si="996"/>
        <v>0</v>
      </c>
      <c r="AA2070" s="152">
        <f t="shared" si="997"/>
        <v>0</v>
      </c>
      <c r="AB2070" s="91">
        <f t="shared" si="998"/>
        <v>0</v>
      </c>
      <c r="AC2070" s="81">
        <f t="shared" si="999"/>
        <v>1</v>
      </c>
      <c r="AD2070" s="81">
        <f t="shared" si="1000"/>
        <v>52</v>
      </c>
      <c r="AE2070" s="81" t="str">
        <f t="shared" si="1001"/>
        <v>1-52</v>
      </c>
      <c r="AF2070" s="152">
        <f t="shared" si="1002"/>
        <v>0</v>
      </c>
      <c r="AG2070" s="153">
        <f t="shared" si="1003"/>
        <v>0</v>
      </c>
      <c r="AH2070" s="85">
        <f t="shared" si="1004"/>
        <v>0</v>
      </c>
      <c r="AI2070" s="81">
        <f t="shared" si="1005"/>
        <v>26</v>
      </c>
    </row>
    <row r="2071" spans="2:35" x14ac:dyDescent="0.25">
      <c r="B2071" s="50" t="s">
        <v>212</v>
      </c>
      <c r="C2071" s="85">
        <v>752</v>
      </c>
      <c r="D2071" s="283">
        <f t="shared" si="990"/>
        <v>0</v>
      </c>
      <c r="E2071" s="260" t="s">
        <v>2851</v>
      </c>
      <c r="F2071" s="50"/>
      <c r="G2071" s="70">
        <v>0.29166666666666669</v>
      </c>
      <c r="H2071" s="83"/>
      <c r="I2071" s="71">
        <v>44377</v>
      </c>
      <c r="J2071" s="83"/>
      <c r="K2071" s="71"/>
      <c r="L2071" s="71"/>
      <c r="M2071" s="70"/>
      <c r="N2071" s="70"/>
      <c r="O2071" s="72"/>
      <c r="P2071" s="50"/>
      <c r="Q2071" s="50"/>
      <c r="R2071" s="50"/>
      <c r="S2071" s="50"/>
      <c r="T2071" s="50"/>
      <c r="U2071" s="151">
        <f t="shared" si="991"/>
        <v>-44377</v>
      </c>
      <c r="V2071" s="50">
        <f t="shared" si="992"/>
        <v>0</v>
      </c>
      <c r="W2071" s="152">
        <f t="shared" si="993"/>
        <v>0</v>
      </c>
      <c r="X2071" s="152">
        <f t="shared" si="994"/>
        <v>0</v>
      </c>
      <c r="Y2071" s="134">
        <f t="shared" si="995"/>
        <v>1</v>
      </c>
      <c r="Z2071" s="152">
        <f t="shared" si="996"/>
        <v>0</v>
      </c>
      <c r="AA2071" s="152">
        <f t="shared" si="997"/>
        <v>0</v>
      </c>
      <c r="AB2071" s="91">
        <f t="shared" si="998"/>
        <v>0</v>
      </c>
      <c r="AC2071" s="81">
        <f t="shared" si="999"/>
        <v>1</v>
      </c>
      <c r="AD2071" s="81">
        <f t="shared" si="1000"/>
        <v>52</v>
      </c>
      <c r="AE2071" s="81" t="str">
        <f t="shared" si="1001"/>
        <v>1-52</v>
      </c>
      <c r="AF2071" s="152">
        <f t="shared" si="1002"/>
        <v>0</v>
      </c>
      <c r="AG2071" s="153">
        <f t="shared" si="1003"/>
        <v>0</v>
      </c>
      <c r="AH2071" s="85">
        <f t="shared" si="1004"/>
        <v>0</v>
      </c>
      <c r="AI2071" s="81">
        <f t="shared" si="1005"/>
        <v>52</v>
      </c>
    </row>
    <row r="2072" spans="2:35" x14ac:dyDescent="0.25">
      <c r="B2072" s="50" t="s">
        <v>212</v>
      </c>
      <c r="C2072" s="85">
        <v>752</v>
      </c>
      <c r="D2072" s="283">
        <f t="shared" si="990"/>
        <v>0</v>
      </c>
      <c r="E2072" s="260"/>
      <c r="F2072" s="50"/>
      <c r="G2072" s="70">
        <v>0.29166666666666669</v>
      </c>
      <c r="H2072" s="83"/>
      <c r="I2072" s="71">
        <v>44377</v>
      </c>
      <c r="J2072" s="83"/>
      <c r="K2072" s="71"/>
      <c r="L2072" s="71"/>
      <c r="M2072" s="70"/>
      <c r="N2072" s="70"/>
      <c r="O2072" s="72"/>
      <c r="P2072" s="50"/>
      <c r="Q2072" s="50"/>
      <c r="R2072" s="50"/>
      <c r="S2072" s="50"/>
      <c r="T2072" s="50"/>
      <c r="U2072" s="151">
        <f t="shared" si="991"/>
        <v>-44377</v>
      </c>
      <c r="V2072" s="50">
        <f t="shared" si="992"/>
        <v>0</v>
      </c>
      <c r="W2072" s="152">
        <f t="shared" si="993"/>
        <v>0</v>
      </c>
      <c r="X2072" s="152">
        <f t="shared" si="994"/>
        <v>0</v>
      </c>
      <c r="Y2072" s="134">
        <f t="shared" si="995"/>
        <v>1</v>
      </c>
      <c r="Z2072" s="152">
        <f t="shared" si="996"/>
        <v>0</v>
      </c>
      <c r="AA2072" s="152">
        <f t="shared" si="997"/>
        <v>0</v>
      </c>
      <c r="AB2072" s="91">
        <f t="shared" si="998"/>
        <v>0</v>
      </c>
      <c r="AC2072" s="81">
        <f t="shared" si="999"/>
        <v>1</v>
      </c>
      <c r="AD2072" s="81">
        <f t="shared" si="1000"/>
        <v>52</v>
      </c>
      <c r="AE2072" s="81" t="str">
        <f t="shared" si="1001"/>
        <v>1-52</v>
      </c>
      <c r="AF2072" s="152">
        <f t="shared" si="1002"/>
        <v>0</v>
      </c>
      <c r="AG2072" s="153">
        <f t="shared" si="1003"/>
        <v>0</v>
      </c>
      <c r="AH2072" s="85">
        <f t="shared" si="1004"/>
        <v>0</v>
      </c>
      <c r="AI2072" s="81">
        <f t="shared" si="1005"/>
        <v>52</v>
      </c>
    </row>
    <row r="2073" spans="2:35" x14ac:dyDescent="0.25">
      <c r="B2073" s="50" t="s">
        <v>212</v>
      </c>
      <c r="C2073" s="85">
        <v>752</v>
      </c>
      <c r="D2073" s="283">
        <f t="shared" si="990"/>
        <v>1</v>
      </c>
      <c r="E2073" s="260"/>
      <c r="F2073" s="50"/>
      <c r="G2073" s="70">
        <v>0.29166666666666669</v>
      </c>
      <c r="H2073" s="50"/>
      <c r="I2073" s="71">
        <v>44377</v>
      </c>
      <c r="J2073" s="50"/>
      <c r="K2073" s="71"/>
      <c r="L2073" s="71"/>
      <c r="M2073" s="70"/>
      <c r="N2073" s="70"/>
      <c r="O2073" s="72"/>
      <c r="P2073" s="50"/>
      <c r="Q2073" s="50"/>
      <c r="R2073" s="50"/>
      <c r="S2073" s="50"/>
      <c r="T2073" s="50"/>
      <c r="U2073" s="151">
        <f t="shared" si="991"/>
        <v>-44377</v>
      </c>
      <c r="V2073" s="50">
        <f t="shared" si="992"/>
        <v>0</v>
      </c>
      <c r="W2073" s="152">
        <f t="shared" si="993"/>
        <v>0</v>
      </c>
      <c r="X2073" s="152">
        <f t="shared" si="994"/>
        <v>0</v>
      </c>
      <c r="Y2073" s="134">
        <f t="shared" si="995"/>
        <v>1</v>
      </c>
      <c r="Z2073" s="152">
        <f t="shared" si="996"/>
        <v>0</v>
      </c>
      <c r="AA2073" s="152">
        <f t="shared" si="997"/>
        <v>0</v>
      </c>
      <c r="AB2073" s="91">
        <f t="shared" si="998"/>
        <v>0</v>
      </c>
      <c r="AC2073" s="81">
        <f t="shared" si="999"/>
        <v>1</v>
      </c>
      <c r="AD2073" s="81">
        <f t="shared" si="1000"/>
        <v>52</v>
      </c>
      <c r="AE2073" s="81" t="str">
        <f t="shared" si="1001"/>
        <v>1-52</v>
      </c>
      <c r="AF2073" s="152">
        <f t="shared" si="1002"/>
        <v>0</v>
      </c>
      <c r="AG2073" s="153">
        <f t="shared" si="1003"/>
        <v>0</v>
      </c>
      <c r="AH2073" s="85">
        <f t="shared" si="1004"/>
        <v>0</v>
      </c>
      <c r="AI2073" s="81">
        <f t="shared" si="1005"/>
        <v>52</v>
      </c>
    </row>
    <row r="2074" spans="2:35" ht="60" x14ac:dyDescent="0.25">
      <c r="B2074" s="50" t="s">
        <v>231</v>
      </c>
      <c r="C2074" s="85">
        <v>753</v>
      </c>
      <c r="D2074" s="283">
        <f t="shared" si="990"/>
        <v>0</v>
      </c>
      <c r="E2074" s="72" t="s">
        <v>2852</v>
      </c>
      <c r="F2074" s="50" t="s">
        <v>777</v>
      </c>
      <c r="G2074" s="70">
        <v>0.3611111111111111</v>
      </c>
      <c r="H2074" s="70">
        <v>0.72222222222222221</v>
      </c>
      <c r="I2074" s="71">
        <v>44377</v>
      </c>
      <c r="J2074" s="71">
        <v>44377</v>
      </c>
      <c r="K2074" s="71">
        <v>44377</v>
      </c>
      <c r="L2074" s="71">
        <v>44377</v>
      </c>
      <c r="M2074" s="70">
        <v>0.36458333333333331</v>
      </c>
      <c r="N2074" s="70">
        <v>0.61458333333333337</v>
      </c>
      <c r="O2074" s="72" t="s">
        <v>986</v>
      </c>
      <c r="P2074" s="50" t="s">
        <v>308</v>
      </c>
      <c r="Q2074" s="50" t="s">
        <v>77</v>
      </c>
      <c r="R2074" s="50" t="s">
        <v>443</v>
      </c>
      <c r="S2074" s="50" t="s">
        <v>337</v>
      </c>
      <c r="T2074" s="50" t="s">
        <v>186</v>
      </c>
      <c r="U2074" s="151">
        <f t="shared" si="991"/>
        <v>0</v>
      </c>
      <c r="V2074" s="50">
        <f t="shared" si="992"/>
        <v>1</v>
      </c>
      <c r="W2074" s="152">
        <f t="shared" si="993"/>
        <v>0.27811111111111109</v>
      </c>
      <c r="X2074" s="152">
        <f t="shared" si="994"/>
        <v>0.31944111111111112</v>
      </c>
      <c r="Y2074" s="134">
        <f t="shared" si="995"/>
        <v>0</v>
      </c>
      <c r="Z2074" s="152">
        <f t="shared" si="996"/>
        <v>0.15277777777777779</v>
      </c>
      <c r="AA2074" s="152">
        <f t="shared" si="997"/>
        <v>0.47221888888888891</v>
      </c>
      <c r="AB2074" s="91">
        <f t="shared" si="998"/>
        <v>30</v>
      </c>
      <c r="AC2074" s="81">
        <f t="shared" si="999"/>
        <v>6</v>
      </c>
      <c r="AD2074" s="81">
        <f t="shared" si="1000"/>
        <v>26</v>
      </c>
      <c r="AE2074" s="81" t="str">
        <f t="shared" si="1001"/>
        <v>6-26</v>
      </c>
      <c r="AF2074" s="152">
        <f t="shared" si="1002"/>
        <v>0.16700000000000004</v>
      </c>
      <c r="AG2074" s="153">
        <f t="shared" si="1003"/>
        <v>0</v>
      </c>
      <c r="AH2074" s="85">
        <f t="shared" si="1004"/>
        <v>1</v>
      </c>
      <c r="AI2074" s="81">
        <f t="shared" si="1005"/>
        <v>26</v>
      </c>
    </row>
    <row r="2075" spans="2:35" x14ac:dyDescent="0.25">
      <c r="B2075" s="50" t="s">
        <v>231</v>
      </c>
      <c r="C2075" s="85">
        <v>753</v>
      </c>
      <c r="D2075" s="283">
        <f t="shared" si="990"/>
        <v>0</v>
      </c>
      <c r="E2075" s="72" t="s">
        <v>2853</v>
      </c>
      <c r="F2075" s="50" t="s">
        <v>777</v>
      </c>
      <c r="G2075" s="70">
        <v>0.3611111111111111</v>
      </c>
      <c r="H2075" s="70">
        <v>0.72222222222222221</v>
      </c>
      <c r="I2075" s="71">
        <v>44377</v>
      </c>
      <c r="J2075" s="71">
        <v>44377</v>
      </c>
      <c r="K2075" s="71">
        <v>44377</v>
      </c>
      <c r="L2075" s="71">
        <v>44377</v>
      </c>
      <c r="M2075" s="70">
        <v>0.375</v>
      </c>
      <c r="N2075" s="70">
        <v>0.43055555555555558</v>
      </c>
      <c r="O2075" s="50" t="s">
        <v>270</v>
      </c>
      <c r="P2075" s="50" t="s">
        <v>308</v>
      </c>
      <c r="Q2075" s="50" t="s">
        <v>77</v>
      </c>
      <c r="R2075" s="50" t="s">
        <v>350</v>
      </c>
      <c r="S2075" s="50" t="s">
        <v>337</v>
      </c>
      <c r="T2075" s="50" t="s">
        <v>186</v>
      </c>
      <c r="U2075" s="151">
        <f t="shared" si="991"/>
        <v>0</v>
      </c>
      <c r="V2075" s="50">
        <f t="shared" si="992"/>
        <v>1</v>
      </c>
      <c r="W2075" s="152">
        <f t="shared" si="993"/>
        <v>0.27811111111111109</v>
      </c>
      <c r="X2075" s="152">
        <f t="shared" si="994"/>
        <v>0.31944111111111112</v>
      </c>
      <c r="Y2075" s="134">
        <f t="shared" si="995"/>
        <v>0</v>
      </c>
      <c r="Z2075" s="152">
        <f t="shared" si="996"/>
        <v>0.15277777777777779</v>
      </c>
      <c r="AA2075" s="152">
        <f t="shared" si="997"/>
        <v>0.47221888888888891</v>
      </c>
      <c r="AB2075" s="91">
        <f t="shared" si="998"/>
        <v>30</v>
      </c>
      <c r="AC2075" s="81">
        <f t="shared" si="999"/>
        <v>6</v>
      </c>
      <c r="AD2075" s="81">
        <f t="shared" si="1000"/>
        <v>26</v>
      </c>
      <c r="AE2075" s="81" t="str">
        <f t="shared" si="1001"/>
        <v>6-26</v>
      </c>
      <c r="AF2075" s="152">
        <f t="shared" si="1002"/>
        <v>5.555555555555558E-2</v>
      </c>
      <c r="AG2075" s="153">
        <f t="shared" si="1003"/>
        <v>0</v>
      </c>
      <c r="AH2075" s="85">
        <f t="shared" si="1004"/>
        <v>1</v>
      </c>
      <c r="AI2075" s="81">
        <f t="shared" si="1005"/>
        <v>26</v>
      </c>
    </row>
    <row r="2076" spans="2:35" ht="30" x14ac:dyDescent="0.25">
      <c r="B2076" s="50" t="s">
        <v>231</v>
      </c>
      <c r="C2076" s="85">
        <v>753</v>
      </c>
      <c r="D2076" s="283">
        <f t="shared" si="990"/>
        <v>0</v>
      </c>
      <c r="E2076" s="72" t="s">
        <v>2854</v>
      </c>
      <c r="F2076" s="50" t="s">
        <v>897</v>
      </c>
      <c r="G2076" s="70">
        <v>0.3611111111111111</v>
      </c>
      <c r="H2076" s="70">
        <v>0.72222222222222221</v>
      </c>
      <c r="I2076" s="71">
        <v>44377</v>
      </c>
      <c r="J2076" s="71">
        <v>44377</v>
      </c>
      <c r="K2076" s="71">
        <v>44377</v>
      </c>
      <c r="L2076" s="71">
        <v>44377</v>
      </c>
      <c r="M2076" s="70">
        <v>0.625</v>
      </c>
      <c r="N2076" s="70">
        <v>0.72222222222222221</v>
      </c>
      <c r="O2076" s="50" t="s">
        <v>84</v>
      </c>
      <c r="P2076" s="50" t="s">
        <v>308</v>
      </c>
      <c r="Q2076" s="50" t="s">
        <v>77</v>
      </c>
      <c r="R2076" s="50" t="s">
        <v>351</v>
      </c>
      <c r="S2076" s="50" t="s">
        <v>336</v>
      </c>
      <c r="T2076" s="50" t="s">
        <v>186</v>
      </c>
      <c r="U2076" s="151">
        <f t="shared" si="991"/>
        <v>0</v>
      </c>
      <c r="V2076" s="50">
        <f t="shared" si="992"/>
        <v>1</v>
      </c>
      <c r="W2076" s="152">
        <f t="shared" si="993"/>
        <v>0.27811111111111109</v>
      </c>
      <c r="X2076" s="152">
        <f t="shared" si="994"/>
        <v>0.31944111111111112</v>
      </c>
      <c r="Y2076" s="134">
        <f t="shared" si="995"/>
        <v>0</v>
      </c>
      <c r="Z2076" s="152">
        <f t="shared" si="996"/>
        <v>0.15277777777777779</v>
      </c>
      <c r="AA2076" s="152">
        <f t="shared" si="997"/>
        <v>0.47221888888888891</v>
      </c>
      <c r="AB2076" s="91">
        <f t="shared" si="998"/>
        <v>30</v>
      </c>
      <c r="AC2076" s="81">
        <f t="shared" si="999"/>
        <v>6</v>
      </c>
      <c r="AD2076" s="81">
        <f t="shared" si="1000"/>
        <v>26</v>
      </c>
      <c r="AE2076" s="81" t="str">
        <f t="shared" si="1001"/>
        <v>6-26</v>
      </c>
      <c r="AF2076" s="152">
        <f t="shared" si="1002"/>
        <v>9.722222222222221E-2</v>
      </c>
      <c r="AG2076" s="153">
        <f t="shared" si="1003"/>
        <v>0</v>
      </c>
      <c r="AH2076" s="85">
        <f t="shared" si="1004"/>
        <v>1</v>
      </c>
      <c r="AI2076" s="81">
        <f t="shared" si="1005"/>
        <v>26</v>
      </c>
    </row>
    <row r="2077" spans="2:35" x14ac:dyDescent="0.25">
      <c r="B2077" s="50" t="s">
        <v>231</v>
      </c>
      <c r="C2077" s="85">
        <v>753</v>
      </c>
      <c r="D2077" s="283">
        <f t="shared" si="990"/>
        <v>1</v>
      </c>
      <c r="E2077" s="72" t="s">
        <v>2855</v>
      </c>
      <c r="F2077" s="50" t="s">
        <v>903</v>
      </c>
      <c r="G2077" s="70">
        <v>0.3611111111111111</v>
      </c>
      <c r="H2077" s="70">
        <v>0.72222222222222221</v>
      </c>
      <c r="I2077" s="71">
        <v>44377</v>
      </c>
      <c r="J2077" s="71">
        <v>44377</v>
      </c>
      <c r="K2077" s="71">
        <v>44377</v>
      </c>
      <c r="L2077" s="71">
        <v>44377</v>
      </c>
      <c r="M2077" s="70">
        <v>0.45833333333333331</v>
      </c>
      <c r="N2077" s="70">
        <v>0.47916666666666669</v>
      </c>
      <c r="O2077" s="50" t="s">
        <v>2160</v>
      </c>
      <c r="P2077" s="50" t="s">
        <v>308</v>
      </c>
      <c r="Q2077" s="50" t="s">
        <v>77</v>
      </c>
      <c r="R2077" s="50" t="s">
        <v>2138</v>
      </c>
      <c r="S2077" s="50" t="s">
        <v>337</v>
      </c>
      <c r="T2077" s="50" t="s">
        <v>186</v>
      </c>
      <c r="U2077" s="151">
        <f t="shared" si="991"/>
        <v>0</v>
      </c>
      <c r="V2077" s="50">
        <f t="shared" si="992"/>
        <v>1</v>
      </c>
      <c r="W2077" s="152">
        <f t="shared" si="993"/>
        <v>0.27811111111111109</v>
      </c>
      <c r="X2077" s="152">
        <f t="shared" si="994"/>
        <v>0.31944111111111112</v>
      </c>
      <c r="Y2077" s="134">
        <f t="shared" si="995"/>
        <v>0</v>
      </c>
      <c r="Z2077" s="152">
        <f t="shared" si="996"/>
        <v>0.15277777777777779</v>
      </c>
      <c r="AA2077" s="152">
        <f t="shared" si="997"/>
        <v>0.47221888888888891</v>
      </c>
      <c r="AB2077" s="91">
        <f t="shared" si="998"/>
        <v>30</v>
      </c>
      <c r="AC2077" s="81">
        <f t="shared" si="999"/>
        <v>6</v>
      </c>
      <c r="AD2077" s="81">
        <f t="shared" si="1000"/>
        <v>26</v>
      </c>
      <c r="AE2077" s="81" t="str">
        <f t="shared" si="1001"/>
        <v>6-26</v>
      </c>
      <c r="AF2077" s="152">
        <f t="shared" si="1002"/>
        <v>2.083333333333337E-2</v>
      </c>
      <c r="AG2077" s="153">
        <f t="shared" si="1003"/>
        <v>0</v>
      </c>
      <c r="AH2077" s="85">
        <f t="shared" si="1004"/>
        <v>1</v>
      </c>
      <c r="AI2077" s="81">
        <f t="shared" si="1005"/>
        <v>26</v>
      </c>
    </row>
    <row r="2078" spans="2:35" x14ac:dyDescent="0.25">
      <c r="B2078" s="50" t="s">
        <v>2194</v>
      </c>
      <c r="C2078" s="85">
        <v>754</v>
      </c>
      <c r="D2078" s="283">
        <f t="shared" si="990"/>
        <v>0</v>
      </c>
      <c r="E2078" s="72" t="s">
        <v>2856</v>
      </c>
      <c r="F2078" s="50" t="s">
        <v>349</v>
      </c>
      <c r="G2078" s="70">
        <v>0.45833333333333331</v>
      </c>
      <c r="H2078" s="70">
        <v>0.72916666666666663</v>
      </c>
      <c r="I2078" s="71">
        <v>44377</v>
      </c>
      <c r="J2078" s="71">
        <v>44377</v>
      </c>
      <c r="K2078" s="71">
        <v>44377</v>
      </c>
      <c r="L2078" s="71">
        <v>44377</v>
      </c>
      <c r="M2078" s="70">
        <v>0.58333333333333337</v>
      </c>
      <c r="N2078" s="70">
        <v>0.60416666666666663</v>
      </c>
      <c r="O2078" s="50" t="s">
        <v>62</v>
      </c>
      <c r="P2078" s="50" t="s">
        <v>1904</v>
      </c>
      <c r="Q2078" s="50" t="s">
        <v>77</v>
      </c>
      <c r="R2078" s="50" t="s">
        <v>349</v>
      </c>
      <c r="S2078" s="50" t="s">
        <v>337</v>
      </c>
      <c r="T2078" s="50" t="s">
        <v>189</v>
      </c>
      <c r="U2078" s="151">
        <f t="shared" si="991"/>
        <v>0</v>
      </c>
      <c r="V2078" s="50">
        <f t="shared" si="992"/>
        <v>1</v>
      </c>
      <c r="W2078" s="152">
        <f t="shared" si="993"/>
        <v>0.1878333333333333</v>
      </c>
      <c r="X2078" s="152">
        <f t="shared" si="994"/>
        <v>0.22916333333333333</v>
      </c>
      <c r="Y2078" s="134">
        <f t="shared" si="995"/>
        <v>1</v>
      </c>
      <c r="Z2078" s="152">
        <f t="shared" si="996"/>
        <v>0</v>
      </c>
      <c r="AA2078" s="152">
        <f t="shared" si="997"/>
        <v>0.22916333333333333</v>
      </c>
      <c r="AB2078" s="91">
        <f t="shared" si="998"/>
        <v>30</v>
      </c>
      <c r="AC2078" s="81">
        <f t="shared" si="999"/>
        <v>6</v>
      </c>
      <c r="AD2078" s="81">
        <f t="shared" si="1000"/>
        <v>26</v>
      </c>
      <c r="AE2078" s="81" t="str">
        <f t="shared" si="1001"/>
        <v>6-26</v>
      </c>
      <c r="AF2078" s="152">
        <f t="shared" si="1002"/>
        <v>2.0833333333333259E-2</v>
      </c>
      <c r="AG2078" s="153">
        <f t="shared" si="1003"/>
        <v>0</v>
      </c>
      <c r="AH2078" s="85">
        <f t="shared" si="1004"/>
        <v>1</v>
      </c>
      <c r="AI2078" s="81">
        <f t="shared" si="1005"/>
        <v>26</v>
      </c>
    </row>
    <row r="2079" spans="2:35" x14ac:dyDescent="0.25">
      <c r="B2079" s="50" t="s">
        <v>2194</v>
      </c>
      <c r="C2079" s="85">
        <v>754</v>
      </c>
      <c r="D2079" s="283">
        <f t="shared" si="990"/>
        <v>0</v>
      </c>
      <c r="E2079" s="72" t="s">
        <v>943</v>
      </c>
      <c r="F2079" s="50" t="s">
        <v>441</v>
      </c>
      <c r="G2079" s="70">
        <v>0.45833333333333331</v>
      </c>
      <c r="H2079" s="70">
        <v>0.72916666666666663</v>
      </c>
      <c r="I2079" s="71">
        <v>44377</v>
      </c>
      <c r="J2079" s="71">
        <v>44377</v>
      </c>
      <c r="K2079" s="71">
        <v>44377</v>
      </c>
      <c r="L2079" s="71">
        <v>44377</v>
      </c>
      <c r="M2079" s="70">
        <v>0.60416666666666663</v>
      </c>
      <c r="N2079" s="70">
        <v>0.63541666666666663</v>
      </c>
      <c r="O2079" s="50" t="s">
        <v>372</v>
      </c>
      <c r="P2079" s="50" t="s">
        <v>1904</v>
      </c>
      <c r="Q2079" s="50" t="s">
        <v>77</v>
      </c>
      <c r="R2079" s="50" t="s">
        <v>338</v>
      </c>
      <c r="S2079" s="50" t="s">
        <v>336</v>
      </c>
      <c r="T2079" s="50" t="s">
        <v>189</v>
      </c>
      <c r="U2079" s="151">
        <f t="shared" si="991"/>
        <v>0</v>
      </c>
      <c r="V2079" s="50">
        <f t="shared" si="992"/>
        <v>1</v>
      </c>
      <c r="W2079" s="152">
        <f t="shared" si="993"/>
        <v>0.1878333333333333</v>
      </c>
      <c r="X2079" s="152">
        <f t="shared" si="994"/>
        <v>0.22916333333333333</v>
      </c>
      <c r="Y2079" s="134">
        <f t="shared" si="995"/>
        <v>1</v>
      </c>
      <c r="Z2079" s="152">
        <f t="shared" si="996"/>
        <v>0</v>
      </c>
      <c r="AA2079" s="152">
        <f t="shared" si="997"/>
        <v>0.22916333333333333</v>
      </c>
      <c r="AB2079" s="91">
        <f t="shared" si="998"/>
        <v>30</v>
      </c>
      <c r="AC2079" s="81">
        <f t="shared" si="999"/>
        <v>6</v>
      </c>
      <c r="AD2079" s="81">
        <f t="shared" si="1000"/>
        <v>26</v>
      </c>
      <c r="AE2079" s="81" t="str">
        <f t="shared" si="1001"/>
        <v>6-26</v>
      </c>
      <c r="AF2079" s="152">
        <f t="shared" si="1002"/>
        <v>3.125E-2</v>
      </c>
      <c r="AG2079" s="153">
        <f t="shared" si="1003"/>
        <v>0</v>
      </c>
      <c r="AH2079" s="85">
        <f t="shared" si="1004"/>
        <v>1</v>
      </c>
      <c r="AI2079" s="81">
        <f t="shared" si="1005"/>
        <v>26</v>
      </c>
    </row>
    <row r="2080" spans="2:35" ht="30" x14ac:dyDescent="0.25">
      <c r="B2080" s="50" t="s">
        <v>2194</v>
      </c>
      <c r="C2080" s="85">
        <v>754</v>
      </c>
      <c r="D2080" s="283">
        <f t="shared" si="990"/>
        <v>1</v>
      </c>
      <c r="E2080" s="72" t="s">
        <v>2857</v>
      </c>
      <c r="F2080" s="50" t="s">
        <v>351</v>
      </c>
      <c r="G2080" s="70">
        <v>0.45833333333333331</v>
      </c>
      <c r="H2080" s="70">
        <v>0.72916666666666663</v>
      </c>
      <c r="I2080" s="71">
        <v>44377</v>
      </c>
      <c r="J2080" s="71">
        <v>44377</v>
      </c>
      <c r="K2080" s="71">
        <v>44377</v>
      </c>
      <c r="L2080" s="71">
        <v>44377</v>
      </c>
      <c r="M2080" s="70">
        <v>0.64583333333333337</v>
      </c>
      <c r="N2080" s="70">
        <v>0.72222222222222221</v>
      </c>
      <c r="O2080" s="50" t="s">
        <v>400</v>
      </c>
      <c r="P2080" s="50" t="s">
        <v>1904</v>
      </c>
      <c r="Q2080" s="50" t="s">
        <v>77</v>
      </c>
      <c r="R2080" s="50" t="s">
        <v>352</v>
      </c>
      <c r="S2080" s="50" t="s">
        <v>337</v>
      </c>
      <c r="T2080" s="50" t="s">
        <v>189</v>
      </c>
      <c r="U2080" s="151">
        <f t="shared" si="991"/>
        <v>0</v>
      </c>
      <c r="V2080" s="50">
        <f t="shared" si="992"/>
        <v>1</v>
      </c>
      <c r="W2080" s="152">
        <f t="shared" si="993"/>
        <v>0.1878333333333333</v>
      </c>
      <c r="X2080" s="152">
        <f t="shared" si="994"/>
        <v>0.22916333333333333</v>
      </c>
      <c r="Y2080" s="134">
        <f t="shared" si="995"/>
        <v>1</v>
      </c>
      <c r="Z2080" s="152">
        <f t="shared" si="996"/>
        <v>0</v>
      </c>
      <c r="AA2080" s="152">
        <f t="shared" si="997"/>
        <v>0.22916333333333333</v>
      </c>
      <c r="AB2080" s="91">
        <f t="shared" si="998"/>
        <v>30</v>
      </c>
      <c r="AC2080" s="81">
        <f t="shared" si="999"/>
        <v>6</v>
      </c>
      <c r="AD2080" s="81">
        <f t="shared" si="1000"/>
        <v>26</v>
      </c>
      <c r="AE2080" s="81" t="str">
        <f t="shared" si="1001"/>
        <v>6-26</v>
      </c>
      <c r="AF2080" s="152">
        <f t="shared" si="1002"/>
        <v>7.638888888888884E-2</v>
      </c>
      <c r="AG2080" s="153">
        <f t="shared" si="1003"/>
        <v>0</v>
      </c>
      <c r="AH2080" s="85">
        <f t="shared" si="1004"/>
        <v>1</v>
      </c>
      <c r="AI2080" s="81">
        <f t="shared" si="1005"/>
        <v>26</v>
      </c>
    </row>
    <row r="2081" spans="2:35" x14ac:dyDescent="0.25">
      <c r="B2081" s="50" t="s">
        <v>95</v>
      </c>
      <c r="C2081" s="85">
        <v>755</v>
      </c>
      <c r="D2081" s="283">
        <f t="shared" si="990"/>
        <v>0</v>
      </c>
      <c r="E2081" s="50" t="s">
        <v>2858</v>
      </c>
      <c r="F2081" s="50" t="s">
        <v>903</v>
      </c>
      <c r="G2081" s="70">
        <v>0.35416666666666669</v>
      </c>
      <c r="H2081" s="83"/>
      <c r="I2081" s="71">
        <v>44377</v>
      </c>
      <c r="J2081" s="71">
        <v>44378</v>
      </c>
      <c r="K2081" s="71">
        <v>44377</v>
      </c>
      <c r="L2081" s="71">
        <v>44377</v>
      </c>
      <c r="M2081" s="70">
        <v>0.35416666666666669</v>
      </c>
      <c r="N2081" s="70">
        <v>0.38194444444444442</v>
      </c>
      <c r="O2081" s="50" t="s">
        <v>126</v>
      </c>
      <c r="P2081" s="50" t="s">
        <v>96</v>
      </c>
      <c r="Q2081" s="50" t="s">
        <v>77</v>
      </c>
      <c r="R2081" s="50" t="s">
        <v>443</v>
      </c>
      <c r="S2081" s="50" t="s">
        <v>861</v>
      </c>
      <c r="T2081" s="50" t="s">
        <v>188</v>
      </c>
      <c r="U2081" s="151">
        <f t="shared" si="991"/>
        <v>1</v>
      </c>
      <c r="V2081" s="50">
        <f t="shared" si="992"/>
        <v>0</v>
      </c>
      <c r="W2081" s="152">
        <f t="shared" si="993"/>
        <v>0</v>
      </c>
      <c r="X2081" s="152">
        <f t="shared" si="994"/>
        <v>0</v>
      </c>
      <c r="Y2081" s="134">
        <f t="shared" si="995"/>
        <v>1</v>
      </c>
      <c r="Z2081" s="152">
        <f t="shared" si="996"/>
        <v>0</v>
      </c>
      <c r="AA2081" s="152">
        <f t="shared" si="997"/>
        <v>0</v>
      </c>
      <c r="AB2081" s="91">
        <f t="shared" si="998"/>
        <v>1</v>
      </c>
      <c r="AC2081" s="81">
        <f t="shared" si="999"/>
        <v>7</v>
      </c>
      <c r="AD2081" s="81">
        <f t="shared" si="1000"/>
        <v>26</v>
      </c>
      <c r="AE2081" s="81" t="str">
        <f t="shared" si="1001"/>
        <v>7-26</v>
      </c>
      <c r="AF2081" s="152">
        <f t="shared" si="1002"/>
        <v>2.7777777777777735E-2</v>
      </c>
      <c r="AG2081" s="153">
        <f t="shared" si="1003"/>
        <v>0</v>
      </c>
      <c r="AH2081" s="85">
        <f t="shared" si="1004"/>
        <v>1</v>
      </c>
      <c r="AI2081" s="81">
        <f t="shared" si="1005"/>
        <v>26</v>
      </c>
    </row>
    <row r="2082" spans="2:35" x14ac:dyDescent="0.25">
      <c r="B2082" s="50" t="s">
        <v>95</v>
      </c>
      <c r="C2082" s="85">
        <v>755</v>
      </c>
      <c r="D2082" s="283">
        <f t="shared" si="990"/>
        <v>0</v>
      </c>
      <c r="E2082" s="50" t="s">
        <v>2859</v>
      </c>
      <c r="F2082" s="50" t="s">
        <v>441</v>
      </c>
      <c r="G2082" s="70">
        <v>0.35416666666666669</v>
      </c>
      <c r="H2082" s="83"/>
      <c r="I2082" s="71">
        <v>44377</v>
      </c>
      <c r="J2082" s="71">
        <v>44378</v>
      </c>
      <c r="K2082" s="71">
        <v>44377</v>
      </c>
      <c r="L2082" s="71">
        <v>44377</v>
      </c>
      <c r="M2082" s="50"/>
      <c r="N2082" s="50"/>
      <c r="O2082" s="50" t="s">
        <v>372</v>
      </c>
      <c r="P2082" s="50" t="s">
        <v>96</v>
      </c>
      <c r="Q2082" s="50" t="s">
        <v>77</v>
      </c>
      <c r="R2082" s="50" t="s">
        <v>673</v>
      </c>
      <c r="S2082" s="50" t="s">
        <v>1293</v>
      </c>
      <c r="T2082" s="50" t="s">
        <v>188</v>
      </c>
      <c r="U2082" s="151">
        <f t="shared" si="991"/>
        <v>1</v>
      </c>
      <c r="V2082" s="50">
        <f t="shared" si="992"/>
        <v>0</v>
      </c>
      <c r="W2082" s="152">
        <f t="shared" si="993"/>
        <v>0</v>
      </c>
      <c r="X2082" s="152">
        <f t="shared" si="994"/>
        <v>0</v>
      </c>
      <c r="Y2082" s="134">
        <f t="shared" si="995"/>
        <v>1</v>
      </c>
      <c r="Z2082" s="152">
        <f t="shared" si="996"/>
        <v>0</v>
      </c>
      <c r="AA2082" s="152">
        <f t="shared" si="997"/>
        <v>0</v>
      </c>
      <c r="AB2082" s="91">
        <f t="shared" si="998"/>
        <v>1</v>
      </c>
      <c r="AC2082" s="81">
        <f t="shared" si="999"/>
        <v>7</v>
      </c>
      <c r="AD2082" s="81">
        <f t="shared" si="1000"/>
        <v>26</v>
      </c>
      <c r="AE2082" s="81" t="str">
        <f t="shared" si="1001"/>
        <v>7-26</v>
      </c>
      <c r="AF2082" s="152">
        <f t="shared" si="1002"/>
        <v>0</v>
      </c>
      <c r="AG2082" s="153">
        <f t="shared" si="1003"/>
        <v>0</v>
      </c>
      <c r="AH2082" s="85">
        <f t="shared" si="1004"/>
        <v>1</v>
      </c>
      <c r="AI2082" s="81">
        <f t="shared" si="1005"/>
        <v>26</v>
      </c>
    </row>
    <row r="2083" spans="2:35" x14ac:dyDescent="0.25">
      <c r="B2083" s="50" t="s">
        <v>95</v>
      </c>
      <c r="C2083" s="85">
        <v>755</v>
      </c>
      <c r="D2083" s="283">
        <f t="shared" si="990"/>
        <v>0</v>
      </c>
      <c r="E2083" s="50" t="s">
        <v>2860</v>
      </c>
      <c r="F2083" s="50" t="s">
        <v>441</v>
      </c>
      <c r="G2083" s="70">
        <v>0.35416666666666669</v>
      </c>
      <c r="H2083" s="83"/>
      <c r="I2083" s="71">
        <v>44377</v>
      </c>
      <c r="J2083" s="71">
        <v>44378</v>
      </c>
      <c r="K2083" s="71">
        <v>44377</v>
      </c>
      <c r="L2083" s="71">
        <v>44377</v>
      </c>
      <c r="M2083" s="70">
        <v>0.4375</v>
      </c>
      <c r="N2083" s="50"/>
      <c r="O2083" s="50" t="s">
        <v>65</v>
      </c>
      <c r="P2083" s="50" t="s">
        <v>96</v>
      </c>
      <c r="Q2083" s="50" t="s">
        <v>77</v>
      </c>
      <c r="R2083" s="50" t="s">
        <v>338</v>
      </c>
      <c r="S2083" s="50" t="s">
        <v>1293</v>
      </c>
      <c r="T2083" s="50" t="s">
        <v>188</v>
      </c>
      <c r="U2083" s="151">
        <f t="shared" si="991"/>
        <v>1</v>
      </c>
      <c r="V2083" s="50">
        <f t="shared" si="992"/>
        <v>0</v>
      </c>
      <c r="W2083" s="152">
        <f t="shared" si="993"/>
        <v>0</v>
      </c>
      <c r="X2083" s="152">
        <f t="shared" si="994"/>
        <v>0</v>
      </c>
      <c r="Y2083" s="134">
        <f t="shared" si="995"/>
        <v>1</v>
      </c>
      <c r="Z2083" s="152">
        <f t="shared" si="996"/>
        <v>0</v>
      </c>
      <c r="AA2083" s="152">
        <f t="shared" si="997"/>
        <v>0</v>
      </c>
      <c r="AB2083" s="91">
        <f t="shared" si="998"/>
        <v>1</v>
      </c>
      <c r="AC2083" s="81">
        <f t="shared" si="999"/>
        <v>7</v>
      </c>
      <c r="AD2083" s="81">
        <f t="shared" si="1000"/>
        <v>26</v>
      </c>
      <c r="AE2083" s="81" t="str">
        <f t="shared" si="1001"/>
        <v>7-26</v>
      </c>
      <c r="AF2083" s="152">
        <f t="shared" si="1002"/>
        <v>0</v>
      </c>
      <c r="AG2083" s="153">
        <f t="shared" si="1003"/>
        <v>0</v>
      </c>
      <c r="AH2083" s="85">
        <f t="shared" si="1004"/>
        <v>1</v>
      </c>
      <c r="AI2083" s="81">
        <f t="shared" si="1005"/>
        <v>26</v>
      </c>
    </row>
    <row r="2084" spans="2:35" x14ac:dyDescent="0.25">
      <c r="B2084" s="50" t="s">
        <v>95</v>
      </c>
      <c r="C2084" s="85">
        <v>755</v>
      </c>
      <c r="D2084" s="283">
        <f t="shared" si="990"/>
        <v>1</v>
      </c>
      <c r="E2084" s="50" t="s">
        <v>2861</v>
      </c>
      <c r="F2084" s="50" t="s">
        <v>517</v>
      </c>
      <c r="G2084" s="70">
        <v>0.35416666666666669</v>
      </c>
      <c r="H2084" s="83"/>
      <c r="I2084" s="71">
        <v>44377</v>
      </c>
      <c r="J2084" s="71">
        <v>44378</v>
      </c>
      <c r="K2084" s="71">
        <v>44377</v>
      </c>
      <c r="L2084" s="71">
        <v>44378</v>
      </c>
      <c r="M2084" s="50"/>
      <c r="N2084" s="50"/>
      <c r="O2084" s="50" t="s">
        <v>1916</v>
      </c>
      <c r="P2084" s="50" t="s">
        <v>96</v>
      </c>
      <c r="Q2084" s="50" t="s">
        <v>77</v>
      </c>
      <c r="R2084" s="50" t="s">
        <v>517</v>
      </c>
      <c r="S2084" s="50" t="s">
        <v>1293</v>
      </c>
      <c r="T2084" s="50" t="s">
        <v>188</v>
      </c>
      <c r="U2084" s="151">
        <f t="shared" si="991"/>
        <v>1</v>
      </c>
      <c r="V2084" s="50">
        <f t="shared" si="992"/>
        <v>0</v>
      </c>
      <c r="W2084" s="152">
        <f t="shared" si="993"/>
        <v>0</v>
      </c>
      <c r="X2084" s="152">
        <f t="shared" si="994"/>
        <v>0</v>
      </c>
      <c r="Y2084" s="134">
        <f t="shared" si="995"/>
        <v>1</v>
      </c>
      <c r="Z2084" s="152">
        <f t="shared" si="996"/>
        <v>0</v>
      </c>
      <c r="AA2084" s="152">
        <f t="shared" si="997"/>
        <v>0</v>
      </c>
      <c r="AB2084" s="91">
        <f t="shared" si="998"/>
        <v>1</v>
      </c>
      <c r="AC2084" s="81">
        <f t="shared" si="999"/>
        <v>7</v>
      </c>
      <c r="AD2084" s="81">
        <f t="shared" si="1000"/>
        <v>26</v>
      </c>
      <c r="AE2084" s="81" t="str">
        <f t="shared" si="1001"/>
        <v>7-26</v>
      </c>
      <c r="AF2084" s="152">
        <f t="shared" si="1002"/>
        <v>0</v>
      </c>
      <c r="AG2084" s="153">
        <f t="shared" si="1003"/>
        <v>1</v>
      </c>
      <c r="AH2084" s="85">
        <f t="shared" si="1004"/>
        <v>1</v>
      </c>
      <c r="AI2084" s="81">
        <f t="shared" si="1005"/>
        <v>26</v>
      </c>
    </row>
    <row r="2085" spans="2:35" ht="30" x14ac:dyDescent="0.25">
      <c r="B2085" s="50" t="s">
        <v>98</v>
      </c>
      <c r="C2085" s="85">
        <v>756</v>
      </c>
      <c r="D2085" s="283">
        <f t="shared" si="990"/>
        <v>0</v>
      </c>
      <c r="E2085" s="260" t="s">
        <v>2862</v>
      </c>
      <c r="F2085" s="50" t="s">
        <v>441</v>
      </c>
      <c r="G2085" s="70">
        <v>0.29166666666666669</v>
      </c>
      <c r="H2085" s="50"/>
      <c r="I2085" s="71">
        <v>44378</v>
      </c>
      <c r="J2085" s="50"/>
      <c r="K2085" s="71">
        <v>44378</v>
      </c>
      <c r="L2085" s="71">
        <v>44378</v>
      </c>
      <c r="M2085" s="70">
        <v>0.3125</v>
      </c>
      <c r="N2085" s="70">
        <v>0.39583333333333331</v>
      </c>
      <c r="O2085" s="50" t="s">
        <v>126</v>
      </c>
      <c r="P2085" s="50" t="s">
        <v>99</v>
      </c>
      <c r="Q2085" s="50" t="s">
        <v>47</v>
      </c>
      <c r="R2085" s="50" t="s">
        <v>443</v>
      </c>
      <c r="S2085" s="50" t="s">
        <v>336</v>
      </c>
      <c r="T2085" s="50" t="s">
        <v>187</v>
      </c>
      <c r="U2085" s="151">
        <f t="shared" si="991"/>
        <v>-44378</v>
      </c>
      <c r="V2085" s="50">
        <f t="shared" si="992"/>
        <v>0</v>
      </c>
      <c r="W2085" s="152">
        <f t="shared" si="993"/>
        <v>0</v>
      </c>
      <c r="X2085" s="152">
        <f t="shared" si="994"/>
        <v>0</v>
      </c>
      <c r="Y2085" s="134">
        <f t="shared" si="995"/>
        <v>1</v>
      </c>
      <c r="Z2085" s="152">
        <f t="shared" si="996"/>
        <v>0</v>
      </c>
      <c r="AA2085" s="152">
        <f t="shared" si="997"/>
        <v>0</v>
      </c>
      <c r="AB2085" s="91">
        <f t="shared" si="998"/>
        <v>0</v>
      </c>
      <c r="AC2085" s="81">
        <f t="shared" si="999"/>
        <v>1</v>
      </c>
      <c r="AD2085" s="81">
        <f t="shared" si="1000"/>
        <v>52</v>
      </c>
      <c r="AE2085" s="81" t="str">
        <f t="shared" si="1001"/>
        <v>1-52</v>
      </c>
      <c r="AF2085" s="152">
        <f t="shared" si="1002"/>
        <v>8.3333333333333315E-2</v>
      </c>
      <c r="AG2085" s="153">
        <f t="shared" si="1003"/>
        <v>0</v>
      </c>
      <c r="AH2085" s="85">
        <f t="shared" si="1004"/>
        <v>1</v>
      </c>
      <c r="AI2085" s="81">
        <f t="shared" si="1005"/>
        <v>26</v>
      </c>
    </row>
    <row r="2086" spans="2:35" x14ac:dyDescent="0.25">
      <c r="B2086" s="50" t="s">
        <v>98</v>
      </c>
      <c r="C2086" s="85">
        <v>756</v>
      </c>
      <c r="D2086" s="283">
        <f t="shared" si="990"/>
        <v>1</v>
      </c>
      <c r="E2086" s="267" t="s">
        <v>2863</v>
      </c>
      <c r="F2086" s="50" t="s">
        <v>441</v>
      </c>
      <c r="G2086" s="70">
        <v>0.29166666666666669</v>
      </c>
      <c r="H2086" s="50"/>
      <c r="I2086" s="71">
        <v>44378</v>
      </c>
      <c r="J2086" s="50"/>
      <c r="K2086" s="71">
        <v>44378</v>
      </c>
      <c r="L2086" s="71">
        <v>44378</v>
      </c>
      <c r="M2086" s="70">
        <v>0.4375</v>
      </c>
      <c r="N2086" s="70">
        <v>0.46111111111111108</v>
      </c>
      <c r="O2086" s="50" t="s">
        <v>270</v>
      </c>
      <c r="P2086" s="50" t="s">
        <v>99</v>
      </c>
      <c r="Q2086" s="50" t="s">
        <v>77</v>
      </c>
      <c r="R2086" s="50" t="s">
        <v>350</v>
      </c>
      <c r="S2086" s="50" t="s">
        <v>337</v>
      </c>
      <c r="T2086" s="50" t="s">
        <v>187</v>
      </c>
      <c r="U2086" s="151">
        <f t="shared" si="991"/>
        <v>-44378</v>
      </c>
      <c r="V2086" s="50">
        <f t="shared" si="992"/>
        <v>0</v>
      </c>
      <c r="W2086" s="152">
        <f t="shared" si="993"/>
        <v>0</v>
      </c>
      <c r="X2086" s="152">
        <f t="shared" si="994"/>
        <v>0</v>
      </c>
      <c r="Y2086" s="134">
        <f t="shared" si="995"/>
        <v>1</v>
      </c>
      <c r="Z2086" s="152">
        <f t="shared" si="996"/>
        <v>0</v>
      </c>
      <c r="AA2086" s="152">
        <f t="shared" si="997"/>
        <v>0</v>
      </c>
      <c r="AB2086" s="91">
        <f t="shared" si="998"/>
        <v>0</v>
      </c>
      <c r="AC2086" s="81">
        <f t="shared" si="999"/>
        <v>1</v>
      </c>
      <c r="AD2086" s="81">
        <f t="shared" si="1000"/>
        <v>52</v>
      </c>
      <c r="AE2086" s="81" t="str">
        <f t="shared" si="1001"/>
        <v>1-52</v>
      </c>
      <c r="AF2086" s="152">
        <f t="shared" si="1002"/>
        <v>2.3611111111111083E-2</v>
      </c>
      <c r="AG2086" s="153">
        <f t="shared" si="1003"/>
        <v>0</v>
      </c>
      <c r="AH2086" s="85">
        <f t="shared" si="1004"/>
        <v>1</v>
      </c>
      <c r="AI2086" s="81">
        <f t="shared" si="1005"/>
        <v>26</v>
      </c>
    </row>
    <row r="2087" spans="2:35" x14ac:dyDescent="0.25">
      <c r="B2087" s="50" t="s">
        <v>111</v>
      </c>
      <c r="C2087" s="85">
        <v>757</v>
      </c>
      <c r="D2087" s="283">
        <f t="shared" si="990"/>
        <v>0</v>
      </c>
      <c r="E2087" s="50" t="s">
        <v>252</v>
      </c>
      <c r="F2087" s="50" t="s">
        <v>903</v>
      </c>
      <c r="G2087" s="70">
        <v>0.3125</v>
      </c>
      <c r="H2087" s="70">
        <v>0.36805555555555558</v>
      </c>
      <c r="I2087" s="71">
        <v>44378</v>
      </c>
      <c r="J2087" s="71">
        <v>44378</v>
      </c>
      <c r="K2087" s="71">
        <v>44378</v>
      </c>
      <c r="L2087" s="71">
        <v>44378</v>
      </c>
      <c r="M2087" s="70">
        <v>0.3125</v>
      </c>
      <c r="N2087" s="70">
        <v>0.33333333333333331</v>
      </c>
      <c r="O2087" s="50" t="s">
        <v>163</v>
      </c>
      <c r="P2087" s="50" t="s">
        <v>112</v>
      </c>
      <c r="Q2087" s="50" t="s">
        <v>47</v>
      </c>
      <c r="R2087" s="50" t="s">
        <v>443</v>
      </c>
      <c r="S2087" s="50" t="s">
        <v>337</v>
      </c>
      <c r="T2087" s="50" t="s">
        <v>186</v>
      </c>
      <c r="U2087" s="151">
        <f t="shared" si="991"/>
        <v>0</v>
      </c>
      <c r="V2087" s="50">
        <f t="shared" si="992"/>
        <v>1</v>
      </c>
      <c r="W2087" s="152">
        <f t="shared" si="993"/>
        <v>5.555555555555558E-2</v>
      </c>
      <c r="X2087" s="152">
        <f t="shared" si="994"/>
        <v>5.555555555555558E-2</v>
      </c>
      <c r="Y2087" s="134">
        <f t="shared" si="995"/>
        <v>1</v>
      </c>
      <c r="Z2087" s="152">
        <f t="shared" si="996"/>
        <v>0</v>
      </c>
      <c r="AA2087" s="152">
        <f t="shared" si="997"/>
        <v>5.555555555555558E-2</v>
      </c>
      <c r="AB2087" s="91">
        <f t="shared" si="998"/>
        <v>1</v>
      </c>
      <c r="AC2087" s="81">
        <f t="shared" si="999"/>
        <v>7</v>
      </c>
      <c r="AD2087" s="81">
        <f t="shared" si="1000"/>
        <v>26</v>
      </c>
      <c r="AE2087" s="81" t="str">
        <f t="shared" si="1001"/>
        <v>7-26</v>
      </c>
      <c r="AF2087" s="152">
        <f t="shared" si="1002"/>
        <v>2.0833333333333315E-2</v>
      </c>
      <c r="AG2087" s="153">
        <f t="shared" si="1003"/>
        <v>0</v>
      </c>
      <c r="AH2087" s="85">
        <f t="shared" si="1004"/>
        <v>1</v>
      </c>
      <c r="AI2087" s="81">
        <f t="shared" si="1005"/>
        <v>26</v>
      </c>
    </row>
    <row r="2088" spans="2:35" x14ac:dyDescent="0.25">
      <c r="B2088" s="50" t="s">
        <v>111</v>
      </c>
      <c r="C2088" s="85">
        <v>757</v>
      </c>
      <c r="D2088" s="283">
        <f t="shared" si="990"/>
        <v>1</v>
      </c>
      <c r="E2088" s="50" t="s">
        <v>2864</v>
      </c>
      <c r="F2088" s="50" t="s">
        <v>1908</v>
      </c>
      <c r="G2088" s="70">
        <v>0.3125</v>
      </c>
      <c r="H2088" s="70">
        <v>0.36805555555555558</v>
      </c>
      <c r="I2088" s="71">
        <v>44378</v>
      </c>
      <c r="J2088" s="71">
        <v>44378</v>
      </c>
      <c r="K2088" s="71">
        <v>44378</v>
      </c>
      <c r="L2088" s="71">
        <v>44378</v>
      </c>
      <c r="M2088" s="70">
        <v>0.3125</v>
      </c>
      <c r="N2088" s="70">
        <v>0.36805555555555558</v>
      </c>
      <c r="O2088" s="50" t="s">
        <v>62</v>
      </c>
      <c r="P2088" s="50" t="s">
        <v>112</v>
      </c>
      <c r="Q2088" s="50" t="s">
        <v>47</v>
      </c>
      <c r="R2088" s="50" t="s">
        <v>349</v>
      </c>
      <c r="S2088" s="50" t="s">
        <v>337</v>
      </c>
      <c r="T2088" s="50" t="s">
        <v>186</v>
      </c>
      <c r="U2088" s="151">
        <f t="shared" si="991"/>
        <v>0</v>
      </c>
      <c r="V2088" s="50">
        <f t="shared" si="992"/>
        <v>1</v>
      </c>
      <c r="W2088" s="152">
        <f t="shared" si="993"/>
        <v>5.555555555555558E-2</v>
      </c>
      <c r="X2088" s="152">
        <f t="shared" si="994"/>
        <v>5.555555555555558E-2</v>
      </c>
      <c r="Y2088" s="134">
        <f t="shared" si="995"/>
        <v>1</v>
      </c>
      <c r="Z2088" s="152">
        <f t="shared" si="996"/>
        <v>0</v>
      </c>
      <c r="AA2088" s="152">
        <f t="shared" si="997"/>
        <v>5.555555555555558E-2</v>
      </c>
      <c r="AB2088" s="91">
        <f t="shared" si="998"/>
        <v>1</v>
      </c>
      <c r="AC2088" s="81">
        <f t="shared" si="999"/>
        <v>7</v>
      </c>
      <c r="AD2088" s="81">
        <f t="shared" si="1000"/>
        <v>26</v>
      </c>
      <c r="AE2088" s="81" t="str">
        <f t="shared" si="1001"/>
        <v>7-26</v>
      </c>
      <c r="AF2088" s="152">
        <f t="shared" si="1002"/>
        <v>5.555555555555558E-2</v>
      </c>
      <c r="AG2088" s="153">
        <f t="shared" si="1003"/>
        <v>0</v>
      </c>
      <c r="AH2088" s="85">
        <f t="shared" si="1004"/>
        <v>1</v>
      </c>
      <c r="AI2088" s="81">
        <f t="shared" si="1005"/>
        <v>26</v>
      </c>
    </row>
    <row r="2089" spans="2:35" ht="30" x14ac:dyDescent="0.25">
      <c r="B2089" s="50" t="s">
        <v>192</v>
      </c>
      <c r="C2089" s="85">
        <v>758</v>
      </c>
      <c r="D2089" s="283">
        <f t="shared" si="990"/>
        <v>1</v>
      </c>
      <c r="E2089" s="260" t="s">
        <v>2865</v>
      </c>
      <c r="F2089" s="50" t="s">
        <v>1908</v>
      </c>
      <c r="G2089" s="70">
        <v>0.375</v>
      </c>
      <c r="H2089" s="83"/>
      <c r="I2089" s="71">
        <v>44378</v>
      </c>
      <c r="J2089" s="71">
        <v>44378</v>
      </c>
      <c r="K2089" s="71">
        <v>44378</v>
      </c>
      <c r="L2089" s="71">
        <v>44378</v>
      </c>
      <c r="M2089" s="70">
        <v>0.375</v>
      </c>
      <c r="N2089" s="83"/>
      <c r="O2089" s="72" t="s">
        <v>2287</v>
      </c>
      <c r="P2089" s="50" t="s">
        <v>2641</v>
      </c>
      <c r="Q2089" s="50" t="s">
        <v>77</v>
      </c>
      <c r="R2089" s="50" t="s">
        <v>349</v>
      </c>
      <c r="S2089" s="50" t="s">
        <v>337</v>
      </c>
      <c r="T2089" s="50" t="s">
        <v>184</v>
      </c>
      <c r="U2089" s="151">
        <f t="shared" si="991"/>
        <v>0</v>
      </c>
      <c r="V2089" s="50">
        <f t="shared" si="992"/>
        <v>0</v>
      </c>
      <c r="W2089" s="152">
        <f t="shared" si="993"/>
        <v>0</v>
      </c>
      <c r="X2089" s="152">
        <f t="shared" si="994"/>
        <v>0</v>
      </c>
      <c r="Y2089" s="134">
        <f t="shared" si="995"/>
        <v>1</v>
      </c>
      <c r="Z2089" s="152">
        <f t="shared" si="996"/>
        <v>0</v>
      </c>
      <c r="AA2089" s="152">
        <f t="shared" si="997"/>
        <v>0</v>
      </c>
      <c r="AB2089" s="91">
        <f t="shared" si="998"/>
        <v>1</v>
      </c>
      <c r="AC2089" s="81">
        <f t="shared" si="999"/>
        <v>7</v>
      </c>
      <c r="AD2089" s="81">
        <f t="shared" si="1000"/>
        <v>26</v>
      </c>
      <c r="AE2089" s="81" t="str">
        <f t="shared" si="1001"/>
        <v>7-26</v>
      </c>
      <c r="AF2089" s="152">
        <f t="shared" si="1002"/>
        <v>0</v>
      </c>
      <c r="AG2089" s="153">
        <f t="shared" si="1003"/>
        <v>0</v>
      </c>
      <c r="AH2089" s="85">
        <f t="shared" si="1004"/>
        <v>1</v>
      </c>
      <c r="AI2089" s="81">
        <f t="shared" si="1005"/>
        <v>26</v>
      </c>
    </row>
    <row r="2090" spans="2:35" x14ac:dyDescent="0.25">
      <c r="B2090" s="50" t="s">
        <v>67</v>
      </c>
      <c r="C2090" s="85">
        <v>759</v>
      </c>
      <c r="D2090" s="283">
        <f t="shared" si="990"/>
        <v>1</v>
      </c>
      <c r="E2090" s="50" t="s">
        <v>2866</v>
      </c>
      <c r="F2090" s="50" t="s">
        <v>441</v>
      </c>
      <c r="G2090" s="70">
        <v>0.70833333333333337</v>
      </c>
      <c r="H2090" s="70">
        <v>0.75</v>
      </c>
      <c r="I2090" s="71">
        <v>44377</v>
      </c>
      <c r="J2090" s="71">
        <v>44377</v>
      </c>
      <c r="K2090" s="71">
        <v>44377</v>
      </c>
      <c r="L2090" s="71">
        <v>44377</v>
      </c>
      <c r="M2090" s="70">
        <v>0.72916666666666663</v>
      </c>
      <c r="N2090" s="70">
        <v>0.75</v>
      </c>
      <c r="O2090" s="50" t="s">
        <v>684</v>
      </c>
      <c r="P2090" s="50" t="s">
        <v>1175</v>
      </c>
      <c r="Q2090" s="50" t="s">
        <v>77</v>
      </c>
      <c r="R2090" s="50" t="s">
        <v>338</v>
      </c>
      <c r="S2090" s="50" t="s">
        <v>337</v>
      </c>
      <c r="T2090" s="50" t="s">
        <v>184</v>
      </c>
      <c r="U2090" s="151">
        <f t="shared" si="991"/>
        <v>0</v>
      </c>
      <c r="V2090" s="50">
        <f t="shared" si="992"/>
        <v>1</v>
      </c>
      <c r="W2090" s="152">
        <f t="shared" si="993"/>
        <v>4.166666666666663E-2</v>
      </c>
      <c r="X2090" s="152">
        <f t="shared" si="994"/>
        <v>4.166666666666663E-2</v>
      </c>
      <c r="Y2090" s="134">
        <f t="shared" si="995"/>
        <v>0</v>
      </c>
      <c r="Z2090" s="152">
        <f t="shared" si="996"/>
        <v>0.125</v>
      </c>
      <c r="AA2090" s="152">
        <f t="shared" si="997"/>
        <v>0.16666666666666663</v>
      </c>
      <c r="AB2090" s="91">
        <f t="shared" si="998"/>
        <v>30</v>
      </c>
      <c r="AC2090" s="81">
        <f t="shared" si="999"/>
        <v>6</v>
      </c>
      <c r="AD2090" s="81">
        <f t="shared" si="1000"/>
        <v>26</v>
      </c>
      <c r="AE2090" s="81" t="str">
        <f t="shared" si="1001"/>
        <v>6-26</v>
      </c>
      <c r="AF2090" s="152">
        <f t="shared" si="1002"/>
        <v>2.083333333333337E-2</v>
      </c>
      <c r="AG2090" s="153">
        <f t="shared" si="1003"/>
        <v>0</v>
      </c>
      <c r="AH2090" s="85">
        <f t="shared" si="1004"/>
        <v>1</v>
      </c>
      <c r="AI2090" s="81">
        <f t="shared" si="1005"/>
        <v>26</v>
      </c>
    </row>
    <row r="2091" spans="2:35" x14ac:dyDescent="0.25">
      <c r="B2091" s="50" t="s">
        <v>145</v>
      </c>
      <c r="C2091" s="85">
        <v>760</v>
      </c>
      <c r="D2091" s="283">
        <f t="shared" si="990"/>
        <v>1</v>
      </c>
      <c r="E2091" s="50" t="s">
        <v>2867</v>
      </c>
      <c r="F2091" s="50" t="s">
        <v>903</v>
      </c>
      <c r="G2091" s="70">
        <v>0.58333333333333337</v>
      </c>
      <c r="H2091" s="70">
        <v>0.63888888888888895</v>
      </c>
      <c r="I2091" s="71">
        <v>44377</v>
      </c>
      <c r="J2091" s="71">
        <v>44377</v>
      </c>
      <c r="K2091" s="71">
        <v>44377</v>
      </c>
      <c r="L2091" s="71">
        <v>44377</v>
      </c>
      <c r="M2091" s="70">
        <v>0.58333333333333337</v>
      </c>
      <c r="N2091" s="70">
        <v>0.63888888888888895</v>
      </c>
      <c r="O2091" s="50" t="s">
        <v>2176</v>
      </c>
      <c r="P2091" s="50" t="s">
        <v>734</v>
      </c>
      <c r="Q2091" s="50" t="s">
        <v>47</v>
      </c>
      <c r="R2091" s="50" t="s">
        <v>2138</v>
      </c>
      <c r="S2091" s="50" t="s">
        <v>337</v>
      </c>
      <c r="T2091" s="50" t="s">
        <v>188</v>
      </c>
      <c r="U2091" s="151">
        <f t="shared" si="991"/>
        <v>0</v>
      </c>
      <c r="V2091" s="50">
        <f t="shared" si="992"/>
        <v>1</v>
      </c>
      <c r="W2091" s="152">
        <f t="shared" si="993"/>
        <v>5.555555555555558E-2</v>
      </c>
      <c r="X2091" s="152">
        <f t="shared" si="994"/>
        <v>5.555555555555558E-2</v>
      </c>
      <c r="Y2091" s="134">
        <f t="shared" si="995"/>
        <v>1</v>
      </c>
      <c r="Z2091" s="152">
        <f t="shared" si="996"/>
        <v>0</v>
      </c>
      <c r="AA2091" s="152">
        <f t="shared" si="997"/>
        <v>5.555555555555558E-2</v>
      </c>
      <c r="AB2091" s="91">
        <f t="shared" si="998"/>
        <v>30</v>
      </c>
      <c r="AC2091" s="81">
        <f t="shared" si="999"/>
        <v>6</v>
      </c>
      <c r="AD2091" s="81">
        <f t="shared" si="1000"/>
        <v>26</v>
      </c>
      <c r="AE2091" s="81" t="str">
        <f t="shared" si="1001"/>
        <v>6-26</v>
      </c>
      <c r="AF2091" s="152">
        <f t="shared" si="1002"/>
        <v>5.555555555555558E-2</v>
      </c>
      <c r="AG2091" s="153">
        <f t="shared" si="1003"/>
        <v>0</v>
      </c>
      <c r="AH2091" s="85">
        <f t="shared" si="1004"/>
        <v>1</v>
      </c>
      <c r="AI2091" s="81">
        <f t="shared" si="1005"/>
        <v>26</v>
      </c>
    </row>
    <row r="2092" spans="2:35" x14ac:dyDescent="0.25">
      <c r="B2092" s="50"/>
      <c r="C2092" s="85"/>
      <c r="D2092" s="283">
        <f t="shared" ref="D2077:D2140" si="1006">IF(C2092=C2093,0,1)</f>
        <v>0</v>
      </c>
      <c r="E2092" s="50"/>
      <c r="F2092" s="50"/>
      <c r="G2092" s="50"/>
      <c r="H2092" s="50"/>
      <c r="I2092" s="50"/>
      <c r="J2092" s="50"/>
      <c r="K2092" s="50"/>
      <c r="L2092" s="50"/>
      <c r="M2092" s="50"/>
      <c r="N2092" s="50"/>
      <c r="O2092" s="50"/>
      <c r="P2092" s="50"/>
      <c r="Q2092" s="50"/>
      <c r="R2092" s="50"/>
      <c r="S2092" s="50"/>
      <c r="T2092" s="50"/>
      <c r="U2092" s="151">
        <f t="shared" si="991"/>
        <v>0</v>
      </c>
      <c r="V2092" s="50">
        <f t="shared" si="992"/>
        <v>0</v>
      </c>
      <c r="W2092" s="152">
        <f t="shared" si="993"/>
        <v>0</v>
      </c>
      <c r="X2092" s="152">
        <f t="shared" si="994"/>
        <v>0</v>
      </c>
      <c r="Y2092" s="134">
        <f t="shared" si="995"/>
        <v>1</v>
      </c>
      <c r="Z2092" s="152">
        <f t="shared" si="996"/>
        <v>0</v>
      </c>
      <c r="AA2092" s="152">
        <f t="shared" si="997"/>
        <v>0</v>
      </c>
      <c r="AB2092" s="91">
        <f t="shared" si="998"/>
        <v>0</v>
      </c>
      <c r="AC2092" s="81">
        <f t="shared" si="999"/>
        <v>1</v>
      </c>
      <c r="AD2092" s="81">
        <f t="shared" si="1000"/>
        <v>52</v>
      </c>
      <c r="AE2092" s="81" t="str">
        <f t="shared" si="1001"/>
        <v>1-52</v>
      </c>
      <c r="AF2092" s="152">
        <f t="shared" si="1002"/>
        <v>0</v>
      </c>
      <c r="AG2092" s="153">
        <f t="shared" si="1003"/>
        <v>0</v>
      </c>
      <c r="AH2092" s="85">
        <f t="shared" si="1004"/>
        <v>0</v>
      </c>
      <c r="AI2092" s="81">
        <f t="shared" si="1005"/>
        <v>52</v>
      </c>
    </row>
    <row r="2093" spans="2:35" x14ac:dyDescent="0.25">
      <c r="B2093" s="50"/>
      <c r="C2093" s="85"/>
      <c r="D2093" s="283">
        <f t="shared" si="1006"/>
        <v>0</v>
      </c>
      <c r="E2093" s="50"/>
      <c r="F2093" s="50"/>
      <c r="G2093" s="50"/>
      <c r="H2093" s="50"/>
      <c r="I2093" s="50"/>
      <c r="J2093" s="50"/>
      <c r="K2093" s="50"/>
      <c r="L2093" s="50"/>
      <c r="M2093" s="50"/>
      <c r="N2093" s="50"/>
      <c r="O2093" s="50"/>
      <c r="P2093" s="50"/>
      <c r="Q2093" s="50"/>
      <c r="R2093" s="50"/>
      <c r="S2093" s="50"/>
      <c r="T2093" s="50"/>
      <c r="U2093" s="151">
        <f t="shared" si="991"/>
        <v>0</v>
      </c>
      <c r="V2093" s="50">
        <f t="shared" si="992"/>
        <v>0</v>
      </c>
      <c r="W2093" s="152">
        <f t="shared" si="993"/>
        <v>0</v>
      </c>
      <c r="X2093" s="152">
        <f t="shared" si="994"/>
        <v>0</v>
      </c>
      <c r="Y2093" s="134">
        <f t="shared" si="995"/>
        <v>1</v>
      </c>
      <c r="Z2093" s="152">
        <f t="shared" si="996"/>
        <v>0</v>
      </c>
      <c r="AA2093" s="152">
        <f t="shared" si="997"/>
        <v>0</v>
      </c>
      <c r="AB2093" s="91">
        <f t="shared" si="998"/>
        <v>0</v>
      </c>
      <c r="AC2093" s="81">
        <f t="shared" si="999"/>
        <v>1</v>
      </c>
      <c r="AD2093" s="81">
        <f t="shared" si="1000"/>
        <v>52</v>
      </c>
      <c r="AE2093" s="81" t="str">
        <f t="shared" si="1001"/>
        <v>1-52</v>
      </c>
      <c r="AF2093" s="152">
        <f t="shared" si="1002"/>
        <v>0</v>
      </c>
      <c r="AG2093" s="153">
        <f t="shared" si="1003"/>
        <v>0</v>
      </c>
      <c r="AH2093" s="85">
        <f t="shared" si="1004"/>
        <v>0</v>
      </c>
      <c r="AI2093" s="81">
        <f t="shared" si="1005"/>
        <v>52</v>
      </c>
    </row>
    <row r="2094" spans="2:35" x14ac:dyDescent="0.25">
      <c r="B2094" s="50"/>
      <c r="C2094" s="85"/>
      <c r="D2094" s="283">
        <f t="shared" si="1006"/>
        <v>0</v>
      </c>
      <c r="E2094" s="50"/>
      <c r="F2094" s="50"/>
      <c r="G2094" s="50"/>
      <c r="H2094" s="50"/>
      <c r="I2094" s="50"/>
      <c r="J2094" s="50"/>
      <c r="K2094" s="50"/>
      <c r="L2094" s="50"/>
      <c r="M2094" s="50"/>
      <c r="N2094" s="50"/>
      <c r="O2094" s="50"/>
      <c r="P2094" s="50"/>
      <c r="Q2094" s="50"/>
      <c r="R2094" s="50"/>
      <c r="S2094" s="50"/>
      <c r="T2094" s="50"/>
      <c r="U2094" s="151">
        <f t="shared" si="991"/>
        <v>0</v>
      </c>
      <c r="V2094" s="50">
        <f t="shared" si="992"/>
        <v>0</v>
      </c>
      <c r="W2094" s="152">
        <f t="shared" si="993"/>
        <v>0</v>
      </c>
      <c r="X2094" s="152">
        <f t="shared" si="994"/>
        <v>0</v>
      </c>
      <c r="Y2094" s="134">
        <f t="shared" si="995"/>
        <v>1</v>
      </c>
      <c r="Z2094" s="152">
        <f t="shared" si="996"/>
        <v>0</v>
      </c>
      <c r="AA2094" s="152">
        <f t="shared" si="997"/>
        <v>0</v>
      </c>
      <c r="AB2094" s="91">
        <f t="shared" si="998"/>
        <v>0</v>
      </c>
      <c r="AC2094" s="81">
        <f t="shared" si="999"/>
        <v>1</v>
      </c>
      <c r="AD2094" s="81">
        <f t="shared" si="1000"/>
        <v>52</v>
      </c>
      <c r="AE2094" s="81" t="str">
        <f t="shared" si="1001"/>
        <v>1-52</v>
      </c>
      <c r="AF2094" s="152">
        <f t="shared" si="1002"/>
        <v>0</v>
      </c>
      <c r="AG2094" s="153">
        <f t="shared" si="1003"/>
        <v>0</v>
      </c>
      <c r="AH2094" s="85">
        <f t="shared" si="1004"/>
        <v>0</v>
      </c>
      <c r="AI2094" s="81">
        <f t="shared" si="1005"/>
        <v>52</v>
      </c>
    </row>
    <row r="2095" spans="2:35" x14ac:dyDescent="0.25">
      <c r="B2095" s="50"/>
      <c r="C2095" s="85"/>
      <c r="D2095" s="283">
        <f t="shared" si="1006"/>
        <v>0</v>
      </c>
      <c r="E2095" s="50"/>
      <c r="F2095" s="50"/>
      <c r="G2095" s="50"/>
      <c r="H2095" s="50"/>
      <c r="I2095" s="50"/>
      <c r="J2095" s="50"/>
      <c r="K2095" s="50"/>
      <c r="L2095" s="50"/>
      <c r="M2095" s="50"/>
      <c r="N2095" s="50"/>
      <c r="O2095" s="50"/>
      <c r="P2095" s="50"/>
      <c r="Q2095" s="50"/>
      <c r="R2095" s="50"/>
      <c r="S2095" s="50"/>
      <c r="T2095" s="50"/>
      <c r="U2095" s="151">
        <f t="shared" si="991"/>
        <v>0</v>
      </c>
      <c r="V2095" s="50">
        <f t="shared" si="992"/>
        <v>0</v>
      </c>
      <c r="W2095" s="152">
        <f t="shared" si="993"/>
        <v>0</v>
      </c>
      <c r="X2095" s="152">
        <f t="shared" si="994"/>
        <v>0</v>
      </c>
      <c r="Y2095" s="134">
        <f t="shared" si="995"/>
        <v>1</v>
      </c>
      <c r="Z2095" s="152">
        <f t="shared" si="996"/>
        <v>0</v>
      </c>
      <c r="AA2095" s="152">
        <f t="shared" si="997"/>
        <v>0</v>
      </c>
      <c r="AB2095" s="91">
        <f t="shared" si="998"/>
        <v>0</v>
      </c>
      <c r="AC2095" s="81">
        <f t="shared" si="999"/>
        <v>1</v>
      </c>
      <c r="AD2095" s="81">
        <f t="shared" si="1000"/>
        <v>52</v>
      </c>
      <c r="AE2095" s="81" t="str">
        <f t="shared" si="1001"/>
        <v>1-52</v>
      </c>
      <c r="AF2095" s="152">
        <f t="shared" si="1002"/>
        <v>0</v>
      </c>
      <c r="AG2095" s="153">
        <f t="shared" si="1003"/>
        <v>0</v>
      </c>
      <c r="AH2095" s="85">
        <f t="shared" si="1004"/>
        <v>0</v>
      </c>
      <c r="AI2095" s="81">
        <f t="shared" si="1005"/>
        <v>52</v>
      </c>
    </row>
    <row r="2096" spans="2:35" x14ac:dyDescent="0.25">
      <c r="B2096" s="50"/>
      <c r="C2096" s="85"/>
      <c r="D2096" s="283">
        <f t="shared" si="1006"/>
        <v>0</v>
      </c>
      <c r="E2096" s="50"/>
      <c r="F2096" s="50"/>
      <c r="G2096" s="50"/>
      <c r="H2096" s="50"/>
      <c r="I2096" s="50"/>
      <c r="J2096" s="50"/>
      <c r="K2096" s="50"/>
      <c r="L2096" s="50"/>
      <c r="M2096" s="50"/>
      <c r="N2096" s="50"/>
      <c r="O2096" s="50"/>
      <c r="P2096" s="50"/>
      <c r="Q2096" s="50"/>
      <c r="R2096" s="50"/>
      <c r="S2096" s="50"/>
      <c r="T2096" s="50"/>
      <c r="U2096" s="151">
        <f t="shared" si="991"/>
        <v>0</v>
      </c>
      <c r="V2096" s="50">
        <f t="shared" si="992"/>
        <v>0</v>
      </c>
      <c r="W2096" s="152">
        <f t="shared" si="993"/>
        <v>0</v>
      </c>
      <c r="X2096" s="152">
        <f t="shared" si="994"/>
        <v>0</v>
      </c>
      <c r="Y2096" s="134">
        <f t="shared" si="995"/>
        <v>1</v>
      </c>
      <c r="Z2096" s="152">
        <f t="shared" si="996"/>
        <v>0</v>
      </c>
      <c r="AA2096" s="152">
        <f t="shared" si="997"/>
        <v>0</v>
      </c>
      <c r="AB2096" s="91">
        <f t="shared" si="998"/>
        <v>0</v>
      </c>
      <c r="AC2096" s="81">
        <f t="shared" si="999"/>
        <v>1</v>
      </c>
      <c r="AD2096" s="81">
        <f t="shared" si="1000"/>
        <v>52</v>
      </c>
      <c r="AE2096" s="81" t="str">
        <f t="shared" si="1001"/>
        <v>1-52</v>
      </c>
      <c r="AF2096" s="152">
        <f t="shared" si="1002"/>
        <v>0</v>
      </c>
      <c r="AG2096" s="153">
        <f t="shared" si="1003"/>
        <v>0</v>
      </c>
      <c r="AH2096" s="85">
        <f t="shared" si="1004"/>
        <v>0</v>
      </c>
      <c r="AI2096" s="81">
        <f t="shared" si="1005"/>
        <v>52</v>
      </c>
    </row>
    <row r="2097" spans="2:35" x14ac:dyDescent="0.25">
      <c r="B2097" s="50"/>
      <c r="C2097" s="85"/>
      <c r="D2097" s="283">
        <f t="shared" si="1006"/>
        <v>0</v>
      </c>
      <c r="E2097" s="50"/>
      <c r="F2097" s="50"/>
      <c r="G2097" s="50"/>
      <c r="H2097" s="50"/>
      <c r="I2097" s="50"/>
      <c r="J2097" s="50"/>
      <c r="K2097" s="50"/>
      <c r="L2097" s="50"/>
      <c r="M2097" s="50"/>
      <c r="N2097" s="50"/>
      <c r="O2097" s="50"/>
      <c r="P2097" s="50"/>
      <c r="Q2097" s="50"/>
      <c r="R2097" s="50"/>
      <c r="S2097" s="50"/>
      <c r="T2097" s="50"/>
      <c r="U2097" s="151">
        <f t="shared" si="991"/>
        <v>0</v>
      </c>
      <c r="V2097" s="50">
        <f t="shared" si="992"/>
        <v>0</v>
      </c>
      <c r="W2097" s="152">
        <f t="shared" si="993"/>
        <v>0</v>
      </c>
      <c r="X2097" s="152">
        <f t="shared" si="994"/>
        <v>0</v>
      </c>
      <c r="Y2097" s="134">
        <f t="shared" si="995"/>
        <v>1</v>
      </c>
      <c r="Z2097" s="152">
        <f t="shared" si="996"/>
        <v>0</v>
      </c>
      <c r="AA2097" s="152">
        <f t="shared" si="997"/>
        <v>0</v>
      </c>
      <c r="AB2097" s="91">
        <f t="shared" si="998"/>
        <v>0</v>
      </c>
      <c r="AC2097" s="81">
        <f t="shared" si="999"/>
        <v>1</v>
      </c>
      <c r="AD2097" s="81">
        <f t="shared" si="1000"/>
        <v>52</v>
      </c>
      <c r="AE2097" s="81" t="str">
        <f t="shared" si="1001"/>
        <v>1-52</v>
      </c>
      <c r="AF2097" s="152">
        <f t="shared" si="1002"/>
        <v>0</v>
      </c>
      <c r="AG2097" s="153">
        <f t="shared" si="1003"/>
        <v>0</v>
      </c>
      <c r="AH2097" s="85">
        <f t="shared" si="1004"/>
        <v>0</v>
      </c>
      <c r="AI2097" s="81">
        <f t="shared" si="1005"/>
        <v>52</v>
      </c>
    </row>
    <row r="2098" spans="2:35" x14ac:dyDescent="0.25">
      <c r="B2098" s="50"/>
      <c r="C2098" s="85"/>
      <c r="D2098" s="283">
        <f t="shared" si="1006"/>
        <v>0</v>
      </c>
      <c r="E2098" s="50"/>
      <c r="F2098" s="50"/>
      <c r="G2098" s="50"/>
      <c r="H2098" s="50"/>
      <c r="I2098" s="50"/>
      <c r="J2098" s="50"/>
      <c r="K2098" s="50"/>
      <c r="L2098" s="50"/>
      <c r="M2098" s="50"/>
      <c r="N2098" s="50"/>
      <c r="O2098" s="50"/>
      <c r="P2098" s="50"/>
      <c r="Q2098" s="50"/>
      <c r="R2098" s="50"/>
      <c r="S2098" s="50"/>
      <c r="T2098" s="50"/>
      <c r="U2098" s="151">
        <f t="shared" si="991"/>
        <v>0</v>
      </c>
      <c r="V2098" s="50">
        <f t="shared" si="992"/>
        <v>0</v>
      </c>
      <c r="W2098" s="152">
        <f t="shared" si="993"/>
        <v>0</v>
      </c>
      <c r="X2098" s="152">
        <f t="shared" si="994"/>
        <v>0</v>
      </c>
      <c r="Y2098" s="134">
        <f t="shared" si="995"/>
        <v>1</v>
      </c>
      <c r="Z2098" s="152">
        <f t="shared" si="996"/>
        <v>0</v>
      </c>
      <c r="AA2098" s="152">
        <f t="shared" si="997"/>
        <v>0</v>
      </c>
      <c r="AB2098" s="91">
        <f t="shared" si="998"/>
        <v>0</v>
      </c>
      <c r="AC2098" s="81">
        <f t="shared" si="999"/>
        <v>1</v>
      </c>
      <c r="AD2098" s="81">
        <f t="shared" si="1000"/>
        <v>52</v>
      </c>
      <c r="AE2098" s="81" t="str">
        <f t="shared" si="1001"/>
        <v>1-52</v>
      </c>
      <c r="AF2098" s="152">
        <f t="shared" si="1002"/>
        <v>0</v>
      </c>
      <c r="AG2098" s="153">
        <f t="shared" si="1003"/>
        <v>0</v>
      </c>
      <c r="AH2098" s="85">
        <f t="shared" si="1004"/>
        <v>0</v>
      </c>
      <c r="AI2098" s="81">
        <f t="shared" si="1005"/>
        <v>52</v>
      </c>
    </row>
    <row r="2099" spans="2:35" x14ac:dyDescent="0.25">
      <c r="B2099" s="50"/>
      <c r="C2099" s="85"/>
      <c r="D2099" s="283">
        <f t="shared" si="1006"/>
        <v>0</v>
      </c>
      <c r="E2099" s="50"/>
      <c r="F2099" s="50"/>
      <c r="G2099" s="50"/>
      <c r="H2099" s="50"/>
      <c r="I2099" s="50"/>
      <c r="J2099" s="50"/>
      <c r="K2099" s="50"/>
      <c r="L2099" s="50"/>
      <c r="M2099" s="50"/>
      <c r="N2099" s="50"/>
      <c r="O2099" s="50"/>
      <c r="P2099" s="50"/>
      <c r="Q2099" s="50"/>
      <c r="R2099" s="50"/>
      <c r="S2099" s="50"/>
      <c r="T2099" s="50"/>
      <c r="U2099" s="151">
        <f t="shared" si="991"/>
        <v>0</v>
      </c>
      <c r="V2099" s="50">
        <f t="shared" si="992"/>
        <v>0</v>
      </c>
      <c r="W2099" s="152">
        <f t="shared" si="993"/>
        <v>0</v>
      </c>
      <c r="X2099" s="152">
        <f t="shared" si="994"/>
        <v>0</v>
      </c>
      <c r="Y2099" s="134">
        <f t="shared" si="995"/>
        <v>1</v>
      </c>
      <c r="Z2099" s="152">
        <f t="shared" si="996"/>
        <v>0</v>
      </c>
      <c r="AA2099" s="152">
        <f t="shared" si="997"/>
        <v>0</v>
      </c>
      <c r="AB2099" s="91">
        <f t="shared" si="998"/>
        <v>0</v>
      </c>
      <c r="AC2099" s="81">
        <f t="shared" si="999"/>
        <v>1</v>
      </c>
      <c r="AD2099" s="81">
        <f t="shared" si="1000"/>
        <v>52</v>
      </c>
      <c r="AE2099" s="81" t="str">
        <f t="shared" si="1001"/>
        <v>1-52</v>
      </c>
      <c r="AF2099" s="152">
        <f t="shared" si="1002"/>
        <v>0</v>
      </c>
      <c r="AG2099" s="153">
        <f t="shared" si="1003"/>
        <v>0</v>
      </c>
      <c r="AH2099" s="85">
        <f t="shared" si="1004"/>
        <v>0</v>
      </c>
      <c r="AI2099" s="81">
        <f t="shared" si="1005"/>
        <v>52</v>
      </c>
    </row>
    <row r="2100" spans="2:35" x14ac:dyDescent="0.25">
      <c r="B2100" s="50"/>
      <c r="C2100" s="85"/>
      <c r="D2100" s="283">
        <f t="shared" si="1006"/>
        <v>0</v>
      </c>
      <c r="E2100" s="50"/>
      <c r="F2100" s="50"/>
      <c r="G2100" s="50"/>
      <c r="H2100" s="50"/>
      <c r="I2100" s="50"/>
      <c r="J2100" s="50"/>
      <c r="K2100" s="50"/>
      <c r="L2100" s="50"/>
      <c r="M2100" s="50"/>
      <c r="N2100" s="50"/>
      <c r="O2100" s="50"/>
      <c r="P2100" s="50"/>
      <c r="Q2100" s="50"/>
      <c r="R2100" s="50"/>
      <c r="S2100" s="50"/>
      <c r="T2100" s="50"/>
      <c r="U2100" s="151">
        <f t="shared" si="991"/>
        <v>0</v>
      </c>
      <c r="V2100" s="50">
        <f t="shared" si="992"/>
        <v>0</v>
      </c>
      <c r="W2100" s="152">
        <f t="shared" si="993"/>
        <v>0</v>
      </c>
      <c r="X2100" s="152">
        <f t="shared" si="994"/>
        <v>0</v>
      </c>
      <c r="Y2100" s="134">
        <f t="shared" si="995"/>
        <v>1</v>
      </c>
      <c r="Z2100" s="152">
        <f t="shared" si="996"/>
        <v>0</v>
      </c>
      <c r="AA2100" s="152">
        <f t="shared" si="997"/>
        <v>0</v>
      </c>
      <c r="AB2100" s="91">
        <f t="shared" si="998"/>
        <v>0</v>
      </c>
      <c r="AC2100" s="81">
        <f t="shared" si="999"/>
        <v>1</v>
      </c>
      <c r="AD2100" s="81">
        <f t="shared" si="1000"/>
        <v>52</v>
      </c>
      <c r="AE2100" s="81" t="str">
        <f t="shared" si="1001"/>
        <v>1-52</v>
      </c>
      <c r="AF2100" s="152">
        <f t="shared" si="1002"/>
        <v>0</v>
      </c>
      <c r="AG2100" s="153">
        <f t="shared" si="1003"/>
        <v>0</v>
      </c>
      <c r="AH2100" s="85">
        <f t="shared" si="1004"/>
        <v>0</v>
      </c>
      <c r="AI2100" s="81">
        <f t="shared" si="1005"/>
        <v>52</v>
      </c>
    </row>
    <row r="2101" spans="2:35" x14ac:dyDescent="0.25">
      <c r="B2101" s="50"/>
      <c r="C2101" s="85"/>
      <c r="D2101" s="283">
        <f t="shared" si="1006"/>
        <v>0</v>
      </c>
      <c r="E2101" s="50"/>
      <c r="F2101" s="50"/>
      <c r="G2101" s="50"/>
      <c r="H2101" s="50"/>
      <c r="I2101" s="50"/>
      <c r="J2101" s="50"/>
      <c r="K2101" s="50"/>
      <c r="L2101" s="50"/>
      <c r="M2101" s="50"/>
      <c r="N2101" s="50"/>
      <c r="O2101" s="50"/>
      <c r="P2101" s="50"/>
      <c r="Q2101" s="50"/>
      <c r="R2101" s="50"/>
      <c r="S2101" s="50"/>
      <c r="T2101" s="50"/>
      <c r="U2101" s="151">
        <f t="shared" si="991"/>
        <v>0</v>
      </c>
      <c r="V2101" s="50">
        <f t="shared" si="992"/>
        <v>0</v>
      </c>
      <c r="W2101" s="152">
        <f t="shared" si="993"/>
        <v>0</v>
      </c>
      <c r="X2101" s="152">
        <f t="shared" si="994"/>
        <v>0</v>
      </c>
      <c r="Y2101" s="134">
        <f t="shared" si="995"/>
        <v>1</v>
      </c>
      <c r="Z2101" s="152">
        <f t="shared" si="996"/>
        <v>0</v>
      </c>
      <c r="AA2101" s="152">
        <f t="shared" si="997"/>
        <v>0</v>
      </c>
      <c r="AB2101" s="91">
        <f t="shared" si="998"/>
        <v>0</v>
      </c>
      <c r="AC2101" s="81">
        <f t="shared" si="999"/>
        <v>1</v>
      </c>
      <c r="AD2101" s="81">
        <f t="shared" si="1000"/>
        <v>52</v>
      </c>
      <c r="AE2101" s="81" t="str">
        <f t="shared" si="1001"/>
        <v>1-52</v>
      </c>
      <c r="AF2101" s="152">
        <f t="shared" si="1002"/>
        <v>0</v>
      </c>
      <c r="AG2101" s="153">
        <f t="shared" si="1003"/>
        <v>0</v>
      </c>
      <c r="AH2101" s="85">
        <f t="shared" si="1004"/>
        <v>0</v>
      </c>
      <c r="AI2101" s="81">
        <f t="shared" si="1005"/>
        <v>52</v>
      </c>
    </row>
    <row r="2102" spans="2:35" x14ac:dyDescent="0.25">
      <c r="B2102" s="50"/>
      <c r="C2102" s="85"/>
      <c r="D2102" s="283">
        <f t="shared" si="1006"/>
        <v>0</v>
      </c>
      <c r="E2102" s="50"/>
      <c r="F2102" s="50"/>
      <c r="G2102" s="50"/>
      <c r="H2102" s="50"/>
      <c r="I2102" s="50"/>
      <c r="J2102" s="50"/>
      <c r="K2102" s="50"/>
      <c r="L2102" s="50"/>
      <c r="M2102" s="50"/>
      <c r="N2102" s="50"/>
      <c r="O2102" s="50"/>
      <c r="P2102" s="50"/>
      <c r="Q2102" s="50"/>
      <c r="R2102" s="50"/>
      <c r="S2102" s="50"/>
      <c r="T2102" s="50"/>
      <c r="U2102" s="151">
        <f t="shared" si="991"/>
        <v>0</v>
      </c>
      <c r="V2102" s="50">
        <f t="shared" si="992"/>
        <v>0</v>
      </c>
      <c r="W2102" s="152">
        <f t="shared" si="993"/>
        <v>0</v>
      </c>
      <c r="X2102" s="152">
        <f t="shared" si="994"/>
        <v>0</v>
      </c>
      <c r="Y2102" s="134">
        <f t="shared" si="995"/>
        <v>1</v>
      </c>
      <c r="Z2102" s="152">
        <f t="shared" si="996"/>
        <v>0</v>
      </c>
      <c r="AA2102" s="152">
        <f t="shared" si="997"/>
        <v>0</v>
      </c>
      <c r="AB2102" s="91">
        <f t="shared" si="998"/>
        <v>0</v>
      </c>
      <c r="AC2102" s="81">
        <f t="shared" si="999"/>
        <v>1</v>
      </c>
      <c r="AD2102" s="81">
        <f t="shared" si="1000"/>
        <v>52</v>
      </c>
      <c r="AE2102" s="81" t="str">
        <f t="shared" si="1001"/>
        <v>1-52</v>
      </c>
      <c r="AF2102" s="152">
        <f t="shared" si="1002"/>
        <v>0</v>
      </c>
      <c r="AG2102" s="153">
        <f t="shared" si="1003"/>
        <v>0</v>
      </c>
      <c r="AH2102" s="85">
        <f t="shared" si="1004"/>
        <v>0</v>
      </c>
      <c r="AI2102" s="81">
        <f t="shared" si="1005"/>
        <v>52</v>
      </c>
    </row>
    <row r="2103" spans="2:35" x14ac:dyDescent="0.25">
      <c r="B2103" s="50"/>
      <c r="C2103" s="85"/>
      <c r="D2103" s="283">
        <f t="shared" si="1006"/>
        <v>0</v>
      </c>
      <c r="E2103" s="50"/>
      <c r="F2103" s="50"/>
      <c r="G2103" s="50"/>
      <c r="H2103" s="50"/>
      <c r="I2103" s="50"/>
      <c r="J2103" s="50"/>
      <c r="K2103" s="50"/>
      <c r="L2103" s="50"/>
      <c r="M2103" s="50"/>
      <c r="N2103" s="50"/>
      <c r="O2103" s="50"/>
      <c r="P2103" s="50"/>
      <c r="Q2103" s="50"/>
      <c r="R2103" s="50"/>
      <c r="S2103" s="50"/>
      <c r="T2103" s="50"/>
      <c r="U2103" s="151">
        <f t="shared" si="991"/>
        <v>0</v>
      </c>
      <c r="V2103" s="50">
        <f t="shared" si="992"/>
        <v>0</v>
      </c>
      <c r="W2103" s="152">
        <f t="shared" si="993"/>
        <v>0</v>
      </c>
      <c r="X2103" s="152">
        <f t="shared" si="994"/>
        <v>0</v>
      </c>
      <c r="Y2103" s="134">
        <f t="shared" si="995"/>
        <v>1</v>
      </c>
      <c r="Z2103" s="152">
        <f t="shared" si="996"/>
        <v>0</v>
      </c>
      <c r="AA2103" s="152">
        <f t="shared" si="997"/>
        <v>0</v>
      </c>
      <c r="AB2103" s="91">
        <f t="shared" si="998"/>
        <v>0</v>
      </c>
      <c r="AC2103" s="81">
        <f t="shared" si="999"/>
        <v>1</v>
      </c>
      <c r="AD2103" s="81">
        <f t="shared" si="1000"/>
        <v>52</v>
      </c>
      <c r="AE2103" s="81" t="str">
        <f t="shared" si="1001"/>
        <v>1-52</v>
      </c>
      <c r="AF2103" s="152">
        <f t="shared" si="1002"/>
        <v>0</v>
      </c>
      <c r="AG2103" s="153">
        <f t="shared" si="1003"/>
        <v>0</v>
      </c>
      <c r="AH2103" s="85">
        <f t="shared" si="1004"/>
        <v>0</v>
      </c>
      <c r="AI2103" s="81">
        <f t="shared" si="1005"/>
        <v>52</v>
      </c>
    </row>
    <row r="2104" spans="2:35" x14ac:dyDescent="0.25">
      <c r="B2104" s="50"/>
      <c r="C2104" s="85"/>
      <c r="D2104" s="283">
        <f t="shared" si="1006"/>
        <v>0</v>
      </c>
      <c r="E2104" s="50"/>
      <c r="F2104" s="50"/>
      <c r="G2104" s="50"/>
      <c r="H2104" s="50"/>
      <c r="I2104" s="50"/>
      <c r="J2104" s="50"/>
      <c r="K2104" s="50"/>
      <c r="L2104" s="50"/>
      <c r="M2104" s="50"/>
      <c r="N2104" s="50"/>
      <c r="O2104" s="50"/>
      <c r="P2104" s="50"/>
      <c r="Q2104" s="50"/>
      <c r="R2104" s="50"/>
      <c r="S2104" s="50"/>
      <c r="T2104" s="50"/>
      <c r="U2104" s="151">
        <f t="shared" si="991"/>
        <v>0</v>
      </c>
      <c r="V2104" s="50">
        <f t="shared" si="992"/>
        <v>0</v>
      </c>
      <c r="W2104" s="152">
        <f t="shared" si="993"/>
        <v>0</v>
      </c>
      <c r="X2104" s="152">
        <f t="shared" si="994"/>
        <v>0</v>
      </c>
      <c r="Y2104" s="134">
        <f t="shared" si="995"/>
        <v>1</v>
      </c>
      <c r="Z2104" s="152">
        <f t="shared" si="996"/>
        <v>0</v>
      </c>
      <c r="AA2104" s="152">
        <f t="shared" si="997"/>
        <v>0</v>
      </c>
      <c r="AB2104" s="91">
        <f t="shared" si="998"/>
        <v>0</v>
      </c>
      <c r="AC2104" s="81">
        <f t="shared" si="999"/>
        <v>1</v>
      </c>
      <c r="AD2104" s="81">
        <f t="shared" si="1000"/>
        <v>52</v>
      </c>
      <c r="AE2104" s="81" t="str">
        <f t="shared" si="1001"/>
        <v>1-52</v>
      </c>
      <c r="AF2104" s="152">
        <f t="shared" si="1002"/>
        <v>0</v>
      </c>
      <c r="AG2104" s="153">
        <f t="shared" si="1003"/>
        <v>0</v>
      </c>
      <c r="AH2104" s="85">
        <f t="shared" si="1004"/>
        <v>0</v>
      </c>
      <c r="AI2104" s="81">
        <f t="shared" si="1005"/>
        <v>52</v>
      </c>
    </row>
    <row r="2105" spans="2:35" x14ac:dyDescent="0.25">
      <c r="B2105" s="50"/>
      <c r="C2105" s="85"/>
      <c r="D2105" s="283">
        <f t="shared" si="1006"/>
        <v>0</v>
      </c>
      <c r="E2105" s="50"/>
      <c r="F2105" s="50"/>
      <c r="G2105" s="50"/>
      <c r="H2105" s="50"/>
      <c r="I2105" s="50"/>
      <c r="J2105" s="50"/>
      <c r="K2105" s="50"/>
      <c r="L2105" s="50"/>
      <c r="M2105" s="50"/>
      <c r="N2105" s="50"/>
      <c r="O2105" s="50"/>
      <c r="P2105" s="50"/>
      <c r="Q2105" s="50"/>
      <c r="R2105" s="50"/>
      <c r="S2105" s="50"/>
      <c r="T2105" s="50"/>
      <c r="U2105" s="151">
        <f t="shared" si="991"/>
        <v>0</v>
      </c>
      <c r="V2105" s="50">
        <f t="shared" si="992"/>
        <v>0</v>
      </c>
      <c r="W2105" s="152">
        <f t="shared" si="993"/>
        <v>0</v>
      </c>
      <c r="X2105" s="152">
        <f t="shared" si="994"/>
        <v>0</v>
      </c>
      <c r="Y2105" s="134">
        <f t="shared" si="995"/>
        <v>1</v>
      </c>
      <c r="Z2105" s="152">
        <f t="shared" si="996"/>
        <v>0</v>
      </c>
      <c r="AA2105" s="152">
        <f t="shared" si="997"/>
        <v>0</v>
      </c>
      <c r="AB2105" s="91">
        <f t="shared" si="998"/>
        <v>0</v>
      </c>
      <c r="AC2105" s="81">
        <f t="shared" si="999"/>
        <v>1</v>
      </c>
      <c r="AD2105" s="81">
        <f t="shared" si="1000"/>
        <v>52</v>
      </c>
      <c r="AE2105" s="81" t="str">
        <f t="shared" si="1001"/>
        <v>1-52</v>
      </c>
      <c r="AF2105" s="152">
        <f t="shared" si="1002"/>
        <v>0</v>
      </c>
      <c r="AG2105" s="153">
        <f t="shared" si="1003"/>
        <v>0</v>
      </c>
      <c r="AH2105" s="85">
        <f t="shared" si="1004"/>
        <v>0</v>
      </c>
      <c r="AI2105" s="81">
        <f t="shared" si="1005"/>
        <v>52</v>
      </c>
    </row>
    <row r="2106" spans="2:35" x14ac:dyDescent="0.25">
      <c r="B2106" s="50"/>
      <c r="C2106" s="85"/>
      <c r="D2106" s="283">
        <f t="shared" si="1006"/>
        <v>0</v>
      </c>
      <c r="E2106" s="50"/>
      <c r="F2106" s="50"/>
      <c r="G2106" s="50"/>
      <c r="H2106" s="50"/>
      <c r="I2106" s="50"/>
      <c r="J2106" s="50"/>
      <c r="K2106" s="50"/>
      <c r="L2106" s="50"/>
      <c r="M2106" s="50"/>
      <c r="N2106" s="50"/>
      <c r="O2106" s="50"/>
      <c r="P2106" s="50"/>
      <c r="Q2106" s="50"/>
      <c r="R2106" s="50"/>
      <c r="S2106" s="50"/>
      <c r="T2106" s="50"/>
      <c r="U2106" s="151">
        <f t="shared" si="991"/>
        <v>0</v>
      </c>
      <c r="V2106" s="50">
        <f t="shared" si="992"/>
        <v>0</v>
      </c>
      <c r="W2106" s="152">
        <f t="shared" si="993"/>
        <v>0</v>
      </c>
      <c r="X2106" s="152">
        <f t="shared" si="994"/>
        <v>0</v>
      </c>
      <c r="Y2106" s="134">
        <f t="shared" si="995"/>
        <v>1</v>
      </c>
      <c r="Z2106" s="152">
        <f t="shared" si="996"/>
        <v>0</v>
      </c>
      <c r="AA2106" s="152">
        <f t="shared" si="997"/>
        <v>0</v>
      </c>
      <c r="AB2106" s="91">
        <f t="shared" si="998"/>
        <v>0</v>
      </c>
      <c r="AC2106" s="81">
        <f t="shared" si="999"/>
        <v>1</v>
      </c>
      <c r="AD2106" s="81">
        <f t="shared" si="1000"/>
        <v>52</v>
      </c>
      <c r="AE2106" s="81" t="str">
        <f t="shared" si="1001"/>
        <v>1-52</v>
      </c>
      <c r="AF2106" s="152">
        <f t="shared" si="1002"/>
        <v>0</v>
      </c>
      <c r="AG2106" s="153">
        <f t="shared" si="1003"/>
        <v>0</v>
      </c>
      <c r="AH2106" s="85">
        <f t="shared" si="1004"/>
        <v>0</v>
      </c>
      <c r="AI2106" s="81">
        <f t="shared" si="1005"/>
        <v>52</v>
      </c>
    </row>
    <row r="2107" spans="2:35" x14ac:dyDescent="0.25">
      <c r="B2107" s="50"/>
      <c r="C2107" s="85"/>
      <c r="D2107" s="283">
        <f t="shared" si="1006"/>
        <v>0</v>
      </c>
      <c r="E2107" s="50"/>
      <c r="F2107" s="50"/>
      <c r="G2107" s="50"/>
      <c r="H2107" s="50"/>
      <c r="I2107" s="50"/>
      <c r="J2107" s="50"/>
      <c r="K2107" s="50"/>
      <c r="L2107" s="50"/>
      <c r="M2107" s="50"/>
      <c r="N2107" s="50"/>
      <c r="O2107" s="50"/>
      <c r="P2107" s="50"/>
      <c r="Q2107" s="50"/>
      <c r="R2107" s="50"/>
      <c r="S2107" s="50"/>
      <c r="T2107" s="50"/>
      <c r="U2107" s="151">
        <f t="shared" si="991"/>
        <v>0</v>
      </c>
      <c r="V2107" s="50">
        <f t="shared" si="992"/>
        <v>0</v>
      </c>
      <c r="W2107" s="152">
        <f t="shared" si="993"/>
        <v>0</v>
      </c>
      <c r="X2107" s="152">
        <f t="shared" si="994"/>
        <v>0</v>
      </c>
      <c r="Y2107" s="134">
        <f t="shared" si="995"/>
        <v>1</v>
      </c>
      <c r="Z2107" s="152">
        <f t="shared" si="996"/>
        <v>0</v>
      </c>
      <c r="AA2107" s="152">
        <f t="shared" si="997"/>
        <v>0</v>
      </c>
      <c r="AB2107" s="91">
        <f t="shared" si="998"/>
        <v>0</v>
      </c>
      <c r="AC2107" s="81">
        <f t="shared" si="999"/>
        <v>1</v>
      </c>
      <c r="AD2107" s="81">
        <f t="shared" si="1000"/>
        <v>52</v>
      </c>
      <c r="AE2107" s="81" t="str">
        <f t="shared" si="1001"/>
        <v>1-52</v>
      </c>
      <c r="AF2107" s="152">
        <f t="shared" si="1002"/>
        <v>0</v>
      </c>
      <c r="AG2107" s="153">
        <f t="shared" si="1003"/>
        <v>0</v>
      </c>
      <c r="AH2107" s="85">
        <f t="shared" si="1004"/>
        <v>0</v>
      </c>
      <c r="AI2107" s="81">
        <f t="shared" si="1005"/>
        <v>52</v>
      </c>
    </row>
    <row r="2108" spans="2:35" x14ac:dyDescent="0.25">
      <c r="B2108" s="50"/>
      <c r="C2108" s="85"/>
      <c r="D2108" s="283">
        <f t="shared" si="1006"/>
        <v>0</v>
      </c>
      <c r="E2108" s="50"/>
      <c r="F2108" s="50"/>
      <c r="G2108" s="50"/>
      <c r="H2108" s="50"/>
      <c r="I2108" s="50"/>
      <c r="J2108" s="50"/>
      <c r="K2108" s="50"/>
      <c r="L2108" s="50"/>
      <c r="M2108" s="50"/>
      <c r="N2108" s="50"/>
      <c r="O2108" s="50"/>
      <c r="P2108" s="50"/>
      <c r="Q2108" s="50"/>
      <c r="R2108" s="50"/>
      <c r="S2108" s="50"/>
      <c r="T2108" s="50"/>
      <c r="U2108" s="151">
        <f t="shared" si="991"/>
        <v>0</v>
      </c>
      <c r="V2108" s="50">
        <f t="shared" si="992"/>
        <v>0</v>
      </c>
      <c r="W2108" s="152">
        <f t="shared" si="993"/>
        <v>0</v>
      </c>
      <c r="X2108" s="152">
        <f t="shared" si="994"/>
        <v>0</v>
      </c>
      <c r="Y2108" s="134">
        <f t="shared" si="995"/>
        <v>1</v>
      </c>
      <c r="Z2108" s="152">
        <f t="shared" si="996"/>
        <v>0</v>
      </c>
      <c r="AA2108" s="152">
        <f t="shared" si="997"/>
        <v>0</v>
      </c>
      <c r="AB2108" s="91">
        <f t="shared" si="998"/>
        <v>0</v>
      </c>
      <c r="AC2108" s="81">
        <f t="shared" si="999"/>
        <v>1</v>
      </c>
      <c r="AD2108" s="81">
        <f t="shared" si="1000"/>
        <v>52</v>
      </c>
      <c r="AE2108" s="81" t="str">
        <f t="shared" si="1001"/>
        <v>1-52</v>
      </c>
      <c r="AF2108" s="152">
        <f t="shared" si="1002"/>
        <v>0</v>
      </c>
      <c r="AG2108" s="153">
        <f t="shared" si="1003"/>
        <v>0</v>
      </c>
      <c r="AH2108" s="85">
        <f t="shared" si="1004"/>
        <v>0</v>
      </c>
      <c r="AI2108" s="81">
        <f t="shared" si="1005"/>
        <v>52</v>
      </c>
    </row>
    <row r="2109" spans="2:35" x14ac:dyDescent="0.25">
      <c r="B2109" s="50"/>
      <c r="C2109" s="85"/>
      <c r="D2109" s="283">
        <f t="shared" si="1006"/>
        <v>0</v>
      </c>
      <c r="E2109" s="50"/>
      <c r="F2109" s="50"/>
      <c r="G2109" s="50"/>
      <c r="H2109" s="50"/>
      <c r="I2109" s="50"/>
      <c r="J2109" s="50"/>
      <c r="K2109" s="50"/>
      <c r="L2109" s="50"/>
      <c r="M2109" s="50"/>
      <c r="N2109" s="50"/>
      <c r="O2109" s="50"/>
      <c r="P2109" s="50"/>
      <c r="Q2109" s="50"/>
      <c r="R2109" s="50"/>
      <c r="S2109" s="50"/>
      <c r="T2109" s="50"/>
      <c r="U2109" s="151">
        <f t="shared" si="991"/>
        <v>0</v>
      </c>
      <c r="V2109" s="50">
        <f t="shared" si="992"/>
        <v>0</v>
      </c>
      <c r="W2109" s="152">
        <f t="shared" si="993"/>
        <v>0</v>
      </c>
      <c r="X2109" s="152">
        <f t="shared" si="994"/>
        <v>0</v>
      </c>
      <c r="Y2109" s="134">
        <f t="shared" si="995"/>
        <v>1</v>
      </c>
      <c r="Z2109" s="152">
        <f t="shared" si="996"/>
        <v>0</v>
      </c>
      <c r="AA2109" s="152">
        <f t="shared" si="997"/>
        <v>0</v>
      </c>
      <c r="AB2109" s="91">
        <f t="shared" si="998"/>
        <v>0</v>
      </c>
      <c r="AC2109" s="81">
        <f t="shared" si="999"/>
        <v>1</v>
      </c>
      <c r="AD2109" s="81">
        <f t="shared" si="1000"/>
        <v>52</v>
      </c>
      <c r="AE2109" s="81" t="str">
        <f t="shared" si="1001"/>
        <v>1-52</v>
      </c>
      <c r="AF2109" s="152">
        <f t="shared" si="1002"/>
        <v>0</v>
      </c>
      <c r="AG2109" s="153">
        <f t="shared" si="1003"/>
        <v>0</v>
      </c>
      <c r="AH2109" s="85">
        <f t="shared" si="1004"/>
        <v>0</v>
      </c>
      <c r="AI2109" s="81">
        <f t="shared" si="1005"/>
        <v>52</v>
      </c>
    </row>
    <row r="2110" spans="2:35" x14ac:dyDescent="0.25">
      <c r="B2110" s="50"/>
      <c r="C2110" s="85"/>
      <c r="D2110" s="283">
        <f t="shared" si="1006"/>
        <v>0</v>
      </c>
      <c r="E2110" s="50"/>
      <c r="F2110" s="50"/>
      <c r="G2110" s="50"/>
      <c r="H2110" s="50"/>
      <c r="I2110" s="50"/>
      <c r="J2110" s="50"/>
      <c r="K2110" s="50"/>
      <c r="L2110" s="50"/>
      <c r="M2110" s="50"/>
      <c r="N2110" s="50"/>
      <c r="O2110" s="50"/>
      <c r="P2110" s="50"/>
      <c r="Q2110" s="50"/>
      <c r="R2110" s="50"/>
      <c r="S2110" s="50"/>
      <c r="T2110" s="50"/>
      <c r="U2110" s="151">
        <f t="shared" si="991"/>
        <v>0</v>
      </c>
      <c r="V2110" s="50">
        <f t="shared" si="992"/>
        <v>0</v>
      </c>
      <c r="W2110" s="152">
        <f t="shared" si="993"/>
        <v>0</v>
      </c>
      <c r="X2110" s="152">
        <f t="shared" si="994"/>
        <v>0</v>
      </c>
      <c r="Y2110" s="134">
        <f t="shared" si="995"/>
        <v>1</v>
      </c>
      <c r="Z2110" s="152">
        <f t="shared" si="996"/>
        <v>0</v>
      </c>
      <c r="AA2110" s="152">
        <f t="shared" si="997"/>
        <v>0</v>
      </c>
      <c r="AB2110" s="91">
        <f t="shared" si="998"/>
        <v>0</v>
      </c>
      <c r="AC2110" s="81">
        <f t="shared" si="999"/>
        <v>1</v>
      </c>
      <c r="AD2110" s="81">
        <f t="shared" si="1000"/>
        <v>52</v>
      </c>
      <c r="AE2110" s="81" t="str">
        <f t="shared" si="1001"/>
        <v>1-52</v>
      </c>
      <c r="AF2110" s="152">
        <f t="shared" si="1002"/>
        <v>0</v>
      </c>
      <c r="AG2110" s="153">
        <f t="shared" si="1003"/>
        <v>0</v>
      </c>
      <c r="AH2110" s="85">
        <f t="shared" si="1004"/>
        <v>0</v>
      </c>
      <c r="AI2110" s="81">
        <f t="shared" si="1005"/>
        <v>52</v>
      </c>
    </row>
    <row r="2111" spans="2:35" x14ac:dyDescent="0.25">
      <c r="B2111" s="50"/>
      <c r="C2111" s="85"/>
      <c r="D2111" s="283">
        <f t="shared" si="1006"/>
        <v>0</v>
      </c>
      <c r="E2111" s="50"/>
      <c r="F2111" s="50"/>
      <c r="G2111" s="50"/>
      <c r="H2111" s="50"/>
      <c r="I2111" s="50"/>
      <c r="J2111" s="50"/>
      <c r="K2111" s="50"/>
      <c r="L2111" s="50"/>
      <c r="M2111" s="50"/>
      <c r="N2111" s="50"/>
      <c r="O2111" s="50"/>
      <c r="P2111" s="50"/>
      <c r="Q2111" s="50"/>
      <c r="R2111" s="50"/>
      <c r="S2111" s="50"/>
      <c r="T2111" s="50"/>
      <c r="U2111" s="151">
        <f t="shared" si="991"/>
        <v>0</v>
      </c>
      <c r="V2111" s="50">
        <f t="shared" si="992"/>
        <v>0</v>
      </c>
      <c r="W2111" s="152">
        <f t="shared" si="993"/>
        <v>0</v>
      </c>
      <c r="X2111" s="152">
        <f t="shared" si="994"/>
        <v>0</v>
      </c>
      <c r="Y2111" s="134">
        <f t="shared" si="995"/>
        <v>1</v>
      </c>
      <c r="Z2111" s="152">
        <f t="shared" si="996"/>
        <v>0</v>
      </c>
      <c r="AA2111" s="152">
        <f t="shared" si="997"/>
        <v>0</v>
      </c>
      <c r="AB2111" s="91">
        <f t="shared" si="998"/>
        <v>0</v>
      </c>
      <c r="AC2111" s="81">
        <f t="shared" si="999"/>
        <v>1</v>
      </c>
      <c r="AD2111" s="81">
        <f t="shared" si="1000"/>
        <v>52</v>
      </c>
      <c r="AE2111" s="81" t="str">
        <f t="shared" si="1001"/>
        <v>1-52</v>
      </c>
      <c r="AF2111" s="152">
        <f t="shared" si="1002"/>
        <v>0</v>
      </c>
      <c r="AG2111" s="153">
        <f t="shared" si="1003"/>
        <v>0</v>
      </c>
      <c r="AH2111" s="85">
        <f t="shared" si="1004"/>
        <v>0</v>
      </c>
      <c r="AI2111" s="81">
        <f t="shared" si="1005"/>
        <v>52</v>
      </c>
    </row>
    <row r="2112" spans="2:35" x14ac:dyDescent="0.25">
      <c r="B2112" s="50"/>
      <c r="C2112" s="85"/>
      <c r="D2112" s="283">
        <f t="shared" si="1006"/>
        <v>0</v>
      </c>
      <c r="E2112" s="50"/>
      <c r="F2112" s="50"/>
      <c r="G2112" s="50"/>
      <c r="H2112" s="50"/>
      <c r="I2112" s="50"/>
      <c r="J2112" s="50"/>
      <c r="K2112" s="50"/>
      <c r="L2112" s="50"/>
      <c r="M2112" s="50"/>
      <c r="N2112" s="50"/>
      <c r="O2112" s="50"/>
      <c r="P2112" s="50"/>
      <c r="Q2112" s="50"/>
      <c r="R2112" s="50"/>
      <c r="S2112" s="50"/>
      <c r="T2112" s="50"/>
      <c r="U2112" s="151">
        <f t="shared" si="991"/>
        <v>0</v>
      </c>
      <c r="V2112" s="50">
        <f t="shared" si="992"/>
        <v>0</v>
      </c>
      <c r="W2112" s="152">
        <f t="shared" si="993"/>
        <v>0</v>
      </c>
      <c r="X2112" s="152">
        <f t="shared" si="994"/>
        <v>0</v>
      </c>
      <c r="Y2112" s="134">
        <f t="shared" si="995"/>
        <v>1</v>
      </c>
      <c r="Z2112" s="152">
        <f t="shared" si="996"/>
        <v>0</v>
      </c>
      <c r="AA2112" s="152">
        <f t="shared" si="997"/>
        <v>0</v>
      </c>
      <c r="AB2112" s="91">
        <f t="shared" si="998"/>
        <v>0</v>
      </c>
      <c r="AC2112" s="81">
        <f t="shared" si="999"/>
        <v>1</v>
      </c>
      <c r="AD2112" s="81">
        <f t="shared" si="1000"/>
        <v>52</v>
      </c>
      <c r="AE2112" s="81" t="str">
        <f t="shared" si="1001"/>
        <v>1-52</v>
      </c>
      <c r="AF2112" s="152">
        <f t="shared" si="1002"/>
        <v>0</v>
      </c>
      <c r="AG2112" s="153">
        <f t="shared" si="1003"/>
        <v>0</v>
      </c>
      <c r="AH2112" s="85">
        <f t="shared" si="1004"/>
        <v>0</v>
      </c>
      <c r="AI2112" s="81">
        <f t="shared" si="1005"/>
        <v>52</v>
      </c>
    </row>
    <row r="2113" spans="2:35" x14ac:dyDescent="0.25">
      <c r="B2113" s="50"/>
      <c r="C2113" s="85"/>
      <c r="D2113" s="283">
        <f t="shared" si="1006"/>
        <v>0</v>
      </c>
      <c r="E2113" s="50"/>
      <c r="F2113" s="50"/>
      <c r="G2113" s="50"/>
      <c r="H2113" s="50"/>
      <c r="I2113" s="50"/>
      <c r="J2113" s="50"/>
      <c r="K2113" s="50"/>
      <c r="L2113" s="50"/>
      <c r="M2113" s="50"/>
      <c r="N2113" s="50"/>
      <c r="O2113" s="50"/>
      <c r="P2113" s="50"/>
      <c r="Q2113" s="50"/>
      <c r="R2113" s="50"/>
      <c r="S2113" s="50"/>
      <c r="T2113" s="50"/>
      <c r="U2113" s="151">
        <f t="shared" si="991"/>
        <v>0</v>
      </c>
      <c r="V2113" s="50">
        <f t="shared" si="992"/>
        <v>0</v>
      </c>
      <c r="W2113" s="152">
        <f t="shared" si="993"/>
        <v>0</v>
      </c>
      <c r="X2113" s="152">
        <f t="shared" si="994"/>
        <v>0</v>
      </c>
      <c r="Y2113" s="134">
        <f t="shared" si="995"/>
        <v>1</v>
      </c>
      <c r="Z2113" s="152">
        <f t="shared" si="996"/>
        <v>0</v>
      </c>
      <c r="AA2113" s="152">
        <f t="shared" si="997"/>
        <v>0</v>
      </c>
      <c r="AB2113" s="91">
        <f t="shared" si="998"/>
        <v>0</v>
      </c>
      <c r="AC2113" s="81">
        <f t="shared" si="999"/>
        <v>1</v>
      </c>
      <c r="AD2113" s="81">
        <f t="shared" si="1000"/>
        <v>52</v>
      </c>
      <c r="AE2113" s="81" t="str">
        <f t="shared" si="1001"/>
        <v>1-52</v>
      </c>
      <c r="AF2113" s="152">
        <f t="shared" si="1002"/>
        <v>0</v>
      </c>
      <c r="AG2113" s="153">
        <f t="shared" si="1003"/>
        <v>0</v>
      </c>
      <c r="AH2113" s="85">
        <f t="shared" si="1004"/>
        <v>0</v>
      </c>
      <c r="AI2113" s="81">
        <f t="shared" si="1005"/>
        <v>52</v>
      </c>
    </row>
    <row r="2114" spans="2:35" x14ac:dyDescent="0.25">
      <c r="B2114" s="50"/>
      <c r="C2114" s="85"/>
      <c r="D2114" s="283">
        <f t="shared" si="1006"/>
        <v>0</v>
      </c>
      <c r="E2114" s="50"/>
      <c r="F2114" s="50"/>
      <c r="G2114" s="50"/>
      <c r="H2114" s="50"/>
      <c r="I2114" s="50"/>
      <c r="J2114" s="50"/>
      <c r="K2114" s="50"/>
      <c r="L2114" s="50"/>
      <c r="M2114" s="50"/>
      <c r="N2114" s="50"/>
      <c r="O2114" s="50"/>
      <c r="P2114" s="50"/>
      <c r="Q2114" s="50"/>
      <c r="R2114" s="50"/>
      <c r="S2114" s="50"/>
      <c r="T2114" s="50"/>
      <c r="U2114" s="151">
        <f t="shared" ref="U2114:U2126" si="1007">+J2114-I2114</f>
        <v>0</v>
      </c>
      <c r="V2114" s="50">
        <f t="shared" ref="V2114:V2126" si="1008">IF(AND(G2114&lt;&gt;"",H2114&lt;&gt;""),1,0)</f>
        <v>0</v>
      </c>
      <c r="W2114" s="152">
        <f t="shared" ref="W2114:W2126" si="1009">IF(OR(V2114=0,G2114="",H2114=""),0,IF(AND(V2114=1,U2114&lt;1,I2114=J2114,(H2114-G2114)&lt;=0.2075),H2114-G2114,IF(AND(V2114=1,U2114&lt;1,I2114=J2114,(H2114-G2114)&gt;0.2075),H2114-G2114-0.083,IF(AND(V2114=1,U2114&gt;1),((U2114-1)*0.3541)+(H2114-$AE$5)+($AF$5-G2114-0.083),IF(AND(V2114=1,U2114=1,I2114&lt;&gt;J2114,(H2114-G2114)&lt;=0.332),(H2114-$AE$5)+($AF$5-G2114)-0.166,(H2114-$AE$5)+($AF$5-G2114))))))</f>
        <v>0</v>
      </c>
      <c r="X2114" s="152">
        <f t="shared" ref="X2114:X2126" si="1010">IF(OR(V2114=0,G2114="",H2114=""),0,IF(AND(V2114=1,U2114&lt;1,I2114=J2114,(H2114-G2114)&lt;=0.2075),H2114-G2114,IF(AND(V2114=1,U2114&lt;1,I2114=J2114,(H2114-G2114)&gt;0.2075),H2114-G2114-0.04167,IF(AND(V2114=1,U2114&gt;1),((U2114-1)*0.583)+(H2114-$AE$3)+($AF$3-G2114-0.04167),IF(AND(V2114=1,U2114=1,I2114&lt;&gt;J2114,(H2114-G2114)&lt;=0.332),(H2114-$AE$3)+($AF$3-G2114)-0.166,(H2114-$AE$3)+($AF$3-G2114))))))</f>
        <v>0</v>
      </c>
      <c r="Y2114" s="134">
        <f t="shared" ref="Y2114:Y2126" si="1011">IFERROR(IF(H2114&gt;VLOOKUP(T2114,$AH$2:$AI$5,2,0),0,1),1)</f>
        <v>1</v>
      </c>
      <c r="Z2114" s="152">
        <f t="shared" ref="Z2114:Z2126" si="1012">IF(Y2114=1,0,($AF$3-H2114))</f>
        <v>0</v>
      </c>
      <c r="AA2114" s="152">
        <f t="shared" ref="AA2114:AA2126" si="1013">X2114+Z2114</f>
        <v>0</v>
      </c>
      <c r="AB2114" s="91">
        <f t="shared" ref="AB2114:AB2126" si="1014">DAY(J2114)</f>
        <v>0</v>
      </c>
      <c r="AC2114" s="81">
        <f t="shared" ref="AC2114:AC2126" si="1015">MONTH(J2114)</f>
        <v>1</v>
      </c>
      <c r="AD2114" s="81">
        <f t="shared" ref="AD2114:AD2126" si="1016">WEEKNUM(J2114,21)</f>
        <v>52</v>
      </c>
      <c r="AE2114" s="81" t="str">
        <f t="shared" ref="AE2114:AE2126" si="1017">AC2114&amp;"-"&amp;AD2114</f>
        <v>1-52</v>
      </c>
      <c r="AF2114" s="152">
        <f t="shared" ref="AF2114:AF2126" si="1018">IFERROR(IF(OR(AH2114=0,M2114="",N2114=""),0,IF(AND(AH2114=1,AG2114&lt;1,K2114=L2114,(N2114-M2114)&lt;=0.2075),N2114-M2114,IF(AND(AH2114=1,AG2114&lt;1,K2114=L2114,(N2114-M2114)&gt;0.2075),N2114-M2114-0.083,IF(AND(AH2114=1,AG2114&gt;1),((AG2114-1)*0.3541)+(N2114-$AE$5)+($AF$5-M2114-0.083),IF(AND(AH2114=1,AG2114=1,K2114&lt;&gt;L2114,(N2114-M2114)&lt;=0.332),(N2114-$AE$5)+($AF$5-M2114)-0.166,(N2114-$AE$5)+($AF$5-M2114)))))),"")</f>
        <v>0</v>
      </c>
      <c r="AG2114" s="153">
        <f t="shared" ref="AG2114:AG2126" si="1019">(L2114-K2114)</f>
        <v>0</v>
      </c>
      <c r="AH2114" s="85">
        <f t="shared" ref="AH2114:AH2126" si="1020">IF(AND(R2114&lt;&gt;"",S2114&lt;&gt;""),1,0)</f>
        <v>0</v>
      </c>
      <c r="AI2114" s="81">
        <f t="shared" ref="AI2114:AI2126" si="1021">WEEKNUM(L2114,21)</f>
        <v>52</v>
      </c>
    </row>
    <row r="2115" spans="2:35" x14ac:dyDescent="0.25">
      <c r="B2115" s="50"/>
      <c r="C2115" s="85"/>
      <c r="D2115" s="283">
        <f t="shared" si="1006"/>
        <v>0</v>
      </c>
      <c r="E2115" s="50"/>
      <c r="F2115" s="50"/>
      <c r="G2115" s="50"/>
      <c r="H2115" s="50"/>
      <c r="I2115" s="50"/>
      <c r="J2115" s="50"/>
      <c r="K2115" s="50"/>
      <c r="L2115" s="50"/>
      <c r="M2115" s="50"/>
      <c r="N2115" s="50"/>
      <c r="O2115" s="50"/>
      <c r="P2115" s="50"/>
      <c r="Q2115" s="50"/>
      <c r="R2115" s="50"/>
      <c r="S2115" s="50"/>
      <c r="T2115" s="50"/>
      <c r="U2115" s="151">
        <f t="shared" si="1007"/>
        <v>0</v>
      </c>
      <c r="V2115" s="50">
        <f t="shared" si="1008"/>
        <v>0</v>
      </c>
      <c r="W2115" s="152">
        <f t="shared" si="1009"/>
        <v>0</v>
      </c>
      <c r="X2115" s="152">
        <f t="shared" si="1010"/>
        <v>0</v>
      </c>
      <c r="Y2115" s="134">
        <f t="shared" si="1011"/>
        <v>1</v>
      </c>
      <c r="Z2115" s="152">
        <f t="shared" si="1012"/>
        <v>0</v>
      </c>
      <c r="AA2115" s="152">
        <f t="shared" si="1013"/>
        <v>0</v>
      </c>
      <c r="AB2115" s="91">
        <f t="shared" si="1014"/>
        <v>0</v>
      </c>
      <c r="AC2115" s="81">
        <f t="shared" si="1015"/>
        <v>1</v>
      </c>
      <c r="AD2115" s="81">
        <f t="shared" si="1016"/>
        <v>52</v>
      </c>
      <c r="AE2115" s="81" t="str">
        <f t="shared" si="1017"/>
        <v>1-52</v>
      </c>
      <c r="AF2115" s="152">
        <f t="shared" si="1018"/>
        <v>0</v>
      </c>
      <c r="AG2115" s="153">
        <f t="shared" si="1019"/>
        <v>0</v>
      </c>
      <c r="AH2115" s="85">
        <f t="shared" si="1020"/>
        <v>0</v>
      </c>
      <c r="AI2115" s="81">
        <f t="shared" si="1021"/>
        <v>52</v>
      </c>
    </row>
    <row r="2116" spans="2:35" x14ac:dyDescent="0.25">
      <c r="B2116" s="50"/>
      <c r="C2116" s="85"/>
      <c r="D2116" s="283">
        <f t="shared" si="1006"/>
        <v>0</v>
      </c>
      <c r="E2116" s="50"/>
      <c r="F2116" s="50"/>
      <c r="G2116" s="50"/>
      <c r="H2116" s="50"/>
      <c r="I2116" s="50"/>
      <c r="J2116" s="50"/>
      <c r="K2116" s="50"/>
      <c r="L2116" s="50"/>
      <c r="M2116" s="50"/>
      <c r="N2116" s="50"/>
      <c r="O2116" s="50"/>
      <c r="P2116" s="50"/>
      <c r="Q2116" s="50"/>
      <c r="R2116" s="50"/>
      <c r="S2116" s="50"/>
      <c r="T2116" s="50"/>
      <c r="U2116" s="151">
        <f t="shared" si="1007"/>
        <v>0</v>
      </c>
      <c r="V2116" s="50">
        <f t="shared" si="1008"/>
        <v>0</v>
      </c>
      <c r="W2116" s="152">
        <f t="shared" si="1009"/>
        <v>0</v>
      </c>
      <c r="X2116" s="152">
        <f t="shared" si="1010"/>
        <v>0</v>
      </c>
      <c r="Y2116" s="134">
        <f t="shared" si="1011"/>
        <v>1</v>
      </c>
      <c r="Z2116" s="152">
        <f t="shared" si="1012"/>
        <v>0</v>
      </c>
      <c r="AA2116" s="152">
        <f t="shared" si="1013"/>
        <v>0</v>
      </c>
      <c r="AB2116" s="91">
        <f t="shared" si="1014"/>
        <v>0</v>
      </c>
      <c r="AC2116" s="81">
        <f t="shared" si="1015"/>
        <v>1</v>
      </c>
      <c r="AD2116" s="81">
        <f t="shared" si="1016"/>
        <v>52</v>
      </c>
      <c r="AE2116" s="81" t="str">
        <f t="shared" si="1017"/>
        <v>1-52</v>
      </c>
      <c r="AF2116" s="152">
        <f t="shared" si="1018"/>
        <v>0</v>
      </c>
      <c r="AG2116" s="153">
        <f t="shared" si="1019"/>
        <v>0</v>
      </c>
      <c r="AH2116" s="85">
        <f t="shared" si="1020"/>
        <v>0</v>
      </c>
      <c r="AI2116" s="81">
        <f t="shared" si="1021"/>
        <v>52</v>
      </c>
    </row>
    <row r="2117" spans="2:35" x14ac:dyDescent="0.25">
      <c r="B2117" s="50"/>
      <c r="C2117" s="85"/>
      <c r="D2117" s="283">
        <f t="shared" si="1006"/>
        <v>0</v>
      </c>
      <c r="E2117" s="50"/>
      <c r="F2117" s="50"/>
      <c r="G2117" s="50"/>
      <c r="H2117" s="50"/>
      <c r="I2117" s="50"/>
      <c r="J2117" s="50"/>
      <c r="K2117" s="50"/>
      <c r="L2117" s="50"/>
      <c r="M2117" s="50"/>
      <c r="N2117" s="50"/>
      <c r="O2117" s="50"/>
      <c r="P2117" s="50"/>
      <c r="Q2117" s="50"/>
      <c r="R2117" s="50"/>
      <c r="S2117" s="50"/>
      <c r="T2117" s="50"/>
      <c r="U2117" s="151">
        <f t="shared" si="1007"/>
        <v>0</v>
      </c>
      <c r="V2117" s="50">
        <f t="shared" si="1008"/>
        <v>0</v>
      </c>
      <c r="W2117" s="152">
        <f t="shared" si="1009"/>
        <v>0</v>
      </c>
      <c r="X2117" s="152">
        <f t="shared" si="1010"/>
        <v>0</v>
      </c>
      <c r="Y2117" s="134">
        <f t="shared" si="1011"/>
        <v>1</v>
      </c>
      <c r="Z2117" s="152">
        <f t="shared" si="1012"/>
        <v>0</v>
      </c>
      <c r="AA2117" s="152">
        <f t="shared" si="1013"/>
        <v>0</v>
      </c>
      <c r="AB2117" s="91">
        <f t="shared" si="1014"/>
        <v>0</v>
      </c>
      <c r="AC2117" s="81">
        <f t="shared" si="1015"/>
        <v>1</v>
      </c>
      <c r="AD2117" s="81">
        <f t="shared" si="1016"/>
        <v>52</v>
      </c>
      <c r="AE2117" s="81" t="str">
        <f t="shared" si="1017"/>
        <v>1-52</v>
      </c>
      <c r="AF2117" s="152">
        <f t="shared" si="1018"/>
        <v>0</v>
      </c>
      <c r="AG2117" s="153">
        <f t="shared" si="1019"/>
        <v>0</v>
      </c>
      <c r="AH2117" s="85">
        <f t="shared" si="1020"/>
        <v>0</v>
      </c>
      <c r="AI2117" s="81">
        <f t="shared" si="1021"/>
        <v>52</v>
      </c>
    </row>
    <row r="2118" spans="2:35" x14ac:dyDescent="0.25">
      <c r="B2118" s="50"/>
      <c r="C2118" s="85"/>
      <c r="D2118" s="283">
        <f t="shared" si="1006"/>
        <v>0</v>
      </c>
      <c r="E2118" s="50"/>
      <c r="F2118" s="50"/>
      <c r="G2118" s="50"/>
      <c r="H2118" s="50"/>
      <c r="I2118" s="50"/>
      <c r="J2118" s="50"/>
      <c r="K2118" s="50"/>
      <c r="L2118" s="50"/>
      <c r="M2118" s="50"/>
      <c r="N2118" s="50"/>
      <c r="O2118" s="50"/>
      <c r="P2118" s="50"/>
      <c r="Q2118" s="50"/>
      <c r="R2118" s="50"/>
      <c r="S2118" s="50"/>
      <c r="T2118" s="50"/>
      <c r="U2118" s="151">
        <f t="shared" si="1007"/>
        <v>0</v>
      </c>
      <c r="V2118" s="50">
        <f t="shared" si="1008"/>
        <v>0</v>
      </c>
      <c r="W2118" s="152">
        <f t="shared" si="1009"/>
        <v>0</v>
      </c>
      <c r="X2118" s="152">
        <f t="shared" si="1010"/>
        <v>0</v>
      </c>
      <c r="Y2118" s="134">
        <f t="shared" si="1011"/>
        <v>1</v>
      </c>
      <c r="Z2118" s="152">
        <f t="shared" si="1012"/>
        <v>0</v>
      </c>
      <c r="AA2118" s="152">
        <f t="shared" si="1013"/>
        <v>0</v>
      </c>
      <c r="AB2118" s="91">
        <f t="shared" si="1014"/>
        <v>0</v>
      </c>
      <c r="AC2118" s="81">
        <f t="shared" si="1015"/>
        <v>1</v>
      </c>
      <c r="AD2118" s="81">
        <f t="shared" si="1016"/>
        <v>52</v>
      </c>
      <c r="AE2118" s="81" t="str">
        <f t="shared" si="1017"/>
        <v>1-52</v>
      </c>
      <c r="AF2118" s="152">
        <f t="shared" si="1018"/>
        <v>0</v>
      </c>
      <c r="AG2118" s="153">
        <f t="shared" si="1019"/>
        <v>0</v>
      </c>
      <c r="AH2118" s="85">
        <f t="shared" si="1020"/>
        <v>0</v>
      </c>
      <c r="AI2118" s="81">
        <f t="shared" si="1021"/>
        <v>52</v>
      </c>
    </row>
    <row r="2119" spans="2:35" x14ac:dyDescent="0.25">
      <c r="B2119" s="50"/>
      <c r="C2119" s="85"/>
      <c r="D2119" s="283">
        <f t="shared" si="1006"/>
        <v>0</v>
      </c>
      <c r="E2119" s="50"/>
      <c r="F2119" s="50"/>
      <c r="G2119" s="50"/>
      <c r="H2119" s="50"/>
      <c r="I2119" s="50"/>
      <c r="J2119" s="50"/>
      <c r="K2119" s="50"/>
      <c r="L2119" s="50"/>
      <c r="M2119" s="50"/>
      <c r="N2119" s="50"/>
      <c r="O2119" s="50"/>
      <c r="P2119" s="50"/>
      <c r="Q2119" s="50"/>
      <c r="R2119" s="50"/>
      <c r="S2119" s="50"/>
      <c r="T2119" s="50"/>
      <c r="U2119" s="151">
        <f t="shared" si="1007"/>
        <v>0</v>
      </c>
      <c r="V2119" s="50">
        <f t="shared" si="1008"/>
        <v>0</v>
      </c>
      <c r="W2119" s="152">
        <f t="shared" si="1009"/>
        <v>0</v>
      </c>
      <c r="X2119" s="152">
        <f t="shared" si="1010"/>
        <v>0</v>
      </c>
      <c r="Y2119" s="134">
        <f t="shared" si="1011"/>
        <v>1</v>
      </c>
      <c r="Z2119" s="152">
        <f t="shared" si="1012"/>
        <v>0</v>
      </c>
      <c r="AA2119" s="152">
        <f t="shared" si="1013"/>
        <v>0</v>
      </c>
      <c r="AB2119" s="91">
        <f t="shared" si="1014"/>
        <v>0</v>
      </c>
      <c r="AC2119" s="81">
        <f t="shared" si="1015"/>
        <v>1</v>
      </c>
      <c r="AD2119" s="81">
        <f t="shared" si="1016"/>
        <v>52</v>
      </c>
      <c r="AE2119" s="81" t="str">
        <f t="shared" si="1017"/>
        <v>1-52</v>
      </c>
      <c r="AF2119" s="152">
        <f t="shared" si="1018"/>
        <v>0</v>
      </c>
      <c r="AG2119" s="153">
        <f t="shared" si="1019"/>
        <v>0</v>
      </c>
      <c r="AH2119" s="85">
        <f t="shared" si="1020"/>
        <v>0</v>
      </c>
      <c r="AI2119" s="81">
        <f t="shared" si="1021"/>
        <v>52</v>
      </c>
    </row>
    <row r="2120" spans="2:35" x14ac:dyDescent="0.25">
      <c r="B2120" s="50"/>
      <c r="C2120" s="85"/>
      <c r="D2120" s="283">
        <f t="shared" si="1006"/>
        <v>0</v>
      </c>
      <c r="E2120" s="50"/>
      <c r="F2120" s="50"/>
      <c r="G2120" s="50"/>
      <c r="H2120" s="50"/>
      <c r="I2120" s="50"/>
      <c r="J2120" s="50"/>
      <c r="K2120" s="50"/>
      <c r="L2120" s="50"/>
      <c r="M2120" s="50"/>
      <c r="N2120" s="50"/>
      <c r="O2120" s="50"/>
      <c r="P2120" s="50"/>
      <c r="Q2120" s="50"/>
      <c r="R2120" s="50"/>
      <c r="S2120" s="50"/>
      <c r="T2120" s="50"/>
      <c r="U2120" s="151">
        <f t="shared" si="1007"/>
        <v>0</v>
      </c>
      <c r="V2120" s="50">
        <f t="shared" si="1008"/>
        <v>0</v>
      </c>
      <c r="W2120" s="152">
        <f t="shared" si="1009"/>
        <v>0</v>
      </c>
      <c r="X2120" s="152">
        <f t="shared" si="1010"/>
        <v>0</v>
      </c>
      <c r="Y2120" s="134">
        <f t="shared" si="1011"/>
        <v>1</v>
      </c>
      <c r="Z2120" s="152">
        <f t="shared" si="1012"/>
        <v>0</v>
      </c>
      <c r="AA2120" s="152">
        <f t="shared" si="1013"/>
        <v>0</v>
      </c>
      <c r="AB2120" s="91">
        <f t="shared" si="1014"/>
        <v>0</v>
      </c>
      <c r="AC2120" s="81">
        <f t="shared" si="1015"/>
        <v>1</v>
      </c>
      <c r="AD2120" s="81">
        <f t="shared" si="1016"/>
        <v>52</v>
      </c>
      <c r="AE2120" s="81" t="str">
        <f t="shared" si="1017"/>
        <v>1-52</v>
      </c>
      <c r="AF2120" s="152">
        <f t="shared" si="1018"/>
        <v>0</v>
      </c>
      <c r="AG2120" s="153">
        <f t="shared" si="1019"/>
        <v>0</v>
      </c>
      <c r="AH2120" s="85">
        <f t="shared" si="1020"/>
        <v>0</v>
      </c>
      <c r="AI2120" s="81">
        <f t="shared" si="1021"/>
        <v>52</v>
      </c>
    </row>
    <row r="2121" spans="2:35" x14ac:dyDescent="0.25">
      <c r="B2121" s="50"/>
      <c r="C2121" s="85"/>
      <c r="D2121" s="283">
        <f t="shared" si="1006"/>
        <v>0</v>
      </c>
      <c r="E2121" s="50"/>
      <c r="F2121" s="50"/>
      <c r="G2121" s="50"/>
      <c r="H2121" s="50"/>
      <c r="I2121" s="50"/>
      <c r="J2121" s="50"/>
      <c r="K2121" s="50"/>
      <c r="L2121" s="50"/>
      <c r="M2121" s="50"/>
      <c r="N2121" s="50"/>
      <c r="O2121" s="50"/>
      <c r="P2121" s="50"/>
      <c r="Q2121" s="50"/>
      <c r="R2121" s="50"/>
      <c r="S2121" s="50"/>
      <c r="T2121" s="50"/>
      <c r="U2121" s="151">
        <f t="shared" si="1007"/>
        <v>0</v>
      </c>
      <c r="V2121" s="50">
        <f t="shared" si="1008"/>
        <v>0</v>
      </c>
      <c r="W2121" s="152">
        <f t="shared" si="1009"/>
        <v>0</v>
      </c>
      <c r="X2121" s="152">
        <f t="shared" si="1010"/>
        <v>0</v>
      </c>
      <c r="Y2121" s="134">
        <f t="shared" si="1011"/>
        <v>1</v>
      </c>
      <c r="Z2121" s="152">
        <f t="shared" si="1012"/>
        <v>0</v>
      </c>
      <c r="AA2121" s="152">
        <f t="shared" si="1013"/>
        <v>0</v>
      </c>
      <c r="AB2121" s="91">
        <f t="shared" si="1014"/>
        <v>0</v>
      </c>
      <c r="AC2121" s="81">
        <f t="shared" si="1015"/>
        <v>1</v>
      </c>
      <c r="AD2121" s="81">
        <f t="shared" si="1016"/>
        <v>52</v>
      </c>
      <c r="AE2121" s="81" t="str">
        <f t="shared" si="1017"/>
        <v>1-52</v>
      </c>
      <c r="AF2121" s="152">
        <f t="shared" si="1018"/>
        <v>0</v>
      </c>
      <c r="AG2121" s="153">
        <f t="shared" si="1019"/>
        <v>0</v>
      </c>
      <c r="AH2121" s="85">
        <f t="shared" si="1020"/>
        <v>0</v>
      </c>
      <c r="AI2121" s="81">
        <f t="shared" si="1021"/>
        <v>52</v>
      </c>
    </row>
    <row r="2122" spans="2:35" x14ac:dyDescent="0.25">
      <c r="B2122" s="50"/>
      <c r="C2122" s="85"/>
      <c r="D2122" s="283">
        <f t="shared" si="1006"/>
        <v>0</v>
      </c>
      <c r="E2122" s="50"/>
      <c r="F2122" s="50"/>
      <c r="G2122" s="50"/>
      <c r="H2122" s="50"/>
      <c r="I2122" s="50"/>
      <c r="J2122" s="50"/>
      <c r="K2122" s="50"/>
      <c r="L2122" s="50"/>
      <c r="M2122" s="50"/>
      <c r="N2122" s="50"/>
      <c r="O2122" s="50"/>
      <c r="P2122" s="50"/>
      <c r="Q2122" s="50"/>
      <c r="R2122" s="50"/>
      <c r="S2122" s="50"/>
      <c r="T2122" s="50"/>
      <c r="U2122" s="151">
        <f t="shared" si="1007"/>
        <v>0</v>
      </c>
      <c r="V2122" s="50">
        <f t="shared" si="1008"/>
        <v>0</v>
      </c>
      <c r="W2122" s="152">
        <f t="shared" si="1009"/>
        <v>0</v>
      </c>
      <c r="X2122" s="152">
        <f t="shared" si="1010"/>
        <v>0</v>
      </c>
      <c r="Y2122" s="134">
        <f t="shared" si="1011"/>
        <v>1</v>
      </c>
      <c r="Z2122" s="152">
        <f t="shared" si="1012"/>
        <v>0</v>
      </c>
      <c r="AA2122" s="152">
        <f t="shared" si="1013"/>
        <v>0</v>
      </c>
      <c r="AB2122" s="91">
        <f t="shared" si="1014"/>
        <v>0</v>
      </c>
      <c r="AC2122" s="81">
        <f t="shared" si="1015"/>
        <v>1</v>
      </c>
      <c r="AD2122" s="81">
        <f t="shared" si="1016"/>
        <v>52</v>
      </c>
      <c r="AE2122" s="81" t="str">
        <f t="shared" si="1017"/>
        <v>1-52</v>
      </c>
      <c r="AF2122" s="152">
        <f t="shared" si="1018"/>
        <v>0</v>
      </c>
      <c r="AG2122" s="153">
        <f t="shared" si="1019"/>
        <v>0</v>
      </c>
      <c r="AH2122" s="85">
        <f t="shared" si="1020"/>
        <v>0</v>
      </c>
      <c r="AI2122" s="81">
        <f t="shared" si="1021"/>
        <v>52</v>
      </c>
    </row>
    <row r="2123" spans="2:35" x14ac:dyDescent="0.25">
      <c r="B2123" s="50"/>
      <c r="C2123" s="85"/>
      <c r="D2123" s="283">
        <f t="shared" si="1006"/>
        <v>0</v>
      </c>
      <c r="E2123" s="50"/>
      <c r="F2123" s="50"/>
      <c r="G2123" s="50"/>
      <c r="H2123" s="50"/>
      <c r="I2123" s="50"/>
      <c r="J2123" s="50"/>
      <c r="K2123" s="50"/>
      <c r="L2123" s="50"/>
      <c r="M2123" s="50"/>
      <c r="N2123" s="50"/>
      <c r="O2123" s="50"/>
      <c r="P2123" s="50"/>
      <c r="Q2123" s="50"/>
      <c r="R2123" s="50"/>
      <c r="S2123" s="50"/>
      <c r="T2123" s="50"/>
      <c r="U2123" s="151">
        <f t="shared" si="1007"/>
        <v>0</v>
      </c>
      <c r="V2123" s="50">
        <f t="shared" si="1008"/>
        <v>0</v>
      </c>
      <c r="W2123" s="152">
        <f t="shared" si="1009"/>
        <v>0</v>
      </c>
      <c r="X2123" s="152">
        <f t="shared" si="1010"/>
        <v>0</v>
      </c>
      <c r="Y2123" s="134">
        <f t="shared" si="1011"/>
        <v>1</v>
      </c>
      <c r="Z2123" s="152">
        <f t="shared" si="1012"/>
        <v>0</v>
      </c>
      <c r="AA2123" s="152">
        <f t="shared" si="1013"/>
        <v>0</v>
      </c>
      <c r="AB2123" s="91">
        <f t="shared" si="1014"/>
        <v>0</v>
      </c>
      <c r="AC2123" s="81">
        <f t="shared" si="1015"/>
        <v>1</v>
      </c>
      <c r="AD2123" s="81">
        <f t="shared" si="1016"/>
        <v>52</v>
      </c>
      <c r="AE2123" s="81" t="str">
        <f t="shared" si="1017"/>
        <v>1-52</v>
      </c>
      <c r="AF2123" s="152">
        <f t="shared" si="1018"/>
        <v>0</v>
      </c>
      <c r="AG2123" s="153">
        <f t="shared" si="1019"/>
        <v>0</v>
      </c>
      <c r="AH2123" s="85">
        <f t="shared" si="1020"/>
        <v>0</v>
      </c>
      <c r="AI2123" s="81">
        <f t="shared" si="1021"/>
        <v>52</v>
      </c>
    </row>
    <row r="2124" spans="2:35" x14ac:dyDescent="0.25">
      <c r="B2124" s="50"/>
      <c r="C2124" s="85"/>
      <c r="D2124" s="283">
        <f t="shared" si="1006"/>
        <v>0</v>
      </c>
      <c r="E2124" s="50"/>
      <c r="F2124" s="50"/>
      <c r="G2124" s="50"/>
      <c r="H2124" s="50"/>
      <c r="I2124" s="50"/>
      <c r="J2124" s="50"/>
      <c r="K2124" s="50"/>
      <c r="L2124" s="50"/>
      <c r="M2124" s="50"/>
      <c r="N2124" s="50"/>
      <c r="O2124" s="50"/>
      <c r="P2124" s="50"/>
      <c r="Q2124" s="50"/>
      <c r="R2124" s="50"/>
      <c r="S2124" s="50"/>
      <c r="T2124" s="50"/>
      <c r="U2124" s="151">
        <f t="shared" si="1007"/>
        <v>0</v>
      </c>
      <c r="V2124" s="50">
        <f t="shared" si="1008"/>
        <v>0</v>
      </c>
      <c r="W2124" s="152">
        <f t="shared" si="1009"/>
        <v>0</v>
      </c>
      <c r="X2124" s="152">
        <f t="shared" si="1010"/>
        <v>0</v>
      </c>
      <c r="Y2124" s="134">
        <f t="shared" si="1011"/>
        <v>1</v>
      </c>
      <c r="Z2124" s="152">
        <f t="shared" si="1012"/>
        <v>0</v>
      </c>
      <c r="AA2124" s="152">
        <f t="shared" si="1013"/>
        <v>0</v>
      </c>
      <c r="AB2124" s="91">
        <f t="shared" si="1014"/>
        <v>0</v>
      </c>
      <c r="AC2124" s="81">
        <f t="shared" si="1015"/>
        <v>1</v>
      </c>
      <c r="AD2124" s="81">
        <f t="shared" si="1016"/>
        <v>52</v>
      </c>
      <c r="AE2124" s="81" t="str">
        <f t="shared" si="1017"/>
        <v>1-52</v>
      </c>
      <c r="AF2124" s="152">
        <f t="shared" si="1018"/>
        <v>0</v>
      </c>
      <c r="AG2124" s="153">
        <f t="shared" si="1019"/>
        <v>0</v>
      </c>
      <c r="AH2124" s="85">
        <f t="shared" si="1020"/>
        <v>0</v>
      </c>
      <c r="AI2124" s="81">
        <f t="shared" si="1021"/>
        <v>52</v>
      </c>
    </row>
    <row r="2125" spans="2:35" x14ac:dyDescent="0.25">
      <c r="B2125" s="50"/>
      <c r="C2125" s="85"/>
      <c r="D2125" s="283">
        <f t="shared" si="1006"/>
        <v>0</v>
      </c>
      <c r="E2125" s="50"/>
      <c r="F2125" s="50"/>
      <c r="G2125" s="50"/>
      <c r="H2125" s="50"/>
      <c r="I2125" s="50"/>
      <c r="J2125" s="50"/>
      <c r="K2125" s="50"/>
      <c r="L2125" s="50"/>
      <c r="M2125" s="50"/>
      <c r="N2125" s="50"/>
      <c r="O2125" s="50"/>
      <c r="P2125" s="50"/>
      <c r="Q2125" s="50"/>
      <c r="R2125" s="50"/>
      <c r="S2125" s="50"/>
      <c r="T2125" s="50"/>
      <c r="U2125" s="151">
        <f t="shared" si="1007"/>
        <v>0</v>
      </c>
      <c r="V2125" s="50">
        <f t="shared" si="1008"/>
        <v>0</v>
      </c>
      <c r="W2125" s="152">
        <f t="shared" si="1009"/>
        <v>0</v>
      </c>
      <c r="X2125" s="152">
        <f t="shared" si="1010"/>
        <v>0</v>
      </c>
      <c r="Y2125" s="134">
        <f t="shared" si="1011"/>
        <v>1</v>
      </c>
      <c r="Z2125" s="152">
        <f t="shared" si="1012"/>
        <v>0</v>
      </c>
      <c r="AA2125" s="152">
        <f t="shared" si="1013"/>
        <v>0</v>
      </c>
      <c r="AB2125" s="91">
        <f t="shared" si="1014"/>
        <v>0</v>
      </c>
      <c r="AC2125" s="81">
        <f t="shared" si="1015"/>
        <v>1</v>
      </c>
      <c r="AD2125" s="81">
        <f t="shared" si="1016"/>
        <v>52</v>
      </c>
      <c r="AE2125" s="81" t="str">
        <f t="shared" si="1017"/>
        <v>1-52</v>
      </c>
      <c r="AF2125" s="152">
        <f t="shared" si="1018"/>
        <v>0</v>
      </c>
      <c r="AG2125" s="153">
        <f t="shared" si="1019"/>
        <v>0</v>
      </c>
      <c r="AH2125" s="85">
        <f t="shared" si="1020"/>
        <v>0</v>
      </c>
      <c r="AI2125" s="81">
        <f t="shared" si="1021"/>
        <v>52</v>
      </c>
    </row>
    <row r="2126" spans="2:35" x14ac:dyDescent="0.25">
      <c r="B2126" s="50"/>
      <c r="C2126" s="85"/>
      <c r="D2126" s="283">
        <f t="shared" si="1006"/>
        <v>0</v>
      </c>
      <c r="E2126" s="50"/>
      <c r="F2126" s="50"/>
      <c r="G2126" s="50"/>
      <c r="H2126" s="50"/>
      <c r="I2126" s="50"/>
      <c r="J2126" s="50"/>
      <c r="K2126" s="50"/>
      <c r="L2126" s="50"/>
      <c r="M2126" s="50"/>
      <c r="N2126" s="50"/>
      <c r="O2126" s="50"/>
      <c r="P2126" s="50"/>
      <c r="Q2126" s="50"/>
      <c r="R2126" s="50"/>
      <c r="S2126" s="50"/>
      <c r="T2126" s="50"/>
      <c r="U2126" s="151">
        <f t="shared" si="1007"/>
        <v>0</v>
      </c>
      <c r="V2126" s="50">
        <f t="shared" si="1008"/>
        <v>0</v>
      </c>
      <c r="W2126" s="152">
        <f t="shared" si="1009"/>
        <v>0</v>
      </c>
      <c r="X2126" s="152">
        <f t="shared" si="1010"/>
        <v>0</v>
      </c>
      <c r="Y2126" s="134">
        <f t="shared" si="1011"/>
        <v>1</v>
      </c>
      <c r="Z2126" s="152">
        <f t="shared" si="1012"/>
        <v>0</v>
      </c>
      <c r="AA2126" s="152">
        <f t="shared" si="1013"/>
        <v>0</v>
      </c>
      <c r="AB2126" s="91">
        <f t="shared" si="1014"/>
        <v>0</v>
      </c>
      <c r="AC2126" s="81">
        <f t="shared" si="1015"/>
        <v>1</v>
      </c>
      <c r="AD2126" s="81">
        <f t="shared" si="1016"/>
        <v>52</v>
      </c>
      <c r="AE2126" s="81" t="str">
        <f t="shared" si="1017"/>
        <v>1-52</v>
      </c>
      <c r="AF2126" s="152">
        <f t="shared" si="1018"/>
        <v>0</v>
      </c>
      <c r="AG2126" s="153">
        <f t="shared" si="1019"/>
        <v>0</v>
      </c>
      <c r="AH2126" s="85">
        <f t="shared" si="1020"/>
        <v>0</v>
      </c>
      <c r="AI2126" s="81">
        <f t="shared" si="1021"/>
        <v>52</v>
      </c>
    </row>
    <row r="2127" spans="2:35" x14ac:dyDescent="0.25">
      <c r="B2127" s="50"/>
      <c r="C2127" s="85"/>
      <c r="D2127" s="283">
        <f t="shared" si="1006"/>
        <v>0</v>
      </c>
      <c r="E2127" s="50"/>
      <c r="F2127" s="50"/>
      <c r="G2127" s="50"/>
      <c r="H2127" s="50"/>
      <c r="I2127" s="50"/>
      <c r="J2127" s="50"/>
      <c r="K2127" s="50"/>
      <c r="L2127" s="50"/>
      <c r="M2127" s="50"/>
      <c r="N2127" s="50"/>
      <c r="O2127" s="50"/>
      <c r="P2127" s="50"/>
      <c r="Q2127" s="50"/>
      <c r="R2127" s="50"/>
      <c r="S2127" s="50"/>
      <c r="T2127" s="50"/>
      <c r="U2127" s="151">
        <f t="shared" ref="U2127:U2140" si="1022">+J2127-I2127</f>
        <v>0</v>
      </c>
      <c r="V2127" s="50">
        <f t="shared" ref="V2127:V2140" si="1023">IF(AND(G2127&lt;&gt;"",H2127&lt;&gt;""),1,0)</f>
        <v>0</v>
      </c>
      <c r="W2127" s="152">
        <f t="shared" ref="W2127:W2140" si="1024">IF(OR(V2127=0,G2127="",H2127=""),0,IF(AND(V2127=1,U2127&lt;1,I2127=J2127,(H2127-G2127)&lt;=0.2075),H2127-G2127,IF(AND(V2127=1,U2127&lt;1,I2127=J2127,(H2127-G2127)&gt;0.2075),H2127-G2127-0.083,IF(AND(V2127=1,U2127&gt;1),((U2127-1)*0.3541)+(H2127-$AE$5)+($AF$5-G2127-0.083),IF(AND(V2127=1,U2127=1,I2127&lt;&gt;J2127,(H2127-G2127)&lt;=0.332),(H2127-$AE$5)+($AF$5-G2127)-0.166,(H2127-$AE$5)+($AF$5-G2127))))))</f>
        <v>0</v>
      </c>
      <c r="X2127" s="152">
        <f t="shared" ref="X2127:X2140" si="1025">IF(OR(V2127=0,G2127="",H2127=""),0,IF(AND(V2127=1,U2127&lt;1,I2127=J2127,(H2127-G2127)&lt;=0.2075),H2127-G2127,IF(AND(V2127=1,U2127&lt;1,I2127=J2127,(H2127-G2127)&gt;0.2075),H2127-G2127-0.04167,IF(AND(V2127=1,U2127&gt;1),((U2127-1)*0.583)+(H2127-$AE$3)+($AF$3-G2127-0.04167),IF(AND(V2127=1,U2127=1,I2127&lt;&gt;J2127,(H2127-G2127)&lt;=0.332),(H2127-$AE$3)+($AF$3-G2127)-0.166,(H2127-$AE$3)+($AF$3-G2127))))))</f>
        <v>0</v>
      </c>
      <c r="Y2127" s="134">
        <f t="shared" ref="Y2127:Y2140" si="1026">IFERROR(IF(H2127&gt;VLOOKUP(T2127,$AH$2:$AI$5,2,0),0,1),1)</f>
        <v>1</v>
      </c>
      <c r="Z2127" s="152">
        <f t="shared" ref="Z2127:Z2140" si="1027">IF(Y2127=1,0,($AF$3-H2127))</f>
        <v>0</v>
      </c>
      <c r="AA2127" s="152">
        <f t="shared" ref="AA2127:AA2140" si="1028">X2127+Z2127</f>
        <v>0</v>
      </c>
      <c r="AB2127" s="91">
        <f t="shared" ref="AB2127:AB2140" si="1029">DAY(J2127)</f>
        <v>0</v>
      </c>
      <c r="AC2127" s="81">
        <f t="shared" ref="AC2127:AC2140" si="1030">MONTH(J2127)</f>
        <v>1</v>
      </c>
      <c r="AD2127" s="81">
        <f t="shared" ref="AD2127:AD2140" si="1031">WEEKNUM(J2127,21)</f>
        <v>52</v>
      </c>
      <c r="AE2127" s="81" t="str">
        <f t="shared" ref="AE2127:AE2140" si="1032">AC2127&amp;"-"&amp;AD2127</f>
        <v>1-52</v>
      </c>
      <c r="AF2127" s="152">
        <f t="shared" ref="AF2127:AF2140" si="1033">IFERROR(IF(OR(AH2127=0,M2127="",N2127=""),0,IF(AND(AH2127=1,AG2127&lt;1,K2127=L2127,(N2127-M2127)&lt;=0.2075),N2127-M2127,IF(AND(AH2127=1,AG2127&lt;1,K2127=L2127,(N2127-M2127)&gt;0.2075),N2127-M2127-0.083,IF(AND(AH2127=1,AG2127&gt;1),((AG2127-1)*0.3541)+(N2127-$AE$5)+($AF$5-M2127-0.083),IF(AND(AH2127=1,AG2127=1,K2127&lt;&gt;L2127,(N2127-M2127)&lt;=0.332),(N2127-$AE$5)+($AF$5-M2127)-0.166,(N2127-$AE$5)+($AF$5-M2127)))))),"")</f>
        <v>0</v>
      </c>
      <c r="AG2127" s="153">
        <f t="shared" ref="AG2127:AG2140" si="1034">(L2127-K2127)</f>
        <v>0</v>
      </c>
      <c r="AH2127" s="85">
        <f t="shared" ref="AH2127:AH2140" si="1035">IF(AND(R2127&lt;&gt;"",S2127&lt;&gt;""),1,0)</f>
        <v>0</v>
      </c>
      <c r="AI2127" s="81">
        <f t="shared" ref="AI2127:AI2140" si="1036">WEEKNUM(L2127,21)</f>
        <v>52</v>
      </c>
    </row>
    <row r="2128" spans="2:35" x14ac:dyDescent="0.25">
      <c r="B2128" s="50"/>
      <c r="C2128" s="85"/>
      <c r="D2128" s="283">
        <f t="shared" si="1006"/>
        <v>0</v>
      </c>
      <c r="E2128" s="50"/>
      <c r="F2128" s="50"/>
      <c r="G2128" s="50"/>
      <c r="H2128" s="50"/>
      <c r="I2128" s="50"/>
      <c r="J2128" s="50"/>
      <c r="K2128" s="50"/>
      <c r="L2128" s="50"/>
      <c r="M2128" s="50"/>
      <c r="N2128" s="50"/>
      <c r="O2128" s="50"/>
      <c r="P2128" s="50"/>
      <c r="Q2128" s="50"/>
      <c r="R2128" s="50"/>
      <c r="S2128" s="50"/>
      <c r="T2128" s="50"/>
      <c r="U2128" s="151">
        <f t="shared" si="1022"/>
        <v>0</v>
      </c>
      <c r="V2128" s="50">
        <f t="shared" si="1023"/>
        <v>0</v>
      </c>
      <c r="W2128" s="152">
        <f t="shared" si="1024"/>
        <v>0</v>
      </c>
      <c r="X2128" s="152">
        <f t="shared" si="1025"/>
        <v>0</v>
      </c>
      <c r="Y2128" s="134">
        <f t="shared" si="1026"/>
        <v>1</v>
      </c>
      <c r="Z2128" s="152">
        <f t="shared" si="1027"/>
        <v>0</v>
      </c>
      <c r="AA2128" s="152">
        <f t="shared" si="1028"/>
        <v>0</v>
      </c>
      <c r="AB2128" s="91">
        <f t="shared" si="1029"/>
        <v>0</v>
      </c>
      <c r="AC2128" s="81">
        <f t="shared" si="1030"/>
        <v>1</v>
      </c>
      <c r="AD2128" s="81">
        <f t="shared" si="1031"/>
        <v>52</v>
      </c>
      <c r="AE2128" s="81" t="str">
        <f t="shared" si="1032"/>
        <v>1-52</v>
      </c>
      <c r="AF2128" s="152">
        <f t="shared" si="1033"/>
        <v>0</v>
      </c>
      <c r="AG2128" s="153">
        <f t="shared" si="1034"/>
        <v>0</v>
      </c>
      <c r="AH2128" s="85">
        <f t="shared" si="1035"/>
        <v>0</v>
      </c>
      <c r="AI2128" s="81">
        <f t="shared" si="1036"/>
        <v>52</v>
      </c>
    </row>
    <row r="2129" spans="2:35" x14ac:dyDescent="0.25">
      <c r="B2129" s="50"/>
      <c r="C2129" s="85"/>
      <c r="D2129" s="283">
        <f t="shared" si="1006"/>
        <v>0</v>
      </c>
      <c r="E2129" s="50"/>
      <c r="F2129" s="50"/>
      <c r="G2129" s="50"/>
      <c r="H2129" s="50"/>
      <c r="I2129" s="50"/>
      <c r="J2129" s="50"/>
      <c r="K2129" s="50"/>
      <c r="L2129" s="50"/>
      <c r="M2129" s="50"/>
      <c r="N2129" s="50"/>
      <c r="O2129" s="50"/>
      <c r="P2129" s="50"/>
      <c r="Q2129" s="50"/>
      <c r="R2129" s="50"/>
      <c r="S2129" s="50"/>
      <c r="T2129" s="50"/>
      <c r="U2129" s="151">
        <f t="shared" si="1022"/>
        <v>0</v>
      </c>
      <c r="V2129" s="50">
        <f t="shared" si="1023"/>
        <v>0</v>
      </c>
      <c r="W2129" s="152">
        <f t="shared" si="1024"/>
        <v>0</v>
      </c>
      <c r="X2129" s="152">
        <f t="shared" si="1025"/>
        <v>0</v>
      </c>
      <c r="Y2129" s="134">
        <f t="shared" si="1026"/>
        <v>1</v>
      </c>
      <c r="Z2129" s="152">
        <f t="shared" si="1027"/>
        <v>0</v>
      </c>
      <c r="AA2129" s="152">
        <f t="shared" si="1028"/>
        <v>0</v>
      </c>
      <c r="AB2129" s="91">
        <f t="shared" si="1029"/>
        <v>0</v>
      </c>
      <c r="AC2129" s="81">
        <f t="shared" si="1030"/>
        <v>1</v>
      </c>
      <c r="AD2129" s="81">
        <f t="shared" si="1031"/>
        <v>52</v>
      </c>
      <c r="AE2129" s="81" t="str">
        <f t="shared" si="1032"/>
        <v>1-52</v>
      </c>
      <c r="AF2129" s="152">
        <f t="shared" si="1033"/>
        <v>0</v>
      </c>
      <c r="AG2129" s="153">
        <f t="shared" si="1034"/>
        <v>0</v>
      </c>
      <c r="AH2129" s="85">
        <f t="shared" si="1035"/>
        <v>0</v>
      </c>
      <c r="AI2129" s="81">
        <f t="shared" si="1036"/>
        <v>52</v>
      </c>
    </row>
    <row r="2130" spans="2:35" x14ac:dyDescent="0.25">
      <c r="B2130" s="50"/>
      <c r="C2130" s="85"/>
      <c r="D2130" s="283">
        <f t="shared" si="1006"/>
        <v>0</v>
      </c>
      <c r="E2130" s="50"/>
      <c r="F2130" s="50"/>
      <c r="G2130" s="50"/>
      <c r="H2130" s="50"/>
      <c r="I2130" s="50"/>
      <c r="J2130" s="50"/>
      <c r="K2130" s="50"/>
      <c r="L2130" s="50"/>
      <c r="M2130" s="50"/>
      <c r="N2130" s="50"/>
      <c r="O2130" s="50"/>
      <c r="P2130" s="50"/>
      <c r="Q2130" s="50"/>
      <c r="R2130" s="50"/>
      <c r="S2130" s="50"/>
      <c r="T2130" s="50"/>
      <c r="U2130" s="151">
        <f t="shared" si="1022"/>
        <v>0</v>
      </c>
      <c r="V2130" s="50">
        <f t="shared" si="1023"/>
        <v>0</v>
      </c>
      <c r="W2130" s="152">
        <f t="shared" si="1024"/>
        <v>0</v>
      </c>
      <c r="X2130" s="152">
        <f t="shared" si="1025"/>
        <v>0</v>
      </c>
      <c r="Y2130" s="134">
        <f t="shared" si="1026"/>
        <v>1</v>
      </c>
      <c r="Z2130" s="152">
        <f t="shared" si="1027"/>
        <v>0</v>
      </c>
      <c r="AA2130" s="152">
        <f t="shared" si="1028"/>
        <v>0</v>
      </c>
      <c r="AB2130" s="91">
        <f t="shared" si="1029"/>
        <v>0</v>
      </c>
      <c r="AC2130" s="81">
        <f t="shared" si="1030"/>
        <v>1</v>
      </c>
      <c r="AD2130" s="81">
        <f t="shared" si="1031"/>
        <v>52</v>
      </c>
      <c r="AE2130" s="81" t="str">
        <f t="shared" si="1032"/>
        <v>1-52</v>
      </c>
      <c r="AF2130" s="152">
        <f t="shared" si="1033"/>
        <v>0</v>
      </c>
      <c r="AG2130" s="153">
        <f t="shared" si="1034"/>
        <v>0</v>
      </c>
      <c r="AH2130" s="85">
        <f t="shared" si="1035"/>
        <v>0</v>
      </c>
      <c r="AI2130" s="81">
        <f t="shared" si="1036"/>
        <v>52</v>
      </c>
    </row>
    <row r="2131" spans="2:35" x14ac:dyDescent="0.25">
      <c r="B2131" s="50"/>
      <c r="C2131" s="85"/>
      <c r="D2131" s="283">
        <f t="shared" si="1006"/>
        <v>0</v>
      </c>
      <c r="E2131" s="50"/>
      <c r="F2131" s="50"/>
      <c r="G2131" s="50"/>
      <c r="H2131" s="50"/>
      <c r="I2131" s="50"/>
      <c r="J2131" s="50"/>
      <c r="K2131" s="50"/>
      <c r="L2131" s="50"/>
      <c r="M2131" s="50"/>
      <c r="N2131" s="50"/>
      <c r="O2131" s="50"/>
      <c r="P2131" s="50"/>
      <c r="Q2131" s="50"/>
      <c r="R2131" s="50"/>
      <c r="S2131" s="50"/>
      <c r="T2131" s="50"/>
      <c r="U2131" s="151">
        <f t="shared" si="1022"/>
        <v>0</v>
      </c>
      <c r="V2131" s="50">
        <f t="shared" si="1023"/>
        <v>0</v>
      </c>
      <c r="W2131" s="152">
        <f t="shared" si="1024"/>
        <v>0</v>
      </c>
      <c r="X2131" s="152">
        <f t="shared" si="1025"/>
        <v>0</v>
      </c>
      <c r="Y2131" s="134">
        <f t="shared" si="1026"/>
        <v>1</v>
      </c>
      <c r="Z2131" s="152">
        <f t="shared" si="1027"/>
        <v>0</v>
      </c>
      <c r="AA2131" s="152">
        <f t="shared" si="1028"/>
        <v>0</v>
      </c>
      <c r="AB2131" s="91">
        <f t="shared" si="1029"/>
        <v>0</v>
      </c>
      <c r="AC2131" s="81">
        <f t="shared" si="1030"/>
        <v>1</v>
      </c>
      <c r="AD2131" s="81">
        <f t="shared" si="1031"/>
        <v>52</v>
      </c>
      <c r="AE2131" s="81" t="str">
        <f t="shared" si="1032"/>
        <v>1-52</v>
      </c>
      <c r="AF2131" s="152">
        <f t="shared" si="1033"/>
        <v>0</v>
      </c>
      <c r="AG2131" s="153">
        <f t="shared" si="1034"/>
        <v>0</v>
      </c>
      <c r="AH2131" s="85">
        <f t="shared" si="1035"/>
        <v>0</v>
      </c>
      <c r="AI2131" s="81">
        <f t="shared" si="1036"/>
        <v>52</v>
      </c>
    </row>
    <row r="2132" spans="2:35" x14ac:dyDescent="0.25">
      <c r="B2132" s="50"/>
      <c r="C2132" s="85"/>
      <c r="D2132" s="283">
        <f t="shared" si="1006"/>
        <v>0</v>
      </c>
      <c r="E2132" s="50"/>
      <c r="F2132" s="50"/>
      <c r="G2132" s="50"/>
      <c r="H2132" s="50"/>
      <c r="I2132" s="50"/>
      <c r="J2132" s="50"/>
      <c r="K2132" s="50"/>
      <c r="L2132" s="50"/>
      <c r="M2132" s="50"/>
      <c r="N2132" s="50"/>
      <c r="O2132" s="50"/>
      <c r="P2132" s="50"/>
      <c r="Q2132" s="50"/>
      <c r="R2132" s="50"/>
      <c r="S2132" s="50"/>
      <c r="T2132" s="50"/>
      <c r="U2132" s="151">
        <f t="shared" si="1022"/>
        <v>0</v>
      </c>
      <c r="V2132" s="50">
        <f t="shared" si="1023"/>
        <v>0</v>
      </c>
      <c r="W2132" s="152">
        <f t="shared" si="1024"/>
        <v>0</v>
      </c>
      <c r="X2132" s="152">
        <f t="shared" si="1025"/>
        <v>0</v>
      </c>
      <c r="Y2132" s="134">
        <f t="shared" si="1026"/>
        <v>1</v>
      </c>
      <c r="Z2132" s="152">
        <f t="shared" si="1027"/>
        <v>0</v>
      </c>
      <c r="AA2132" s="152">
        <f t="shared" si="1028"/>
        <v>0</v>
      </c>
      <c r="AB2132" s="91">
        <f t="shared" si="1029"/>
        <v>0</v>
      </c>
      <c r="AC2132" s="81">
        <f t="shared" si="1030"/>
        <v>1</v>
      </c>
      <c r="AD2132" s="81">
        <f t="shared" si="1031"/>
        <v>52</v>
      </c>
      <c r="AE2132" s="81" t="str">
        <f t="shared" si="1032"/>
        <v>1-52</v>
      </c>
      <c r="AF2132" s="152">
        <f t="shared" si="1033"/>
        <v>0</v>
      </c>
      <c r="AG2132" s="153">
        <f t="shared" si="1034"/>
        <v>0</v>
      </c>
      <c r="AH2132" s="85">
        <f t="shared" si="1035"/>
        <v>0</v>
      </c>
      <c r="AI2132" s="81">
        <f t="shared" si="1036"/>
        <v>52</v>
      </c>
    </row>
    <row r="2133" spans="2:35" x14ac:dyDescent="0.25">
      <c r="B2133" s="50"/>
      <c r="C2133" s="85"/>
      <c r="D2133" s="283">
        <f t="shared" si="1006"/>
        <v>0</v>
      </c>
      <c r="E2133" s="50"/>
      <c r="F2133" s="50"/>
      <c r="G2133" s="50"/>
      <c r="H2133" s="50"/>
      <c r="I2133" s="50"/>
      <c r="J2133" s="50"/>
      <c r="K2133" s="50"/>
      <c r="L2133" s="50"/>
      <c r="M2133" s="50"/>
      <c r="N2133" s="50"/>
      <c r="O2133" s="50"/>
      <c r="P2133" s="50"/>
      <c r="Q2133" s="50"/>
      <c r="R2133" s="50"/>
      <c r="S2133" s="50"/>
      <c r="T2133" s="50"/>
      <c r="U2133" s="151">
        <f t="shared" si="1022"/>
        <v>0</v>
      </c>
      <c r="V2133" s="50">
        <f t="shared" si="1023"/>
        <v>0</v>
      </c>
      <c r="W2133" s="152">
        <f t="shared" si="1024"/>
        <v>0</v>
      </c>
      <c r="X2133" s="152">
        <f t="shared" si="1025"/>
        <v>0</v>
      </c>
      <c r="Y2133" s="134">
        <f t="shared" si="1026"/>
        <v>1</v>
      </c>
      <c r="Z2133" s="152">
        <f t="shared" si="1027"/>
        <v>0</v>
      </c>
      <c r="AA2133" s="152">
        <f t="shared" si="1028"/>
        <v>0</v>
      </c>
      <c r="AB2133" s="91">
        <f t="shared" si="1029"/>
        <v>0</v>
      </c>
      <c r="AC2133" s="81">
        <f t="shared" si="1030"/>
        <v>1</v>
      </c>
      <c r="AD2133" s="81">
        <f t="shared" si="1031"/>
        <v>52</v>
      </c>
      <c r="AE2133" s="81" t="str">
        <f t="shared" si="1032"/>
        <v>1-52</v>
      </c>
      <c r="AF2133" s="152">
        <f t="shared" si="1033"/>
        <v>0</v>
      </c>
      <c r="AG2133" s="153">
        <f t="shared" si="1034"/>
        <v>0</v>
      </c>
      <c r="AH2133" s="85">
        <f t="shared" si="1035"/>
        <v>0</v>
      </c>
      <c r="AI2133" s="81">
        <f t="shared" si="1036"/>
        <v>52</v>
      </c>
    </row>
    <row r="2134" spans="2:35" x14ac:dyDescent="0.25">
      <c r="B2134" s="50"/>
      <c r="C2134" s="85"/>
      <c r="D2134" s="283">
        <f t="shared" si="1006"/>
        <v>0</v>
      </c>
      <c r="E2134" s="50"/>
      <c r="F2134" s="50"/>
      <c r="G2134" s="50"/>
      <c r="H2134" s="50"/>
      <c r="I2134" s="50"/>
      <c r="J2134" s="50"/>
      <c r="K2134" s="50"/>
      <c r="L2134" s="50"/>
      <c r="M2134" s="50"/>
      <c r="N2134" s="50"/>
      <c r="O2134" s="50"/>
      <c r="P2134" s="50"/>
      <c r="Q2134" s="50"/>
      <c r="R2134" s="50"/>
      <c r="S2134" s="50"/>
      <c r="T2134" s="50"/>
      <c r="U2134" s="151">
        <f t="shared" si="1022"/>
        <v>0</v>
      </c>
      <c r="V2134" s="50">
        <f t="shared" si="1023"/>
        <v>0</v>
      </c>
      <c r="W2134" s="152">
        <f t="shared" si="1024"/>
        <v>0</v>
      </c>
      <c r="X2134" s="152">
        <f t="shared" si="1025"/>
        <v>0</v>
      </c>
      <c r="Y2134" s="134">
        <f t="shared" si="1026"/>
        <v>1</v>
      </c>
      <c r="Z2134" s="152">
        <f t="shared" si="1027"/>
        <v>0</v>
      </c>
      <c r="AA2134" s="152">
        <f t="shared" si="1028"/>
        <v>0</v>
      </c>
      <c r="AB2134" s="91">
        <f t="shared" si="1029"/>
        <v>0</v>
      </c>
      <c r="AC2134" s="81">
        <f t="shared" si="1030"/>
        <v>1</v>
      </c>
      <c r="AD2134" s="81">
        <f t="shared" si="1031"/>
        <v>52</v>
      </c>
      <c r="AE2134" s="81" t="str">
        <f t="shared" si="1032"/>
        <v>1-52</v>
      </c>
      <c r="AF2134" s="152">
        <f t="shared" si="1033"/>
        <v>0</v>
      </c>
      <c r="AG2134" s="153">
        <f t="shared" si="1034"/>
        <v>0</v>
      </c>
      <c r="AH2134" s="85">
        <f t="shared" si="1035"/>
        <v>0</v>
      </c>
      <c r="AI2134" s="81">
        <f t="shared" si="1036"/>
        <v>52</v>
      </c>
    </row>
    <row r="2135" spans="2:35" x14ac:dyDescent="0.25">
      <c r="B2135" s="50"/>
      <c r="C2135" s="85"/>
      <c r="D2135" s="283">
        <f t="shared" si="1006"/>
        <v>0</v>
      </c>
      <c r="E2135" s="50"/>
      <c r="F2135" s="50"/>
      <c r="G2135" s="50"/>
      <c r="H2135" s="50"/>
      <c r="I2135" s="50"/>
      <c r="J2135" s="50"/>
      <c r="K2135" s="50"/>
      <c r="L2135" s="50"/>
      <c r="M2135" s="50"/>
      <c r="N2135" s="50"/>
      <c r="O2135" s="50"/>
      <c r="P2135" s="50"/>
      <c r="Q2135" s="50"/>
      <c r="R2135" s="50"/>
      <c r="S2135" s="50"/>
      <c r="T2135" s="50"/>
      <c r="U2135" s="151">
        <f t="shared" si="1022"/>
        <v>0</v>
      </c>
      <c r="V2135" s="50">
        <f t="shared" si="1023"/>
        <v>0</v>
      </c>
      <c r="W2135" s="152">
        <f t="shared" si="1024"/>
        <v>0</v>
      </c>
      <c r="X2135" s="152">
        <f t="shared" si="1025"/>
        <v>0</v>
      </c>
      <c r="Y2135" s="134">
        <f t="shared" si="1026"/>
        <v>1</v>
      </c>
      <c r="Z2135" s="152">
        <f t="shared" si="1027"/>
        <v>0</v>
      </c>
      <c r="AA2135" s="152">
        <f t="shared" si="1028"/>
        <v>0</v>
      </c>
      <c r="AB2135" s="91">
        <f t="shared" si="1029"/>
        <v>0</v>
      </c>
      <c r="AC2135" s="81">
        <f t="shared" si="1030"/>
        <v>1</v>
      </c>
      <c r="AD2135" s="81">
        <f t="shared" si="1031"/>
        <v>52</v>
      </c>
      <c r="AE2135" s="81" t="str">
        <f t="shared" si="1032"/>
        <v>1-52</v>
      </c>
      <c r="AF2135" s="152">
        <f t="shared" si="1033"/>
        <v>0</v>
      </c>
      <c r="AG2135" s="153">
        <f t="shared" si="1034"/>
        <v>0</v>
      </c>
      <c r="AH2135" s="85">
        <f t="shared" si="1035"/>
        <v>0</v>
      </c>
      <c r="AI2135" s="81">
        <f t="shared" si="1036"/>
        <v>52</v>
      </c>
    </row>
    <row r="2136" spans="2:35" x14ac:dyDescent="0.25">
      <c r="B2136" s="50"/>
      <c r="C2136" s="85"/>
      <c r="D2136" s="283">
        <f t="shared" si="1006"/>
        <v>0</v>
      </c>
      <c r="E2136" s="50"/>
      <c r="F2136" s="50"/>
      <c r="G2136" s="50"/>
      <c r="H2136" s="50"/>
      <c r="I2136" s="50"/>
      <c r="J2136" s="50"/>
      <c r="K2136" s="50"/>
      <c r="L2136" s="50"/>
      <c r="M2136" s="50"/>
      <c r="N2136" s="50"/>
      <c r="O2136" s="50"/>
      <c r="P2136" s="50"/>
      <c r="Q2136" s="50"/>
      <c r="R2136" s="50"/>
      <c r="S2136" s="50"/>
      <c r="T2136" s="50"/>
      <c r="U2136" s="151">
        <f t="shared" si="1022"/>
        <v>0</v>
      </c>
      <c r="V2136" s="50">
        <f t="shared" si="1023"/>
        <v>0</v>
      </c>
      <c r="W2136" s="152">
        <f t="shared" si="1024"/>
        <v>0</v>
      </c>
      <c r="X2136" s="152">
        <f t="shared" si="1025"/>
        <v>0</v>
      </c>
      <c r="Y2136" s="134">
        <f t="shared" si="1026"/>
        <v>1</v>
      </c>
      <c r="Z2136" s="152">
        <f t="shared" si="1027"/>
        <v>0</v>
      </c>
      <c r="AA2136" s="152">
        <f t="shared" si="1028"/>
        <v>0</v>
      </c>
      <c r="AB2136" s="91">
        <f t="shared" si="1029"/>
        <v>0</v>
      </c>
      <c r="AC2136" s="81">
        <f t="shared" si="1030"/>
        <v>1</v>
      </c>
      <c r="AD2136" s="81">
        <f t="shared" si="1031"/>
        <v>52</v>
      </c>
      <c r="AE2136" s="81" t="str">
        <f t="shared" si="1032"/>
        <v>1-52</v>
      </c>
      <c r="AF2136" s="152">
        <f t="shared" si="1033"/>
        <v>0</v>
      </c>
      <c r="AG2136" s="153">
        <f t="shared" si="1034"/>
        <v>0</v>
      </c>
      <c r="AH2136" s="85">
        <f t="shared" si="1035"/>
        <v>0</v>
      </c>
      <c r="AI2136" s="81">
        <f t="shared" si="1036"/>
        <v>52</v>
      </c>
    </row>
    <row r="2137" spans="2:35" x14ac:dyDescent="0.25">
      <c r="B2137" s="50"/>
      <c r="C2137" s="85"/>
      <c r="D2137" s="283">
        <f t="shared" si="1006"/>
        <v>0</v>
      </c>
      <c r="E2137" s="50"/>
      <c r="F2137" s="50"/>
      <c r="G2137" s="50"/>
      <c r="H2137" s="50"/>
      <c r="I2137" s="50"/>
      <c r="J2137" s="50"/>
      <c r="K2137" s="50"/>
      <c r="L2137" s="50"/>
      <c r="M2137" s="50"/>
      <c r="N2137" s="50"/>
      <c r="O2137" s="50"/>
      <c r="P2137" s="50"/>
      <c r="Q2137" s="50"/>
      <c r="R2137" s="50"/>
      <c r="S2137" s="50"/>
      <c r="T2137" s="50"/>
      <c r="U2137" s="151">
        <f t="shared" si="1022"/>
        <v>0</v>
      </c>
      <c r="V2137" s="50">
        <f t="shared" si="1023"/>
        <v>0</v>
      </c>
      <c r="W2137" s="152">
        <f t="shared" si="1024"/>
        <v>0</v>
      </c>
      <c r="X2137" s="152">
        <f t="shared" si="1025"/>
        <v>0</v>
      </c>
      <c r="Y2137" s="134">
        <f t="shared" si="1026"/>
        <v>1</v>
      </c>
      <c r="Z2137" s="152">
        <f t="shared" si="1027"/>
        <v>0</v>
      </c>
      <c r="AA2137" s="152">
        <f t="shared" si="1028"/>
        <v>0</v>
      </c>
      <c r="AB2137" s="91">
        <f t="shared" si="1029"/>
        <v>0</v>
      </c>
      <c r="AC2137" s="81">
        <f t="shared" si="1030"/>
        <v>1</v>
      </c>
      <c r="AD2137" s="81">
        <f t="shared" si="1031"/>
        <v>52</v>
      </c>
      <c r="AE2137" s="81" t="str">
        <f t="shared" si="1032"/>
        <v>1-52</v>
      </c>
      <c r="AF2137" s="152">
        <f t="shared" si="1033"/>
        <v>0</v>
      </c>
      <c r="AG2137" s="153">
        <f t="shared" si="1034"/>
        <v>0</v>
      </c>
      <c r="AH2137" s="85">
        <f t="shared" si="1035"/>
        <v>0</v>
      </c>
      <c r="AI2137" s="81">
        <f t="shared" si="1036"/>
        <v>52</v>
      </c>
    </row>
    <row r="2138" spans="2:35" x14ac:dyDescent="0.25">
      <c r="B2138" s="50"/>
      <c r="C2138" s="85"/>
      <c r="D2138" s="283">
        <f t="shared" si="1006"/>
        <v>0</v>
      </c>
      <c r="E2138" s="50"/>
      <c r="F2138" s="50"/>
      <c r="G2138" s="50"/>
      <c r="H2138" s="50"/>
      <c r="I2138" s="50"/>
      <c r="J2138" s="50"/>
      <c r="K2138" s="50"/>
      <c r="L2138" s="50"/>
      <c r="M2138" s="50"/>
      <c r="N2138" s="50"/>
      <c r="O2138" s="50"/>
      <c r="P2138" s="50"/>
      <c r="Q2138" s="50"/>
      <c r="R2138" s="50"/>
      <c r="S2138" s="50"/>
      <c r="T2138" s="50"/>
      <c r="U2138" s="151">
        <f t="shared" si="1022"/>
        <v>0</v>
      </c>
      <c r="V2138" s="50">
        <f t="shared" si="1023"/>
        <v>0</v>
      </c>
      <c r="W2138" s="152">
        <f t="shared" si="1024"/>
        <v>0</v>
      </c>
      <c r="X2138" s="152">
        <f t="shared" si="1025"/>
        <v>0</v>
      </c>
      <c r="Y2138" s="134">
        <f t="shared" si="1026"/>
        <v>1</v>
      </c>
      <c r="Z2138" s="152">
        <f t="shared" si="1027"/>
        <v>0</v>
      </c>
      <c r="AA2138" s="152">
        <f t="shared" si="1028"/>
        <v>0</v>
      </c>
      <c r="AB2138" s="91">
        <f t="shared" si="1029"/>
        <v>0</v>
      </c>
      <c r="AC2138" s="81">
        <f t="shared" si="1030"/>
        <v>1</v>
      </c>
      <c r="AD2138" s="81">
        <f t="shared" si="1031"/>
        <v>52</v>
      </c>
      <c r="AE2138" s="81" t="str">
        <f t="shared" si="1032"/>
        <v>1-52</v>
      </c>
      <c r="AF2138" s="152">
        <f t="shared" si="1033"/>
        <v>0</v>
      </c>
      <c r="AG2138" s="153">
        <f t="shared" si="1034"/>
        <v>0</v>
      </c>
      <c r="AH2138" s="85">
        <f t="shared" si="1035"/>
        <v>0</v>
      </c>
      <c r="AI2138" s="81">
        <f t="shared" si="1036"/>
        <v>52</v>
      </c>
    </row>
    <row r="2139" spans="2:35" x14ac:dyDescent="0.25">
      <c r="B2139" s="50"/>
      <c r="C2139" s="85"/>
      <c r="D2139" s="283">
        <f t="shared" si="1006"/>
        <v>0</v>
      </c>
      <c r="E2139" s="50"/>
      <c r="F2139" s="50"/>
      <c r="G2139" s="50"/>
      <c r="H2139" s="50"/>
      <c r="I2139" s="50"/>
      <c r="J2139" s="50"/>
      <c r="K2139" s="50"/>
      <c r="L2139" s="50"/>
      <c r="M2139" s="50"/>
      <c r="N2139" s="50"/>
      <c r="O2139" s="50"/>
      <c r="P2139" s="50"/>
      <c r="Q2139" s="50"/>
      <c r="R2139" s="50"/>
      <c r="S2139" s="50"/>
      <c r="T2139" s="50"/>
      <c r="U2139" s="151">
        <f t="shared" si="1022"/>
        <v>0</v>
      </c>
      <c r="V2139" s="50">
        <f t="shared" si="1023"/>
        <v>0</v>
      </c>
      <c r="W2139" s="152">
        <f t="shared" si="1024"/>
        <v>0</v>
      </c>
      <c r="X2139" s="152">
        <f t="shared" si="1025"/>
        <v>0</v>
      </c>
      <c r="Y2139" s="134">
        <f t="shared" si="1026"/>
        <v>1</v>
      </c>
      <c r="Z2139" s="152">
        <f t="shared" si="1027"/>
        <v>0</v>
      </c>
      <c r="AA2139" s="152">
        <f t="shared" si="1028"/>
        <v>0</v>
      </c>
      <c r="AB2139" s="91">
        <f t="shared" si="1029"/>
        <v>0</v>
      </c>
      <c r="AC2139" s="81">
        <f t="shared" si="1030"/>
        <v>1</v>
      </c>
      <c r="AD2139" s="81">
        <f t="shared" si="1031"/>
        <v>52</v>
      </c>
      <c r="AE2139" s="81" t="str">
        <f t="shared" si="1032"/>
        <v>1-52</v>
      </c>
      <c r="AF2139" s="152">
        <f t="shared" si="1033"/>
        <v>0</v>
      </c>
      <c r="AG2139" s="153">
        <f t="shared" si="1034"/>
        <v>0</v>
      </c>
      <c r="AH2139" s="85">
        <f t="shared" si="1035"/>
        <v>0</v>
      </c>
      <c r="AI2139" s="81">
        <f t="shared" si="1036"/>
        <v>52</v>
      </c>
    </row>
    <row r="2140" spans="2:35" x14ac:dyDescent="0.25">
      <c r="B2140" s="50"/>
      <c r="C2140" s="85"/>
      <c r="D2140" s="283">
        <f t="shared" si="1006"/>
        <v>0</v>
      </c>
      <c r="E2140" s="50"/>
      <c r="F2140" s="50"/>
      <c r="G2140" s="50"/>
      <c r="H2140" s="50"/>
      <c r="I2140" s="50"/>
      <c r="J2140" s="50"/>
      <c r="K2140" s="50"/>
      <c r="L2140" s="50"/>
      <c r="M2140" s="50"/>
      <c r="N2140" s="50"/>
      <c r="O2140" s="50"/>
      <c r="P2140" s="50"/>
      <c r="Q2140" s="50"/>
      <c r="R2140" s="50"/>
      <c r="S2140" s="50"/>
      <c r="T2140" s="50"/>
      <c r="U2140" s="151">
        <f t="shared" si="1022"/>
        <v>0</v>
      </c>
      <c r="V2140" s="50">
        <f t="shared" si="1023"/>
        <v>0</v>
      </c>
      <c r="W2140" s="152">
        <f t="shared" si="1024"/>
        <v>0</v>
      </c>
      <c r="X2140" s="152">
        <f t="shared" si="1025"/>
        <v>0</v>
      </c>
      <c r="Y2140" s="134">
        <f t="shared" si="1026"/>
        <v>1</v>
      </c>
      <c r="Z2140" s="152">
        <f t="shared" si="1027"/>
        <v>0</v>
      </c>
      <c r="AA2140" s="152">
        <f t="shared" si="1028"/>
        <v>0</v>
      </c>
      <c r="AB2140" s="91">
        <f t="shared" si="1029"/>
        <v>0</v>
      </c>
      <c r="AC2140" s="81">
        <f t="shared" si="1030"/>
        <v>1</v>
      </c>
      <c r="AD2140" s="81">
        <f t="shared" si="1031"/>
        <v>52</v>
      </c>
      <c r="AE2140" s="81" t="str">
        <f t="shared" si="1032"/>
        <v>1-52</v>
      </c>
      <c r="AF2140" s="152">
        <f t="shared" si="1033"/>
        <v>0</v>
      </c>
      <c r="AG2140" s="153">
        <f t="shared" si="1034"/>
        <v>0</v>
      </c>
      <c r="AH2140" s="85">
        <f t="shared" si="1035"/>
        <v>0</v>
      </c>
      <c r="AI2140" s="81">
        <f t="shared" si="1036"/>
        <v>52</v>
      </c>
    </row>
    <row r="2141" spans="2:35" x14ac:dyDescent="0.25">
      <c r="B2141" s="50"/>
      <c r="C2141" s="85"/>
      <c r="D2141" s="283">
        <f t="shared" ref="D2141:D2204" si="1037">IF(C2141=C2142,0,1)</f>
        <v>0</v>
      </c>
      <c r="E2141" s="50"/>
      <c r="F2141" s="50"/>
      <c r="G2141" s="50"/>
      <c r="H2141" s="50"/>
      <c r="I2141" s="50"/>
      <c r="J2141" s="50"/>
      <c r="K2141" s="50"/>
      <c r="L2141" s="50"/>
      <c r="M2141" s="50"/>
      <c r="N2141" s="50"/>
      <c r="O2141" s="50"/>
      <c r="P2141" s="50"/>
      <c r="Q2141" s="50"/>
      <c r="R2141" s="50"/>
      <c r="S2141" s="50"/>
      <c r="T2141" s="50"/>
      <c r="U2141" s="151">
        <f t="shared" ref="U2141:U2204" si="1038">+J2141-I2141</f>
        <v>0</v>
      </c>
      <c r="V2141" s="50">
        <f t="shared" ref="V2141:V2204" si="1039">IF(AND(G2141&lt;&gt;"",H2141&lt;&gt;""),1,0)</f>
        <v>0</v>
      </c>
      <c r="W2141" s="152">
        <f t="shared" ref="W2141:W2204" si="1040">IF(OR(V2141=0,G2141="",H2141=""),0,IF(AND(V2141=1,U2141&lt;1,I2141=J2141,(H2141-G2141)&lt;=0.2075),H2141-G2141,IF(AND(V2141=1,U2141&lt;1,I2141=J2141,(H2141-G2141)&gt;0.2075),H2141-G2141-0.083,IF(AND(V2141=1,U2141&gt;1),((U2141-1)*0.3541)+(H2141-$AE$5)+($AF$5-G2141-0.083),IF(AND(V2141=1,U2141=1,I2141&lt;&gt;J2141,(H2141-G2141)&lt;=0.332),(H2141-$AE$5)+($AF$5-G2141)-0.166,(H2141-$AE$5)+($AF$5-G2141))))))</f>
        <v>0</v>
      </c>
      <c r="X2141" s="152">
        <f t="shared" ref="X2141:X2204" si="1041">IF(OR(V2141=0,G2141="",H2141=""),0,IF(AND(V2141=1,U2141&lt;1,I2141=J2141,(H2141-G2141)&lt;=0.2075),H2141-G2141,IF(AND(V2141=1,U2141&lt;1,I2141=J2141,(H2141-G2141)&gt;0.2075),H2141-G2141-0.04167,IF(AND(V2141=1,U2141&gt;1),((U2141-1)*0.583)+(H2141-$AE$3)+($AF$3-G2141-0.04167),IF(AND(V2141=1,U2141=1,I2141&lt;&gt;J2141,(H2141-G2141)&lt;=0.332),(H2141-$AE$3)+($AF$3-G2141)-0.166,(H2141-$AE$3)+($AF$3-G2141))))))</f>
        <v>0</v>
      </c>
      <c r="Y2141" s="134">
        <f t="shared" ref="Y2141:Y2204" si="1042">IFERROR(IF(H2141&gt;VLOOKUP(T2141,$AH$2:$AI$5,2,0),0,1),1)</f>
        <v>1</v>
      </c>
      <c r="Z2141" s="152">
        <f t="shared" ref="Z2141:Z2204" si="1043">IF(Y2141=1,0,($AF$3-H2141))</f>
        <v>0</v>
      </c>
      <c r="AA2141" s="152">
        <f t="shared" ref="AA2141:AA2204" si="1044">X2141+Z2141</f>
        <v>0</v>
      </c>
      <c r="AB2141" s="91">
        <f t="shared" ref="AB2141:AB2204" si="1045">DAY(J2141)</f>
        <v>0</v>
      </c>
      <c r="AC2141" s="81">
        <f t="shared" ref="AC2141:AC2204" si="1046">MONTH(J2141)</f>
        <v>1</v>
      </c>
      <c r="AD2141" s="81">
        <f t="shared" ref="AD2141:AD2204" si="1047">WEEKNUM(J2141,21)</f>
        <v>52</v>
      </c>
      <c r="AE2141" s="81" t="str">
        <f t="shared" ref="AE2141:AE2204" si="1048">AC2141&amp;"-"&amp;AD2141</f>
        <v>1-52</v>
      </c>
      <c r="AF2141" s="152">
        <f t="shared" ref="AF2141:AF2204" si="1049">IFERROR(IF(OR(AH2141=0,M2141="",N2141=""),0,IF(AND(AH2141=1,AG2141&lt;1,K2141=L2141,(N2141-M2141)&lt;=0.2075),N2141-M2141,IF(AND(AH2141=1,AG2141&lt;1,K2141=L2141,(N2141-M2141)&gt;0.2075),N2141-M2141-0.083,IF(AND(AH2141=1,AG2141&gt;1),((AG2141-1)*0.3541)+(N2141-$AE$5)+($AF$5-M2141-0.083),IF(AND(AH2141=1,AG2141=1,K2141&lt;&gt;L2141,(N2141-M2141)&lt;=0.332),(N2141-$AE$5)+($AF$5-M2141)-0.166,(N2141-$AE$5)+($AF$5-M2141)))))),"")</f>
        <v>0</v>
      </c>
      <c r="AG2141" s="153">
        <f t="shared" ref="AG2141:AG2204" si="1050">(L2141-K2141)</f>
        <v>0</v>
      </c>
      <c r="AH2141" s="85">
        <f t="shared" ref="AH2141:AH2204" si="1051">IF(AND(R2141&lt;&gt;"",S2141&lt;&gt;""),1,0)</f>
        <v>0</v>
      </c>
      <c r="AI2141" s="81">
        <f t="shared" ref="AI2141:AI2204" si="1052">WEEKNUM(L2141,21)</f>
        <v>52</v>
      </c>
    </row>
    <row r="2142" spans="2:35" x14ac:dyDescent="0.25">
      <c r="B2142" s="50"/>
      <c r="C2142" s="85"/>
      <c r="D2142" s="283">
        <f t="shared" si="1037"/>
        <v>0</v>
      </c>
      <c r="E2142" s="50"/>
      <c r="F2142" s="50"/>
      <c r="G2142" s="50"/>
      <c r="H2142" s="50"/>
      <c r="I2142" s="50"/>
      <c r="J2142" s="50"/>
      <c r="K2142" s="50"/>
      <c r="L2142" s="50"/>
      <c r="M2142" s="50"/>
      <c r="N2142" s="50"/>
      <c r="O2142" s="50"/>
      <c r="P2142" s="50"/>
      <c r="Q2142" s="50"/>
      <c r="R2142" s="50"/>
      <c r="S2142" s="50"/>
      <c r="T2142" s="50"/>
      <c r="U2142" s="151">
        <f t="shared" si="1038"/>
        <v>0</v>
      </c>
      <c r="V2142" s="50">
        <f t="shared" si="1039"/>
        <v>0</v>
      </c>
      <c r="W2142" s="152">
        <f t="shared" si="1040"/>
        <v>0</v>
      </c>
      <c r="X2142" s="152">
        <f t="shared" si="1041"/>
        <v>0</v>
      </c>
      <c r="Y2142" s="134">
        <f t="shared" si="1042"/>
        <v>1</v>
      </c>
      <c r="Z2142" s="152">
        <f t="shared" si="1043"/>
        <v>0</v>
      </c>
      <c r="AA2142" s="152">
        <f t="shared" si="1044"/>
        <v>0</v>
      </c>
      <c r="AB2142" s="91">
        <f t="shared" si="1045"/>
        <v>0</v>
      </c>
      <c r="AC2142" s="81">
        <f t="shared" si="1046"/>
        <v>1</v>
      </c>
      <c r="AD2142" s="81">
        <f t="shared" si="1047"/>
        <v>52</v>
      </c>
      <c r="AE2142" s="81" t="str">
        <f t="shared" si="1048"/>
        <v>1-52</v>
      </c>
      <c r="AF2142" s="152">
        <f t="shared" si="1049"/>
        <v>0</v>
      </c>
      <c r="AG2142" s="153">
        <f t="shared" si="1050"/>
        <v>0</v>
      </c>
      <c r="AH2142" s="85">
        <f t="shared" si="1051"/>
        <v>0</v>
      </c>
      <c r="AI2142" s="81">
        <f t="shared" si="1052"/>
        <v>52</v>
      </c>
    </row>
    <row r="2143" spans="2:35" x14ac:dyDescent="0.25">
      <c r="B2143" s="50"/>
      <c r="C2143" s="85"/>
      <c r="D2143" s="283">
        <f t="shared" si="1037"/>
        <v>0</v>
      </c>
      <c r="E2143" s="50"/>
      <c r="F2143" s="50"/>
      <c r="G2143" s="50"/>
      <c r="H2143" s="50"/>
      <c r="I2143" s="50"/>
      <c r="J2143" s="50"/>
      <c r="K2143" s="50"/>
      <c r="L2143" s="50"/>
      <c r="M2143" s="50"/>
      <c r="N2143" s="50"/>
      <c r="O2143" s="50"/>
      <c r="P2143" s="50"/>
      <c r="Q2143" s="50"/>
      <c r="R2143" s="50"/>
      <c r="S2143" s="50"/>
      <c r="T2143" s="50"/>
      <c r="U2143" s="151">
        <f t="shared" si="1038"/>
        <v>0</v>
      </c>
      <c r="V2143" s="50">
        <f t="shared" si="1039"/>
        <v>0</v>
      </c>
      <c r="W2143" s="152">
        <f t="shared" si="1040"/>
        <v>0</v>
      </c>
      <c r="X2143" s="152">
        <f t="shared" si="1041"/>
        <v>0</v>
      </c>
      <c r="Y2143" s="134">
        <f t="shared" si="1042"/>
        <v>1</v>
      </c>
      <c r="Z2143" s="152">
        <f t="shared" si="1043"/>
        <v>0</v>
      </c>
      <c r="AA2143" s="152">
        <f t="shared" si="1044"/>
        <v>0</v>
      </c>
      <c r="AB2143" s="91">
        <f t="shared" si="1045"/>
        <v>0</v>
      </c>
      <c r="AC2143" s="81">
        <f t="shared" si="1046"/>
        <v>1</v>
      </c>
      <c r="AD2143" s="81">
        <f t="shared" si="1047"/>
        <v>52</v>
      </c>
      <c r="AE2143" s="81" t="str">
        <f t="shared" si="1048"/>
        <v>1-52</v>
      </c>
      <c r="AF2143" s="152">
        <f t="shared" si="1049"/>
        <v>0</v>
      </c>
      <c r="AG2143" s="153">
        <f t="shared" si="1050"/>
        <v>0</v>
      </c>
      <c r="AH2143" s="85">
        <f t="shared" si="1051"/>
        <v>0</v>
      </c>
      <c r="AI2143" s="81">
        <f t="shared" si="1052"/>
        <v>52</v>
      </c>
    </row>
    <row r="2144" spans="2:35" x14ac:dyDescent="0.25">
      <c r="B2144" s="50"/>
      <c r="C2144" s="85"/>
      <c r="D2144" s="283">
        <f t="shared" si="1037"/>
        <v>0</v>
      </c>
      <c r="E2144" s="50"/>
      <c r="F2144" s="50"/>
      <c r="G2144" s="50"/>
      <c r="H2144" s="50"/>
      <c r="I2144" s="50"/>
      <c r="J2144" s="50"/>
      <c r="K2144" s="50"/>
      <c r="L2144" s="50"/>
      <c r="M2144" s="50"/>
      <c r="N2144" s="50"/>
      <c r="O2144" s="50"/>
      <c r="P2144" s="50"/>
      <c r="Q2144" s="50"/>
      <c r="R2144" s="50"/>
      <c r="S2144" s="50"/>
      <c r="T2144" s="50"/>
      <c r="U2144" s="151">
        <f t="shared" si="1038"/>
        <v>0</v>
      </c>
      <c r="V2144" s="50">
        <f t="shared" si="1039"/>
        <v>0</v>
      </c>
      <c r="W2144" s="152">
        <f t="shared" si="1040"/>
        <v>0</v>
      </c>
      <c r="X2144" s="152">
        <f t="shared" si="1041"/>
        <v>0</v>
      </c>
      <c r="Y2144" s="134">
        <f t="shared" si="1042"/>
        <v>1</v>
      </c>
      <c r="Z2144" s="152">
        <f t="shared" si="1043"/>
        <v>0</v>
      </c>
      <c r="AA2144" s="152">
        <f t="shared" si="1044"/>
        <v>0</v>
      </c>
      <c r="AB2144" s="91">
        <f t="shared" si="1045"/>
        <v>0</v>
      </c>
      <c r="AC2144" s="81">
        <f t="shared" si="1046"/>
        <v>1</v>
      </c>
      <c r="AD2144" s="81">
        <f t="shared" si="1047"/>
        <v>52</v>
      </c>
      <c r="AE2144" s="81" t="str">
        <f t="shared" si="1048"/>
        <v>1-52</v>
      </c>
      <c r="AF2144" s="152">
        <f t="shared" si="1049"/>
        <v>0</v>
      </c>
      <c r="AG2144" s="153">
        <f t="shared" si="1050"/>
        <v>0</v>
      </c>
      <c r="AH2144" s="85">
        <f t="shared" si="1051"/>
        <v>0</v>
      </c>
      <c r="AI2144" s="81">
        <f t="shared" si="1052"/>
        <v>52</v>
      </c>
    </row>
    <row r="2145" spans="2:35" x14ac:dyDescent="0.25">
      <c r="B2145" s="50"/>
      <c r="C2145" s="85"/>
      <c r="D2145" s="283">
        <f t="shared" si="1037"/>
        <v>0</v>
      </c>
      <c r="E2145" s="50"/>
      <c r="F2145" s="50"/>
      <c r="G2145" s="50"/>
      <c r="H2145" s="50"/>
      <c r="I2145" s="50"/>
      <c r="J2145" s="50"/>
      <c r="K2145" s="50"/>
      <c r="L2145" s="50"/>
      <c r="M2145" s="50"/>
      <c r="N2145" s="50"/>
      <c r="O2145" s="50"/>
      <c r="P2145" s="50"/>
      <c r="Q2145" s="50"/>
      <c r="R2145" s="50"/>
      <c r="S2145" s="50"/>
      <c r="T2145" s="50"/>
      <c r="U2145" s="151">
        <f t="shared" si="1038"/>
        <v>0</v>
      </c>
      <c r="V2145" s="50">
        <f t="shared" si="1039"/>
        <v>0</v>
      </c>
      <c r="W2145" s="152">
        <f t="shared" si="1040"/>
        <v>0</v>
      </c>
      <c r="X2145" s="152">
        <f t="shared" si="1041"/>
        <v>0</v>
      </c>
      <c r="Y2145" s="134">
        <f t="shared" si="1042"/>
        <v>1</v>
      </c>
      <c r="Z2145" s="152">
        <f t="shared" si="1043"/>
        <v>0</v>
      </c>
      <c r="AA2145" s="152">
        <f t="shared" si="1044"/>
        <v>0</v>
      </c>
      <c r="AB2145" s="91">
        <f t="shared" si="1045"/>
        <v>0</v>
      </c>
      <c r="AC2145" s="81">
        <f t="shared" si="1046"/>
        <v>1</v>
      </c>
      <c r="AD2145" s="81">
        <f t="shared" si="1047"/>
        <v>52</v>
      </c>
      <c r="AE2145" s="81" t="str">
        <f t="shared" si="1048"/>
        <v>1-52</v>
      </c>
      <c r="AF2145" s="152">
        <f t="shared" si="1049"/>
        <v>0</v>
      </c>
      <c r="AG2145" s="153">
        <f t="shared" si="1050"/>
        <v>0</v>
      </c>
      <c r="AH2145" s="85">
        <f t="shared" si="1051"/>
        <v>0</v>
      </c>
      <c r="AI2145" s="81">
        <f t="shared" si="1052"/>
        <v>52</v>
      </c>
    </row>
    <row r="2146" spans="2:35" x14ac:dyDescent="0.25">
      <c r="B2146" s="50"/>
      <c r="C2146" s="85"/>
      <c r="D2146" s="283">
        <f t="shared" si="1037"/>
        <v>0</v>
      </c>
      <c r="E2146" s="50"/>
      <c r="F2146" s="50"/>
      <c r="G2146" s="50"/>
      <c r="H2146" s="50"/>
      <c r="I2146" s="50"/>
      <c r="J2146" s="50"/>
      <c r="K2146" s="50"/>
      <c r="L2146" s="50"/>
      <c r="M2146" s="50"/>
      <c r="N2146" s="50"/>
      <c r="O2146" s="50"/>
      <c r="P2146" s="50"/>
      <c r="Q2146" s="50"/>
      <c r="R2146" s="50"/>
      <c r="S2146" s="50"/>
      <c r="T2146" s="50"/>
      <c r="U2146" s="151">
        <f t="shared" si="1038"/>
        <v>0</v>
      </c>
      <c r="V2146" s="50">
        <f t="shared" si="1039"/>
        <v>0</v>
      </c>
      <c r="W2146" s="152">
        <f t="shared" si="1040"/>
        <v>0</v>
      </c>
      <c r="X2146" s="152">
        <f t="shared" si="1041"/>
        <v>0</v>
      </c>
      <c r="Y2146" s="134">
        <f t="shared" si="1042"/>
        <v>1</v>
      </c>
      <c r="Z2146" s="152">
        <f t="shared" si="1043"/>
        <v>0</v>
      </c>
      <c r="AA2146" s="152">
        <f t="shared" si="1044"/>
        <v>0</v>
      </c>
      <c r="AB2146" s="91">
        <f t="shared" si="1045"/>
        <v>0</v>
      </c>
      <c r="AC2146" s="81">
        <f t="shared" si="1046"/>
        <v>1</v>
      </c>
      <c r="AD2146" s="81">
        <f t="shared" si="1047"/>
        <v>52</v>
      </c>
      <c r="AE2146" s="81" t="str">
        <f t="shared" si="1048"/>
        <v>1-52</v>
      </c>
      <c r="AF2146" s="152">
        <f t="shared" si="1049"/>
        <v>0</v>
      </c>
      <c r="AG2146" s="153">
        <f t="shared" si="1050"/>
        <v>0</v>
      </c>
      <c r="AH2146" s="85">
        <f t="shared" si="1051"/>
        <v>0</v>
      </c>
      <c r="AI2146" s="81">
        <f t="shared" si="1052"/>
        <v>52</v>
      </c>
    </row>
    <row r="2147" spans="2:35" x14ac:dyDescent="0.25">
      <c r="B2147" s="50"/>
      <c r="C2147" s="85"/>
      <c r="D2147" s="283">
        <f t="shared" si="1037"/>
        <v>0</v>
      </c>
      <c r="E2147" s="50"/>
      <c r="F2147" s="50"/>
      <c r="G2147" s="50"/>
      <c r="H2147" s="50"/>
      <c r="I2147" s="50"/>
      <c r="J2147" s="50"/>
      <c r="K2147" s="50"/>
      <c r="L2147" s="50"/>
      <c r="M2147" s="50"/>
      <c r="N2147" s="50"/>
      <c r="O2147" s="50"/>
      <c r="P2147" s="50"/>
      <c r="Q2147" s="50"/>
      <c r="R2147" s="50"/>
      <c r="S2147" s="50"/>
      <c r="T2147" s="50"/>
      <c r="U2147" s="151">
        <f t="shared" si="1038"/>
        <v>0</v>
      </c>
      <c r="V2147" s="50">
        <f t="shared" si="1039"/>
        <v>0</v>
      </c>
      <c r="W2147" s="152">
        <f t="shared" si="1040"/>
        <v>0</v>
      </c>
      <c r="X2147" s="152">
        <f t="shared" si="1041"/>
        <v>0</v>
      </c>
      <c r="Y2147" s="134">
        <f t="shared" si="1042"/>
        <v>1</v>
      </c>
      <c r="Z2147" s="152">
        <f t="shared" si="1043"/>
        <v>0</v>
      </c>
      <c r="AA2147" s="152">
        <f t="shared" si="1044"/>
        <v>0</v>
      </c>
      <c r="AB2147" s="91">
        <f t="shared" si="1045"/>
        <v>0</v>
      </c>
      <c r="AC2147" s="81">
        <f t="shared" si="1046"/>
        <v>1</v>
      </c>
      <c r="AD2147" s="81">
        <f t="shared" si="1047"/>
        <v>52</v>
      </c>
      <c r="AE2147" s="81" t="str">
        <f t="shared" si="1048"/>
        <v>1-52</v>
      </c>
      <c r="AF2147" s="152">
        <f t="shared" si="1049"/>
        <v>0</v>
      </c>
      <c r="AG2147" s="153">
        <f t="shared" si="1050"/>
        <v>0</v>
      </c>
      <c r="AH2147" s="85">
        <f t="shared" si="1051"/>
        <v>0</v>
      </c>
      <c r="AI2147" s="81">
        <f t="shared" si="1052"/>
        <v>52</v>
      </c>
    </row>
    <row r="2148" spans="2:35" x14ac:dyDescent="0.25">
      <c r="B2148" s="50"/>
      <c r="C2148" s="85"/>
      <c r="D2148" s="283">
        <f t="shared" si="1037"/>
        <v>0</v>
      </c>
      <c r="E2148" s="50"/>
      <c r="F2148" s="50"/>
      <c r="G2148" s="50"/>
      <c r="H2148" s="50"/>
      <c r="I2148" s="50"/>
      <c r="J2148" s="50"/>
      <c r="K2148" s="50"/>
      <c r="L2148" s="50"/>
      <c r="M2148" s="50"/>
      <c r="N2148" s="50"/>
      <c r="O2148" s="50"/>
      <c r="P2148" s="50"/>
      <c r="Q2148" s="50"/>
      <c r="R2148" s="50"/>
      <c r="S2148" s="50"/>
      <c r="T2148" s="50"/>
      <c r="U2148" s="151">
        <f t="shared" si="1038"/>
        <v>0</v>
      </c>
      <c r="V2148" s="50">
        <f t="shared" si="1039"/>
        <v>0</v>
      </c>
      <c r="W2148" s="152">
        <f t="shared" si="1040"/>
        <v>0</v>
      </c>
      <c r="X2148" s="152">
        <f t="shared" si="1041"/>
        <v>0</v>
      </c>
      <c r="Y2148" s="134">
        <f t="shared" si="1042"/>
        <v>1</v>
      </c>
      <c r="Z2148" s="152">
        <f t="shared" si="1043"/>
        <v>0</v>
      </c>
      <c r="AA2148" s="152">
        <f t="shared" si="1044"/>
        <v>0</v>
      </c>
      <c r="AB2148" s="91">
        <f t="shared" si="1045"/>
        <v>0</v>
      </c>
      <c r="AC2148" s="81">
        <f t="shared" si="1046"/>
        <v>1</v>
      </c>
      <c r="AD2148" s="81">
        <f t="shared" si="1047"/>
        <v>52</v>
      </c>
      <c r="AE2148" s="81" t="str">
        <f t="shared" si="1048"/>
        <v>1-52</v>
      </c>
      <c r="AF2148" s="152">
        <f t="shared" si="1049"/>
        <v>0</v>
      </c>
      <c r="AG2148" s="153">
        <f t="shared" si="1050"/>
        <v>0</v>
      </c>
      <c r="AH2148" s="85">
        <f t="shared" si="1051"/>
        <v>0</v>
      </c>
      <c r="AI2148" s="81">
        <f t="shared" si="1052"/>
        <v>52</v>
      </c>
    </row>
    <row r="2149" spans="2:35" x14ac:dyDescent="0.25">
      <c r="B2149" s="50"/>
      <c r="C2149" s="85"/>
      <c r="D2149" s="283">
        <f t="shared" si="1037"/>
        <v>0</v>
      </c>
      <c r="E2149" s="50"/>
      <c r="F2149" s="50"/>
      <c r="G2149" s="50"/>
      <c r="H2149" s="50"/>
      <c r="I2149" s="50"/>
      <c r="J2149" s="50"/>
      <c r="K2149" s="50"/>
      <c r="L2149" s="50"/>
      <c r="M2149" s="50"/>
      <c r="N2149" s="50"/>
      <c r="O2149" s="50"/>
      <c r="P2149" s="50"/>
      <c r="Q2149" s="50"/>
      <c r="R2149" s="50"/>
      <c r="S2149" s="50"/>
      <c r="T2149" s="50"/>
      <c r="U2149" s="151">
        <f t="shared" si="1038"/>
        <v>0</v>
      </c>
      <c r="V2149" s="50">
        <f t="shared" si="1039"/>
        <v>0</v>
      </c>
      <c r="W2149" s="152">
        <f t="shared" si="1040"/>
        <v>0</v>
      </c>
      <c r="X2149" s="152">
        <f t="shared" si="1041"/>
        <v>0</v>
      </c>
      <c r="Y2149" s="134">
        <f t="shared" si="1042"/>
        <v>1</v>
      </c>
      <c r="Z2149" s="152">
        <f t="shared" si="1043"/>
        <v>0</v>
      </c>
      <c r="AA2149" s="152">
        <f t="shared" si="1044"/>
        <v>0</v>
      </c>
      <c r="AB2149" s="91">
        <f t="shared" si="1045"/>
        <v>0</v>
      </c>
      <c r="AC2149" s="81">
        <f t="shared" si="1046"/>
        <v>1</v>
      </c>
      <c r="AD2149" s="81">
        <f t="shared" si="1047"/>
        <v>52</v>
      </c>
      <c r="AE2149" s="81" t="str">
        <f t="shared" si="1048"/>
        <v>1-52</v>
      </c>
      <c r="AF2149" s="152">
        <f t="shared" si="1049"/>
        <v>0</v>
      </c>
      <c r="AG2149" s="153">
        <f t="shared" si="1050"/>
        <v>0</v>
      </c>
      <c r="AH2149" s="85">
        <f t="shared" si="1051"/>
        <v>0</v>
      </c>
      <c r="AI2149" s="81">
        <f t="shared" si="1052"/>
        <v>52</v>
      </c>
    </row>
    <row r="2150" spans="2:35" x14ac:dyDescent="0.25">
      <c r="B2150" s="50"/>
      <c r="C2150" s="85"/>
      <c r="D2150" s="283">
        <f t="shared" si="1037"/>
        <v>0</v>
      </c>
      <c r="E2150" s="50"/>
      <c r="F2150" s="50"/>
      <c r="G2150" s="50"/>
      <c r="H2150" s="50"/>
      <c r="I2150" s="50"/>
      <c r="J2150" s="50"/>
      <c r="K2150" s="50"/>
      <c r="L2150" s="50"/>
      <c r="M2150" s="50"/>
      <c r="N2150" s="50"/>
      <c r="O2150" s="50"/>
      <c r="P2150" s="50"/>
      <c r="Q2150" s="50"/>
      <c r="R2150" s="50"/>
      <c r="S2150" s="50"/>
      <c r="T2150" s="50"/>
      <c r="U2150" s="151">
        <f t="shared" si="1038"/>
        <v>0</v>
      </c>
      <c r="V2150" s="50">
        <f t="shared" si="1039"/>
        <v>0</v>
      </c>
      <c r="W2150" s="152">
        <f t="shared" si="1040"/>
        <v>0</v>
      </c>
      <c r="X2150" s="152">
        <f t="shared" si="1041"/>
        <v>0</v>
      </c>
      <c r="Y2150" s="134">
        <f t="shared" si="1042"/>
        <v>1</v>
      </c>
      <c r="Z2150" s="152">
        <f t="shared" si="1043"/>
        <v>0</v>
      </c>
      <c r="AA2150" s="152">
        <f t="shared" si="1044"/>
        <v>0</v>
      </c>
      <c r="AB2150" s="91">
        <f t="shared" si="1045"/>
        <v>0</v>
      </c>
      <c r="AC2150" s="81">
        <f t="shared" si="1046"/>
        <v>1</v>
      </c>
      <c r="AD2150" s="81">
        <f t="shared" si="1047"/>
        <v>52</v>
      </c>
      <c r="AE2150" s="81" t="str">
        <f t="shared" si="1048"/>
        <v>1-52</v>
      </c>
      <c r="AF2150" s="152">
        <f t="shared" si="1049"/>
        <v>0</v>
      </c>
      <c r="AG2150" s="153">
        <f t="shared" si="1050"/>
        <v>0</v>
      </c>
      <c r="AH2150" s="85">
        <f t="shared" si="1051"/>
        <v>0</v>
      </c>
      <c r="AI2150" s="81">
        <f t="shared" si="1052"/>
        <v>52</v>
      </c>
    </row>
    <row r="2151" spans="2:35" x14ac:dyDescent="0.25">
      <c r="B2151" s="50"/>
      <c r="C2151" s="85"/>
      <c r="D2151" s="283">
        <f t="shared" si="1037"/>
        <v>0</v>
      </c>
      <c r="E2151" s="50"/>
      <c r="F2151" s="50"/>
      <c r="G2151" s="50"/>
      <c r="H2151" s="50"/>
      <c r="I2151" s="50"/>
      <c r="J2151" s="50"/>
      <c r="K2151" s="50"/>
      <c r="L2151" s="50"/>
      <c r="M2151" s="50"/>
      <c r="N2151" s="50"/>
      <c r="O2151" s="50"/>
      <c r="P2151" s="50"/>
      <c r="Q2151" s="50"/>
      <c r="R2151" s="50"/>
      <c r="S2151" s="50"/>
      <c r="T2151" s="50"/>
      <c r="U2151" s="151">
        <f t="shared" si="1038"/>
        <v>0</v>
      </c>
      <c r="V2151" s="50">
        <f t="shared" si="1039"/>
        <v>0</v>
      </c>
      <c r="W2151" s="152">
        <f t="shared" si="1040"/>
        <v>0</v>
      </c>
      <c r="X2151" s="152">
        <f t="shared" si="1041"/>
        <v>0</v>
      </c>
      <c r="Y2151" s="134">
        <f t="shared" si="1042"/>
        <v>1</v>
      </c>
      <c r="Z2151" s="152">
        <f t="shared" si="1043"/>
        <v>0</v>
      </c>
      <c r="AA2151" s="152">
        <f t="shared" si="1044"/>
        <v>0</v>
      </c>
      <c r="AB2151" s="91">
        <f t="shared" si="1045"/>
        <v>0</v>
      </c>
      <c r="AC2151" s="81">
        <f t="shared" si="1046"/>
        <v>1</v>
      </c>
      <c r="AD2151" s="81">
        <f t="shared" si="1047"/>
        <v>52</v>
      </c>
      <c r="AE2151" s="81" t="str">
        <f t="shared" si="1048"/>
        <v>1-52</v>
      </c>
      <c r="AF2151" s="152">
        <f t="shared" si="1049"/>
        <v>0</v>
      </c>
      <c r="AG2151" s="153">
        <f t="shared" si="1050"/>
        <v>0</v>
      </c>
      <c r="AH2151" s="85">
        <f t="shared" si="1051"/>
        <v>0</v>
      </c>
      <c r="AI2151" s="81">
        <f t="shared" si="1052"/>
        <v>52</v>
      </c>
    </row>
    <row r="2152" spans="2:35" x14ac:dyDescent="0.25">
      <c r="B2152" s="50"/>
      <c r="C2152" s="85"/>
      <c r="D2152" s="283">
        <f t="shared" si="1037"/>
        <v>0</v>
      </c>
      <c r="E2152" s="50"/>
      <c r="F2152" s="50"/>
      <c r="G2152" s="50"/>
      <c r="H2152" s="50"/>
      <c r="I2152" s="50"/>
      <c r="J2152" s="50"/>
      <c r="K2152" s="50"/>
      <c r="L2152" s="50"/>
      <c r="M2152" s="50"/>
      <c r="N2152" s="50"/>
      <c r="O2152" s="50"/>
      <c r="P2152" s="50"/>
      <c r="Q2152" s="50"/>
      <c r="R2152" s="50"/>
      <c r="S2152" s="50"/>
      <c r="T2152" s="50"/>
      <c r="U2152" s="151">
        <f t="shared" si="1038"/>
        <v>0</v>
      </c>
      <c r="V2152" s="50">
        <f t="shared" si="1039"/>
        <v>0</v>
      </c>
      <c r="W2152" s="152">
        <f t="shared" si="1040"/>
        <v>0</v>
      </c>
      <c r="X2152" s="152">
        <f t="shared" si="1041"/>
        <v>0</v>
      </c>
      <c r="Y2152" s="134">
        <f t="shared" si="1042"/>
        <v>1</v>
      </c>
      <c r="Z2152" s="152">
        <f t="shared" si="1043"/>
        <v>0</v>
      </c>
      <c r="AA2152" s="152">
        <f t="shared" si="1044"/>
        <v>0</v>
      </c>
      <c r="AB2152" s="91">
        <f t="shared" si="1045"/>
        <v>0</v>
      </c>
      <c r="AC2152" s="81">
        <f t="shared" si="1046"/>
        <v>1</v>
      </c>
      <c r="AD2152" s="81">
        <f t="shared" si="1047"/>
        <v>52</v>
      </c>
      <c r="AE2152" s="81" t="str">
        <f t="shared" si="1048"/>
        <v>1-52</v>
      </c>
      <c r="AF2152" s="152">
        <f t="shared" si="1049"/>
        <v>0</v>
      </c>
      <c r="AG2152" s="153">
        <f t="shared" si="1050"/>
        <v>0</v>
      </c>
      <c r="AH2152" s="85">
        <f t="shared" si="1051"/>
        <v>0</v>
      </c>
      <c r="AI2152" s="81">
        <f t="shared" si="1052"/>
        <v>52</v>
      </c>
    </row>
    <row r="2153" spans="2:35" x14ac:dyDescent="0.25">
      <c r="B2153" s="50"/>
      <c r="C2153" s="85"/>
      <c r="D2153" s="283">
        <f t="shared" si="1037"/>
        <v>0</v>
      </c>
      <c r="E2153" s="50"/>
      <c r="F2153" s="50"/>
      <c r="G2153" s="50"/>
      <c r="H2153" s="50"/>
      <c r="I2153" s="50"/>
      <c r="J2153" s="50"/>
      <c r="K2153" s="50"/>
      <c r="L2153" s="50"/>
      <c r="M2153" s="50"/>
      <c r="N2153" s="50"/>
      <c r="O2153" s="50"/>
      <c r="P2153" s="50"/>
      <c r="Q2153" s="50"/>
      <c r="R2153" s="50"/>
      <c r="S2153" s="50"/>
      <c r="T2153" s="50"/>
      <c r="U2153" s="151">
        <f t="shared" si="1038"/>
        <v>0</v>
      </c>
      <c r="V2153" s="50">
        <f t="shared" si="1039"/>
        <v>0</v>
      </c>
      <c r="W2153" s="152">
        <f t="shared" si="1040"/>
        <v>0</v>
      </c>
      <c r="X2153" s="152">
        <f t="shared" si="1041"/>
        <v>0</v>
      </c>
      <c r="Y2153" s="134">
        <f t="shared" si="1042"/>
        <v>1</v>
      </c>
      <c r="Z2153" s="152">
        <f t="shared" si="1043"/>
        <v>0</v>
      </c>
      <c r="AA2153" s="152">
        <f t="shared" si="1044"/>
        <v>0</v>
      </c>
      <c r="AB2153" s="91">
        <f t="shared" si="1045"/>
        <v>0</v>
      </c>
      <c r="AC2153" s="81">
        <f t="shared" si="1046"/>
        <v>1</v>
      </c>
      <c r="AD2153" s="81">
        <f t="shared" si="1047"/>
        <v>52</v>
      </c>
      <c r="AE2153" s="81" t="str">
        <f t="shared" si="1048"/>
        <v>1-52</v>
      </c>
      <c r="AF2153" s="152">
        <f t="shared" si="1049"/>
        <v>0</v>
      </c>
      <c r="AG2153" s="153">
        <f t="shared" si="1050"/>
        <v>0</v>
      </c>
      <c r="AH2153" s="85">
        <f t="shared" si="1051"/>
        <v>0</v>
      </c>
      <c r="AI2153" s="81">
        <f t="shared" si="1052"/>
        <v>52</v>
      </c>
    </row>
    <row r="2154" spans="2:35" x14ac:dyDescent="0.25">
      <c r="B2154" s="50"/>
      <c r="C2154" s="85"/>
      <c r="D2154" s="283">
        <f t="shared" si="1037"/>
        <v>0</v>
      </c>
      <c r="E2154" s="50"/>
      <c r="F2154" s="50"/>
      <c r="G2154" s="50"/>
      <c r="H2154" s="50"/>
      <c r="I2154" s="50"/>
      <c r="J2154" s="50"/>
      <c r="K2154" s="50"/>
      <c r="L2154" s="50"/>
      <c r="M2154" s="50"/>
      <c r="N2154" s="50"/>
      <c r="O2154" s="50"/>
      <c r="P2154" s="50"/>
      <c r="Q2154" s="50"/>
      <c r="R2154" s="50"/>
      <c r="S2154" s="50"/>
      <c r="T2154" s="50"/>
      <c r="U2154" s="151">
        <f t="shared" si="1038"/>
        <v>0</v>
      </c>
      <c r="V2154" s="50">
        <f t="shared" si="1039"/>
        <v>0</v>
      </c>
      <c r="W2154" s="152">
        <f t="shared" si="1040"/>
        <v>0</v>
      </c>
      <c r="X2154" s="152">
        <f t="shared" si="1041"/>
        <v>0</v>
      </c>
      <c r="Y2154" s="134">
        <f t="shared" si="1042"/>
        <v>1</v>
      </c>
      <c r="Z2154" s="152">
        <f t="shared" si="1043"/>
        <v>0</v>
      </c>
      <c r="AA2154" s="152">
        <f t="shared" si="1044"/>
        <v>0</v>
      </c>
      <c r="AB2154" s="91">
        <f t="shared" si="1045"/>
        <v>0</v>
      </c>
      <c r="AC2154" s="81">
        <f t="shared" si="1046"/>
        <v>1</v>
      </c>
      <c r="AD2154" s="81">
        <f t="shared" si="1047"/>
        <v>52</v>
      </c>
      <c r="AE2154" s="81" t="str">
        <f t="shared" si="1048"/>
        <v>1-52</v>
      </c>
      <c r="AF2154" s="152">
        <f t="shared" si="1049"/>
        <v>0</v>
      </c>
      <c r="AG2154" s="153">
        <f t="shared" si="1050"/>
        <v>0</v>
      </c>
      <c r="AH2154" s="85">
        <f t="shared" si="1051"/>
        <v>0</v>
      </c>
      <c r="AI2154" s="81">
        <f t="shared" si="1052"/>
        <v>52</v>
      </c>
    </row>
    <row r="2155" spans="2:35" x14ac:dyDescent="0.25">
      <c r="B2155" s="50"/>
      <c r="C2155" s="85"/>
      <c r="D2155" s="283">
        <f t="shared" si="1037"/>
        <v>0</v>
      </c>
      <c r="E2155" s="50"/>
      <c r="F2155" s="50"/>
      <c r="G2155" s="50"/>
      <c r="H2155" s="50"/>
      <c r="I2155" s="50"/>
      <c r="J2155" s="50"/>
      <c r="K2155" s="50"/>
      <c r="L2155" s="50"/>
      <c r="M2155" s="50"/>
      <c r="N2155" s="50"/>
      <c r="O2155" s="50"/>
      <c r="P2155" s="50"/>
      <c r="Q2155" s="50"/>
      <c r="R2155" s="50"/>
      <c r="S2155" s="50"/>
      <c r="T2155" s="50"/>
      <c r="U2155" s="151">
        <f t="shared" si="1038"/>
        <v>0</v>
      </c>
      <c r="V2155" s="50">
        <f t="shared" si="1039"/>
        <v>0</v>
      </c>
      <c r="W2155" s="152">
        <f t="shared" si="1040"/>
        <v>0</v>
      </c>
      <c r="X2155" s="152">
        <f t="shared" si="1041"/>
        <v>0</v>
      </c>
      <c r="Y2155" s="134">
        <f t="shared" si="1042"/>
        <v>1</v>
      </c>
      <c r="Z2155" s="152">
        <f t="shared" si="1043"/>
        <v>0</v>
      </c>
      <c r="AA2155" s="152">
        <f t="shared" si="1044"/>
        <v>0</v>
      </c>
      <c r="AB2155" s="91">
        <f t="shared" si="1045"/>
        <v>0</v>
      </c>
      <c r="AC2155" s="81">
        <f t="shared" si="1046"/>
        <v>1</v>
      </c>
      <c r="AD2155" s="81">
        <f t="shared" si="1047"/>
        <v>52</v>
      </c>
      <c r="AE2155" s="81" t="str">
        <f t="shared" si="1048"/>
        <v>1-52</v>
      </c>
      <c r="AF2155" s="152">
        <f t="shared" si="1049"/>
        <v>0</v>
      </c>
      <c r="AG2155" s="153">
        <f t="shared" si="1050"/>
        <v>0</v>
      </c>
      <c r="AH2155" s="85">
        <f t="shared" si="1051"/>
        <v>0</v>
      </c>
      <c r="AI2155" s="81">
        <f t="shared" si="1052"/>
        <v>52</v>
      </c>
    </row>
    <row r="2156" spans="2:35" x14ac:dyDescent="0.25">
      <c r="B2156" s="50"/>
      <c r="C2156" s="85"/>
      <c r="D2156" s="283">
        <f t="shared" si="1037"/>
        <v>0</v>
      </c>
      <c r="E2156" s="50"/>
      <c r="F2156" s="50"/>
      <c r="G2156" s="50"/>
      <c r="H2156" s="50"/>
      <c r="I2156" s="50"/>
      <c r="J2156" s="50"/>
      <c r="K2156" s="50"/>
      <c r="L2156" s="50"/>
      <c r="M2156" s="50"/>
      <c r="N2156" s="50"/>
      <c r="O2156" s="50"/>
      <c r="P2156" s="50"/>
      <c r="Q2156" s="50"/>
      <c r="R2156" s="50"/>
      <c r="S2156" s="50"/>
      <c r="T2156" s="50"/>
      <c r="U2156" s="151">
        <f t="shared" si="1038"/>
        <v>0</v>
      </c>
      <c r="V2156" s="50">
        <f t="shared" si="1039"/>
        <v>0</v>
      </c>
      <c r="W2156" s="152">
        <f t="shared" si="1040"/>
        <v>0</v>
      </c>
      <c r="X2156" s="152">
        <f t="shared" si="1041"/>
        <v>0</v>
      </c>
      <c r="Y2156" s="134">
        <f t="shared" si="1042"/>
        <v>1</v>
      </c>
      <c r="Z2156" s="152">
        <f t="shared" si="1043"/>
        <v>0</v>
      </c>
      <c r="AA2156" s="152">
        <f t="shared" si="1044"/>
        <v>0</v>
      </c>
      <c r="AB2156" s="91">
        <f t="shared" si="1045"/>
        <v>0</v>
      </c>
      <c r="AC2156" s="81">
        <f t="shared" si="1046"/>
        <v>1</v>
      </c>
      <c r="AD2156" s="81">
        <f t="shared" si="1047"/>
        <v>52</v>
      </c>
      <c r="AE2156" s="81" t="str">
        <f t="shared" si="1048"/>
        <v>1-52</v>
      </c>
      <c r="AF2156" s="152">
        <f t="shared" si="1049"/>
        <v>0</v>
      </c>
      <c r="AG2156" s="153">
        <f t="shared" si="1050"/>
        <v>0</v>
      </c>
      <c r="AH2156" s="85">
        <f t="shared" si="1051"/>
        <v>0</v>
      </c>
      <c r="AI2156" s="81">
        <f t="shared" si="1052"/>
        <v>52</v>
      </c>
    </row>
    <row r="2157" spans="2:35" x14ac:dyDescent="0.25">
      <c r="B2157" s="50"/>
      <c r="C2157" s="85"/>
      <c r="D2157" s="283">
        <f t="shared" si="1037"/>
        <v>0</v>
      </c>
      <c r="E2157" s="50"/>
      <c r="F2157" s="50"/>
      <c r="G2157" s="50"/>
      <c r="H2157" s="50"/>
      <c r="I2157" s="50"/>
      <c r="J2157" s="50"/>
      <c r="K2157" s="50"/>
      <c r="L2157" s="50"/>
      <c r="M2157" s="50"/>
      <c r="N2157" s="50"/>
      <c r="O2157" s="50"/>
      <c r="P2157" s="50"/>
      <c r="Q2157" s="50"/>
      <c r="R2157" s="50"/>
      <c r="S2157" s="50"/>
      <c r="T2157" s="50"/>
      <c r="U2157" s="151">
        <f t="shared" si="1038"/>
        <v>0</v>
      </c>
      <c r="V2157" s="50">
        <f t="shared" si="1039"/>
        <v>0</v>
      </c>
      <c r="W2157" s="152">
        <f t="shared" si="1040"/>
        <v>0</v>
      </c>
      <c r="X2157" s="152">
        <f t="shared" si="1041"/>
        <v>0</v>
      </c>
      <c r="Y2157" s="134">
        <f t="shared" si="1042"/>
        <v>1</v>
      </c>
      <c r="Z2157" s="152">
        <f t="shared" si="1043"/>
        <v>0</v>
      </c>
      <c r="AA2157" s="152">
        <f t="shared" si="1044"/>
        <v>0</v>
      </c>
      <c r="AB2157" s="91">
        <f t="shared" si="1045"/>
        <v>0</v>
      </c>
      <c r="AC2157" s="81">
        <f t="shared" si="1046"/>
        <v>1</v>
      </c>
      <c r="AD2157" s="81">
        <f t="shared" si="1047"/>
        <v>52</v>
      </c>
      <c r="AE2157" s="81" t="str">
        <f t="shared" si="1048"/>
        <v>1-52</v>
      </c>
      <c r="AF2157" s="152">
        <f t="shared" si="1049"/>
        <v>0</v>
      </c>
      <c r="AG2157" s="153">
        <f t="shared" si="1050"/>
        <v>0</v>
      </c>
      <c r="AH2157" s="85">
        <f t="shared" si="1051"/>
        <v>0</v>
      </c>
      <c r="AI2157" s="81">
        <f t="shared" si="1052"/>
        <v>52</v>
      </c>
    </row>
    <row r="2158" spans="2:35" x14ac:dyDescent="0.25">
      <c r="B2158" s="50"/>
      <c r="C2158" s="85"/>
      <c r="D2158" s="283">
        <f t="shared" si="1037"/>
        <v>0</v>
      </c>
      <c r="E2158" s="50"/>
      <c r="F2158" s="50"/>
      <c r="G2158" s="50"/>
      <c r="H2158" s="50"/>
      <c r="I2158" s="50"/>
      <c r="J2158" s="50"/>
      <c r="K2158" s="50"/>
      <c r="L2158" s="50"/>
      <c r="M2158" s="50"/>
      <c r="N2158" s="50"/>
      <c r="O2158" s="50"/>
      <c r="P2158" s="50"/>
      <c r="Q2158" s="50"/>
      <c r="R2158" s="50"/>
      <c r="S2158" s="50"/>
      <c r="T2158" s="50"/>
      <c r="U2158" s="151">
        <f t="shared" si="1038"/>
        <v>0</v>
      </c>
      <c r="V2158" s="50">
        <f t="shared" si="1039"/>
        <v>0</v>
      </c>
      <c r="W2158" s="152">
        <f t="shared" si="1040"/>
        <v>0</v>
      </c>
      <c r="X2158" s="152">
        <f t="shared" si="1041"/>
        <v>0</v>
      </c>
      <c r="Y2158" s="134">
        <f t="shared" si="1042"/>
        <v>1</v>
      </c>
      <c r="Z2158" s="152">
        <f t="shared" si="1043"/>
        <v>0</v>
      </c>
      <c r="AA2158" s="152">
        <f t="shared" si="1044"/>
        <v>0</v>
      </c>
      <c r="AB2158" s="91">
        <f t="shared" si="1045"/>
        <v>0</v>
      </c>
      <c r="AC2158" s="81">
        <f t="shared" si="1046"/>
        <v>1</v>
      </c>
      <c r="AD2158" s="81">
        <f t="shared" si="1047"/>
        <v>52</v>
      </c>
      <c r="AE2158" s="81" t="str">
        <f t="shared" si="1048"/>
        <v>1-52</v>
      </c>
      <c r="AF2158" s="152">
        <f t="shared" si="1049"/>
        <v>0</v>
      </c>
      <c r="AG2158" s="153">
        <f t="shared" si="1050"/>
        <v>0</v>
      </c>
      <c r="AH2158" s="85">
        <f t="shared" si="1051"/>
        <v>0</v>
      </c>
      <c r="AI2158" s="81">
        <f t="shared" si="1052"/>
        <v>52</v>
      </c>
    </row>
    <row r="2159" spans="2:35" x14ac:dyDescent="0.25">
      <c r="B2159" s="50"/>
      <c r="C2159" s="85"/>
      <c r="D2159" s="283">
        <f t="shared" si="1037"/>
        <v>0</v>
      </c>
      <c r="E2159" s="50"/>
      <c r="F2159" s="50"/>
      <c r="G2159" s="50"/>
      <c r="H2159" s="50"/>
      <c r="I2159" s="50"/>
      <c r="J2159" s="50"/>
      <c r="K2159" s="50"/>
      <c r="L2159" s="50"/>
      <c r="M2159" s="50"/>
      <c r="N2159" s="50"/>
      <c r="O2159" s="50"/>
      <c r="P2159" s="50"/>
      <c r="Q2159" s="50"/>
      <c r="R2159" s="50"/>
      <c r="S2159" s="50"/>
      <c r="T2159" s="50"/>
      <c r="U2159" s="151">
        <f t="shared" si="1038"/>
        <v>0</v>
      </c>
      <c r="V2159" s="50">
        <f t="shared" si="1039"/>
        <v>0</v>
      </c>
      <c r="W2159" s="152">
        <f t="shared" si="1040"/>
        <v>0</v>
      </c>
      <c r="X2159" s="152">
        <f t="shared" si="1041"/>
        <v>0</v>
      </c>
      <c r="Y2159" s="134">
        <f t="shared" si="1042"/>
        <v>1</v>
      </c>
      <c r="Z2159" s="152">
        <f t="shared" si="1043"/>
        <v>0</v>
      </c>
      <c r="AA2159" s="152">
        <f t="shared" si="1044"/>
        <v>0</v>
      </c>
      <c r="AB2159" s="91">
        <f t="shared" si="1045"/>
        <v>0</v>
      </c>
      <c r="AC2159" s="81">
        <f t="shared" si="1046"/>
        <v>1</v>
      </c>
      <c r="AD2159" s="81">
        <f t="shared" si="1047"/>
        <v>52</v>
      </c>
      <c r="AE2159" s="81" t="str">
        <f t="shared" si="1048"/>
        <v>1-52</v>
      </c>
      <c r="AF2159" s="152">
        <f t="shared" si="1049"/>
        <v>0</v>
      </c>
      <c r="AG2159" s="153">
        <f t="shared" si="1050"/>
        <v>0</v>
      </c>
      <c r="AH2159" s="85">
        <f t="shared" si="1051"/>
        <v>0</v>
      </c>
      <c r="AI2159" s="81">
        <f t="shared" si="1052"/>
        <v>52</v>
      </c>
    </row>
    <row r="2160" spans="2:35" x14ac:dyDescent="0.25">
      <c r="B2160" s="50"/>
      <c r="C2160" s="85"/>
      <c r="D2160" s="283">
        <f t="shared" si="1037"/>
        <v>0</v>
      </c>
      <c r="E2160" s="50"/>
      <c r="F2160" s="50"/>
      <c r="G2160" s="50"/>
      <c r="H2160" s="50"/>
      <c r="I2160" s="50"/>
      <c r="J2160" s="50"/>
      <c r="K2160" s="50"/>
      <c r="L2160" s="50"/>
      <c r="M2160" s="50"/>
      <c r="N2160" s="50"/>
      <c r="O2160" s="50"/>
      <c r="P2160" s="50"/>
      <c r="Q2160" s="50"/>
      <c r="R2160" s="50"/>
      <c r="S2160" s="50"/>
      <c r="T2160" s="50"/>
      <c r="U2160" s="151">
        <f t="shared" si="1038"/>
        <v>0</v>
      </c>
      <c r="V2160" s="50">
        <f t="shared" si="1039"/>
        <v>0</v>
      </c>
      <c r="W2160" s="152">
        <f t="shared" si="1040"/>
        <v>0</v>
      </c>
      <c r="X2160" s="152">
        <f t="shared" si="1041"/>
        <v>0</v>
      </c>
      <c r="Y2160" s="134">
        <f t="shared" si="1042"/>
        <v>1</v>
      </c>
      <c r="Z2160" s="152">
        <f t="shared" si="1043"/>
        <v>0</v>
      </c>
      <c r="AA2160" s="152">
        <f t="shared" si="1044"/>
        <v>0</v>
      </c>
      <c r="AB2160" s="91">
        <f t="shared" si="1045"/>
        <v>0</v>
      </c>
      <c r="AC2160" s="81">
        <f t="shared" si="1046"/>
        <v>1</v>
      </c>
      <c r="AD2160" s="81">
        <f t="shared" si="1047"/>
        <v>52</v>
      </c>
      <c r="AE2160" s="81" t="str">
        <f t="shared" si="1048"/>
        <v>1-52</v>
      </c>
      <c r="AF2160" s="152">
        <f t="shared" si="1049"/>
        <v>0</v>
      </c>
      <c r="AG2160" s="153">
        <f t="shared" si="1050"/>
        <v>0</v>
      </c>
      <c r="AH2160" s="85">
        <f t="shared" si="1051"/>
        <v>0</v>
      </c>
      <c r="AI2160" s="81">
        <f t="shared" si="1052"/>
        <v>52</v>
      </c>
    </row>
    <row r="2161" spans="2:35" x14ac:dyDescent="0.25">
      <c r="B2161" s="50"/>
      <c r="C2161" s="85"/>
      <c r="D2161" s="283">
        <f t="shared" si="1037"/>
        <v>0</v>
      </c>
      <c r="E2161" s="50"/>
      <c r="F2161" s="50"/>
      <c r="G2161" s="50"/>
      <c r="H2161" s="50"/>
      <c r="I2161" s="50"/>
      <c r="J2161" s="50"/>
      <c r="K2161" s="50"/>
      <c r="L2161" s="50"/>
      <c r="M2161" s="50"/>
      <c r="N2161" s="50"/>
      <c r="O2161" s="50"/>
      <c r="P2161" s="50"/>
      <c r="Q2161" s="50"/>
      <c r="R2161" s="50"/>
      <c r="S2161" s="50"/>
      <c r="T2161" s="50"/>
      <c r="U2161" s="151">
        <f t="shared" si="1038"/>
        <v>0</v>
      </c>
      <c r="V2161" s="50">
        <f t="shared" si="1039"/>
        <v>0</v>
      </c>
      <c r="W2161" s="152">
        <f t="shared" si="1040"/>
        <v>0</v>
      </c>
      <c r="X2161" s="152">
        <f t="shared" si="1041"/>
        <v>0</v>
      </c>
      <c r="Y2161" s="134">
        <f t="shared" si="1042"/>
        <v>1</v>
      </c>
      <c r="Z2161" s="152">
        <f t="shared" si="1043"/>
        <v>0</v>
      </c>
      <c r="AA2161" s="152">
        <f t="shared" si="1044"/>
        <v>0</v>
      </c>
      <c r="AB2161" s="91">
        <f t="shared" si="1045"/>
        <v>0</v>
      </c>
      <c r="AC2161" s="81">
        <f t="shared" si="1046"/>
        <v>1</v>
      </c>
      <c r="AD2161" s="81">
        <f t="shared" si="1047"/>
        <v>52</v>
      </c>
      <c r="AE2161" s="81" t="str">
        <f t="shared" si="1048"/>
        <v>1-52</v>
      </c>
      <c r="AF2161" s="152">
        <f t="shared" si="1049"/>
        <v>0</v>
      </c>
      <c r="AG2161" s="153">
        <f t="shared" si="1050"/>
        <v>0</v>
      </c>
      <c r="AH2161" s="85">
        <f t="shared" si="1051"/>
        <v>0</v>
      </c>
      <c r="AI2161" s="81">
        <f t="shared" si="1052"/>
        <v>52</v>
      </c>
    </row>
    <row r="2162" spans="2:35" x14ac:dyDescent="0.25">
      <c r="B2162" s="50"/>
      <c r="C2162" s="85"/>
      <c r="D2162" s="283">
        <f t="shared" si="1037"/>
        <v>0</v>
      </c>
      <c r="E2162" s="50"/>
      <c r="F2162" s="50"/>
      <c r="G2162" s="50"/>
      <c r="H2162" s="50"/>
      <c r="I2162" s="50"/>
      <c r="J2162" s="50"/>
      <c r="K2162" s="50"/>
      <c r="L2162" s="50"/>
      <c r="M2162" s="50"/>
      <c r="N2162" s="50"/>
      <c r="O2162" s="50"/>
      <c r="P2162" s="50"/>
      <c r="Q2162" s="50"/>
      <c r="R2162" s="50"/>
      <c r="S2162" s="50"/>
      <c r="T2162" s="50"/>
      <c r="U2162" s="151">
        <f t="shared" si="1038"/>
        <v>0</v>
      </c>
      <c r="V2162" s="50">
        <f t="shared" si="1039"/>
        <v>0</v>
      </c>
      <c r="W2162" s="152">
        <f t="shared" si="1040"/>
        <v>0</v>
      </c>
      <c r="X2162" s="152">
        <f t="shared" si="1041"/>
        <v>0</v>
      </c>
      <c r="Y2162" s="134">
        <f t="shared" si="1042"/>
        <v>1</v>
      </c>
      <c r="Z2162" s="152">
        <f t="shared" si="1043"/>
        <v>0</v>
      </c>
      <c r="AA2162" s="152">
        <f t="shared" si="1044"/>
        <v>0</v>
      </c>
      <c r="AB2162" s="91">
        <f t="shared" si="1045"/>
        <v>0</v>
      </c>
      <c r="AC2162" s="81">
        <f t="shared" si="1046"/>
        <v>1</v>
      </c>
      <c r="AD2162" s="81">
        <f t="shared" si="1047"/>
        <v>52</v>
      </c>
      <c r="AE2162" s="81" t="str">
        <f t="shared" si="1048"/>
        <v>1-52</v>
      </c>
      <c r="AF2162" s="152">
        <f t="shared" si="1049"/>
        <v>0</v>
      </c>
      <c r="AG2162" s="153">
        <f t="shared" si="1050"/>
        <v>0</v>
      </c>
      <c r="AH2162" s="85">
        <f t="shared" si="1051"/>
        <v>0</v>
      </c>
      <c r="AI2162" s="81">
        <f t="shared" si="1052"/>
        <v>52</v>
      </c>
    </row>
    <row r="2163" spans="2:35" x14ac:dyDescent="0.25">
      <c r="B2163" s="50"/>
      <c r="C2163" s="85"/>
      <c r="D2163" s="283">
        <f t="shared" si="1037"/>
        <v>0</v>
      </c>
      <c r="E2163" s="50"/>
      <c r="F2163" s="50"/>
      <c r="G2163" s="50"/>
      <c r="H2163" s="50"/>
      <c r="I2163" s="50"/>
      <c r="J2163" s="50"/>
      <c r="K2163" s="50"/>
      <c r="L2163" s="50"/>
      <c r="M2163" s="50"/>
      <c r="N2163" s="50"/>
      <c r="O2163" s="50"/>
      <c r="P2163" s="50"/>
      <c r="Q2163" s="50"/>
      <c r="R2163" s="50"/>
      <c r="S2163" s="50"/>
      <c r="T2163" s="50"/>
      <c r="U2163" s="151">
        <f t="shared" si="1038"/>
        <v>0</v>
      </c>
      <c r="V2163" s="50">
        <f t="shared" si="1039"/>
        <v>0</v>
      </c>
      <c r="W2163" s="152">
        <f t="shared" si="1040"/>
        <v>0</v>
      </c>
      <c r="X2163" s="152">
        <f t="shared" si="1041"/>
        <v>0</v>
      </c>
      <c r="Y2163" s="134">
        <f t="shared" si="1042"/>
        <v>1</v>
      </c>
      <c r="Z2163" s="152">
        <f t="shared" si="1043"/>
        <v>0</v>
      </c>
      <c r="AA2163" s="152">
        <f t="shared" si="1044"/>
        <v>0</v>
      </c>
      <c r="AB2163" s="91">
        <f t="shared" si="1045"/>
        <v>0</v>
      </c>
      <c r="AC2163" s="81">
        <f t="shared" si="1046"/>
        <v>1</v>
      </c>
      <c r="AD2163" s="81">
        <f t="shared" si="1047"/>
        <v>52</v>
      </c>
      <c r="AE2163" s="81" t="str">
        <f t="shared" si="1048"/>
        <v>1-52</v>
      </c>
      <c r="AF2163" s="152">
        <f t="shared" si="1049"/>
        <v>0</v>
      </c>
      <c r="AG2163" s="153">
        <f t="shared" si="1050"/>
        <v>0</v>
      </c>
      <c r="AH2163" s="85">
        <f t="shared" si="1051"/>
        <v>0</v>
      </c>
      <c r="AI2163" s="81">
        <f t="shared" si="1052"/>
        <v>52</v>
      </c>
    </row>
    <row r="2164" spans="2:35" x14ac:dyDescent="0.25">
      <c r="B2164" s="50"/>
      <c r="C2164" s="85"/>
      <c r="D2164" s="283">
        <f t="shared" si="1037"/>
        <v>0</v>
      </c>
      <c r="E2164" s="50"/>
      <c r="F2164" s="50"/>
      <c r="G2164" s="50"/>
      <c r="H2164" s="50"/>
      <c r="I2164" s="50"/>
      <c r="J2164" s="50"/>
      <c r="K2164" s="50"/>
      <c r="L2164" s="50"/>
      <c r="M2164" s="50"/>
      <c r="N2164" s="50"/>
      <c r="O2164" s="50"/>
      <c r="P2164" s="50"/>
      <c r="Q2164" s="50"/>
      <c r="R2164" s="50"/>
      <c r="S2164" s="50"/>
      <c r="T2164" s="50"/>
      <c r="U2164" s="151">
        <f t="shared" si="1038"/>
        <v>0</v>
      </c>
      <c r="V2164" s="50">
        <f t="shared" si="1039"/>
        <v>0</v>
      </c>
      <c r="W2164" s="152">
        <f t="shared" si="1040"/>
        <v>0</v>
      </c>
      <c r="X2164" s="152">
        <f t="shared" si="1041"/>
        <v>0</v>
      </c>
      <c r="Y2164" s="134">
        <f t="shared" si="1042"/>
        <v>1</v>
      </c>
      <c r="Z2164" s="152">
        <f t="shared" si="1043"/>
        <v>0</v>
      </c>
      <c r="AA2164" s="152">
        <f t="shared" si="1044"/>
        <v>0</v>
      </c>
      <c r="AB2164" s="91">
        <f t="shared" si="1045"/>
        <v>0</v>
      </c>
      <c r="AC2164" s="81">
        <f t="shared" si="1046"/>
        <v>1</v>
      </c>
      <c r="AD2164" s="81">
        <f t="shared" si="1047"/>
        <v>52</v>
      </c>
      <c r="AE2164" s="81" t="str">
        <f t="shared" si="1048"/>
        <v>1-52</v>
      </c>
      <c r="AF2164" s="152">
        <f t="shared" si="1049"/>
        <v>0</v>
      </c>
      <c r="AG2164" s="153">
        <f t="shared" si="1050"/>
        <v>0</v>
      </c>
      <c r="AH2164" s="85">
        <f t="shared" si="1051"/>
        <v>0</v>
      </c>
      <c r="AI2164" s="81">
        <f t="shared" si="1052"/>
        <v>52</v>
      </c>
    </row>
    <row r="2165" spans="2:35" x14ac:dyDescent="0.25">
      <c r="B2165" s="50"/>
      <c r="C2165" s="85"/>
      <c r="D2165" s="283">
        <f t="shared" si="1037"/>
        <v>0</v>
      </c>
      <c r="E2165" s="50"/>
      <c r="F2165" s="50"/>
      <c r="G2165" s="50"/>
      <c r="H2165" s="50"/>
      <c r="I2165" s="50"/>
      <c r="J2165" s="50"/>
      <c r="K2165" s="50"/>
      <c r="L2165" s="50"/>
      <c r="M2165" s="50"/>
      <c r="N2165" s="50"/>
      <c r="O2165" s="50"/>
      <c r="P2165" s="50"/>
      <c r="Q2165" s="50"/>
      <c r="R2165" s="50"/>
      <c r="S2165" s="50"/>
      <c r="T2165" s="50"/>
      <c r="U2165" s="151">
        <f t="shared" si="1038"/>
        <v>0</v>
      </c>
      <c r="V2165" s="50">
        <f t="shared" si="1039"/>
        <v>0</v>
      </c>
      <c r="W2165" s="152">
        <f t="shared" si="1040"/>
        <v>0</v>
      </c>
      <c r="X2165" s="152">
        <f t="shared" si="1041"/>
        <v>0</v>
      </c>
      <c r="Y2165" s="134">
        <f t="shared" si="1042"/>
        <v>1</v>
      </c>
      <c r="Z2165" s="152">
        <f t="shared" si="1043"/>
        <v>0</v>
      </c>
      <c r="AA2165" s="152">
        <f t="shared" si="1044"/>
        <v>0</v>
      </c>
      <c r="AB2165" s="91">
        <f t="shared" si="1045"/>
        <v>0</v>
      </c>
      <c r="AC2165" s="81">
        <f t="shared" si="1046"/>
        <v>1</v>
      </c>
      <c r="AD2165" s="81">
        <f t="shared" si="1047"/>
        <v>52</v>
      </c>
      <c r="AE2165" s="81" t="str">
        <f t="shared" si="1048"/>
        <v>1-52</v>
      </c>
      <c r="AF2165" s="152">
        <f t="shared" si="1049"/>
        <v>0</v>
      </c>
      <c r="AG2165" s="153">
        <f t="shared" si="1050"/>
        <v>0</v>
      </c>
      <c r="AH2165" s="85">
        <f t="shared" si="1051"/>
        <v>0</v>
      </c>
      <c r="AI2165" s="81">
        <f t="shared" si="1052"/>
        <v>52</v>
      </c>
    </row>
    <row r="2166" spans="2:35" x14ac:dyDescent="0.25">
      <c r="B2166" s="50"/>
      <c r="C2166" s="85"/>
      <c r="D2166" s="283">
        <f t="shared" si="1037"/>
        <v>0</v>
      </c>
      <c r="E2166" s="50"/>
      <c r="F2166" s="50"/>
      <c r="G2166" s="50"/>
      <c r="H2166" s="50"/>
      <c r="I2166" s="50"/>
      <c r="J2166" s="50"/>
      <c r="K2166" s="50"/>
      <c r="L2166" s="50"/>
      <c r="M2166" s="50"/>
      <c r="N2166" s="50"/>
      <c r="O2166" s="50"/>
      <c r="P2166" s="50"/>
      <c r="Q2166" s="50"/>
      <c r="R2166" s="50"/>
      <c r="S2166" s="50"/>
      <c r="T2166" s="50"/>
      <c r="U2166" s="151">
        <f t="shared" si="1038"/>
        <v>0</v>
      </c>
      <c r="V2166" s="50">
        <f t="shared" si="1039"/>
        <v>0</v>
      </c>
      <c r="W2166" s="152">
        <f t="shared" si="1040"/>
        <v>0</v>
      </c>
      <c r="X2166" s="152">
        <f t="shared" si="1041"/>
        <v>0</v>
      </c>
      <c r="Y2166" s="134">
        <f t="shared" si="1042"/>
        <v>1</v>
      </c>
      <c r="Z2166" s="152">
        <f t="shared" si="1043"/>
        <v>0</v>
      </c>
      <c r="AA2166" s="152">
        <f t="shared" si="1044"/>
        <v>0</v>
      </c>
      <c r="AB2166" s="91">
        <f t="shared" si="1045"/>
        <v>0</v>
      </c>
      <c r="AC2166" s="81">
        <f t="shared" si="1046"/>
        <v>1</v>
      </c>
      <c r="AD2166" s="81">
        <f t="shared" si="1047"/>
        <v>52</v>
      </c>
      <c r="AE2166" s="81" t="str">
        <f t="shared" si="1048"/>
        <v>1-52</v>
      </c>
      <c r="AF2166" s="152">
        <f t="shared" si="1049"/>
        <v>0</v>
      </c>
      <c r="AG2166" s="153">
        <f t="shared" si="1050"/>
        <v>0</v>
      </c>
      <c r="AH2166" s="85">
        <f t="shared" si="1051"/>
        <v>0</v>
      </c>
      <c r="AI2166" s="81">
        <f t="shared" si="1052"/>
        <v>52</v>
      </c>
    </row>
    <row r="2167" spans="2:35" x14ac:dyDescent="0.25">
      <c r="B2167" s="50"/>
      <c r="C2167" s="85"/>
      <c r="D2167" s="283">
        <f t="shared" si="1037"/>
        <v>0</v>
      </c>
      <c r="E2167" s="50"/>
      <c r="F2167" s="50"/>
      <c r="G2167" s="50"/>
      <c r="H2167" s="50"/>
      <c r="I2167" s="50"/>
      <c r="J2167" s="50"/>
      <c r="K2167" s="50"/>
      <c r="L2167" s="50"/>
      <c r="M2167" s="50"/>
      <c r="N2167" s="50"/>
      <c r="O2167" s="50"/>
      <c r="P2167" s="50"/>
      <c r="Q2167" s="50"/>
      <c r="R2167" s="50"/>
      <c r="S2167" s="50"/>
      <c r="T2167" s="50"/>
      <c r="U2167" s="151">
        <f t="shared" si="1038"/>
        <v>0</v>
      </c>
      <c r="V2167" s="50">
        <f t="shared" si="1039"/>
        <v>0</v>
      </c>
      <c r="W2167" s="152">
        <f t="shared" si="1040"/>
        <v>0</v>
      </c>
      <c r="X2167" s="152">
        <f t="shared" si="1041"/>
        <v>0</v>
      </c>
      <c r="Y2167" s="134">
        <f t="shared" si="1042"/>
        <v>1</v>
      </c>
      <c r="Z2167" s="152">
        <f t="shared" si="1043"/>
        <v>0</v>
      </c>
      <c r="AA2167" s="152">
        <f t="shared" si="1044"/>
        <v>0</v>
      </c>
      <c r="AB2167" s="91">
        <f t="shared" si="1045"/>
        <v>0</v>
      </c>
      <c r="AC2167" s="81">
        <f t="shared" si="1046"/>
        <v>1</v>
      </c>
      <c r="AD2167" s="81">
        <f t="shared" si="1047"/>
        <v>52</v>
      </c>
      <c r="AE2167" s="81" t="str">
        <f t="shared" si="1048"/>
        <v>1-52</v>
      </c>
      <c r="AF2167" s="152">
        <f t="shared" si="1049"/>
        <v>0</v>
      </c>
      <c r="AG2167" s="153">
        <f t="shared" si="1050"/>
        <v>0</v>
      </c>
      <c r="AH2167" s="85">
        <f t="shared" si="1051"/>
        <v>0</v>
      </c>
      <c r="AI2167" s="81">
        <f t="shared" si="1052"/>
        <v>52</v>
      </c>
    </row>
    <row r="2168" spans="2:35" x14ac:dyDescent="0.25">
      <c r="B2168" s="50"/>
      <c r="C2168" s="85"/>
      <c r="D2168" s="283">
        <f t="shared" si="1037"/>
        <v>0</v>
      </c>
      <c r="E2168" s="50"/>
      <c r="F2168" s="50"/>
      <c r="G2168" s="50"/>
      <c r="H2168" s="50"/>
      <c r="I2168" s="50"/>
      <c r="J2168" s="50"/>
      <c r="K2168" s="50"/>
      <c r="L2168" s="50"/>
      <c r="M2168" s="50"/>
      <c r="N2168" s="50"/>
      <c r="O2168" s="50"/>
      <c r="P2168" s="50"/>
      <c r="Q2168" s="50"/>
      <c r="R2168" s="50"/>
      <c r="S2168" s="50"/>
      <c r="T2168" s="50"/>
      <c r="U2168" s="151">
        <f t="shared" si="1038"/>
        <v>0</v>
      </c>
      <c r="V2168" s="50">
        <f t="shared" si="1039"/>
        <v>0</v>
      </c>
      <c r="W2168" s="152">
        <f t="shared" si="1040"/>
        <v>0</v>
      </c>
      <c r="X2168" s="152">
        <f t="shared" si="1041"/>
        <v>0</v>
      </c>
      <c r="Y2168" s="134">
        <f t="shared" si="1042"/>
        <v>1</v>
      </c>
      <c r="Z2168" s="152">
        <f t="shared" si="1043"/>
        <v>0</v>
      </c>
      <c r="AA2168" s="152">
        <f t="shared" si="1044"/>
        <v>0</v>
      </c>
      <c r="AB2168" s="91">
        <f t="shared" si="1045"/>
        <v>0</v>
      </c>
      <c r="AC2168" s="81">
        <f t="shared" si="1046"/>
        <v>1</v>
      </c>
      <c r="AD2168" s="81">
        <f t="shared" si="1047"/>
        <v>52</v>
      </c>
      <c r="AE2168" s="81" t="str">
        <f t="shared" si="1048"/>
        <v>1-52</v>
      </c>
      <c r="AF2168" s="152">
        <f t="shared" si="1049"/>
        <v>0</v>
      </c>
      <c r="AG2168" s="153">
        <f t="shared" si="1050"/>
        <v>0</v>
      </c>
      <c r="AH2168" s="85">
        <f t="shared" si="1051"/>
        <v>0</v>
      </c>
      <c r="AI2168" s="81">
        <f t="shared" si="1052"/>
        <v>52</v>
      </c>
    </row>
    <row r="2169" spans="2:35" x14ac:dyDescent="0.25">
      <c r="B2169" s="50"/>
      <c r="C2169" s="85"/>
      <c r="D2169" s="283">
        <f t="shared" si="1037"/>
        <v>0</v>
      </c>
      <c r="E2169" s="50"/>
      <c r="F2169" s="50"/>
      <c r="G2169" s="50"/>
      <c r="H2169" s="50"/>
      <c r="I2169" s="50"/>
      <c r="J2169" s="50"/>
      <c r="K2169" s="50"/>
      <c r="L2169" s="50"/>
      <c r="M2169" s="50"/>
      <c r="N2169" s="50"/>
      <c r="O2169" s="50"/>
      <c r="P2169" s="50"/>
      <c r="Q2169" s="50"/>
      <c r="R2169" s="50"/>
      <c r="S2169" s="50"/>
      <c r="T2169" s="50"/>
      <c r="U2169" s="151">
        <f t="shared" si="1038"/>
        <v>0</v>
      </c>
      <c r="V2169" s="50">
        <f t="shared" si="1039"/>
        <v>0</v>
      </c>
      <c r="W2169" s="152">
        <f t="shared" si="1040"/>
        <v>0</v>
      </c>
      <c r="X2169" s="152">
        <f t="shared" si="1041"/>
        <v>0</v>
      </c>
      <c r="Y2169" s="134">
        <f t="shared" si="1042"/>
        <v>1</v>
      </c>
      <c r="Z2169" s="152">
        <f t="shared" si="1043"/>
        <v>0</v>
      </c>
      <c r="AA2169" s="152">
        <f t="shared" si="1044"/>
        <v>0</v>
      </c>
      <c r="AB2169" s="91">
        <f t="shared" si="1045"/>
        <v>0</v>
      </c>
      <c r="AC2169" s="81">
        <f t="shared" si="1046"/>
        <v>1</v>
      </c>
      <c r="AD2169" s="81">
        <f t="shared" si="1047"/>
        <v>52</v>
      </c>
      <c r="AE2169" s="81" t="str">
        <f t="shared" si="1048"/>
        <v>1-52</v>
      </c>
      <c r="AF2169" s="152">
        <f t="shared" si="1049"/>
        <v>0</v>
      </c>
      <c r="AG2169" s="153">
        <f t="shared" si="1050"/>
        <v>0</v>
      </c>
      <c r="AH2169" s="85">
        <f t="shared" si="1051"/>
        <v>0</v>
      </c>
      <c r="AI2169" s="81">
        <f t="shared" si="1052"/>
        <v>52</v>
      </c>
    </row>
    <row r="2170" spans="2:35" x14ac:dyDescent="0.25">
      <c r="B2170" s="50"/>
      <c r="C2170" s="85"/>
      <c r="D2170" s="283">
        <f t="shared" si="1037"/>
        <v>0</v>
      </c>
      <c r="E2170" s="50"/>
      <c r="F2170" s="50"/>
      <c r="G2170" s="50"/>
      <c r="H2170" s="50"/>
      <c r="I2170" s="50"/>
      <c r="J2170" s="50"/>
      <c r="K2170" s="50"/>
      <c r="L2170" s="50"/>
      <c r="M2170" s="50"/>
      <c r="N2170" s="50"/>
      <c r="O2170" s="50"/>
      <c r="P2170" s="50"/>
      <c r="Q2170" s="50"/>
      <c r="R2170" s="50"/>
      <c r="S2170" s="50"/>
      <c r="T2170" s="50"/>
      <c r="U2170" s="151">
        <f t="shared" si="1038"/>
        <v>0</v>
      </c>
      <c r="V2170" s="50">
        <f t="shared" si="1039"/>
        <v>0</v>
      </c>
      <c r="W2170" s="152">
        <f t="shared" si="1040"/>
        <v>0</v>
      </c>
      <c r="X2170" s="152">
        <f t="shared" si="1041"/>
        <v>0</v>
      </c>
      <c r="Y2170" s="134">
        <f t="shared" si="1042"/>
        <v>1</v>
      </c>
      <c r="Z2170" s="152">
        <f t="shared" si="1043"/>
        <v>0</v>
      </c>
      <c r="AA2170" s="152">
        <f t="shared" si="1044"/>
        <v>0</v>
      </c>
      <c r="AB2170" s="91">
        <f t="shared" si="1045"/>
        <v>0</v>
      </c>
      <c r="AC2170" s="81">
        <f t="shared" si="1046"/>
        <v>1</v>
      </c>
      <c r="AD2170" s="81">
        <f t="shared" si="1047"/>
        <v>52</v>
      </c>
      <c r="AE2170" s="81" t="str">
        <f t="shared" si="1048"/>
        <v>1-52</v>
      </c>
      <c r="AF2170" s="152">
        <f t="shared" si="1049"/>
        <v>0</v>
      </c>
      <c r="AG2170" s="153">
        <f t="shared" si="1050"/>
        <v>0</v>
      </c>
      <c r="AH2170" s="85">
        <f t="shared" si="1051"/>
        <v>0</v>
      </c>
      <c r="AI2170" s="81">
        <f t="shared" si="1052"/>
        <v>52</v>
      </c>
    </row>
    <row r="2171" spans="2:35" x14ac:dyDescent="0.25">
      <c r="B2171" s="50"/>
      <c r="C2171" s="85"/>
      <c r="D2171" s="283">
        <f t="shared" si="1037"/>
        <v>0</v>
      </c>
      <c r="E2171" s="50"/>
      <c r="F2171" s="50"/>
      <c r="G2171" s="50"/>
      <c r="H2171" s="50"/>
      <c r="I2171" s="50"/>
      <c r="J2171" s="50"/>
      <c r="K2171" s="50"/>
      <c r="L2171" s="50"/>
      <c r="M2171" s="50"/>
      <c r="N2171" s="50"/>
      <c r="O2171" s="50"/>
      <c r="P2171" s="50"/>
      <c r="Q2171" s="50"/>
      <c r="R2171" s="50"/>
      <c r="S2171" s="50"/>
      <c r="T2171" s="50"/>
      <c r="U2171" s="151">
        <f t="shared" si="1038"/>
        <v>0</v>
      </c>
      <c r="V2171" s="50">
        <f t="shared" si="1039"/>
        <v>0</v>
      </c>
      <c r="W2171" s="152">
        <f t="shared" si="1040"/>
        <v>0</v>
      </c>
      <c r="X2171" s="152">
        <f t="shared" si="1041"/>
        <v>0</v>
      </c>
      <c r="Y2171" s="134">
        <f t="shared" si="1042"/>
        <v>1</v>
      </c>
      <c r="Z2171" s="152">
        <f t="shared" si="1043"/>
        <v>0</v>
      </c>
      <c r="AA2171" s="152">
        <f t="shared" si="1044"/>
        <v>0</v>
      </c>
      <c r="AB2171" s="91">
        <f t="shared" si="1045"/>
        <v>0</v>
      </c>
      <c r="AC2171" s="81">
        <f t="shared" si="1046"/>
        <v>1</v>
      </c>
      <c r="AD2171" s="81">
        <f t="shared" si="1047"/>
        <v>52</v>
      </c>
      <c r="AE2171" s="81" t="str">
        <f t="shared" si="1048"/>
        <v>1-52</v>
      </c>
      <c r="AF2171" s="152">
        <f t="shared" si="1049"/>
        <v>0</v>
      </c>
      <c r="AG2171" s="153">
        <f t="shared" si="1050"/>
        <v>0</v>
      </c>
      <c r="AH2171" s="85">
        <f t="shared" si="1051"/>
        <v>0</v>
      </c>
      <c r="AI2171" s="81">
        <f t="shared" si="1052"/>
        <v>52</v>
      </c>
    </row>
    <row r="2172" spans="2:35" x14ac:dyDescent="0.25">
      <c r="B2172" s="50"/>
      <c r="C2172" s="85"/>
      <c r="D2172" s="283">
        <f t="shared" si="1037"/>
        <v>0</v>
      </c>
      <c r="E2172" s="50"/>
      <c r="F2172" s="50"/>
      <c r="G2172" s="50"/>
      <c r="H2172" s="50"/>
      <c r="I2172" s="50"/>
      <c r="J2172" s="50"/>
      <c r="K2172" s="50"/>
      <c r="L2172" s="50"/>
      <c r="M2172" s="50"/>
      <c r="N2172" s="50"/>
      <c r="O2172" s="50"/>
      <c r="P2172" s="50"/>
      <c r="Q2172" s="50"/>
      <c r="R2172" s="50"/>
      <c r="S2172" s="50"/>
      <c r="T2172" s="50"/>
      <c r="U2172" s="151">
        <f t="shared" si="1038"/>
        <v>0</v>
      </c>
      <c r="V2172" s="50">
        <f t="shared" si="1039"/>
        <v>0</v>
      </c>
      <c r="W2172" s="152">
        <f t="shared" si="1040"/>
        <v>0</v>
      </c>
      <c r="X2172" s="152">
        <f t="shared" si="1041"/>
        <v>0</v>
      </c>
      <c r="Y2172" s="134">
        <f t="shared" si="1042"/>
        <v>1</v>
      </c>
      <c r="Z2172" s="152">
        <f t="shared" si="1043"/>
        <v>0</v>
      </c>
      <c r="AA2172" s="152">
        <f t="shared" si="1044"/>
        <v>0</v>
      </c>
      <c r="AB2172" s="91">
        <f t="shared" si="1045"/>
        <v>0</v>
      </c>
      <c r="AC2172" s="81">
        <f t="shared" si="1046"/>
        <v>1</v>
      </c>
      <c r="AD2172" s="81">
        <f t="shared" si="1047"/>
        <v>52</v>
      </c>
      <c r="AE2172" s="81" t="str">
        <f t="shared" si="1048"/>
        <v>1-52</v>
      </c>
      <c r="AF2172" s="152">
        <f t="shared" si="1049"/>
        <v>0</v>
      </c>
      <c r="AG2172" s="153">
        <f t="shared" si="1050"/>
        <v>0</v>
      </c>
      <c r="AH2172" s="85">
        <f t="shared" si="1051"/>
        <v>0</v>
      </c>
      <c r="AI2172" s="81">
        <f t="shared" si="1052"/>
        <v>52</v>
      </c>
    </row>
    <row r="2173" spans="2:35" x14ac:dyDescent="0.25">
      <c r="B2173" s="50"/>
      <c r="C2173" s="85"/>
      <c r="D2173" s="283">
        <f t="shared" si="1037"/>
        <v>0</v>
      </c>
      <c r="E2173" s="50"/>
      <c r="F2173" s="50"/>
      <c r="G2173" s="50"/>
      <c r="H2173" s="50"/>
      <c r="I2173" s="50"/>
      <c r="J2173" s="50"/>
      <c r="K2173" s="50"/>
      <c r="L2173" s="50"/>
      <c r="M2173" s="50"/>
      <c r="N2173" s="50"/>
      <c r="O2173" s="50"/>
      <c r="P2173" s="50"/>
      <c r="Q2173" s="50"/>
      <c r="R2173" s="50"/>
      <c r="S2173" s="50"/>
      <c r="T2173" s="50"/>
      <c r="U2173" s="151">
        <f t="shared" si="1038"/>
        <v>0</v>
      </c>
      <c r="V2173" s="50">
        <f t="shared" si="1039"/>
        <v>0</v>
      </c>
      <c r="W2173" s="152">
        <f t="shared" si="1040"/>
        <v>0</v>
      </c>
      <c r="X2173" s="152">
        <f t="shared" si="1041"/>
        <v>0</v>
      </c>
      <c r="Y2173" s="134">
        <f t="shared" si="1042"/>
        <v>1</v>
      </c>
      <c r="Z2173" s="152">
        <f t="shared" si="1043"/>
        <v>0</v>
      </c>
      <c r="AA2173" s="152">
        <f t="shared" si="1044"/>
        <v>0</v>
      </c>
      <c r="AB2173" s="91">
        <f t="shared" si="1045"/>
        <v>0</v>
      </c>
      <c r="AC2173" s="81">
        <f t="shared" si="1046"/>
        <v>1</v>
      </c>
      <c r="AD2173" s="81">
        <f t="shared" si="1047"/>
        <v>52</v>
      </c>
      <c r="AE2173" s="81" t="str">
        <f t="shared" si="1048"/>
        <v>1-52</v>
      </c>
      <c r="AF2173" s="152">
        <f t="shared" si="1049"/>
        <v>0</v>
      </c>
      <c r="AG2173" s="153">
        <f t="shared" si="1050"/>
        <v>0</v>
      </c>
      <c r="AH2173" s="85">
        <f t="shared" si="1051"/>
        <v>0</v>
      </c>
      <c r="AI2173" s="81">
        <f t="shared" si="1052"/>
        <v>52</v>
      </c>
    </row>
    <row r="2174" spans="2:35" x14ac:dyDescent="0.25">
      <c r="B2174" s="50"/>
      <c r="C2174" s="85"/>
      <c r="D2174" s="283">
        <f t="shared" si="1037"/>
        <v>0</v>
      </c>
      <c r="E2174" s="50"/>
      <c r="F2174" s="50"/>
      <c r="G2174" s="50"/>
      <c r="H2174" s="50"/>
      <c r="I2174" s="50"/>
      <c r="J2174" s="50"/>
      <c r="K2174" s="50"/>
      <c r="L2174" s="50"/>
      <c r="M2174" s="50"/>
      <c r="N2174" s="50"/>
      <c r="O2174" s="50"/>
      <c r="P2174" s="50"/>
      <c r="Q2174" s="50"/>
      <c r="R2174" s="50"/>
      <c r="S2174" s="50"/>
      <c r="T2174" s="50"/>
      <c r="U2174" s="151">
        <f t="shared" si="1038"/>
        <v>0</v>
      </c>
      <c r="V2174" s="50">
        <f t="shared" si="1039"/>
        <v>0</v>
      </c>
      <c r="W2174" s="152">
        <f t="shared" si="1040"/>
        <v>0</v>
      </c>
      <c r="X2174" s="152">
        <f t="shared" si="1041"/>
        <v>0</v>
      </c>
      <c r="Y2174" s="134">
        <f t="shared" si="1042"/>
        <v>1</v>
      </c>
      <c r="Z2174" s="152">
        <f t="shared" si="1043"/>
        <v>0</v>
      </c>
      <c r="AA2174" s="152">
        <f t="shared" si="1044"/>
        <v>0</v>
      </c>
      <c r="AB2174" s="91">
        <f t="shared" si="1045"/>
        <v>0</v>
      </c>
      <c r="AC2174" s="81">
        <f t="shared" si="1046"/>
        <v>1</v>
      </c>
      <c r="AD2174" s="81">
        <f t="shared" si="1047"/>
        <v>52</v>
      </c>
      <c r="AE2174" s="81" t="str">
        <f t="shared" si="1048"/>
        <v>1-52</v>
      </c>
      <c r="AF2174" s="152">
        <f t="shared" si="1049"/>
        <v>0</v>
      </c>
      <c r="AG2174" s="153">
        <f t="shared" si="1050"/>
        <v>0</v>
      </c>
      <c r="AH2174" s="85">
        <f t="shared" si="1051"/>
        <v>0</v>
      </c>
      <c r="AI2174" s="81">
        <f t="shared" si="1052"/>
        <v>52</v>
      </c>
    </row>
    <row r="2175" spans="2:35" x14ac:dyDescent="0.25">
      <c r="B2175" s="50"/>
      <c r="C2175" s="85"/>
      <c r="D2175" s="283">
        <f t="shared" si="1037"/>
        <v>0</v>
      </c>
      <c r="E2175" s="50"/>
      <c r="F2175" s="50"/>
      <c r="G2175" s="50"/>
      <c r="H2175" s="50"/>
      <c r="I2175" s="50"/>
      <c r="J2175" s="50"/>
      <c r="K2175" s="50"/>
      <c r="L2175" s="50"/>
      <c r="M2175" s="50"/>
      <c r="N2175" s="50"/>
      <c r="O2175" s="50"/>
      <c r="P2175" s="50"/>
      <c r="Q2175" s="50"/>
      <c r="R2175" s="50"/>
      <c r="S2175" s="50"/>
      <c r="T2175" s="50"/>
      <c r="U2175" s="151">
        <f t="shared" si="1038"/>
        <v>0</v>
      </c>
      <c r="V2175" s="50">
        <f t="shared" si="1039"/>
        <v>0</v>
      </c>
      <c r="W2175" s="152">
        <f t="shared" si="1040"/>
        <v>0</v>
      </c>
      <c r="X2175" s="152">
        <f t="shared" si="1041"/>
        <v>0</v>
      </c>
      <c r="Y2175" s="134">
        <f t="shared" si="1042"/>
        <v>1</v>
      </c>
      <c r="Z2175" s="152">
        <f t="shared" si="1043"/>
        <v>0</v>
      </c>
      <c r="AA2175" s="152">
        <f t="shared" si="1044"/>
        <v>0</v>
      </c>
      <c r="AB2175" s="91">
        <f t="shared" si="1045"/>
        <v>0</v>
      </c>
      <c r="AC2175" s="81">
        <f t="shared" si="1046"/>
        <v>1</v>
      </c>
      <c r="AD2175" s="81">
        <f t="shared" si="1047"/>
        <v>52</v>
      </c>
      <c r="AE2175" s="81" t="str">
        <f t="shared" si="1048"/>
        <v>1-52</v>
      </c>
      <c r="AF2175" s="152">
        <f t="shared" si="1049"/>
        <v>0</v>
      </c>
      <c r="AG2175" s="153">
        <f t="shared" si="1050"/>
        <v>0</v>
      </c>
      <c r="AH2175" s="85">
        <f t="shared" si="1051"/>
        <v>0</v>
      </c>
      <c r="AI2175" s="81">
        <f t="shared" si="1052"/>
        <v>52</v>
      </c>
    </row>
    <row r="2176" spans="2:35" x14ac:dyDescent="0.25">
      <c r="B2176" s="50"/>
      <c r="C2176" s="85"/>
      <c r="D2176" s="283">
        <f t="shared" si="1037"/>
        <v>0</v>
      </c>
      <c r="E2176" s="50"/>
      <c r="F2176" s="50"/>
      <c r="G2176" s="50"/>
      <c r="H2176" s="50"/>
      <c r="I2176" s="50"/>
      <c r="J2176" s="50"/>
      <c r="K2176" s="50"/>
      <c r="L2176" s="50"/>
      <c r="M2176" s="50"/>
      <c r="N2176" s="50"/>
      <c r="O2176" s="50"/>
      <c r="P2176" s="50"/>
      <c r="Q2176" s="50"/>
      <c r="R2176" s="50"/>
      <c r="S2176" s="50"/>
      <c r="T2176" s="50"/>
      <c r="U2176" s="151">
        <f t="shared" si="1038"/>
        <v>0</v>
      </c>
      <c r="V2176" s="50">
        <f t="shared" si="1039"/>
        <v>0</v>
      </c>
      <c r="W2176" s="152">
        <f t="shared" si="1040"/>
        <v>0</v>
      </c>
      <c r="X2176" s="152">
        <f t="shared" si="1041"/>
        <v>0</v>
      </c>
      <c r="Y2176" s="134">
        <f t="shared" si="1042"/>
        <v>1</v>
      </c>
      <c r="Z2176" s="152">
        <f t="shared" si="1043"/>
        <v>0</v>
      </c>
      <c r="AA2176" s="152">
        <f t="shared" si="1044"/>
        <v>0</v>
      </c>
      <c r="AB2176" s="91">
        <f t="shared" si="1045"/>
        <v>0</v>
      </c>
      <c r="AC2176" s="81">
        <f t="shared" si="1046"/>
        <v>1</v>
      </c>
      <c r="AD2176" s="81">
        <f t="shared" si="1047"/>
        <v>52</v>
      </c>
      <c r="AE2176" s="81" t="str">
        <f t="shared" si="1048"/>
        <v>1-52</v>
      </c>
      <c r="AF2176" s="152">
        <f t="shared" si="1049"/>
        <v>0</v>
      </c>
      <c r="AG2176" s="153">
        <f t="shared" si="1050"/>
        <v>0</v>
      </c>
      <c r="AH2176" s="85">
        <f t="shared" si="1051"/>
        <v>0</v>
      </c>
      <c r="AI2176" s="81">
        <f t="shared" si="1052"/>
        <v>52</v>
      </c>
    </row>
    <row r="2177" spans="2:35" x14ac:dyDescent="0.25">
      <c r="B2177" s="50"/>
      <c r="C2177" s="85"/>
      <c r="D2177" s="283">
        <f t="shared" si="1037"/>
        <v>0</v>
      </c>
      <c r="E2177" s="50"/>
      <c r="F2177" s="50"/>
      <c r="G2177" s="50"/>
      <c r="H2177" s="50"/>
      <c r="I2177" s="50"/>
      <c r="J2177" s="50"/>
      <c r="K2177" s="50"/>
      <c r="L2177" s="50"/>
      <c r="M2177" s="50"/>
      <c r="N2177" s="50"/>
      <c r="O2177" s="50"/>
      <c r="P2177" s="50"/>
      <c r="Q2177" s="50"/>
      <c r="R2177" s="50"/>
      <c r="S2177" s="50"/>
      <c r="T2177" s="50"/>
      <c r="U2177" s="151">
        <f t="shared" si="1038"/>
        <v>0</v>
      </c>
      <c r="V2177" s="50">
        <f t="shared" si="1039"/>
        <v>0</v>
      </c>
      <c r="W2177" s="152">
        <f t="shared" si="1040"/>
        <v>0</v>
      </c>
      <c r="X2177" s="152">
        <f t="shared" si="1041"/>
        <v>0</v>
      </c>
      <c r="Y2177" s="134">
        <f t="shared" si="1042"/>
        <v>1</v>
      </c>
      <c r="Z2177" s="152">
        <f t="shared" si="1043"/>
        <v>0</v>
      </c>
      <c r="AA2177" s="152">
        <f t="shared" si="1044"/>
        <v>0</v>
      </c>
      <c r="AB2177" s="91">
        <f t="shared" si="1045"/>
        <v>0</v>
      </c>
      <c r="AC2177" s="81">
        <f t="shared" si="1046"/>
        <v>1</v>
      </c>
      <c r="AD2177" s="81">
        <f t="shared" si="1047"/>
        <v>52</v>
      </c>
      <c r="AE2177" s="81" t="str">
        <f t="shared" si="1048"/>
        <v>1-52</v>
      </c>
      <c r="AF2177" s="152">
        <f t="shared" si="1049"/>
        <v>0</v>
      </c>
      <c r="AG2177" s="153">
        <f t="shared" si="1050"/>
        <v>0</v>
      </c>
      <c r="AH2177" s="85">
        <f t="shared" si="1051"/>
        <v>0</v>
      </c>
      <c r="AI2177" s="81">
        <f t="shared" si="1052"/>
        <v>52</v>
      </c>
    </row>
    <row r="2178" spans="2:35" x14ac:dyDescent="0.25">
      <c r="B2178" s="50"/>
      <c r="C2178" s="85"/>
      <c r="D2178" s="283">
        <f t="shared" si="1037"/>
        <v>0</v>
      </c>
      <c r="E2178" s="50"/>
      <c r="F2178" s="50"/>
      <c r="G2178" s="50"/>
      <c r="H2178" s="50"/>
      <c r="I2178" s="50"/>
      <c r="J2178" s="50"/>
      <c r="K2178" s="50"/>
      <c r="L2178" s="50"/>
      <c r="M2178" s="50"/>
      <c r="N2178" s="50"/>
      <c r="O2178" s="50"/>
      <c r="P2178" s="50"/>
      <c r="Q2178" s="50"/>
      <c r="R2178" s="50"/>
      <c r="S2178" s="50"/>
      <c r="T2178" s="50"/>
      <c r="U2178" s="151">
        <f t="shared" si="1038"/>
        <v>0</v>
      </c>
      <c r="V2178" s="50">
        <f t="shared" si="1039"/>
        <v>0</v>
      </c>
      <c r="W2178" s="152">
        <f t="shared" si="1040"/>
        <v>0</v>
      </c>
      <c r="X2178" s="152">
        <f t="shared" si="1041"/>
        <v>0</v>
      </c>
      <c r="Y2178" s="134">
        <f t="shared" si="1042"/>
        <v>1</v>
      </c>
      <c r="Z2178" s="152">
        <f t="shared" si="1043"/>
        <v>0</v>
      </c>
      <c r="AA2178" s="152">
        <f t="shared" si="1044"/>
        <v>0</v>
      </c>
      <c r="AB2178" s="91">
        <f t="shared" si="1045"/>
        <v>0</v>
      </c>
      <c r="AC2178" s="81">
        <f t="shared" si="1046"/>
        <v>1</v>
      </c>
      <c r="AD2178" s="81">
        <f t="shared" si="1047"/>
        <v>52</v>
      </c>
      <c r="AE2178" s="81" t="str">
        <f t="shared" si="1048"/>
        <v>1-52</v>
      </c>
      <c r="AF2178" s="152">
        <f t="shared" si="1049"/>
        <v>0</v>
      </c>
      <c r="AG2178" s="153">
        <f t="shared" si="1050"/>
        <v>0</v>
      </c>
      <c r="AH2178" s="85">
        <f t="shared" si="1051"/>
        <v>0</v>
      </c>
      <c r="AI2178" s="81">
        <f t="shared" si="1052"/>
        <v>52</v>
      </c>
    </row>
    <row r="2179" spans="2:35" x14ac:dyDescent="0.25">
      <c r="B2179" s="50"/>
      <c r="C2179" s="85"/>
      <c r="D2179" s="283">
        <f t="shared" si="1037"/>
        <v>0</v>
      </c>
      <c r="E2179" s="50"/>
      <c r="F2179" s="50"/>
      <c r="G2179" s="50"/>
      <c r="H2179" s="50"/>
      <c r="I2179" s="50"/>
      <c r="J2179" s="50"/>
      <c r="K2179" s="50"/>
      <c r="L2179" s="50"/>
      <c r="M2179" s="50"/>
      <c r="N2179" s="50"/>
      <c r="O2179" s="50"/>
      <c r="P2179" s="50"/>
      <c r="Q2179" s="50"/>
      <c r="R2179" s="50"/>
      <c r="S2179" s="50"/>
      <c r="T2179" s="50"/>
      <c r="U2179" s="151">
        <f t="shared" si="1038"/>
        <v>0</v>
      </c>
      <c r="V2179" s="50">
        <f t="shared" si="1039"/>
        <v>0</v>
      </c>
      <c r="W2179" s="152">
        <f t="shared" si="1040"/>
        <v>0</v>
      </c>
      <c r="X2179" s="152">
        <f t="shared" si="1041"/>
        <v>0</v>
      </c>
      <c r="Y2179" s="134">
        <f t="shared" si="1042"/>
        <v>1</v>
      </c>
      <c r="Z2179" s="152">
        <f t="shared" si="1043"/>
        <v>0</v>
      </c>
      <c r="AA2179" s="152">
        <f t="shared" si="1044"/>
        <v>0</v>
      </c>
      <c r="AB2179" s="91">
        <f t="shared" si="1045"/>
        <v>0</v>
      </c>
      <c r="AC2179" s="81">
        <f t="shared" si="1046"/>
        <v>1</v>
      </c>
      <c r="AD2179" s="81">
        <f t="shared" si="1047"/>
        <v>52</v>
      </c>
      <c r="AE2179" s="81" t="str">
        <f t="shared" si="1048"/>
        <v>1-52</v>
      </c>
      <c r="AF2179" s="152">
        <f t="shared" si="1049"/>
        <v>0</v>
      </c>
      <c r="AG2179" s="153">
        <f t="shared" si="1050"/>
        <v>0</v>
      </c>
      <c r="AH2179" s="85">
        <f t="shared" si="1051"/>
        <v>0</v>
      </c>
      <c r="AI2179" s="81">
        <f t="shared" si="1052"/>
        <v>52</v>
      </c>
    </row>
    <row r="2180" spans="2:35" x14ac:dyDescent="0.25">
      <c r="B2180" s="50"/>
      <c r="C2180" s="85"/>
      <c r="D2180" s="283">
        <f t="shared" si="1037"/>
        <v>0</v>
      </c>
      <c r="E2180" s="50"/>
      <c r="F2180" s="50"/>
      <c r="G2180" s="50"/>
      <c r="H2180" s="50"/>
      <c r="I2180" s="50"/>
      <c r="J2180" s="50"/>
      <c r="K2180" s="50"/>
      <c r="L2180" s="50"/>
      <c r="M2180" s="50"/>
      <c r="N2180" s="50"/>
      <c r="O2180" s="50"/>
      <c r="P2180" s="50"/>
      <c r="Q2180" s="50"/>
      <c r="R2180" s="50"/>
      <c r="S2180" s="50"/>
      <c r="T2180" s="50"/>
      <c r="U2180" s="151">
        <f t="shared" si="1038"/>
        <v>0</v>
      </c>
      <c r="V2180" s="50">
        <f t="shared" si="1039"/>
        <v>0</v>
      </c>
      <c r="W2180" s="152">
        <f t="shared" si="1040"/>
        <v>0</v>
      </c>
      <c r="X2180" s="152">
        <f t="shared" si="1041"/>
        <v>0</v>
      </c>
      <c r="Y2180" s="134">
        <f t="shared" si="1042"/>
        <v>1</v>
      </c>
      <c r="Z2180" s="152">
        <f t="shared" si="1043"/>
        <v>0</v>
      </c>
      <c r="AA2180" s="152">
        <f t="shared" si="1044"/>
        <v>0</v>
      </c>
      <c r="AB2180" s="91">
        <f t="shared" si="1045"/>
        <v>0</v>
      </c>
      <c r="AC2180" s="81">
        <f t="shared" si="1046"/>
        <v>1</v>
      </c>
      <c r="AD2180" s="81">
        <f t="shared" si="1047"/>
        <v>52</v>
      </c>
      <c r="AE2180" s="81" t="str">
        <f t="shared" si="1048"/>
        <v>1-52</v>
      </c>
      <c r="AF2180" s="152">
        <f t="shared" si="1049"/>
        <v>0</v>
      </c>
      <c r="AG2180" s="153">
        <f t="shared" si="1050"/>
        <v>0</v>
      </c>
      <c r="AH2180" s="85">
        <f t="shared" si="1051"/>
        <v>0</v>
      </c>
      <c r="AI2180" s="81">
        <f t="shared" si="1052"/>
        <v>52</v>
      </c>
    </row>
    <row r="2181" spans="2:35" x14ac:dyDescent="0.25">
      <c r="B2181" s="50"/>
      <c r="C2181" s="85"/>
      <c r="D2181" s="283">
        <f t="shared" si="1037"/>
        <v>0</v>
      </c>
      <c r="E2181" s="50"/>
      <c r="F2181" s="50"/>
      <c r="G2181" s="50"/>
      <c r="H2181" s="50"/>
      <c r="I2181" s="50"/>
      <c r="J2181" s="50"/>
      <c r="K2181" s="50"/>
      <c r="L2181" s="50"/>
      <c r="M2181" s="50"/>
      <c r="N2181" s="50"/>
      <c r="O2181" s="50"/>
      <c r="P2181" s="50"/>
      <c r="Q2181" s="50"/>
      <c r="R2181" s="50"/>
      <c r="S2181" s="50"/>
      <c r="T2181" s="50"/>
      <c r="U2181" s="151">
        <f t="shared" si="1038"/>
        <v>0</v>
      </c>
      <c r="V2181" s="50">
        <f t="shared" si="1039"/>
        <v>0</v>
      </c>
      <c r="W2181" s="152">
        <f t="shared" si="1040"/>
        <v>0</v>
      </c>
      <c r="X2181" s="152">
        <f t="shared" si="1041"/>
        <v>0</v>
      </c>
      <c r="Y2181" s="134">
        <f t="shared" si="1042"/>
        <v>1</v>
      </c>
      <c r="Z2181" s="152">
        <f t="shared" si="1043"/>
        <v>0</v>
      </c>
      <c r="AA2181" s="152">
        <f t="shared" si="1044"/>
        <v>0</v>
      </c>
      <c r="AB2181" s="91">
        <f t="shared" si="1045"/>
        <v>0</v>
      </c>
      <c r="AC2181" s="81">
        <f t="shared" si="1046"/>
        <v>1</v>
      </c>
      <c r="AD2181" s="81">
        <f t="shared" si="1047"/>
        <v>52</v>
      </c>
      <c r="AE2181" s="81" t="str">
        <f t="shared" si="1048"/>
        <v>1-52</v>
      </c>
      <c r="AF2181" s="152">
        <f t="shared" si="1049"/>
        <v>0</v>
      </c>
      <c r="AG2181" s="153">
        <f t="shared" si="1050"/>
        <v>0</v>
      </c>
      <c r="AH2181" s="85">
        <f t="shared" si="1051"/>
        <v>0</v>
      </c>
      <c r="AI2181" s="81">
        <f t="shared" si="1052"/>
        <v>52</v>
      </c>
    </row>
    <row r="2182" spans="2:35" x14ac:dyDescent="0.25">
      <c r="B2182" s="50"/>
      <c r="C2182" s="85"/>
      <c r="D2182" s="283">
        <f t="shared" si="1037"/>
        <v>0</v>
      </c>
      <c r="E2182" s="50"/>
      <c r="F2182" s="50"/>
      <c r="G2182" s="50"/>
      <c r="H2182" s="50"/>
      <c r="I2182" s="50"/>
      <c r="J2182" s="50"/>
      <c r="K2182" s="50"/>
      <c r="L2182" s="50"/>
      <c r="M2182" s="50"/>
      <c r="N2182" s="50"/>
      <c r="O2182" s="50"/>
      <c r="P2182" s="50"/>
      <c r="Q2182" s="50"/>
      <c r="R2182" s="50"/>
      <c r="S2182" s="50"/>
      <c r="T2182" s="50"/>
      <c r="U2182" s="151">
        <f t="shared" si="1038"/>
        <v>0</v>
      </c>
      <c r="V2182" s="50">
        <f t="shared" si="1039"/>
        <v>0</v>
      </c>
      <c r="W2182" s="152">
        <f t="shared" si="1040"/>
        <v>0</v>
      </c>
      <c r="X2182" s="152">
        <f t="shared" si="1041"/>
        <v>0</v>
      </c>
      <c r="Y2182" s="134">
        <f t="shared" si="1042"/>
        <v>1</v>
      </c>
      <c r="Z2182" s="152">
        <f t="shared" si="1043"/>
        <v>0</v>
      </c>
      <c r="AA2182" s="152">
        <f t="shared" si="1044"/>
        <v>0</v>
      </c>
      <c r="AB2182" s="91">
        <f t="shared" si="1045"/>
        <v>0</v>
      </c>
      <c r="AC2182" s="81">
        <f t="shared" si="1046"/>
        <v>1</v>
      </c>
      <c r="AD2182" s="81">
        <f t="shared" si="1047"/>
        <v>52</v>
      </c>
      <c r="AE2182" s="81" t="str">
        <f t="shared" si="1048"/>
        <v>1-52</v>
      </c>
      <c r="AF2182" s="152">
        <f t="shared" si="1049"/>
        <v>0</v>
      </c>
      <c r="AG2182" s="153">
        <f t="shared" si="1050"/>
        <v>0</v>
      </c>
      <c r="AH2182" s="85">
        <f t="shared" si="1051"/>
        <v>0</v>
      </c>
      <c r="AI2182" s="81">
        <f t="shared" si="1052"/>
        <v>52</v>
      </c>
    </row>
    <row r="2183" spans="2:35" x14ac:dyDescent="0.25">
      <c r="B2183" s="50"/>
      <c r="C2183" s="85"/>
      <c r="D2183" s="283">
        <f t="shared" si="1037"/>
        <v>0</v>
      </c>
      <c r="E2183" s="50"/>
      <c r="F2183" s="50"/>
      <c r="G2183" s="50"/>
      <c r="H2183" s="50"/>
      <c r="I2183" s="50"/>
      <c r="J2183" s="50"/>
      <c r="K2183" s="50"/>
      <c r="L2183" s="50"/>
      <c r="M2183" s="50"/>
      <c r="N2183" s="50"/>
      <c r="O2183" s="50"/>
      <c r="P2183" s="50"/>
      <c r="Q2183" s="50"/>
      <c r="R2183" s="50"/>
      <c r="S2183" s="50"/>
      <c r="T2183" s="50"/>
      <c r="U2183" s="151">
        <f t="shared" si="1038"/>
        <v>0</v>
      </c>
      <c r="V2183" s="50">
        <f t="shared" si="1039"/>
        <v>0</v>
      </c>
      <c r="W2183" s="152">
        <f t="shared" si="1040"/>
        <v>0</v>
      </c>
      <c r="X2183" s="152">
        <f t="shared" si="1041"/>
        <v>0</v>
      </c>
      <c r="Y2183" s="134">
        <f t="shared" si="1042"/>
        <v>1</v>
      </c>
      <c r="Z2183" s="152">
        <f t="shared" si="1043"/>
        <v>0</v>
      </c>
      <c r="AA2183" s="152">
        <f t="shared" si="1044"/>
        <v>0</v>
      </c>
      <c r="AB2183" s="91">
        <f t="shared" si="1045"/>
        <v>0</v>
      </c>
      <c r="AC2183" s="81">
        <f t="shared" si="1046"/>
        <v>1</v>
      </c>
      <c r="AD2183" s="81">
        <f t="shared" si="1047"/>
        <v>52</v>
      </c>
      <c r="AE2183" s="81" t="str">
        <f t="shared" si="1048"/>
        <v>1-52</v>
      </c>
      <c r="AF2183" s="152">
        <f t="shared" si="1049"/>
        <v>0</v>
      </c>
      <c r="AG2183" s="153">
        <f t="shared" si="1050"/>
        <v>0</v>
      </c>
      <c r="AH2183" s="85">
        <f t="shared" si="1051"/>
        <v>0</v>
      </c>
      <c r="AI2183" s="81">
        <f t="shared" si="1052"/>
        <v>52</v>
      </c>
    </row>
    <row r="2184" spans="2:35" x14ac:dyDescent="0.25">
      <c r="B2184" s="50"/>
      <c r="C2184" s="85"/>
      <c r="D2184" s="283">
        <f t="shared" si="1037"/>
        <v>0</v>
      </c>
      <c r="E2184" s="50"/>
      <c r="F2184" s="50"/>
      <c r="G2184" s="50"/>
      <c r="H2184" s="50"/>
      <c r="I2184" s="50"/>
      <c r="J2184" s="50"/>
      <c r="K2184" s="50"/>
      <c r="L2184" s="50"/>
      <c r="M2184" s="50"/>
      <c r="N2184" s="50"/>
      <c r="O2184" s="50"/>
      <c r="P2184" s="50"/>
      <c r="Q2184" s="50"/>
      <c r="R2184" s="50"/>
      <c r="S2184" s="50"/>
      <c r="T2184" s="50"/>
      <c r="U2184" s="151">
        <f t="shared" si="1038"/>
        <v>0</v>
      </c>
      <c r="V2184" s="50">
        <f t="shared" si="1039"/>
        <v>0</v>
      </c>
      <c r="W2184" s="152">
        <f t="shared" si="1040"/>
        <v>0</v>
      </c>
      <c r="X2184" s="152">
        <f t="shared" si="1041"/>
        <v>0</v>
      </c>
      <c r="Y2184" s="134">
        <f t="shared" si="1042"/>
        <v>1</v>
      </c>
      <c r="Z2184" s="152">
        <f t="shared" si="1043"/>
        <v>0</v>
      </c>
      <c r="AA2184" s="152">
        <f t="shared" si="1044"/>
        <v>0</v>
      </c>
      <c r="AB2184" s="91">
        <f t="shared" si="1045"/>
        <v>0</v>
      </c>
      <c r="AC2184" s="81">
        <f t="shared" si="1046"/>
        <v>1</v>
      </c>
      <c r="AD2184" s="81">
        <f t="shared" si="1047"/>
        <v>52</v>
      </c>
      <c r="AE2184" s="81" t="str">
        <f t="shared" si="1048"/>
        <v>1-52</v>
      </c>
      <c r="AF2184" s="152">
        <f t="shared" si="1049"/>
        <v>0</v>
      </c>
      <c r="AG2184" s="153">
        <f t="shared" si="1050"/>
        <v>0</v>
      </c>
      <c r="AH2184" s="85">
        <f t="shared" si="1051"/>
        <v>0</v>
      </c>
      <c r="AI2184" s="81">
        <f t="shared" si="1052"/>
        <v>52</v>
      </c>
    </row>
    <row r="2185" spans="2:35" x14ac:dyDescent="0.25">
      <c r="B2185" s="50"/>
      <c r="C2185" s="85"/>
      <c r="D2185" s="283">
        <f t="shared" si="1037"/>
        <v>0</v>
      </c>
      <c r="E2185" s="50"/>
      <c r="F2185" s="50"/>
      <c r="G2185" s="50"/>
      <c r="H2185" s="50"/>
      <c r="I2185" s="50"/>
      <c r="J2185" s="50"/>
      <c r="K2185" s="50"/>
      <c r="L2185" s="50"/>
      <c r="M2185" s="50"/>
      <c r="N2185" s="50"/>
      <c r="O2185" s="50"/>
      <c r="P2185" s="50"/>
      <c r="Q2185" s="50"/>
      <c r="R2185" s="50"/>
      <c r="S2185" s="50"/>
      <c r="T2185" s="50"/>
      <c r="U2185" s="151">
        <f t="shared" si="1038"/>
        <v>0</v>
      </c>
      <c r="V2185" s="50">
        <f t="shared" si="1039"/>
        <v>0</v>
      </c>
      <c r="W2185" s="152">
        <f t="shared" si="1040"/>
        <v>0</v>
      </c>
      <c r="X2185" s="152">
        <f t="shared" si="1041"/>
        <v>0</v>
      </c>
      <c r="Y2185" s="134">
        <f t="shared" si="1042"/>
        <v>1</v>
      </c>
      <c r="Z2185" s="152">
        <f t="shared" si="1043"/>
        <v>0</v>
      </c>
      <c r="AA2185" s="152">
        <f t="shared" si="1044"/>
        <v>0</v>
      </c>
      <c r="AB2185" s="91">
        <f t="shared" si="1045"/>
        <v>0</v>
      </c>
      <c r="AC2185" s="81">
        <f t="shared" si="1046"/>
        <v>1</v>
      </c>
      <c r="AD2185" s="81">
        <f t="shared" si="1047"/>
        <v>52</v>
      </c>
      <c r="AE2185" s="81" t="str">
        <f t="shared" si="1048"/>
        <v>1-52</v>
      </c>
      <c r="AF2185" s="152">
        <f t="shared" si="1049"/>
        <v>0</v>
      </c>
      <c r="AG2185" s="153">
        <f t="shared" si="1050"/>
        <v>0</v>
      </c>
      <c r="AH2185" s="85">
        <f t="shared" si="1051"/>
        <v>0</v>
      </c>
      <c r="AI2185" s="81">
        <f t="shared" si="1052"/>
        <v>52</v>
      </c>
    </row>
    <row r="2186" spans="2:35" x14ac:dyDescent="0.25">
      <c r="B2186" s="50"/>
      <c r="C2186" s="85"/>
      <c r="D2186" s="283">
        <f t="shared" si="1037"/>
        <v>0</v>
      </c>
      <c r="E2186" s="50"/>
      <c r="F2186" s="50"/>
      <c r="G2186" s="50"/>
      <c r="H2186" s="50"/>
      <c r="I2186" s="50"/>
      <c r="J2186" s="50"/>
      <c r="K2186" s="50"/>
      <c r="L2186" s="50"/>
      <c r="M2186" s="50"/>
      <c r="N2186" s="50"/>
      <c r="O2186" s="50"/>
      <c r="P2186" s="50"/>
      <c r="Q2186" s="50"/>
      <c r="R2186" s="50"/>
      <c r="S2186" s="50"/>
      <c r="T2186" s="50"/>
      <c r="U2186" s="151">
        <f t="shared" si="1038"/>
        <v>0</v>
      </c>
      <c r="V2186" s="50">
        <f t="shared" si="1039"/>
        <v>0</v>
      </c>
      <c r="W2186" s="152">
        <f t="shared" si="1040"/>
        <v>0</v>
      </c>
      <c r="X2186" s="152">
        <f t="shared" si="1041"/>
        <v>0</v>
      </c>
      <c r="Y2186" s="134">
        <f t="shared" si="1042"/>
        <v>1</v>
      </c>
      <c r="Z2186" s="152">
        <f t="shared" si="1043"/>
        <v>0</v>
      </c>
      <c r="AA2186" s="152">
        <f t="shared" si="1044"/>
        <v>0</v>
      </c>
      <c r="AB2186" s="91">
        <f t="shared" si="1045"/>
        <v>0</v>
      </c>
      <c r="AC2186" s="81">
        <f t="shared" si="1046"/>
        <v>1</v>
      </c>
      <c r="AD2186" s="81">
        <f t="shared" si="1047"/>
        <v>52</v>
      </c>
      <c r="AE2186" s="81" t="str">
        <f t="shared" si="1048"/>
        <v>1-52</v>
      </c>
      <c r="AF2186" s="152">
        <f t="shared" si="1049"/>
        <v>0</v>
      </c>
      <c r="AG2186" s="153">
        <f t="shared" si="1050"/>
        <v>0</v>
      </c>
      <c r="AH2186" s="85">
        <f t="shared" si="1051"/>
        <v>0</v>
      </c>
      <c r="AI2186" s="81">
        <f t="shared" si="1052"/>
        <v>52</v>
      </c>
    </row>
    <row r="2187" spans="2:35" x14ac:dyDescent="0.25">
      <c r="B2187" s="50"/>
      <c r="C2187" s="85"/>
      <c r="D2187" s="283">
        <f t="shared" si="1037"/>
        <v>0</v>
      </c>
      <c r="E2187" s="50"/>
      <c r="F2187" s="50"/>
      <c r="G2187" s="50"/>
      <c r="H2187" s="50"/>
      <c r="I2187" s="50"/>
      <c r="J2187" s="50"/>
      <c r="K2187" s="50"/>
      <c r="L2187" s="50"/>
      <c r="M2187" s="50"/>
      <c r="N2187" s="50"/>
      <c r="O2187" s="50"/>
      <c r="P2187" s="50"/>
      <c r="Q2187" s="50"/>
      <c r="R2187" s="50"/>
      <c r="S2187" s="50"/>
      <c r="T2187" s="50"/>
      <c r="U2187" s="151">
        <f t="shared" si="1038"/>
        <v>0</v>
      </c>
      <c r="V2187" s="50">
        <f t="shared" si="1039"/>
        <v>0</v>
      </c>
      <c r="W2187" s="152">
        <f t="shared" si="1040"/>
        <v>0</v>
      </c>
      <c r="X2187" s="152">
        <f t="shared" si="1041"/>
        <v>0</v>
      </c>
      <c r="Y2187" s="134">
        <f t="shared" si="1042"/>
        <v>1</v>
      </c>
      <c r="Z2187" s="152">
        <f t="shared" si="1043"/>
        <v>0</v>
      </c>
      <c r="AA2187" s="152">
        <f t="shared" si="1044"/>
        <v>0</v>
      </c>
      <c r="AB2187" s="91">
        <f t="shared" si="1045"/>
        <v>0</v>
      </c>
      <c r="AC2187" s="81">
        <f t="shared" si="1046"/>
        <v>1</v>
      </c>
      <c r="AD2187" s="81">
        <f t="shared" si="1047"/>
        <v>52</v>
      </c>
      <c r="AE2187" s="81" t="str">
        <f t="shared" si="1048"/>
        <v>1-52</v>
      </c>
      <c r="AF2187" s="152">
        <f t="shared" si="1049"/>
        <v>0</v>
      </c>
      <c r="AG2187" s="153">
        <f t="shared" si="1050"/>
        <v>0</v>
      </c>
      <c r="AH2187" s="85">
        <f t="shared" si="1051"/>
        <v>0</v>
      </c>
      <c r="AI2187" s="81">
        <f t="shared" si="1052"/>
        <v>52</v>
      </c>
    </row>
    <row r="2188" spans="2:35" x14ac:dyDescent="0.25">
      <c r="B2188" s="50"/>
      <c r="C2188" s="85"/>
      <c r="D2188" s="283">
        <f t="shared" si="1037"/>
        <v>0</v>
      </c>
      <c r="E2188" s="50"/>
      <c r="F2188" s="50"/>
      <c r="G2188" s="50"/>
      <c r="H2188" s="50"/>
      <c r="I2188" s="50"/>
      <c r="J2188" s="50"/>
      <c r="K2188" s="50"/>
      <c r="L2188" s="50"/>
      <c r="M2188" s="50"/>
      <c r="N2188" s="50"/>
      <c r="O2188" s="50"/>
      <c r="P2188" s="50"/>
      <c r="Q2188" s="50"/>
      <c r="R2188" s="50"/>
      <c r="S2188" s="50"/>
      <c r="T2188" s="50"/>
      <c r="U2188" s="151">
        <f t="shared" si="1038"/>
        <v>0</v>
      </c>
      <c r="V2188" s="50">
        <f t="shared" si="1039"/>
        <v>0</v>
      </c>
      <c r="W2188" s="152">
        <f t="shared" si="1040"/>
        <v>0</v>
      </c>
      <c r="X2188" s="152">
        <f t="shared" si="1041"/>
        <v>0</v>
      </c>
      <c r="Y2188" s="134">
        <f t="shared" si="1042"/>
        <v>1</v>
      </c>
      <c r="Z2188" s="152">
        <f t="shared" si="1043"/>
        <v>0</v>
      </c>
      <c r="AA2188" s="152">
        <f t="shared" si="1044"/>
        <v>0</v>
      </c>
      <c r="AB2188" s="91">
        <f t="shared" si="1045"/>
        <v>0</v>
      </c>
      <c r="AC2188" s="81">
        <f t="shared" si="1046"/>
        <v>1</v>
      </c>
      <c r="AD2188" s="81">
        <f t="shared" si="1047"/>
        <v>52</v>
      </c>
      <c r="AE2188" s="81" t="str">
        <f t="shared" si="1048"/>
        <v>1-52</v>
      </c>
      <c r="AF2188" s="152">
        <f t="shared" si="1049"/>
        <v>0</v>
      </c>
      <c r="AG2188" s="153">
        <f t="shared" si="1050"/>
        <v>0</v>
      </c>
      <c r="AH2188" s="85">
        <f t="shared" si="1051"/>
        <v>0</v>
      </c>
      <c r="AI2188" s="81">
        <f t="shared" si="1052"/>
        <v>52</v>
      </c>
    </row>
    <row r="2189" spans="2:35" x14ac:dyDescent="0.25">
      <c r="B2189" s="50"/>
      <c r="C2189" s="85"/>
      <c r="D2189" s="283">
        <f t="shared" si="1037"/>
        <v>0</v>
      </c>
      <c r="E2189" s="50"/>
      <c r="F2189" s="50"/>
      <c r="G2189" s="50"/>
      <c r="H2189" s="50"/>
      <c r="I2189" s="50"/>
      <c r="J2189" s="50"/>
      <c r="K2189" s="50"/>
      <c r="L2189" s="50"/>
      <c r="M2189" s="50"/>
      <c r="N2189" s="50"/>
      <c r="O2189" s="50"/>
      <c r="P2189" s="50"/>
      <c r="Q2189" s="50"/>
      <c r="R2189" s="50"/>
      <c r="S2189" s="50"/>
      <c r="T2189" s="50"/>
      <c r="U2189" s="151">
        <f t="shared" si="1038"/>
        <v>0</v>
      </c>
      <c r="V2189" s="50">
        <f t="shared" si="1039"/>
        <v>0</v>
      </c>
      <c r="W2189" s="152">
        <f t="shared" si="1040"/>
        <v>0</v>
      </c>
      <c r="X2189" s="152">
        <f t="shared" si="1041"/>
        <v>0</v>
      </c>
      <c r="Y2189" s="134">
        <f t="shared" si="1042"/>
        <v>1</v>
      </c>
      <c r="Z2189" s="152">
        <f t="shared" si="1043"/>
        <v>0</v>
      </c>
      <c r="AA2189" s="152">
        <f t="shared" si="1044"/>
        <v>0</v>
      </c>
      <c r="AB2189" s="91">
        <f t="shared" si="1045"/>
        <v>0</v>
      </c>
      <c r="AC2189" s="81">
        <f t="shared" si="1046"/>
        <v>1</v>
      </c>
      <c r="AD2189" s="81">
        <f t="shared" si="1047"/>
        <v>52</v>
      </c>
      <c r="AE2189" s="81" t="str">
        <f t="shared" si="1048"/>
        <v>1-52</v>
      </c>
      <c r="AF2189" s="152">
        <f t="shared" si="1049"/>
        <v>0</v>
      </c>
      <c r="AG2189" s="153">
        <f t="shared" si="1050"/>
        <v>0</v>
      </c>
      <c r="AH2189" s="85">
        <f t="shared" si="1051"/>
        <v>0</v>
      </c>
      <c r="AI2189" s="81">
        <f t="shared" si="1052"/>
        <v>52</v>
      </c>
    </row>
    <row r="2190" spans="2:35" x14ac:dyDescent="0.25">
      <c r="B2190" s="50"/>
      <c r="C2190" s="85"/>
      <c r="D2190" s="283">
        <f t="shared" si="1037"/>
        <v>0</v>
      </c>
      <c r="E2190" s="50"/>
      <c r="F2190" s="50"/>
      <c r="G2190" s="50"/>
      <c r="H2190" s="50"/>
      <c r="I2190" s="50"/>
      <c r="J2190" s="50"/>
      <c r="K2190" s="50"/>
      <c r="L2190" s="50"/>
      <c r="M2190" s="50"/>
      <c r="N2190" s="50"/>
      <c r="O2190" s="50"/>
      <c r="P2190" s="50"/>
      <c r="Q2190" s="50"/>
      <c r="R2190" s="50"/>
      <c r="S2190" s="50"/>
      <c r="T2190" s="50"/>
      <c r="U2190" s="151">
        <f t="shared" si="1038"/>
        <v>0</v>
      </c>
      <c r="V2190" s="50">
        <f t="shared" si="1039"/>
        <v>0</v>
      </c>
      <c r="W2190" s="152">
        <f t="shared" si="1040"/>
        <v>0</v>
      </c>
      <c r="X2190" s="152">
        <f t="shared" si="1041"/>
        <v>0</v>
      </c>
      <c r="Y2190" s="134">
        <f t="shared" si="1042"/>
        <v>1</v>
      </c>
      <c r="Z2190" s="152">
        <f t="shared" si="1043"/>
        <v>0</v>
      </c>
      <c r="AA2190" s="152">
        <f t="shared" si="1044"/>
        <v>0</v>
      </c>
      <c r="AB2190" s="91">
        <f t="shared" si="1045"/>
        <v>0</v>
      </c>
      <c r="AC2190" s="81">
        <f t="shared" si="1046"/>
        <v>1</v>
      </c>
      <c r="AD2190" s="81">
        <f t="shared" si="1047"/>
        <v>52</v>
      </c>
      <c r="AE2190" s="81" t="str">
        <f t="shared" si="1048"/>
        <v>1-52</v>
      </c>
      <c r="AF2190" s="152">
        <f t="shared" si="1049"/>
        <v>0</v>
      </c>
      <c r="AG2190" s="153">
        <f t="shared" si="1050"/>
        <v>0</v>
      </c>
      <c r="AH2190" s="85">
        <f t="shared" si="1051"/>
        <v>0</v>
      </c>
      <c r="AI2190" s="81">
        <f t="shared" si="1052"/>
        <v>52</v>
      </c>
    </row>
    <row r="2191" spans="2:35" x14ac:dyDescent="0.25">
      <c r="B2191" s="50"/>
      <c r="C2191" s="85"/>
      <c r="D2191" s="283">
        <f t="shared" si="1037"/>
        <v>0</v>
      </c>
      <c r="E2191" s="50"/>
      <c r="F2191" s="50"/>
      <c r="G2191" s="50"/>
      <c r="H2191" s="50"/>
      <c r="I2191" s="50"/>
      <c r="J2191" s="50"/>
      <c r="K2191" s="50"/>
      <c r="L2191" s="50"/>
      <c r="M2191" s="50"/>
      <c r="N2191" s="50"/>
      <c r="O2191" s="50"/>
      <c r="P2191" s="50"/>
      <c r="Q2191" s="50"/>
      <c r="R2191" s="50"/>
      <c r="S2191" s="50"/>
      <c r="T2191" s="50"/>
      <c r="U2191" s="151">
        <f t="shared" si="1038"/>
        <v>0</v>
      </c>
      <c r="V2191" s="50">
        <f t="shared" si="1039"/>
        <v>0</v>
      </c>
      <c r="W2191" s="152">
        <f t="shared" si="1040"/>
        <v>0</v>
      </c>
      <c r="X2191" s="152">
        <f t="shared" si="1041"/>
        <v>0</v>
      </c>
      <c r="Y2191" s="134">
        <f t="shared" si="1042"/>
        <v>1</v>
      </c>
      <c r="Z2191" s="152">
        <f t="shared" si="1043"/>
        <v>0</v>
      </c>
      <c r="AA2191" s="152">
        <f t="shared" si="1044"/>
        <v>0</v>
      </c>
      <c r="AB2191" s="91">
        <f t="shared" si="1045"/>
        <v>0</v>
      </c>
      <c r="AC2191" s="81">
        <f t="shared" si="1046"/>
        <v>1</v>
      </c>
      <c r="AD2191" s="81">
        <f t="shared" si="1047"/>
        <v>52</v>
      </c>
      <c r="AE2191" s="81" t="str">
        <f t="shared" si="1048"/>
        <v>1-52</v>
      </c>
      <c r="AF2191" s="152">
        <f t="shared" si="1049"/>
        <v>0</v>
      </c>
      <c r="AG2191" s="153">
        <f t="shared" si="1050"/>
        <v>0</v>
      </c>
      <c r="AH2191" s="85">
        <f t="shared" si="1051"/>
        <v>0</v>
      </c>
      <c r="AI2191" s="81">
        <f t="shared" si="1052"/>
        <v>52</v>
      </c>
    </row>
    <row r="2192" spans="2:35" x14ac:dyDescent="0.25">
      <c r="B2192" s="50"/>
      <c r="C2192" s="85"/>
      <c r="D2192" s="283">
        <f t="shared" si="1037"/>
        <v>0</v>
      </c>
      <c r="E2192" s="50"/>
      <c r="F2192" s="50"/>
      <c r="G2192" s="50"/>
      <c r="H2192" s="50"/>
      <c r="I2192" s="50"/>
      <c r="J2192" s="50"/>
      <c r="K2192" s="50"/>
      <c r="L2192" s="50"/>
      <c r="M2192" s="50"/>
      <c r="N2192" s="50"/>
      <c r="O2192" s="50"/>
      <c r="P2192" s="50"/>
      <c r="Q2192" s="50"/>
      <c r="R2192" s="50"/>
      <c r="S2192" s="50"/>
      <c r="T2192" s="50"/>
      <c r="U2192" s="151">
        <f t="shared" si="1038"/>
        <v>0</v>
      </c>
      <c r="V2192" s="50">
        <f t="shared" si="1039"/>
        <v>0</v>
      </c>
      <c r="W2192" s="152">
        <f t="shared" si="1040"/>
        <v>0</v>
      </c>
      <c r="X2192" s="152">
        <f t="shared" si="1041"/>
        <v>0</v>
      </c>
      <c r="Y2192" s="134">
        <f t="shared" si="1042"/>
        <v>1</v>
      </c>
      <c r="Z2192" s="152">
        <f t="shared" si="1043"/>
        <v>0</v>
      </c>
      <c r="AA2192" s="152">
        <f t="shared" si="1044"/>
        <v>0</v>
      </c>
      <c r="AB2192" s="91">
        <f t="shared" si="1045"/>
        <v>0</v>
      </c>
      <c r="AC2192" s="81">
        <f t="shared" si="1046"/>
        <v>1</v>
      </c>
      <c r="AD2192" s="81">
        <f t="shared" si="1047"/>
        <v>52</v>
      </c>
      <c r="AE2192" s="81" t="str">
        <f t="shared" si="1048"/>
        <v>1-52</v>
      </c>
      <c r="AF2192" s="152">
        <f t="shared" si="1049"/>
        <v>0</v>
      </c>
      <c r="AG2192" s="153">
        <f t="shared" si="1050"/>
        <v>0</v>
      </c>
      <c r="AH2192" s="85">
        <f t="shared" si="1051"/>
        <v>0</v>
      </c>
      <c r="AI2192" s="81">
        <f t="shared" si="1052"/>
        <v>52</v>
      </c>
    </row>
    <row r="2193" spans="2:35" x14ac:dyDescent="0.25">
      <c r="B2193" s="50"/>
      <c r="C2193" s="85"/>
      <c r="D2193" s="283">
        <f t="shared" si="1037"/>
        <v>0</v>
      </c>
      <c r="E2193" s="50"/>
      <c r="F2193" s="50"/>
      <c r="G2193" s="50"/>
      <c r="H2193" s="50"/>
      <c r="I2193" s="50"/>
      <c r="J2193" s="50"/>
      <c r="K2193" s="50"/>
      <c r="L2193" s="50"/>
      <c r="M2193" s="50"/>
      <c r="N2193" s="50"/>
      <c r="O2193" s="50"/>
      <c r="P2193" s="50"/>
      <c r="Q2193" s="50"/>
      <c r="R2193" s="50"/>
      <c r="S2193" s="50"/>
      <c r="T2193" s="50"/>
      <c r="U2193" s="151">
        <f t="shared" si="1038"/>
        <v>0</v>
      </c>
      <c r="V2193" s="50">
        <f t="shared" si="1039"/>
        <v>0</v>
      </c>
      <c r="W2193" s="152">
        <f t="shared" si="1040"/>
        <v>0</v>
      </c>
      <c r="X2193" s="152">
        <f t="shared" si="1041"/>
        <v>0</v>
      </c>
      <c r="Y2193" s="134">
        <f t="shared" si="1042"/>
        <v>1</v>
      </c>
      <c r="Z2193" s="152">
        <f t="shared" si="1043"/>
        <v>0</v>
      </c>
      <c r="AA2193" s="152">
        <f t="shared" si="1044"/>
        <v>0</v>
      </c>
      <c r="AB2193" s="91">
        <f t="shared" si="1045"/>
        <v>0</v>
      </c>
      <c r="AC2193" s="81">
        <f t="shared" si="1046"/>
        <v>1</v>
      </c>
      <c r="AD2193" s="81">
        <f t="shared" si="1047"/>
        <v>52</v>
      </c>
      <c r="AE2193" s="81" t="str">
        <f t="shared" si="1048"/>
        <v>1-52</v>
      </c>
      <c r="AF2193" s="152">
        <f t="shared" si="1049"/>
        <v>0</v>
      </c>
      <c r="AG2193" s="153">
        <f t="shared" si="1050"/>
        <v>0</v>
      </c>
      <c r="AH2193" s="85">
        <f t="shared" si="1051"/>
        <v>0</v>
      </c>
      <c r="AI2193" s="81">
        <f t="shared" si="1052"/>
        <v>52</v>
      </c>
    </row>
    <row r="2194" spans="2:35" x14ac:dyDescent="0.25">
      <c r="B2194" s="50"/>
      <c r="C2194" s="85"/>
      <c r="D2194" s="283">
        <f t="shared" si="1037"/>
        <v>0</v>
      </c>
      <c r="E2194" s="50"/>
      <c r="F2194" s="50"/>
      <c r="G2194" s="50"/>
      <c r="H2194" s="50"/>
      <c r="I2194" s="50"/>
      <c r="J2194" s="50"/>
      <c r="K2194" s="50"/>
      <c r="L2194" s="50"/>
      <c r="M2194" s="50"/>
      <c r="N2194" s="50"/>
      <c r="O2194" s="50"/>
      <c r="P2194" s="50"/>
      <c r="Q2194" s="50"/>
      <c r="R2194" s="50"/>
      <c r="S2194" s="50"/>
      <c r="T2194" s="50"/>
      <c r="U2194" s="151">
        <f t="shared" si="1038"/>
        <v>0</v>
      </c>
      <c r="V2194" s="50">
        <f t="shared" si="1039"/>
        <v>0</v>
      </c>
      <c r="W2194" s="152">
        <f t="shared" si="1040"/>
        <v>0</v>
      </c>
      <c r="X2194" s="152">
        <f t="shared" si="1041"/>
        <v>0</v>
      </c>
      <c r="Y2194" s="134">
        <f t="shared" si="1042"/>
        <v>1</v>
      </c>
      <c r="Z2194" s="152">
        <f t="shared" si="1043"/>
        <v>0</v>
      </c>
      <c r="AA2194" s="152">
        <f t="shared" si="1044"/>
        <v>0</v>
      </c>
      <c r="AB2194" s="91">
        <f t="shared" si="1045"/>
        <v>0</v>
      </c>
      <c r="AC2194" s="81">
        <f t="shared" si="1046"/>
        <v>1</v>
      </c>
      <c r="AD2194" s="81">
        <f t="shared" si="1047"/>
        <v>52</v>
      </c>
      <c r="AE2194" s="81" t="str">
        <f t="shared" si="1048"/>
        <v>1-52</v>
      </c>
      <c r="AF2194" s="152">
        <f t="shared" si="1049"/>
        <v>0</v>
      </c>
      <c r="AG2194" s="153">
        <f t="shared" si="1050"/>
        <v>0</v>
      </c>
      <c r="AH2194" s="85">
        <f t="shared" si="1051"/>
        <v>0</v>
      </c>
      <c r="AI2194" s="81">
        <f t="shared" si="1052"/>
        <v>52</v>
      </c>
    </row>
    <row r="2195" spans="2:35" x14ac:dyDescent="0.25">
      <c r="B2195" s="50"/>
      <c r="C2195" s="85"/>
      <c r="D2195" s="283">
        <f t="shared" si="1037"/>
        <v>0</v>
      </c>
      <c r="E2195" s="50"/>
      <c r="F2195" s="50"/>
      <c r="G2195" s="50"/>
      <c r="H2195" s="50"/>
      <c r="I2195" s="50"/>
      <c r="J2195" s="50"/>
      <c r="K2195" s="50"/>
      <c r="L2195" s="50"/>
      <c r="M2195" s="50"/>
      <c r="N2195" s="50"/>
      <c r="O2195" s="50"/>
      <c r="P2195" s="50"/>
      <c r="Q2195" s="50"/>
      <c r="R2195" s="50"/>
      <c r="S2195" s="50"/>
      <c r="T2195" s="50"/>
      <c r="U2195" s="151">
        <f t="shared" si="1038"/>
        <v>0</v>
      </c>
      <c r="V2195" s="50">
        <f t="shared" si="1039"/>
        <v>0</v>
      </c>
      <c r="W2195" s="152">
        <f t="shared" si="1040"/>
        <v>0</v>
      </c>
      <c r="X2195" s="152">
        <f t="shared" si="1041"/>
        <v>0</v>
      </c>
      <c r="Y2195" s="134">
        <f t="shared" si="1042"/>
        <v>1</v>
      </c>
      <c r="Z2195" s="152">
        <f t="shared" si="1043"/>
        <v>0</v>
      </c>
      <c r="AA2195" s="152">
        <f t="shared" si="1044"/>
        <v>0</v>
      </c>
      <c r="AB2195" s="91">
        <f t="shared" si="1045"/>
        <v>0</v>
      </c>
      <c r="AC2195" s="81">
        <f t="shared" si="1046"/>
        <v>1</v>
      </c>
      <c r="AD2195" s="81">
        <f t="shared" si="1047"/>
        <v>52</v>
      </c>
      <c r="AE2195" s="81" t="str">
        <f t="shared" si="1048"/>
        <v>1-52</v>
      </c>
      <c r="AF2195" s="152">
        <f t="shared" si="1049"/>
        <v>0</v>
      </c>
      <c r="AG2195" s="153">
        <f t="shared" si="1050"/>
        <v>0</v>
      </c>
      <c r="AH2195" s="85">
        <f t="shared" si="1051"/>
        <v>0</v>
      </c>
      <c r="AI2195" s="81">
        <f t="shared" si="1052"/>
        <v>52</v>
      </c>
    </row>
    <row r="2196" spans="2:35" x14ac:dyDescent="0.25">
      <c r="B2196" s="50"/>
      <c r="C2196" s="85"/>
      <c r="D2196" s="283">
        <f t="shared" si="1037"/>
        <v>0</v>
      </c>
      <c r="E2196" s="50"/>
      <c r="F2196" s="50"/>
      <c r="G2196" s="50"/>
      <c r="H2196" s="50"/>
      <c r="I2196" s="50"/>
      <c r="J2196" s="50"/>
      <c r="K2196" s="50"/>
      <c r="L2196" s="50"/>
      <c r="M2196" s="50"/>
      <c r="N2196" s="50"/>
      <c r="O2196" s="50"/>
      <c r="P2196" s="50"/>
      <c r="Q2196" s="50"/>
      <c r="R2196" s="50"/>
      <c r="S2196" s="50"/>
      <c r="T2196" s="50"/>
      <c r="U2196" s="151">
        <f t="shared" si="1038"/>
        <v>0</v>
      </c>
      <c r="V2196" s="50">
        <f t="shared" si="1039"/>
        <v>0</v>
      </c>
      <c r="W2196" s="152">
        <f t="shared" si="1040"/>
        <v>0</v>
      </c>
      <c r="X2196" s="152">
        <f t="shared" si="1041"/>
        <v>0</v>
      </c>
      <c r="Y2196" s="134">
        <f t="shared" si="1042"/>
        <v>1</v>
      </c>
      <c r="Z2196" s="152">
        <f t="shared" si="1043"/>
        <v>0</v>
      </c>
      <c r="AA2196" s="152">
        <f t="shared" si="1044"/>
        <v>0</v>
      </c>
      <c r="AB2196" s="91">
        <f t="shared" si="1045"/>
        <v>0</v>
      </c>
      <c r="AC2196" s="81">
        <f t="shared" si="1046"/>
        <v>1</v>
      </c>
      <c r="AD2196" s="81">
        <f t="shared" si="1047"/>
        <v>52</v>
      </c>
      <c r="AE2196" s="81" t="str">
        <f t="shared" si="1048"/>
        <v>1-52</v>
      </c>
      <c r="AF2196" s="152">
        <f t="shared" si="1049"/>
        <v>0</v>
      </c>
      <c r="AG2196" s="153">
        <f t="shared" si="1050"/>
        <v>0</v>
      </c>
      <c r="AH2196" s="85">
        <f t="shared" si="1051"/>
        <v>0</v>
      </c>
      <c r="AI2196" s="81">
        <f t="shared" si="1052"/>
        <v>52</v>
      </c>
    </row>
    <row r="2197" spans="2:35" x14ac:dyDescent="0.25">
      <c r="B2197" s="50"/>
      <c r="C2197" s="85"/>
      <c r="D2197" s="283">
        <f t="shared" si="1037"/>
        <v>0</v>
      </c>
      <c r="E2197" s="50"/>
      <c r="F2197" s="50"/>
      <c r="G2197" s="50"/>
      <c r="H2197" s="50"/>
      <c r="I2197" s="50"/>
      <c r="J2197" s="50"/>
      <c r="K2197" s="50"/>
      <c r="L2197" s="50"/>
      <c r="M2197" s="50"/>
      <c r="N2197" s="50"/>
      <c r="O2197" s="50"/>
      <c r="P2197" s="50"/>
      <c r="Q2197" s="50"/>
      <c r="R2197" s="50"/>
      <c r="S2197" s="50"/>
      <c r="T2197" s="50"/>
      <c r="U2197" s="151">
        <f t="shared" si="1038"/>
        <v>0</v>
      </c>
      <c r="V2197" s="50">
        <f t="shared" si="1039"/>
        <v>0</v>
      </c>
      <c r="W2197" s="152">
        <f t="shared" si="1040"/>
        <v>0</v>
      </c>
      <c r="X2197" s="152">
        <f t="shared" si="1041"/>
        <v>0</v>
      </c>
      <c r="Y2197" s="134">
        <f t="shared" si="1042"/>
        <v>1</v>
      </c>
      <c r="Z2197" s="152">
        <f t="shared" si="1043"/>
        <v>0</v>
      </c>
      <c r="AA2197" s="152">
        <f t="shared" si="1044"/>
        <v>0</v>
      </c>
      <c r="AB2197" s="91">
        <f t="shared" si="1045"/>
        <v>0</v>
      </c>
      <c r="AC2197" s="81">
        <f t="shared" si="1046"/>
        <v>1</v>
      </c>
      <c r="AD2197" s="81">
        <f t="shared" si="1047"/>
        <v>52</v>
      </c>
      <c r="AE2197" s="81" t="str">
        <f t="shared" si="1048"/>
        <v>1-52</v>
      </c>
      <c r="AF2197" s="152">
        <f t="shared" si="1049"/>
        <v>0</v>
      </c>
      <c r="AG2197" s="153">
        <f t="shared" si="1050"/>
        <v>0</v>
      </c>
      <c r="AH2197" s="85">
        <f t="shared" si="1051"/>
        <v>0</v>
      </c>
      <c r="AI2197" s="81">
        <f t="shared" si="1052"/>
        <v>52</v>
      </c>
    </row>
    <row r="2198" spans="2:35" x14ac:dyDescent="0.25">
      <c r="B2198" s="50"/>
      <c r="C2198" s="85"/>
      <c r="D2198" s="283">
        <f t="shared" si="1037"/>
        <v>0</v>
      </c>
      <c r="E2198" s="50"/>
      <c r="F2198" s="50"/>
      <c r="G2198" s="50"/>
      <c r="H2198" s="50"/>
      <c r="I2198" s="50"/>
      <c r="J2198" s="50"/>
      <c r="K2198" s="50"/>
      <c r="L2198" s="50"/>
      <c r="M2198" s="50"/>
      <c r="N2198" s="50"/>
      <c r="O2198" s="50"/>
      <c r="P2198" s="50"/>
      <c r="Q2198" s="50"/>
      <c r="R2198" s="50"/>
      <c r="S2198" s="50"/>
      <c r="T2198" s="50"/>
      <c r="U2198" s="151">
        <f t="shared" si="1038"/>
        <v>0</v>
      </c>
      <c r="V2198" s="50">
        <f t="shared" si="1039"/>
        <v>0</v>
      </c>
      <c r="W2198" s="152">
        <f t="shared" si="1040"/>
        <v>0</v>
      </c>
      <c r="X2198" s="152">
        <f t="shared" si="1041"/>
        <v>0</v>
      </c>
      <c r="Y2198" s="134">
        <f t="shared" si="1042"/>
        <v>1</v>
      </c>
      <c r="Z2198" s="152">
        <f t="shared" si="1043"/>
        <v>0</v>
      </c>
      <c r="AA2198" s="152">
        <f t="shared" si="1044"/>
        <v>0</v>
      </c>
      <c r="AB2198" s="91">
        <f t="shared" si="1045"/>
        <v>0</v>
      </c>
      <c r="AC2198" s="81">
        <f t="shared" si="1046"/>
        <v>1</v>
      </c>
      <c r="AD2198" s="81">
        <f t="shared" si="1047"/>
        <v>52</v>
      </c>
      <c r="AE2198" s="81" t="str">
        <f t="shared" si="1048"/>
        <v>1-52</v>
      </c>
      <c r="AF2198" s="152">
        <f t="shared" si="1049"/>
        <v>0</v>
      </c>
      <c r="AG2198" s="153">
        <f t="shared" si="1050"/>
        <v>0</v>
      </c>
      <c r="AH2198" s="85">
        <f t="shared" si="1051"/>
        <v>0</v>
      </c>
      <c r="AI2198" s="81">
        <f t="shared" si="1052"/>
        <v>52</v>
      </c>
    </row>
    <row r="2199" spans="2:35" x14ac:dyDescent="0.25">
      <c r="B2199" s="50"/>
      <c r="C2199" s="85"/>
      <c r="D2199" s="283">
        <f t="shared" si="1037"/>
        <v>0</v>
      </c>
      <c r="E2199" s="50"/>
      <c r="F2199" s="50"/>
      <c r="G2199" s="50"/>
      <c r="H2199" s="50"/>
      <c r="I2199" s="50"/>
      <c r="J2199" s="50"/>
      <c r="K2199" s="50"/>
      <c r="L2199" s="50"/>
      <c r="M2199" s="50"/>
      <c r="N2199" s="50"/>
      <c r="O2199" s="50"/>
      <c r="P2199" s="50"/>
      <c r="Q2199" s="50"/>
      <c r="R2199" s="50"/>
      <c r="S2199" s="50"/>
      <c r="T2199" s="50"/>
      <c r="U2199" s="151">
        <f t="shared" si="1038"/>
        <v>0</v>
      </c>
      <c r="V2199" s="50">
        <f t="shared" si="1039"/>
        <v>0</v>
      </c>
      <c r="W2199" s="152">
        <f t="shared" si="1040"/>
        <v>0</v>
      </c>
      <c r="X2199" s="152">
        <f t="shared" si="1041"/>
        <v>0</v>
      </c>
      <c r="Y2199" s="134">
        <f t="shared" si="1042"/>
        <v>1</v>
      </c>
      <c r="Z2199" s="152">
        <f t="shared" si="1043"/>
        <v>0</v>
      </c>
      <c r="AA2199" s="152">
        <f t="shared" si="1044"/>
        <v>0</v>
      </c>
      <c r="AB2199" s="91">
        <f t="shared" si="1045"/>
        <v>0</v>
      </c>
      <c r="AC2199" s="81">
        <f t="shared" si="1046"/>
        <v>1</v>
      </c>
      <c r="AD2199" s="81">
        <f t="shared" si="1047"/>
        <v>52</v>
      </c>
      <c r="AE2199" s="81" t="str">
        <f t="shared" si="1048"/>
        <v>1-52</v>
      </c>
      <c r="AF2199" s="152">
        <f t="shared" si="1049"/>
        <v>0</v>
      </c>
      <c r="AG2199" s="153">
        <f t="shared" si="1050"/>
        <v>0</v>
      </c>
      <c r="AH2199" s="85">
        <f t="shared" si="1051"/>
        <v>0</v>
      </c>
      <c r="AI2199" s="81">
        <f t="shared" si="1052"/>
        <v>52</v>
      </c>
    </row>
    <row r="2200" spans="2:35" x14ac:dyDescent="0.25">
      <c r="B2200" s="50"/>
      <c r="C2200" s="85"/>
      <c r="D2200" s="283">
        <f t="shared" si="1037"/>
        <v>0</v>
      </c>
      <c r="E2200" s="50"/>
      <c r="F2200" s="50"/>
      <c r="G2200" s="50"/>
      <c r="H2200" s="50"/>
      <c r="I2200" s="50"/>
      <c r="J2200" s="50"/>
      <c r="K2200" s="50"/>
      <c r="L2200" s="50"/>
      <c r="M2200" s="50"/>
      <c r="N2200" s="50"/>
      <c r="O2200" s="50"/>
      <c r="P2200" s="50"/>
      <c r="Q2200" s="50"/>
      <c r="R2200" s="50"/>
      <c r="S2200" s="50"/>
      <c r="T2200" s="50"/>
      <c r="U2200" s="151">
        <f t="shared" si="1038"/>
        <v>0</v>
      </c>
      <c r="V2200" s="50">
        <f t="shared" si="1039"/>
        <v>0</v>
      </c>
      <c r="W2200" s="152">
        <f t="shared" si="1040"/>
        <v>0</v>
      </c>
      <c r="X2200" s="152">
        <f t="shared" si="1041"/>
        <v>0</v>
      </c>
      <c r="Y2200" s="134">
        <f t="shared" si="1042"/>
        <v>1</v>
      </c>
      <c r="Z2200" s="152">
        <f t="shared" si="1043"/>
        <v>0</v>
      </c>
      <c r="AA2200" s="152">
        <f t="shared" si="1044"/>
        <v>0</v>
      </c>
      <c r="AB2200" s="91">
        <f t="shared" si="1045"/>
        <v>0</v>
      </c>
      <c r="AC2200" s="81">
        <f t="shared" si="1046"/>
        <v>1</v>
      </c>
      <c r="AD2200" s="81">
        <f t="shared" si="1047"/>
        <v>52</v>
      </c>
      <c r="AE2200" s="81" t="str">
        <f t="shared" si="1048"/>
        <v>1-52</v>
      </c>
      <c r="AF2200" s="152">
        <f t="shared" si="1049"/>
        <v>0</v>
      </c>
      <c r="AG2200" s="153">
        <f t="shared" si="1050"/>
        <v>0</v>
      </c>
      <c r="AH2200" s="85">
        <f t="shared" si="1051"/>
        <v>0</v>
      </c>
      <c r="AI2200" s="81">
        <f t="shared" si="1052"/>
        <v>52</v>
      </c>
    </row>
    <row r="2201" spans="2:35" x14ac:dyDescent="0.25">
      <c r="B2201" s="50"/>
      <c r="C2201" s="85"/>
      <c r="D2201" s="283">
        <f t="shared" si="1037"/>
        <v>0</v>
      </c>
      <c r="E2201" s="50"/>
      <c r="F2201" s="50"/>
      <c r="G2201" s="50"/>
      <c r="H2201" s="50"/>
      <c r="I2201" s="50"/>
      <c r="J2201" s="50"/>
      <c r="K2201" s="50"/>
      <c r="L2201" s="50"/>
      <c r="M2201" s="50"/>
      <c r="N2201" s="50"/>
      <c r="O2201" s="50"/>
      <c r="P2201" s="50"/>
      <c r="Q2201" s="50"/>
      <c r="R2201" s="50"/>
      <c r="S2201" s="50"/>
      <c r="T2201" s="50"/>
      <c r="U2201" s="151">
        <f t="shared" si="1038"/>
        <v>0</v>
      </c>
      <c r="V2201" s="50">
        <f t="shared" si="1039"/>
        <v>0</v>
      </c>
      <c r="W2201" s="152">
        <f t="shared" si="1040"/>
        <v>0</v>
      </c>
      <c r="X2201" s="152">
        <f t="shared" si="1041"/>
        <v>0</v>
      </c>
      <c r="Y2201" s="134">
        <f t="shared" si="1042"/>
        <v>1</v>
      </c>
      <c r="Z2201" s="152">
        <f t="shared" si="1043"/>
        <v>0</v>
      </c>
      <c r="AA2201" s="152">
        <f t="shared" si="1044"/>
        <v>0</v>
      </c>
      <c r="AB2201" s="91">
        <f t="shared" si="1045"/>
        <v>0</v>
      </c>
      <c r="AC2201" s="81">
        <f t="shared" si="1046"/>
        <v>1</v>
      </c>
      <c r="AD2201" s="81">
        <f t="shared" si="1047"/>
        <v>52</v>
      </c>
      <c r="AE2201" s="81" t="str">
        <f t="shared" si="1048"/>
        <v>1-52</v>
      </c>
      <c r="AF2201" s="152">
        <f t="shared" si="1049"/>
        <v>0</v>
      </c>
      <c r="AG2201" s="153">
        <f t="shared" si="1050"/>
        <v>0</v>
      </c>
      <c r="AH2201" s="85">
        <f t="shared" si="1051"/>
        <v>0</v>
      </c>
      <c r="AI2201" s="81">
        <f t="shared" si="1052"/>
        <v>52</v>
      </c>
    </row>
    <row r="2202" spans="2:35" x14ac:dyDescent="0.25">
      <c r="B2202" s="50"/>
      <c r="C2202" s="85"/>
      <c r="D2202" s="283">
        <f t="shared" si="1037"/>
        <v>0</v>
      </c>
      <c r="E2202" s="50"/>
      <c r="F2202" s="50"/>
      <c r="G2202" s="50"/>
      <c r="H2202" s="50"/>
      <c r="I2202" s="50"/>
      <c r="J2202" s="50"/>
      <c r="K2202" s="50"/>
      <c r="L2202" s="50"/>
      <c r="M2202" s="50"/>
      <c r="N2202" s="50"/>
      <c r="O2202" s="50"/>
      <c r="P2202" s="50"/>
      <c r="Q2202" s="50"/>
      <c r="R2202" s="50"/>
      <c r="S2202" s="50"/>
      <c r="T2202" s="50"/>
      <c r="U2202" s="151">
        <f t="shared" si="1038"/>
        <v>0</v>
      </c>
      <c r="V2202" s="50">
        <f t="shared" si="1039"/>
        <v>0</v>
      </c>
      <c r="W2202" s="152">
        <f t="shared" si="1040"/>
        <v>0</v>
      </c>
      <c r="X2202" s="152">
        <f t="shared" si="1041"/>
        <v>0</v>
      </c>
      <c r="Y2202" s="134">
        <f t="shared" si="1042"/>
        <v>1</v>
      </c>
      <c r="Z2202" s="152">
        <f t="shared" si="1043"/>
        <v>0</v>
      </c>
      <c r="AA2202" s="152">
        <f t="shared" si="1044"/>
        <v>0</v>
      </c>
      <c r="AB2202" s="91">
        <f t="shared" si="1045"/>
        <v>0</v>
      </c>
      <c r="AC2202" s="81">
        <f t="shared" si="1046"/>
        <v>1</v>
      </c>
      <c r="AD2202" s="81">
        <f t="shared" si="1047"/>
        <v>52</v>
      </c>
      <c r="AE2202" s="81" t="str">
        <f t="shared" si="1048"/>
        <v>1-52</v>
      </c>
      <c r="AF2202" s="152">
        <f t="shared" si="1049"/>
        <v>0</v>
      </c>
      <c r="AG2202" s="153">
        <f t="shared" si="1050"/>
        <v>0</v>
      </c>
      <c r="AH2202" s="85">
        <f t="shared" si="1051"/>
        <v>0</v>
      </c>
      <c r="AI2202" s="81">
        <f t="shared" si="1052"/>
        <v>52</v>
      </c>
    </row>
    <row r="2203" spans="2:35" x14ac:dyDescent="0.25">
      <c r="B2203" s="50"/>
      <c r="C2203" s="85"/>
      <c r="D2203" s="283">
        <f t="shared" si="1037"/>
        <v>0</v>
      </c>
      <c r="E2203" s="50"/>
      <c r="F2203" s="50"/>
      <c r="G2203" s="50"/>
      <c r="H2203" s="50"/>
      <c r="I2203" s="50"/>
      <c r="J2203" s="50"/>
      <c r="K2203" s="50"/>
      <c r="L2203" s="50"/>
      <c r="M2203" s="50"/>
      <c r="N2203" s="50"/>
      <c r="O2203" s="50"/>
      <c r="P2203" s="50"/>
      <c r="Q2203" s="50"/>
      <c r="R2203" s="50"/>
      <c r="S2203" s="50"/>
      <c r="T2203" s="50"/>
      <c r="U2203" s="151">
        <f t="shared" si="1038"/>
        <v>0</v>
      </c>
      <c r="V2203" s="50">
        <f t="shared" si="1039"/>
        <v>0</v>
      </c>
      <c r="W2203" s="152">
        <f t="shared" si="1040"/>
        <v>0</v>
      </c>
      <c r="X2203" s="152">
        <f t="shared" si="1041"/>
        <v>0</v>
      </c>
      <c r="Y2203" s="134">
        <f t="shared" si="1042"/>
        <v>1</v>
      </c>
      <c r="Z2203" s="152">
        <f t="shared" si="1043"/>
        <v>0</v>
      </c>
      <c r="AA2203" s="152">
        <f t="shared" si="1044"/>
        <v>0</v>
      </c>
      <c r="AB2203" s="91">
        <f t="shared" si="1045"/>
        <v>0</v>
      </c>
      <c r="AC2203" s="81">
        <f t="shared" si="1046"/>
        <v>1</v>
      </c>
      <c r="AD2203" s="81">
        <f t="shared" si="1047"/>
        <v>52</v>
      </c>
      <c r="AE2203" s="81" t="str">
        <f t="shared" si="1048"/>
        <v>1-52</v>
      </c>
      <c r="AF2203" s="152">
        <f t="shared" si="1049"/>
        <v>0</v>
      </c>
      <c r="AG2203" s="153">
        <f t="shared" si="1050"/>
        <v>0</v>
      </c>
      <c r="AH2203" s="85">
        <f t="shared" si="1051"/>
        <v>0</v>
      </c>
      <c r="AI2203" s="81">
        <f t="shared" si="1052"/>
        <v>52</v>
      </c>
    </row>
    <row r="2204" spans="2:35" x14ac:dyDescent="0.25">
      <c r="B2204" s="50"/>
      <c r="C2204" s="85"/>
      <c r="D2204" s="283">
        <f t="shared" si="1037"/>
        <v>0</v>
      </c>
      <c r="E2204" s="50"/>
      <c r="F2204" s="50"/>
      <c r="G2204" s="50"/>
      <c r="H2204" s="50"/>
      <c r="I2204" s="50"/>
      <c r="J2204" s="50"/>
      <c r="K2204" s="50"/>
      <c r="L2204" s="50"/>
      <c r="M2204" s="50"/>
      <c r="N2204" s="50"/>
      <c r="O2204" s="50"/>
      <c r="P2204" s="50"/>
      <c r="Q2204" s="50"/>
      <c r="R2204" s="50"/>
      <c r="S2204" s="50"/>
      <c r="T2204" s="50"/>
      <c r="U2204" s="151">
        <f t="shared" si="1038"/>
        <v>0</v>
      </c>
      <c r="V2204" s="50">
        <f t="shared" si="1039"/>
        <v>0</v>
      </c>
      <c r="W2204" s="152">
        <f t="shared" si="1040"/>
        <v>0</v>
      </c>
      <c r="X2204" s="152">
        <f t="shared" si="1041"/>
        <v>0</v>
      </c>
      <c r="Y2204" s="134">
        <f t="shared" si="1042"/>
        <v>1</v>
      </c>
      <c r="Z2204" s="152">
        <f t="shared" si="1043"/>
        <v>0</v>
      </c>
      <c r="AA2204" s="152">
        <f t="shared" si="1044"/>
        <v>0</v>
      </c>
      <c r="AB2204" s="91">
        <f t="shared" si="1045"/>
        <v>0</v>
      </c>
      <c r="AC2204" s="81">
        <f t="shared" si="1046"/>
        <v>1</v>
      </c>
      <c r="AD2204" s="81">
        <f t="shared" si="1047"/>
        <v>52</v>
      </c>
      <c r="AE2204" s="81" t="str">
        <f t="shared" si="1048"/>
        <v>1-52</v>
      </c>
      <c r="AF2204" s="152">
        <f t="shared" si="1049"/>
        <v>0</v>
      </c>
      <c r="AG2204" s="153">
        <f t="shared" si="1050"/>
        <v>0</v>
      </c>
      <c r="AH2204" s="85">
        <f t="shared" si="1051"/>
        <v>0</v>
      </c>
      <c r="AI2204" s="81">
        <f t="shared" si="1052"/>
        <v>52</v>
      </c>
    </row>
    <row r="2205" spans="2:35" x14ac:dyDescent="0.25">
      <c r="B2205" s="50"/>
      <c r="C2205" s="85"/>
      <c r="D2205" s="283">
        <f t="shared" ref="D2205:D2268" si="1053">IF(C2205=C2206,0,1)</f>
        <v>0</v>
      </c>
      <c r="E2205" s="50"/>
      <c r="F2205" s="50"/>
      <c r="G2205" s="50"/>
      <c r="H2205" s="50"/>
      <c r="I2205" s="50"/>
      <c r="J2205" s="50"/>
      <c r="K2205" s="50"/>
      <c r="L2205" s="50"/>
      <c r="M2205" s="50"/>
      <c r="N2205" s="50"/>
      <c r="O2205" s="50"/>
      <c r="P2205" s="50"/>
      <c r="Q2205" s="50"/>
      <c r="R2205" s="50"/>
      <c r="S2205" s="50"/>
      <c r="T2205" s="50"/>
      <c r="U2205" s="151">
        <f t="shared" ref="U2205:U2268" si="1054">+J2205-I2205</f>
        <v>0</v>
      </c>
      <c r="V2205" s="50">
        <f t="shared" ref="V2205:V2268" si="1055">IF(AND(G2205&lt;&gt;"",H2205&lt;&gt;""),1,0)</f>
        <v>0</v>
      </c>
      <c r="W2205" s="152">
        <f t="shared" ref="W2205:W2268" si="1056">IF(OR(V2205=0,G2205="",H2205=""),0,IF(AND(V2205=1,U2205&lt;1,I2205=J2205,(H2205-G2205)&lt;=0.2075),H2205-G2205,IF(AND(V2205=1,U2205&lt;1,I2205=J2205,(H2205-G2205)&gt;0.2075),H2205-G2205-0.083,IF(AND(V2205=1,U2205&gt;1),((U2205-1)*0.3541)+(H2205-$AE$5)+($AF$5-G2205-0.083),IF(AND(V2205=1,U2205=1,I2205&lt;&gt;J2205,(H2205-G2205)&lt;=0.332),(H2205-$AE$5)+($AF$5-G2205)-0.166,(H2205-$AE$5)+($AF$5-G2205))))))</f>
        <v>0</v>
      </c>
      <c r="X2205" s="152">
        <f t="shared" ref="X2205:X2268" si="1057">IF(OR(V2205=0,G2205="",H2205=""),0,IF(AND(V2205=1,U2205&lt;1,I2205=J2205,(H2205-G2205)&lt;=0.2075),H2205-G2205,IF(AND(V2205=1,U2205&lt;1,I2205=J2205,(H2205-G2205)&gt;0.2075),H2205-G2205-0.04167,IF(AND(V2205=1,U2205&gt;1),((U2205-1)*0.583)+(H2205-$AE$3)+($AF$3-G2205-0.04167),IF(AND(V2205=1,U2205=1,I2205&lt;&gt;J2205,(H2205-G2205)&lt;=0.332),(H2205-$AE$3)+($AF$3-G2205)-0.166,(H2205-$AE$3)+($AF$3-G2205))))))</f>
        <v>0</v>
      </c>
      <c r="Y2205" s="134">
        <f t="shared" ref="Y2205:Y2268" si="1058">IFERROR(IF(H2205&gt;VLOOKUP(T2205,$AH$2:$AI$5,2,0),0,1),1)</f>
        <v>1</v>
      </c>
      <c r="Z2205" s="152">
        <f t="shared" ref="Z2205:Z2268" si="1059">IF(Y2205=1,0,($AF$3-H2205))</f>
        <v>0</v>
      </c>
      <c r="AA2205" s="152">
        <f t="shared" ref="AA2205:AA2268" si="1060">X2205+Z2205</f>
        <v>0</v>
      </c>
      <c r="AB2205" s="91">
        <f t="shared" ref="AB2205:AB2268" si="1061">DAY(J2205)</f>
        <v>0</v>
      </c>
      <c r="AC2205" s="81">
        <f t="shared" ref="AC2205:AC2268" si="1062">MONTH(J2205)</f>
        <v>1</v>
      </c>
      <c r="AD2205" s="81">
        <f t="shared" ref="AD2205:AD2268" si="1063">WEEKNUM(J2205,21)</f>
        <v>52</v>
      </c>
      <c r="AE2205" s="81" t="str">
        <f t="shared" ref="AE2205:AE2268" si="1064">AC2205&amp;"-"&amp;AD2205</f>
        <v>1-52</v>
      </c>
      <c r="AF2205" s="152">
        <f t="shared" ref="AF2205:AF2268" si="1065">IFERROR(IF(OR(AH2205=0,M2205="",N2205=""),0,IF(AND(AH2205=1,AG2205&lt;1,K2205=L2205,(N2205-M2205)&lt;=0.2075),N2205-M2205,IF(AND(AH2205=1,AG2205&lt;1,K2205=L2205,(N2205-M2205)&gt;0.2075),N2205-M2205-0.083,IF(AND(AH2205=1,AG2205&gt;1),((AG2205-1)*0.3541)+(N2205-$AE$5)+($AF$5-M2205-0.083),IF(AND(AH2205=1,AG2205=1,K2205&lt;&gt;L2205,(N2205-M2205)&lt;=0.332),(N2205-$AE$5)+($AF$5-M2205)-0.166,(N2205-$AE$5)+($AF$5-M2205)))))),"")</f>
        <v>0</v>
      </c>
      <c r="AG2205" s="153">
        <f t="shared" ref="AG2205:AG2268" si="1066">(L2205-K2205)</f>
        <v>0</v>
      </c>
      <c r="AH2205" s="85">
        <f t="shared" ref="AH2205:AH2268" si="1067">IF(AND(R2205&lt;&gt;"",S2205&lt;&gt;""),1,0)</f>
        <v>0</v>
      </c>
      <c r="AI2205" s="81">
        <f t="shared" ref="AI2205:AI2268" si="1068">WEEKNUM(L2205,21)</f>
        <v>52</v>
      </c>
    </row>
    <row r="2206" spans="2:35" x14ac:dyDescent="0.25">
      <c r="B2206" s="50"/>
      <c r="C2206" s="85"/>
      <c r="D2206" s="283">
        <f t="shared" si="1053"/>
        <v>0</v>
      </c>
      <c r="E2206" s="50"/>
      <c r="F2206" s="50"/>
      <c r="G2206" s="50"/>
      <c r="H2206" s="50"/>
      <c r="I2206" s="50"/>
      <c r="J2206" s="50"/>
      <c r="K2206" s="50"/>
      <c r="L2206" s="50"/>
      <c r="M2206" s="50"/>
      <c r="N2206" s="50"/>
      <c r="O2206" s="50"/>
      <c r="P2206" s="50"/>
      <c r="Q2206" s="50"/>
      <c r="R2206" s="50"/>
      <c r="S2206" s="50"/>
      <c r="T2206" s="50"/>
      <c r="U2206" s="151">
        <f t="shared" si="1054"/>
        <v>0</v>
      </c>
      <c r="V2206" s="50">
        <f t="shared" si="1055"/>
        <v>0</v>
      </c>
      <c r="W2206" s="152">
        <f t="shared" si="1056"/>
        <v>0</v>
      </c>
      <c r="X2206" s="152">
        <f t="shared" si="1057"/>
        <v>0</v>
      </c>
      <c r="Y2206" s="134">
        <f t="shared" si="1058"/>
        <v>1</v>
      </c>
      <c r="Z2206" s="152">
        <f t="shared" si="1059"/>
        <v>0</v>
      </c>
      <c r="AA2206" s="152">
        <f t="shared" si="1060"/>
        <v>0</v>
      </c>
      <c r="AB2206" s="91">
        <f t="shared" si="1061"/>
        <v>0</v>
      </c>
      <c r="AC2206" s="81">
        <f t="shared" si="1062"/>
        <v>1</v>
      </c>
      <c r="AD2206" s="81">
        <f t="shared" si="1063"/>
        <v>52</v>
      </c>
      <c r="AE2206" s="81" t="str">
        <f t="shared" si="1064"/>
        <v>1-52</v>
      </c>
      <c r="AF2206" s="152">
        <f t="shared" si="1065"/>
        <v>0</v>
      </c>
      <c r="AG2206" s="153">
        <f t="shared" si="1066"/>
        <v>0</v>
      </c>
      <c r="AH2206" s="85">
        <f t="shared" si="1067"/>
        <v>0</v>
      </c>
      <c r="AI2206" s="81">
        <f t="shared" si="1068"/>
        <v>52</v>
      </c>
    </row>
    <row r="2207" spans="2:35" x14ac:dyDescent="0.25">
      <c r="B2207" s="50"/>
      <c r="C2207" s="85"/>
      <c r="D2207" s="283">
        <f t="shared" si="1053"/>
        <v>0</v>
      </c>
      <c r="E2207" s="50"/>
      <c r="F2207" s="50"/>
      <c r="G2207" s="50"/>
      <c r="H2207" s="50"/>
      <c r="I2207" s="50"/>
      <c r="J2207" s="50"/>
      <c r="K2207" s="50"/>
      <c r="L2207" s="50"/>
      <c r="M2207" s="50"/>
      <c r="N2207" s="50"/>
      <c r="O2207" s="50"/>
      <c r="P2207" s="50"/>
      <c r="Q2207" s="50"/>
      <c r="R2207" s="50"/>
      <c r="S2207" s="50"/>
      <c r="T2207" s="50"/>
      <c r="U2207" s="151">
        <f t="shared" si="1054"/>
        <v>0</v>
      </c>
      <c r="V2207" s="50">
        <f t="shared" si="1055"/>
        <v>0</v>
      </c>
      <c r="W2207" s="152">
        <f t="shared" si="1056"/>
        <v>0</v>
      </c>
      <c r="X2207" s="152">
        <f t="shared" si="1057"/>
        <v>0</v>
      </c>
      <c r="Y2207" s="134">
        <f t="shared" si="1058"/>
        <v>1</v>
      </c>
      <c r="Z2207" s="152">
        <f t="shared" si="1059"/>
        <v>0</v>
      </c>
      <c r="AA2207" s="152">
        <f t="shared" si="1060"/>
        <v>0</v>
      </c>
      <c r="AB2207" s="91">
        <f t="shared" si="1061"/>
        <v>0</v>
      </c>
      <c r="AC2207" s="81">
        <f t="shared" si="1062"/>
        <v>1</v>
      </c>
      <c r="AD2207" s="81">
        <f t="shared" si="1063"/>
        <v>52</v>
      </c>
      <c r="AE2207" s="81" t="str">
        <f t="shared" si="1064"/>
        <v>1-52</v>
      </c>
      <c r="AF2207" s="152">
        <f t="shared" si="1065"/>
        <v>0</v>
      </c>
      <c r="AG2207" s="153">
        <f t="shared" si="1066"/>
        <v>0</v>
      </c>
      <c r="AH2207" s="85">
        <f t="shared" si="1067"/>
        <v>0</v>
      </c>
      <c r="AI2207" s="81">
        <f t="shared" si="1068"/>
        <v>52</v>
      </c>
    </row>
    <row r="2208" spans="2:35" x14ac:dyDescent="0.25">
      <c r="B2208" s="50"/>
      <c r="C2208" s="85"/>
      <c r="D2208" s="283">
        <f t="shared" si="1053"/>
        <v>0</v>
      </c>
      <c r="E2208" s="50"/>
      <c r="F2208" s="50"/>
      <c r="G2208" s="50"/>
      <c r="H2208" s="50"/>
      <c r="I2208" s="50"/>
      <c r="J2208" s="50"/>
      <c r="K2208" s="50"/>
      <c r="L2208" s="50"/>
      <c r="M2208" s="50"/>
      <c r="N2208" s="50"/>
      <c r="O2208" s="50"/>
      <c r="P2208" s="50"/>
      <c r="Q2208" s="50"/>
      <c r="R2208" s="50"/>
      <c r="S2208" s="50"/>
      <c r="T2208" s="50"/>
      <c r="U2208" s="151">
        <f t="shared" si="1054"/>
        <v>0</v>
      </c>
      <c r="V2208" s="50">
        <f t="shared" si="1055"/>
        <v>0</v>
      </c>
      <c r="W2208" s="152">
        <f t="shared" si="1056"/>
        <v>0</v>
      </c>
      <c r="X2208" s="152">
        <f t="shared" si="1057"/>
        <v>0</v>
      </c>
      <c r="Y2208" s="134">
        <f t="shared" si="1058"/>
        <v>1</v>
      </c>
      <c r="Z2208" s="152">
        <f t="shared" si="1059"/>
        <v>0</v>
      </c>
      <c r="AA2208" s="152">
        <f t="shared" si="1060"/>
        <v>0</v>
      </c>
      <c r="AB2208" s="91">
        <f t="shared" si="1061"/>
        <v>0</v>
      </c>
      <c r="AC2208" s="81">
        <f t="shared" si="1062"/>
        <v>1</v>
      </c>
      <c r="AD2208" s="81">
        <f t="shared" si="1063"/>
        <v>52</v>
      </c>
      <c r="AE2208" s="81" t="str">
        <f t="shared" si="1064"/>
        <v>1-52</v>
      </c>
      <c r="AF2208" s="152">
        <f t="shared" si="1065"/>
        <v>0</v>
      </c>
      <c r="AG2208" s="153">
        <f t="shared" si="1066"/>
        <v>0</v>
      </c>
      <c r="AH2208" s="85">
        <f t="shared" si="1067"/>
        <v>0</v>
      </c>
      <c r="AI2208" s="81">
        <f t="shared" si="1068"/>
        <v>52</v>
      </c>
    </row>
    <row r="2209" spans="2:35" x14ac:dyDescent="0.25">
      <c r="B2209" s="50"/>
      <c r="C2209" s="85"/>
      <c r="D2209" s="283">
        <f t="shared" si="1053"/>
        <v>0</v>
      </c>
      <c r="E2209" s="50"/>
      <c r="F2209" s="50"/>
      <c r="G2209" s="50"/>
      <c r="H2209" s="50"/>
      <c r="I2209" s="50"/>
      <c r="J2209" s="50"/>
      <c r="K2209" s="50"/>
      <c r="L2209" s="50"/>
      <c r="M2209" s="50"/>
      <c r="N2209" s="50"/>
      <c r="O2209" s="50"/>
      <c r="P2209" s="50"/>
      <c r="Q2209" s="50"/>
      <c r="R2209" s="50"/>
      <c r="S2209" s="50"/>
      <c r="T2209" s="50"/>
      <c r="U2209" s="151">
        <f t="shared" si="1054"/>
        <v>0</v>
      </c>
      <c r="V2209" s="50">
        <f t="shared" si="1055"/>
        <v>0</v>
      </c>
      <c r="W2209" s="152">
        <f t="shared" si="1056"/>
        <v>0</v>
      </c>
      <c r="X2209" s="152">
        <f t="shared" si="1057"/>
        <v>0</v>
      </c>
      <c r="Y2209" s="134">
        <f t="shared" si="1058"/>
        <v>1</v>
      </c>
      <c r="Z2209" s="152">
        <f t="shared" si="1059"/>
        <v>0</v>
      </c>
      <c r="AA2209" s="152">
        <f t="shared" si="1060"/>
        <v>0</v>
      </c>
      <c r="AB2209" s="91">
        <f t="shared" si="1061"/>
        <v>0</v>
      </c>
      <c r="AC2209" s="81">
        <f t="shared" si="1062"/>
        <v>1</v>
      </c>
      <c r="AD2209" s="81">
        <f t="shared" si="1063"/>
        <v>52</v>
      </c>
      <c r="AE2209" s="81" t="str">
        <f t="shared" si="1064"/>
        <v>1-52</v>
      </c>
      <c r="AF2209" s="152">
        <f t="shared" si="1065"/>
        <v>0</v>
      </c>
      <c r="AG2209" s="153">
        <f t="shared" si="1066"/>
        <v>0</v>
      </c>
      <c r="AH2209" s="85">
        <f t="shared" si="1067"/>
        <v>0</v>
      </c>
      <c r="AI2209" s="81">
        <f t="shared" si="1068"/>
        <v>52</v>
      </c>
    </row>
    <row r="2210" spans="2:35" x14ac:dyDescent="0.25">
      <c r="B2210" s="50"/>
      <c r="C2210" s="85"/>
      <c r="D2210" s="283">
        <f t="shared" si="1053"/>
        <v>0</v>
      </c>
      <c r="E2210" s="50"/>
      <c r="F2210" s="50"/>
      <c r="G2210" s="50"/>
      <c r="H2210" s="50"/>
      <c r="I2210" s="50"/>
      <c r="J2210" s="50"/>
      <c r="K2210" s="50"/>
      <c r="L2210" s="50"/>
      <c r="M2210" s="50"/>
      <c r="N2210" s="50"/>
      <c r="O2210" s="50"/>
      <c r="P2210" s="50"/>
      <c r="Q2210" s="50"/>
      <c r="R2210" s="50"/>
      <c r="S2210" s="50"/>
      <c r="T2210" s="50"/>
      <c r="U2210" s="151">
        <f t="shared" si="1054"/>
        <v>0</v>
      </c>
      <c r="V2210" s="50">
        <f t="shared" si="1055"/>
        <v>0</v>
      </c>
      <c r="W2210" s="152">
        <f t="shared" si="1056"/>
        <v>0</v>
      </c>
      <c r="X2210" s="152">
        <f t="shared" si="1057"/>
        <v>0</v>
      </c>
      <c r="Y2210" s="134">
        <f t="shared" si="1058"/>
        <v>1</v>
      </c>
      <c r="Z2210" s="152">
        <f t="shared" si="1059"/>
        <v>0</v>
      </c>
      <c r="AA2210" s="152">
        <f t="shared" si="1060"/>
        <v>0</v>
      </c>
      <c r="AB2210" s="91">
        <f t="shared" si="1061"/>
        <v>0</v>
      </c>
      <c r="AC2210" s="81">
        <f t="shared" si="1062"/>
        <v>1</v>
      </c>
      <c r="AD2210" s="81">
        <f t="shared" si="1063"/>
        <v>52</v>
      </c>
      <c r="AE2210" s="81" t="str">
        <f t="shared" si="1064"/>
        <v>1-52</v>
      </c>
      <c r="AF2210" s="152">
        <f t="shared" si="1065"/>
        <v>0</v>
      </c>
      <c r="AG2210" s="153">
        <f t="shared" si="1066"/>
        <v>0</v>
      </c>
      <c r="AH2210" s="85">
        <f t="shared" si="1067"/>
        <v>0</v>
      </c>
      <c r="AI2210" s="81">
        <f t="shared" si="1068"/>
        <v>52</v>
      </c>
    </row>
    <row r="2211" spans="2:35" x14ac:dyDescent="0.25">
      <c r="B2211" s="50"/>
      <c r="C2211" s="85"/>
      <c r="D2211" s="283">
        <f t="shared" si="1053"/>
        <v>0</v>
      </c>
      <c r="E2211" s="50"/>
      <c r="F2211" s="50"/>
      <c r="G2211" s="50"/>
      <c r="H2211" s="50"/>
      <c r="I2211" s="50"/>
      <c r="J2211" s="50"/>
      <c r="K2211" s="50"/>
      <c r="L2211" s="50"/>
      <c r="M2211" s="50"/>
      <c r="N2211" s="50"/>
      <c r="O2211" s="50"/>
      <c r="P2211" s="50"/>
      <c r="Q2211" s="50"/>
      <c r="R2211" s="50"/>
      <c r="S2211" s="50"/>
      <c r="T2211" s="50"/>
      <c r="U2211" s="151">
        <f t="shared" si="1054"/>
        <v>0</v>
      </c>
      <c r="V2211" s="50">
        <f t="shared" si="1055"/>
        <v>0</v>
      </c>
      <c r="W2211" s="152">
        <f t="shared" si="1056"/>
        <v>0</v>
      </c>
      <c r="X2211" s="152">
        <f t="shared" si="1057"/>
        <v>0</v>
      </c>
      <c r="Y2211" s="134">
        <f t="shared" si="1058"/>
        <v>1</v>
      </c>
      <c r="Z2211" s="152">
        <f t="shared" si="1059"/>
        <v>0</v>
      </c>
      <c r="AA2211" s="152">
        <f t="shared" si="1060"/>
        <v>0</v>
      </c>
      <c r="AB2211" s="91">
        <f t="shared" si="1061"/>
        <v>0</v>
      </c>
      <c r="AC2211" s="81">
        <f t="shared" si="1062"/>
        <v>1</v>
      </c>
      <c r="AD2211" s="81">
        <f t="shared" si="1063"/>
        <v>52</v>
      </c>
      <c r="AE2211" s="81" t="str">
        <f t="shared" si="1064"/>
        <v>1-52</v>
      </c>
      <c r="AF2211" s="152">
        <f t="shared" si="1065"/>
        <v>0</v>
      </c>
      <c r="AG2211" s="153">
        <f t="shared" si="1066"/>
        <v>0</v>
      </c>
      <c r="AH2211" s="85">
        <f t="shared" si="1067"/>
        <v>0</v>
      </c>
      <c r="AI2211" s="81">
        <f t="shared" si="1068"/>
        <v>52</v>
      </c>
    </row>
    <row r="2212" spans="2:35" x14ac:dyDescent="0.25">
      <c r="B2212" s="50"/>
      <c r="C2212" s="85"/>
      <c r="D2212" s="283">
        <f t="shared" si="1053"/>
        <v>0</v>
      </c>
      <c r="E2212" s="50"/>
      <c r="F2212" s="50"/>
      <c r="G2212" s="50"/>
      <c r="H2212" s="50"/>
      <c r="I2212" s="50"/>
      <c r="J2212" s="50"/>
      <c r="K2212" s="50"/>
      <c r="L2212" s="50"/>
      <c r="M2212" s="50"/>
      <c r="N2212" s="50"/>
      <c r="O2212" s="50"/>
      <c r="P2212" s="50"/>
      <c r="Q2212" s="50"/>
      <c r="R2212" s="50"/>
      <c r="S2212" s="50"/>
      <c r="T2212" s="50"/>
      <c r="U2212" s="151">
        <f t="shared" si="1054"/>
        <v>0</v>
      </c>
      <c r="V2212" s="50">
        <f t="shared" si="1055"/>
        <v>0</v>
      </c>
      <c r="W2212" s="152">
        <f t="shared" si="1056"/>
        <v>0</v>
      </c>
      <c r="X2212" s="152">
        <f t="shared" si="1057"/>
        <v>0</v>
      </c>
      <c r="Y2212" s="134">
        <f t="shared" si="1058"/>
        <v>1</v>
      </c>
      <c r="Z2212" s="152">
        <f t="shared" si="1059"/>
        <v>0</v>
      </c>
      <c r="AA2212" s="152">
        <f t="shared" si="1060"/>
        <v>0</v>
      </c>
      <c r="AB2212" s="91">
        <f t="shared" si="1061"/>
        <v>0</v>
      </c>
      <c r="AC2212" s="81">
        <f t="shared" si="1062"/>
        <v>1</v>
      </c>
      <c r="AD2212" s="81">
        <f t="shared" si="1063"/>
        <v>52</v>
      </c>
      <c r="AE2212" s="81" t="str">
        <f t="shared" si="1064"/>
        <v>1-52</v>
      </c>
      <c r="AF2212" s="152">
        <f t="shared" si="1065"/>
        <v>0</v>
      </c>
      <c r="AG2212" s="153">
        <f t="shared" si="1066"/>
        <v>0</v>
      </c>
      <c r="AH2212" s="85">
        <f t="shared" si="1067"/>
        <v>0</v>
      </c>
      <c r="AI2212" s="81">
        <f t="shared" si="1068"/>
        <v>52</v>
      </c>
    </row>
    <row r="2213" spans="2:35" x14ac:dyDescent="0.25">
      <c r="B2213" s="50"/>
      <c r="C2213" s="85"/>
      <c r="D2213" s="283">
        <f t="shared" si="1053"/>
        <v>0</v>
      </c>
      <c r="E2213" s="50"/>
      <c r="F2213" s="50"/>
      <c r="G2213" s="50"/>
      <c r="H2213" s="50"/>
      <c r="I2213" s="50"/>
      <c r="J2213" s="50"/>
      <c r="K2213" s="50"/>
      <c r="L2213" s="50"/>
      <c r="M2213" s="50"/>
      <c r="N2213" s="50"/>
      <c r="O2213" s="50"/>
      <c r="P2213" s="50"/>
      <c r="Q2213" s="50"/>
      <c r="R2213" s="50"/>
      <c r="S2213" s="50"/>
      <c r="T2213" s="50"/>
      <c r="U2213" s="151">
        <f t="shared" si="1054"/>
        <v>0</v>
      </c>
      <c r="V2213" s="50">
        <f t="shared" si="1055"/>
        <v>0</v>
      </c>
      <c r="W2213" s="152">
        <f t="shared" si="1056"/>
        <v>0</v>
      </c>
      <c r="X2213" s="152">
        <f t="shared" si="1057"/>
        <v>0</v>
      </c>
      <c r="Y2213" s="134">
        <f t="shared" si="1058"/>
        <v>1</v>
      </c>
      <c r="Z2213" s="152">
        <f t="shared" si="1059"/>
        <v>0</v>
      </c>
      <c r="AA2213" s="152">
        <f t="shared" si="1060"/>
        <v>0</v>
      </c>
      <c r="AB2213" s="91">
        <f t="shared" si="1061"/>
        <v>0</v>
      </c>
      <c r="AC2213" s="81">
        <f t="shared" si="1062"/>
        <v>1</v>
      </c>
      <c r="AD2213" s="81">
        <f t="shared" si="1063"/>
        <v>52</v>
      </c>
      <c r="AE2213" s="81" t="str">
        <f t="shared" si="1064"/>
        <v>1-52</v>
      </c>
      <c r="AF2213" s="152">
        <f t="shared" si="1065"/>
        <v>0</v>
      </c>
      <c r="AG2213" s="153">
        <f t="shared" si="1066"/>
        <v>0</v>
      </c>
      <c r="AH2213" s="85">
        <f t="shared" si="1067"/>
        <v>0</v>
      </c>
      <c r="AI2213" s="81">
        <f t="shared" si="1068"/>
        <v>52</v>
      </c>
    </row>
    <row r="2214" spans="2:35" x14ac:dyDescent="0.25">
      <c r="B2214" s="50"/>
      <c r="C2214" s="85"/>
      <c r="D2214" s="283">
        <f t="shared" si="1053"/>
        <v>0</v>
      </c>
      <c r="E2214" s="50"/>
      <c r="F2214" s="50"/>
      <c r="G2214" s="50"/>
      <c r="H2214" s="50"/>
      <c r="I2214" s="50"/>
      <c r="J2214" s="50"/>
      <c r="K2214" s="50"/>
      <c r="L2214" s="50"/>
      <c r="M2214" s="50"/>
      <c r="N2214" s="50"/>
      <c r="O2214" s="50"/>
      <c r="P2214" s="50"/>
      <c r="Q2214" s="50"/>
      <c r="R2214" s="50"/>
      <c r="S2214" s="50"/>
      <c r="T2214" s="50"/>
      <c r="U2214" s="151">
        <f t="shared" si="1054"/>
        <v>0</v>
      </c>
      <c r="V2214" s="50">
        <f t="shared" si="1055"/>
        <v>0</v>
      </c>
      <c r="W2214" s="152">
        <f t="shared" si="1056"/>
        <v>0</v>
      </c>
      <c r="X2214" s="152">
        <f t="shared" si="1057"/>
        <v>0</v>
      </c>
      <c r="Y2214" s="134">
        <f t="shared" si="1058"/>
        <v>1</v>
      </c>
      <c r="Z2214" s="152">
        <f t="shared" si="1059"/>
        <v>0</v>
      </c>
      <c r="AA2214" s="152">
        <f t="shared" si="1060"/>
        <v>0</v>
      </c>
      <c r="AB2214" s="91">
        <f t="shared" si="1061"/>
        <v>0</v>
      </c>
      <c r="AC2214" s="81">
        <f t="shared" si="1062"/>
        <v>1</v>
      </c>
      <c r="AD2214" s="81">
        <f t="shared" si="1063"/>
        <v>52</v>
      </c>
      <c r="AE2214" s="81" t="str">
        <f t="shared" si="1064"/>
        <v>1-52</v>
      </c>
      <c r="AF2214" s="152">
        <f t="shared" si="1065"/>
        <v>0</v>
      </c>
      <c r="AG2214" s="153">
        <f t="shared" si="1066"/>
        <v>0</v>
      </c>
      <c r="AH2214" s="85">
        <f t="shared" si="1067"/>
        <v>0</v>
      </c>
      <c r="AI2214" s="81">
        <f t="shared" si="1068"/>
        <v>52</v>
      </c>
    </row>
    <row r="2215" spans="2:35" x14ac:dyDescent="0.25">
      <c r="B2215" s="50"/>
      <c r="C2215" s="85"/>
      <c r="D2215" s="283">
        <f t="shared" si="1053"/>
        <v>0</v>
      </c>
      <c r="E2215" s="50"/>
      <c r="F2215" s="50"/>
      <c r="G2215" s="50"/>
      <c r="H2215" s="50"/>
      <c r="I2215" s="50"/>
      <c r="J2215" s="50"/>
      <c r="K2215" s="50"/>
      <c r="L2215" s="50"/>
      <c r="M2215" s="50"/>
      <c r="N2215" s="50"/>
      <c r="O2215" s="50"/>
      <c r="P2215" s="50"/>
      <c r="Q2215" s="50"/>
      <c r="R2215" s="50"/>
      <c r="S2215" s="50"/>
      <c r="T2215" s="50"/>
      <c r="U2215" s="151">
        <f t="shared" si="1054"/>
        <v>0</v>
      </c>
      <c r="V2215" s="50">
        <f t="shared" si="1055"/>
        <v>0</v>
      </c>
      <c r="W2215" s="152">
        <f t="shared" si="1056"/>
        <v>0</v>
      </c>
      <c r="X2215" s="152">
        <f t="shared" si="1057"/>
        <v>0</v>
      </c>
      <c r="Y2215" s="134">
        <f t="shared" si="1058"/>
        <v>1</v>
      </c>
      <c r="Z2215" s="152">
        <f t="shared" si="1059"/>
        <v>0</v>
      </c>
      <c r="AA2215" s="152">
        <f t="shared" si="1060"/>
        <v>0</v>
      </c>
      <c r="AB2215" s="91">
        <f t="shared" si="1061"/>
        <v>0</v>
      </c>
      <c r="AC2215" s="81">
        <f t="shared" si="1062"/>
        <v>1</v>
      </c>
      <c r="AD2215" s="81">
        <f t="shared" si="1063"/>
        <v>52</v>
      </c>
      <c r="AE2215" s="81" t="str">
        <f t="shared" si="1064"/>
        <v>1-52</v>
      </c>
      <c r="AF2215" s="152">
        <f t="shared" si="1065"/>
        <v>0</v>
      </c>
      <c r="AG2215" s="153">
        <f t="shared" si="1066"/>
        <v>0</v>
      </c>
      <c r="AH2215" s="85">
        <f t="shared" si="1067"/>
        <v>0</v>
      </c>
      <c r="AI2215" s="81">
        <f t="shared" si="1068"/>
        <v>52</v>
      </c>
    </row>
    <row r="2216" spans="2:35" x14ac:dyDescent="0.25">
      <c r="B2216" s="50"/>
      <c r="C2216" s="85"/>
      <c r="D2216" s="283">
        <f t="shared" si="1053"/>
        <v>0</v>
      </c>
      <c r="E2216" s="50"/>
      <c r="F2216" s="50"/>
      <c r="G2216" s="50"/>
      <c r="H2216" s="50"/>
      <c r="I2216" s="50"/>
      <c r="J2216" s="50"/>
      <c r="K2216" s="50"/>
      <c r="L2216" s="50"/>
      <c r="M2216" s="50"/>
      <c r="N2216" s="50"/>
      <c r="O2216" s="50"/>
      <c r="P2216" s="50"/>
      <c r="Q2216" s="50"/>
      <c r="R2216" s="50"/>
      <c r="S2216" s="50"/>
      <c r="T2216" s="50"/>
      <c r="U2216" s="151">
        <f t="shared" si="1054"/>
        <v>0</v>
      </c>
      <c r="V2216" s="50">
        <f t="shared" si="1055"/>
        <v>0</v>
      </c>
      <c r="W2216" s="152">
        <f t="shared" si="1056"/>
        <v>0</v>
      </c>
      <c r="X2216" s="152">
        <f t="shared" si="1057"/>
        <v>0</v>
      </c>
      <c r="Y2216" s="134">
        <f t="shared" si="1058"/>
        <v>1</v>
      </c>
      <c r="Z2216" s="152">
        <f t="shared" si="1059"/>
        <v>0</v>
      </c>
      <c r="AA2216" s="152">
        <f t="shared" si="1060"/>
        <v>0</v>
      </c>
      <c r="AB2216" s="91">
        <f t="shared" si="1061"/>
        <v>0</v>
      </c>
      <c r="AC2216" s="81">
        <f t="shared" si="1062"/>
        <v>1</v>
      </c>
      <c r="AD2216" s="81">
        <f t="shared" si="1063"/>
        <v>52</v>
      </c>
      <c r="AE2216" s="81" t="str">
        <f t="shared" si="1064"/>
        <v>1-52</v>
      </c>
      <c r="AF2216" s="152">
        <f t="shared" si="1065"/>
        <v>0</v>
      </c>
      <c r="AG2216" s="153">
        <f t="shared" si="1066"/>
        <v>0</v>
      </c>
      <c r="AH2216" s="85">
        <f t="shared" si="1067"/>
        <v>0</v>
      </c>
      <c r="AI2216" s="81">
        <f t="shared" si="1068"/>
        <v>52</v>
      </c>
    </row>
    <row r="2217" spans="2:35" x14ac:dyDescent="0.25">
      <c r="B2217" s="50"/>
      <c r="C2217" s="85"/>
      <c r="D2217" s="283">
        <f t="shared" si="1053"/>
        <v>0</v>
      </c>
      <c r="E2217" s="50"/>
      <c r="F2217" s="50"/>
      <c r="G2217" s="50"/>
      <c r="H2217" s="50"/>
      <c r="I2217" s="50"/>
      <c r="J2217" s="50"/>
      <c r="K2217" s="50"/>
      <c r="L2217" s="50"/>
      <c r="M2217" s="50"/>
      <c r="N2217" s="50"/>
      <c r="O2217" s="50"/>
      <c r="P2217" s="50"/>
      <c r="Q2217" s="50"/>
      <c r="R2217" s="50"/>
      <c r="S2217" s="50"/>
      <c r="T2217" s="50"/>
      <c r="U2217" s="151">
        <f t="shared" si="1054"/>
        <v>0</v>
      </c>
      <c r="V2217" s="50">
        <f t="shared" si="1055"/>
        <v>0</v>
      </c>
      <c r="W2217" s="152">
        <f t="shared" si="1056"/>
        <v>0</v>
      </c>
      <c r="X2217" s="152">
        <f t="shared" si="1057"/>
        <v>0</v>
      </c>
      <c r="Y2217" s="134">
        <f t="shared" si="1058"/>
        <v>1</v>
      </c>
      <c r="Z2217" s="152">
        <f t="shared" si="1059"/>
        <v>0</v>
      </c>
      <c r="AA2217" s="152">
        <f t="shared" si="1060"/>
        <v>0</v>
      </c>
      <c r="AB2217" s="91">
        <f t="shared" si="1061"/>
        <v>0</v>
      </c>
      <c r="AC2217" s="81">
        <f t="shared" si="1062"/>
        <v>1</v>
      </c>
      <c r="AD2217" s="81">
        <f t="shared" si="1063"/>
        <v>52</v>
      </c>
      <c r="AE2217" s="81" t="str">
        <f t="shared" si="1064"/>
        <v>1-52</v>
      </c>
      <c r="AF2217" s="152">
        <f t="shared" si="1065"/>
        <v>0</v>
      </c>
      <c r="AG2217" s="153">
        <f t="shared" si="1066"/>
        <v>0</v>
      </c>
      <c r="AH2217" s="85">
        <f t="shared" si="1067"/>
        <v>0</v>
      </c>
      <c r="AI2217" s="81">
        <f t="shared" si="1068"/>
        <v>52</v>
      </c>
    </row>
    <row r="2218" spans="2:35" x14ac:dyDescent="0.25">
      <c r="B2218" s="50"/>
      <c r="C2218" s="85"/>
      <c r="D2218" s="283">
        <f t="shared" si="1053"/>
        <v>0</v>
      </c>
      <c r="E2218" s="50"/>
      <c r="F2218" s="50"/>
      <c r="G2218" s="50"/>
      <c r="H2218" s="50"/>
      <c r="I2218" s="50"/>
      <c r="J2218" s="50"/>
      <c r="K2218" s="50"/>
      <c r="L2218" s="50"/>
      <c r="M2218" s="50"/>
      <c r="N2218" s="50"/>
      <c r="O2218" s="50"/>
      <c r="P2218" s="50"/>
      <c r="Q2218" s="50"/>
      <c r="R2218" s="50"/>
      <c r="S2218" s="50"/>
      <c r="T2218" s="50"/>
      <c r="U2218" s="151">
        <f t="shared" si="1054"/>
        <v>0</v>
      </c>
      <c r="V2218" s="50">
        <f t="shared" si="1055"/>
        <v>0</v>
      </c>
      <c r="W2218" s="152">
        <f t="shared" si="1056"/>
        <v>0</v>
      </c>
      <c r="X2218" s="152">
        <f t="shared" si="1057"/>
        <v>0</v>
      </c>
      <c r="Y2218" s="134">
        <f t="shared" si="1058"/>
        <v>1</v>
      </c>
      <c r="Z2218" s="152">
        <f t="shared" si="1059"/>
        <v>0</v>
      </c>
      <c r="AA2218" s="152">
        <f t="shared" si="1060"/>
        <v>0</v>
      </c>
      <c r="AB2218" s="91">
        <f t="shared" si="1061"/>
        <v>0</v>
      </c>
      <c r="AC2218" s="81">
        <f t="shared" si="1062"/>
        <v>1</v>
      </c>
      <c r="AD2218" s="81">
        <f t="shared" si="1063"/>
        <v>52</v>
      </c>
      <c r="AE2218" s="81" t="str">
        <f t="shared" si="1064"/>
        <v>1-52</v>
      </c>
      <c r="AF2218" s="152">
        <f t="shared" si="1065"/>
        <v>0</v>
      </c>
      <c r="AG2218" s="153">
        <f t="shared" si="1066"/>
        <v>0</v>
      </c>
      <c r="AH2218" s="85">
        <f t="shared" si="1067"/>
        <v>0</v>
      </c>
      <c r="AI2218" s="81">
        <f t="shared" si="1068"/>
        <v>52</v>
      </c>
    </row>
    <row r="2219" spans="2:35" x14ac:dyDescent="0.25">
      <c r="B2219" s="50"/>
      <c r="C2219" s="85"/>
      <c r="D2219" s="283">
        <f t="shared" si="1053"/>
        <v>0</v>
      </c>
      <c r="E2219" s="50"/>
      <c r="F2219" s="50"/>
      <c r="G2219" s="50"/>
      <c r="H2219" s="50"/>
      <c r="I2219" s="50"/>
      <c r="J2219" s="50"/>
      <c r="K2219" s="50"/>
      <c r="L2219" s="50"/>
      <c r="M2219" s="50"/>
      <c r="N2219" s="50"/>
      <c r="O2219" s="50"/>
      <c r="P2219" s="50"/>
      <c r="Q2219" s="50"/>
      <c r="R2219" s="50"/>
      <c r="S2219" s="50"/>
      <c r="T2219" s="50"/>
      <c r="U2219" s="151">
        <f t="shared" si="1054"/>
        <v>0</v>
      </c>
      <c r="V2219" s="50">
        <f t="shared" si="1055"/>
        <v>0</v>
      </c>
      <c r="W2219" s="152">
        <f t="shared" si="1056"/>
        <v>0</v>
      </c>
      <c r="X2219" s="152">
        <f t="shared" si="1057"/>
        <v>0</v>
      </c>
      <c r="Y2219" s="134">
        <f t="shared" si="1058"/>
        <v>1</v>
      </c>
      <c r="Z2219" s="152">
        <f t="shared" si="1059"/>
        <v>0</v>
      </c>
      <c r="AA2219" s="152">
        <f t="shared" si="1060"/>
        <v>0</v>
      </c>
      <c r="AB2219" s="91">
        <f t="shared" si="1061"/>
        <v>0</v>
      </c>
      <c r="AC2219" s="81">
        <f t="shared" si="1062"/>
        <v>1</v>
      </c>
      <c r="AD2219" s="81">
        <f t="shared" si="1063"/>
        <v>52</v>
      </c>
      <c r="AE2219" s="81" t="str">
        <f t="shared" si="1064"/>
        <v>1-52</v>
      </c>
      <c r="AF2219" s="152">
        <f t="shared" si="1065"/>
        <v>0</v>
      </c>
      <c r="AG2219" s="153">
        <f t="shared" si="1066"/>
        <v>0</v>
      </c>
      <c r="AH2219" s="85">
        <f t="shared" si="1067"/>
        <v>0</v>
      </c>
      <c r="AI2219" s="81">
        <f t="shared" si="1068"/>
        <v>52</v>
      </c>
    </row>
    <row r="2220" spans="2:35" x14ac:dyDescent="0.25">
      <c r="B2220" s="50"/>
      <c r="C2220" s="85"/>
      <c r="D2220" s="283">
        <f t="shared" si="1053"/>
        <v>0</v>
      </c>
      <c r="E2220" s="50"/>
      <c r="F2220" s="50"/>
      <c r="G2220" s="50"/>
      <c r="H2220" s="50"/>
      <c r="I2220" s="50"/>
      <c r="J2220" s="50"/>
      <c r="K2220" s="50"/>
      <c r="L2220" s="50"/>
      <c r="M2220" s="50"/>
      <c r="N2220" s="50"/>
      <c r="O2220" s="50"/>
      <c r="P2220" s="50"/>
      <c r="Q2220" s="50"/>
      <c r="R2220" s="50"/>
      <c r="S2220" s="50"/>
      <c r="T2220" s="50"/>
      <c r="U2220" s="151">
        <f t="shared" si="1054"/>
        <v>0</v>
      </c>
      <c r="V2220" s="50">
        <f t="shared" si="1055"/>
        <v>0</v>
      </c>
      <c r="W2220" s="152">
        <f t="shared" si="1056"/>
        <v>0</v>
      </c>
      <c r="X2220" s="152">
        <f t="shared" si="1057"/>
        <v>0</v>
      </c>
      <c r="Y2220" s="134">
        <f t="shared" si="1058"/>
        <v>1</v>
      </c>
      <c r="Z2220" s="152">
        <f t="shared" si="1059"/>
        <v>0</v>
      </c>
      <c r="AA2220" s="152">
        <f t="shared" si="1060"/>
        <v>0</v>
      </c>
      <c r="AB2220" s="91">
        <f t="shared" si="1061"/>
        <v>0</v>
      </c>
      <c r="AC2220" s="81">
        <f t="shared" si="1062"/>
        <v>1</v>
      </c>
      <c r="AD2220" s="81">
        <f t="shared" si="1063"/>
        <v>52</v>
      </c>
      <c r="AE2220" s="81" t="str">
        <f t="shared" si="1064"/>
        <v>1-52</v>
      </c>
      <c r="AF2220" s="152">
        <f t="shared" si="1065"/>
        <v>0</v>
      </c>
      <c r="AG2220" s="153">
        <f t="shared" si="1066"/>
        <v>0</v>
      </c>
      <c r="AH2220" s="85">
        <f t="shared" si="1067"/>
        <v>0</v>
      </c>
      <c r="AI2220" s="81">
        <f t="shared" si="1068"/>
        <v>52</v>
      </c>
    </row>
    <row r="2221" spans="2:35" x14ac:dyDescent="0.25">
      <c r="B2221" s="50"/>
      <c r="C2221" s="85"/>
      <c r="D2221" s="283">
        <f t="shared" si="1053"/>
        <v>0</v>
      </c>
      <c r="E2221" s="50"/>
      <c r="F2221" s="50"/>
      <c r="G2221" s="50"/>
      <c r="H2221" s="50"/>
      <c r="I2221" s="50"/>
      <c r="J2221" s="50"/>
      <c r="K2221" s="50"/>
      <c r="L2221" s="50"/>
      <c r="M2221" s="50"/>
      <c r="N2221" s="50"/>
      <c r="O2221" s="50"/>
      <c r="P2221" s="50"/>
      <c r="Q2221" s="50"/>
      <c r="R2221" s="50"/>
      <c r="S2221" s="50"/>
      <c r="T2221" s="50"/>
      <c r="U2221" s="151">
        <f t="shared" si="1054"/>
        <v>0</v>
      </c>
      <c r="V2221" s="50">
        <f t="shared" si="1055"/>
        <v>0</v>
      </c>
      <c r="W2221" s="152">
        <f t="shared" si="1056"/>
        <v>0</v>
      </c>
      <c r="X2221" s="152">
        <f t="shared" si="1057"/>
        <v>0</v>
      </c>
      <c r="Y2221" s="134">
        <f t="shared" si="1058"/>
        <v>1</v>
      </c>
      <c r="Z2221" s="152">
        <f t="shared" si="1059"/>
        <v>0</v>
      </c>
      <c r="AA2221" s="152">
        <f t="shared" si="1060"/>
        <v>0</v>
      </c>
      <c r="AB2221" s="91">
        <f t="shared" si="1061"/>
        <v>0</v>
      </c>
      <c r="AC2221" s="81">
        <f t="shared" si="1062"/>
        <v>1</v>
      </c>
      <c r="AD2221" s="81">
        <f t="shared" si="1063"/>
        <v>52</v>
      </c>
      <c r="AE2221" s="81" t="str">
        <f t="shared" si="1064"/>
        <v>1-52</v>
      </c>
      <c r="AF2221" s="152">
        <f t="shared" si="1065"/>
        <v>0</v>
      </c>
      <c r="AG2221" s="153">
        <f t="shared" si="1066"/>
        <v>0</v>
      </c>
      <c r="AH2221" s="85">
        <f t="shared" si="1067"/>
        <v>0</v>
      </c>
      <c r="AI2221" s="81">
        <f t="shared" si="1068"/>
        <v>52</v>
      </c>
    </row>
    <row r="2222" spans="2:35" x14ac:dyDescent="0.25">
      <c r="B2222" s="50"/>
      <c r="C2222" s="85"/>
      <c r="D2222" s="283">
        <f t="shared" si="1053"/>
        <v>0</v>
      </c>
      <c r="E2222" s="50"/>
      <c r="F2222" s="50"/>
      <c r="G2222" s="50"/>
      <c r="H2222" s="50"/>
      <c r="I2222" s="50"/>
      <c r="J2222" s="50"/>
      <c r="K2222" s="50"/>
      <c r="L2222" s="50"/>
      <c r="M2222" s="50"/>
      <c r="N2222" s="50"/>
      <c r="O2222" s="50"/>
      <c r="P2222" s="50"/>
      <c r="Q2222" s="50"/>
      <c r="R2222" s="50"/>
      <c r="S2222" s="50"/>
      <c r="T2222" s="50"/>
      <c r="U2222" s="151">
        <f t="shared" si="1054"/>
        <v>0</v>
      </c>
      <c r="V2222" s="50">
        <f t="shared" si="1055"/>
        <v>0</v>
      </c>
      <c r="W2222" s="152">
        <f t="shared" si="1056"/>
        <v>0</v>
      </c>
      <c r="X2222" s="152">
        <f t="shared" si="1057"/>
        <v>0</v>
      </c>
      <c r="Y2222" s="134">
        <f t="shared" si="1058"/>
        <v>1</v>
      </c>
      <c r="Z2222" s="152">
        <f t="shared" si="1059"/>
        <v>0</v>
      </c>
      <c r="AA2222" s="152">
        <f t="shared" si="1060"/>
        <v>0</v>
      </c>
      <c r="AB2222" s="91">
        <f t="shared" si="1061"/>
        <v>0</v>
      </c>
      <c r="AC2222" s="81">
        <f t="shared" si="1062"/>
        <v>1</v>
      </c>
      <c r="AD2222" s="81">
        <f t="shared" si="1063"/>
        <v>52</v>
      </c>
      <c r="AE2222" s="81" t="str">
        <f t="shared" si="1064"/>
        <v>1-52</v>
      </c>
      <c r="AF2222" s="152">
        <f t="shared" si="1065"/>
        <v>0</v>
      </c>
      <c r="AG2222" s="153">
        <f t="shared" si="1066"/>
        <v>0</v>
      </c>
      <c r="AH2222" s="85">
        <f t="shared" si="1067"/>
        <v>0</v>
      </c>
      <c r="AI2222" s="81">
        <f t="shared" si="1068"/>
        <v>52</v>
      </c>
    </row>
    <row r="2223" spans="2:35" x14ac:dyDescent="0.25">
      <c r="B2223" s="50"/>
      <c r="C2223" s="85"/>
      <c r="D2223" s="283">
        <f t="shared" si="1053"/>
        <v>0</v>
      </c>
      <c r="E2223" s="50"/>
      <c r="F2223" s="50"/>
      <c r="G2223" s="50"/>
      <c r="H2223" s="50"/>
      <c r="I2223" s="50"/>
      <c r="J2223" s="50"/>
      <c r="K2223" s="50"/>
      <c r="L2223" s="50"/>
      <c r="M2223" s="50"/>
      <c r="N2223" s="50"/>
      <c r="O2223" s="50"/>
      <c r="P2223" s="50"/>
      <c r="Q2223" s="50"/>
      <c r="R2223" s="50"/>
      <c r="S2223" s="50"/>
      <c r="T2223" s="50"/>
      <c r="U2223" s="151">
        <f t="shared" si="1054"/>
        <v>0</v>
      </c>
      <c r="V2223" s="50">
        <f t="shared" si="1055"/>
        <v>0</v>
      </c>
      <c r="W2223" s="152">
        <f t="shared" si="1056"/>
        <v>0</v>
      </c>
      <c r="X2223" s="152">
        <f t="shared" si="1057"/>
        <v>0</v>
      </c>
      <c r="Y2223" s="134">
        <f t="shared" si="1058"/>
        <v>1</v>
      </c>
      <c r="Z2223" s="152">
        <f t="shared" si="1059"/>
        <v>0</v>
      </c>
      <c r="AA2223" s="152">
        <f t="shared" si="1060"/>
        <v>0</v>
      </c>
      <c r="AB2223" s="91">
        <f t="shared" si="1061"/>
        <v>0</v>
      </c>
      <c r="AC2223" s="81">
        <f t="shared" si="1062"/>
        <v>1</v>
      </c>
      <c r="AD2223" s="81">
        <f t="shared" si="1063"/>
        <v>52</v>
      </c>
      <c r="AE2223" s="81" t="str">
        <f t="shared" si="1064"/>
        <v>1-52</v>
      </c>
      <c r="AF2223" s="152">
        <f t="shared" si="1065"/>
        <v>0</v>
      </c>
      <c r="AG2223" s="153">
        <f t="shared" si="1066"/>
        <v>0</v>
      </c>
      <c r="AH2223" s="85">
        <f t="shared" si="1067"/>
        <v>0</v>
      </c>
      <c r="AI2223" s="81">
        <f t="shared" si="1068"/>
        <v>52</v>
      </c>
    </row>
    <row r="2224" spans="2:35" x14ac:dyDescent="0.25">
      <c r="B2224" s="50"/>
      <c r="C2224" s="85"/>
      <c r="D2224" s="283">
        <f t="shared" si="1053"/>
        <v>0</v>
      </c>
      <c r="E2224" s="50"/>
      <c r="F2224" s="50"/>
      <c r="G2224" s="50"/>
      <c r="H2224" s="50"/>
      <c r="I2224" s="50"/>
      <c r="J2224" s="50"/>
      <c r="K2224" s="50"/>
      <c r="L2224" s="50"/>
      <c r="M2224" s="50"/>
      <c r="N2224" s="50"/>
      <c r="O2224" s="50"/>
      <c r="P2224" s="50"/>
      <c r="Q2224" s="50"/>
      <c r="R2224" s="50"/>
      <c r="S2224" s="50"/>
      <c r="T2224" s="50"/>
      <c r="U2224" s="151">
        <f t="shared" si="1054"/>
        <v>0</v>
      </c>
      <c r="V2224" s="50">
        <f t="shared" si="1055"/>
        <v>0</v>
      </c>
      <c r="W2224" s="152">
        <f t="shared" si="1056"/>
        <v>0</v>
      </c>
      <c r="X2224" s="152">
        <f t="shared" si="1057"/>
        <v>0</v>
      </c>
      <c r="Y2224" s="134">
        <f t="shared" si="1058"/>
        <v>1</v>
      </c>
      <c r="Z2224" s="152">
        <f t="shared" si="1059"/>
        <v>0</v>
      </c>
      <c r="AA2224" s="152">
        <f t="shared" si="1060"/>
        <v>0</v>
      </c>
      <c r="AB2224" s="91">
        <f t="shared" si="1061"/>
        <v>0</v>
      </c>
      <c r="AC2224" s="81">
        <f t="shared" si="1062"/>
        <v>1</v>
      </c>
      <c r="AD2224" s="81">
        <f t="shared" si="1063"/>
        <v>52</v>
      </c>
      <c r="AE2224" s="81" t="str">
        <f t="shared" si="1064"/>
        <v>1-52</v>
      </c>
      <c r="AF2224" s="152">
        <f t="shared" si="1065"/>
        <v>0</v>
      </c>
      <c r="AG2224" s="153">
        <f t="shared" si="1066"/>
        <v>0</v>
      </c>
      <c r="AH2224" s="85">
        <f t="shared" si="1067"/>
        <v>0</v>
      </c>
      <c r="AI2224" s="81">
        <f t="shared" si="1068"/>
        <v>52</v>
      </c>
    </row>
    <row r="2225" spans="2:35" x14ac:dyDescent="0.25">
      <c r="B2225" s="50"/>
      <c r="C2225" s="85"/>
      <c r="D2225" s="283">
        <f t="shared" si="1053"/>
        <v>0</v>
      </c>
      <c r="E2225" s="50"/>
      <c r="F2225" s="50"/>
      <c r="G2225" s="50"/>
      <c r="H2225" s="50"/>
      <c r="I2225" s="50"/>
      <c r="J2225" s="50"/>
      <c r="K2225" s="50"/>
      <c r="L2225" s="50"/>
      <c r="M2225" s="50"/>
      <c r="N2225" s="50"/>
      <c r="O2225" s="50"/>
      <c r="P2225" s="50"/>
      <c r="Q2225" s="50"/>
      <c r="R2225" s="50"/>
      <c r="S2225" s="50"/>
      <c r="T2225" s="50"/>
      <c r="U2225" s="151">
        <f t="shared" si="1054"/>
        <v>0</v>
      </c>
      <c r="V2225" s="50">
        <f t="shared" si="1055"/>
        <v>0</v>
      </c>
      <c r="W2225" s="152">
        <f t="shared" si="1056"/>
        <v>0</v>
      </c>
      <c r="X2225" s="152">
        <f t="shared" si="1057"/>
        <v>0</v>
      </c>
      <c r="Y2225" s="134">
        <f t="shared" si="1058"/>
        <v>1</v>
      </c>
      <c r="Z2225" s="152">
        <f t="shared" si="1059"/>
        <v>0</v>
      </c>
      <c r="AA2225" s="152">
        <f t="shared" si="1060"/>
        <v>0</v>
      </c>
      <c r="AB2225" s="91">
        <f t="shared" si="1061"/>
        <v>0</v>
      </c>
      <c r="AC2225" s="81">
        <f t="shared" si="1062"/>
        <v>1</v>
      </c>
      <c r="AD2225" s="81">
        <f t="shared" si="1063"/>
        <v>52</v>
      </c>
      <c r="AE2225" s="81" t="str">
        <f t="shared" si="1064"/>
        <v>1-52</v>
      </c>
      <c r="AF2225" s="152">
        <f t="shared" si="1065"/>
        <v>0</v>
      </c>
      <c r="AG2225" s="153">
        <f t="shared" si="1066"/>
        <v>0</v>
      </c>
      <c r="AH2225" s="85">
        <f t="shared" si="1067"/>
        <v>0</v>
      </c>
      <c r="AI2225" s="81">
        <f t="shared" si="1068"/>
        <v>52</v>
      </c>
    </row>
    <row r="2226" spans="2:35" x14ac:dyDescent="0.25">
      <c r="B2226" s="50"/>
      <c r="C2226" s="85"/>
      <c r="D2226" s="283">
        <f t="shared" si="1053"/>
        <v>0</v>
      </c>
      <c r="E2226" s="50"/>
      <c r="F2226" s="50"/>
      <c r="G2226" s="50"/>
      <c r="H2226" s="50"/>
      <c r="I2226" s="50"/>
      <c r="J2226" s="50"/>
      <c r="K2226" s="50"/>
      <c r="L2226" s="50"/>
      <c r="M2226" s="50"/>
      <c r="N2226" s="50"/>
      <c r="O2226" s="50"/>
      <c r="P2226" s="50"/>
      <c r="Q2226" s="50"/>
      <c r="R2226" s="50"/>
      <c r="S2226" s="50"/>
      <c r="T2226" s="50"/>
      <c r="U2226" s="151">
        <f t="shared" si="1054"/>
        <v>0</v>
      </c>
      <c r="V2226" s="50">
        <f t="shared" si="1055"/>
        <v>0</v>
      </c>
      <c r="W2226" s="152">
        <f t="shared" si="1056"/>
        <v>0</v>
      </c>
      <c r="X2226" s="152">
        <f t="shared" si="1057"/>
        <v>0</v>
      </c>
      <c r="Y2226" s="134">
        <f t="shared" si="1058"/>
        <v>1</v>
      </c>
      <c r="Z2226" s="152">
        <f t="shared" si="1059"/>
        <v>0</v>
      </c>
      <c r="AA2226" s="152">
        <f t="shared" si="1060"/>
        <v>0</v>
      </c>
      <c r="AB2226" s="91">
        <f t="shared" si="1061"/>
        <v>0</v>
      </c>
      <c r="AC2226" s="81">
        <f t="shared" si="1062"/>
        <v>1</v>
      </c>
      <c r="AD2226" s="81">
        <f t="shared" si="1063"/>
        <v>52</v>
      </c>
      <c r="AE2226" s="81" t="str">
        <f t="shared" si="1064"/>
        <v>1-52</v>
      </c>
      <c r="AF2226" s="152">
        <f t="shared" si="1065"/>
        <v>0</v>
      </c>
      <c r="AG2226" s="153">
        <f t="shared" si="1066"/>
        <v>0</v>
      </c>
      <c r="AH2226" s="85">
        <f t="shared" si="1067"/>
        <v>0</v>
      </c>
      <c r="AI2226" s="81">
        <f t="shared" si="1068"/>
        <v>52</v>
      </c>
    </row>
    <row r="2227" spans="2:35" x14ac:dyDescent="0.25">
      <c r="B2227" s="50"/>
      <c r="C2227" s="85"/>
      <c r="D2227" s="283">
        <f t="shared" si="1053"/>
        <v>0</v>
      </c>
      <c r="E2227" s="50"/>
      <c r="F2227" s="50"/>
      <c r="G2227" s="50"/>
      <c r="H2227" s="50"/>
      <c r="I2227" s="50"/>
      <c r="J2227" s="50"/>
      <c r="K2227" s="50"/>
      <c r="L2227" s="50"/>
      <c r="M2227" s="50"/>
      <c r="N2227" s="50"/>
      <c r="O2227" s="50"/>
      <c r="P2227" s="50"/>
      <c r="Q2227" s="50"/>
      <c r="R2227" s="50"/>
      <c r="S2227" s="50"/>
      <c r="T2227" s="50"/>
      <c r="U2227" s="151">
        <f t="shared" si="1054"/>
        <v>0</v>
      </c>
      <c r="V2227" s="50">
        <f t="shared" si="1055"/>
        <v>0</v>
      </c>
      <c r="W2227" s="152">
        <f t="shared" si="1056"/>
        <v>0</v>
      </c>
      <c r="X2227" s="152">
        <f t="shared" si="1057"/>
        <v>0</v>
      </c>
      <c r="Y2227" s="134">
        <f t="shared" si="1058"/>
        <v>1</v>
      </c>
      <c r="Z2227" s="152">
        <f t="shared" si="1059"/>
        <v>0</v>
      </c>
      <c r="AA2227" s="152">
        <f t="shared" si="1060"/>
        <v>0</v>
      </c>
      <c r="AB2227" s="91">
        <f t="shared" si="1061"/>
        <v>0</v>
      </c>
      <c r="AC2227" s="81">
        <f t="shared" si="1062"/>
        <v>1</v>
      </c>
      <c r="AD2227" s="81">
        <f t="shared" si="1063"/>
        <v>52</v>
      </c>
      <c r="AE2227" s="81" t="str">
        <f t="shared" si="1064"/>
        <v>1-52</v>
      </c>
      <c r="AF2227" s="152">
        <f t="shared" si="1065"/>
        <v>0</v>
      </c>
      <c r="AG2227" s="153">
        <f t="shared" si="1066"/>
        <v>0</v>
      </c>
      <c r="AH2227" s="85">
        <f t="shared" si="1067"/>
        <v>0</v>
      </c>
      <c r="AI2227" s="81">
        <f t="shared" si="1068"/>
        <v>52</v>
      </c>
    </row>
    <row r="2228" spans="2:35" x14ac:dyDescent="0.25">
      <c r="B2228" s="50"/>
      <c r="C2228" s="85"/>
      <c r="D2228" s="283">
        <f t="shared" si="1053"/>
        <v>0</v>
      </c>
      <c r="E2228" s="50"/>
      <c r="F2228" s="50"/>
      <c r="G2228" s="50"/>
      <c r="H2228" s="50"/>
      <c r="I2228" s="50"/>
      <c r="J2228" s="50"/>
      <c r="K2228" s="50"/>
      <c r="L2228" s="50"/>
      <c r="M2228" s="50"/>
      <c r="N2228" s="50"/>
      <c r="O2228" s="50"/>
      <c r="P2228" s="50"/>
      <c r="Q2228" s="50"/>
      <c r="R2228" s="50"/>
      <c r="S2228" s="50"/>
      <c r="T2228" s="50"/>
      <c r="U2228" s="151">
        <f t="shared" si="1054"/>
        <v>0</v>
      </c>
      <c r="V2228" s="50">
        <f t="shared" si="1055"/>
        <v>0</v>
      </c>
      <c r="W2228" s="152">
        <f t="shared" si="1056"/>
        <v>0</v>
      </c>
      <c r="X2228" s="152">
        <f t="shared" si="1057"/>
        <v>0</v>
      </c>
      <c r="Y2228" s="134">
        <f t="shared" si="1058"/>
        <v>1</v>
      </c>
      <c r="Z2228" s="152">
        <f t="shared" si="1059"/>
        <v>0</v>
      </c>
      <c r="AA2228" s="152">
        <f t="shared" si="1060"/>
        <v>0</v>
      </c>
      <c r="AB2228" s="91">
        <f t="shared" si="1061"/>
        <v>0</v>
      </c>
      <c r="AC2228" s="81">
        <f t="shared" si="1062"/>
        <v>1</v>
      </c>
      <c r="AD2228" s="81">
        <f t="shared" si="1063"/>
        <v>52</v>
      </c>
      <c r="AE2228" s="81" t="str">
        <f t="shared" si="1064"/>
        <v>1-52</v>
      </c>
      <c r="AF2228" s="152">
        <f t="shared" si="1065"/>
        <v>0</v>
      </c>
      <c r="AG2228" s="153">
        <f t="shared" si="1066"/>
        <v>0</v>
      </c>
      <c r="AH2228" s="85">
        <f t="shared" si="1067"/>
        <v>0</v>
      </c>
      <c r="AI2228" s="81">
        <f t="shared" si="1068"/>
        <v>52</v>
      </c>
    </row>
    <row r="2229" spans="2:35" x14ac:dyDescent="0.25">
      <c r="B2229" s="50"/>
      <c r="C2229" s="85"/>
      <c r="D2229" s="283">
        <f t="shared" si="1053"/>
        <v>0</v>
      </c>
      <c r="E2229" s="50"/>
      <c r="F2229" s="50"/>
      <c r="G2229" s="50"/>
      <c r="H2229" s="50"/>
      <c r="I2229" s="50"/>
      <c r="J2229" s="50"/>
      <c r="K2229" s="50"/>
      <c r="L2229" s="50"/>
      <c r="M2229" s="50"/>
      <c r="N2229" s="50"/>
      <c r="O2229" s="50"/>
      <c r="P2229" s="50"/>
      <c r="Q2229" s="50"/>
      <c r="R2229" s="50"/>
      <c r="S2229" s="50"/>
      <c r="T2229" s="50"/>
      <c r="U2229" s="151">
        <f t="shared" si="1054"/>
        <v>0</v>
      </c>
      <c r="V2229" s="50">
        <f t="shared" si="1055"/>
        <v>0</v>
      </c>
      <c r="W2229" s="152">
        <f t="shared" si="1056"/>
        <v>0</v>
      </c>
      <c r="X2229" s="152">
        <f t="shared" si="1057"/>
        <v>0</v>
      </c>
      <c r="Y2229" s="134">
        <f t="shared" si="1058"/>
        <v>1</v>
      </c>
      <c r="Z2229" s="152">
        <f t="shared" si="1059"/>
        <v>0</v>
      </c>
      <c r="AA2229" s="152">
        <f t="shared" si="1060"/>
        <v>0</v>
      </c>
      <c r="AB2229" s="91">
        <f t="shared" si="1061"/>
        <v>0</v>
      </c>
      <c r="AC2229" s="81">
        <f t="shared" si="1062"/>
        <v>1</v>
      </c>
      <c r="AD2229" s="81">
        <f t="shared" si="1063"/>
        <v>52</v>
      </c>
      <c r="AE2229" s="81" t="str">
        <f t="shared" si="1064"/>
        <v>1-52</v>
      </c>
      <c r="AF2229" s="152">
        <f t="shared" si="1065"/>
        <v>0</v>
      </c>
      <c r="AG2229" s="153">
        <f t="shared" si="1066"/>
        <v>0</v>
      </c>
      <c r="AH2229" s="85">
        <f t="shared" si="1067"/>
        <v>0</v>
      </c>
      <c r="AI2229" s="81">
        <f t="shared" si="1068"/>
        <v>52</v>
      </c>
    </row>
    <row r="2230" spans="2:35" x14ac:dyDescent="0.25">
      <c r="B2230" s="50"/>
      <c r="C2230" s="85"/>
      <c r="D2230" s="283">
        <f t="shared" si="1053"/>
        <v>0</v>
      </c>
      <c r="E2230" s="50"/>
      <c r="F2230" s="50"/>
      <c r="G2230" s="50"/>
      <c r="H2230" s="50"/>
      <c r="I2230" s="50"/>
      <c r="J2230" s="50"/>
      <c r="K2230" s="50"/>
      <c r="L2230" s="50"/>
      <c r="M2230" s="50"/>
      <c r="N2230" s="50"/>
      <c r="O2230" s="50"/>
      <c r="P2230" s="50"/>
      <c r="Q2230" s="50"/>
      <c r="R2230" s="50"/>
      <c r="S2230" s="50"/>
      <c r="T2230" s="50"/>
      <c r="U2230" s="151">
        <f t="shared" si="1054"/>
        <v>0</v>
      </c>
      <c r="V2230" s="50">
        <f t="shared" si="1055"/>
        <v>0</v>
      </c>
      <c r="W2230" s="152">
        <f t="shared" si="1056"/>
        <v>0</v>
      </c>
      <c r="X2230" s="152">
        <f t="shared" si="1057"/>
        <v>0</v>
      </c>
      <c r="Y2230" s="134">
        <f t="shared" si="1058"/>
        <v>1</v>
      </c>
      <c r="Z2230" s="152">
        <f t="shared" si="1059"/>
        <v>0</v>
      </c>
      <c r="AA2230" s="152">
        <f t="shared" si="1060"/>
        <v>0</v>
      </c>
      <c r="AB2230" s="91">
        <f t="shared" si="1061"/>
        <v>0</v>
      </c>
      <c r="AC2230" s="81">
        <f t="shared" si="1062"/>
        <v>1</v>
      </c>
      <c r="AD2230" s="81">
        <f t="shared" si="1063"/>
        <v>52</v>
      </c>
      <c r="AE2230" s="81" t="str">
        <f t="shared" si="1064"/>
        <v>1-52</v>
      </c>
      <c r="AF2230" s="152">
        <f t="shared" si="1065"/>
        <v>0</v>
      </c>
      <c r="AG2230" s="153">
        <f t="shared" si="1066"/>
        <v>0</v>
      </c>
      <c r="AH2230" s="85">
        <f t="shared" si="1067"/>
        <v>0</v>
      </c>
      <c r="AI2230" s="81">
        <f t="shared" si="1068"/>
        <v>52</v>
      </c>
    </row>
    <row r="2231" spans="2:35" x14ac:dyDescent="0.25">
      <c r="B2231" s="50"/>
      <c r="C2231" s="85"/>
      <c r="D2231" s="283">
        <f t="shared" si="1053"/>
        <v>0</v>
      </c>
      <c r="E2231" s="50"/>
      <c r="F2231" s="50"/>
      <c r="G2231" s="50"/>
      <c r="H2231" s="50"/>
      <c r="I2231" s="50"/>
      <c r="J2231" s="50"/>
      <c r="K2231" s="50"/>
      <c r="L2231" s="50"/>
      <c r="M2231" s="50"/>
      <c r="N2231" s="50"/>
      <c r="O2231" s="50"/>
      <c r="P2231" s="50"/>
      <c r="Q2231" s="50"/>
      <c r="R2231" s="50"/>
      <c r="S2231" s="50"/>
      <c r="T2231" s="50"/>
      <c r="U2231" s="151">
        <f t="shared" si="1054"/>
        <v>0</v>
      </c>
      <c r="V2231" s="50">
        <f t="shared" si="1055"/>
        <v>0</v>
      </c>
      <c r="W2231" s="152">
        <f t="shared" si="1056"/>
        <v>0</v>
      </c>
      <c r="X2231" s="152">
        <f t="shared" si="1057"/>
        <v>0</v>
      </c>
      <c r="Y2231" s="134">
        <f t="shared" si="1058"/>
        <v>1</v>
      </c>
      <c r="Z2231" s="152">
        <f t="shared" si="1059"/>
        <v>0</v>
      </c>
      <c r="AA2231" s="152">
        <f t="shared" si="1060"/>
        <v>0</v>
      </c>
      <c r="AB2231" s="91">
        <f t="shared" si="1061"/>
        <v>0</v>
      </c>
      <c r="AC2231" s="81">
        <f t="shared" si="1062"/>
        <v>1</v>
      </c>
      <c r="AD2231" s="81">
        <f t="shared" si="1063"/>
        <v>52</v>
      </c>
      <c r="AE2231" s="81" t="str">
        <f t="shared" si="1064"/>
        <v>1-52</v>
      </c>
      <c r="AF2231" s="152">
        <f t="shared" si="1065"/>
        <v>0</v>
      </c>
      <c r="AG2231" s="153">
        <f t="shared" si="1066"/>
        <v>0</v>
      </c>
      <c r="AH2231" s="85">
        <f t="shared" si="1067"/>
        <v>0</v>
      </c>
      <c r="AI2231" s="81">
        <f t="shared" si="1068"/>
        <v>52</v>
      </c>
    </row>
    <row r="2232" spans="2:35" x14ac:dyDescent="0.25">
      <c r="B2232" s="50"/>
      <c r="C2232" s="85"/>
      <c r="D2232" s="283">
        <f t="shared" si="1053"/>
        <v>0</v>
      </c>
      <c r="E2232" s="50"/>
      <c r="F2232" s="50"/>
      <c r="G2232" s="50"/>
      <c r="H2232" s="50"/>
      <c r="I2232" s="50"/>
      <c r="J2232" s="50"/>
      <c r="K2232" s="50"/>
      <c r="L2232" s="50"/>
      <c r="M2232" s="50"/>
      <c r="N2232" s="50"/>
      <c r="O2232" s="50"/>
      <c r="P2232" s="50"/>
      <c r="Q2232" s="50"/>
      <c r="R2232" s="50"/>
      <c r="S2232" s="50"/>
      <c r="T2232" s="50"/>
      <c r="U2232" s="151">
        <f t="shared" si="1054"/>
        <v>0</v>
      </c>
      <c r="V2232" s="50">
        <f t="shared" si="1055"/>
        <v>0</v>
      </c>
      <c r="W2232" s="152">
        <f t="shared" si="1056"/>
        <v>0</v>
      </c>
      <c r="X2232" s="152">
        <f t="shared" si="1057"/>
        <v>0</v>
      </c>
      <c r="Y2232" s="134">
        <f t="shared" si="1058"/>
        <v>1</v>
      </c>
      <c r="Z2232" s="152">
        <f t="shared" si="1059"/>
        <v>0</v>
      </c>
      <c r="AA2232" s="152">
        <f t="shared" si="1060"/>
        <v>0</v>
      </c>
      <c r="AB2232" s="91">
        <f t="shared" si="1061"/>
        <v>0</v>
      </c>
      <c r="AC2232" s="81">
        <f t="shared" si="1062"/>
        <v>1</v>
      </c>
      <c r="AD2232" s="81">
        <f t="shared" si="1063"/>
        <v>52</v>
      </c>
      <c r="AE2232" s="81" t="str">
        <f t="shared" si="1064"/>
        <v>1-52</v>
      </c>
      <c r="AF2232" s="152">
        <f t="shared" si="1065"/>
        <v>0</v>
      </c>
      <c r="AG2232" s="153">
        <f t="shared" si="1066"/>
        <v>0</v>
      </c>
      <c r="AH2232" s="85">
        <f t="shared" si="1067"/>
        <v>0</v>
      </c>
      <c r="AI2232" s="81">
        <f t="shared" si="1068"/>
        <v>52</v>
      </c>
    </row>
    <row r="2233" spans="2:35" x14ac:dyDescent="0.25">
      <c r="B2233" s="50"/>
      <c r="C2233" s="85"/>
      <c r="D2233" s="283">
        <f t="shared" si="1053"/>
        <v>0</v>
      </c>
      <c r="E2233" s="50"/>
      <c r="F2233" s="50"/>
      <c r="G2233" s="50"/>
      <c r="H2233" s="50"/>
      <c r="I2233" s="50"/>
      <c r="J2233" s="50"/>
      <c r="K2233" s="50"/>
      <c r="L2233" s="50"/>
      <c r="M2233" s="50"/>
      <c r="N2233" s="50"/>
      <c r="O2233" s="50"/>
      <c r="P2233" s="50"/>
      <c r="Q2233" s="50"/>
      <c r="R2233" s="50"/>
      <c r="S2233" s="50"/>
      <c r="T2233" s="50"/>
      <c r="U2233" s="151">
        <f t="shared" si="1054"/>
        <v>0</v>
      </c>
      <c r="V2233" s="50">
        <f t="shared" si="1055"/>
        <v>0</v>
      </c>
      <c r="W2233" s="152">
        <f t="shared" si="1056"/>
        <v>0</v>
      </c>
      <c r="X2233" s="152">
        <f t="shared" si="1057"/>
        <v>0</v>
      </c>
      <c r="Y2233" s="134">
        <f t="shared" si="1058"/>
        <v>1</v>
      </c>
      <c r="Z2233" s="152">
        <f t="shared" si="1059"/>
        <v>0</v>
      </c>
      <c r="AA2233" s="152">
        <f t="shared" si="1060"/>
        <v>0</v>
      </c>
      <c r="AB2233" s="91">
        <f t="shared" si="1061"/>
        <v>0</v>
      </c>
      <c r="AC2233" s="81">
        <f t="shared" si="1062"/>
        <v>1</v>
      </c>
      <c r="AD2233" s="81">
        <f t="shared" si="1063"/>
        <v>52</v>
      </c>
      <c r="AE2233" s="81" t="str">
        <f t="shared" si="1064"/>
        <v>1-52</v>
      </c>
      <c r="AF2233" s="152">
        <f t="shared" si="1065"/>
        <v>0</v>
      </c>
      <c r="AG2233" s="153">
        <f t="shared" si="1066"/>
        <v>0</v>
      </c>
      <c r="AH2233" s="85">
        <f t="shared" si="1067"/>
        <v>0</v>
      </c>
      <c r="AI2233" s="81">
        <f t="shared" si="1068"/>
        <v>52</v>
      </c>
    </row>
    <row r="2234" spans="2:35" x14ac:dyDescent="0.25">
      <c r="B2234" s="50"/>
      <c r="C2234" s="85"/>
      <c r="D2234" s="283">
        <f t="shared" si="1053"/>
        <v>0</v>
      </c>
      <c r="E2234" s="50"/>
      <c r="F2234" s="50"/>
      <c r="G2234" s="50"/>
      <c r="H2234" s="50"/>
      <c r="I2234" s="50"/>
      <c r="J2234" s="50"/>
      <c r="K2234" s="50"/>
      <c r="L2234" s="50"/>
      <c r="M2234" s="50"/>
      <c r="N2234" s="50"/>
      <c r="O2234" s="50"/>
      <c r="P2234" s="50"/>
      <c r="Q2234" s="50"/>
      <c r="R2234" s="50"/>
      <c r="S2234" s="50"/>
      <c r="T2234" s="50"/>
      <c r="U2234" s="151">
        <f t="shared" si="1054"/>
        <v>0</v>
      </c>
      <c r="V2234" s="50">
        <f t="shared" si="1055"/>
        <v>0</v>
      </c>
      <c r="W2234" s="152">
        <f t="shared" si="1056"/>
        <v>0</v>
      </c>
      <c r="X2234" s="152">
        <f t="shared" si="1057"/>
        <v>0</v>
      </c>
      <c r="Y2234" s="134">
        <f t="shared" si="1058"/>
        <v>1</v>
      </c>
      <c r="Z2234" s="152">
        <f t="shared" si="1059"/>
        <v>0</v>
      </c>
      <c r="AA2234" s="152">
        <f t="shared" si="1060"/>
        <v>0</v>
      </c>
      <c r="AB2234" s="91">
        <f t="shared" si="1061"/>
        <v>0</v>
      </c>
      <c r="AC2234" s="81">
        <f t="shared" si="1062"/>
        <v>1</v>
      </c>
      <c r="AD2234" s="81">
        <f t="shared" si="1063"/>
        <v>52</v>
      </c>
      <c r="AE2234" s="81" t="str">
        <f t="shared" si="1064"/>
        <v>1-52</v>
      </c>
      <c r="AF2234" s="152">
        <f t="shared" si="1065"/>
        <v>0</v>
      </c>
      <c r="AG2234" s="153">
        <f t="shared" si="1066"/>
        <v>0</v>
      </c>
      <c r="AH2234" s="85">
        <f t="shared" si="1067"/>
        <v>0</v>
      </c>
      <c r="AI2234" s="81">
        <f t="shared" si="1068"/>
        <v>52</v>
      </c>
    </row>
    <row r="2235" spans="2:35" x14ac:dyDescent="0.25">
      <c r="B2235" s="50"/>
      <c r="C2235" s="85"/>
      <c r="D2235" s="283">
        <f t="shared" si="1053"/>
        <v>0</v>
      </c>
      <c r="E2235" s="50"/>
      <c r="F2235" s="50"/>
      <c r="G2235" s="50"/>
      <c r="H2235" s="50"/>
      <c r="I2235" s="50"/>
      <c r="J2235" s="50"/>
      <c r="K2235" s="50"/>
      <c r="L2235" s="50"/>
      <c r="M2235" s="50"/>
      <c r="N2235" s="50"/>
      <c r="O2235" s="50"/>
      <c r="P2235" s="50"/>
      <c r="Q2235" s="50"/>
      <c r="R2235" s="50"/>
      <c r="S2235" s="50"/>
      <c r="T2235" s="50"/>
      <c r="U2235" s="151">
        <f t="shared" si="1054"/>
        <v>0</v>
      </c>
      <c r="V2235" s="50">
        <f t="shared" si="1055"/>
        <v>0</v>
      </c>
      <c r="W2235" s="152">
        <f t="shared" si="1056"/>
        <v>0</v>
      </c>
      <c r="X2235" s="152">
        <f t="shared" si="1057"/>
        <v>0</v>
      </c>
      <c r="Y2235" s="134">
        <f t="shared" si="1058"/>
        <v>1</v>
      </c>
      <c r="Z2235" s="152">
        <f t="shared" si="1059"/>
        <v>0</v>
      </c>
      <c r="AA2235" s="152">
        <f t="shared" si="1060"/>
        <v>0</v>
      </c>
      <c r="AB2235" s="91">
        <f t="shared" si="1061"/>
        <v>0</v>
      </c>
      <c r="AC2235" s="81">
        <f t="shared" si="1062"/>
        <v>1</v>
      </c>
      <c r="AD2235" s="81">
        <f t="shared" si="1063"/>
        <v>52</v>
      </c>
      <c r="AE2235" s="81" t="str">
        <f t="shared" si="1064"/>
        <v>1-52</v>
      </c>
      <c r="AF2235" s="152">
        <f t="shared" si="1065"/>
        <v>0</v>
      </c>
      <c r="AG2235" s="153">
        <f t="shared" si="1066"/>
        <v>0</v>
      </c>
      <c r="AH2235" s="85">
        <f t="shared" si="1067"/>
        <v>0</v>
      </c>
      <c r="AI2235" s="81">
        <f t="shared" si="1068"/>
        <v>52</v>
      </c>
    </row>
    <row r="2236" spans="2:35" x14ac:dyDescent="0.25">
      <c r="B2236" s="50"/>
      <c r="C2236" s="85"/>
      <c r="D2236" s="283">
        <f t="shared" si="1053"/>
        <v>0</v>
      </c>
      <c r="E2236" s="50"/>
      <c r="F2236" s="50"/>
      <c r="G2236" s="50"/>
      <c r="H2236" s="50"/>
      <c r="I2236" s="50"/>
      <c r="J2236" s="50"/>
      <c r="K2236" s="50"/>
      <c r="L2236" s="50"/>
      <c r="M2236" s="50"/>
      <c r="N2236" s="50"/>
      <c r="O2236" s="50"/>
      <c r="P2236" s="50"/>
      <c r="Q2236" s="50"/>
      <c r="R2236" s="50"/>
      <c r="S2236" s="50"/>
      <c r="T2236" s="50"/>
      <c r="U2236" s="151">
        <f t="shared" si="1054"/>
        <v>0</v>
      </c>
      <c r="V2236" s="50">
        <f t="shared" si="1055"/>
        <v>0</v>
      </c>
      <c r="W2236" s="152">
        <f t="shared" si="1056"/>
        <v>0</v>
      </c>
      <c r="X2236" s="152">
        <f t="shared" si="1057"/>
        <v>0</v>
      </c>
      <c r="Y2236" s="134">
        <f t="shared" si="1058"/>
        <v>1</v>
      </c>
      <c r="Z2236" s="152">
        <f t="shared" si="1059"/>
        <v>0</v>
      </c>
      <c r="AA2236" s="152">
        <f t="shared" si="1060"/>
        <v>0</v>
      </c>
      <c r="AB2236" s="91">
        <f t="shared" si="1061"/>
        <v>0</v>
      </c>
      <c r="AC2236" s="81">
        <f t="shared" si="1062"/>
        <v>1</v>
      </c>
      <c r="AD2236" s="81">
        <f t="shared" si="1063"/>
        <v>52</v>
      </c>
      <c r="AE2236" s="81" t="str">
        <f t="shared" si="1064"/>
        <v>1-52</v>
      </c>
      <c r="AF2236" s="152">
        <f t="shared" si="1065"/>
        <v>0</v>
      </c>
      <c r="AG2236" s="153">
        <f t="shared" si="1066"/>
        <v>0</v>
      </c>
      <c r="AH2236" s="85">
        <f t="shared" si="1067"/>
        <v>0</v>
      </c>
      <c r="AI2236" s="81">
        <f t="shared" si="1068"/>
        <v>52</v>
      </c>
    </row>
    <row r="2237" spans="2:35" x14ac:dyDescent="0.25">
      <c r="B2237" s="50"/>
      <c r="C2237" s="85"/>
      <c r="D2237" s="283">
        <f t="shared" si="1053"/>
        <v>0</v>
      </c>
      <c r="E2237" s="50"/>
      <c r="F2237" s="50"/>
      <c r="G2237" s="50"/>
      <c r="H2237" s="50"/>
      <c r="I2237" s="50"/>
      <c r="J2237" s="50"/>
      <c r="K2237" s="50"/>
      <c r="L2237" s="50"/>
      <c r="M2237" s="50"/>
      <c r="N2237" s="50"/>
      <c r="O2237" s="50"/>
      <c r="P2237" s="50"/>
      <c r="Q2237" s="50"/>
      <c r="R2237" s="50"/>
      <c r="S2237" s="50"/>
      <c r="T2237" s="50"/>
      <c r="U2237" s="151">
        <f t="shared" si="1054"/>
        <v>0</v>
      </c>
      <c r="V2237" s="50">
        <f t="shared" si="1055"/>
        <v>0</v>
      </c>
      <c r="W2237" s="152">
        <f t="shared" si="1056"/>
        <v>0</v>
      </c>
      <c r="X2237" s="152">
        <f t="shared" si="1057"/>
        <v>0</v>
      </c>
      <c r="Y2237" s="134">
        <f t="shared" si="1058"/>
        <v>1</v>
      </c>
      <c r="Z2237" s="152">
        <f t="shared" si="1059"/>
        <v>0</v>
      </c>
      <c r="AA2237" s="152">
        <f t="shared" si="1060"/>
        <v>0</v>
      </c>
      <c r="AB2237" s="91">
        <f t="shared" si="1061"/>
        <v>0</v>
      </c>
      <c r="AC2237" s="81">
        <f t="shared" si="1062"/>
        <v>1</v>
      </c>
      <c r="AD2237" s="81">
        <f t="shared" si="1063"/>
        <v>52</v>
      </c>
      <c r="AE2237" s="81" t="str">
        <f t="shared" si="1064"/>
        <v>1-52</v>
      </c>
      <c r="AF2237" s="152">
        <f t="shared" si="1065"/>
        <v>0</v>
      </c>
      <c r="AG2237" s="153">
        <f t="shared" si="1066"/>
        <v>0</v>
      </c>
      <c r="AH2237" s="85">
        <f t="shared" si="1067"/>
        <v>0</v>
      </c>
      <c r="AI2237" s="81">
        <f t="shared" si="1068"/>
        <v>52</v>
      </c>
    </row>
    <row r="2238" spans="2:35" x14ac:dyDescent="0.25">
      <c r="B2238" s="50"/>
      <c r="C2238" s="85"/>
      <c r="D2238" s="283">
        <f t="shared" si="1053"/>
        <v>0</v>
      </c>
      <c r="E2238" s="50"/>
      <c r="F2238" s="50"/>
      <c r="G2238" s="50"/>
      <c r="H2238" s="50"/>
      <c r="I2238" s="50"/>
      <c r="J2238" s="50"/>
      <c r="K2238" s="50"/>
      <c r="L2238" s="50"/>
      <c r="M2238" s="50"/>
      <c r="N2238" s="50"/>
      <c r="O2238" s="50"/>
      <c r="P2238" s="50"/>
      <c r="Q2238" s="50"/>
      <c r="R2238" s="50"/>
      <c r="S2238" s="50"/>
      <c r="T2238" s="50"/>
      <c r="U2238" s="151">
        <f t="shared" si="1054"/>
        <v>0</v>
      </c>
      <c r="V2238" s="50">
        <f t="shared" si="1055"/>
        <v>0</v>
      </c>
      <c r="W2238" s="152">
        <f t="shared" si="1056"/>
        <v>0</v>
      </c>
      <c r="X2238" s="152">
        <f t="shared" si="1057"/>
        <v>0</v>
      </c>
      <c r="Y2238" s="134">
        <f t="shared" si="1058"/>
        <v>1</v>
      </c>
      <c r="Z2238" s="152">
        <f t="shared" si="1059"/>
        <v>0</v>
      </c>
      <c r="AA2238" s="152">
        <f t="shared" si="1060"/>
        <v>0</v>
      </c>
      <c r="AB2238" s="91">
        <f t="shared" si="1061"/>
        <v>0</v>
      </c>
      <c r="AC2238" s="81">
        <f t="shared" si="1062"/>
        <v>1</v>
      </c>
      <c r="AD2238" s="81">
        <f t="shared" si="1063"/>
        <v>52</v>
      </c>
      <c r="AE2238" s="81" t="str">
        <f t="shared" si="1064"/>
        <v>1-52</v>
      </c>
      <c r="AF2238" s="152">
        <f t="shared" si="1065"/>
        <v>0</v>
      </c>
      <c r="AG2238" s="153">
        <f t="shared" si="1066"/>
        <v>0</v>
      </c>
      <c r="AH2238" s="85">
        <f t="shared" si="1067"/>
        <v>0</v>
      </c>
      <c r="AI2238" s="81">
        <f t="shared" si="1068"/>
        <v>52</v>
      </c>
    </row>
    <row r="2239" spans="2:35" x14ac:dyDescent="0.25">
      <c r="B2239" s="50"/>
      <c r="C2239" s="85"/>
      <c r="D2239" s="283">
        <f t="shared" si="1053"/>
        <v>0</v>
      </c>
      <c r="E2239" s="50"/>
      <c r="F2239" s="50"/>
      <c r="G2239" s="50"/>
      <c r="H2239" s="50"/>
      <c r="I2239" s="50"/>
      <c r="J2239" s="50"/>
      <c r="K2239" s="50"/>
      <c r="L2239" s="50"/>
      <c r="M2239" s="50"/>
      <c r="N2239" s="50"/>
      <c r="O2239" s="50"/>
      <c r="P2239" s="50"/>
      <c r="Q2239" s="50"/>
      <c r="R2239" s="50"/>
      <c r="S2239" s="50"/>
      <c r="T2239" s="50"/>
      <c r="U2239" s="151">
        <f t="shared" si="1054"/>
        <v>0</v>
      </c>
      <c r="V2239" s="50">
        <f t="shared" si="1055"/>
        <v>0</v>
      </c>
      <c r="W2239" s="152">
        <f t="shared" si="1056"/>
        <v>0</v>
      </c>
      <c r="X2239" s="152">
        <f t="shared" si="1057"/>
        <v>0</v>
      </c>
      <c r="Y2239" s="134">
        <f t="shared" si="1058"/>
        <v>1</v>
      </c>
      <c r="Z2239" s="152">
        <f t="shared" si="1059"/>
        <v>0</v>
      </c>
      <c r="AA2239" s="152">
        <f t="shared" si="1060"/>
        <v>0</v>
      </c>
      <c r="AB2239" s="91">
        <f t="shared" si="1061"/>
        <v>0</v>
      </c>
      <c r="AC2239" s="81">
        <f t="shared" si="1062"/>
        <v>1</v>
      </c>
      <c r="AD2239" s="81">
        <f t="shared" si="1063"/>
        <v>52</v>
      </c>
      <c r="AE2239" s="81" t="str">
        <f t="shared" si="1064"/>
        <v>1-52</v>
      </c>
      <c r="AF2239" s="152">
        <f t="shared" si="1065"/>
        <v>0</v>
      </c>
      <c r="AG2239" s="153">
        <f t="shared" si="1066"/>
        <v>0</v>
      </c>
      <c r="AH2239" s="85">
        <f t="shared" si="1067"/>
        <v>0</v>
      </c>
      <c r="AI2239" s="81">
        <f t="shared" si="1068"/>
        <v>52</v>
      </c>
    </row>
    <row r="2240" spans="2:35" x14ac:dyDescent="0.25">
      <c r="B2240" s="50"/>
      <c r="C2240" s="85"/>
      <c r="D2240" s="283">
        <f t="shared" si="1053"/>
        <v>0</v>
      </c>
      <c r="E2240" s="50"/>
      <c r="F2240" s="50"/>
      <c r="G2240" s="50"/>
      <c r="H2240" s="50"/>
      <c r="I2240" s="50"/>
      <c r="J2240" s="50"/>
      <c r="K2240" s="50"/>
      <c r="L2240" s="50"/>
      <c r="M2240" s="50"/>
      <c r="N2240" s="50"/>
      <c r="O2240" s="50"/>
      <c r="P2240" s="50"/>
      <c r="Q2240" s="50"/>
      <c r="R2240" s="50"/>
      <c r="S2240" s="50"/>
      <c r="T2240" s="50"/>
      <c r="U2240" s="151">
        <f t="shared" si="1054"/>
        <v>0</v>
      </c>
      <c r="V2240" s="50">
        <f t="shared" si="1055"/>
        <v>0</v>
      </c>
      <c r="W2240" s="152">
        <f t="shared" si="1056"/>
        <v>0</v>
      </c>
      <c r="X2240" s="152">
        <f t="shared" si="1057"/>
        <v>0</v>
      </c>
      <c r="Y2240" s="134">
        <f t="shared" si="1058"/>
        <v>1</v>
      </c>
      <c r="Z2240" s="152">
        <f t="shared" si="1059"/>
        <v>0</v>
      </c>
      <c r="AA2240" s="152">
        <f t="shared" si="1060"/>
        <v>0</v>
      </c>
      <c r="AB2240" s="91">
        <f t="shared" si="1061"/>
        <v>0</v>
      </c>
      <c r="AC2240" s="81">
        <f t="shared" si="1062"/>
        <v>1</v>
      </c>
      <c r="AD2240" s="81">
        <f t="shared" si="1063"/>
        <v>52</v>
      </c>
      <c r="AE2240" s="81" t="str">
        <f t="shared" si="1064"/>
        <v>1-52</v>
      </c>
      <c r="AF2240" s="152">
        <f t="shared" si="1065"/>
        <v>0</v>
      </c>
      <c r="AG2240" s="153">
        <f t="shared" si="1066"/>
        <v>0</v>
      </c>
      <c r="AH2240" s="85">
        <f t="shared" si="1067"/>
        <v>0</v>
      </c>
      <c r="AI2240" s="81">
        <f t="shared" si="1068"/>
        <v>52</v>
      </c>
    </row>
    <row r="2241" spans="2:35" x14ac:dyDescent="0.25">
      <c r="B2241" s="50"/>
      <c r="C2241" s="85"/>
      <c r="D2241" s="283">
        <f t="shared" si="1053"/>
        <v>0</v>
      </c>
      <c r="E2241" s="50"/>
      <c r="F2241" s="50"/>
      <c r="G2241" s="50"/>
      <c r="H2241" s="50"/>
      <c r="I2241" s="50"/>
      <c r="J2241" s="50"/>
      <c r="K2241" s="50"/>
      <c r="L2241" s="50"/>
      <c r="M2241" s="50"/>
      <c r="N2241" s="50"/>
      <c r="O2241" s="50"/>
      <c r="P2241" s="50"/>
      <c r="Q2241" s="50"/>
      <c r="R2241" s="50"/>
      <c r="S2241" s="50"/>
      <c r="T2241" s="50"/>
      <c r="U2241" s="151">
        <f t="shared" si="1054"/>
        <v>0</v>
      </c>
      <c r="V2241" s="50">
        <f t="shared" si="1055"/>
        <v>0</v>
      </c>
      <c r="W2241" s="152">
        <f t="shared" si="1056"/>
        <v>0</v>
      </c>
      <c r="X2241" s="152">
        <f t="shared" si="1057"/>
        <v>0</v>
      </c>
      <c r="Y2241" s="134">
        <f t="shared" si="1058"/>
        <v>1</v>
      </c>
      <c r="Z2241" s="152">
        <f t="shared" si="1059"/>
        <v>0</v>
      </c>
      <c r="AA2241" s="152">
        <f t="shared" si="1060"/>
        <v>0</v>
      </c>
      <c r="AB2241" s="91">
        <f t="shared" si="1061"/>
        <v>0</v>
      </c>
      <c r="AC2241" s="81">
        <f t="shared" si="1062"/>
        <v>1</v>
      </c>
      <c r="AD2241" s="81">
        <f t="shared" si="1063"/>
        <v>52</v>
      </c>
      <c r="AE2241" s="81" t="str">
        <f t="shared" si="1064"/>
        <v>1-52</v>
      </c>
      <c r="AF2241" s="152">
        <f t="shared" si="1065"/>
        <v>0</v>
      </c>
      <c r="AG2241" s="153">
        <f t="shared" si="1066"/>
        <v>0</v>
      </c>
      <c r="AH2241" s="85">
        <f t="shared" si="1067"/>
        <v>0</v>
      </c>
      <c r="AI2241" s="81">
        <f t="shared" si="1068"/>
        <v>52</v>
      </c>
    </row>
    <row r="2242" spans="2:35" x14ac:dyDescent="0.25">
      <c r="B2242" s="50"/>
      <c r="C2242" s="85"/>
      <c r="D2242" s="283">
        <f t="shared" si="1053"/>
        <v>0</v>
      </c>
      <c r="E2242" s="50"/>
      <c r="F2242" s="50"/>
      <c r="G2242" s="50"/>
      <c r="H2242" s="50"/>
      <c r="I2242" s="50"/>
      <c r="J2242" s="50"/>
      <c r="K2242" s="50"/>
      <c r="L2242" s="50"/>
      <c r="M2242" s="50"/>
      <c r="N2242" s="50"/>
      <c r="O2242" s="50"/>
      <c r="P2242" s="50"/>
      <c r="Q2242" s="50"/>
      <c r="R2242" s="50"/>
      <c r="S2242" s="50"/>
      <c r="T2242" s="50"/>
      <c r="U2242" s="151">
        <f t="shared" si="1054"/>
        <v>0</v>
      </c>
      <c r="V2242" s="50">
        <f t="shared" si="1055"/>
        <v>0</v>
      </c>
      <c r="W2242" s="152">
        <f t="shared" si="1056"/>
        <v>0</v>
      </c>
      <c r="X2242" s="152">
        <f t="shared" si="1057"/>
        <v>0</v>
      </c>
      <c r="Y2242" s="134">
        <f t="shared" si="1058"/>
        <v>1</v>
      </c>
      <c r="Z2242" s="152">
        <f t="shared" si="1059"/>
        <v>0</v>
      </c>
      <c r="AA2242" s="152">
        <f t="shared" si="1060"/>
        <v>0</v>
      </c>
      <c r="AB2242" s="91">
        <f t="shared" si="1061"/>
        <v>0</v>
      </c>
      <c r="AC2242" s="81">
        <f t="shared" si="1062"/>
        <v>1</v>
      </c>
      <c r="AD2242" s="81">
        <f t="shared" si="1063"/>
        <v>52</v>
      </c>
      <c r="AE2242" s="81" t="str">
        <f t="shared" si="1064"/>
        <v>1-52</v>
      </c>
      <c r="AF2242" s="152">
        <f t="shared" si="1065"/>
        <v>0</v>
      </c>
      <c r="AG2242" s="153">
        <f t="shared" si="1066"/>
        <v>0</v>
      </c>
      <c r="AH2242" s="85">
        <f t="shared" si="1067"/>
        <v>0</v>
      </c>
      <c r="AI2242" s="81">
        <f t="shared" si="1068"/>
        <v>52</v>
      </c>
    </row>
    <row r="2243" spans="2:35" x14ac:dyDescent="0.25">
      <c r="B2243" s="50"/>
      <c r="C2243" s="85"/>
      <c r="D2243" s="283">
        <f t="shared" si="1053"/>
        <v>0</v>
      </c>
      <c r="E2243" s="50"/>
      <c r="F2243" s="50"/>
      <c r="G2243" s="50"/>
      <c r="H2243" s="50"/>
      <c r="I2243" s="50"/>
      <c r="J2243" s="50"/>
      <c r="K2243" s="50"/>
      <c r="L2243" s="50"/>
      <c r="M2243" s="50"/>
      <c r="N2243" s="50"/>
      <c r="O2243" s="50"/>
      <c r="P2243" s="50"/>
      <c r="Q2243" s="50"/>
      <c r="R2243" s="50"/>
      <c r="S2243" s="50"/>
      <c r="T2243" s="50"/>
      <c r="U2243" s="151">
        <f t="shared" si="1054"/>
        <v>0</v>
      </c>
      <c r="V2243" s="50">
        <f t="shared" si="1055"/>
        <v>0</v>
      </c>
      <c r="W2243" s="152">
        <f t="shared" si="1056"/>
        <v>0</v>
      </c>
      <c r="X2243" s="152">
        <f t="shared" si="1057"/>
        <v>0</v>
      </c>
      <c r="Y2243" s="134">
        <f t="shared" si="1058"/>
        <v>1</v>
      </c>
      <c r="Z2243" s="152">
        <f t="shared" si="1059"/>
        <v>0</v>
      </c>
      <c r="AA2243" s="152">
        <f t="shared" si="1060"/>
        <v>0</v>
      </c>
      <c r="AB2243" s="91">
        <f t="shared" si="1061"/>
        <v>0</v>
      </c>
      <c r="AC2243" s="81">
        <f t="shared" si="1062"/>
        <v>1</v>
      </c>
      <c r="AD2243" s="81">
        <f t="shared" si="1063"/>
        <v>52</v>
      </c>
      <c r="AE2243" s="81" t="str">
        <f t="shared" si="1064"/>
        <v>1-52</v>
      </c>
      <c r="AF2243" s="152">
        <f t="shared" si="1065"/>
        <v>0</v>
      </c>
      <c r="AG2243" s="153">
        <f t="shared" si="1066"/>
        <v>0</v>
      </c>
      <c r="AH2243" s="85">
        <f t="shared" si="1067"/>
        <v>0</v>
      </c>
      <c r="AI2243" s="81">
        <f t="shared" si="1068"/>
        <v>52</v>
      </c>
    </row>
    <row r="2244" spans="2:35" x14ac:dyDescent="0.25">
      <c r="B2244" s="50"/>
      <c r="C2244" s="85"/>
      <c r="D2244" s="283">
        <f t="shared" si="1053"/>
        <v>0</v>
      </c>
      <c r="E2244" s="50"/>
      <c r="F2244" s="50"/>
      <c r="G2244" s="50"/>
      <c r="H2244" s="50"/>
      <c r="I2244" s="50"/>
      <c r="J2244" s="50"/>
      <c r="K2244" s="50"/>
      <c r="L2244" s="50"/>
      <c r="M2244" s="50"/>
      <c r="N2244" s="50"/>
      <c r="O2244" s="50"/>
      <c r="P2244" s="50"/>
      <c r="Q2244" s="50"/>
      <c r="R2244" s="50"/>
      <c r="S2244" s="50"/>
      <c r="T2244" s="50"/>
      <c r="U2244" s="151">
        <f t="shared" si="1054"/>
        <v>0</v>
      </c>
      <c r="V2244" s="50">
        <f t="shared" si="1055"/>
        <v>0</v>
      </c>
      <c r="W2244" s="152">
        <f t="shared" si="1056"/>
        <v>0</v>
      </c>
      <c r="X2244" s="152">
        <f t="shared" si="1057"/>
        <v>0</v>
      </c>
      <c r="Y2244" s="134">
        <f t="shared" si="1058"/>
        <v>1</v>
      </c>
      <c r="Z2244" s="152">
        <f t="shared" si="1059"/>
        <v>0</v>
      </c>
      <c r="AA2244" s="152">
        <f t="shared" si="1060"/>
        <v>0</v>
      </c>
      <c r="AB2244" s="91">
        <f t="shared" si="1061"/>
        <v>0</v>
      </c>
      <c r="AC2244" s="81">
        <f t="shared" si="1062"/>
        <v>1</v>
      </c>
      <c r="AD2244" s="81">
        <f t="shared" si="1063"/>
        <v>52</v>
      </c>
      <c r="AE2244" s="81" t="str">
        <f t="shared" si="1064"/>
        <v>1-52</v>
      </c>
      <c r="AF2244" s="152">
        <f t="shared" si="1065"/>
        <v>0</v>
      </c>
      <c r="AG2244" s="153">
        <f t="shared" si="1066"/>
        <v>0</v>
      </c>
      <c r="AH2244" s="85">
        <f t="shared" si="1067"/>
        <v>0</v>
      </c>
      <c r="AI2244" s="81">
        <f t="shared" si="1068"/>
        <v>52</v>
      </c>
    </row>
    <row r="2245" spans="2:35" x14ac:dyDescent="0.25">
      <c r="B2245" s="50"/>
      <c r="C2245" s="85"/>
      <c r="D2245" s="283">
        <f t="shared" si="1053"/>
        <v>0</v>
      </c>
      <c r="E2245" s="50"/>
      <c r="F2245" s="50"/>
      <c r="G2245" s="50"/>
      <c r="H2245" s="50"/>
      <c r="I2245" s="50"/>
      <c r="J2245" s="50"/>
      <c r="K2245" s="50"/>
      <c r="L2245" s="50"/>
      <c r="M2245" s="50"/>
      <c r="N2245" s="50"/>
      <c r="O2245" s="50"/>
      <c r="P2245" s="50"/>
      <c r="Q2245" s="50"/>
      <c r="R2245" s="50"/>
      <c r="S2245" s="50"/>
      <c r="T2245" s="50"/>
      <c r="U2245" s="151">
        <f t="shared" si="1054"/>
        <v>0</v>
      </c>
      <c r="V2245" s="50">
        <f t="shared" si="1055"/>
        <v>0</v>
      </c>
      <c r="W2245" s="152">
        <f t="shared" si="1056"/>
        <v>0</v>
      </c>
      <c r="X2245" s="152">
        <f t="shared" si="1057"/>
        <v>0</v>
      </c>
      <c r="Y2245" s="134">
        <f t="shared" si="1058"/>
        <v>1</v>
      </c>
      <c r="Z2245" s="152">
        <f t="shared" si="1059"/>
        <v>0</v>
      </c>
      <c r="AA2245" s="152">
        <f t="shared" si="1060"/>
        <v>0</v>
      </c>
      <c r="AB2245" s="91">
        <f t="shared" si="1061"/>
        <v>0</v>
      </c>
      <c r="AC2245" s="81">
        <f t="shared" si="1062"/>
        <v>1</v>
      </c>
      <c r="AD2245" s="81">
        <f t="shared" si="1063"/>
        <v>52</v>
      </c>
      <c r="AE2245" s="81" t="str">
        <f t="shared" si="1064"/>
        <v>1-52</v>
      </c>
      <c r="AF2245" s="152">
        <f t="shared" si="1065"/>
        <v>0</v>
      </c>
      <c r="AG2245" s="153">
        <f t="shared" si="1066"/>
        <v>0</v>
      </c>
      <c r="AH2245" s="85">
        <f t="shared" si="1067"/>
        <v>0</v>
      </c>
      <c r="AI2245" s="81">
        <f t="shared" si="1068"/>
        <v>52</v>
      </c>
    </row>
    <row r="2246" spans="2:35" x14ac:dyDescent="0.25">
      <c r="B2246" s="50"/>
      <c r="C2246" s="85"/>
      <c r="D2246" s="283">
        <f t="shared" si="1053"/>
        <v>0</v>
      </c>
      <c r="E2246" s="50"/>
      <c r="F2246" s="50"/>
      <c r="G2246" s="50"/>
      <c r="H2246" s="50"/>
      <c r="I2246" s="50"/>
      <c r="J2246" s="50"/>
      <c r="K2246" s="50"/>
      <c r="L2246" s="50"/>
      <c r="M2246" s="50"/>
      <c r="N2246" s="50"/>
      <c r="O2246" s="50"/>
      <c r="P2246" s="50"/>
      <c r="Q2246" s="50"/>
      <c r="R2246" s="50"/>
      <c r="S2246" s="50"/>
      <c r="T2246" s="50"/>
      <c r="U2246" s="151">
        <f t="shared" si="1054"/>
        <v>0</v>
      </c>
      <c r="V2246" s="50">
        <f t="shared" si="1055"/>
        <v>0</v>
      </c>
      <c r="W2246" s="152">
        <f t="shared" si="1056"/>
        <v>0</v>
      </c>
      <c r="X2246" s="152">
        <f t="shared" si="1057"/>
        <v>0</v>
      </c>
      <c r="Y2246" s="134">
        <f t="shared" si="1058"/>
        <v>1</v>
      </c>
      <c r="Z2246" s="152">
        <f t="shared" si="1059"/>
        <v>0</v>
      </c>
      <c r="AA2246" s="152">
        <f t="shared" si="1060"/>
        <v>0</v>
      </c>
      <c r="AB2246" s="91">
        <f t="shared" si="1061"/>
        <v>0</v>
      </c>
      <c r="AC2246" s="81">
        <f t="shared" si="1062"/>
        <v>1</v>
      </c>
      <c r="AD2246" s="81">
        <f t="shared" si="1063"/>
        <v>52</v>
      </c>
      <c r="AE2246" s="81" t="str">
        <f t="shared" si="1064"/>
        <v>1-52</v>
      </c>
      <c r="AF2246" s="152">
        <f t="shared" si="1065"/>
        <v>0</v>
      </c>
      <c r="AG2246" s="153">
        <f t="shared" si="1066"/>
        <v>0</v>
      </c>
      <c r="AH2246" s="85">
        <f t="shared" si="1067"/>
        <v>0</v>
      </c>
      <c r="AI2246" s="81">
        <f t="shared" si="1068"/>
        <v>52</v>
      </c>
    </row>
    <row r="2247" spans="2:35" x14ac:dyDescent="0.25">
      <c r="B2247" s="50"/>
      <c r="C2247" s="85"/>
      <c r="D2247" s="283">
        <f t="shared" si="1053"/>
        <v>0</v>
      </c>
      <c r="E2247" s="50"/>
      <c r="F2247" s="50"/>
      <c r="G2247" s="50"/>
      <c r="H2247" s="50"/>
      <c r="I2247" s="50"/>
      <c r="J2247" s="50"/>
      <c r="K2247" s="50"/>
      <c r="L2247" s="50"/>
      <c r="M2247" s="50"/>
      <c r="N2247" s="50"/>
      <c r="O2247" s="50"/>
      <c r="P2247" s="50"/>
      <c r="Q2247" s="50"/>
      <c r="R2247" s="50"/>
      <c r="S2247" s="50"/>
      <c r="T2247" s="50"/>
      <c r="U2247" s="151">
        <f t="shared" si="1054"/>
        <v>0</v>
      </c>
      <c r="V2247" s="50">
        <f t="shared" si="1055"/>
        <v>0</v>
      </c>
      <c r="W2247" s="152">
        <f t="shared" si="1056"/>
        <v>0</v>
      </c>
      <c r="X2247" s="152">
        <f t="shared" si="1057"/>
        <v>0</v>
      </c>
      <c r="Y2247" s="134">
        <f t="shared" si="1058"/>
        <v>1</v>
      </c>
      <c r="Z2247" s="152">
        <f t="shared" si="1059"/>
        <v>0</v>
      </c>
      <c r="AA2247" s="152">
        <f t="shared" si="1060"/>
        <v>0</v>
      </c>
      <c r="AB2247" s="91">
        <f t="shared" si="1061"/>
        <v>0</v>
      </c>
      <c r="AC2247" s="81">
        <f t="shared" si="1062"/>
        <v>1</v>
      </c>
      <c r="AD2247" s="81">
        <f t="shared" si="1063"/>
        <v>52</v>
      </c>
      <c r="AE2247" s="81" t="str">
        <f t="shared" si="1064"/>
        <v>1-52</v>
      </c>
      <c r="AF2247" s="152">
        <f t="shared" si="1065"/>
        <v>0</v>
      </c>
      <c r="AG2247" s="153">
        <f t="shared" si="1066"/>
        <v>0</v>
      </c>
      <c r="AH2247" s="85">
        <f t="shared" si="1067"/>
        <v>0</v>
      </c>
      <c r="AI2247" s="81">
        <f t="shared" si="1068"/>
        <v>52</v>
      </c>
    </row>
    <row r="2248" spans="2:35" x14ac:dyDescent="0.25">
      <c r="B2248" s="50"/>
      <c r="C2248" s="85"/>
      <c r="D2248" s="283">
        <f t="shared" si="1053"/>
        <v>0</v>
      </c>
      <c r="E2248" s="50"/>
      <c r="F2248" s="50"/>
      <c r="G2248" s="50"/>
      <c r="H2248" s="50"/>
      <c r="I2248" s="50"/>
      <c r="J2248" s="50"/>
      <c r="K2248" s="50"/>
      <c r="L2248" s="50"/>
      <c r="M2248" s="50"/>
      <c r="N2248" s="50"/>
      <c r="O2248" s="50"/>
      <c r="P2248" s="50"/>
      <c r="Q2248" s="50"/>
      <c r="R2248" s="50"/>
      <c r="S2248" s="50"/>
      <c r="T2248" s="50"/>
      <c r="U2248" s="151">
        <f t="shared" si="1054"/>
        <v>0</v>
      </c>
      <c r="V2248" s="50">
        <f t="shared" si="1055"/>
        <v>0</v>
      </c>
      <c r="W2248" s="152">
        <f t="shared" si="1056"/>
        <v>0</v>
      </c>
      <c r="X2248" s="152">
        <f t="shared" si="1057"/>
        <v>0</v>
      </c>
      <c r="Y2248" s="134">
        <f t="shared" si="1058"/>
        <v>1</v>
      </c>
      <c r="Z2248" s="152">
        <f t="shared" si="1059"/>
        <v>0</v>
      </c>
      <c r="AA2248" s="152">
        <f t="shared" si="1060"/>
        <v>0</v>
      </c>
      <c r="AB2248" s="91">
        <f t="shared" si="1061"/>
        <v>0</v>
      </c>
      <c r="AC2248" s="81">
        <f t="shared" si="1062"/>
        <v>1</v>
      </c>
      <c r="AD2248" s="81">
        <f t="shared" si="1063"/>
        <v>52</v>
      </c>
      <c r="AE2248" s="81" t="str">
        <f t="shared" si="1064"/>
        <v>1-52</v>
      </c>
      <c r="AF2248" s="152">
        <f t="shared" si="1065"/>
        <v>0</v>
      </c>
      <c r="AG2248" s="153">
        <f t="shared" si="1066"/>
        <v>0</v>
      </c>
      <c r="AH2248" s="85">
        <f t="shared" si="1067"/>
        <v>0</v>
      </c>
      <c r="AI2248" s="81">
        <f t="shared" si="1068"/>
        <v>52</v>
      </c>
    </row>
    <row r="2249" spans="2:35" x14ac:dyDescent="0.25">
      <c r="B2249" s="50"/>
      <c r="C2249" s="85"/>
      <c r="D2249" s="283">
        <f t="shared" si="1053"/>
        <v>0</v>
      </c>
      <c r="E2249" s="50"/>
      <c r="F2249" s="50"/>
      <c r="G2249" s="50"/>
      <c r="H2249" s="50"/>
      <c r="I2249" s="50"/>
      <c r="J2249" s="50"/>
      <c r="K2249" s="50"/>
      <c r="L2249" s="50"/>
      <c r="M2249" s="50"/>
      <c r="N2249" s="50"/>
      <c r="O2249" s="50"/>
      <c r="P2249" s="50"/>
      <c r="Q2249" s="50"/>
      <c r="R2249" s="50"/>
      <c r="S2249" s="50"/>
      <c r="T2249" s="50"/>
      <c r="U2249" s="151">
        <f t="shared" si="1054"/>
        <v>0</v>
      </c>
      <c r="V2249" s="50">
        <f t="shared" si="1055"/>
        <v>0</v>
      </c>
      <c r="W2249" s="152">
        <f t="shared" si="1056"/>
        <v>0</v>
      </c>
      <c r="X2249" s="152">
        <f t="shared" si="1057"/>
        <v>0</v>
      </c>
      <c r="Y2249" s="134">
        <f t="shared" si="1058"/>
        <v>1</v>
      </c>
      <c r="Z2249" s="152">
        <f t="shared" si="1059"/>
        <v>0</v>
      </c>
      <c r="AA2249" s="152">
        <f t="shared" si="1060"/>
        <v>0</v>
      </c>
      <c r="AB2249" s="91">
        <f t="shared" si="1061"/>
        <v>0</v>
      </c>
      <c r="AC2249" s="81">
        <f t="shared" si="1062"/>
        <v>1</v>
      </c>
      <c r="AD2249" s="81">
        <f t="shared" si="1063"/>
        <v>52</v>
      </c>
      <c r="AE2249" s="81" t="str">
        <f t="shared" si="1064"/>
        <v>1-52</v>
      </c>
      <c r="AF2249" s="152">
        <f t="shared" si="1065"/>
        <v>0</v>
      </c>
      <c r="AG2249" s="153">
        <f t="shared" si="1066"/>
        <v>0</v>
      </c>
      <c r="AH2249" s="85">
        <f t="shared" si="1067"/>
        <v>0</v>
      </c>
      <c r="AI2249" s="81">
        <f t="shared" si="1068"/>
        <v>52</v>
      </c>
    </row>
    <row r="2250" spans="2:35" x14ac:dyDescent="0.25">
      <c r="B2250" s="50"/>
      <c r="C2250" s="85"/>
      <c r="D2250" s="283">
        <f t="shared" si="1053"/>
        <v>0</v>
      </c>
      <c r="E2250" s="50"/>
      <c r="F2250" s="50"/>
      <c r="G2250" s="50"/>
      <c r="H2250" s="50"/>
      <c r="I2250" s="50"/>
      <c r="J2250" s="50"/>
      <c r="K2250" s="50"/>
      <c r="L2250" s="50"/>
      <c r="M2250" s="50"/>
      <c r="N2250" s="50"/>
      <c r="O2250" s="50"/>
      <c r="P2250" s="50"/>
      <c r="Q2250" s="50"/>
      <c r="R2250" s="50"/>
      <c r="S2250" s="50"/>
      <c r="T2250" s="50"/>
      <c r="U2250" s="151">
        <f t="shared" si="1054"/>
        <v>0</v>
      </c>
      <c r="V2250" s="50">
        <f t="shared" si="1055"/>
        <v>0</v>
      </c>
      <c r="W2250" s="152">
        <f t="shared" si="1056"/>
        <v>0</v>
      </c>
      <c r="X2250" s="152">
        <f t="shared" si="1057"/>
        <v>0</v>
      </c>
      <c r="Y2250" s="134">
        <f t="shared" si="1058"/>
        <v>1</v>
      </c>
      <c r="Z2250" s="152">
        <f t="shared" si="1059"/>
        <v>0</v>
      </c>
      <c r="AA2250" s="152">
        <f t="shared" si="1060"/>
        <v>0</v>
      </c>
      <c r="AB2250" s="91">
        <f t="shared" si="1061"/>
        <v>0</v>
      </c>
      <c r="AC2250" s="81">
        <f t="shared" si="1062"/>
        <v>1</v>
      </c>
      <c r="AD2250" s="81">
        <f t="shared" si="1063"/>
        <v>52</v>
      </c>
      <c r="AE2250" s="81" t="str">
        <f t="shared" si="1064"/>
        <v>1-52</v>
      </c>
      <c r="AF2250" s="152">
        <f t="shared" si="1065"/>
        <v>0</v>
      </c>
      <c r="AG2250" s="153">
        <f t="shared" si="1066"/>
        <v>0</v>
      </c>
      <c r="AH2250" s="85">
        <f t="shared" si="1067"/>
        <v>0</v>
      </c>
      <c r="AI2250" s="81">
        <f t="shared" si="1068"/>
        <v>52</v>
      </c>
    </row>
    <row r="2251" spans="2:35" x14ac:dyDescent="0.25">
      <c r="B2251" s="50"/>
      <c r="C2251" s="85"/>
      <c r="D2251" s="283">
        <f t="shared" si="1053"/>
        <v>0</v>
      </c>
      <c r="E2251" s="50"/>
      <c r="F2251" s="50"/>
      <c r="G2251" s="50"/>
      <c r="H2251" s="50"/>
      <c r="I2251" s="50"/>
      <c r="J2251" s="50"/>
      <c r="K2251" s="50"/>
      <c r="L2251" s="50"/>
      <c r="M2251" s="50"/>
      <c r="N2251" s="50"/>
      <c r="O2251" s="50"/>
      <c r="P2251" s="50"/>
      <c r="Q2251" s="50"/>
      <c r="R2251" s="50"/>
      <c r="S2251" s="50"/>
      <c r="T2251" s="50"/>
      <c r="U2251" s="151">
        <f t="shared" si="1054"/>
        <v>0</v>
      </c>
      <c r="V2251" s="50">
        <f t="shared" si="1055"/>
        <v>0</v>
      </c>
      <c r="W2251" s="152">
        <f t="shared" si="1056"/>
        <v>0</v>
      </c>
      <c r="X2251" s="152">
        <f t="shared" si="1057"/>
        <v>0</v>
      </c>
      <c r="Y2251" s="134">
        <f t="shared" si="1058"/>
        <v>1</v>
      </c>
      <c r="Z2251" s="152">
        <f t="shared" si="1059"/>
        <v>0</v>
      </c>
      <c r="AA2251" s="152">
        <f t="shared" si="1060"/>
        <v>0</v>
      </c>
      <c r="AB2251" s="91">
        <f t="shared" si="1061"/>
        <v>0</v>
      </c>
      <c r="AC2251" s="81">
        <f t="shared" si="1062"/>
        <v>1</v>
      </c>
      <c r="AD2251" s="81">
        <f t="shared" si="1063"/>
        <v>52</v>
      </c>
      <c r="AE2251" s="81" t="str">
        <f t="shared" si="1064"/>
        <v>1-52</v>
      </c>
      <c r="AF2251" s="152">
        <f t="shared" si="1065"/>
        <v>0</v>
      </c>
      <c r="AG2251" s="153">
        <f t="shared" si="1066"/>
        <v>0</v>
      </c>
      <c r="AH2251" s="85">
        <f t="shared" si="1067"/>
        <v>0</v>
      </c>
      <c r="AI2251" s="81">
        <f t="shared" si="1068"/>
        <v>52</v>
      </c>
    </row>
    <row r="2252" spans="2:35" x14ac:dyDescent="0.25">
      <c r="B2252" s="50"/>
      <c r="C2252" s="85"/>
      <c r="D2252" s="283">
        <f t="shared" si="1053"/>
        <v>0</v>
      </c>
      <c r="E2252" s="50"/>
      <c r="F2252" s="50"/>
      <c r="G2252" s="50"/>
      <c r="H2252" s="50"/>
      <c r="I2252" s="50"/>
      <c r="J2252" s="50"/>
      <c r="K2252" s="50"/>
      <c r="L2252" s="50"/>
      <c r="M2252" s="50"/>
      <c r="N2252" s="50"/>
      <c r="O2252" s="50"/>
      <c r="P2252" s="50"/>
      <c r="Q2252" s="50"/>
      <c r="R2252" s="50"/>
      <c r="S2252" s="50"/>
      <c r="T2252" s="50"/>
      <c r="U2252" s="151">
        <f t="shared" si="1054"/>
        <v>0</v>
      </c>
      <c r="V2252" s="50">
        <f t="shared" si="1055"/>
        <v>0</v>
      </c>
      <c r="W2252" s="152">
        <f t="shared" si="1056"/>
        <v>0</v>
      </c>
      <c r="X2252" s="152">
        <f t="shared" si="1057"/>
        <v>0</v>
      </c>
      <c r="Y2252" s="134">
        <f t="shared" si="1058"/>
        <v>1</v>
      </c>
      <c r="Z2252" s="152">
        <f t="shared" si="1059"/>
        <v>0</v>
      </c>
      <c r="AA2252" s="152">
        <f t="shared" si="1060"/>
        <v>0</v>
      </c>
      <c r="AB2252" s="91">
        <f t="shared" si="1061"/>
        <v>0</v>
      </c>
      <c r="AC2252" s="81">
        <f t="shared" si="1062"/>
        <v>1</v>
      </c>
      <c r="AD2252" s="81">
        <f t="shared" si="1063"/>
        <v>52</v>
      </c>
      <c r="AE2252" s="81" t="str">
        <f t="shared" si="1064"/>
        <v>1-52</v>
      </c>
      <c r="AF2252" s="152">
        <f t="shared" si="1065"/>
        <v>0</v>
      </c>
      <c r="AG2252" s="153">
        <f t="shared" si="1066"/>
        <v>0</v>
      </c>
      <c r="AH2252" s="85">
        <f t="shared" si="1067"/>
        <v>0</v>
      </c>
      <c r="AI2252" s="81">
        <f t="shared" si="1068"/>
        <v>52</v>
      </c>
    </row>
    <row r="2253" spans="2:35" x14ac:dyDescent="0.25">
      <c r="B2253" s="50"/>
      <c r="C2253" s="85"/>
      <c r="D2253" s="283">
        <f t="shared" si="1053"/>
        <v>0</v>
      </c>
      <c r="E2253" s="50"/>
      <c r="F2253" s="50"/>
      <c r="G2253" s="50"/>
      <c r="H2253" s="50"/>
      <c r="I2253" s="50"/>
      <c r="J2253" s="50"/>
      <c r="K2253" s="50"/>
      <c r="L2253" s="50"/>
      <c r="M2253" s="50"/>
      <c r="N2253" s="50"/>
      <c r="O2253" s="50"/>
      <c r="P2253" s="50"/>
      <c r="Q2253" s="50"/>
      <c r="R2253" s="50"/>
      <c r="S2253" s="50"/>
      <c r="T2253" s="50"/>
      <c r="U2253" s="151">
        <f t="shared" si="1054"/>
        <v>0</v>
      </c>
      <c r="V2253" s="50">
        <f t="shared" si="1055"/>
        <v>0</v>
      </c>
      <c r="W2253" s="152">
        <f t="shared" si="1056"/>
        <v>0</v>
      </c>
      <c r="X2253" s="152">
        <f t="shared" si="1057"/>
        <v>0</v>
      </c>
      <c r="Y2253" s="134">
        <f t="shared" si="1058"/>
        <v>1</v>
      </c>
      <c r="Z2253" s="152">
        <f t="shared" si="1059"/>
        <v>0</v>
      </c>
      <c r="AA2253" s="152">
        <f t="shared" si="1060"/>
        <v>0</v>
      </c>
      <c r="AB2253" s="91">
        <f t="shared" si="1061"/>
        <v>0</v>
      </c>
      <c r="AC2253" s="81">
        <f t="shared" si="1062"/>
        <v>1</v>
      </c>
      <c r="AD2253" s="81">
        <f t="shared" si="1063"/>
        <v>52</v>
      </c>
      <c r="AE2253" s="81" t="str">
        <f t="shared" si="1064"/>
        <v>1-52</v>
      </c>
      <c r="AF2253" s="152">
        <f t="shared" si="1065"/>
        <v>0</v>
      </c>
      <c r="AG2253" s="153">
        <f t="shared" si="1066"/>
        <v>0</v>
      </c>
      <c r="AH2253" s="85">
        <f t="shared" si="1067"/>
        <v>0</v>
      </c>
      <c r="AI2253" s="81">
        <f t="shared" si="1068"/>
        <v>52</v>
      </c>
    </row>
    <row r="2254" spans="2:35" x14ac:dyDescent="0.25">
      <c r="B2254" s="50"/>
      <c r="C2254" s="85"/>
      <c r="D2254" s="283">
        <f t="shared" si="1053"/>
        <v>0</v>
      </c>
      <c r="E2254" s="50"/>
      <c r="F2254" s="50"/>
      <c r="G2254" s="50"/>
      <c r="H2254" s="50"/>
      <c r="I2254" s="50"/>
      <c r="J2254" s="50"/>
      <c r="K2254" s="50"/>
      <c r="L2254" s="50"/>
      <c r="M2254" s="50"/>
      <c r="N2254" s="50"/>
      <c r="O2254" s="50"/>
      <c r="P2254" s="50"/>
      <c r="Q2254" s="50"/>
      <c r="R2254" s="50"/>
      <c r="S2254" s="50"/>
      <c r="T2254" s="50"/>
      <c r="U2254" s="151">
        <f t="shared" si="1054"/>
        <v>0</v>
      </c>
      <c r="V2254" s="50">
        <f t="shared" si="1055"/>
        <v>0</v>
      </c>
      <c r="W2254" s="152">
        <f t="shared" si="1056"/>
        <v>0</v>
      </c>
      <c r="X2254" s="152">
        <f t="shared" si="1057"/>
        <v>0</v>
      </c>
      <c r="Y2254" s="134">
        <f t="shared" si="1058"/>
        <v>1</v>
      </c>
      <c r="Z2254" s="152">
        <f t="shared" si="1059"/>
        <v>0</v>
      </c>
      <c r="AA2254" s="152">
        <f t="shared" si="1060"/>
        <v>0</v>
      </c>
      <c r="AB2254" s="91">
        <f t="shared" si="1061"/>
        <v>0</v>
      </c>
      <c r="AC2254" s="81">
        <f t="shared" si="1062"/>
        <v>1</v>
      </c>
      <c r="AD2254" s="81">
        <f t="shared" si="1063"/>
        <v>52</v>
      </c>
      <c r="AE2254" s="81" t="str">
        <f t="shared" si="1064"/>
        <v>1-52</v>
      </c>
      <c r="AF2254" s="152">
        <f t="shared" si="1065"/>
        <v>0</v>
      </c>
      <c r="AG2254" s="153">
        <f t="shared" si="1066"/>
        <v>0</v>
      </c>
      <c r="AH2254" s="85">
        <f t="shared" si="1067"/>
        <v>0</v>
      </c>
      <c r="AI2254" s="81">
        <f t="shared" si="1068"/>
        <v>52</v>
      </c>
    </row>
    <row r="2255" spans="2:35" x14ac:dyDescent="0.25">
      <c r="B2255" s="50"/>
      <c r="C2255" s="85"/>
      <c r="D2255" s="283">
        <f t="shared" si="1053"/>
        <v>0</v>
      </c>
      <c r="E2255" s="50"/>
      <c r="F2255" s="50"/>
      <c r="G2255" s="50"/>
      <c r="H2255" s="50"/>
      <c r="I2255" s="50"/>
      <c r="J2255" s="50"/>
      <c r="K2255" s="50"/>
      <c r="L2255" s="50"/>
      <c r="M2255" s="50"/>
      <c r="N2255" s="50"/>
      <c r="O2255" s="50"/>
      <c r="P2255" s="50"/>
      <c r="Q2255" s="50"/>
      <c r="R2255" s="50"/>
      <c r="S2255" s="50"/>
      <c r="T2255" s="50"/>
      <c r="U2255" s="151">
        <f t="shared" si="1054"/>
        <v>0</v>
      </c>
      <c r="V2255" s="50">
        <f t="shared" si="1055"/>
        <v>0</v>
      </c>
      <c r="W2255" s="152">
        <f t="shared" si="1056"/>
        <v>0</v>
      </c>
      <c r="X2255" s="152">
        <f t="shared" si="1057"/>
        <v>0</v>
      </c>
      <c r="Y2255" s="134">
        <f t="shared" si="1058"/>
        <v>1</v>
      </c>
      <c r="Z2255" s="152">
        <f t="shared" si="1059"/>
        <v>0</v>
      </c>
      <c r="AA2255" s="152">
        <f t="shared" si="1060"/>
        <v>0</v>
      </c>
      <c r="AB2255" s="91">
        <f t="shared" si="1061"/>
        <v>0</v>
      </c>
      <c r="AC2255" s="81">
        <f t="shared" si="1062"/>
        <v>1</v>
      </c>
      <c r="AD2255" s="81">
        <f t="shared" si="1063"/>
        <v>52</v>
      </c>
      <c r="AE2255" s="81" t="str">
        <f t="shared" si="1064"/>
        <v>1-52</v>
      </c>
      <c r="AF2255" s="152">
        <f t="shared" si="1065"/>
        <v>0</v>
      </c>
      <c r="AG2255" s="153">
        <f t="shared" si="1066"/>
        <v>0</v>
      </c>
      <c r="AH2255" s="85">
        <f t="shared" si="1067"/>
        <v>0</v>
      </c>
      <c r="AI2255" s="81">
        <f t="shared" si="1068"/>
        <v>52</v>
      </c>
    </row>
    <row r="2256" spans="2:35" x14ac:dyDescent="0.25">
      <c r="B2256" s="50"/>
      <c r="C2256" s="85"/>
      <c r="D2256" s="283">
        <f t="shared" si="1053"/>
        <v>0</v>
      </c>
      <c r="E2256" s="50"/>
      <c r="F2256" s="50"/>
      <c r="G2256" s="50"/>
      <c r="H2256" s="50"/>
      <c r="I2256" s="50"/>
      <c r="J2256" s="50"/>
      <c r="K2256" s="50"/>
      <c r="L2256" s="50"/>
      <c r="M2256" s="50"/>
      <c r="N2256" s="50"/>
      <c r="O2256" s="50"/>
      <c r="P2256" s="50"/>
      <c r="Q2256" s="50"/>
      <c r="R2256" s="50"/>
      <c r="S2256" s="50"/>
      <c r="T2256" s="50"/>
      <c r="U2256" s="151">
        <f t="shared" si="1054"/>
        <v>0</v>
      </c>
      <c r="V2256" s="50">
        <f t="shared" si="1055"/>
        <v>0</v>
      </c>
      <c r="W2256" s="152">
        <f t="shared" si="1056"/>
        <v>0</v>
      </c>
      <c r="X2256" s="152">
        <f t="shared" si="1057"/>
        <v>0</v>
      </c>
      <c r="Y2256" s="134">
        <f t="shared" si="1058"/>
        <v>1</v>
      </c>
      <c r="Z2256" s="152">
        <f t="shared" si="1059"/>
        <v>0</v>
      </c>
      <c r="AA2256" s="152">
        <f t="shared" si="1060"/>
        <v>0</v>
      </c>
      <c r="AB2256" s="91">
        <f t="shared" si="1061"/>
        <v>0</v>
      </c>
      <c r="AC2256" s="81">
        <f t="shared" si="1062"/>
        <v>1</v>
      </c>
      <c r="AD2256" s="81">
        <f t="shared" si="1063"/>
        <v>52</v>
      </c>
      <c r="AE2256" s="81" t="str">
        <f t="shared" si="1064"/>
        <v>1-52</v>
      </c>
      <c r="AF2256" s="152">
        <f t="shared" si="1065"/>
        <v>0</v>
      </c>
      <c r="AG2256" s="153">
        <f t="shared" si="1066"/>
        <v>0</v>
      </c>
      <c r="AH2256" s="85">
        <f t="shared" si="1067"/>
        <v>0</v>
      </c>
      <c r="AI2256" s="81">
        <f t="shared" si="1068"/>
        <v>52</v>
      </c>
    </row>
    <row r="2257" spans="2:35" x14ac:dyDescent="0.25">
      <c r="B2257" s="50"/>
      <c r="C2257" s="85"/>
      <c r="D2257" s="283">
        <f t="shared" si="1053"/>
        <v>0</v>
      </c>
      <c r="E2257" s="50"/>
      <c r="F2257" s="50"/>
      <c r="G2257" s="50"/>
      <c r="H2257" s="50"/>
      <c r="I2257" s="50"/>
      <c r="J2257" s="50"/>
      <c r="K2257" s="50"/>
      <c r="L2257" s="50"/>
      <c r="M2257" s="50"/>
      <c r="N2257" s="50"/>
      <c r="O2257" s="50"/>
      <c r="P2257" s="50"/>
      <c r="Q2257" s="50"/>
      <c r="R2257" s="50"/>
      <c r="S2257" s="50"/>
      <c r="T2257" s="50"/>
      <c r="U2257" s="151">
        <f t="shared" si="1054"/>
        <v>0</v>
      </c>
      <c r="V2257" s="50">
        <f t="shared" si="1055"/>
        <v>0</v>
      </c>
      <c r="W2257" s="152">
        <f t="shared" si="1056"/>
        <v>0</v>
      </c>
      <c r="X2257" s="152">
        <f t="shared" si="1057"/>
        <v>0</v>
      </c>
      <c r="Y2257" s="134">
        <f t="shared" si="1058"/>
        <v>1</v>
      </c>
      <c r="Z2257" s="152">
        <f t="shared" si="1059"/>
        <v>0</v>
      </c>
      <c r="AA2257" s="152">
        <f t="shared" si="1060"/>
        <v>0</v>
      </c>
      <c r="AB2257" s="91">
        <f t="shared" si="1061"/>
        <v>0</v>
      </c>
      <c r="AC2257" s="81">
        <f t="shared" si="1062"/>
        <v>1</v>
      </c>
      <c r="AD2257" s="81">
        <f t="shared" si="1063"/>
        <v>52</v>
      </c>
      <c r="AE2257" s="81" t="str">
        <f t="shared" si="1064"/>
        <v>1-52</v>
      </c>
      <c r="AF2257" s="152">
        <f t="shared" si="1065"/>
        <v>0</v>
      </c>
      <c r="AG2257" s="153">
        <f t="shared" si="1066"/>
        <v>0</v>
      </c>
      <c r="AH2257" s="85">
        <f t="shared" si="1067"/>
        <v>0</v>
      </c>
      <c r="AI2257" s="81">
        <f t="shared" si="1068"/>
        <v>52</v>
      </c>
    </row>
    <row r="2258" spans="2:35" x14ac:dyDescent="0.25">
      <c r="B2258" s="50"/>
      <c r="C2258" s="85"/>
      <c r="D2258" s="283">
        <f t="shared" si="1053"/>
        <v>0</v>
      </c>
      <c r="E2258" s="50"/>
      <c r="F2258" s="50"/>
      <c r="G2258" s="50"/>
      <c r="H2258" s="50"/>
      <c r="I2258" s="50"/>
      <c r="J2258" s="50"/>
      <c r="K2258" s="50"/>
      <c r="L2258" s="50"/>
      <c r="M2258" s="50"/>
      <c r="N2258" s="50"/>
      <c r="O2258" s="50"/>
      <c r="P2258" s="50"/>
      <c r="Q2258" s="50"/>
      <c r="R2258" s="50"/>
      <c r="S2258" s="50"/>
      <c r="T2258" s="50"/>
      <c r="U2258" s="151">
        <f t="shared" si="1054"/>
        <v>0</v>
      </c>
      <c r="V2258" s="50">
        <f t="shared" si="1055"/>
        <v>0</v>
      </c>
      <c r="W2258" s="152">
        <f t="shared" si="1056"/>
        <v>0</v>
      </c>
      <c r="X2258" s="152">
        <f t="shared" si="1057"/>
        <v>0</v>
      </c>
      <c r="Y2258" s="134">
        <f t="shared" si="1058"/>
        <v>1</v>
      </c>
      <c r="Z2258" s="152">
        <f t="shared" si="1059"/>
        <v>0</v>
      </c>
      <c r="AA2258" s="152">
        <f t="shared" si="1060"/>
        <v>0</v>
      </c>
      <c r="AB2258" s="91">
        <f t="shared" si="1061"/>
        <v>0</v>
      </c>
      <c r="AC2258" s="81">
        <f t="shared" si="1062"/>
        <v>1</v>
      </c>
      <c r="AD2258" s="81">
        <f t="shared" si="1063"/>
        <v>52</v>
      </c>
      <c r="AE2258" s="81" t="str">
        <f t="shared" si="1064"/>
        <v>1-52</v>
      </c>
      <c r="AF2258" s="152">
        <f t="shared" si="1065"/>
        <v>0</v>
      </c>
      <c r="AG2258" s="153">
        <f t="shared" si="1066"/>
        <v>0</v>
      </c>
      <c r="AH2258" s="85">
        <f t="shared" si="1067"/>
        <v>0</v>
      </c>
      <c r="AI2258" s="81">
        <f t="shared" si="1068"/>
        <v>52</v>
      </c>
    </row>
    <row r="2259" spans="2:35" x14ac:dyDescent="0.25">
      <c r="B2259" s="50"/>
      <c r="C2259" s="85"/>
      <c r="D2259" s="283">
        <f t="shared" si="1053"/>
        <v>0</v>
      </c>
      <c r="E2259" s="50"/>
      <c r="F2259" s="50"/>
      <c r="G2259" s="50"/>
      <c r="H2259" s="50"/>
      <c r="I2259" s="50"/>
      <c r="J2259" s="50"/>
      <c r="K2259" s="50"/>
      <c r="L2259" s="50"/>
      <c r="M2259" s="50"/>
      <c r="N2259" s="50"/>
      <c r="O2259" s="50"/>
      <c r="P2259" s="50"/>
      <c r="Q2259" s="50"/>
      <c r="R2259" s="50"/>
      <c r="S2259" s="50"/>
      <c r="T2259" s="50"/>
      <c r="U2259" s="151">
        <f t="shared" si="1054"/>
        <v>0</v>
      </c>
      <c r="V2259" s="50">
        <f t="shared" si="1055"/>
        <v>0</v>
      </c>
      <c r="W2259" s="152">
        <f t="shared" si="1056"/>
        <v>0</v>
      </c>
      <c r="X2259" s="152">
        <f t="shared" si="1057"/>
        <v>0</v>
      </c>
      <c r="Y2259" s="134">
        <f t="shared" si="1058"/>
        <v>1</v>
      </c>
      <c r="Z2259" s="152">
        <f t="shared" si="1059"/>
        <v>0</v>
      </c>
      <c r="AA2259" s="152">
        <f t="shared" si="1060"/>
        <v>0</v>
      </c>
      <c r="AB2259" s="91">
        <f t="shared" si="1061"/>
        <v>0</v>
      </c>
      <c r="AC2259" s="81">
        <f t="shared" si="1062"/>
        <v>1</v>
      </c>
      <c r="AD2259" s="81">
        <f t="shared" si="1063"/>
        <v>52</v>
      </c>
      <c r="AE2259" s="81" t="str">
        <f t="shared" si="1064"/>
        <v>1-52</v>
      </c>
      <c r="AF2259" s="152">
        <f t="shared" si="1065"/>
        <v>0</v>
      </c>
      <c r="AG2259" s="153">
        <f t="shared" si="1066"/>
        <v>0</v>
      </c>
      <c r="AH2259" s="85">
        <f t="shared" si="1067"/>
        <v>0</v>
      </c>
      <c r="AI2259" s="81">
        <f t="shared" si="1068"/>
        <v>52</v>
      </c>
    </row>
    <row r="2260" spans="2:35" x14ac:dyDescent="0.25">
      <c r="B2260" s="50"/>
      <c r="C2260" s="85"/>
      <c r="D2260" s="283">
        <f t="shared" si="1053"/>
        <v>0</v>
      </c>
      <c r="E2260" s="50"/>
      <c r="F2260" s="50"/>
      <c r="G2260" s="50"/>
      <c r="H2260" s="50"/>
      <c r="I2260" s="50"/>
      <c r="J2260" s="50"/>
      <c r="K2260" s="50"/>
      <c r="L2260" s="50"/>
      <c r="M2260" s="50"/>
      <c r="N2260" s="50"/>
      <c r="O2260" s="50"/>
      <c r="P2260" s="50"/>
      <c r="Q2260" s="50"/>
      <c r="R2260" s="50"/>
      <c r="S2260" s="50"/>
      <c r="T2260" s="50"/>
      <c r="U2260" s="151">
        <f t="shared" si="1054"/>
        <v>0</v>
      </c>
      <c r="V2260" s="50">
        <f t="shared" si="1055"/>
        <v>0</v>
      </c>
      <c r="W2260" s="152">
        <f t="shared" si="1056"/>
        <v>0</v>
      </c>
      <c r="X2260" s="152">
        <f t="shared" si="1057"/>
        <v>0</v>
      </c>
      <c r="Y2260" s="134">
        <f t="shared" si="1058"/>
        <v>1</v>
      </c>
      <c r="Z2260" s="152">
        <f t="shared" si="1059"/>
        <v>0</v>
      </c>
      <c r="AA2260" s="152">
        <f t="shared" si="1060"/>
        <v>0</v>
      </c>
      <c r="AB2260" s="91">
        <f t="shared" si="1061"/>
        <v>0</v>
      </c>
      <c r="AC2260" s="81">
        <f t="shared" si="1062"/>
        <v>1</v>
      </c>
      <c r="AD2260" s="81">
        <f t="shared" si="1063"/>
        <v>52</v>
      </c>
      <c r="AE2260" s="81" t="str">
        <f t="shared" si="1064"/>
        <v>1-52</v>
      </c>
      <c r="AF2260" s="152">
        <f t="shared" si="1065"/>
        <v>0</v>
      </c>
      <c r="AG2260" s="153">
        <f t="shared" si="1066"/>
        <v>0</v>
      </c>
      <c r="AH2260" s="85">
        <f t="shared" si="1067"/>
        <v>0</v>
      </c>
      <c r="AI2260" s="81">
        <f t="shared" si="1068"/>
        <v>52</v>
      </c>
    </row>
    <row r="2261" spans="2:35" x14ac:dyDescent="0.25">
      <c r="B2261" s="50"/>
      <c r="C2261" s="85"/>
      <c r="D2261" s="283">
        <f t="shared" si="1053"/>
        <v>0</v>
      </c>
      <c r="E2261" s="50"/>
      <c r="F2261" s="50"/>
      <c r="G2261" s="50"/>
      <c r="H2261" s="50"/>
      <c r="I2261" s="50"/>
      <c r="J2261" s="50"/>
      <c r="K2261" s="50"/>
      <c r="L2261" s="50"/>
      <c r="M2261" s="50"/>
      <c r="N2261" s="50"/>
      <c r="O2261" s="50"/>
      <c r="P2261" s="50"/>
      <c r="Q2261" s="50"/>
      <c r="R2261" s="50"/>
      <c r="S2261" s="50"/>
      <c r="T2261" s="50"/>
      <c r="U2261" s="151">
        <f t="shared" si="1054"/>
        <v>0</v>
      </c>
      <c r="V2261" s="50">
        <f t="shared" si="1055"/>
        <v>0</v>
      </c>
      <c r="W2261" s="152">
        <f t="shared" si="1056"/>
        <v>0</v>
      </c>
      <c r="X2261" s="152">
        <f t="shared" si="1057"/>
        <v>0</v>
      </c>
      <c r="Y2261" s="134">
        <f t="shared" si="1058"/>
        <v>1</v>
      </c>
      <c r="Z2261" s="152">
        <f t="shared" si="1059"/>
        <v>0</v>
      </c>
      <c r="AA2261" s="152">
        <f t="shared" si="1060"/>
        <v>0</v>
      </c>
      <c r="AB2261" s="91">
        <f t="shared" si="1061"/>
        <v>0</v>
      </c>
      <c r="AC2261" s="81">
        <f t="shared" si="1062"/>
        <v>1</v>
      </c>
      <c r="AD2261" s="81">
        <f t="shared" si="1063"/>
        <v>52</v>
      </c>
      <c r="AE2261" s="81" t="str">
        <f t="shared" si="1064"/>
        <v>1-52</v>
      </c>
      <c r="AF2261" s="152">
        <f t="shared" si="1065"/>
        <v>0</v>
      </c>
      <c r="AG2261" s="153">
        <f t="shared" si="1066"/>
        <v>0</v>
      </c>
      <c r="AH2261" s="85">
        <f t="shared" si="1067"/>
        <v>0</v>
      </c>
      <c r="AI2261" s="81">
        <f t="shared" si="1068"/>
        <v>52</v>
      </c>
    </row>
    <row r="2262" spans="2:35" x14ac:dyDescent="0.25">
      <c r="B2262" s="50"/>
      <c r="C2262" s="85"/>
      <c r="D2262" s="283">
        <f t="shared" si="1053"/>
        <v>0</v>
      </c>
      <c r="E2262" s="50"/>
      <c r="F2262" s="50"/>
      <c r="G2262" s="50"/>
      <c r="H2262" s="50"/>
      <c r="I2262" s="50"/>
      <c r="J2262" s="50"/>
      <c r="K2262" s="50"/>
      <c r="L2262" s="50"/>
      <c r="M2262" s="50"/>
      <c r="N2262" s="50"/>
      <c r="O2262" s="50"/>
      <c r="P2262" s="50"/>
      <c r="Q2262" s="50"/>
      <c r="R2262" s="50"/>
      <c r="S2262" s="50"/>
      <c r="T2262" s="50"/>
      <c r="U2262" s="151">
        <f t="shared" si="1054"/>
        <v>0</v>
      </c>
      <c r="V2262" s="50">
        <f t="shared" si="1055"/>
        <v>0</v>
      </c>
      <c r="W2262" s="152">
        <f t="shared" si="1056"/>
        <v>0</v>
      </c>
      <c r="X2262" s="152">
        <f t="shared" si="1057"/>
        <v>0</v>
      </c>
      <c r="Y2262" s="134">
        <f t="shared" si="1058"/>
        <v>1</v>
      </c>
      <c r="Z2262" s="152">
        <f t="shared" si="1059"/>
        <v>0</v>
      </c>
      <c r="AA2262" s="152">
        <f t="shared" si="1060"/>
        <v>0</v>
      </c>
      <c r="AB2262" s="91">
        <f t="shared" si="1061"/>
        <v>0</v>
      </c>
      <c r="AC2262" s="81">
        <f t="shared" si="1062"/>
        <v>1</v>
      </c>
      <c r="AD2262" s="81">
        <f t="shared" si="1063"/>
        <v>52</v>
      </c>
      <c r="AE2262" s="81" t="str">
        <f t="shared" si="1064"/>
        <v>1-52</v>
      </c>
      <c r="AF2262" s="152">
        <f t="shared" si="1065"/>
        <v>0</v>
      </c>
      <c r="AG2262" s="153">
        <f t="shared" si="1066"/>
        <v>0</v>
      </c>
      <c r="AH2262" s="85">
        <f t="shared" si="1067"/>
        <v>0</v>
      </c>
      <c r="AI2262" s="81">
        <f t="shared" si="1068"/>
        <v>52</v>
      </c>
    </row>
    <row r="2263" spans="2:35" x14ac:dyDescent="0.25">
      <c r="B2263" s="50"/>
      <c r="C2263" s="85"/>
      <c r="D2263" s="283">
        <f t="shared" si="1053"/>
        <v>0</v>
      </c>
      <c r="E2263" s="50"/>
      <c r="F2263" s="50"/>
      <c r="G2263" s="50"/>
      <c r="H2263" s="50"/>
      <c r="I2263" s="50"/>
      <c r="J2263" s="50"/>
      <c r="K2263" s="50"/>
      <c r="L2263" s="50"/>
      <c r="M2263" s="50"/>
      <c r="N2263" s="50"/>
      <c r="O2263" s="50"/>
      <c r="P2263" s="50"/>
      <c r="Q2263" s="50"/>
      <c r="R2263" s="50"/>
      <c r="S2263" s="50"/>
      <c r="T2263" s="50"/>
      <c r="U2263" s="151">
        <f t="shared" si="1054"/>
        <v>0</v>
      </c>
      <c r="V2263" s="50">
        <f t="shared" si="1055"/>
        <v>0</v>
      </c>
      <c r="W2263" s="152">
        <f t="shared" si="1056"/>
        <v>0</v>
      </c>
      <c r="X2263" s="152">
        <f t="shared" si="1057"/>
        <v>0</v>
      </c>
      <c r="Y2263" s="134">
        <f t="shared" si="1058"/>
        <v>1</v>
      </c>
      <c r="Z2263" s="152">
        <f t="shared" si="1059"/>
        <v>0</v>
      </c>
      <c r="AA2263" s="152">
        <f t="shared" si="1060"/>
        <v>0</v>
      </c>
      <c r="AB2263" s="91">
        <f t="shared" si="1061"/>
        <v>0</v>
      </c>
      <c r="AC2263" s="81">
        <f t="shared" si="1062"/>
        <v>1</v>
      </c>
      <c r="AD2263" s="81">
        <f t="shared" si="1063"/>
        <v>52</v>
      </c>
      <c r="AE2263" s="81" t="str">
        <f t="shared" si="1064"/>
        <v>1-52</v>
      </c>
      <c r="AF2263" s="152">
        <f t="shared" si="1065"/>
        <v>0</v>
      </c>
      <c r="AG2263" s="153">
        <f t="shared" si="1066"/>
        <v>0</v>
      </c>
      <c r="AH2263" s="85">
        <f t="shared" si="1067"/>
        <v>0</v>
      </c>
      <c r="AI2263" s="81">
        <f t="shared" si="1068"/>
        <v>52</v>
      </c>
    </row>
    <row r="2264" spans="2:35" x14ac:dyDescent="0.25">
      <c r="B2264" s="50"/>
      <c r="C2264" s="85"/>
      <c r="D2264" s="283">
        <f t="shared" si="1053"/>
        <v>0</v>
      </c>
      <c r="E2264" s="50"/>
      <c r="F2264" s="50"/>
      <c r="G2264" s="50"/>
      <c r="H2264" s="50"/>
      <c r="I2264" s="50"/>
      <c r="J2264" s="50"/>
      <c r="K2264" s="50"/>
      <c r="L2264" s="50"/>
      <c r="M2264" s="50"/>
      <c r="N2264" s="50"/>
      <c r="O2264" s="50"/>
      <c r="P2264" s="50"/>
      <c r="Q2264" s="50"/>
      <c r="R2264" s="50"/>
      <c r="S2264" s="50"/>
      <c r="T2264" s="50"/>
      <c r="U2264" s="151">
        <f t="shared" si="1054"/>
        <v>0</v>
      </c>
      <c r="V2264" s="50">
        <f t="shared" si="1055"/>
        <v>0</v>
      </c>
      <c r="W2264" s="152">
        <f t="shared" si="1056"/>
        <v>0</v>
      </c>
      <c r="X2264" s="152">
        <f t="shared" si="1057"/>
        <v>0</v>
      </c>
      <c r="Y2264" s="134">
        <f t="shared" si="1058"/>
        <v>1</v>
      </c>
      <c r="Z2264" s="152">
        <f t="shared" si="1059"/>
        <v>0</v>
      </c>
      <c r="AA2264" s="152">
        <f t="shared" si="1060"/>
        <v>0</v>
      </c>
      <c r="AB2264" s="91">
        <f t="shared" si="1061"/>
        <v>0</v>
      </c>
      <c r="AC2264" s="81">
        <f t="shared" si="1062"/>
        <v>1</v>
      </c>
      <c r="AD2264" s="81">
        <f t="shared" si="1063"/>
        <v>52</v>
      </c>
      <c r="AE2264" s="81" t="str">
        <f t="shared" si="1064"/>
        <v>1-52</v>
      </c>
      <c r="AF2264" s="152">
        <f t="shared" si="1065"/>
        <v>0</v>
      </c>
      <c r="AG2264" s="153">
        <f t="shared" si="1066"/>
        <v>0</v>
      </c>
      <c r="AH2264" s="85">
        <f t="shared" si="1067"/>
        <v>0</v>
      </c>
      <c r="AI2264" s="81">
        <f t="shared" si="1068"/>
        <v>52</v>
      </c>
    </row>
    <row r="2265" spans="2:35" x14ac:dyDescent="0.25">
      <c r="B2265" s="50"/>
      <c r="C2265" s="85"/>
      <c r="D2265" s="283">
        <f t="shared" si="1053"/>
        <v>0</v>
      </c>
      <c r="E2265" s="50"/>
      <c r="F2265" s="50"/>
      <c r="G2265" s="50"/>
      <c r="H2265" s="50"/>
      <c r="I2265" s="50"/>
      <c r="J2265" s="50"/>
      <c r="K2265" s="50"/>
      <c r="L2265" s="50"/>
      <c r="M2265" s="50"/>
      <c r="N2265" s="50"/>
      <c r="O2265" s="50"/>
      <c r="P2265" s="50"/>
      <c r="Q2265" s="50"/>
      <c r="R2265" s="50"/>
      <c r="S2265" s="50"/>
      <c r="T2265" s="50"/>
      <c r="U2265" s="151">
        <f t="shared" si="1054"/>
        <v>0</v>
      </c>
      <c r="V2265" s="50">
        <f t="shared" si="1055"/>
        <v>0</v>
      </c>
      <c r="W2265" s="152">
        <f t="shared" si="1056"/>
        <v>0</v>
      </c>
      <c r="X2265" s="152">
        <f t="shared" si="1057"/>
        <v>0</v>
      </c>
      <c r="Y2265" s="134">
        <f t="shared" si="1058"/>
        <v>1</v>
      </c>
      <c r="Z2265" s="152">
        <f t="shared" si="1059"/>
        <v>0</v>
      </c>
      <c r="AA2265" s="152">
        <f t="shared" si="1060"/>
        <v>0</v>
      </c>
      <c r="AB2265" s="91">
        <f t="shared" si="1061"/>
        <v>0</v>
      </c>
      <c r="AC2265" s="81">
        <f t="shared" si="1062"/>
        <v>1</v>
      </c>
      <c r="AD2265" s="81">
        <f t="shared" si="1063"/>
        <v>52</v>
      </c>
      <c r="AE2265" s="81" t="str">
        <f t="shared" si="1064"/>
        <v>1-52</v>
      </c>
      <c r="AF2265" s="152">
        <f t="shared" si="1065"/>
        <v>0</v>
      </c>
      <c r="AG2265" s="153">
        <f t="shared" si="1066"/>
        <v>0</v>
      </c>
      <c r="AH2265" s="85">
        <f t="shared" si="1067"/>
        <v>0</v>
      </c>
      <c r="AI2265" s="81">
        <f t="shared" si="1068"/>
        <v>52</v>
      </c>
    </row>
    <row r="2266" spans="2:35" x14ac:dyDescent="0.25">
      <c r="B2266" s="50"/>
      <c r="C2266" s="85"/>
      <c r="D2266" s="283">
        <f t="shared" si="1053"/>
        <v>0</v>
      </c>
      <c r="E2266" s="50"/>
      <c r="F2266" s="50"/>
      <c r="G2266" s="50"/>
      <c r="H2266" s="50"/>
      <c r="I2266" s="50"/>
      <c r="J2266" s="50"/>
      <c r="K2266" s="50"/>
      <c r="L2266" s="50"/>
      <c r="M2266" s="50"/>
      <c r="N2266" s="50"/>
      <c r="O2266" s="50"/>
      <c r="P2266" s="50"/>
      <c r="Q2266" s="50"/>
      <c r="R2266" s="50"/>
      <c r="S2266" s="50"/>
      <c r="T2266" s="50"/>
      <c r="U2266" s="151">
        <f t="shared" si="1054"/>
        <v>0</v>
      </c>
      <c r="V2266" s="50">
        <f t="shared" si="1055"/>
        <v>0</v>
      </c>
      <c r="W2266" s="152">
        <f t="shared" si="1056"/>
        <v>0</v>
      </c>
      <c r="X2266" s="152">
        <f t="shared" si="1057"/>
        <v>0</v>
      </c>
      <c r="Y2266" s="134">
        <f t="shared" si="1058"/>
        <v>1</v>
      </c>
      <c r="Z2266" s="152">
        <f t="shared" si="1059"/>
        <v>0</v>
      </c>
      <c r="AA2266" s="152">
        <f t="shared" si="1060"/>
        <v>0</v>
      </c>
      <c r="AB2266" s="91">
        <f t="shared" si="1061"/>
        <v>0</v>
      </c>
      <c r="AC2266" s="81">
        <f t="shared" si="1062"/>
        <v>1</v>
      </c>
      <c r="AD2266" s="81">
        <f t="shared" si="1063"/>
        <v>52</v>
      </c>
      <c r="AE2266" s="81" t="str">
        <f t="shared" si="1064"/>
        <v>1-52</v>
      </c>
      <c r="AF2266" s="152">
        <f t="shared" si="1065"/>
        <v>0</v>
      </c>
      <c r="AG2266" s="153">
        <f t="shared" si="1066"/>
        <v>0</v>
      </c>
      <c r="AH2266" s="85">
        <f t="shared" si="1067"/>
        <v>0</v>
      </c>
      <c r="AI2266" s="81">
        <f t="shared" si="1068"/>
        <v>52</v>
      </c>
    </row>
    <row r="2267" spans="2:35" x14ac:dyDescent="0.25">
      <c r="B2267" s="50"/>
      <c r="C2267" s="85"/>
      <c r="D2267" s="283">
        <f t="shared" si="1053"/>
        <v>0</v>
      </c>
      <c r="E2267" s="50"/>
      <c r="F2267" s="50"/>
      <c r="G2267" s="50"/>
      <c r="H2267" s="50"/>
      <c r="I2267" s="50"/>
      <c r="J2267" s="50"/>
      <c r="K2267" s="50"/>
      <c r="L2267" s="50"/>
      <c r="M2267" s="50"/>
      <c r="N2267" s="50"/>
      <c r="O2267" s="50"/>
      <c r="P2267" s="50"/>
      <c r="Q2267" s="50"/>
      <c r="R2267" s="50"/>
      <c r="S2267" s="50"/>
      <c r="T2267" s="50"/>
      <c r="U2267" s="151">
        <f t="shared" si="1054"/>
        <v>0</v>
      </c>
      <c r="V2267" s="50">
        <f t="shared" si="1055"/>
        <v>0</v>
      </c>
      <c r="W2267" s="152">
        <f t="shared" si="1056"/>
        <v>0</v>
      </c>
      <c r="X2267" s="152">
        <f t="shared" si="1057"/>
        <v>0</v>
      </c>
      <c r="Y2267" s="134">
        <f t="shared" si="1058"/>
        <v>1</v>
      </c>
      <c r="Z2267" s="152">
        <f t="shared" si="1059"/>
        <v>0</v>
      </c>
      <c r="AA2267" s="152">
        <f t="shared" si="1060"/>
        <v>0</v>
      </c>
      <c r="AB2267" s="91">
        <f t="shared" si="1061"/>
        <v>0</v>
      </c>
      <c r="AC2267" s="81">
        <f t="shared" si="1062"/>
        <v>1</v>
      </c>
      <c r="AD2267" s="81">
        <f t="shared" si="1063"/>
        <v>52</v>
      </c>
      <c r="AE2267" s="81" t="str">
        <f t="shared" si="1064"/>
        <v>1-52</v>
      </c>
      <c r="AF2267" s="152">
        <f t="shared" si="1065"/>
        <v>0</v>
      </c>
      <c r="AG2267" s="153">
        <f t="shared" si="1066"/>
        <v>0</v>
      </c>
      <c r="AH2267" s="85">
        <f t="shared" si="1067"/>
        <v>0</v>
      </c>
      <c r="AI2267" s="81">
        <f t="shared" si="1068"/>
        <v>52</v>
      </c>
    </row>
    <row r="2268" spans="2:35" x14ac:dyDescent="0.25">
      <c r="B2268" s="50"/>
      <c r="C2268" s="85"/>
      <c r="D2268" s="283">
        <f t="shared" si="1053"/>
        <v>0</v>
      </c>
      <c r="E2268" s="50"/>
      <c r="F2268" s="50"/>
      <c r="G2268" s="50"/>
      <c r="H2268" s="50"/>
      <c r="I2268" s="50"/>
      <c r="J2268" s="50"/>
      <c r="K2268" s="50"/>
      <c r="L2268" s="50"/>
      <c r="M2268" s="50"/>
      <c r="N2268" s="50"/>
      <c r="O2268" s="50"/>
      <c r="P2268" s="50"/>
      <c r="Q2268" s="50"/>
      <c r="R2268" s="50"/>
      <c r="S2268" s="50"/>
      <c r="T2268" s="50"/>
      <c r="U2268" s="151">
        <f t="shared" si="1054"/>
        <v>0</v>
      </c>
      <c r="V2268" s="50">
        <f t="shared" si="1055"/>
        <v>0</v>
      </c>
      <c r="W2268" s="152">
        <f t="shared" si="1056"/>
        <v>0</v>
      </c>
      <c r="X2268" s="152">
        <f t="shared" si="1057"/>
        <v>0</v>
      </c>
      <c r="Y2268" s="134">
        <f t="shared" si="1058"/>
        <v>1</v>
      </c>
      <c r="Z2268" s="152">
        <f t="shared" si="1059"/>
        <v>0</v>
      </c>
      <c r="AA2268" s="152">
        <f t="shared" si="1060"/>
        <v>0</v>
      </c>
      <c r="AB2268" s="91">
        <f t="shared" si="1061"/>
        <v>0</v>
      </c>
      <c r="AC2268" s="81">
        <f t="shared" si="1062"/>
        <v>1</v>
      </c>
      <c r="AD2268" s="81">
        <f t="shared" si="1063"/>
        <v>52</v>
      </c>
      <c r="AE2268" s="81" t="str">
        <f t="shared" si="1064"/>
        <v>1-52</v>
      </c>
      <c r="AF2268" s="152">
        <f t="shared" si="1065"/>
        <v>0</v>
      </c>
      <c r="AG2268" s="153">
        <f t="shared" si="1066"/>
        <v>0</v>
      </c>
      <c r="AH2268" s="85">
        <f t="shared" si="1067"/>
        <v>0</v>
      </c>
      <c r="AI2268" s="81">
        <f t="shared" si="1068"/>
        <v>52</v>
      </c>
    </row>
    <row r="2269" spans="2:35" x14ac:dyDescent="0.25">
      <c r="B2269" s="50"/>
      <c r="C2269" s="85"/>
      <c r="D2269" s="283">
        <f t="shared" ref="D2269:D2332" si="1069">IF(C2269=C2270,0,1)</f>
        <v>0</v>
      </c>
      <c r="E2269" s="50"/>
      <c r="F2269" s="50"/>
      <c r="G2269" s="50"/>
      <c r="H2269" s="50"/>
      <c r="I2269" s="50"/>
      <c r="J2269" s="50"/>
      <c r="K2269" s="50"/>
      <c r="L2269" s="50"/>
      <c r="M2269" s="50"/>
      <c r="N2269" s="50"/>
      <c r="O2269" s="50"/>
      <c r="P2269" s="50"/>
      <c r="Q2269" s="50"/>
      <c r="R2269" s="50"/>
      <c r="S2269" s="50"/>
      <c r="T2269" s="50"/>
      <c r="U2269" s="151">
        <f t="shared" ref="U2269:U2332" si="1070">+J2269-I2269</f>
        <v>0</v>
      </c>
      <c r="V2269" s="50">
        <f t="shared" ref="V2269:V2332" si="1071">IF(AND(G2269&lt;&gt;"",H2269&lt;&gt;""),1,0)</f>
        <v>0</v>
      </c>
      <c r="W2269" s="152">
        <f t="shared" ref="W2269:W2332" si="1072">IF(OR(V2269=0,G2269="",H2269=""),0,IF(AND(V2269=1,U2269&lt;1,I2269=J2269,(H2269-G2269)&lt;=0.2075),H2269-G2269,IF(AND(V2269=1,U2269&lt;1,I2269=J2269,(H2269-G2269)&gt;0.2075),H2269-G2269-0.083,IF(AND(V2269=1,U2269&gt;1),((U2269-1)*0.3541)+(H2269-$AE$5)+($AF$5-G2269-0.083),IF(AND(V2269=1,U2269=1,I2269&lt;&gt;J2269,(H2269-G2269)&lt;=0.332),(H2269-$AE$5)+($AF$5-G2269)-0.166,(H2269-$AE$5)+($AF$5-G2269))))))</f>
        <v>0</v>
      </c>
      <c r="X2269" s="152">
        <f t="shared" ref="X2269:X2332" si="1073">IF(OR(V2269=0,G2269="",H2269=""),0,IF(AND(V2269=1,U2269&lt;1,I2269=J2269,(H2269-G2269)&lt;=0.2075),H2269-G2269,IF(AND(V2269=1,U2269&lt;1,I2269=J2269,(H2269-G2269)&gt;0.2075),H2269-G2269-0.04167,IF(AND(V2269=1,U2269&gt;1),((U2269-1)*0.583)+(H2269-$AE$3)+($AF$3-G2269-0.04167),IF(AND(V2269=1,U2269=1,I2269&lt;&gt;J2269,(H2269-G2269)&lt;=0.332),(H2269-$AE$3)+($AF$3-G2269)-0.166,(H2269-$AE$3)+($AF$3-G2269))))))</f>
        <v>0</v>
      </c>
      <c r="Y2269" s="134">
        <f t="shared" ref="Y2269:Y2332" si="1074">IFERROR(IF(H2269&gt;VLOOKUP(T2269,$AH$2:$AI$5,2,0),0,1),1)</f>
        <v>1</v>
      </c>
      <c r="Z2269" s="152">
        <f t="shared" ref="Z2269:Z2332" si="1075">IF(Y2269=1,0,($AF$3-H2269))</f>
        <v>0</v>
      </c>
      <c r="AA2269" s="152">
        <f t="shared" ref="AA2269:AA2332" si="1076">X2269+Z2269</f>
        <v>0</v>
      </c>
      <c r="AB2269" s="91">
        <f t="shared" ref="AB2269:AB2332" si="1077">DAY(J2269)</f>
        <v>0</v>
      </c>
      <c r="AC2269" s="81">
        <f t="shared" ref="AC2269:AC2332" si="1078">MONTH(J2269)</f>
        <v>1</v>
      </c>
      <c r="AD2269" s="81">
        <f t="shared" ref="AD2269:AD2332" si="1079">WEEKNUM(J2269,21)</f>
        <v>52</v>
      </c>
      <c r="AE2269" s="81" t="str">
        <f t="shared" ref="AE2269:AE2332" si="1080">AC2269&amp;"-"&amp;AD2269</f>
        <v>1-52</v>
      </c>
      <c r="AF2269" s="152">
        <f t="shared" ref="AF2269:AF2332" si="1081">IFERROR(IF(OR(AH2269=0,M2269="",N2269=""),0,IF(AND(AH2269=1,AG2269&lt;1,K2269=L2269,(N2269-M2269)&lt;=0.2075),N2269-M2269,IF(AND(AH2269=1,AG2269&lt;1,K2269=L2269,(N2269-M2269)&gt;0.2075),N2269-M2269-0.083,IF(AND(AH2269=1,AG2269&gt;1),((AG2269-1)*0.3541)+(N2269-$AE$5)+($AF$5-M2269-0.083),IF(AND(AH2269=1,AG2269=1,K2269&lt;&gt;L2269,(N2269-M2269)&lt;=0.332),(N2269-$AE$5)+($AF$5-M2269)-0.166,(N2269-$AE$5)+($AF$5-M2269)))))),"")</f>
        <v>0</v>
      </c>
      <c r="AG2269" s="153">
        <f t="shared" ref="AG2269:AG2332" si="1082">(L2269-K2269)</f>
        <v>0</v>
      </c>
      <c r="AH2269" s="85">
        <f t="shared" ref="AH2269:AH2332" si="1083">IF(AND(R2269&lt;&gt;"",S2269&lt;&gt;""),1,0)</f>
        <v>0</v>
      </c>
      <c r="AI2269" s="81">
        <f t="shared" ref="AI2269:AI2332" si="1084">WEEKNUM(L2269,21)</f>
        <v>52</v>
      </c>
    </row>
    <row r="2270" spans="2:35" x14ac:dyDescent="0.25">
      <c r="B2270" s="50"/>
      <c r="C2270" s="85"/>
      <c r="D2270" s="283">
        <f t="shared" si="1069"/>
        <v>0</v>
      </c>
      <c r="E2270" s="50"/>
      <c r="F2270" s="50"/>
      <c r="G2270" s="50"/>
      <c r="H2270" s="50"/>
      <c r="I2270" s="50"/>
      <c r="J2270" s="50"/>
      <c r="K2270" s="50"/>
      <c r="L2270" s="50"/>
      <c r="M2270" s="50"/>
      <c r="N2270" s="50"/>
      <c r="O2270" s="50"/>
      <c r="P2270" s="50"/>
      <c r="Q2270" s="50"/>
      <c r="R2270" s="50"/>
      <c r="S2270" s="50"/>
      <c r="T2270" s="50"/>
      <c r="U2270" s="151">
        <f t="shared" si="1070"/>
        <v>0</v>
      </c>
      <c r="V2270" s="50">
        <f t="shared" si="1071"/>
        <v>0</v>
      </c>
      <c r="W2270" s="152">
        <f t="shared" si="1072"/>
        <v>0</v>
      </c>
      <c r="X2270" s="152">
        <f t="shared" si="1073"/>
        <v>0</v>
      </c>
      <c r="Y2270" s="134">
        <f t="shared" si="1074"/>
        <v>1</v>
      </c>
      <c r="Z2270" s="152">
        <f t="shared" si="1075"/>
        <v>0</v>
      </c>
      <c r="AA2270" s="152">
        <f t="shared" si="1076"/>
        <v>0</v>
      </c>
      <c r="AB2270" s="91">
        <f t="shared" si="1077"/>
        <v>0</v>
      </c>
      <c r="AC2270" s="81">
        <f t="shared" si="1078"/>
        <v>1</v>
      </c>
      <c r="AD2270" s="81">
        <f t="shared" si="1079"/>
        <v>52</v>
      </c>
      <c r="AE2270" s="81" t="str">
        <f t="shared" si="1080"/>
        <v>1-52</v>
      </c>
      <c r="AF2270" s="152">
        <f t="shared" si="1081"/>
        <v>0</v>
      </c>
      <c r="AG2270" s="153">
        <f t="shared" si="1082"/>
        <v>0</v>
      </c>
      <c r="AH2270" s="85">
        <f t="shared" si="1083"/>
        <v>0</v>
      </c>
      <c r="AI2270" s="81">
        <f t="shared" si="1084"/>
        <v>52</v>
      </c>
    </row>
    <row r="2271" spans="2:35" x14ac:dyDescent="0.25">
      <c r="B2271" s="50"/>
      <c r="C2271" s="85"/>
      <c r="D2271" s="283">
        <f t="shared" si="1069"/>
        <v>0</v>
      </c>
      <c r="E2271" s="50"/>
      <c r="F2271" s="50"/>
      <c r="G2271" s="50"/>
      <c r="H2271" s="50"/>
      <c r="I2271" s="50"/>
      <c r="J2271" s="50"/>
      <c r="K2271" s="50"/>
      <c r="L2271" s="50"/>
      <c r="M2271" s="50"/>
      <c r="N2271" s="50"/>
      <c r="O2271" s="50"/>
      <c r="P2271" s="50"/>
      <c r="Q2271" s="50"/>
      <c r="R2271" s="50"/>
      <c r="S2271" s="50"/>
      <c r="T2271" s="50"/>
      <c r="U2271" s="151">
        <f t="shared" si="1070"/>
        <v>0</v>
      </c>
      <c r="V2271" s="50">
        <f t="shared" si="1071"/>
        <v>0</v>
      </c>
      <c r="W2271" s="152">
        <f t="shared" si="1072"/>
        <v>0</v>
      </c>
      <c r="X2271" s="152">
        <f t="shared" si="1073"/>
        <v>0</v>
      </c>
      <c r="Y2271" s="134">
        <f t="shared" si="1074"/>
        <v>1</v>
      </c>
      <c r="Z2271" s="152">
        <f t="shared" si="1075"/>
        <v>0</v>
      </c>
      <c r="AA2271" s="152">
        <f t="shared" si="1076"/>
        <v>0</v>
      </c>
      <c r="AB2271" s="91">
        <f t="shared" si="1077"/>
        <v>0</v>
      </c>
      <c r="AC2271" s="81">
        <f t="shared" si="1078"/>
        <v>1</v>
      </c>
      <c r="AD2271" s="81">
        <f t="shared" si="1079"/>
        <v>52</v>
      </c>
      <c r="AE2271" s="81" t="str">
        <f t="shared" si="1080"/>
        <v>1-52</v>
      </c>
      <c r="AF2271" s="152">
        <f t="shared" si="1081"/>
        <v>0</v>
      </c>
      <c r="AG2271" s="153">
        <f t="shared" si="1082"/>
        <v>0</v>
      </c>
      <c r="AH2271" s="85">
        <f t="shared" si="1083"/>
        <v>0</v>
      </c>
      <c r="AI2271" s="81">
        <f t="shared" si="1084"/>
        <v>52</v>
      </c>
    </row>
    <row r="2272" spans="2:35" x14ac:dyDescent="0.25">
      <c r="B2272" s="50"/>
      <c r="C2272" s="85"/>
      <c r="D2272" s="283">
        <f t="shared" si="1069"/>
        <v>0</v>
      </c>
      <c r="E2272" s="50"/>
      <c r="F2272" s="50"/>
      <c r="G2272" s="50"/>
      <c r="H2272" s="50"/>
      <c r="I2272" s="50"/>
      <c r="J2272" s="50"/>
      <c r="K2272" s="50"/>
      <c r="L2272" s="50"/>
      <c r="M2272" s="50"/>
      <c r="N2272" s="50"/>
      <c r="O2272" s="50"/>
      <c r="P2272" s="50"/>
      <c r="Q2272" s="50"/>
      <c r="R2272" s="50"/>
      <c r="S2272" s="50"/>
      <c r="T2272" s="50"/>
      <c r="U2272" s="151">
        <f t="shared" si="1070"/>
        <v>0</v>
      </c>
      <c r="V2272" s="50">
        <f t="shared" si="1071"/>
        <v>0</v>
      </c>
      <c r="W2272" s="152">
        <f t="shared" si="1072"/>
        <v>0</v>
      </c>
      <c r="X2272" s="152">
        <f t="shared" si="1073"/>
        <v>0</v>
      </c>
      <c r="Y2272" s="134">
        <f t="shared" si="1074"/>
        <v>1</v>
      </c>
      <c r="Z2272" s="152">
        <f t="shared" si="1075"/>
        <v>0</v>
      </c>
      <c r="AA2272" s="152">
        <f t="shared" si="1076"/>
        <v>0</v>
      </c>
      <c r="AB2272" s="91">
        <f t="shared" si="1077"/>
        <v>0</v>
      </c>
      <c r="AC2272" s="81">
        <f t="shared" si="1078"/>
        <v>1</v>
      </c>
      <c r="AD2272" s="81">
        <f t="shared" si="1079"/>
        <v>52</v>
      </c>
      <c r="AE2272" s="81" t="str">
        <f t="shared" si="1080"/>
        <v>1-52</v>
      </c>
      <c r="AF2272" s="152">
        <f t="shared" si="1081"/>
        <v>0</v>
      </c>
      <c r="AG2272" s="153">
        <f t="shared" si="1082"/>
        <v>0</v>
      </c>
      <c r="AH2272" s="85">
        <f t="shared" si="1083"/>
        <v>0</v>
      </c>
      <c r="AI2272" s="81">
        <f t="shared" si="1084"/>
        <v>52</v>
      </c>
    </row>
    <row r="2273" spans="2:35" x14ac:dyDescent="0.25">
      <c r="B2273" s="50"/>
      <c r="C2273" s="85"/>
      <c r="D2273" s="283">
        <f t="shared" si="1069"/>
        <v>0</v>
      </c>
      <c r="E2273" s="50"/>
      <c r="F2273" s="50"/>
      <c r="G2273" s="50"/>
      <c r="H2273" s="50"/>
      <c r="I2273" s="50"/>
      <c r="J2273" s="50"/>
      <c r="K2273" s="50"/>
      <c r="L2273" s="50"/>
      <c r="M2273" s="50"/>
      <c r="N2273" s="50"/>
      <c r="O2273" s="50"/>
      <c r="P2273" s="50"/>
      <c r="Q2273" s="50"/>
      <c r="R2273" s="50"/>
      <c r="S2273" s="50"/>
      <c r="T2273" s="50"/>
      <c r="U2273" s="151">
        <f t="shared" si="1070"/>
        <v>0</v>
      </c>
      <c r="V2273" s="50">
        <f t="shared" si="1071"/>
        <v>0</v>
      </c>
      <c r="W2273" s="152">
        <f t="shared" si="1072"/>
        <v>0</v>
      </c>
      <c r="X2273" s="152">
        <f t="shared" si="1073"/>
        <v>0</v>
      </c>
      <c r="Y2273" s="134">
        <f t="shared" si="1074"/>
        <v>1</v>
      </c>
      <c r="Z2273" s="152">
        <f t="shared" si="1075"/>
        <v>0</v>
      </c>
      <c r="AA2273" s="152">
        <f t="shared" si="1076"/>
        <v>0</v>
      </c>
      <c r="AB2273" s="91">
        <f t="shared" si="1077"/>
        <v>0</v>
      </c>
      <c r="AC2273" s="81">
        <f t="shared" si="1078"/>
        <v>1</v>
      </c>
      <c r="AD2273" s="81">
        <f t="shared" si="1079"/>
        <v>52</v>
      </c>
      <c r="AE2273" s="81" t="str">
        <f t="shared" si="1080"/>
        <v>1-52</v>
      </c>
      <c r="AF2273" s="152">
        <f t="shared" si="1081"/>
        <v>0</v>
      </c>
      <c r="AG2273" s="153">
        <f t="shared" si="1082"/>
        <v>0</v>
      </c>
      <c r="AH2273" s="85">
        <f t="shared" si="1083"/>
        <v>0</v>
      </c>
      <c r="AI2273" s="81">
        <f t="shared" si="1084"/>
        <v>52</v>
      </c>
    </row>
    <row r="2274" spans="2:35" x14ac:dyDescent="0.25">
      <c r="B2274" s="50"/>
      <c r="C2274" s="85"/>
      <c r="D2274" s="283">
        <f t="shared" si="1069"/>
        <v>0</v>
      </c>
      <c r="E2274" s="50"/>
      <c r="F2274" s="50"/>
      <c r="G2274" s="50"/>
      <c r="H2274" s="50"/>
      <c r="I2274" s="50"/>
      <c r="J2274" s="50"/>
      <c r="K2274" s="50"/>
      <c r="L2274" s="50"/>
      <c r="M2274" s="50"/>
      <c r="N2274" s="50"/>
      <c r="O2274" s="50"/>
      <c r="P2274" s="50"/>
      <c r="Q2274" s="50"/>
      <c r="R2274" s="50"/>
      <c r="S2274" s="50"/>
      <c r="T2274" s="50"/>
      <c r="U2274" s="151">
        <f t="shared" si="1070"/>
        <v>0</v>
      </c>
      <c r="V2274" s="50">
        <f t="shared" si="1071"/>
        <v>0</v>
      </c>
      <c r="W2274" s="152">
        <f t="shared" si="1072"/>
        <v>0</v>
      </c>
      <c r="X2274" s="152">
        <f t="shared" si="1073"/>
        <v>0</v>
      </c>
      <c r="Y2274" s="134">
        <f t="shared" si="1074"/>
        <v>1</v>
      </c>
      <c r="Z2274" s="152">
        <f t="shared" si="1075"/>
        <v>0</v>
      </c>
      <c r="AA2274" s="152">
        <f t="shared" si="1076"/>
        <v>0</v>
      </c>
      <c r="AB2274" s="91">
        <f t="shared" si="1077"/>
        <v>0</v>
      </c>
      <c r="AC2274" s="81">
        <f t="shared" si="1078"/>
        <v>1</v>
      </c>
      <c r="AD2274" s="81">
        <f t="shared" si="1079"/>
        <v>52</v>
      </c>
      <c r="AE2274" s="81" t="str">
        <f t="shared" si="1080"/>
        <v>1-52</v>
      </c>
      <c r="AF2274" s="152">
        <f t="shared" si="1081"/>
        <v>0</v>
      </c>
      <c r="AG2274" s="153">
        <f t="shared" si="1082"/>
        <v>0</v>
      </c>
      <c r="AH2274" s="85">
        <f t="shared" si="1083"/>
        <v>0</v>
      </c>
      <c r="AI2274" s="81">
        <f t="shared" si="1084"/>
        <v>52</v>
      </c>
    </row>
    <row r="2275" spans="2:35" x14ac:dyDescent="0.25">
      <c r="B2275" s="50"/>
      <c r="C2275" s="85"/>
      <c r="D2275" s="283">
        <f t="shared" si="1069"/>
        <v>0</v>
      </c>
      <c r="E2275" s="50"/>
      <c r="F2275" s="50"/>
      <c r="G2275" s="50"/>
      <c r="H2275" s="50"/>
      <c r="I2275" s="50"/>
      <c r="J2275" s="50"/>
      <c r="K2275" s="50"/>
      <c r="L2275" s="50"/>
      <c r="M2275" s="50"/>
      <c r="N2275" s="50"/>
      <c r="O2275" s="50"/>
      <c r="P2275" s="50"/>
      <c r="Q2275" s="50"/>
      <c r="R2275" s="50"/>
      <c r="S2275" s="50"/>
      <c r="T2275" s="50"/>
      <c r="U2275" s="151">
        <f t="shared" si="1070"/>
        <v>0</v>
      </c>
      <c r="V2275" s="50">
        <f t="shared" si="1071"/>
        <v>0</v>
      </c>
      <c r="W2275" s="152">
        <f t="shared" si="1072"/>
        <v>0</v>
      </c>
      <c r="X2275" s="152">
        <f t="shared" si="1073"/>
        <v>0</v>
      </c>
      <c r="Y2275" s="134">
        <f t="shared" si="1074"/>
        <v>1</v>
      </c>
      <c r="Z2275" s="152">
        <f t="shared" si="1075"/>
        <v>0</v>
      </c>
      <c r="AA2275" s="152">
        <f t="shared" si="1076"/>
        <v>0</v>
      </c>
      <c r="AB2275" s="91">
        <f t="shared" si="1077"/>
        <v>0</v>
      </c>
      <c r="AC2275" s="81">
        <f t="shared" si="1078"/>
        <v>1</v>
      </c>
      <c r="AD2275" s="81">
        <f t="shared" si="1079"/>
        <v>52</v>
      </c>
      <c r="AE2275" s="81" t="str">
        <f t="shared" si="1080"/>
        <v>1-52</v>
      </c>
      <c r="AF2275" s="152">
        <f t="shared" si="1081"/>
        <v>0</v>
      </c>
      <c r="AG2275" s="153">
        <f t="shared" si="1082"/>
        <v>0</v>
      </c>
      <c r="AH2275" s="85">
        <f t="shared" si="1083"/>
        <v>0</v>
      </c>
      <c r="AI2275" s="81">
        <f t="shared" si="1084"/>
        <v>52</v>
      </c>
    </row>
    <row r="2276" spans="2:35" x14ac:dyDescent="0.25">
      <c r="B2276" s="50"/>
      <c r="C2276" s="85"/>
      <c r="D2276" s="283">
        <f t="shared" si="1069"/>
        <v>0</v>
      </c>
      <c r="E2276" s="50"/>
      <c r="F2276" s="50"/>
      <c r="G2276" s="50"/>
      <c r="H2276" s="50"/>
      <c r="I2276" s="50"/>
      <c r="J2276" s="50"/>
      <c r="K2276" s="50"/>
      <c r="L2276" s="50"/>
      <c r="M2276" s="50"/>
      <c r="N2276" s="50"/>
      <c r="O2276" s="50"/>
      <c r="P2276" s="50"/>
      <c r="Q2276" s="50"/>
      <c r="R2276" s="50"/>
      <c r="S2276" s="50"/>
      <c r="T2276" s="50"/>
      <c r="U2276" s="151">
        <f t="shared" si="1070"/>
        <v>0</v>
      </c>
      <c r="V2276" s="50">
        <f t="shared" si="1071"/>
        <v>0</v>
      </c>
      <c r="W2276" s="152">
        <f t="shared" si="1072"/>
        <v>0</v>
      </c>
      <c r="X2276" s="152">
        <f t="shared" si="1073"/>
        <v>0</v>
      </c>
      <c r="Y2276" s="134">
        <f t="shared" si="1074"/>
        <v>1</v>
      </c>
      <c r="Z2276" s="152">
        <f t="shared" si="1075"/>
        <v>0</v>
      </c>
      <c r="AA2276" s="152">
        <f t="shared" si="1076"/>
        <v>0</v>
      </c>
      <c r="AB2276" s="91">
        <f t="shared" si="1077"/>
        <v>0</v>
      </c>
      <c r="AC2276" s="81">
        <f t="shared" si="1078"/>
        <v>1</v>
      </c>
      <c r="AD2276" s="81">
        <f t="shared" si="1079"/>
        <v>52</v>
      </c>
      <c r="AE2276" s="81" t="str">
        <f t="shared" si="1080"/>
        <v>1-52</v>
      </c>
      <c r="AF2276" s="152">
        <f t="shared" si="1081"/>
        <v>0</v>
      </c>
      <c r="AG2276" s="153">
        <f t="shared" si="1082"/>
        <v>0</v>
      </c>
      <c r="AH2276" s="85">
        <f t="shared" si="1083"/>
        <v>0</v>
      </c>
      <c r="AI2276" s="81">
        <f t="shared" si="1084"/>
        <v>52</v>
      </c>
    </row>
    <row r="2277" spans="2:35" x14ac:dyDescent="0.25">
      <c r="B2277" s="50"/>
      <c r="C2277" s="85"/>
      <c r="D2277" s="283">
        <f t="shared" si="1069"/>
        <v>0</v>
      </c>
      <c r="E2277" s="50"/>
      <c r="F2277" s="50"/>
      <c r="G2277" s="50"/>
      <c r="H2277" s="50"/>
      <c r="I2277" s="50"/>
      <c r="J2277" s="50"/>
      <c r="K2277" s="50"/>
      <c r="L2277" s="50"/>
      <c r="M2277" s="50"/>
      <c r="N2277" s="50"/>
      <c r="O2277" s="50"/>
      <c r="P2277" s="50"/>
      <c r="Q2277" s="50"/>
      <c r="R2277" s="50"/>
      <c r="S2277" s="50"/>
      <c r="T2277" s="50"/>
      <c r="U2277" s="151">
        <f t="shared" si="1070"/>
        <v>0</v>
      </c>
      <c r="V2277" s="50">
        <f t="shared" si="1071"/>
        <v>0</v>
      </c>
      <c r="W2277" s="152">
        <f t="shared" si="1072"/>
        <v>0</v>
      </c>
      <c r="X2277" s="152">
        <f t="shared" si="1073"/>
        <v>0</v>
      </c>
      <c r="Y2277" s="134">
        <f t="shared" si="1074"/>
        <v>1</v>
      </c>
      <c r="Z2277" s="152">
        <f t="shared" si="1075"/>
        <v>0</v>
      </c>
      <c r="AA2277" s="152">
        <f t="shared" si="1076"/>
        <v>0</v>
      </c>
      <c r="AB2277" s="91">
        <f t="shared" si="1077"/>
        <v>0</v>
      </c>
      <c r="AC2277" s="81">
        <f t="shared" si="1078"/>
        <v>1</v>
      </c>
      <c r="AD2277" s="81">
        <f t="shared" si="1079"/>
        <v>52</v>
      </c>
      <c r="AE2277" s="81" t="str">
        <f t="shared" si="1080"/>
        <v>1-52</v>
      </c>
      <c r="AF2277" s="152">
        <f t="shared" si="1081"/>
        <v>0</v>
      </c>
      <c r="AG2277" s="153">
        <f t="shared" si="1082"/>
        <v>0</v>
      </c>
      <c r="AH2277" s="85">
        <f t="shared" si="1083"/>
        <v>0</v>
      </c>
      <c r="AI2277" s="81">
        <f t="shared" si="1084"/>
        <v>52</v>
      </c>
    </row>
    <row r="2278" spans="2:35" x14ac:dyDescent="0.25">
      <c r="B2278" s="50"/>
      <c r="C2278" s="85"/>
      <c r="D2278" s="283">
        <f t="shared" si="1069"/>
        <v>0</v>
      </c>
      <c r="E2278" s="50"/>
      <c r="F2278" s="50"/>
      <c r="G2278" s="50"/>
      <c r="H2278" s="50"/>
      <c r="I2278" s="50"/>
      <c r="J2278" s="50"/>
      <c r="K2278" s="50"/>
      <c r="L2278" s="50"/>
      <c r="M2278" s="50"/>
      <c r="N2278" s="50"/>
      <c r="O2278" s="50"/>
      <c r="P2278" s="50"/>
      <c r="Q2278" s="50"/>
      <c r="R2278" s="50"/>
      <c r="S2278" s="50"/>
      <c r="T2278" s="50"/>
      <c r="U2278" s="151">
        <f t="shared" si="1070"/>
        <v>0</v>
      </c>
      <c r="V2278" s="50">
        <f t="shared" si="1071"/>
        <v>0</v>
      </c>
      <c r="W2278" s="152">
        <f t="shared" si="1072"/>
        <v>0</v>
      </c>
      <c r="X2278" s="152">
        <f t="shared" si="1073"/>
        <v>0</v>
      </c>
      <c r="Y2278" s="134">
        <f t="shared" si="1074"/>
        <v>1</v>
      </c>
      <c r="Z2278" s="152">
        <f t="shared" si="1075"/>
        <v>0</v>
      </c>
      <c r="AA2278" s="152">
        <f t="shared" si="1076"/>
        <v>0</v>
      </c>
      <c r="AB2278" s="91">
        <f t="shared" si="1077"/>
        <v>0</v>
      </c>
      <c r="AC2278" s="81">
        <f t="shared" si="1078"/>
        <v>1</v>
      </c>
      <c r="AD2278" s="81">
        <f t="shared" si="1079"/>
        <v>52</v>
      </c>
      <c r="AE2278" s="81" t="str">
        <f t="shared" si="1080"/>
        <v>1-52</v>
      </c>
      <c r="AF2278" s="152">
        <f t="shared" si="1081"/>
        <v>0</v>
      </c>
      <c r="AG2278" s="153">
        <f t="shared" si="1082"/>
        <v>0</v>
      </c>
      <c r="AH2278" s="85">
        <f t="shared" si="1083"/>
        <v>0</v>
      </c>
      <c r="AI2278" s="81">
        <f t="shared" si="1084"/>
        <v>52</v>
      </c>
    </row>
    <row r="2279" spans="2:35" x14ac:dyDescent="0.25">
      <c r="B2279" s="50"/>
      <c r="C2279" s="85"/>
      <c r="D2279" s="283">
        <f t="shared" si="1069"/>
        <v>0</v>
      </c>
      <c r="E2279" s="50"/>
      <c r="F2279" s="50"/>
      <c r="G2279" s="50"/>
      <c r="H2279" s="50"/>
      <c r="I2279" s="50"/>
      <c r="J2279" s="50"/>
      <c r="K2279" s="50"/>
      <c r="L2279" s="50"/>
      <c r="M2279" s="50"/>
      <c r="N2279" s="50"/>
      <c r="O2279" s="50"/>
      <c r="P2279" s="50"/>
      <c r="Q2279" s="50"/>
      <c r="R2279" s="50"/>
      <c r="S2279" s="50"/>
      <c r="T2279" s="50"/>
      <c r="U2279" s="151">
        <f t="shared" si="1070"/>
        <v>0</v>
      </c>
      <c r="V2279" s="50">
        <f t="shared" si="1071"/>
        <v>0</v>
      </c>
      <c r="W2279" s="152">
        <f t="shared" si="1072"/>
        <v>0</v>
      </c>
      <c r="X2279" s="152">
        <f t="shared" si="1073"/>
        <v>0</v>
      </c>
      <c r="Y2279" s="134">
        <f t="shared" si="1074"/>
        <v>1</v>
      </c>
      <c r="Z2279" s="152">
        <f t="shared" si="1075"/>
        <v>0</v>
      </c>
      <c r="AA2279" s="152">
        <f t="shared" si="1076"/>
        <v>0</v>
      </c>
      <c r="AB2279" s="91">
        <f t="shared" si="1077"/>
        <v>0</v>
      </c>
      <c r="AC2279" s="81">
        <f t="shared" si="1078"/>
        <v>1</v>
      </c>
      <c r="AD2279" s="81">
        <f t="shared" si="1079"/>
        <v>52</v>
      </c>
      <c r="AE2279" s="81" t="str">
        <f t="shared" si="1080"/>
        <v>1-52</v>
      </c>
      <c r="AF2279" s="152">
        <f t="shared" si="1081"/>
        <v>0</v>
      </c>
      <c r="AG2279" s="153">
        <f t="shared" si="1082"/>
        <v>0</v>
      </c>
      <c r="AH2279" s="85">
        <f t="shared" si="1083"/>
        <v>0</v>
      </c>
      <c r="AI2279" s="81">
        <f t="shared" si="1084"/>
        <v>52</v>
      </c>
    </row>
    <row r="2280" spans="2:35" x14ac:dyDescent="0.25">
      <c r="B2280" s="50"/>
      <c r="C2280" s="85"/>
      <c r="D2280" s="283">
        <f t="shared" si="1069"/>
        <v>0</v>
      </c>
      <c r="E2280" s="50"/>
      <c r="F2280" s="50"/>
      <c r="G2280" s="50"/>
      <c r="H2280" s="50"/>
      <c r="I2280" s="50"/>
      <c r="J2280" s="50"/>
      <c r="K2280" s="50"/>
      <c r="L2280" s="50"/>
      <c r="M2280" s="50"/>
      <c r="N2280" s="50"/>
      <c r="O2280" s="50"/>
      <c r="P2280" s="50"/>
      <c r="Q2280" s="50"/>
      <c r="R2280" s="50"/>
      <c r="S2280" s="50"/>
      <c r="T2280" s="50"/>
      <c r="U2280" s="151">
        <f t="shared" si="1070"/>
        <v>0</v>
      </c>
      <c r="V2280" s="50">
        <f t="shared" si="1071"/>
        <v>0</v>
      </c>
      <c r="W2280" s="152">
        <f t="shared" si="1072"/>
        <v>0</v>
      </c>
      <c r="X2280" s="152">
        <f t="shared" si="1073"/>
        <v>0</v>
      </c>
      <c r="Y2280" s="134">
        <f t="shared" si="1074"/>
        <v>1</v>
      </c>
      <c r="Z2280" s="152">
        <f t="shared" si="1075"/>
        <v>0</v>
      </c>
      <c r="AA2280" s="152">
        <f t="shared" si="1076"/>
        <v>0</v>
      </c>
      <c r="AB2280" s="91">
        <f t="shared" si="1077"/>
        <v>0</v>
      </c>
      <c r="AC2280" s="81">
        <f t="shared" si="1078"/>
        <v>1</v>
      </c>
      <c r="AD2280" s="81">
        <f t="shared" si="1079"/>
        <v>52</v>
      </c>
      <c r="AE2280" s="81" t="str">
        <f t="shared" si="1080"/>
        <v>1-52</v>
      </c>
      <c r="AF2280" s="152">
        <f t="shared" si="1081"/>
        <v>0</v>
      </c>
      <c r="AG2280" s="153">
        <f t="shared" si="1082"/>
        <v>0</v>
      </c>
      <c r="AH2280" s="85">
        <f t="shared" si="1083"/>
        <v>0</v>
      </c>
      <c r="AI2280" s="81">
        <f t="shared" si="1084"/>
        <v>52</v>
      </c>
    </row>
    <row r="2281" spans="2:35" x14ac:dyDescent="0.25">
      <c r="B2281" s="50"/>
      <c r="C2281" s="85"/>
      <c r="D2281" s="283">
        <f t="shared" si="1069"/>
        <v>0</v>
      </c>
      <c r="E2281" s="50"/>
      <c r="F2281" s="50"/>
      <c r="G2281" s="50"/>
      <c r="H2281" s="50"/>
      <c r="I2281" s="50"/>
      <c r="J2281" s="50"/>
      <c r="K2281" s="50"/>
      <c r="L2281" s="50"/>
      <c r="M2281" s="50"/>
      <c r="N2281" s="50"/>
      <c r="O2281" s="50"/>
      <c r="P2281" s="50"/>
      <c r="Q2281" s="50"/>
      <c r="R2281" s="50"/>
      <c r="S2281" s="50"/>
      <c r="T2281" s="50"/>
      <c r="U2281" s="151">
        <f t="shared" si="1070"/>
        <v>0</v>
      </c>
      <c r="V2281" s="50">
        <f t="shared" si="1071"/>
        <v>0</v>
      </c>
      <c r="W2281" s="152">
        <f t="shared" si="1072"/>
        <v>0</v>
      </c>
      <c r="X2281" s="152">
        <f t="shared" si="1073"/>
        <v>0</v>
      </c>
      <c r="Y2281" s="134">
        <f t="shared" si="1074"/>
        <v>1</v>
      </c>
      <c r="Z2281" s="152">
        <f t="shared" si="1075"/>
        <v>0</v>
      </c>
      <c r="AA2281" s="152">
        <f t="shared" si="1076"/>
        <v>0</v>
      </c>
      <c r="AB2281" s="91">
        <f t="shared" si="1077"/>
        <v>0</v>
      </c>
      <c r="AC2281" s="81">
        <f t="shared" si="1078"/>
        <v>1</v>
      </c>
      <c r="AD2281" s="81">
        <f t="shared" si="1079"/>
        <v>52</v>
      </c>
      <c r="AE2281" s="81" t="str">
        <f t="shared" si="1080"/>
        <v>1-52</v>
      </c>
      <c r="AF2281" s="152">
        <f t="shared" si="1081"/>
        <v>0</v>
      </c>
      <c r="AG2281" s="153">
        <f t="shared" si="1082"/>
        <v>0</v>
      </c>
      <c r="AH2281" s="85">
        <f t="shared" si="1083"/>
        <v>0</v>
      </c>
      <c r="AI2281" s="81">
        <f t="shared" si="1084"/>
        <v>52</v>
      </c>
    </row>
    <row r="2282" spans="2:35" x14ac:dyDescent="0.25">
      <c r="B2282" s="50"/>
      <c r="C2282" s="85"/>
      <c r="D2282" s="283">
        <f t="shared" si="1069"/>
        <v>0</v>
      </c>
      <c r="E2282" s="50"/>
      <c r="F2282" s="50"/>
      <c r="G2282" s="50"/>
      <c r="H2282" s="50"/>
      <c r="I2282" s="50"/>
      <c r="J2282" s="50"/>
      <c r="K2282" s="50"/>
      <c r="L2282" s="50"/>
      <c r="M2282" s="50"/>
      <c r="N2282" s="50"/>
      <c r="O2282" s="50"/>
      <c r="P2282" s="50"/>
      <c r="Q2282" s="50"/>
      <c r="R2282" s="50"/>
      <c r="S2282" s="50"/>
      <c r="T2282" s="50"/>
      <c r="U2282" s="151">
        <f t="shared" si="1070"/>
        <v>0</v>
      </c>
      <c r="V2282" s="50">
        <f t="shared" si="1071"/>
        <v>0</v>
      </c>
      <c r="W2282" s="152">
        <f t="shared" si="1072"/>
        <v>0</v>
      </c>
      <c r="X2282" s="152">
        <f t="shared" si="1073"/>
        <v>0</v>
      </c>
      <c r="Y2282" s="134">
        <f t="shared" si="1074"/>
        <v>1</v>
      </c>
      <c r="Z2282" s="152">
        <f t="shared" si="1075"/>
        <v>0</v>
      </c>
      <c r="AA2282" s="152">
        <f t="shared" si="1076"/>
        <v>0</v>
      </c>
      <c r="AB2282" s="91">
        <f t="shared" si="1077"/>
        <v>0</v>
      </c>
      <c r="AC2282" s="81">
        <f t="shared" si="1078"/>
        <v>1</v>
      </c>
      <c r="AD2282" s="81">
        <f t="shared" si="1079"/>
        <v>52</v>
      </c>
      <c r="AE2282" s="81" t="str">
        <f t="shared" si="1080"/>
        <v>1-52</v>
      </c>
      <c r="AF2282" s="152">
        <f t="shared" si="1081"/>
        <v>0</v>
      </c>
      <c r="AG2282" s="153">
        <f t="shared" si="1082"/>
        <v>0</v>
      </c>
      <c r="AH2282" s="85">
        <f t="shared" si="1083"/>
        <v>0</v>
      </c>
      <c r="AI2282" s="81">
        <f t="shared" si="1084"/>
        <v>52</v>
      </c>
    </row>
    <row r="2283" spans="2:35" x14ac:dyDescent="0.25">
      <c r="B2283" s="50"/>
      <c r="C2283" s="85"/>
      <c r="D2283" s="283">
        <f t="shared" si="1069"/>
        <v>0</v>
      </c>
      <c r="E2283" s="50"/>
      <c r="F2283" s="50"/>
      <c r="G2283" s="50"/>
      <c r="H2283" s="50"/>
      <c r="I2283" s="50"/>
      <c r="J2283" s="50"/>
      <c r="K2283" s="50"/>
      <c r="L2283" s="50"/>
      <c r="M2283" s="50"/>
      <c r="N2283" s="50"/>
      <c r="O2283" s="50"/>
      <c r="P2283" s="50"/>
      <c r="Q2283" s="50"/>
      <c r="R2283" s="50"/>
      <c r="S2283" s="50"/>
      <c r="T2283" s="50"/>
      <c r="U2283" s="151">
        <f t="shared" si="1070"/>
        <v>0</v>
      </c>
      <c r="V2283" s="50">
        <f t="shared" si="1071"/>
        <v>0</v>
      </c>
      <c r="W2283" s="152">
        <f t="shared" si="1072"/>
        <v>0</v>
      </c>
      <c r="X2283" s="152">
        <f t="shared" si="1073"/>
        <v>0</v>
      </c>
      <c r="Y2283" s="134">
        <f t="shared" si="1074"/>
        <v>1</v>
      </c>
      <c r="Z2283" s="152">
        <f t="shared" si="1075"/>
        <v>0</v>
      </c>
      <c r="AA2283" s="152">
        <f t="shared" si="1076"/>
        <v>0</v>
      </c>
      <c r="AB2283" s="91">
        <f t="shared" si="1077"/>
        <v>0</v>
      </c>
      <c r="AC2283" s="81">
        <f t="shared" si="1078"/>
        <v>1</v>
      </c>
      <c r="AD2283" s="81">
        <f t="shared" si="1079"/>
        <v>52</v>
      </c>
      <c r="AE2283" s="81" t="str">
        <f t="shared" si="1080"/>
        <v>1-52</v>
      </c>
      <c r="AF2283" s="152">
        <f t="shared" si="1081"/>
        <v>0</v>
      </c>
      <c r="AG2283" s="153">
        <f t="shared" si="1082"/>
        <v>0</v>
      </c>
      <c r="AH2283" s="85">
        <f t="shared" si="1083"/>
        <v>0</v>
      </c>
      <c r="AI2283" s="81">
        <f t="shared" si="1084"/>
        <v>52</v>
      </c>
    </row>
    <row r="2284" spans="2:35" x14ac:dyDescent="0.25">
      <c r="B2284" s="50"/>
      <c r="C2284" s="85"/>
      <c r="D2284" s="283">
        <f t="shared" si="1069"/>
        <v>0</v>
      </c>
      <c r="E2284" s="50"/>
      <c r="F2284" s="50"/>
      <c r="G2284" s="50"/>
      <c r="H2284" s="50"/>
      <c r="I2284" s="50"/>
      <c r="J2284" s="50"/>
      <c r="K2284" s="50"/>
      <c r="L2284" s="50"/>
      <c r="M2284" s="50"/>
      <c r="N2284" s="50"/>
      <c r="O2284" s="50"/>
      <c r="P2284" s="50"/>
      <c r="Q2284" s="50"/>
      <c r="R2284" s="50"/>
      <c r="S2284" s="50"/>
      <c r="T2284" s="50"/>
      <c r="U2284" s="151">
        <f t="shared" si="1070"/>
        <v>0</v>
      </c>
      <c r="V2284" s="50">
        <f t="shared" si="1071"/>
        <v>0</v>
      </c>
      <c r="W2284" s="152">
        <f t="shared" si="1072"/>
        <v>0</v>
      </c>
      <c r="X2284" s="152">
        <f t="shared" si="1073"/>
        <v>0</v>
      </c>
      <c r="Y2284" s="134">
        <f t="shared" si="1074"/>
        <v>1</v>
      </c>
      <c r="Z2284" s="152">
        <f t="shared" si="1075"/>
        <v>0</v>
      </c>
      <c r="AA2284" s="152">
        <f t="shared" si="1076"/>
        <v>0</v>
      </c>
      <c r="AB2284" s="91">
        <f t="shared" si="1077"/>
        <v>0</v>
      </c>
      <c r="AC2284" s="81">
        <f t="shared" si="1078"/>
        <v>1</v>
      </c>
      <c r="AD2284" s="81">
        <f t="shared" si="1079"/>
        <v>52</v>
      </c>
      <c r="AE2284" s="81" t="str">
        <f t="shared" si="1080"/>
        <v>1-52</v>
      </c>
      <c r="AF2284" s="152">
        <f t="shared" si="1081"/>
        <v>0</v>
      </c>
      <c r="AG2284" s="153">
        <f t="shared" si="1082"/>
        <v>0</v>
      </c>
      <c r="AH2284" s="85">
        <f t="shared" si="1083"/>
        <v>0</v>
      </c>
      <c r="AI2284" s="81">
        <f t="shared" si="1084"/>
        <v>52</v>
      </c>
    </row>
    <row r="2285" spans="2:35" x14ac:dyDescent="0.25">
      <c r="B2285" s="50"/>
      <c r="C2285" s="85"/>
      <c r="D2285" s="283">
        <f t="shared" si="1069"/>
        <v>0</v>
      </c>
      <c r="E2285" s="50"/>
      <c r="F2285" s="50"/>
      <c r="G2285" s="50"/>
      <c r="H2285" s="50"/>
      <c r="I2285" s="50"/>
      <c r="J2285" s="50"/>
      <c r="K2285" s="50"/>
      <c r="L2285" s="50"/>
      <c r="M2285" s="50"/>
      <c r="N2285" s="50"/>
      <c r="O2285" s="50"/>
      <c r="P2285" s="50"/>
      <c r="Q2285" s="50"/>
      <c r="R2285" s="50"/>
      <c r="S2285" s="50"/>
      <c r="T2285" s="50"/>
      <c r="U2285" s="151">
        <f t="shared" si="1070"/>
        <v>0</v>
      </c>
      <c r="V2285" s="50">
        <f t="shared" si="1071"/>
        <v>0</v>
      </c>
      <c r="W2285" s="152">
        <f t="shared" si="1072"/>
        <v>0</v>
      </c>
      <c r="X2285" s="152">
        <f t="shared" si="1073"/>
        <v>0</v>
      </c>
      <c r="Y2285" s="134">
        <f t="shared" si="1074"/>
        <v>1</v>
      </c>
      <c r="Z2285" s="152">
        <f t="shared" si="1075"/>
        <v>0</v>
      </c>
      <c r="AA2285" s="152">
        <f t="shared" si="1076"/>
        <v>0</v>
      </c>
      <c r="AB2285" s="91">
        <f t="shared" si="1077"/>
        <v>0</v>
      </c>
      <c r="AC2285" s="81">
        <f t="shared" si="1078"/>
        <v>1</v>
      </c>
      <c r="AD2285" s="81">
        <f t="shared" si="1079"/>
        <v>52</v>
      </c>
      <c r="AE2285" s="81" t="str">
        <f t="shared" si="1080"/>
        <v>1-52</v>
      </c>
      <c r="AF2285" s="152">
        <f t="shared" si="1081"/>
        <v>0</v>
      </c>
      <c r="AG2285" s="153">
        <f t="shared" si="1082"/>
        <v>0</v>
      </c>
      <c r="AH2285" s="85">
        <f t="shared" si="1083"/>
        <v>0</v>
      </c>
      <c r="AI2285" s="81">
        <f t="shared" si="1084"/>
        <v>52</v>
      </c>
    </row>
    <row r="2286" spans="2:35" x14ac:dyDescent="0.25">
      <c r="B2286" s="50"/>
      <c r="C2286" s="85"/>
      <c r="D2286" s="283">
        <f t="shared" si="1069"/>
        <v>0</v>
      </c>
      <c r="E2286" s="50"/>
      <c r="F2286" s="50"/>
      <c r="G2286" s="50"/>
      <c r="H2286" s="50"/>
      <c r="I2286" s="50"/>
      <c r="J2286" s="50"/>
      <c r="K2286" s="50"/>
      <c r="L2286" s="50"/>
      <c r="M2286" s="50"/>
      <c r="N2286" s="50"/>
      <c r="O2286" s="50"/>
      <c r="P2286" s="50"/>
      <c r="Q2286" s="50"/>
      <c r="R2286" s="50"/>
      <c r="S2286" s="50"/>
      <c r="T2286" s="50"/>
      <c r="U2286" s="151">
        <f t="shared" si="1070"/>
        <v>0</v>
      </c>
      <c r="V2286" s="50">
        <f t="shared" si="1071"/>
        <v>0</v>
      </c>
      <c r="W2286" s="152">
        <f t="shared" si="1072"/>
        <v>0</v>
      </c>
      <c r="X2286" s="152">
        <f t="shared" si="1073"/>
        <v>0</v>
      </c>
      <c r="Y2286" s="134">
        <f t="shared" si="1074"/>
        <v>1</v>
      </c>
      <c r="Z2286" s="152">
        <f t="shared" si="1075"/>
        <v>0</v>
      </c>
      <c r="AA2286" s="152">
        <f t="shared" si="1076"/>
        <v>0</v>
      </c>
      <c r="AB2286" s="91">
        <f t="shared" si="1077"/>
        <v>0</v>
      </c>
      <c r="AC2286" s="81">
        <f t="shared" si="1078"/>
        <v>1</v>
      </c>
      <c r="AD2286" s="81">
        <f t="shared" si="1079"/>
        <v>52</v>
      </c>
      <c r="AE2286" s="81" t="str">
        <f t="shared" si="1080"/>
        <v>1-52</v>
      </c>
      <c r="AF2286" s="152">
        <f t="shared" si="1081"/>
        <v>0</v>
      </c>
      <c r="AG2286" s="153">
        <f t="shared" si="1082"/>
        <v>0</v>
      </c>
      <c r="AH2286" s="85">
        <f t="shared" si="1083"/>
        <v>0</v>
      </c>
      <c r="AI2286" s="81">
        <f t="shared" si="1084"/>
        <v>52</v>
      </c>
    </row>
    <row r="2287" spans="2:35" x14ac:dyDescent="0.25">
      <c r="B2287" s="50"/>
      <c r="C2287" s="85"/>
      <c r="D2287" s="283">
        <f t="shared" si="1069"/>
        <v>0</v>
      </c>
      <c r="E2287" s="50"/>
      <c r="F2287" s="50"/>
      <c r="G2287" s="50"/>
      <c r="H2287" s="50"/>
      <c r="I2287" s="50"/>
      <c r="J2287" s="50"/>
      <c r="K2287" s="50"/>
      <c r="L2287" s="50"/>
      <c r="M2287" s="50"/>
      <c r="N2287" s="50"/>
      <c r="O2287" s="50"/>
      <c r="P2287" s="50"/>
      <c r="Q2287" s="50"/>
      <c r="R2287" s="50"/>
      <c r="S2287" s="50"/>
      <c r="T2287" s="50"/>
      <c r="U2287" s="151">
        <f t="shared" si="1070"/>
        <v>0</v>
      </c>
      <c r="V2287" s="50">
        <f t="shared" si="1071"/>
        <v>0</v>
      </c>
      <c r="W2287" s="152">
        <f t="shared" si="1072"/>
        <v>0</v>
      </c>
      <c r="X2287" s="152">
        <f t="shared" si="1073"/>
        <v>0</v>
      </c>
      <c r="Y2287" s="134">
        <f t="shared" si="1074"/>
        <v>1</v>
      </c>
      <c r="Z2287" s="152">
        <f t="shared" si="1075"/>
        <v>0</v>
      </c>
      <c r="AA2287" s="152">
        <f t="shared" si="1076"/>
        <v>0</v>
      </c>
      <c r="AB2287" s="91">
        <f t="shared" si="1077"/>
        <v>0</v>
      </c>
      <c r="AC2287" s="81">
        <f t="shared" si="1078"/>
        <v>1</v>
      </c>
      <c r="AD2287" s="81">
        <f t="shared" si="1079"/>
        <v>52</v>
      </c>
      <c r="AE2287" s="81" t="str">
        <f t="shared" si="1080"/>
        <v>1-52</v>
      </c>
      <c r="AF2287" s="152">
        <f t="shared" si="1081"/>
        <v>0</v>
      </c>
      <c r="AG2287" s="153">
        <f t="shared" si="1082"/>
        <v>0</v>
      </c>
      <c r="AH2287" s="85">
        <f t="shared" si="1083"/>
        <v>0</v>
      </c>
      <c r="AI2287" s="81">
        <f t="shared" si="1084"/>
        <v>52</v>
      </c>
    </row>
    <row r="2288" spans="2:35" x14ac:dyDescent="0.25">
      <c r="B2288" s="50"/>
      <c r="C2288" s="85"/>
      <c r="D2288" s="283">
        <f t="shared" si="1069"/>
        <v>0</v>
      </c>
      <c r="E2288" s="50"/>
      <c r="F2288" s="50"/>
      <c r="G2288" s="50"/>
      <c r="H2288" s="50"/>
      <c r="I2288" s="50"/>
      <c r="J2288" s="50"/>
      <c r="K2288" s="50"/>
      <c r="L2288" s="50"/>
      <c r="M2288" s="50"/>
      <c r="N2288" s="50"/>
      <c r="O2288" s="50"/>
      <c r="P2288" s="50"/>
      <c r="Q2288" s="50"/>
      <c r="R2288" s="50"/>
      <c r="S2288" s="50"/>
      <c r="T2288" s="50"/>
      <c r="U2288" s="151">
        <f t="shared" si="1070"/>
        <v>0</v>
      </c>
      <c r="V2288" s="50">
        <f t="shared" si="1071"/>
        <v>0</v>
      </c>
      <c r="W2288" s="152">
        <f t="shared" si="1072"/>
        <v>0</v>
      </c>
      <c r="X2288" s="152">
        <f t="shared" si="1073"/>
        <v>0</v>
      </c>
      <c r="Y2288" s="134">
        <f t="shared" si="1074"/>
        <v>1</v>
      </c>
      <c r="Z2288" s="152">
        <f t="shared" si="1075"/>
        <v>0</v>
      </c>
      <c r="AA2288" s="152">
        <f t="shared" si="1076"/>
        <v>0</v>
      </c>
      <c r="AB2288" s="91">
        <f t="shared" si="1077"/>
        <v>0</v>
      </c>
      <c r="AC2288" s="81">
        <f t="shared" si="1078"/>
        <v>1</v>
      </c>
      <c r="AD2288" s="81">
        <f t="shared" si="1079"/>
        <v>52</v>
      </c>
      <c r="AE2288" s="81" t="str">
        <f t="shared" si="1080"/>
        <v>1-52</v>
      </c>
      <c r="AF2288" s="152">
        <f t="shared" si="1081"/>
        <v>0</v>
      </c>
      <c r="AG2288" s="153">
        <f t="shared" si="1082"/>
        <v>0</v>
      </c>
      <c r="AH2288" s="85">
        <f t="shared" si="1083"/>
        <v>0</v>
      </c>
      <c r="AI2288" s="81">
        <f t="shared" si="1084"/>
        <v>52</v>
      </c>
    </row>
    <row r="2289" spans="2:35" x14ac:dyDescent="0.25">
      <c r="B2289" s="50"/>
      <c r="C2289" s="85"/>
      <c r="D2289" s="283">
        <f t="shared" si="1069"/>
        <v>0</v>
      </c>
      <c r="E2289" s="50"/>
      <c r="F2289" s="50"/>
      <c r="G2289" s="50"/>
      <c r="H2289" s="50"/>
      <c r="I2289" s="50"/>
      <c r="J2289" s="50"/>
      <c r="K2289" s="50"/>
      <c r="L2289" s="50"/>
      <c r="M2289" s="50"/>
      <c r="N2289" s="50"/>
      <c r="O2289" s="50"/>
      <c r="P2289" s="50"/>
      <c r="Q2289" s="50"/>
      <c r="R2289" s="50"/>
      <c r="S2289" s="50"/>
      <c r="T2289" s="50"/>
      <c r="U2289" s="151">
        <f t="shared" si="1070"/>
        <v>0</v>
      </c>
      <c r="V2289" s="50">
        <f t="shared" si="1071"/>
        <v>0</v>
      </c>
      <c r="W2289" s="152">
        <f t="shared" si="1072"/>
        <v>0</v>
      </c>
      <c r="X2289" s="152">
        <f t="shared" si="1073"/>
        <v>0</v>
      </c>
      <c r="Y2289" s="134">
        <f t="shared" si="1074"/>
        <v>1</v>
      </c>
      <c r="Z2289" s="152">
        <f t="shared" si="1075"/>
        <v>0</v>
      </c>
      <c r="AA2289" s="152">
        <f t="shared" si="1076"/>
        <v>0</v>
      </c>
      <c r="AB2289" s="91">
        <f t="shared" si="1077"/>
        <v>0</v>
      </c>
      <c r="AC2289" s="81">
        <f t="shared" si="1078"/>
        <v>1</v>
      </c>
      <c r="AD2289" s="81">
        <f t="shared" si="1079"/>
        <v>52</v>
      </c>
      <c r="AE2289" s="81" t="str">
        <f t="shared" si="1080"/>
        <v>1-52</v>
      </c>
      <c r="AF2289" s="152">
        <f t="shared" si="1081"/>
        <v>0</v>
      </c>
      <c r="AG2289" s="153">
        <f t="shared" si="1082"/>
        <v>0</v>
      </c>
      <c r="AH2289" s="85">
        <f t="shared" si="1083"/>
        <v>0</v>
      </c>
      <c r="AI2289" s="81">
        <f t="shared" si="1084"/>
        <v>52</v>
      </c>
    </row>
    <row r="2290" spans="2:35" x14ac:dyDescent="0.25">
      <c r="B2290" s="50"/>
      <c r="C2290" s="85"/>
      <c r="D2290" s="283">
        <f t="shared" si="1069"/>
        <v>0</v>
      </c>
      <c r="E2290" s="50"/>
      <c r="F2290" s="50"/>
      <c r="G2290" s="50"/>
      <c r="H2290" s="50"/>
      <c r="I2290" s="50"/>
      <c r="J2290" s="50"/>
      <c r="K2290" s="50"/>
      <c r="L2290" s="50"/>
      <c r="M2290" s="50"/>
      <c r="N2290" s="50"/>
      <c r="O2290" s="50"/>
      <c r="P2290" s="50"/>
      <c r="Q2290" s="50"/>
      <c r="R2290" s="50"/>
      <c r="S2290" s="50"/>
      <c r="T2290" s="50"/>
      <c r="U2290" s="151">
        <f t="shared" si="1070"/>
        <v>0</v>
      </c>
      <c r="V2290" s="50">
        <f t="shared" si="1071"/>
        <v>0</v>
      </c>
      <c r="W2290" s="152">
        <f t="shared" si="1072"/>
        <v>0</v>
      </c>
      <c r="X2290" s="152">
        <f t="shared" si="1073"/>
        <v>0</v>
      </c>
      <c r="Y2290" s="134">
        <f t="shared" si="1074"/>
        <v>1</v>
      </c>
      <c r="Z2290" s="152">
        <f t="shared" si="1075"/>
        <v>0</v>
      </c>
      <c r="AA2290" s="152">
        <f t="shared" si="1076"/>
        <v>0</v>
      </c>
      <c r="AB2290" s="91">
        <f t="shared" si="1077"/>
        <v>0</v>
      </c>
      <c r="AC2290" s="81">
        <f t="shared" si="1078"/>
        <v>1</v>
      </c>
      <c r="AD2290" s="81">
        <f t="shared" si="1079"/>
        <v>52</v>
      </c>
      <c r="AE2290" s="81" t="str">
        <f t="shared" si="1080"/>
        <v>1-52</v>
      </c>
      <c r="AF2290" s="152">
        <f t="shared" si="1081"/>
        <v>0</v>
      </c>
      <c r="AG2290" s="153">
        <f t="shared" si="1082"/>
        <v>0</v>
      </c>
      <c r="AH2290" s="85">
        <f t="shared" si="1083"/>
        <v>0</v>
      </c>
      <c r="AI2290" s="81">
        <f t="shared" si="1084"/>
        <v>52</v>
      </c>
    </row>
    <row r="2291" spans="2:35" x14ac:dyDescent="0.25">
      <c r="B2291" s="50"/>
      <c r="C2291" s="85"/>
      <c r="D2291" s="283">
        <f t="shared" si="1069"/>
        <v>0</v>
      </c>
      <c r="E2291" s="50"/>
      <c r="F2291" s="50"/>
      <c r="G2291" s="50"/>
      <c r="H2291" s="50"/>
      <c r="I2291" s="50"/>
      <c r="J2291" s="50"/>
      <c r="K2291" s="50"/>
      <c r="L2291" s="50"/>
      <c r="M2291" s="50"/>
      <c r="N2291" s="50"/>
      <c r="O2291" s="50"/>
      <c r="P2291" s="50"/>
      <c r="Q2291" s="50"/>
      <c r="R2291" s="50"/>
      <c r="S2291" s="50"/>
      <c r="T2291" s="50"/>
      <c r="U2291" s="151">
        <f t="shared" si="1070"/>
        <v>0</v>
      </c>
      <c r="V2291" s="50">
        <f t="shared" si="1071"/>
        <v>0</v>
      </c>
      <c r="W2291" s="152">
        <f t="shared" si="1072"/>
        <v>0</v>
      </c>
      <c r="X2291" s="152">
        <f t="shared" si="1073"/>
        <v>0</v>
      </c>
      <c r="Y2291" s="134">
        <f t="shared" si="1074"/>
        <v>1</v>
      </c>
      <c r="Z2291" s="152">
        <f t="shared" si="1075"/>
        <v>0</v>
      </c>
      <c r="AA2291" s="152">
        <f t="shared" si="1076"/>
        <v>0</v>
      </c>
      <c r="AB2291" s="91">
        <f t="shared" si="1077"/>
        <v>0</v>
      </c>
      <c r="AC2291" s="81">
        <f t="shared" si="1078"/>
        <v>1</v>
      </c>
      <c r="AD2291" s="81">
        <f t="shared" si="1079"/>
        <v>52</v>
      </c>
      <c r="AE2291" s="81" t="str">
        <f t="shared" si="1080"/>
        <v>1-52</v>
      </c>
      <c r="AF2291" s="152">
        <f t="shared" si="1081"/>
        <v>0</v>
      </c>
      <c r="AG2291" s="153">
        <f t="shared" si="1082"/>
        <v>0</v>
      </c>
      <c r="AH2291" s="85">
        <f t="shared" si="1083"/>
        <v>0</v>
      </c>
      <c r="AI2291" s="81">
        <f t="shared" si="1084"/>
        <v>52</v>
      </c>
    </row>
    <row r="2292" spans="2:35" x14ac:dyDescent="0.25">
      <c r="B2292" s="50"/>
      <c r="C2292" s="85"/>
      <c r="D2292" s="283">
        <f t="shared" si="1069"/>
        <v>0</v>
      </c>
      <c r="E2292" s="50"/>
      <c r="F2292" s="50"/>
      <c r="G2292" s="50"/>
      <c r="H2292" s="50"/>
      <c r="I2292" s="50"/>
      <c r="J2292" s="50"/>
      <c r="K2292" s="50"/>
      <c r="L2292" s="50"/>
      <c r="M2292" s="50"/>
      <c r="N2292" s="50"/>
      <c r="O2292" s="50"/>
      <c r="P2292" s="50"/>
      <c r="Q2292" s="50"/>
      <c r="R2292" s="50"/>
      <c r="S2292" s="50"/>
      <c r="T2292" s="50"/>
      <c r="U2292" s="151">
        <f t="shared" si="1070"/>
        <v>0</v>
      </c>
      <c r="V2292" s="50">
        <f t="shared" si="1071"/>
        <v>0</v>
      </c>
      <c r="W2292" s="152">
        <f t="shared" si="1072"/>
        <v>0</v>
      </c>
      <c r="X2292" s="152">
        <f t="shared" si="1073"/>
        <v>0</v>
      </c>
      <c r="Y2292" s="134">
        <f t="shared" si="1074"/>
        <v>1</v>
      </c>
      <c r="Z2292" s="152">
        <f t="shared" si="1075"/>
        <v>0</v>
      </c>
      <c r="AA2292" s="152">
        <f t="shared" si="1076"/>
        <v>0</v>
      </c>
      <c r="AB2292" s="91">
        <f t="shared" si="1077"/>
        <v>0</v>
      </c>
      <c r="AC2292" s="81">
        <f t="shared" si="1078"/>
        <v>1</v>
      </c>
      <c r="AD2292" s="81">
        <f t="shared" si="1079"/>
        <v>52</v>
      </c>
      <c r="AE2292" s="81" t="str">
        <f t="shared" si="1080"/>
        <v>1-52</v>
      </c>
      <c r="AF2292" s="152">
        <f t="shared" si="1081"/>
        <v>0</v>
      </c>
      <c r="AG2292" s="153">
        <f t="shared" si="1082"/>
        <v>0</v>
      </c>
      <c r="AH2292" s="85">
        <f t="shared" si="1083"/>
        <v>0</v>
      </c>
      <c r="AI2292" s="81">
        <f t="shared" si="1084"/>
        <v>52</v>
      </c>
    </row>
    <row r="2293" spans="2:35" x14ac:dyDescent="0.25">
      <c r="B2293" s="50"/>
      <c r="C2293" s="85"/>
      <c r="D2293" s="283">
        <f t="shared" si="1069"/>
        <v>0</v>
      </c>
      <c r="E2293" s="50"/>
      <c r="F2293" s="50"/>
      <c r="G2293" s="50"/>
      <c r="H2293" s="50"/>
      <c r="I2293" s="50"/>
      <c r="J2293" s="50"/>
      <c r="K2293" s="50"/>
      <c r="L2293" s="50"/>
      <c r="M2293" s="50"/>
      <c r="N2293" s="50"/>
      <c r="O2293" s="50"/>
      <c r="P2293" s="50"/>
      <c r="Q2293" s="50"/>
      <c r="R2293" s="50"/>
      <c r="S2293" s="50"/>
      <c r="T2293" s="50"/>
      <c r="U2293" s="151">
        <f t="shared" si="1070"/>
        <v>0</v>
      </c>
      <c r="V2293" s="50">
        <f t="shared" si="1071"/>
        <v>0</v>
      </c>
      <c r="W2293" s="152">
        <f t="shared" si="1072"/>
        <v>0</v>
      </c>
      <c r="X2293" s="152">
        <f t="shared" si="1073"/>
        <v>0</v>
      </c>
      <c r="Y2293" s="134">
        <f t="shared" si="1074"/>
        <v>1</v>
      </c>
      <c r="Z2293" s="152">
        <f t="shared" si="1075"/>
        <v>0</v>
      </c>
      <c r="AA2293" s="152">
        <f t="shared" si="1076"/>
        <v>0</v>
      </c>
      <c r="AB2293" s="91">
        <f t="shared" si="1077"/>
        <v>0</v>
      </c>
      <c r="AC2293" s="81">
        <f t="shared" si="1078"/>
        <v>1</v>
      </c>
      <c r="AD2293" s="81">
        <f t="shared" si="1079"/>
        <v>52</v>
      </c>
      <c r="AE2293" s="81" t="str">
        <f t="shared" si="1080"/>
        <v>1-52</v>
      </c>
      <c r="AF2293" s="152">
        <f t="shared" si="1081"/>
        <v>0</v>
      </c>
      <c r="AG2293" s="153">
        <f t="shared" si="1082"/>
        <v>0</v>
      </c>
      <c r="AH2293" s="85">
        <f t="shared" si="1083"/>
        <v>0</v>
      </c>
      <c r="AI2293" s="81">
        <f t="shared" si="1084"/>
        <v>52</v>
      </c>
    </row>
    <row r="2294" spans="2:35" x14ac:dyDescent="0.25">
      <c r="B2294" s="50"/>
      <c r="C2294" s="85"/>
      <c r="D2294" s="283">
        <f t="shared" si="1069"/>
        <v>0</v>
      </c>
      <c r="E2294" s="50"/>
      <c r="F2294" s="50"/>
      <c r="G2294" s="50"/>
      <c r="H2294" s="50"/>
      <c r="I2294" s="50"/>
      <c r="J2294" s="50"/>
      <c r="K2294" s="50"/>
      <c r="L2294" s="50"/>
      <c r="M2294" s="50"/>
      <c r="N2294" s="50"/>
      <c r="O2294" s="50"/>
      <c r="P2294" s="50"/>
      <c r="Q2294" s="50"/>
      <c r="R2294" s="50"/>
      <c r="S2294" s="50"/>
      <c r="T2294" s="50"/>
      <c r="U2294" s="151">
        <f t="shared" si="1070"/>
        <v>0</v>
      </c>
      <c r="V2294" s="50">
        <f t="shared" si="1071"/>
        <v>0</v>
      </c>
      <c r="W2294" s="152">
        <f t="shared" si="1072"/>
        <v>0</v>
      </c>
      <c r="X2294" s="152">
        <f t="shared" si="1073"/>
        <v>0</v>
      </c>
      <c r="Y2294" s="134">
        <f t="shared" si="1074"/>
        <v>1</v>
      </c>
      <c r="Z2294" s="152">
        <f t="shared" si="1075"/>
        <v>0</v>
      </c>
      <c r="AA2294" s="152">
        <f t="shared" si="1076"/>
        <v>0</v>
      </c>
      <c r="AB2294" s="91">
        <f t="shared" si="1077"/>
        <v>0</v>
      </c>
      <c r="AC2294" s="81">
        <f t="shared" si="1078"/>
        <v>1</v>
      </c>
      <c r="AD2294" s="81">
        <f t="shared" si="1079"/>
        <v>52</v>
      </c>
      <c r="AE2294" s="81" t="str">
        <f t="shared" si="1080"/>
        <v>1-52</v>
      </c>
      <c r="AF2294" s="152">
        <f t="shared" si="1081"/>
        <v>0</v>
      </c>
      <c r="AG2294" s="153">
        <f t="shared" si="1082"/>
        <v>0</v>
      </c>
      <c r="AH2294" s="85">
        <f t="shared" si="1083"/>
        <v>0</v>
      </c>
      <c r="AI2294" s="81">
        <f t="shared" si="1084"/>
        <v>52</v>
      </c>
    </row>
    <row r="2295" spans="2:35" x14ac:dyDescent="0.25">
      <c r="B2295" s="50"/>
      <c r="C2295" s="85"/>
      <c r="D2295" s="283">
        <f t="shared" si="1069"/>
        <v>0</v>
      </c>
      <c r="E2295" s="50"/>
      <c r="F2295" s="50"/>
      <c r="G2295" s="50"/>
      <c r="H2295" s="50"/>
      <c r="I2295" s="50"/>
      <c r="J2295" s="50"/>
      <c r="K2295" s="50"/>
      <c r="L2295" s="50"/>
      <c r="M2295" s="50"/>
      <c r="N2295" s="50"/>
      <c r="O2295" s="50"/>
      <c r="P2295" s="50"/>
      <c r="Q2295" s="50"/>
      <c r="R2295" s="50"/>
      <c r="S2295" s="50"/>
      <c r="T2295" s="50"/>
      <c r="U2295" s="151">
        <f t="shared" si="1070"/>
        <v>0</v>
      </c>
      <c r="V2295" s="50">
        <f t="shared" si="1071"/>
        <v>0</v>
      </c>
      <c r="W2295" s="152">
        <f t="shared" si="1072"/>
        <v>0</v>
      </c>
      <c r="X2295" s="152">
        <f t="shared" si="1073"/>
        <v>0</v>
      </c>
      <c r="Y2295" s="134">
        <f t="shared" si="1074"/>
        <v>1</v>
      </c>
      <c r="Z2295" s="152">
        <f t="shared" si="1075"/>
        <v>0</v>
      </c>
      <c r="AA2295" s="152">
        <f t="shared" si="1076"/>
        <v>0</v>
      </c>
      <c r="AB2295" s="91">
        <f t="shared" si="1077"/>
        <v>0</v>
      </c>
      <c r="AC2295" s="81">
        <f t="shared" si="1078"/>
        <v>1</v>
      </c>
      <c r="AD2295" s="81">
        <f t="shared" si="1079"/>
        <v>52</v>
      </c>
      <c r="AE2295" s="81" t="str">
        <f t="shared" si="1080"/>
        <v>1-52</v>
      </c>
      <c r="AF2295" s="152">
        <f t="shared" si="1081"/>
        <v>0</v>
      </c>
      <c r="AG2295" s="153">
        <f t="shared" si="1082"/>
        <v>0</v>
      </c>
      <c r="AH2295" s="85">
        <f t="shared" si="1083"/>
        <v>0</v>
      </c>
      <c r="AI2295" s="81">
        <f t="shared" si="1084"/>
        <v>52</v>
      </c>
    </row>
    <row r="2296" spans="2:35" x14ac:dyDescent="0.25">
      <c r="B2296" s="50"/>
      <c r="C2296" s="85"/>
      <c r="D2296" s="283">
        <f t="shared" si="1069"/>
        <v>0</v>
      </c>
      <c r="E2296" s="50"/>
      <c r="F2296" s="50"/>
      <c r="G2296" s="50"/>
      <c r="H2296" s="50"/>
      <c r="I2296" s="50"/>
      <c r="J2296" s="50"/>
      <c r="K2296" s="50"/>
      <c r="L2296" s="50"/>
      <c r="M2296" s="50"/>
      <c r="N2296" s="50"/>
      <c r="O2296" s="50"/>
      <c r="P2296" s="50"/>
      <c r="Q2296" s="50"/>
      <c r="R2296" s="50"/>
      <c r="S2296" s="50"/>
      <c r="T2296" s="50"/>
      <c r="U2296" s="151">
        <f t="shared" si="1070"/>
        <v>0</v>
      </c>
      <c r="V2296" s="50">
        <f t="shared" si="1071"/>
        <v>0</v>
      </c>
      <c r="W2296" s="152">
        <f t="shared" si="1072"/>
        <v>0</v>
      </c>
      <c r="X2296" s="152">
        <f t="shared" si="1073"/>
        <v>0</v>
      </c>
      <c r="Y2296" s="134">
        <f t="shared" si="1074"/>
        <v>1</v>
      </c>
      <c r="Z2296" s="152">
        <f t="shared" si="1075"/>
        <v>0</v>
      </c>
      <c r="AA2296" s="152">
        <f t="shared" si="1076"/>
        <v>0</v>
      </c>
      <c r="AB2296" s="91">
        <f t="shared" si="1077"/>
        <v>0</v>
      </c>
      <c r="AC2296" s="81">
        <f t="shared" si="1078"/>
        <v>1</v>
      </c>
      <c r="AD2296" s="81">
        <f t="shared" si="1079"/>
        <v>52</v>
      </c>
      <c r="AE2296" s="81" t="str">
        <f t="shared" si="1080"/>
        <v>1-52</v>
      </c>
      <c r="AF2296" s="152">
        <f t="shared" si="1081"/>
        <v>0</v>
      </c>
      <c r="AG2296" s="153">
        <f t="shared" si="1082"/>
        <v>0</v>
      </c>
      <c r="AH2296" s="85">
        <f t="shared" si="1083"/>
        <v>0</v>
      </c>
      <c r="AI2296" s="81">
        <f t="shared" si="1084"/>
        <v>52</v>
      </c>
    </row>
    <row r="2297" spans="2:35" x14ac:dyDescent="0.25">
      <c r="B2297" s="50"/>
      <c r="C2297" s="85"/>
      <c r="D2297" s="283">
        <f t="shared" si="1069"/>
        <v>0</v>
      </c>
      <c r="E2297" s="50"/>
      <c r="F2297" s="50"/>
      <c r="G2297" s="50"/>
      <c r="H2297" s="50"/>
      <c r="I2297" s="50"/>
      <c r="J2297" s="50"/>
      <c r="K2297" s="50"/>
      <c r="L2297" s="50"/>
      <c r="M2297" s="50"/>
      <c r="N2297" s="50"/>
      <c r="O2297" s="50"/>
      <c r="P2297" s="50"/>
      <c r="Q2297" s="50"/>
      <c r="R2297" s="50"/>
      <c r="S2297" s="50"/>
      <c r="T2297" s="50"/>
      <c r="U2297" s="151">
        <f t="shared" si="1070"/>
        <v>0</v>
      </c>
      <c r="V2297" s="50">
        <f t="shared" si="1071"/>
        <v>0</v>
      </c>
      <c r="W2297" s="152">
        <f t="shared" si="1072"/>
        <v>0</v>
      </c>
      <c r="X2297" s="152">
        <f t="shared" si="1073"/>
        <v>0</v>
      </c>
      <c r="Y2297" s="134">
        <f t="shared" si="1074"/>
        <v>1</v>
      </c>
      <c r="Z2297" s="152">
        <f t="shared" si="1075"/>
        <v>0</v>
      </c>
      <c r="AA2297" s="152">
        <f t="shared" si="1076"/>
        <v>0</v>
      </c>
      <c r="AB2297" s="91">
        <f t="shared" si="1077"/>
        <v>0</v>
      </c>
      <c r="AC2297" s="81">
        <f t="shared" si="1078"/>
        <v>1</v>
      </c>
      <c r="AD2297" s="81">
        <f t="shared" si="1079"/>
        <v>52</v>
      </c>
      <c r="AE2297" s="81" t="str">
        <f t="shared" si="1080"/>
        <v>1-52</v>
      </c>
      <c r="AF2297" s="152">
        <f t="shared" si="1081"/>
        <v>0</v>
      </c>
      <c r="AG2297" s="153">
        <f t="shared" si="1082"/>
        <v>0</v>
      </c>
      <c r="AH2297" s="85">
        <f t="shared" si="1083"/>
        <v>0</v>
      </c>
      <c r="AI2297" s="81">
        <f t="shared" si="1084"/>
        <v>52</v>
      </c>
    </row>
    <row r="2298" spans="2:35" x14ac:dyDescent="0.25">
      <c r="B2298" s="50"/>
      <c r="C2298" s="85"/>
      <c r="D2298" s="283">
        <f t="shared" si="1069"/>
        <v>0</v>
      </c>
      <c r="E2298" s="50"/>
      <c r="F2298" s="50"/>
      <c r="G2298" s="50"/>
      <c r="H2298" s="50"/>
      <c r="I2298" s="50"/>
      <c r="J2298" s="50"/>
      <c r="K2298" s="50"/>
      <c r="L2298" s="50"/>
      <c r="M2298" s="50"/>
      <c r="N2298" s="50"/>
      <c r="O2298" s="50"/>
      <c r="P2298" s="50"/>
      <c r="Q2298" s="50"/>
      <c r="R2298" s="50"/>
      <c r="S2298" s="50"/>
      <c r="T2298" s="50"/>
      <c r="U2298" s="151">
        <f t="shared" si="1070"/>
        <v>0</v>
      </c>
      <c r="V2298" s="50">
        <f t="shared" si="1071"/>
        <v>0</v>
      </c>
      <c r="W2298" s="152">
        <f t="shared" si="1072"/>
        <v>0</v>
      </c>
      <c r="X2298" s="152">
        <f t="shared" si="1073"/>
        <v>0</v>
      </c>
      <c r="Y2298" s="134">
        <f t="shared" si="1074"/>
        <v>1</v>
      </c>
      <c r="Z2298" s="152">
        <f t="shared" si="1075"/>
        <v>0</v>
      </c>
      <c r="AA2298" s="152">
        <f t="shared" si="1076"/>
        <v>0</v>
      </c>
      <c r="AB2298" s="91">
        <f t="shared" si="1077"/>
        <v>0</v>
      </c>
      <c r="AC2298" s="81">
        <f t="shared" si="1078"/>
        <v>1</v>
      </c>
      <c r="AD2298" s="81">
        <f t="shared" si="1079"/>
        <v>52</v>
      </c>
      <c r="AE2298" s="81" t="str">
        <f t="shared" si="1080"/>
        <v>1-52</v>
      </c>
      <c r="AF2298" s="152">
        <f t="shared" si="1081"/>
        <v>0</v>
      </c>
      <c r="AG2298" s="153">
        <f t="shared" si="1082"/>
        <v>0</v>
      </c>
      <c r="AH2298" s="85">
        <f t="shared" si="1083"/>
        <v>0</v>
      </c>
      <c r="AI2298" s="81">
        <f t="shared" si="1084"/>
        <v>52</v>
      </c>
    </row>
    <row r="2299" spans="2:35" x14ac:dyDescent="0.25">
      <c r="B2299" s="50"/>
      <c r="C2299" s="85"/>
      <c r="D2299" s="283">
        <f t="shared" si="1069"/>
        <v>0</v>
      </c>
      <c r="E2299" s="50"/>
      <c r="F2299" s="50"/>
      <c r="G2299" s="50"/>
      <c r="H2299" s="50"/>
      <c r="I2299" s="50"/>
      <c r="J2299" s="50"/>
      <c r="K2299" s="50"/>
      <c r="L2299" s="50"/>
      <c r="M2299" s="50"/>
      <c r="N2299" s="50"/>
      <c r="O2299" s="50"/>
      <c r="P2299" s="50"/>
      <c r="Q2299" s="50"/>
      <c r="R2299" s="50"/>
      <c r="S2299" s="50"/>
      <c r="T2299" s="50"/>
      <c r="U2299" s="151">
        <f t="shared" si="1070"/>
        <v>0</v>
      </c>
      <c r="V2299" s="50">
        <f t="shared" si="1071"/>
        <v>0</v>
      </c>
      <c r="W2299" s="152">
        <f t="shared" si="1072"/>
        <v>0</v>
      </c>
      <c r="X2299" s="152">
        <f t="shared" si="1073"/>
        <v>0</v>
      </c>
      <c r="Y2299" s="134">
        <f t="shared" si="1074"/>
        <v>1</v>
      </c>
      <c r="Z2299" s="152">
        <f t="shared" si="1075"/>
        <v>0</v>
      </c>
      <c r="AA2299" s="152">
        <f t="shared" si="1076"/>
        <v>0</v>
      </c>
      <c r="AB2299" s="91">
        <f t="shared" si="1077"/>
        <v>0</v>
      </c>
      <c r="AC2299" s="81">
        <f t="shared" si="1078"/>
        <v>1</v>
      </c>
      <c r="AD2299" s="81">
        <f t="shared" si="1079"/>
        <v>52</v>
      </c>
      <c r="AE2299" s="81" t="str">
        <f t="shared" si="1080"/>
        <v>1-52</v>
      </c>
      <c r="AF2299" s="152">
        <f t="shared" si="1081"/>
        <v>0</v>
      </c>
      <c r="AG2299" s="153">
        <f t="shared" si="1082"/>
        <v>0</v>
      </c>
      <c r="AH2299" s="85">
        <f t="shared" si="1083"/>
        <v>0</v>
      </c>
      <c r="AI2299" s="81">
        <f t="shared" si="1084"/>
        <v>52</v>
      </c>
    </row>
    <row r="2300" spans="2:35" x14ac:dyDescent="0.25">
      <c r="B2300" s="50"/>
      <c r="C2300" s="85"/>
      <c r="D2300" s="283">
        <f t="shared" si="1069"/>
        <v>0</v>
      </c>
      <c r="E2300" s="50"/>
      <c r="F2300" s="50"/>
      <c r="G2300" s="50"/>
      <c r="H2300" s="50"/>
      <c r="I2300" s="50"/>
      <c r="J2300" s="50"/>
      <c r="K2300" s="50"/>
      <c r="L2300" s="50"/>
      <c r="M2300" s="50"/>
      <c r="N2300" s="50"/>
      <c r="O2300" s="50"/>
      <c r="P2300" s="50"/>
      <c r="Q2300" s="50"/>
      <c r="R2300" s="50"/>
      <c r="S2300" s="50"/>
      <c r="T2300" s="50"/>
      <c r="U2300" s="151">
        <f t="shared" si="1070"/>
        <v>0</v>
      </c>
      <c r="V2300" s="50">
        <f t="shared" si="1071"/>
        <v>0</v>
      </c>
      <c r="W2300" s="152">
        <f t="shared" si="1072"/>
        <v>0</v>
      </c>
      <c r="X2300" s="152">
        <f t="shared" si="1073"/>
        <v>0</v>
      </c>
      <c r="Y2300" s="134">
        <f t="shared" si="1074"/>
        <v>1</v>
      </c>
      <c r="Z2300" s="152">
        <f t="shared" si="1075"/>
        <v>0</v>
      </c>
      <c r="AA2300" s="152">
        <f t="shared" si="1076"/>
        <v>0</v>
      </c>
      <c r="AB2300" s="91">
        <f t="shared" si="1077"/>
        <v>0</v>
      </c>
      <c r="AC2300" s="81">
        <f t="shared" si="1078"/>
        <v>1</v>
      </c>
      <c r="AD2300" s="81">
        <f t="shared" si="1079"/>
        <v>52</v>
      </c>
      <c r="AE2300" s="81" t="str">
        <f t="shared" si="1080"/>
        <v>1-52</v>
      </c>
      <c r="AF2300" s="152">
        <f t="shared" si="1081"/>
        <v>0</v>
      </c>
      <c r="AG2300" s="153">
        <f t="shared" si="1082"/>
        <v>0</v>
      </c>
      <c r="AH2300" s="85">
        <f t="shared" si="1083"/>
        <v>0</v>
      </c>
      <c r="AI2300" s="81">
        <f t="shared" si="1084"/>
        <v>52</v>
      </c>
    </row>
    <row r="2301" spans="2:35" x14ac:dyDescent="0.25">
      <c r="B2301" s="50"/>
      <c r="C2301" s="85"/>
      <c r="D2301" s="283">
        <f t="shared" si="1069"/>
        <v>0</v>
      </c>
      <c r="E2301" s="50"/>
      <c r="F2301" s="50"/>
      <c r="G2301" s="50"/>
      <c r="H2301" s="50"/>
      <c r="I2301" s="50"/>
      <c r="J2301" s="50"/>
      <c r="K2301" s="50"/>
      <c r="L2301" s="50"/>
      <c r="M2301" s="50"/>
      <c r="N2301" s="50"/>
      <c r="O2301" s="50"/>
      <c r="P2301" s="50"/>
      <c r="Q2301" s="50"/>
      <c r="R2301" s="50"/>
      <c r="S2301" s="50"/>
      <c r="T2301" s="50"/>
      <c r="U2301" s="151">
        <f t="shared" si="1070"/>
        <v>0</v>
      </c>
      <c r="V2301" s="50">
        <f t="shared" si="1071"/>
        <v>0</v>
      </c>
      <c r="W2301" s="152">
        <f t="shared" si="1072"/>
        <v>0</v>
      </c>
      <c r="X2301" s="152">
        <f t="shared" si="1073"/>
        <v>0</v>
      </c>
      <c r="Y2301" s="134">
        <f t="shared" si="1074"/>
        <v>1</v>
      </c>
      <c r="Z2301" s="152">
        <f t="shared" si="1075"/>
        <v>0</v>
      </c>
      <c r="AA2301" s="152">
        <f t="shared" si="1076"/>
        <v>0</v>
      </c>
      <c r="AB2301" s="91">
        <f t="shared" si="1077"/>
        <v>0</v>
      </c>
      <c r="AC2301" s="81">
        <f t="shared" si="1078"/>
        <v>1</v>
      </c>
      <c r="AD2301" s="81">
        <f t="shared" si="1079"/>
        <v>52</v>
      </c>
      <c r="AE2301" s="81" t="str">
        <f t="shared" si="1080"/>
        <v>1-52</v>
      </c>
      <c r="AF2301" s="152">
        <f t="shared" si="1081"/>
        <v>0</v>
      </c>
      <c r="AG2301" s="153">
        <f t="shared" si="1082"/>
        <v>0</v>
      </c>
      <c r="AH2301" s="85">
        <f t="shared" si="1083"/>
        <v>0</v>
      </c>
      <c r="AI2301" s="81">
        <f t="shared" si="1084"/>
        <v>52</v>
      </c>
    </row>
    <row r="2302" spans="2:35" x14ac:dyDescent="0.25">
      <c r="B2302" s="50"/>
      <c r="C2302" s="85"/>
      <c r="D2302" s="283">
        <f t="shared" si="1069"/>
        <v>0</v>
      </c>
      <c r="E2302" s="50"/>
      <c r="F2302" s="50"/>
      <c r="G2302" s="50"/>
      <c r="H2302" s="50"/>
      <c r="I2302" s="50"/>
      <c r="J2302" s="50"/>
      <c r="K2302" s="50"/>
      <c r="L2302" s="50"/>
      <c r="M2302" s="50"/>
      <c r="N2302" s="50"/>
      <c r="O2302" s="50"/>
      <c r="P2302" s="50"/>
      <c r="Q2302" s="50"/>
      <c r="R2302" s="50"/>
      <c r="S2302" s="50"/>
      <c r="T2302" s="50"/>
      <c r="U2302" s="151">
        <f t="shared" si="1070"/>
        <v>0</v>
      </c>
      <c r="V2302" s="50">
        <f t="shared" si="1071"/>
        <v>0</v>
      </c>
      <c r="W2302" s="152">
        <f t="shared" si="1072"/>
        <v>0</v>
      </c>
      <c r="X2302" s="152">
        <f t="shared" si="1073"/>
        <v>0</v>
      </c>
      <c r="Y2302" s="134">
        <f t="shared" si="1074"/>
        <v>1</v>
      </c>
      <c r="Z2302" s="152">
        <f t="shared" si="1075"/>
        <v>0</v>
      </c>
      <c r="AA2302" s="152">
        <f t="shared" si="1076"/>
        <v>0</v>
      </c>
      <c r="AB2302" s="91">
        <f t="shared" si="1077"/>
        <v>0</v>
      </c>
      <c r="AC2302" s="81">
        <f t="shared" si="1078"/>
        <v>1</v>
      </c>
      <c r="AD2302" s="81">
        <f t="shared" si="1079"/>
        <v>52</v>
      </c>
      <c r="AE2302" s="81" t="str">
        <f t="shared" si="1080"/>
        <v>1-52</v>
      </c>
      <c r="AF2302" s="152">
        <f t="shared" si="1081"/>
        <v>0</v>
      </c>
      <c r="AG2302" s="153">
        <f t="shared" si="1082"/>
        <v>0</v>
      </c>
      <c r="AH2302" s="85">
        <f t="shared" si="1083"/>
        <v>0</v>
      </c>
      <c r="AI2302" s="81">
        <f t="shared" si="1084"/>
        <v>52</v>
      </c>
    </row>
    <row r="2303" spans="2:35" x14ac:dyDescent="0.25">
      <c r="B2303" s="50"/>
      <c r="C2303" s="85"/>
      <c r="D2303" s="283">
        <f t="shared" si="1069"/>
        <v>0</v>
      </c>
      <c r="E2303" s="50"/>
      <c r="F2303" s="50"/>
      <c r="G2303" s="50"/>
      <c r="H2303" s="50"/>
      <c r="I2303" s="50"/>
      <c r="J2303" s="50"/>
      <c r="K2303" s="50"/>
      <c r="L2303" s="50"/>
      <c r="M2303" s="50"/>
      <c r="N2303" s="50"/>
      <c r="O2303" s="50"/>
      <c r="P2303" s="50"/>
      <c r="Q2303" s="50"/>
      <c r="R2303" s="50"/>
      <c r="S2303" s="50"/>
      <c r="T2303" s="50"/>
      <c r="U2303" s="151">
        <f t="shared" si="1070"/>
        <v>0</v>
      </c>
      <c r="V2303" s="50">
        <f t="shared" si="1071"/>
        <v>0</v>
      </c>
      <c r="W2303" s="152">
        <f t="shared" si="1072"/>
        <v>0</v>
      </c>
      <c r="X2303" s="152">
        <f t="shared" si="1073"/>
        <v>0</v>
      </c>
      <c r="Y2303" s="134">
        <f t="shared" si="1074"/>
        <v>1</v>
      </c>
      <c r="Z2303" s="152">
        <f t="shared" si="1075"/>
        <v>0</v>
      </c>
      <c r="AA2303" s="152">
        <f t="shared" si="1076"/>
        <v>0</v>
      </c>
      <c r="AB2303" s="91">
        <f t="shared" si="1077"/>
        <v>0</v>
      </c>
      <c r="AC2303" s="81">
        <f t="shared" si="1078"/>
        <v>1</v>
      </c>
      <c r="AD2303" s="81">
        <f t="shared" si="1079"/>
        <v>52</v>
      </c>
      <c r="AE2303" s="81" t="str">
        <f t="shared" si="1080"/>
        <v>1-52</v>
      </c>
      <c r="AF2303" s="152">
        <f t="shared" si="1081"/>
        <v>0</v>
      </c>
      <c r="AG2303" s="153">
        <f t="shared" si="1082"/>
        <v>0</v>
      </c>
      <c r="AH2303" s="85">
        <f t="shared" si="1083"/>
        <v>0</v>
      </c>
      <c r="AI2303" s="81">
        <f t="shared" si="1084"/>
        <v>52</v>
      </c>
    </row>
    <row r="2304" spans="2:35" x14ac:dyDescent="0.25">
      <c r="B2304" s="50"/>
      <c r="C2304" s="85"/>
      <c r="D2304" s="283">
        <f t="shared" si="1069"/>
        <v>0</v>
      </c>
      <c r="E2304" s="50"/>
      <c r="F2304" s="50"/>
      <c r="G2304" s="50"/>
      <c r="H2304" s="50"/>
      <c r="I2304" s="50"/>
      <c r="J2304" s="50"/>
      <c r="K2304" s="50"/>
      <c r="L2304" s="50"/>
      <c r="M2304" s="50"/>
      <c r="N2304" s="50"/>
      <c r="O2304" s="50"/>
      <c r="P2304" s="50"/>
      <c r="Q2304" s="50"/>
      <c r="R2304" s="50"/>
      <c r="S2304" s="50"/>
      <c r="T2304" s="50"/>
      <c r="U2304" s="151">
        <f t="shared" si="1070"/>
        <v>0</v>
      </c>
      <c r="V2304" s="50">
        <f t="shared" si="1071"/>
        <v>0</v>
      </c>
      <c r="W2304" s="152">
        <f t="shared" si="1072"/>
        <v>0</v>
      </c>
      <c r="X2304" s="152">
        <f t="shared" si="1073"/>
        <v>0</v>
      </c>
      <c r="Y2304" s="134">
        <f t="shared" si="1074"/>
        <v>1</v>
      </c>
      <c r="Z2304" s="152">
        <f t="shared" si="1075"/>
        <v>0</v>
      </c>
      <c r="AA2304" s="152">
        <f t="shared" si="1076"/>
        <v>0</v>
      </c>
      <c r="AB2304" s="91">
        <f t="shared" si="1077"/>
        <v>0</v>
      </c>
      <c r="AC2304" s="81">
        <f t="shared" si="1078"/>
        <v>1</v>
      </c>
      <c r="AD2304" s="81">
        <f t="shared" si="1079"/>
        <v>52</v>
      </c>
      <c r="AE2304" s="81" t="str">
        <f t="shared" si="1080"/>
        <v>1-52</v>
      </c>
      <c r="AF2304" s="152">
        <f t="shared" si="1081"/>
        <v>0</v>
      </c>
      <c r="AG2304" s="153">
        <f t="shared" si="1082"/>
        <v>0</v>
      </c>
      <c r="AH2304" s="85">
        <f t="shared" si="1083"/>
        <v>0</v>
      </c>
      <c r="AI2304" s="81">
        <f t="shared" si="1084"/>
        <v>52</v>
      </c>
    </row>
    <row r="2305" spans="2:35" x14ac:dyDescent="0.25">
      <c r="B2305" s="50"/>
      <c r="C2305" s="85"/>
      <c r="D2305" s="283">
        <f t="shared" si="1069"/>
        <v>0</v>
      </c>
      <c r="E2305" s="50"/>
      <c r="F2305" s="50"/>
      <c r="G2305" s="50"/>
      <c r="H2305" s="50"/>
      <c r="I2305" s="50"/>
      <c r="J2305" s="50"/>
      <c r="K2305" s="50"/>
      <c r="L2305" s="50"/>
      <c r="M2305" s="50"/>
      <c r="N2305" s="50"/>
      <c r="O2305" s="50"/>
      <c r="P2305" s="50"/>
      <c r="Q2305" s="50"/>
      <c r="R2305" s="50"/>
      <c r="S2305" s="50"/>
      <c r="T2305" s="50"/>
      <c r="U2305" s="151">
        <f t="shared" si="1070"/>
        <v>0</v>
      </c>
      <c r="V2305" s="50">
        <f t="shared" si="1071"/>
        <v>0</v>
      </c>
      <c r="W2305" s="152">
        <f t="shared" si="1072"/>
        <v>0</v>
      </c>
      <c r="X2305" s="152">
        <f t="shared" si="1073"/>
        <v>0</v>
      </c>
      <c r="Y2305" s="134">
        <f t="shared" si="1074"/>
        <v>1</v>
      </c>
      <c r="Z2305" s="152">
        <f t="shared" si="1075"/>
        <v>0</v>
      </c>
      <c r="AA2305" s="152">
        <f t="shared" si="1076"/>
        <v>0</v>
      </c>
      <c r="AB2305" s="91">
        <f t="shared" si="1077"/>
        <v>0</v>
      </c>
      <c r="AC2305" s="81">
        <f t="shared" si="1078"/>
        <v>1</v>
      </c>
      <c r="AD2305" s="81">
        <f t="shared" si="1079"/>
        <v>52</v>
      </c>
      <c r="AE2305" s="81" t="str">
        <f t="shared" si="1080"/>
        <v>1-52</v>
      </c>
      <c r="AF2305" s="152">
        <f t="shared" si="1081"/>
        <v>0</v>
      </c>
      <c r="AG2305" s="153">
        <f t="shared" si="1082"/>
        <v>0</v>
      </c>
      <c r="AH2305" s="85">
        <f t="shared" si="1083"/>
        <v>0</v>
      </c>
      <c r="AI2305" s="81">
        <f t="shared" si="1084"/>
        <v>52</v>
      </c>
    </row>
    <row r="2306" spans="2:35" x14ac:dyDescent="0.25">
      <c r="B2306" s="50"/>
      <c r="C2306" s="85"/>
      <c r="D2306" s="283">
        <f t="shared" si="1069"/>
        <v>0</v>
      </c>
      <c r="E2306" s="50"/>
      <c r="F2306" s="50"/>
      <c r="G2306" s="50"/>
      <c r="H2306" s="50"/>
      <c r="I2306" s="50"/>
      <c r="J2306" s="50"/>
      <c r="K2306" s="50"/>
      <c r="L2306" s="50"/>
      <c r="M2306" s="50"/>
      <c r="N2306" s="50"/>
      <c r="O2306" s="50"/>
      <c r="P2306" s="50"/>
      <c r="Q2306" s="50"/>
      <c r="R2306" s="50"/>
      <c r="S2306" s="50"/>
      <c r="T2306" s="50"/>
      <c r="U2306" s="151">
        <f t="shared" si="1070"/>
        <v>0</v>
      </c>
      <c r="V2306" s="50">
        <f t="shared" si="1071"/>
        <v>0</v>
      </c>
      <c r="W2306" s="152">
        <f t="shared" si="1072"/>
        <v>0</v>
      </c>
      <c r="X2306" s="152">
        <f t="shared" si="1073"/>
        <v>0</v>
      </c>
      <c r="Y2306" s="134">
        <f t="shared" si="1074"/>
        <v>1</v>
      </c>
      <c r="Z2306" s="152">
        <f t="shared" si="1075"/>
        <v>0</v>
      </c>
      <c r="AA2306" s="152">
        <f t="shared" si="1076"/>
        <v>0</v>
      </c>
      <c r="AB2306" s="91">
        <f t="shared" si="1077"/>
        <v>0</v>
      </c>
      <c r="AC2306" s="81">
        <f t="shared" si="1078"/>
        <v>1</v>
      </c>
      <c r="AD2306" s="81">
        <f t="shared" si="1079"/>
        <v>52</v>
      </c>
      <c r="AE2306" s="81" t="str">
        <f t="shared" si="1080"/>
        <v>1-52</v>
      </c>
      <c r="AF2306" s="152">
        <f t="shared" si="1081"/>
        <v>0</v>
      </c>
      <c r="AG2306" s="153">
        <f t="shared" si="1082"/>
        <v>0</v>
      </c>
      <c r="AH2306" s="85">
        <f t="shared" si="1083"/>
        <v>0</v>
      </c>
      <c r="AI2306" s="81">
        <f t="shared" si="1084"/>
        <v>52</v>
      </c>
    </row>
    <row r="2307" spans="2:35" x14ac:dyDescent="0.25">
      <c r="B2307" s="50"/>
      <c r="C2307" s="85"/>
      <c r="D2307" s="283">
        <f t="shared" si="1069"/>
        <v>0</v>
      </c>
      <c r="E2307" s="50"/>
      <c r="F2307" s="50"/>
      <c r="G2307" s="50"/>
      <c r="H2307" s="50"/>
      <c r="I2307" s="50"/>
      <c r="J2307" s="50"/>
      <c r="K2307" s="50"/>
      <c r="L2307" s="50"/>
      <c r="M2307" s="50"/>
      <c r="N2307" s="50"/>
      <c r="O2307" s="50"/>
      <c r="P2307" s="50"/>
      <c r="Q2307" s="50"/>
      <c r="R2307" s="50"/>
      <c r="S2307" s="50"/>
      <c r="T2307" s="50"/>
      <c r="U2307" s="151">
        <f t="shared" si="1070"/>
        <v>0</v>
      </c>
      <c r="V2307" s="50">
        <f t="shared" si="1071"/>
        <v>0</v>
      </c>
      <c r="W2307" s="152">
        <f t="shared" si="1072"/>
        <v>0</v>
      </c>
      <c r="X2307" s="152">
        <f t="shared" si="1073"/>
        <v>0</v>
      </c>
      <c r="Y2307" s="134">
        <f t="shared" si="1074"/>
        <v>1</v>
      </c>
      <c r="Z2307" s="152">
        <f t="shared" si="1075"/>
        <v>0</v>
      </c>
      <c r="AA2307" s="152">
        <f t="shared" si="1076"/>
        <v>0</v>
      </c>
      <c r="AB2307" s="91">
        <f t="shared" si="1077"/>
        <v>0</v>
      </c>
      <c r="AC2307" s="81">
        <f t="shared" si="1078"/>
        <v>1</v>
      </c>
      <c r="AD2307" s="81">
        <f t="shared" si="1079"/>
        <v>52</v>
      </c>
      <c r="AE2307" s="81" t="str">
        <f t="shared" si="1080"/>
        <v>1-52</v>
      </c>
      <c r="AF2307" s="152">
        <f t="shared" si="1081"/>
        <v>0</v>
      </c>
      <c r="AG2307" s="153">
        <f t="shared" si="1082"/>
        <v>0</v>
      </c>
      <c r="AH2307" s="85">
        <f t="shared" si="1083"/>
        <v>0</v>
      </c>
      <c r="AI2307" s="81">
        <f t="shared" si="1084"/>
        <v>52</v>
      </c>
    </row>
    <row r="2308" spans="2:35" x14ac:dyDescent="0.25">
      <c r="B2308" s="50"/>
      <c r="C2308" s="85"/>
      <c r="D2308" s="283">
        <f t="shared" si="1069"/>
        <v>0</v>
      </c>
      <c r="E2308" s="50"/>
      <c r="F2308" s="50"/>
      <c r="G2308" s="50"/>
      <c r="H2308" s="50"/>
      <c r="I2308" s="50"/>
      <c r="J2308" s="50"/>
      <c r="K2308" s="50"/>
      <c r="L2308" s="50"/>
      <c r="M2308" s="50"/>
      <c r="N2308" s="50"/>
      <c r="O2308" s="50"/>
      <c r="P2308" s="50"/>
      <c r="Q2308" s="50"/>
      <c r="R2308" s="50"/>
      <c r="S2308" s="50"/>
      <c r="T2308" s="50"/>
      <c r="U2308" s="151">
        <f t="shared" si="1070"/>
        <v>0</v>
      </c>
      <c r="V2308" s="50">
        <f t="shared" si="1071"/>
        <v>0</v>
      </c>
      <c r="W2308" s="152">
        <f t="shared" si="1072"/>
        <v>0</v>
      </c>
      <c r="X2308" s="152">
        <f t="shared" si="1073"/>
        <v>0</v>
      </c>
      <c r="Y2308" s="134">
        <f t="shared" si="1074"/>
        <v>1</v>
      </c>
      <c r="Z2308" s="152">
        <f t="shared" si="1075"/>
        <v>0</v>
      </c>
      <c r="AA2308" s="152">
        <f t="shared" si="1076"/>
        <v>0</v>
      </c>
      <c r="AB2308" s="91">
        <f t="shared" si="1077"/>
        <v>0</v>
      </c>
      <c r="AC2308" s="81">
        <f t="shared" si="1078"/>
        <v>1</v>
      </c>
      <c r="AD2308" s="81">
        <f t="shared" si="1079"/>
        <v>52</v>
      </c>
      <c r="AE2308" s="81" t="str">
        <f t="shared" si="1080"/>
        <v>1-52</v>
      </c>
      <c r="AF2308" s="152">
        <f t="shared" si="1081"/>
        <v>0</v>
      </c>
      <c r="AG2308" s="153">
        <f t="shared" si="1082"/>
        <v>0</v>
      </c>
      <c r="AH2308" s="85">
        <f t="shared" si="1083"/>
        <v>0</v>
      </c>
      <c r="AI2308" s="81">
        <f t="shared" si="1084"/>
        <v>52</v>
      </c>
    </row>
    <row r="2309" spans="2:35" x14ac:dyDescent="0.25">
      <c r="B2309" s="50"/>
      <c r="C2309" s="85"/>
      <c r="D2309" s="283">
        <f t="shared" si="1069"/>
        <v>0</v>
      </c>
      <c r="E2309" s="50"/>
      <c r="F2309" s="50"/>
      <c r="G2309" s="50"/>
      <c r="H2309" s="50"/>
      <c r="I2309" s="50"/>
      <c r="J2309" s="50"/>
      <c r="K2309" s="50"/>
      <c r="L2309" s="50"/>
      <c r="M2309" s="50"/>
      <c r="N2309" s="50"/>
      <c r="O2309" s="50"/>
      <c r="P2309" s="50"/>
      <c r="Q2309" s="50"/>
      <c r="R2309" s="50"/>
      <c r="S2309" s="50"/>
      <c r="T2309" s="50"/>
      <c r="U2309" s="151">
        <f t="shared" si="1070"/>
        <v>0</v>
      </c>
      <c r="V2309" s="50">
        <f t="shared" si="1071"/>
        <v>0</v>
      </c>
      <c r="W2309" s="152">
        <f t="shared" si="1072"/>
        <v>0</v>
      </c>
      <c r="X2309" s="152">
        <f t="shared" si="1073"/>
        <v>0</v>
      </c>
      <c r="Y2309" s="134">
        <f t="shared" si="1074"/>
        <v>1</v>
      </c>
      <c r="Z2309" s="152">
        <f t="shared" si="1075"/>
        <v>0</v>
      </c>
      <c r="AA2309" s="152">
        <f t="shared" si="1076"/>
        <v>0</v>
      </c>
      <c r="AB2309" s="91">
        <f t="shared" si="1077"/>
        <v>0</v>
      </c>
      <c r="AC2309" s="81">
        <f t="shared" si="1078"/>
        <v>1</v>
      </c>
      <c r="AD2309" s="81">
        <f t="shared" si="1079"/>
        <v>52</v>
      </c>
      <c r="AE2309" s="81" t="str">
        <f t="shared" si="1080"/>
        <v>1-52</v>
      </c>
      <c r="AF2309" s="152">
        <f t="shared" si="1081"/>
        <v>0</v>
      </c>
      <c r="AG2309" s="153">
        <f t="shared" si="1082"/>
        <v>0</v>
      </c>
      <c r="AH2309" s="85">
        <f t="shared" si="1083"/>
        <v>0</v>
      </c>
      <c r="AI2309" s="81">
        <f t="shared" si="1084"/>
        <v>52</v>
      </c>
    </row>
    <row r="2310" spans="2:35" x14ac:dyDescent="0.25">
      <c r="B2310" s="50"/>
      <c r="C2310" s="85"/>
      <c r="D2310" s="283">
        <f t="shared" si="1069"/>
        <v>0</v>
      </c>
      <c r="E2310" s="50"/>
      <c r="F2310" s="50"/>
      <c r="G2310" s="50"/>
      <c r="H2310" s="50"/>
      <c r="I2310" s="50"/>
      <c r="J2310" s="50"/>
      <c r="K2310" s="50"/>
      <c r="L2310" s="50"/>
      <c r="M2310" s="50"/>
      <c r="N2310" s="50"/>
      <c r="O2310" s="50"/>
      <c r="P2310" s="50"/>
      <c r="Q2310" s="50"/>
      <c r="R2310" s="50"/>
      <c r="S2310" s="50"/>
      <c r="T2310" s="50"/>
      <c r="U2310" s="151">
        <f t="shared" si="1070"/>
        <v>0</v>
      </c>
      <c r="V2310" s="50">
        <f t="shared" si="1071"/>
        <v>0</v>
      </c>
      <c r="W2310" s="152">
        <f t="shared" si="1072"/>
        <v>0</v>
      </c>
      <c r="X2310" s="152">
        <f t="shared" si="1073"/>
        <v>0</v>
      </c>
      <c r="Y2310" s="134">
        <f t="shared" si="1074"/>
        <v>1</v>
      </c>
      <c r="Z2310" s="152">
        <f t="shared" si="1075"/>
        <v>0</v>
      </c>
      <c r="AA2310" s="152">
        <f t="shared" si="1076"/>
        <v>0</v>
      </c>
      <c r="AB2310" s="91">
        <f t="shared" si="1077"/>
        <v>0</v>
      </c>
      <c r="AC2310" s="81">
        <f t="shared" si="1078"/>
        <v>1</v>
      </c>
      <c r="AD2310" s="81">
        <f t="shared" si="1079"/>
        <v>52</v>
      </c>
      <c r="AE2310" s="81" t="str">
        <f t="shared" si="1080"/>
        <v>1-52</v>
      </c>
      <c r="AF2310" s="152">
        <f t="shared" si="1081"/>
        <v>0</v>
      </c>
      <c r="AG2310" s="153">
        <f t="shared" si="1082"/>
        <v>0</v>
      </c>
      <c r="AH2310" s="85">
        <f t="shared" si="1083"/>
        <v>0</v>
      </c>
      <c r="AI2310" s="81">
        <f t="shared" si="1084"/>
        <v>52</v>
      </c>
    </row>
    <row r="2311" spans="2:35" x14ac:dyDescent="0.25">
      <c r="B2311" s="50"/>
      <c r="C2311" s="85"/>
      <c r="D2311" s="283">
        <f t="shared" si="1069"/>
        <v>0</v>
      </c>
      <c r="E2311" s="50"/>
      <c r="F2311" s="50"/>
      <c r="G2311" s="50"/>
      <c r="H2311" s="50"/>
      <c r="I2311" s="50"/>
      <c r="J2311" s="50"/>
      <c r="K2311" s="50"/>
      <c r="L2311" s="50"/>
      <c r="M2311" s="50"/>
      <c r="N2311" s="50"/>
      <c r="O2311" s="50"/>
      <c r="P2311" s="50"/>
      <c r="Q2311" s="50"/>
      <c r="R2311" s="50"/>
      <c r="S2311" s="50"/>
      <c r="T2311" s="50"/>
      <c r="U2311" s="151">
        <f t="shared" si="1070"/>
        <v>0</v>
      </c>
      <c r="V2311" s="50">
        <f t="shared" si="1071"/>
        <v>0</v>
      </c>
      <c r="W2311" s="152">
        <f t="shared" si="1072"/>
        <v>0</v>
      </c>
      <c r="X2311" s="152">
        <f t="shared" si="1073"/>
        <v>0</v>
      </c>
      <c r="Y2311" s="134">
        <f t="shared" si="1074"/>
        <v>1</v>
      </c>
      <c r="Z2311" s="152">
        <f t="shared" si="1075"/>
        <v>0</v>
      </c>
      <c r="AA2311" s="152">
        <f t="shared" si="1076"/>
        <v>0</v>
      </c>
      <c r="AB2311" s="91">
        <f t="shared" si="1077"/>
        <v>0</v>
      </c>
      <c r="AC2311" s="81">
        <f t="shared" si="1078"/>
        <v>1</v>
      </c>
      <c r="AD2311" s="81">
        <f t="shared" si="1079"/>
        <v>52</v>
      </c>
      <c r="AE2311" s="81" t="str">
        <f t="shared" si="1080"/>
        <v>1-52</v>
      </c>
      <c r="AF2311" s="152">
        <f t="shared" si="1081"/>
        <v>0</v>
      </c>
      <c r="AG2311" s="153">
        <f t="shared" si="1082"/>
        <v>0</v>
      </c>
      <c r="AH2311" s="85">
        <f t="shared" si="1083"/>
        <v>0</v>
      </c>
      <c r="AI2311" s="81">
        <f t="shared" si="1084"/>
        <v>52</v>
      </c>
    </row>
    <row r="2312" spans="2:35" x14ac:dyDescent="0.25">
      <c r="B2312" s="50"/>
      <c r="C2312" s="85"/>
      <c r="D2312" s="283">
        <f t="shared" si="1069"/>
        <v>0</v>
      </c>
      <c r="E2312" s="50"/>
      <c r="F2312" s="50"/>
      <c r="G2312" s="50"/>
      <c r="H2312" s="50"/>
      <c r="I2312" s="50"/>
      <c r="J2312" s="50"/>
      <c r="K2312" s="50"/>
      <c r="L2312" s="50"/>
      <c r="M2312" s="50"/>
      <c r="N2312" s="50"/>
      <c r="O2312" s="50"/>
      <c r="P2312" s="50"/>
      <c r="Q2312" s="50"/>
      <c r="R2312" s="50"/>
      <c r="S2312" s="50"/>
      <c r="T2312" s="50"/>
      <c r="U2312" s="151">
        <f t="shared" si="1070"/>
        <v>0</v>
      </c>
      <c r="V2312" s="50">
        <f t="shared" si="1071"/>
        <v>0</v>
      </c>
      <c r="W2312" s="152">
        <f t="shared" si="1072"/>
        <v>0</v>
      </c>
      <c r="X2312" s="152">
        <f t="shared" si="1073"/>
        <v>0</v>
      </c>
      <c r="Y2312" s="134">
        <f t="shared" si="1074"/>
        <v>1</v>
      </c>
      <c r="Z2312" s="152">
        <f t="shared" si="1075"/>
        <v>0</v>
      </c>
      <c r="AA2312" s="152">
        <f t="shared" si="1076"/>
        <v>0</v>
      </c>
      <c r="AB2312" s="91">
        <f t="shared" si="1077"/>
        <v>0</v>
      </c>
      <c r="AC2312" s="81">
        <f t="shared" si="1078"/>
        <v>1</v>
      </c>
      <c r="AD2312" s="81">
        <f t="shared" si="1079"/>
        <v>52</v>
      </c>
      <c r="AE2312" s="81" t="str">
        <f t="shared" si="1080"/>
        <v>1-52</v>
      </c>
      <c r="AF2312" s="152">
        <f t="shared" si="1081"/>
        <v>0</v>
      </c>
      <c r="AG2312" s="153">
        <f t="shared" si="1082"/>
        <v>0</v>
      </c>
      <c r="AH2312" s="85">
        <f t="shared" si="1083"/>
        <v>0</v>
      </c>
      <c r="AI2312" s="81">
        <f t="shared" si="1084"/>
        <v>52</v>
      </c>
    </row>
    <row r="2313" spans="2:35" x14ac:dyDescent="0.25">
      <c r="B2313" s="50"/>
      <c r="C2313" s="85"/>
      <c r="D2313" s="283">
        <f t="shared" si="1069"/>
        <v>0</v>
      </c>
      <c r="E2313" s="50"/>
      <c r="F2313" s="50"/>
      <c r="G2313" s="50"/>
      <c r="H2313" s="50"/>
      <c r="I2313" s="50"/>
      <c r="J2313" s="50"/>
      <c r="K2313" s="50"/>
      <c r="L2313" s="50"/>
      <c r="M2313" s="50"/>
      <c r="N2313" s="50"/>
      <c r="O2313" s="50"/>
      <c r="P2313" s="50"/>
      <c r="Q2313" s="50"/>
      <c r="R2313" s="50"/>
      <c r="S2313" s="50"/>
      <c r="T2313" s="50"/>
      <c r="U2313" s="151">
        <f t="shared" si="1070"/>
        <v>0</v>
      </c>
      <c r="V2313" s="50">
        <f t="shared" si="1071"/>
        <v>0</v>
      </c>
      <c r="W2313" s="152">
        <f t="shared" si="1072"/>
        <v>0</v>
      </c>
      <c r="X2313" s="152">
        <f t="shared" si="1073"/>
        <v>0</v>
      </c>
      <c r="Y2313" s="134">
        <f t="shared" si="1074"/>
        <v>1</v>
      </c>
      <c r="Z2313" s="152">
        <f t="shared" si="1075"/>
        <v>0</v>
      </c>
      <c r="AA2313" s="152">
        <f t="shared" si="1076"/>
        <v>0</v>
      </c>
      <c r="AB2313" s="91">
        <f t="shared" si="1077"/>
        <v>0</v>
      </c>
      <c r="AC2313" s="81">
        <f t="shared" si="1078"/>
        <v>1</v>
      </c>
      <c r="AD2313" s="81">
        <f t="shared" si="1079"/>
        <v>52</v>
      </c>
      <c r="AE2313" s="81" t="str">
        <f t="shared" si="1080"/>
        <v>1-52</v>
      </c>
      <c r="AF2313" s="152">
        <f t="shared" si="1081"/>
        <v>0</v>
      </c>
      <c r="AG2313" s="153">
        <f t="shared" si="1082"/>
        <v>0</v>
      </c>
      <c r="AH2313" s="85">
        <f t="shared" si="1083"/>
        <v>0</v>
      </c>
      <c r="AI2313" s="81">
        <f t="shared" si="1084"/>
        <v>52</v>
      </c>
    </row>
    <row r="2314" spans="2:35" x14ac:dyDescent="0.25">
      <c r="B2314" s="50"/>
      <c r="C2314" s="85"/>
      <c r="D2314" s="283">
        <f t="shared" si="1069"/>
        <v>0</v>
      </c>
      <c r="E2314" s="50"/>
      <c r="F2314" s="50"/>
      <c r="G2314" s="50"/>
      <c r="H2314" s="50"/>
      <c r="I2314" s="50"/>
      <c r="J2314" s="50"/>
      <c r="K2314" s="50"/>
      <c r="L2314" s="50"/>
      <c r="M2314" s="50"/>
      <c r="N2314" s="50"/>
      <c r="O2314" s="50"/>
      <c r="P2314" s="50"/>
      <c r="Q2314" s="50"/>
      <c r="R2314" s="50"/>
      <c r="S2314" s="50"/>
      <c r="T2314" s="50"/>
      <c r="U2314" s="151">
        <f t="shared" si="1070"/>
        <v>0</v>
      </c>
      <c r="V2314" s="50">
        <f t="shared" si="1071"/>
        <v>0</v>
      </c>
      <c r="W2314" s="152">
        <f t="shared" si="1072"/>
        <v>0</v>
      </c>
      <c r="X2314" s="152">
        <f t="shared" si="1073"/>
        <v>0</v>
      </c>
      <c r="Y2314" s="134">
        <f t="shared" si="1074"/>
        <v>1</v>
      </c>
      <c r="Z2314" s="152">
        <f t="shared" si="1075"/>
        <v>0</v>
      </c>
      <c r="AA2314" s="152">
        <f t="shared" si="1076"/>
        <v>0</v>
      </c>
      <c r="AB2314" s="91">
        <f t="shared" si="1077"/>
        <v>0</v>
      </c>
      <c r="AC2314" s="81">
        <f t="shared" si="1078"/>
        <v>1</v>
      </c>
      <c r="AD2314" s="81">
        <f t="shared" si="1079"/>
        <v>52</v>
      </c>
      <c r="AE2314" s="81" t="str">
        <f t="shared" si="1080"/>
        <v>1-52</v>
      </c>
      <c r="AF2314" s="152">
        <f t="shared" si="1081"/>
        <v>0</v>
      </c>
      <c r="AG2314" s="153">
        <f t="shared" si="1082"/>
        <v>0</v>
      </c>
      <c r="AH2314" s="85">
        <f t="shared" si="1083"/>
        <v>0</v>
      </c>
      <c r="AI2314" s="81">
        <f t="shared" si="1084"/>
        <v>52</v>
      </c>
    </row>
    <row r="2315" spans="2:35" x14ac:dyDescent="0.25">
      <c r="B2315" s="50"/>
      <c r="C2315" s="85"/>
      <c r="D2315" s="283">
        <f t="shared" si="1069"/>
        <v>0</v>
      </c>
      <c r="E2315" s="50"/>
      <c r="F2315" s="50"/>
      <c r="G2315" s="50"/>
      <c r="H2315" s="50"/>
      <c r="I2315" s="50"/>
      <c r="J2315" s="50"/>
      <c r="K2315" s="50"/>
      <c r="L2315" s="50"/>
      <c r="M2315" s="50"/>
      <c r="N2315" s="50"/>
      <c r="O2315" s="50"/>
      <c r="P2315" s="50"/>
      <c r="Q2315" s="50"/>
      <c r="R2315" s="50"/>
      <c r="S2315" s="50"/>
      <c r="T2315" s="50"/>
      <c r="U2315" s="151">
        <f t="shared" si="1070"/>
        <v>0</v>
      </c>
      <c r="V2315" s="50">
        <f t="shared" si="1071"/>
        <v>0</v>
      </c>
      <c r="W2315" s="152">
        <f t="shared" si="1072"/>
        <v>0</v>
      </c>
      <c r="X2315" s="152">
        <f t="shared" si="1073"/>
        <v>0</v>
      </c>
      <c r="Y2315" s="134">
        <f t="shared" si="1074"/>
        <v>1</v>
      </c>
      <c r="Z2315" s="152">
        <f t="shared" si="1075"/>
        <v>0</v>
      </c>
      <c r="AA2315" s="152">
        <f t="shared" si="1076"/>
        <v>0</v>
      </c>
      <c r="AB2315" s="91">
        <f t="shared" si="1077"/>
        <v>0</v>
      </c>
      <c r="AC2315" s="81">
        <f t="shared" si="1078"/>
        <v>1</v>
      </c>
      <c r="AD2315" s="81">
        <f t="shared" si="1079"/>
        <v>52</v>
      </c>
      <c r="AE2315" s="81" t="str">
        <f t="shared" si="1080"/>
        <v>1-52</v>
      </c>
      <c r="AF2315" s="152">
        <f t="shared" si="1081"/>
        <v>0</v>
      </c>
      <c r="AG2315" s="153">
        <f t="shared" si="1082"/>
        <v>0</v>
      </c>
      <c r="AH2315" s="85">
        <f t="shared" si="1083"/>
        <v>0</v>
      </c>
      <c r="AI2315" s="81">
        <f t="shared" si="1084"/>
        <v>52</v>
      </c>
    </row>
    <row r="2316" spans="2:35" x14ac:dyDescent="0.25">
      <c r="B2316" s="50"/>
      <c r="C2316" s="85"/>
      <c r="D2316" s="283">
        <f t="shared" si="1069"/>
        <v>0</v>
      </c>
      <c r="E2316" s="50"/>
      <c r="F2316" s="50"/>
      <c r="G2316" s="50"/>
      <c r="H2316" s="50"/>
      <c r="I2316" s="50"/>
      <c r="J2316" s="50"/>
      <c r="K2316" s="50"/>
      <c r="L2316" s="50"/>
      <c r="M2316" s="50"/>
      <c r="N2316" s="50"/>
      <c r="O2316" s="50"/>
      <c r="P2316" s="50"/>
      <c r="Q2316" s="50"/>
      <c r="R2316" s="50"/>
      <c r="S2316" s="50"/>
      <c r="T2316" s="50"/>
      <c r="U2316" s="151">
        <f t="shared" si="1070"/>
        <v>0</v>
      </c>
      <c r="V2316" s="50">
        <f t="shared" si="1071"/>
        <v>0</v>
      </c>
      <c r="W2316" s="152">
        <f t="shared" si="1072"/>
        <v>0</v>
      </c>
      <c r="X2316" s="152">
        <f t="shared" si="1073"/>
        <v>0</v>
      </c>
      <c r="Y2316" s="134">
        <f t="shared" si="1074"/>
        <v>1</v>
      </c>
      <c r="Z2316" s="152">
        <f t="shared" si="1075"/>
        <v>0</v>
      </c>
      <c r="AA2316" s="152">
        <f t="shared" si="1076"/>
        <v>0</v>
      </c>
      <c r="AB2316" s="91">
        <f t="shared" si="1077"/>
        <v>0</v>
      </c>
      <c r="AC2316" s="81">
        <f t="shared" si="1078"/>
        <v>1</v>
      </c>
      <c r="AD2316" s="81">
        <f t="shared" si="1079"/>
        <v>52</v>
      </c>
      <c r="AE2316" s="81" t="str">
        <f t="shared" si="1080"/>
        <v>1-52</v>
      </c>
      <c r="AF2316" s="152">
        <f t="shared" si="1081"/>
        <v>0</v>
      </c>
      <c r="AG2316" s="153">
        <f t="shared" si="1082"/>
        <v>0</v>
      </c>
      <c r="AH2316" s="85">
        <f t="shared" si="1083"/>
        <v>0</v>
      </c>
      <c r="AI2316" s="81">
        <f t="shared" si="1084"/>
        <v>52</v>
      </c>
    </row>
    <row r="2317" spans="2:35" x14ac:dyDescent="0.25">
      <c r="B2317" s="50"/>
      <c r="C2317" s="85"/>
      <c r="D2317" s="283">
        <f t="shared" si="1069"/>
        <v>0</v>
      </c>
      <c r="E2317" s="50"/>
      <c r="F2317" s="50"/>
      <c r="G2317" s="50"/>
      <c r="H2317" s="50"/>
      <c r="I2317" s="50"/>
      <c r="J2317" s="50"/>
      <c r="K2317" s="50"/>
      <c r="L2317" s="50"/>
      <c r="M2317" s="50"/>
      <c r="N2317" s="50"/>
      <c r="O2317" s="50"/>
      <c r="P2317" s="50"/>
      <c r="Q2317" s="50"/>
      <c r="R2317" s="50"/>
      <c r="S2317" s="50"/>
      <c r="T2317" s="50"/>
      <c r="U2317" s="151">
        <f t="shared" si="1070"/>
        <v>0</v>
      </c>
      <c r="V2317" s="50">
        <f t="shared" si="1071"/>
        <v>0</v>
      </c>
      <c r="W2317" s="152">
        <f t="shared" si="1072"/>
        <v>0</v>
      </c>
      <c r="X2317" s="152">
        <f t="shared" si="1073"/>
        <v>0</v>
      </c>
      <c r="Y2317" s="134">
        <f t="shared" si="1074"/>
        <v>1</v>
      </c>
      <c r="Z2317" s="152">
        <f t="shared" si="1075"/>
        <v>0</v>
      </c>
      <c r="AA2317" s="152">
        <f t="shared" si="1076"/>
        <v>0</v>
      </c>
      <c r="AB2317" s="91">
        <f t="shared" si="1077"/>
        <v>0</v>
      </c>
      <c r="AC2317" s="81">
        <f t="shared" si="1078"/>
        <v>1</v>
      </c>
      <c r="AD2317" s="81">
        <f t="shared" si="1079"/>
        <v>52</v>
      </c>
      <c r="AE2317" s="81" t="str">
        <f t="shared" si="1080"/>
        <v>1-52</v>
      </c>
      <c r="AF2317" s="152">
        <f t="shared" si="1081"/>
        <v>0</v>
      </c>
      <c r="AG2317" s="153">
        <f t="shared" si="1082"/>
        <v>0</v>
      </c>
      <c r="AH2317" s="85">
        <f t="shared" si="1083"/>
        <v>0</v>
      </c>
      <c r="AI2317" s="81">
        <f t="shared" si="1084"/>
        <v>52</v>
      </c>
    </row>
    <row r="2318" spans="2:35" x14ac:dyDescent="0.25">
      <c r="B2318" s="50"/>
      <c r="C2318" s="85"/>
      <c r="D2318" s="283">
        <f t="shared" si="1069"/>
        <v>0</v>
      </c>
      <c r="E2318" s="50"/>
      <c r="F2318" s="50"/>
      <c r="G2318" s="50"/>
      <c r="H2318" s="50"/>
      <c r="I2318" s="50"/>
      <c r="J2318" s="50"/>
      <c r="K2318" s="50"/>
      <c r="L2318" s="50"/>
      <c r="M2318" s="50"/>
      <c r="N2318" s="50"/>
      <c r="O2318" s="50"/>
      <c r="P2318" s="50"/>
      <c r="Q2318" s="50"/>
      <c r="R2318" s="50"/>
      <c r="S2318" s="50"/>
      <c r="T2318" s="50"/>
      <c r="U2318" s="151">
        <f t="shared" si="1070"/>
        <v>0</v>
      </c>
      <c r="V2318" s="50">
        <f t="shared" si="1071"/>
        <v>0</v>
      </c>
      <c r="W2318" s="152">
        <f t="shared" si="1072"/>
        <v>0</v>
      </c>
      <c r="X2318" s="152">
        <f t="shared" si="1073"/>
        <v>0</v>
      </c>
      <c r="Y2318" s="134">
        <f t="shared" si="1074"/>
        <v>1</v>
      </c>
      <c r="Z2318" s="152">
        <f t="shared" si="1075"/>
        <v>0</v>
      </c>
      <c r="AA2318" s="152">
        <f t="shared" si="1076"/>
        <v>0</v>
      </c>
      <c r="AB2318" s="91">
        <f t="shared" si="1077"/>
        <v>0</v>
      </c>
      <c r="AC2318" s="81">
        <f t="shared" si="1078"/>
        <v>1</v>
      </c>
      <c r="AD2318" s="81">
        <f t="shared" si="1079"/>
        <v>52</v>
      </c>
      <c r="AE2318" s="81" t="str">
        <f t="shared" si="1080"/>
        <v>1-52</v>
      </c>
      <c r="AF2318" s="152">
        <f t="shared" si="1081"/>
        <v>0</v>
      </c>
      <c r="AG2318" s="153">
        <f t="shared" si="1082"/>
        <v>0</v>
      </c>
      <c r="AH2318" s="85">
        <f t="shared" si="1083"/>
        <v>0</v>
      </c>
      <c r="AI2318" s="81">
        <f t="shared" si="1084"/>
        <v>52</v>
      </c>
    </row>
    <row r="2319" spans="2:35" x14ac:dyDescent="0.25">
      <c r="B2319" s="50"/>
      <c r="C2319" s="85"/>
      <c r="D2319" s="283">
        <f t="shared" si="1069"/>
        <v>0</v>
      </c>
      <c r="E2319" s="50"/>
      <c r="F2319" s="50"/>
      <c r="G2319" s="50"/>
      <c r="H2319" s="50"/>
      <c r="I2319" s="50"/>
      <c r="J2319" s="50"/>
      <c r="K2319" s="50"/>
      <c r="L2319" s="50"/>
      <c r="M2319" s="50"/>
      <c r="N2319" s="50"/>
      <c r="O2319" s="50"/>
      <c r="P2319" s="50"/>
      <c r="Q2319" s="50"/>
      <c r="R2319" s="50"/>
      <c r="S2319" s="50"/>
      <c r="T2319" s="50"/>
      <c r="U2319" s="151">
        <f t="shared" si="1070"/>
        <v>0</v>
      </c>
      <c r="V2319" s="50">
        <f t="shared" si="1071"/>
        <v>0</v>
      </c>
      <c r="W2319" s="152">
        <f t="shared" si="1072"/>
        <v>0</v>
      </c>
      <c r="X2319" s="152">
        <f t="shared" si="1073"/>
        <v>0</v>
      </c>
      <c r="Y2319" s="134">
        <f t="shared" si="1074"/>
        <v>1</v>
      </c>
      <c r="Z2319" s="152">
        <f t="shared" si="1075"/>
        <v>0</v>
      </c>
      <c r="AA2319" s="152">
        <f t="shared" si="1076"/>
        <v>0</v>
      </c>
      <c r="AB2319" s="91">
        <f t="shared" si="1077"/>
        <v>0</v>
      </c>
      <c r="AC2319" s="81">
        <f t="shared" si="1078"/>
        <v>1</v>
      </c>
      <c r="AD2319" s="81">
        <f t="shared" si="1079"/>
        <v>52</v>
      </c>
      <c r="AE2319" s="81" t="str">
        <f t="shared" si="1080"/>
        <v>1-52</v>
      </c>
      <c r="AF2319" s="152">
        <f t="shared" si="1081"/>
        <v>0</v>
      </c>
      <c r="AG2319" s="153">
        <f t="shared" si="1082"/>
        <v>0</v>
      </c>
      <c r="AH2319" s="85">
        <f t="shared" si="1083"/>
        <v>0</v>
      </c>
      <c r="AI2319" s="81">
        <f t="shared" si="1084"/>
        <v>52</v>
      </c>
    </row>
    <row r="2320" spans="2:35" x14ac:dyDescent="0.25">
      <c r="B2320" s="50"/>
      <c r="C2320" s="85"/>
      <c r="D2320" s="283">
        <f t="shared" si="1069"/>
        <v>0</v>
      </c>
      <c r="E2320" s="50"/>
      <c r="F2320" s="50"/>
      <c r="G2320" s="50"/>
      <c r="H2320" s="50"/>
      <c r="I2320" s="50"/>
      <c r="J2320" s="50"/>
      <c r="K2320" s="50"/>
      <c r="L2320" s="50"/>
      <c r="M2320" s="50"/>
      <c r="N2320" s="50"/>
      <c r="O2320" s="50"/>
      <c r="P2320" s="50"/>
      <c r="Q2320" s="50"/>
      <c r="R2320" s="50"/>
      <c r="S2320" s="50"/>
      <c r="T2320" s="50"/>
      <c r="U2320" s="151">
        <f t="shared" si="1070"/>
        <v>0</v>
      </c>
      <c r="V2320" s="50">
        <f t="shared" si="1071"/>
        <v>0</v>
      </c>
      <c r="W2320" s="152">
        <f t="shared" si="1072"/>
        <v>0</v>
      </c>
      <c r="X2320" s="152">
        <f t="shared" si="1073"/>
        <v>0</v>
      </c>
      <c r="Y2320" s="134">
        <f t="shared" si="1074"/>
        <v>1</v>
      </c>
      <c r="Z2320" s="152">
        <f t="shared" si="1075"/>
        <v>0</v>
      </c>
      <c r="AA2320" s="152">
        <f t="shared" si="1076"/>
        <v>0</v>
      </c>
      <c r="AB2320" s="91">
        <f t="shared" si="1077"/>
        <v>0</v>
      </c>
      <c r="AC2320" s="81">
        <f t="shared" si="1078"/>
        <v>1</v>
      </c>
      <c r="AD2320" s="81">
        <f t="shared" si="1079"/>
        <v>52</v>
      </c>
      <c r="AE2320" s="81" t="str">
        <f t="shared" si="1080"/>
        <v>1-52</v>
      </c>
      <c r="AF2320" s="152">
        <f t="shared" si="1081"/>
        <v>0</v>
      </c>
      <c r="AG2320" s="153">
        <f t="shared" si="1082"/>
        <v>0</v>
      </c>
      <c r="AH2320" s="85">
        <f t="shared" si="1083"/>
        <v>0</v>
      </c>
      <c r="AI2320" s="81">
        <f t="shared" si="1084"/>
        <v>52</v>
      </c>
    </row>
    <row r="2321" spans="2:35" x14ac:dyDescent="0.25">
      <c r="B2321" s="50"/>
      <c r="C2321" s="85"/>
      <c r="D2321" s="283">
        <f t="shared" si="1069"/>
        <v>0</v>
      </c>
      <c r="E2321" s="50"/>
      <c r="F2321" s="50"/>
      <c r="G2321" s="50"/>
      <c r="H2321" s="50"/>
      <c r="I2321" s="50"/>
      <c r="J2321" s="50"/>
      <c r="K2321" s="50"/>
      <c r="L2321" s="50"/>
      <c r="M2321" s="50"/>
      <c r="N2321" s="50"/>
      <c r="O2321" s="50"/>
      <c r="P2321" s="50"/>
      <c r="Q2321" s="50"/>
      <c r="R2321" s="50"/>
      <c r="S2321" s="50"/>
      <c r="T2321" s="50"/>
      <c r="U2321" s="151">
        <f t="shared" si="1070"/>
        <v>0</v>
      </c>
      <c r="V2321" s="50">
        <f t="shared" si="1071"/>
        <v>0</v>
      </c>
      <c r="W2321" s="152">
        <f t="shared" si="1072"/>
        <v>0</v>
      </c>
      <c r="X2321" s="152">
        <f t="shared" si="1073"/>
        <v>0</v>
      </c>
      <c r="Y2321" s="134">
        <f t="shared" si="1074"/>
        <v>1</v>
      </c>
      <c r="Z2321" s="152">
        <f t="shared" si="1075"/>
        <v>0</v>
      </c>
      <c r="AA2321" s="152">
        <f t="shared" si="1076"/>
        <v>0</v>
      </c>
      <c r="AB2321" s="91">
        <f t="shared" si="1077"/>
        <v>0</v>
      </c>
      <c r="AC2321" s="81">
        <f t="shared" si="1078"/>
        <v>1</v>
      </c>
      <c r="AD2321" s="81">
        <f t="shared" si="1079"/>
        <v>52</v>
      </c>
      <c r="AE2321" s="81" t="str">
        <f t="shared" si="1080"/>
        <v>1-52</v>
      </c>
      <c r="AF2321" s="152">
        <f t="shared" si="1081"/>
        <v>0</v>
      </c>
      <c r="AG2321" s="153">
        <f t="shared" si="1082"/>
        <v>0</v>
      </c>
      <c r="AH2321" s="85">
        <f t="shared" si="1083"/>
        <v>0</v>
      </c>
      <c r="AI2321" s="81">
        <f t="shared" si="1084"/>
        <v>52</v>
      </c>
    </row>
    <row r="2322" spans="2:35" x14ac:dyDescent="0.25">
      <c r="B2322" s="50"/>
      <c r="C2322" s="85"/>
      <c r="D2322" s="283">
        <f t="shared" si="1069"/>
        <v>0</v>
      </c>
      <c r="E2322" s="50"/>
      <c r="F2322" s="50"/>
      <c r="G2322" s="50"/>
      <c r="H2322" s="50"/>
      <c r="I2322" s="50"/>
      <c r="J2322" s="50"/>
      <c r="K2322" s="50"/>
      <c r="L2322" s="50"/>
      <c r="M2322" s="50"/>
      <c r="N2322" s="50"/>
      <c r="O2322" s="50"/>
      <c r="P2322" s="50"/>
      <c r="Q2322" s="50"/>
      <c r="R2322" s="50"/>
      <c r="S2322" s="50"/>
      <c r="T2322" s="50"/>
      <c r="U2322" s="151">
        <f t="shared" si="1070"/>
        <v>0</v>
      </c>
      <c r="V2322" s="50">
        <f t="shared" si="1071"/>
        <v>0</v>
      </c>
      <c r="W2322" s="152">
        <f t="shared" si="1072"/>
        <v>0</v>
      </c>
      <c r="X2322" s="152">
        <f t="shared" si="1073"/>
        <v>0</v>
      </c>
      <c r="Y2322" s="134">
        <f t="shared" si="1074"/>
        <v>1</v>
      </c>
      <c r="Z2322" s="152">
        <f t="shared" si="1075"/>
        <v>0</v>
      </c>
      <c r="AA2322" s="152">
        <f t="shared" si="1076"/>
        <v>0</v>
      </c>
      <c r="AB2322" s="91">
        <f t="shared" si="1077"/>
        <v>0</v>
      </c>
      <c r="AC2322" s="81">
        <f t="shared" si="1078"/>
        <v>1</v>
      </c>
      <c r="AD2322" s="81">
        <f t="shared" si="1079"/>
        <v>52</v>
      </c>
      <c r="AE2322" s="81" t="str">
        <f t="shared" si="1080"/>
        <v>1-52</v>
      </c>
      <c r="AF2322" s="152">
        <f t="shared" si="1081"/>
        <v>0</v>
      </c>
      <c r="AG2322" s="153">
        <f t="shared" si="1082"/>
        <v>0</v>
      </c>
      <c r="AH2322" s="85">
        <f t="shared" si="1083"/>
        <v>0</v>
      </c>
      <c r="AI2322" s="81">
        <f t="shared" si="1084"/>
        <v>52</v>
      </c>
    </row>
    <row r="2323" spans="2:35" x14ac:dyDescent="0.25">
      <c r="B2323" s="50"/>
      <c r="C2323" s="85"/>
      <c r="D2323" s="283">
        <f t="shared" si="1069"/>
        <v>0</v>
      </c>
      <c r="E2323" s="50"/>
      <c r="F2323" s="50"/>
      <c r="G2323" s="50"/>
      <c r="H2323" s="50"/>
      <c r="I2323" s="50"/>
      <c r="J2323" s="50"/>
      <c r="K2323" s="50"/>
      <c r="L2323" s="50"/>
      <c r="M2323" s="50"/>
      <c r="N2323" s="50"/>
      <c r="O2323" s="50"/>
      <c r="P2323" s="50"/>
      <c r="Q2323" s="50"/>
      <c r="R2323" s="50"/>
      <c r="S2323" s="50"/>
      <c r="T2323" s="50"/>
      <c r="U2323" s="151">
        <f t="shared" si="1070"/>
        <v>0</v>
      </c>
      <c r="V2323" s="50">
        <f t="shared" si="1071"/>
        <v>0</v>
      </c>
      <c r="W2323" s="152">
        <f t="shared" si="1072"/>
        <v>0</v>
      </c>
      <c r="X2323" s="152">
        <f t="shared" si="1073"/>
        <v>0</v>
      </c>
      <c r="Y2323" s="134">
        <f t="shared" si="1074"/>
        <v>1</v>
      </c>
      <c r="Z2323" s="152">
        <f t="shared" si="1075"/>
        <v>0</v>
      </c>
      <c r="AA2323" s="152">
        <f t="shared" si="1076"/>
        <v>0</v>
      </c>
      <c r="AB2323" s="91">
        <f t="shared" si="1077"/>
        <v>0</v>
      </c>
      <c r="AC2323" s="81">
        <f t="shared" si="1078"/>
        <v>1</v>
      </c>
      <c r="AD2323" s="81">
        <f t="shared" si="1079"/>
        <v>52</v>
      </c>
      <c r="AE2323" s="81" t="str">
        <f t="shared" si="1080"/>
        <v>1-52</v>
      </c>
      <c r="AF2323" s="152">
        <f t="shared" si="1081"/>
        <v>0</v>
      </c>
      <c r="AG2323" s="153">
        <f t="shared" si="1082"/>
        <v>0</v>
      </c>
      <c r="AH2323" s="85">
        <f t="shared" si="1083"/>
        <v>0</v>
      </c>
      <c r="AI2323" s="81">
        <f t="shared" si="1084"/>
        <v>52</v>
      </c>
    </row>
    <row r="2324" spans="2:35" x14ac:dyDescent="0.25">
      <c r="B2324" s="50"/>
      <c r="C2324" s="85"/>
      <c r="D2324" s="283">
        <f t="shared" si="1069"/>
        <v>0</v>
      </c>
      <c r="E2324" s="50"/>
      <c r="F2324" s="50"/>
      <c r="G2324" s="50"/>
      <c r="H2324" s="50"/>
      <c r="I2324" s="50"/>
      <c r="J2324" s="50"/>
      <c r="K2324" s="50"/>
      <c r="L2324" s="50"/>
      <c r="M2324" s="50"/>
      <c r="N2324" s="50"/>
      <c r="O2324" s="50"/>
      <c r="P2324" s="50"/>
      <c r="Q2324" s="50"/>
      <c r="R2324" s="50"/>
      <c r="S2324" s="50"/>
      <c r="T2324" s="50"/>
      <c r="U2324" s="151">
        <f t="shared" si="1070"/>
        <v>0</v>
      </c>
      <c r="V2324" s="50">
        <f t="shared" si="1071"/>
        <v>0</v>
      </c>
      <c r="W2324" s="152">
        <f t="shared" si="1072"/>
        <v>0</v>
      </c>
      <c r="X2324" s="152">
        <f t="shared" si="1073"/>
        <v>0</v>
      </c>
      <c r="Y2324" s="134">
        <f t="shared" si="1074"/>
        <v>1</v>
      </c>
      <c r="Z2324" s="152">
        <f t="shared" si="1075"/>
        <v>0</v>
      </c>
      <c r="AA2324" s="152">
        <f t="shared" si="1076"/>
        <v>0</v>
      </c>
      <c r="AB2324" s="91">
        <f t="shared" si="1077"/>
        <v>0</v>
      </c>
      <c r="AC2324" s="81">
        <f t="shared" si="1078"/>
        <v>1</v>
      </c>
      <c r="AD2324" s="81">
        <f t="shared" si="1079"/>
        <v>52</v>
      </c>
      <c r="AE2324" s="81" t="str">
        <f t="shared" si="1080"/>
        <v>1-52</v>
      </c>
      <c r="AF2324" s="152">
        <f t="shared" si="1081"/>
        <v>0</v>
      </c>
      <c r="AG2324" s="153">
        <f t="shared" si="1082"/>
        <v>0</v>
      </c>
      <c r="AH2324" s="85">
        <f t="shared" si="1083"/>
        <v>0</v>
      </c>
      <c r="AI2324" s="81">
        <f t="shared" si="1084"/>
        <v>52</v>
      </c>
    </row>
    <row r="2325" spans="2:35" x14ac:dyDescent="0.25">
      <c r="B2325" s="50"/>
      <c r="C2325" s="85"/>
      <c r="D2325" s="283">
        <f t="shared" si="1069"/>
        <v>0</v>
      </c>
      <c r="E2325" s="50"/>
      <c r="F2325" s="50"/>
      <c r="G2325" s="50"/>
      <c r="H2325" s="50"/>
      <c r="I2325" s="50"/>
      <c r="J2325" s="50"/>
      <c r="K2325" s="50"/>
      <c r="L2325" s="50"/>
      <c r="M2325" s="50"/>
      <c r="N2325" s="50"/>
      <c r="O2325" s="50"/>
      <c r="P2325" s="50"/>
      <c r="Q2325" s="50"/>
      <c r="R2325" s="50"/>
      <c r="S2325" s="50"/>
      <c r="T2325" s="50"/>
      <c r="U2325" s="151">
        <f t="shared" si="1070"/>
        <v>0</v>
      </c>
      <c r="V2325" s="50">
        <f t="shared" si="1071"/>
        <v>0</v>
      </c>
      <c r="W2325" s="152">
        <f t="shared" si="1072"/>
        <v>0</v>
      </c>
      <c r="X2325" s="152">
        <f t="shared" si="1073"/>
        <v>0</v>
      </c>
      <c r="Y2325" s="134">
        <f t="shared" si="1074"/>
        <v>1</v>
      </c>
      <c r="Z2325" s="152">
        <f t="shared" si="1075"/>
        <v>0</v>
      </c>
      <c r="AA2325" s="152">
        <f t="shared" si="1076"/>
        <v>0</v>
      </c>
      <c r="AB2325" s="91">
        <f t="shared" si="1077"/>
        <v>0</v>
      </c>
      <c r="AC2325" s="81">
        <f t="shared" si="1078"/>
        <v>1</v>
      </c>
      <c r="AD2325" s="81">
        <f t="shared" si="1079"/>
        <v>52</v>
      </c>
      <c r="AE2325" s="81" t="str">
        <f t="shared" si="1080"/>
        <v>1-52</v>
      </c>
      <c r="AF2325" s="152">
        <f t="shared" si="1081"/>
        <v>0</v>
      </c>
      <c r="AG2325" s="153">
        <f t="shared" si="1082"/>
        <v>0</v>
      </c>
      <c r="AH2325" s="85">
        <f t="shared" si="1083"/>
        <v>0</v>
      </c>
      <c r="AI2325" s="81">
        <f t="shared" si="1084"/>
        <v>52</v>
      </c>
    </row>
    <row r="2326" spans="2:35" x14ac:dyDescent="0.25">
      <c r="B2326" s="50"/>
      <c r="C2326" s="85"/>
      <c r="D2326" s="283">
        <f t="shared" si="1069"/>
        <v>0</v>
      </c>
      <c r="E2326" s="50"/>
      <c r="F2326" s="50"/>
      <c r="G2326" s="50"/>
      <c r="H2326" s="50"/>
      <c r="I2326" s="50"/>
      <c r="J2326" s="50"/>
      <c r="K2326" s="50"/>
      <c r="L2326" s="50"/>
      <c r="M2326" s="50"/>
      <c r="N2326" s="50"/>
      <c r="O2326" s="50"/>
      <c r="P2326" s="50"/>
      <c r="Q2326" s="50"/>
      <c r="R2326" s="50"/>
      <c r="S2326" s="50"/>
      <c r="T2326" s="50"/>
      <c r="U2326" s="151">
        <f t="shared" si="1070"/>
        <v>0</v>
      </c>
      <c r="V2326" s="50">
        <f t="shared" si="1071"/>
        <v>0</v>
      </c>
      <c r="W2326" s="152">
        <f t="shared" si="1072"/>
        <v>0</v>
      </c>
      <c r="X2326" s="152">
        <f t="shared" si="1073"/>
        <v>0</v>
      </c>
      <c r="Y2326" s="134">
        <f t="shared" si="1074"/>
        <v>1</v>
      </c>
      <c r="Z2326" s="152">
        <f t="shared" si="1075"/>
        <v>0</v>
      </c>
      <c r="AA2326" s="152">
        <f t="shared" si="1076"/>
        <v>0</v>
      </c>
      <c r="AB2326" s="91">
        <f t="shared" si="1077"/>
        <v>0</v>
      </c>
      <c r="AC2326" s="81">
        <f t="shared" si="1078"/>
        <v>1</v>
      </c>
      <c r="AD2326" s="81">
        <f t="shared" si="1079"/>
        <v>52</v>
      </c>
      <c r="AE2326" s="81" t="str">
        <f t="shared" si="1080"/>
        <v>1-52</v>
      </c>
      <c r="AF2326" s="152">
        <f t="shared" si="1081"/>
        <v>0</v>
      </c>
      <c r="AG2326" s="153">
        <f t="shared" si="1082"/>
        <v>0</v>
      </c>
      <c r="AH2326" s="85">
        <f t="shared" si="1083"/>
        <v>0</v>
      </c>
      <c r="AI2326" s="81">
        <f t="shared" si="1084"/>
        <v>52</v>
      </c>
    </row>
    <row r="2327" spans="2:35" x14ac:dyDescent="0.25">
      <c r="B2327" s="50"/>
      <c r="C2327" s="85"/>
      <c r="D2327" s="283">
        <f t="shared" si="1069"/>
        <v>0</v>
      </c>
      <c r="E2327" s="50"/>
      <c r="F2327" s="50"/>
      <c r="G2327" s="50"/>
      <c r="H2327" s="50"/>
      <c r="I2327" s="50"/>
      <c r="J2327" s="50"/>
      <c r="K2327" s="50"/>
      <c r="L2327" s="50"/>
      <c r="M2327" s="50"/>
      <c r="N2327" s="50"/>
      <c r="O2327" s="50"/>
      <c r="P2327" s="50"/>
      <c r="Q2327" s="50"/>
      <c r="R2327" s="50"/>
      <c r="S2327" s="50"/>
      <c r="T2327" s="50"/>
      <c r="U2327" s="151">
        <f t="shared" si="1070"/>
        <v>0</v>
      </c>
      <c r="V2327" s="50">
        <f t="shared" si="1071"/>
        <v>0</v>
      </c>
      <c r="W2327" s="152">
        <f t="shared" si="1072"/>
        <v>0</v>
      </c>
      <c r="X2327" s="152">
        <f t="shared" si="1073"/>
        <v>0</v>
      </c>
      <c r="Y2327" s="134">
        <f t="shared" si="1074"/>
        <v>1</v>
      </c>
      <c r="Z2327" s="152">
        <f t="shared" si="1075"/>
        <v>0</v>
      </c>
      <c r="AA2327" s="152">
        <f t="shared" si="1076"/>
        <v>0</v>
      </c>
      <c r="AB2327" s="91">
        <f t="shared" si="1077"/>
        <v>0</v>
      </c>
      <c r="AC2327" s="81">
        <f t="shared" si="1078"/>
        <v>1</v>
      </c>
      <c r="AD2327" s="81">
        <f t="shared" si="1079"/>
        <v>52</v>
      </c>
      <c r="AE2327" s="81" t="str">
        <f t="shared" si="1080"/>
        <v>1-52</v>
      </c>
      <c r="AF2327" s="152">
        <f t="shared" si="1081"/>
        <v>0</v>
      </c>
      <c r="AG2327" s="153">
        <f t="shared" si="1082"/>
        <v>0</v>
      </c>
      <c r="AH2327" s="85">
        <f t="shared" si="1083"/>
        <v>0</v>
      </c>
      <c r="AI2327" s="81">
        <f t="shared" si="1084"/>
        <v>52</v>
      </c>
    </row>
    <row r="2328" spans="2:35" x14ac:dyDescent="0.25">
      <c r="B2328" s="50"/>
      <c r="C2328" s="85"/>
      <c r="D2328" s="283">
        <f t="shared" si="1069"/>
        <v>0</v>
      </c>
      <c r="E2328" s="50"/>
      <c r="F2328" s="50"/>
      <c r="G2328" s="50"/>
      <c r="H2328" s="50"/>
      <c r="I2328" s="50"/>
      <c r="J2328" s="50"/>
      <c r="K2328" s="50"/>
      <c r="L2328" s="50"/>
      <c r="M2328" s="50"/>
      <c r="N2328" s="50"/>
      <c r="O2328" s="50"/>
      <c r="P2328" s="50"/>
      <c r="Q2328" s="50"/>
      <c r="R2328" s="50"/>
      <c r="S2328" s="50"/>
      <c r="T2328" s="50"/>
      <c r="U2328" s="151">
        <f t="shared" si="1070"/>
        <v>0</v>
      </c>
      <c r="V2328" s="50">
        <f t="shared" si="1071"/>
        <v>0</v>
      </c>
      <c r="W2328" s="152">
        <f t="shared" si="1072"/>
        <v>0</v>
      </c>
      <c r="X2328" s="152">
        <f t="shared" si="1073"/>
        <v>0</v>
      </c>
      <c r="Y2328" s="134">
        <f t="shared" si="1074"/>
        <v>1</v>
      </c>
      <c r="Z2328" s="152">
        <f t="shared" si="1075"/>
        <v>0</v>
      </c>
      <c r="AA2328" s="152">
        <f t="shared" si="1076"/>
        <v>0</v>
      </c>
      <c r="AB2328" s="91">
        <f t="shared" si="1077"/>
        <v>0</v>
      </c>
      <c r="AC2328" s="81">
        <f t="shared" si="1078"/>
        <v>1</v>
      </c>
      <c r="AD2328" s="81">
        <f t="shared" si="1079"/>
        <v>52</v>
      </c>
      <c r="AE2328" s="81" t="str">
        <f t="shared" si="1080"/>
        <v>1-52</v>
      </c>
      <c r="AF2328" s="152">
        <f t="shared" si="1081"/>
        <v>0</v>
      </c>
      <c r="AG2328" s="153">
        <f t="shared" si="1082"/>
        <v>0</v>
      </c>
      <c r="AH2328" s="85">
        <f t="shared" si="1083"/>
        <v>0</v>
      </c>
      <c r="AI2328" s="81">
        <f t="shared" si="1084"/>
        <v>52</v>
      </c>
    </row>
    <row r="2329" spans="2:35" x14ac:dyDescent="0.25">
      <c r="B2329" s="50"/>
      <c r="C2329" s="85"/>
      <c r="D2329" s="283">
        <f t="shared" si="1069"/>
        <v>0</v>
      </c>
      <c r="E2329" s="50"/>
      <c r="F2329" s="50"/>
      <c r="G2329" s="50"/>
      <c r="H2329" s="50"/>
      <c r="I2329" s="50"/>
      <c r="J2329" s="50"/>
      <c r="K2329" s="50"/>
      <c r="L2329" s="50"/>
      <c r="M2329" s="50"/>
      <c r="N2329" s="50"/>
      <c r="O2329" s="50"/>
      <c r="P2329" s="50"/>
      <c r="Q2329" s="50"/>
      <c r="R2329" s="50"/>
      <c r="S2329" s="50"/>
      <c r="T2329" s="50"/>
      <c r="U2329" s="151">
        <f t="shared" si="1070"/>
        <v>0</v>
      </c>
      <c r="V2329" s="50">
        <f t="shared" si="1071"/>
        <v>0</v>
      </c>
      <c r="W2329" s="152">
        <f t="shared" si="1072"/>
        <v>0</v>
      </c>
      <c r="X2329" s="152">
        <f t="shared" si="1073"/>
        <v>0</v>
      </c>
      <c r="Y2329" s="134">
        <f t="shared" si="1074"/>
        <v>1</v>
      </c>
      <c r="Z2329" s="152">
        <f t="shared" si="1075"/>
        <v>0</v>
      </c>
      <c r="AA2329" s="152">
        <f t="shared" si="1076"/>
        <v>0</v>
      </c>
      <c r="AB2329" s="91">
        <f t="shared" si="1077"/>
        <v>0</v>
      </c>
      <c r="AC2329" s="81">
        <f t="shared" si="1078"/>
        <v>1</v>
      </c>
      <c r="AD2329" s="81">
        <f t="shared" si="1079"/>
        <v>52</v>
      </c>
      <c r="AE2329" s="81" t="str">
        <f t="shared" si="1080"/>
        <v>1-52</v>
      </c>
      <c r="AF2329" s="152">
        <f t="shared" si="1081"/>
        <v>0</v>
      </c>
      <c r="AG2329" s="153">
        <f t="shared" si="1082"/>
        <v>0</v>
      </c>
      <c r="AH2329" s="85">
        <f t="shared" si="1083"/>
        <v>0</v>
      </c>
      <c r="AI2329" s="81">
        <f t="shared" si="1084"/>
        <v>52</v>
      </c>
    </row>
    <row r="2330" spans="2:35" x14ac:dyDescent="0.25">
      <c r="B2330" s="50"/>
      <c r="C2330" s="85"/>
      <c r="D2330" s="283">
        <f t="shared" si="1069"/>
        <v>0</v>
      </c>
      <c r="E2330" s="50"/>
      <c r="F2330" s="50"/>
      <c r="G2330" s="50"/>
      <c r="H2330" s="50"/>
      <c r="I2330" s="50"/>
      <c r="J2330" s="50"/>
      <c r="K2330" s="50"/>
      <c r="L2330" s="50"/>
      <c r="M2330" s="50"/>
      <c r="N2330" s="50"/>
      <c r="O2330" s="50"/>
      <c r="P2330" s="50"/>
      <c r="Q2330" s="50"/>
      <c r="R2330" s="50"/>
      <c r="S2330" s="50"/>
      <c r="T2330" s="50"/>
      <c r="U2330" s="151">
        <f t="shared" si="1070"/>
        <v>0</v>
      </c>
      <c r="V2330" s="50">
        <f t="shared" si="1071"/>
        <v>0</v>
      </c>
      <c r="W2330" s="152">
        <f t="shared" si="1072"/>
        <v>0</v>
      </c>
      <c r="X2330" s="152">
        <f t="shared" si="1073"/>
        <v>0</v>
      </c>
      <c r="Y2330" s="134">
        <f t="shared" si="1074"/>
        <v>1</v>
      </c>
      <c r="Z2330" s="152">
        <f t="shared" si="1075"/>
        <v>0</v>
      </c>
      <c r="AA2330" s="152">
        <f t="shared" si="1076"/>
        <v>0</v>
      </c>
      <c r="AB2330" s="91">
        <f t="shared" si="1077"/>
        <v>0</v>
      </c>
      <c r="AC2330" s="81">
        <f t="shared" si="1078"/>
        <v>1</v>
      </c>
      <c r="AD2330" s="81">
        <f t="shared" si="1079"/>
        <v>52</v>
      </c>
      <c r="AE2330" s="81" t="str">
        <f t="shared" si="1080"/>
        <v>1-52</v>
      </c>
      <c r="AF2330" s="152">
        <f t="shared" si="1081"/>
        <v>0</v>
      </c>
      <c r="AG2330" s="153">
        <f t="shared" si="1082"/>
        <v>0</v>
      </c>
      <c r="AH2330" s="85">
        <f t="shared" si="1083"/>
        <v>0</v>
      </c>
      <c r="AI2330" s="81">
        <f t="shared" si="1084"/>
        <v>52</v>
      </c>
    </row>
    <row r="2331" spans="2:35" x14ac:dyDescent="0.25">
      <c r="B2331" s="50"/>
      <c r="C2331" s="85"/>
      <c r="D2331" s="283">
        <f t="shared" si="1069"/>
        <v>0</v>
      </c>
      <c r="E2331" s="50"/>
      <c r="F2331" s="50"/>
      <c r="G2331" s="50"/>
      <c r="H2331" s="50"/>
      <c r="I2331" s="50"/>
      <c r="J2331" s="50"/>
      <c r="K2331" s="50"/>
      <c r="L2331" s="50"/>
      <c r="M2331" s="50"/>
      <c r="N2331" s="50"/>
      <c r="O2331" s="50"/>
      <c r="P2331" s="50"/>
      <c r="Q2331" s="50"/>
      <c r="R2331" s="50"/>
      <c r="S2331" s="50"/>
      <c r="T2331" s="50"/>
      <c r="U2331" s="151">
        <f t="shared" si="1070"/>
        <v>0</v>
      </c>
      <c r="V2331" s="50">
        <f t="shared" si="1071"/>
        <v>0</v>
      </c>
      <c r="W2331" s="152">
        <f t="shared" si="1072"/>
        <v>0</v>
      </c>
      <c r="X2331" s="152">
        <f t="shared" si="1073"/>
        <v>0</v>
      </c>
      <c r="Y2331" s="134">
        <f t="shared" si="1074"/>
        <v>1</v>
      </c>
      <c r="Z2331" s="152">
        <f t="shared" si="1075"/>
        <v>0</v>
      </c>
      <c r="AA2331" s="152">
        <f t="shared" si="1076"/>
        <v>0</v>
      </c>
      <c r="AB2331" s="91">
        <f t="shared" si="1077"/>
        <v>0</v>
      </c>
      <c r="AC2331" s="81">
        <f t="shared" si="1078"/>
        <v>1</v>
      </c>
      <c r="AD2331" s="81">
        <f t="shared" si="1079"/>
        <v>52</v>
      </c>
      <c r="AE2331" s="81" t="str">
        <f t="shared" si="1080"/>
        <v>1-52</v>
      </c>
      <c r="AF2331" s="152">
        <f t="shared" si="1081"/>
        <v>0</v>
      </c>
      <c r="AG2331" s="153">
        <f t="shared" si="1082"/>
        <v>0</v>
      </c>
      <c r="AH2331" s="85">
        <f t="shared" si="1083"/>
        <v>0</v>
      </c>
      <c r="AI2331" s="81">
        <f t="shared" si="1084"/>
        <v>52</v>
      </c>
    </row>
    <row r="2332" spans="2:35" x14ac:dyDescent="0.25">
      <c r="B2332" s="50"/>
      <c r="C2332" s="85"/>
      <c r="D2332" s="283">
        <f t="shared" si="1069"/>
        <v>0</v>
      </c>
      <c r="E2332" s="50"/>
      <c r="F2332" s="50"/>
      <c r="G2332" s="50"/>
      <c r="H2332" s="50"/>
      <c r="I2332" s="50"/>
      <c r="J2332" s="50"/>
      <c r="K2332" s="50"/>
      <c r="L2332" s="50"/>
      <c r="M2332" s="50"/>
      <c r="N2332" s="50"/>
      <c r="O2332" s="50"/>
      <c r="P2332" s="50"/>
      <c r="Q2332" s="50"/>
      <c r="R2332" s="50"/>
      <c r="S2332" s="50"/>
      <c r="T2332" s="50"/>
      <c r="U2332" s="151">
        <f t="shared" si="1070"/>
        <v>0</v>
      </c>
      <c r="V2332" s="50">
        <f t="shared" si="1071"/>
        <v>0</v>
      </c>
      <c r="W2332" s="152">
        <f t="shared" si="1072"/>
        <v>0</v>
      </c>
      <c r="X2332" s="152">
        <f t="shared" si="1073"/>
        <v>0</v>
      </c>
      <c r="Y2332" s="134">
        <f t="shared" si="1074"/>
        <v>1</v>
      </c>
      <c r="Z2332" s="152">
        <f t="shared" si="1075"/>
        <v>0</v>
      </c>
      <c r="AA2332" s="152">
        <f t="shared" si="1076"/>
        <v>0</v>
      </c>
      <c r="AB2332" s="91">
        <f t="shared" si="1077"/>
        <v>0</v>
      </c>
      <c r="AC2332" s="81">
        <f t="shared" si="1078"/>
        <v>1</v>
      </c>
      <c r="AD2332" s="81">
        <f t="shared" si="1079"/>
        <v>52</v>
      </c>
      <c r="AE2332" s="81" t="str">
        <f t="shared" si="1080"/>
        <v>1-52</v>
      </c>
      <c r="AF2332" s="152">
        <f t="shared" si="1081"/>
        <v>0</v>
      </c>
      <c r="AG2332" s="153">
        <f t="shared" si="1082"/>
        <v>0</v>
      </c>
      <c r="AH2332" s="85">
        <f t="shared" si="1083"/>
        <v>0</v>
      </c>
      <c r="AI2332" s="81">
        <f t="shared" si="1084"/>
        <v>52</v>
      </c>
    </row>
    <row r="2333" spans="2:35" x14ac:dyDescent="0.25">
      <c r="B2333" s="50"/>
      <c r="C2333" s="85"/>
      <c r="D2333" s="283">
        <f t="shared" ref="D2333:D2396" si="1085">IF(C2333=C2334,0,1)</f>
        <v>0</v>
      </c>
      <c r="E2333" s="50"/>
      <c r="F2333" s="50"/>
      <c r="G2333" s="50"/>
      <c r="H2333" s="50"/>
      <c r="I2333" s="50"/>
      <c r="J2333" s="50"/>
      <c r="K2333" s="50"/>
      <c r="L2333" s="50"/>
      <c r="M2333" s="50"/>
      <c r="N2333" s="50"/>
      <c r="O2333" s="50"/>
      <c r="P2333" s="50"/>
      <c r="Q2333" s="50"/>
      <c r="R2333" s="50"/>
      <c r="S2333" s="50"/>
      <c r="T2333" s="50"/>
      <c r="U2333" s="151">
        <f t="shared" ref="U2333:U2396" si="1086">+J2333-I2333</f>
        <v>0</v>
      </c>
      <c r="V2333" s="50">
        <f t="shared" ref="V2333:V2396" si="1087">IF(AND(G2333&lt;&gt;"",H2333&lt;&gt;""),1,0)</f>
        <v>0</v>
      </c>
      <c r="W2333" s="152">
        <f t="shared" ref="W2333:W2396" si="1088">IF(OR(V2333=0,G2333="",H2333=""),0,IF(AND(V2333=1,U2333&lt;1,I2333=J2333,(H2333-G2333)&lt;=0.2075),H2333-G2333,IF(AND(V2333=1,U2333&lt;1,I2333=J2333,(H2333-G2333)&gt;0.2075),H2333-G2333-0.083,IF(AND(V2333=1,U2333&gt;1),((U2333-1)*0.3541)+(H2333-$AE$5)+($AF$5-G2333-0.083),IF(AND(V2333=1,U2333=1,I2333&lt;&gt;J2333,(H2333-G2333)&lt;=0.332),(H2333-$AE$5)+($AF$5-G2333)-0.166,(H2333-$AE$5)+($AF$5-G2333))))))</f>
        <v>0</v>
      </c>
      <c r="X2333" s="152">
        <f t="shared" ref="X2333:X2396" si="1089">IF(OR(V2333=0,G2333="",H2333=""),0,IF(AND(V2333=1,U2333&lt;1,I2333=J2333,(H2333-G2333)&lt;=0.2075),H2333-G2333,IF(AND(V2333=1,U2333&lt;1,I2333=J2333,(H2333-G2333)&gt;0.2075),H2333-G2333-0.04167,IF(AND(V2333=1,U2333&gt;1),((U2333-1)*0.583)+(H2333-$AE$3)+($AF$3-G2333-0.04167),IF(AND(V2333=1,U2333=1,I2333&lt;&gt;J2333,(H2333-G2333)&lt;=0.332),(H2333-$AE$3)+($AF$3-G2333)-0.166,(H2333-$AE$3)+($AF$3-G2333))))))</f>
        <v>0</v>
      </c>
      <c r="Y2333" s="134">
        <f t="shared" ref="Y2333:Y2396" si="1090">IFERROR(IF(H2333&gt;VLOOKUP(T2333,$AH$2:$AI$5,2,0),0,1),1)</f>
        <v>1</v>
      </c>
      <c r="Z2333" s="152">
        <f t="shared" ref="Z2333:Z2396" si="1091">IF(Y2333=1,0,($AF$3-H2333))</f>
        <v>0</v>
      </c>
      <c r="AA2333" s="152">
        <f t="shared" ref="AA2333:AA2396" si="1092">X2333+Z2333</f>
        <v>0</v>
      </c>
      <c r="AB2333" s="91">
        <f t="shared" ref="AB2333:AB2396" si="1093">DAY(J2333)</f>
        <v>0</v>
      </c>
      <c r="AC2333" s="81">
        <f t="shared" ref="AC2333:AC2396" si="1094">MONTH(J2333)</f>
        <v>1</v>
      </c>
      <c r="AD2333" s="81">
        <f t="shared" ref="AD2333:AD2396" si="1095">WEEKNUM(J2333,21)</f>
        <v>52</v>
      </c>
      <c r="AE2333" s="81" t="str">
        <f t="shared" ref="AE2333:AE2396" si="1096">AC2333&amp;"-"&amp;AD2333</f>
        <v>1-52</v>
      </c>
      <c r="AF2333" s="152">
        <f t="shared" ref="AF2333:AF2396" si="1097">IFERROR(IF(OR(AH2333=0,M2333="",N2333=""),0,IF(AND(AH2333=1,AG2333&lt;1,K2333=L2333,(N2333-M2333)&lt;=0.2075),N2333-M2333,IF(AND(AH2333=1,AG2333&lt;1,K2333=L2333,(N2333-M2333)&gt;0.2075),N2333-M2333-0.083,IF(AND(AH2333=1,AG2333&gt;1),((AG2333-1)*0.3541)+(N2333-$AE$5)+($AF$5-M2333-0.083),IF(AND(AH2333=1,AG2333=1,K2333&lt;&gt;L2333,(N2333-M2333)&lt;=0.332),(N2333-$AE$5)+($AF$5-M2333)-0.166,(N2333-$AE$5)+($AF$5-M2333)))))),"")</f>
        <v>0</v>
      </c>
      <c r="AG2333" s="153">
        <f t="shared" ref="AG2333:AG2396" si="1098">(L2333-K2333)</f>
        <v>0</v>
      </c>
      <c r="AH2333" s="85">
        <f t="shared" ref="AH2333:AH2396" si="1099">IF(AND(R2333&lt;&gt;"",S2333&lt;&gt;""),1,0)</f>
        <v>0</v>
      </c>
      <c r="AI2333" s="81">
        <f t="shared" ref="AI2333:AI2396" si="1100">WEEKNUM(L2333,21)</f>
        <v>52</v>
      </c>
    </row>
    <row r="2334" spans="2:35" x14ac:dyDescent="0.25">
      <c r="B2334" s="50"/>
      <c r="C2334" s="85"/>
      <c r="D2334" s="283">
        <f t="shared" si="1085"/>
        <v>0</v>
      </c>
      <c r="E2334" s="50"/>
      <c r="F2334" s="50"/>
      <c r="G2334" s="50"/>
      <c r="H2334" s="50"/>
      <c r="I2334" s="50"/>
      <c r="J2334" s="50"/>
      <c r="K2334" s="50"/>
      <c r="L2334" s="50"/>
      <c r="M2334" s="50"/>
      <c r="N2334" s="50"/>
      <c r="O2334" s="50"/>
      <c r="P2334" s="50"/>
      <c r="Q2334" s="50"/>
      <c r="R2334" s="50"/>
      <c r="S2334" s="50"/>
      <c r="T2334" s="50"/>
      <c r="U2334" s="151">
        <f t="shared" si="1086"/>
        <v>0</v>
      </c>
      <c r="V2334" s="50">
        <f t="shared" si="1087"/>
        <v>0</v>
      </c>
      <c r="W2334" s="152">
        <f t="shared" si="1088"/>
        <v>0</v>
      </c>
      <c r="X2334" s="152">
        <f t="shared" si="1089"/>
        <v>0</v>
      </c>
      <c r="Y2334" s="134">
        <f t="shared" si="1090"/>
        <v>1</v>
      </c>
      <c r="Z2334" s="152">
        <f t="shared" si="1091"/>
        <v>0</v>
      </c>
      <c r="AA2334" s="152">
        <f t="shared" si="1092"/>
        <v>0</v>
      </c>
      <c r="AB2334" s="91">
        <f t="shared" si="1093"/>
        <v>0</v>
      </c>
      <c r="AC2334" s="81">
        <f t="shared" si="1094"/>
        <v>1</v>
      </c>
      <c r="AD2334" s="81">
        <f t="shared" si="1095"/>
        <v>52</v>
      </c>
      <c r="AE2334" s="81" t="str">
        <f t="shared" si="1096"/>
        <v>1-52</v>
      </c>
      <c r="AF2334" s="152">
        <f t="shared" si="1097"/>
        <v>0</v>
      </c>
      <c r="AG2334" s="153">
        <f t="shared" si="1098"/>
        <v>0</v>
      </c>
      <c r="AH2334" s="85">
        <f t="shared" si="1099"/>
        <v>0</v>
      </c>
      <c r="AI2334" s="81">
        <f t="shared" si="1100"/>
        <v>52</v>
      </c>
    </row>
    <row r="2335" spans="2:35" x14ac:dyDescent="0.25">
      <c r="B2335" s="50"/>
      <c r="C2335" s="85"/>
      <c r="D2335" s="283">
        <f t="shared" si="1085"/>
        <v>0</v>
      </c>
      <c r="E2335" s="50"/>
      <c r="F2335" s="50"/>
      <c r="G2335" s="50"/>
      <c r="H2335" s="50"/>
      <c r="I2335" s="50"/>
      <c r="J2335" s="50"/>
      <c r="K2335" s="50"/>
      <c r="L2335" s="50"/>
      <c r="M2335" s="50"/>
      <c r="N2335" s="50"/>
      <c r="O2335" s="50"/>
      <c r="P2335" s="50"/>
      <c r="Q2335" s="50"/>
      <c r="R2335" s="50"/>
      <c r="S2335" s="50"/>
      <c r="T2335" s="50"/>
      <c r="U2335" s="151">
        <f t="shared" si="1086"/>
        <v>0</v>
      </c>
      <c r="V2335" s="50">
        <f t="shared" si="1087"/>
        <v>0</v>
      </c>
      <c r="W2335" s="152">
        <f t="shared" si="1088"/>
        <v>0</v>
      </c>
      <c r="X2335" s="152">
        <f t="shared" si="1089"/>
        <v>0</v>
      </c>
      <c r="Y2335" s="134">
        <f t="shared" si="1090"/>
        <v>1</v>
      </c>
      <c r="Z2335" s="152">
        <f t="shared" si="1091"/>
        <v>0</v>
      </c>
      <c r="AA2335" s="152">
        <f t="shared" si="1092"/>
        <v>0</v>
      </c>
      <c r="AB2335" s="91">
        <f t="shared" si="1093"/>
        <v>0</v>
      </c>
      <c r="AC2335" s="81">
        <f t="shared" si="1094"/>
        <v>1</v>
      </c>
      <c r="AD2335" s="81">
        <f t="shared" si="1095"/>
        <v>52</v>
      </c>
      <c r="AE2335" s="81" t="str">
        <f t="shared" si="1096"/>
        <v>1-52</v>
      </c>
      <c r="AF2335" s="152">
        <f t="shared" si="1097"/>
        <v>0</v>
      </c>
      <c r="AG2335" s="153">
        <f t="shared" si="1098"/>
        <v>0</v>
      </c>
      <c r="AH2335" s="85">
        <f t="shared" si="1099"/>
        <v>0</v>
      </c>
      <c r="AI2335" s="81">
        <f t="shared" si="1100"/>
        <v>52</v>
      </c>
    </row>
    <row r="2336" spans="2:35" x14ac:dyDescent="0.25">
      <c r="B2336" s="50"/>
      <c r="C2336" s="85"/>
      <c r="D2336" s="283">
        <f t="shared" si="1085"/>
        <v>0</v>
      </c>
      <c r="E2336" s="50"/>
      <c r="F2336" s="50"/>
      <c r="G2336" s="50"/>
      <c r="H2336" s="50"/>
      <c r="I2336" s="50"/>
      <c r="J2336" s="50"/>
      <c r="K2336" s="50"/>
      <c r="L2336" s="50"/>
      <c r="M2336" s="50"/>
      <c r="N2336" s="50"/>
      <c r="O2336" s="50"/>
      <c r="P2336" s="50"/>
      <c r="Q2336" s="50"/>
      <c r="R2336" s="50"/>
      <c r="S2336" s="50"/>
      <c r="T2336" s="50"/>
      <c r="U2336" s="151">
        <f t="shared" si="1086"/>
        <v>0</v>
      </c>
      <c r="V2336" s="50">
        <f t="shared" si="1087"/>
        <v>0</v>
      </c>
      <c r="W2336" s="152">
        <f t="shared" si="1088"/>
        <v>0</v>
      </c>
      <c r="X2336" s="152">
        <f t="shared" si="1089"/>
        <v>0</v>
      </c>
      <c r="Y2336" s="134">
        <f t="shared" si="1090"/>
        <v>1</v>
      </c>
      <c r="Z2336" s="152">
        <f t="shared" si="1091"/>
        <v>0</v>
      </c>
      <c r="AA2336" s="152">
        <f t="shared" si="1092"/>
        <v>0</v>
      </c>
      <c r="AB2336" s="91">
        <f t="shared" si="1093"/>
        <v>0</v>
      </c>
      <c r="AC2336" s="81">
        <f t="shared" si="1094"/>
        <v>1</v>
      </c>
      <c r="AD2336" s="81">
        <f t="shared" si="1095"/>
        <v>52</v>
      </c>
      <c r="AE2336" s="81" t="str">
        <f t="shared" si="1096"/>
        <v>1-52</v>
      </c>
      <c r="AF2336" s="152">
        <f t="shared" si="1097"/>
        <v>0</v>
      </c>
      <c r="AG2336" s="153">
        <f t="shared" si="1098"/>
        <v>0</v>
      </c>
      <c r="AH2336" s="85">
        <f t="shared" si="1099"/>
        <v>0</v>
      </c>
      <c r="AI2336" s="81">
        <f t="shared" si="1100"/>
        <v>52</v>
      </c>
    </row>
    <row r="2337" spans="2:35" x14ac:dyDescent="0.25">
      <c r="B2337" s="50"/>
      <c r="C2337" s="85"/>
      <c r="D2337" s="283">
        <f t="shared" si="1085"/>
        <v>0</v>
      </c>
      <c r="E2337" s="50"/>
      <c r="F2337" s="50"/>
      <c r="G2337" s="50"/>
      <c r="H2337" s="50"/>
      <c r="I2337" s="50"/>
      <c r="J2337" s="50"/>
      <c r="K2337" s="50"/>
      <c r="L2337" s="50"/>
      <c r="M2337" s="50"/>
      <c r="N2337" s="50"/>
      <c r="O2337" s="50"/>
      <c r="P2337" s="50"/>
      <c r="Q2337" s="50"/>
      <c r="R2337" s="50"/>
      <c r="S2337" s="50"/>
      <c r="T2337" s="50"/>
      <c r="U2337" s="151">
        <f t="shared" si="1086"/>
        <v>0</v>
      </c>
      <c r="V2337" s="50">
        <f t="shared" si="1087"/>
        <v>0</v>
      </c>
      <c r="W2337" s="152">
        <f t="shared" si="1088"/>
        <v>0</v>
      </c>
      <c r="X2337" s="152">
        <f t="shared" si="1089"/>
        <v>0</v>
      </c>
      <c r="Y2337" s="134">
        <f t="shared" si="1090"/>
        <v>1</v>
      </c>
      <c r="Z2337" s="152">
        <f t="shared" si="1091"/>
        <v>0</v>
      </c>
      <c r="AA2337" s="152">
        <f t="shared" si="1092"/>
        <v>0</v>
      </c>
      <c r="AB2337" s="91">
        <f t="shared" si="1093"/>
        <v>0</v>
      </c>
      <c r="AC2337" s="81">
        <f t="shared" si="1094"/>
        <v>1</v>
      </c>
      <c r="AD2337" s="81">
        <f t="shared" si="1095"/>
        <v>52</v>
      </c>
      <c r="AE2337" s="81" t="str">
        <f t="shared" si="1096"/>
        <v>1-52</v>
      </c>
      <c r="AF2337" s="152">
        <f t="shared" si="1097"/>
        <v>0</v>
      </c>
      <c r="AG2337" s="153">
        <f t="shared" si="1098"/>
        <v>0</v>
      </c>
      <c r="AH2337" s="85">
        <f t="shared" si="1099"/>
        <v>0</v>
      </c>
      <c r="AI2337" s="81">
        <f t="shared" si="1100"/>
        <v>52</v>
      </c>
    </row>
    <row r="2338" spans="2:35" x14ac:dyDescent="0.25">
      <c r="B2338" s="50"/>
      <c r="C2338" s="85"/>
      <c r="D2338" s="283">
        <f t="shared" si="1085"/>
        <v>0</v>
      </c>
      <c r="E2338" s="50"/>
      <c r="F2338" s="50"/>
      <c r="G2338" s="50"/>
      <c r="H2338" s="50"/>
      <c r="I2338" s="50"/>
      <c r="J2338" s="50"/>
      <c r="K2338" s="50"/>
      <c r="L2338" s="50"/>
      <c r="M2338" s="50"/>
      <c r="N2338" s="50"/>
      <c r="O2338" s="50"/>
      <c r="P2338" s="50"/>
      <c r="Q2338" s="50"/>
      <c r="R2338" s="50"/>
      <c r="S2338" s="50"/>
      <c r="T2338" s="50"/>
      <c r="U2338" s="151">
        <f t="shared" si="1086"/>
        <v>0</v>
      </c>
      <c r="V2338" s="50">
        <f t="shared" si="1087"/>
        <v>0</v>
      </c>
      <c r="W2338" s="152">
        <f t="shared" si="1088"/>
        <v>0</v>
      </c>
      <c r="X2338" s="152">
        <f t="shared" si="1089"/>
        <v>0</v>
      </c>
      <c r="Y2338" s="134">
        <f t="shared" si="1090"/>
        <v>1</v>
      </c>
      <c r="Z2338" s="152">
        <f t="shared" si="1091"/>
        <v>0</v>
      </c>
      <c r="AA2338" s="152">
        <f t="shared" si="1092"/>
        <v>0</v>
      </c>
      <c r="AB2338" s="91">
        <f t="shared" si="1093"/>
        <v>0</v>
      </c>
      <c r="AC2338" s="81">
        <f t="shared" si="1094"/>
        <v>1</v>
      </c>
      <c r="AD2338" s="81">
        <f t="shared" si="1095"/>
        <v>52</v>
      </c>
      <c r="AE2338" s="81" t="str">
        <f t="shared" si="1096"/>
        <v>1-52</v>
      </c>
      <c r="AF2338" s="152">
        <f t="shared" si="1097"/>
        <v>0</v>
      </c>
      <c r="AG2338" s="153">
        <f t="shared" si="1098"/>
        <v>0</v>
      </c>
      <c r="AH2338" s="85">
        <f t="shared" si="1099"/>
        <v>0</v>
      </c>
      <c r="AI2338" s="81">
        <f t="shared" si="1100"/>
        <v>52</v>
      </c>
    </row>
    <row r="2339" spans="2:35" x14ac:dyDescent="0.25">
      <c r="B2339" s="50"/>
      <c r="C2339" s="85"/>
      <c r="D2339" s="283">
        <f t="shared" si="1085"/>
        <v>0</v>
      </c>
      <c r="E2339" s="50"/>
      <c r="F2339" s="50"/>
      <c r="G2339" s="50"/>
      <c r="H2339" s="50"/>
      <c r="I2339" s="50"/>
      <c r="J2339" s="50"/>
      <c r="K2339" s="50"/>
      <c r="L2339" s="50"/>
      <c r="M2339" s="50"/>
      <c r="N2339" s="50"/>
      <c r="O2339" s="50"/>
      <c r="P2339" s="50"/>
      <c r="Q2339" s="50"/>
      <c r="R2339" s="50"/>
      <c r="S2339" s="50"/>
      <c r="T2339" s="50"/>
      <c r="U2339" s="151">
        <f t="shared" si="1086"/>
        <v>0</v>
      </c>
      <c r="V2339" s="50">
        <f t="shared" si="1087"/>
        <v>0</v>
      </c>
      <c r="W2339" s="152">
        <f t="shared" si="1088"/>
        <v>0</v>
      </c>
      <c r="X2339" s="152">
        <f t="shared" si="1089"/>
        <v>0</v>
      </c>
      <c r="Y2339" s="134">
        <f t="shared" si="1090"/>
        <v>1</v>
      </c>
      <c r="Z2339" s="152">
        <f t="shared" si="1091"/>
        <v>0</v>
      </c>
      <c r="AA2339" s="152">
        <f t="shared" si="1092"/>
        <v>0</v>
      </c>
      <c r="AB2339" s="91">
        <f t="shared" si="1093"/>
        <v>0</v>
      </c>
      <c r="AC2339" s="81">
        <f t="shared" si="1094"/>
        <v>1</v>
      </c>
      <c r="AD2339" s="81">
        <f t="shared" si="1095"/>
        <v>52</v>
      </c>
      <c r="AE2339" s="81" t="str">
        <f t="shared" si="1096"/>
        <v>1-52</v>
      </c>
      <c r="AF2339" s="152">
        <f t="shared" si="1097"/>
        <v>0</v>
      </c>
      <c r="AG2339" s="153">
        <f t="shared" si="1098"/>
        <v>0</v>
      </c>
      <c r="AH2339" s="85">
        <f t="shared" si="1099"/>
        <v>0</v>
      </c>
      <c r="AI2339" s="81">
        <f t="shared" si="1100"/>
        <v>52</v>
      </c>
    </row>
    <row r="2340" spans="2:35" x14ac:dyDescent="0.25">
      <c r="B2340" s="50"/>
      <c r="C2340" s="85"/>
      <c r="D2340" s="283">
        <f t="shared" si="1085"/>
        <v>0</v>
      </c>
      <c r="E2340" s="50"/>
      <c r="F2340" s="50"/>
      <c r="G2340" s="50"/>
      <c r="H2340" s="50"/>
      <c r="I2340" s="50"/>
      <c r="J2340" s="50"/>
      <c r="K2340" s="50"/>
      <c r="L2340" s="50"/>
      <c r="M2340" s="50"/>
      <c r="N2340" s="50"/>
      <c r="O2340" s="50"/>
      <c r="P2340" s="50"/>
      <c r="Q2340" s="50"/>
      <c r="R2340" s="50"/>
      <c r="S2340" s="50"/>
      <c r="T2340" s="50"/>
      <c r="U2340" s="151">
        <f t="shared" si="1086"/>
        <v>0</v>
      </c>
      <c r="V2340" s="50">
        <f t="shared" si="1087"/>
        <v>0</v>
      </c>
      <c r="W2340" s="152">
        <f t="shared" si="1088"/>
        <v>0</v>
      </c>
      <c r="X2340" s="152">
        <f t="shared" si="1089"/>
        <v>0</v>
      </c>
      <c r="Y2340" s="134">
        <f t="shared" si="1090"/>
        <v>1</v>
      </c>
      <c r="Z2340" s="152">
        <f t="shared" si="1091"/>
        <v>0</v>
      </c>
      <c r="AA2340" s="152">
        <f t="shared" si="1092"/>
        <v>0</v>
      </c>
      <c r="AB2340" s="91">
        <f t="shared" si="1093"/>
        <v>0</v>
      </c>
      <c r="AC2340" s="81">
        <f t="shared" si="1094"/>
        <v>1</v>
      </c>
      <c r="AD2340" s="81">
        <f t="shared" si="1095"/>
        <v>52</v>
      </c>
      <c r="AE2340" s="81" t="str">
        <f t="shared" si="1096"/>
        <v>1-52</v>
      </c>
      <c r="AF2340" s="152">
        <f t="shared" si="1097"/>
        <v>0</v>
      </c>
      <c r="AG2340" s="153">
        <f t="shared" si="1098"/>
        <v>0</v>
      </c>
      <c r="AH2340" s="85">
        <f t="shared" si="1099"/>
        <v>0</v>
      </c>
      <c r="AI2340" s="81">
        <f t="shared" si="1100"/>
        <v>52</v>
      </c>
    </row>
    <row r="2341" spans="2:35" x14ac:dyDescent="0.25">
      <c r="B2341" s="50"/>
      <c r="C2341" s="85"/>
      <c r="D2341" s="283">
        <f t="shared" si="1085"/>
        <v>0</v>
      </c>
      <c r="E2341" s="50"/>
      <c r="F2341" s="50"/>
      <c r="G2341" s="50"/>
      <c r="H2341" s="50"/>
      <c r="I2341" s="50"/>
      <c r="J2341" s="50"/>
      <c r="K2341" s="50"/>
      <c r="L2341" s="50"/>
      <c r="M2341" s="50"/>
      <c r="N2341" s="50"/>
      <c r="O2341" s="50"/>
      <c r="P2341" s="50"/>
      <c r="Q2341" s="50"/>
      <c r="R2341" s="50"/>
      <c r="S2341" s="50"/>
      <c r="T2341" s="50"/>
      <c r="U2341" s="151">
        <f t="shared" si="1086"/>
        <v>0</v>
      </c>
      <c r="V2341" s="50">
        <f t="shared" si="1087"/>
        <v>0</v>
      </c>
      <c r="W2341" s="152">
        <f t="shared" si="1088"/>
        <v>0</v>
      </c>
      <c r="X2341" s="152">
        <f t="shared" si="1089"/>
        <v>0</v>
      </c>
      <c r="Y2341" s="134">
        <f t="shared" si="1090"/>
        <v>1</v>
      </c>
      <c r="Z2341" s="152">
        <f t="shared" si="1091"/>
        <v>0</v>
      </c>
      <c r="AA2341" s="152">
        <f t="shared" si="1092"/>
        <v>0</v>
      </c>
      <c r="AB2341" s="91">
        <f t="shared" si="1093"/>
        <v>0</v>
      </c>
      <c r="AC2341" s="81">
        <f t="shared" si="1094"/>
        <v>1</v>
      </c>
      <c r="AD2341" s="81">
        <f t="shared" si="1095"/>
        <v>52</v>
      </c>
      <c r="AE2341" s="81" t="str">
        <f t="shared" si="1096"/>
        <v>1-52</v>
      </c>
      <c r="AF2341" s="152">
        <f t="shared" si="1097"/>
        <v>0</v>
      </c>
      <c r="AG2341" s="153">
        <f t="shared" si="1098"/>
        <v>0</v>
      </c>
      <c r="AH2341" s="85">
        <f t="shared" si="1099"/>
        <v>0</v>
      </c>
      <c r="AI2341" s="81">
        <f t="shared" si="1100"/>
        <v>52</v>
      </c>
    </row>
    <row r="2342" spans="2:35" x14ac:dyDescent="0.25">
      <c r="B2342" s="50"/>
      <c r="C2342" s="85"/>
      <c r="D2342" s="283">
        <f t="shared" si="1085"/>
        <v>0</v>
      </c>
      <c r="E2342" s="50"/>
      <c r="F2342" s="50"/>
      <c r="G2342" s="50"/>
      <c r="H2342" s="50"/>
      <c r="I2342" s="50"/>
      <c r="J2342" s="50"/>
      <c r="K2342" s="50"/>
      <c r="L2342" s="50"/>
      <c r="M2342" s="50"/>
      <c r="N2342" s="50"/>
      <c r="O2342" s="50"/>
      <c r="P2342" s="50"/>
      <c r="Q2342" s="50"/>
      <c r="R2342" s="50"/>
      <c r="S2342" s="50"/>
      <c r="T2342" s="50"/>
      <c r="U2342" s="151">
        <f t="shared" si="1086"/>
        <v>0</v>
      </c>
      <c r="V2342" s="50">
        <f t="shared" si="1087"/>
        <v>0</v>
      </c>
      <c r="W2342" s="152">
        <f t="shared" si="1088"/>
        <v>0</v>
      </c>
      <c r="X2342" s="152">
        <f t="shared" si="1089"/>
        <v>0</v>
      </c>
      <c r="Y2342" s="134">
        <f t="shared" si="1090"/>
        <v>1</v>
      </c>
      <c r="Z2342" s="152">
        <f t="shared" si="1091"/>
        <v>0</v>
      </c>
      <c r="AA2342" s="152">
        <f t="shared" si="1092"/>
        <v>0</v>
      </c>
      <c r="AB2342" s="91">
        <f t="shared" si="1093"/>
        <v>0</v>
      </c>
      <c r="AC2342" s="81">
        <f t="shared" si="1094"/>
        <v>1</v>
      </c>
      <c r="AD2342" s="81">
        <f t="shared" si="1095"/>
        <v>52</v>
      </c>
      <c r="AE2342" s="81" t="str">
        <f t="shared" si="1096"/>
        <v>1-52</v>
      </c>
      <c r="AF2342" s="152">
        <f t="shared" si="1097"/>
        <v>0</v>
      </c>
      <c r="AG2342" s="153">
        <f t="shared" si="1098"/>
        <v>0</v>
      </c>
      <c r="AH2342" s="85">
        <f t="shared" si="1099"/>
        <v>0</v>
      </c>
      <c r="AI2342" s="81">
        <f t="shared" si="1100"/>
        <v>52</v>
      </c>
    </row>
    <row r="2343" spans="2:35" x14ac:dyDescent="0.25">
      <c r="B2343" s="50"/>
      <c r="C2343" s="85"/>
      <c r="D2343" s="283">
        <f t="shared" si="1085"/>
        <v>0</v>
      </c>
      <c r="E2343" s="50"/>
      <c r="F2343" s="50"/>
      <c r="G2343" s="50"/>
      <c r="H2343" s="50"/>
      <c r="I2343" s="50"/>
      <c r="J2343" s="50"/>
      <c r="K2343" s="50"/>
      <c r="L2343" s="50"/>
      <c r="M2343" s="50"/>
      <c r="N2343" s="50"/>
      <c r="O2343" s="50"/>
      <c r="P2343" s="50"/>
      <c r="Q2343" s="50"/>
      <c r="R2343" s="50"/>
      <c r="S2343" s="50"/>
      <c r="T2343" s="50"/>
      <c r="U2343" s="151">
        <f t="shared" si="1086"/>
        <v>0</v>
      </c>
      <c r="V2343" s="50">
        <f t="shared" si="1087"/>
        <v>0</v>
      </c>
      <c r="W2343" s="152">
        <f t="shared" si="1088"/>
        <v>0</v>
      </c>
      <c r="X2343" s="152">
        <f t="shared" si="1089"/>
        <v>0</v>
      </c>
      <c r="Y2343" s="134">
        <f t="shared" si="1090"/>
        <v>1</v>
      </c>
      <c r="Z2343" s="152">
        <f t="shared" si="1091"/>
        <v>0</v>
      </c>
      <c r="AA2343" s="152">
        <f t="shared" si="1092"/>
        <v>0</v>
      </c>
      <c r="AB2343" s="91">
        <f t="shared" si="1093"/>
        <v>0</v>
      </c>
      <c r="AC2343" s="81">
        <f t="shared" si="1094"/>
        <v>1</v>
      </c>
      <c r="AD2343" s="81">
        <f t="shared" si="1095"/>
        <v>52</v>
      </c>
      <c r="AE2343" s="81" t="str">
        <f t="shared" si="1096"/>
        <v>1-52</v>
      </c>
      <c r="AF2343" s="152">
        <f t="shared" si="1097"/>
        <v>0</v>
      </c>
      <c r="AG2343" s="153">
        <f t="shared" si="1098"/>
        <v>0</v>
      </c>
      <c r="AH2343" s="85">
        <f t="shared" si="1099"/>
        <v>0</v>
      </c>
      <c r="AI2343" s="81">
        <f t="shared" si="1100"/>
        <v>52</v>
      </c>
    </row>
    <row r="2344" spans="2:35" x14ac:dyDescent="0.25">
      <c r="B2344" s="50"/>
      <c r="C2344" s="85"/>
      <c r="D2344" s="283">
        <f t="shared" si="1085"/>
        <v>0</v>
      </c>
      <c r="E2344" s="50"/>
      <c r="F2344" s="50"/>
      <c r="G2344" s="50"/>
      <c r="H2344" s="50"/>
      <c r="I2344" s="50"/>
      <c r="J2344" s="50"/>
      <c r="K2344" s="50"/>
      <c r="L2344" s="50"/>
      <c r="M2344" s="50"/>
      <c r="N2344" s="50"/>
      <c r="O2344" s="50"/>
      <c r="P2344" s="50"/>
      <c r="Q2344" s="50"/>
      <c r="R2344" s="50"/>
      <c r="S2344" s="50"/>
      <c r="T2344" s="50"/>
      <c r="U2344" s="151">
        <f t="shared" si="1086"/>
        <v>0</v>
      </c>
      <c r="V2344" s="50">
        <f t="shared" si="1087"/>
        <v>0</v>
      </c>
      <c r="W2344" s="152">
        <f t="shared" si="1088"/>
        <v>0</v>
      </c>
      <c r="X2344" s="152">
        <f t="shared" si="1089"/>
        <v>0</v>
      </c>
      <c r="Y2344" s="134">
        <f t="shared" si="1090"/>
        <v>1</v>
      </c>
      <c r="Z2344" s="152">
        <f t="shared" si="1091"/>
        <v>0</v>
      </c>
      <c r="AA2344" s="152">
        <f t="shared" si="1092"/>
        <v>0</v>
      </c>
      <c r="AB2344" s="91">
        <f t="shared" si="1093"/>
        <v>0</v>
      </c>
      <c r="AC2344" s="81">
        <f t="shared" si="1094"/>
        <v>1</v>
      </c>
      <c r="AD2344" s="81">
        <f t="shared" si="1095"/>
        <v>52</v>
      </c>
      <c r="AE2344" s="81" t="str">
        <f t="shared" si="1096"/>
        <v>1-52</v>
      </c>
      <c r="AF2344" s="152">
        <f t="shared" si="1097"/>
        <v>0</v>
      </c>
      <c r="AG2344" s="153">
        <f t="shared" si="1098"/>
        <v>0</v>
      </c>
      <c r="AH2344" s="85">
        <f t="shared" si="1099"/>
        <v>0</v>
      </c>
      <c r="AI2344" s="81">
        <f t="shared" si="1100"/>
        <v>52</v>
      </c>
    </row>
    <row r="2345" spans="2:35" x14ac:dyDescent="0.25">
      <c r="B2345" s="50"/>
      <c r="C2345" s="85"/>
      <c r="D2345" s="283">
        <f t="shared" si="1085"/>
        <v>0</v>
      </c>
      <c r="E2345" s="50"/>
      <c r="F2345" s="50"/>
      <c r="G2345" s="50"/>
      <c r="H2345" s="50"/>
      <c r="I2345" s="50"/>
      <c r="J2345" s="50"/>
      <c r="K2345" s="50"/>
      <c r="L2345" s="50"/>
      <c r="M2345" s="50"/>
      <c r="N2345" s="50"/>
      <c r="O2345" s="50"/>
      <c r="P2345" s="50"/>
      <c r="Q2345" s="50"/>
      <c r="R2345" s="50"/>
      <c r="S2345" s="50"/>
      <c r="T2345" s="50"/>
      <c r="U2345" s="151">
        <f t="shared" si="1086"/>
        <v>0</v>
      </c>
      <c r="V2345" s="50">
        <f t="shared" si="1087"/>
        <v>0</v>
      </c>
      <c r="W2345" s="152">
        <f t="shared" si="1088"/>
        <v>0</v>
      </c>
      <c r="X2345" s="152">
        <f t="shared" si="1089"/>
        <v>0</v>
      </c>
      <c r="Y2345" s="134">
        <f t="shared" si="1090"/>
        <v>1</v>
      </c>
      <c r="Z2345" s="152">
        <f t="shared" si="1091"/>
        <v>0</v>
      </c>
      <c r="AA2345" s="152">
        <f t="shared" si="1092"/>
        <v>0</v>
      </c>
      <c r="AB2345" s="91">
        <f t="shared" si="1093"/>
        <v>0</v>
      </c>
      <c r="AC2345" s="81">
        <f t="shared" si="1094"/>
        <v>1</v>
      </c>
      <c r="AD2345" s="81">
        <f t="shared" si="1095"/>
        <v>52</v>
      </c>
      <c r="AE2345" s="81" t="str">
        <f t="shared" si="1096"/>
        <v>1-52</v>
      </c>
      <c r="AF2345" s="152">
        <f t="shared" si="1097"/>
        <v>0</v>
      </c>
      <c r="AG2345" s="153">
        <f t="shared" si="1098"/>
        <v>0</v>
      </c>
      <c r="AH2345" s="85">
        <f t="shared" si="1099"/>
        <v>0</v>
      </c>
      <c r="AI2345" s="81">
        <f t="shared" si="1100"/>
        <v>52</v>
      </c>
    </row>
    <row r="2346" spans="2:35" x14ac:dyDescent="0.25">
      <c r="B2346" s="50"/>
      <c r="C2346" s="85"/>
      <c r="D2346" s="283">
        <f t="shared" si="1085"/>
        <v>0</v>
      </c>
      <c r="E2346" s="50"/>
      <c r="F2346" s="50"/>
      <c r="G2346" s="50"/>
      <c r="H2346" s="50"/>
      <c r="I2346" s="50"/>
      <c r="J2346" s="50"/>
      <c r="K2346" s="50"/>
      <c r="L2346" s="50"/>
      <c r="M2346" s="50"/>
      <c r="N2346" s="50"/>
      <c r="O2346" s="50"/>
      <c r="P2346" s="50"/>
      <c r="Q2346" s="50"/>
      <c r="R2346" s="50"/>
      <c r="S2346" s="50"/>
      <c r="T2346" s="50"/>
      <c r="U2346" s="151">
        <f t="shared" si="1086"/>
        <v>0</v>
      </c>
      <c r="V2346" s="50">
        <f t="shared" si="1087"/>
        <v>0</v>
      </c>
      <c r="W2346" s="152">
        <f t="shared" si="1088"/>
        <v>0</v>
      </c>
      <c r="X2346" s="152">
        <f t="shared" si="1089"/>
        <v>0</v>
      </c>
      <c r="Y2346" s="134">
        <f t="shared" si="1090"/>
        <v>1</v>
      </c>
      <c r="Z2346" s="152">
        <f t="shared" si="1091"/>
        <v>0</v>
      </c>
      <c r="AA2346" s="152">
        <f t="shared" si="1092"/>
        <v>0</v>
      </c>
      <c r="AB2346" s="91">
        <f t="shared" si="1093"/>
        <v>0</v>
      </c>
      <c r="AC2346" s="81">
        <f t="shared" si="1094"/>
        <v>1</v>
      </c>
      <c r="AD2346" s="81">
        <f t="shared" si="1095"/>
        <v>52</v>
      </c>
      <c r="AE2346" s="81" t="str">
        <f t="shared" si="1096"/>
        <v>1-52</v>
      </c>
      <c r="AF2346" s="152">
        <f t="shared" si="1097"/>
        <v>0</v>
      </c>
      <c r="AG2346" s="153">
        <f t="shared" si="1098"/>
        <v>0</v>
      </c>
      <c r="AH2346" s="85">
        <f t="shared" si="1099"/>
        <v>0</v>
      </c>
      <c r="AI2346" s="81">
        <f t="shared" si="1100"/>
        <v>52</v>
      </c>
    </row>
    <row r="2347" spans="2:35" x14ac:dyDescent="0.25">
      <c r="B2347" s="50"/>
      <c r="C2347" s="85"/>
      <c r="D2347" s="283">
        <f t="shared" si="1085"/>
        <v>0</v>
      </c>
      <c r="E2347" s="50"/>
      <c r="F2347" s="50"/>
      <c r="G2347" s="50"/>
      <c r="H2347" s="50"/>
      <c r="I2347" s="50"/>
      <c r="J2347" s="50"/>
      <c r="K2347" s="50"/>
      <c r="L2347" s="50"/>
      <c r="M2347" s="50"/>
      <c r="N2347" s="50"/>
      <c r="O2347" s="50"/>
      <c r="P2347" s="50"/>
      <c r="Q2347" s="50"/>
      <c r="R2347" s="50"/>
      <c r="S2347" s="50"/>
      <c r="T2347" s="50"/>
      <c r="U2347" s="151">
        <f t="shared" si="1086"/>
        <v>0</v>
      </c>
      <c r="V2347" s="50">
        <f t="shared" si="1087"/>
        <v>0</v>
      </c>
      <c r="W2347" s="152">
        <f t="shared" si="1088"/>
        <v>0</v>
      </c>
      <c r="X2347" s="152">
        <f t="shared" si="1089"/>
        <v>0</v>
      </c>
      <c r="Y2347" s="134">
        <f t="shared" si="1090"/>
        <v>1</v>
      </c>
      <c r="Z2347" s="152">
        <f t="shared" si="1091"/>
        <v>0</v>
      </c>
      <c r="AA2347" s="152">
        <f t="shared" si="1092"/>
        <v>0</v>
      </c>
      <c r="AB2347" s="91">
        <f t="shared" si="1093"/>
        <v>0</v>
      </c>
      <c r="AC2347" s="81">
        <f t="shared" si="1094"/>
        <v>1</v>
      </c>
      <c r="AD2347" s="81">
        <f t="shared" si="1095"/>
        <v>52</v>
      </c>
      <c r="AE2347" s="81" t="str">
        <f t="shared" si="1096"/>
        <v>1-52</v>
      </c>
      <c r="AF2347" s="152">
        <f t="shared" si="1097"/>
        <v>0</v>
      </c>
      <c r="AG2347" s="153">
        <f t="shared" si="1098"/>
        <v>0</v>
      </c>
      <c r="AH2347" s="85">
        <f t="shared" si="1099"/>
        <v>0</v>
      </c>
      <c r="AI2347" s="81">
        <f t="shared" si="1100"/>
        <v>52</v>
      </c>
    </row>
    <row r="2348" spans="2:35" x14ac:dyDescent="0.25">
      <c r="B2348" s="50"/>
      <c r="C2348" s="85"/>
      <c r="D2348" s="283">
        <f t="shared" si="1085"/>
        <v>0</v>
      </c>
      <c r="E2348" s="50"/>
      <c r="F2348" s="50"/>
      <c r="G2348" s="50"/>
      <c r="H2348" s="50"/>
      <c r="I2348" s="50"/>
      <c r="J2348" s="50"/>
      <c r="K2348" s="50"/>
      <c r="L2348" s="50"/>
      <c r="M2348" s="50"/>
      <c r="N2348" s="50"/>
      <c r="O2348" s="50"/>
      <c r="P2348" s="50"/>
      <c r="Q2348" s="50"/>
      <c r="R2348" s="50"/>
      <c r="S2348" s="50"/>
      <c r="T2348" s="50"/>
      <c r="U2348" s="151">
        <f t="shared" si="1086"/>
        <v>0</v>
      </c>
      <c r="V2348" s="50">
        <f t="shared" si="1087"/>
        <v>0</v>
      </c>
      <c r="W2348" s="152">
        <f t="shared" si="1088"/>
        <v>0</v>
      </c>
      <c r="X2348" s="152">
        <f t="shared" si="1089"/>
        <v>0</v>
      </c>
      <c r="Y2348" s="134">
        <f t="shared" si="1090"/>
        <v>1</v>
      </c>
      <c r="Z2348" s="152">
        <f t="shared" si="1091"/>
        <v>0</v>
      </c>
      <c r="AA2348" s="152">
        <f t="shared" si="1092"/>
        <v>0</v>
      </c>
      <c r="AB2348" s="91">
        <f t="shared" si="1093"/>
        <v>0</v>
      </c>
      <c r="AC2348" s="81">
        <f t="shared" si="1094"/>
        <v>1</v>
      </c>
      <c r="AD2348" s="81">
        <f t="shared" si="1095"/>
        <v>52</v>
      </c>
      <c r="AE2348" s="81" t="str">
        <f t="shared" si="1096"/>
        <v>1-52</v>
      </c>
      <c r="AF2348" s="152">
        <f t="shared" si="1097"/>
        <v>0</v>
      </c>
      <c r="AG2348" s="153">
        <f t="shared" si="1098"/>
        <v>0</v>
      </c>
      <c r="AH2348" s="85">
        <f t="shared" si="1099"/>
        <v>0</v>
      </c>
      <c r="AI2348" s="81">
        <f t="shared" si="1100"/>
        <v>52</v>
      </c>
    </row>
    <row r="2349" spans="2:35" x14ac:dyDescent="0.25">
      <c r="B2349" s="50"/>
      <c r="C2349" s="85"/>
      <c r="D2349" s="283">
        <f t="shared" si="1085"/>
        <v>0</v>
      </c>
      <c r="E2349" s="50"/>
      <c r="F2349" s="50"/>
      <c r="G2349" s="50"/>
      <c r="H2349" s="50"/>
      <c r="I2349" s="50"/>
      <c r="J2349" s="50"/>
      <c r="K2349" s="50"/>
      <c r="L2349" s="50"/>
      <c r="M2349" s="50"/>
      <c r="N2349" s="50"/>
      <c r="O2349" s="50"/>
      <c r="P2349" s="50"/>
      <c r="Q2349" s="50"/>
      <c r="R2349" s="50"/>
      <c r="S2349" s="50"/>
      <c r="T2349" s="50"/>
      <c r="U2349" s="151">
        <f t="shared" si="1086"/>
        <v>0</v>
      </c>
      <c r="V2349" s="50">
        <f t="shared" si="1087"/>
        <v>0</v>
      </c>
      <c r="W2349" s="152">
        <f t="shared" si="1088"/>
        <v>0</v>
      </c>
      <c r="X2349" s="152">
        <f t="shared" si="1089"/>
        <v>0</v>
      </c>
      <c r="Y2349" s="134">
        <f t="shared" si="1090"/>
        <v>1</v>
      </c>
      <c r="Z2349" s="152">
        <f t="shared" si="1091"/>
        <v>0</v>
      </c>
      <c r="AA2349" s="152">
        <f t="shared" si="1092"/>
        <v>0</v>
      </c>
      <c r="AB2349" s="91">
        <f t="shared" si="1093"/>
        <v>0</v>
      </c>
      <c r="AC2349" s="81">
        <f t="shared" si="1094"/>
        <v>1</v>
      </c>
      <c r="AD2349" s="81">
        <f t="shared" si="1095"/>
        <v>52</v>
      </c>
      <c r="AE2349" s="81" t="str">
        <f t="shared" si="1096"/>
        <v>1-52</v>
      </c>
      <c r="AF2349" s="152">
        <f t="shared" si="1097"/>
        <v>0</v>
      </c>
      <c r="AG2349" s="153">
        <f t="shared" si="1098"/>
        <v>0</v>
      </c>
      <c r="AH2349" s="85">
        <f t="shared" si="1099"/>
        <v>0</v>
      </c>
      <c r="AI2349" s="81">
        <f t="shared" si="1100"/>
        <v>52</v>
      </c>
    </row>
    <row r="2350" spans="2:35" x14ac:dyDescent="0.25">
      <c r="B2350" s="50"/>
      <c r="C2350" s="85"/>
      <c r="D2350" s="283">
        <f t="shared" si="1085"/>
        <v>0</v>
      </c>
      <c r="E2350" s="50"/>
      <c r="F2350" s="50"/>
      <c r="G2350" s="50"/>
      <c r="H2350" s="50"/>
      <c r="I2350" s="50"/>
      <c r="J2350" s="50"/>
      <c r="K2350" s="50"/>
      <c r="L2350" s="50"/>
      <c r="M2350" s="50"/>
      <c r="N2350" s="50"/>
      <c r="O2350" s="50"/>
      <c r="P2350" s="50"/>
      <c r="Q2350" s="50"/>
      <c r="R2350" s="50"/>
      <c r="S2350" s="50"/>
      <c r="T2350" s="50"/>
      <c r="U2350" s="151">
        <f t="shared" si="1086"/>
        <v>0</v>
      </c>
      <c r="V2350" s="50">
        <f t="shared" si="1087"/>
        <v>0</v>
      </c>
      <c r="W2350" s="152">
        <f t="shared" si="1088"/>
        <v>0</v>
      </c>
      <c r="X2350" s="152">
        <f t="shared" si="1089"/>
        <v>0</v>
      </c>
      <c r="Y2350" s="134">
        <f t="shared" si="1090"/>
        <v>1</v>
      </c>
      <c r="Z2350" s="152">
        <f t="shared" si="1091"/>
        <v>0</v>
      </c>
      <c r="AA2350" s="152">
        <f t="shared" si="1092"/>
        <v>0</v>
      </c>
      <c r="AB2350" s="91">
        <f t="shared" si="1093"/>
        <v>0</v>
      </c>
      <c r="AC2350" s="81">
        <f t="shared" si="1094"/>
        <v>1</v>
      </c>
      <c r="AD2350" s="81">
        <f t="shared" si="1095"/>
        <v>52</v>
      </c>
      <c r="AE2350" s="81" t="str">
        <f t="shared" si="1096"/>
        <v>1-52</v>
      </c>
      <c r="AF2350" s="152">
        <f t="shared" si="1097"/>
        <v>0</v>
      </c>
      <c r="AG2350" s="153">
        <f t="shared" si="1098"/>
        <v>0</v>
      </c>
      <c r="AH2350" s="85">
        <f t="shared" si="1099"/>
        <v>0</v>
      </c>
      <c r="AI2350" s="81">
        <f t="shared" si="1100"/>
        <v>52</v>
      </c>
    </row>
    <row r="2351" spans="2:35" x14ac:dyDescent="0.25">
      <c r="B2351" s="50"/>
      <c r="C2351" s="85"/>
      <c r="D2351" s="283">
        <f t="shared" si="1085"/>
        <v>0</v>
      </c>
      <c r="E2351" s="50"/>
      <c r="F2351" s="50"/>
      <c r="G2351" s="50"/>
      <c r="H2351" s="50"/>
      <c r="I2351" s="50"/>
      <c r="J2351" s="50"/>
      <c r="K2351" s="50"/>
      <c r="L2351" s="50"/>
      <c r="M2351" s="50"/>
      <c r="N2351" s="50"/>
      <c r="O2351" s="50"/>
      <c r="P2351" s="50"/>
      <c r="Q2351" s="50"/>
      <c r="R2351" s="50"/>
      <c r="S2351" s="50"/>
      <c r="T2351" s="50"/>
      <c r="U2351" s="151">
        <f t="shared" si="1086"/>
        <v>0</v>
      </c>
      <c r="V2351" s="50">
        <f t="shared" si="1087"/>
        <v>0</v>
      </c>
      <c r="W2351" s="152">
        <f t="shared" si="1088"/>
        <v>0</v>
      </c>
      <c r="X2351" s="152">
        <f t="shared" si="1089"/>
        <v>0</v>
      </c>
      <c r="Y2351" s="134">
        <f t="shared" si="1090"/>
        <v>1</v>
      </c>
      <c r="Z2351" s="152">
        <f t="shared" si="1091"/>
        <v>0</v>
      </c>
      <c r="AA2351" s="152">
        <f t="shared" si="1092"/>
        <v>0</v>
      </c>
      <c r="AB2351" s="91">
        <f t="shared" si="1093"/>
        <v>0</v>
      </c>
      <c r="AC2351" s="81">
        <f t="shared" si="1094"/>
        <v>1</v>
      </c>
      <c r="AD2351" s="81">
        <f t="shared" si="1095"/>
        <v>52</v>
      </c>
      <c r="AE2351" s="81" t="str">
        <f t="shared" si="1096"/>
        <v>1-52</v>
      </c>
      <c r="AF2351" s="152">
        <f t="shared" si="1097"/>
        <v>0</v>
      </c>
      <c r="AG2351" s="153">
        <f t="shared" si="1098"/>
        <v>0</v>
      </c>
      <c r="AH2351" s="85">
        <f t="shared" si="1099"/>
        <v>0</v>
      </c>
      <c r="AI2351" s="81">
        <f t="shared" si="1100"/>
        <v>52</v>
      </c>
    </row>
    <row r="2352" spans="2:35" x14ac:dyDescent="0.25">
      <c r="B2352" s="50"/>
      <c r="C2352" s="85"/>
      <c r="D2352" s="283">
        <f t="shared" si="1085"/>
        <v>0</v>
      </c>
      <c r="E2352" s="50"/>
      <c r="F2352" s="50"/>
      <c r="G2352" s="50"/>
      <c r="H2352" s="50"/>
      <c r="I2352" s="50"/>
      <c r="J2352" s="50"/>
      <c r="K2352" s="50"/>
      <c r="L2352" s="50"/>
      <c r="M2352" s="50"/>
      <c r="N2352" s="50"/>
      <c r="O2352" s="50"/>
      <c r="P2352" s="50"/>
      <c r="Q2352" s="50"/>
      <c r="R2352" s="50"/>
      <c r="S2352" s="50"/>
      <c r="T2352" s="50"/>
      <c r="U2352" s="151">
        <f t="shared" si="1086"/>
        <v>0</v>
      </c>
      <c r="V2352" s="50">
        <f t="shared" si="1087"/>
        <v>0</v>
      </c>
      <c r="W2352" s="152">
        <f t="shared" si="1088"/>
        <v>0</v>
      </c>
      <c r="X2352" s="152">
        <f t="shared" si="1089"/>
        <v>0</v>
      </c>
      <c r="Y2352" s="134">
        <f t="shared" si="1090"/>
        <v>1</v>
      </c>
      <c r="Z2352" s="152">
        <f t="shared" si="1091"/>
        <v>0</v>
      </c>
      <c r="AA2352" s="152">
        <f t="shared" si="1092"/>
        <v>0</v>
      </c>
      <c r="AB2352" s="91">
        <f t="shared" si="1093"/>
        <v>0</v>
      </c>
      <c r="AC2352" s="81">
        <f t="shared" si="1094"/>
        <v>1</v>
      </c>
      <c r="AD2352" s="81">
        <f t="shared" si="1095"/>
        <v>52</v>
      </c>
      <c r="AE2352" s="81" t="str">
        <f t="shared" si="1096"/>
        <v>1-52</v>
      </c>
      <c r="AF2352" s="152">
        <f t="shared" si="1097"/>
        <v>0</v>
      </c>
      <c r="AG2352" s="153">
        <f t="shared" si="1098"/>
        <v>0</v>
      </c>
      <c r="AH2352" s="85">
        <f t="shared" si="1099"/>
        <v>0</v>
      </c>
      <c r="AI2352" s="81">
        <f t="shared" si="1100"/>
        <v>52</v>
      </c>
    </row>
    <row r="2353" spans="2:35" x14ac:dyDescent="0.25">
      <c r="B2353" s="50"/>
      <c r="C2353" s="85"/>
      <c r="D2353" s="283">
        <f t="shared" si="1085"/>
        <v>0</v>
      </c>
      <c r="E2353" s="50"/>
      <c r="F2353" s="50"/>
      <c r="G2353" s="50"/>
      <c r="H2353" s="50"/>
      <c r="I2353" s="50"/>
      <c r="J2353" s="50"/>
      <c r="K2353" s="50"/>
      <c r="L2353" s="50"/>
      <c r="M2353" s="50"/>
      <c r="N2353" s="50"/>
      <c r="O2353" s="50"/>
      <c r="P2353" s="50"/>
      <c r="Q2353" s="50"/>
      <c r="R2353" s="50"/>
      <c r="S2353" s="50"/>
      <c r="T2353" s="50"/>
      <c r="U2353" s="151">
        <f t="shared" si="1086"/>
        <v>0</v>
      </c>
      <c r="V2353" s="50">
        <f t="shared" si="1087"/>
        <v>0</v>
      </c>
      <c r="W2353" s="152">
        <f t="shared" si="1088"/>
        <v>0</v>
      </c>
      <c r="X2353" s="152">
        <f t="shared" si="1089"/>
        <v>0</v>
      </c>
      <c r="Y2353" s="134">
        <f t="shared" si="1090"/>
        <v>1</v>
      </c>
      <c r="Z2353" s="152">
        <f t="shared" si="1091"/>
        <v>0</v>
      </c>
      <c r="AA2353" s="152">
        <f t="shared" si="1092"/>
        <v>0</v>
      </c>
      <c r="AB2353" s="91">
        <f t="shared" si="1093"/>
        <v>0</v>
      </c>
      <c r="AC2353" s="81">
        <f t="shared" si="1094"/>
        <v>1</v>
      </c>
      <c r="AD2353" s="81">
        <f t="shared" si="1095"/>
        <v>52</v>
      </c>
      <c r="AE2353" s="81" t="str">
        <f t="shared" si="1096"/>
        <v>1-52</v>
      </c>
      <c r="AF2353" s="152">
        <f t="shared" si="1097"/>
        <v>0</v>
      </c>
      <c r="AG2353" s="153">
        <f t="shared" si="1098"/>
        <v>0</v>
      </c>
      <c r="AH2353" s="85">
        <f t="shared" si="1099"/>
        <v>0</v>
      </c>
      <c r="AI2353" s="81">
        <f t="shared" si="1100"/>
        <v>52</v>
      </c>
    </row>
    <row r="2354" spans="2:35" x14ac:dyDescent="0.25">
      <c r="B2354" s="50"/>
      <c r="C2354" s="85"/>
      <c r="D2354" s="283">
        <f t="shared" si="1085"/>
        <v>0</v>
      </c>
      <c r="E2354" s="50"/>
      <c r="F2354" s="50"/>
      <c r="G2354" s="50"/>
      <c r="H2354" s="50"/>
      <c r="I2354" s="50"/>
      <c r="J2354" s="50"/>
      <c r="K2354" s="50"/>
      <c r="L2354" s="50"/>
      <c r="M2354" s="50"/>
      <c r="N2354" s="50"/>
      <c r="O2354" s="50"/>
      <c r="P2354" s="50"/>
      <c r="Q2354" s="50"/>
      <c r="R2354" s="50"/>
      <c r="S2354" s="50"/>
      <c r="T2354" s="50"/>
      <c r="U2354" s="151">
        <f t="shared" si="1086"/>
        <v>0</v>
      </c>
      <c r="V2354" s="50">
        <f t="shared" si="1087"/>
        <v>0</v>
      </c>
      <c r="W2354" s="152">
        <f t="shared" si="1088"/>
        <v>0</v>
      </c>
      <c r="X2354" s="152">
        <f t="shared" si="1089"/>
        <v>0</v>
      </c>
      <c r="Y2354" s="134">
        <f t="shared" si="1090"/>
        <v>1</v>
      </c>
      <c r="Z2354" s="152">
        <f t="shared" si="1091"/>
        <v>0</v>
      </c>
      <c r="AA2354" s="152">
        <f t="shared" si="1092"/>
        <v>0</v>
      </c>
      <c r="AB2354" s="91">
        <f t="shared" si="1093"/>
        <v>0</v>
      </c>
      <c r="AC2354" s="81">
        <f t="shared" si="1094"/>
        <v>1</v>
      </c>
      <c r="AD2354" s="81">
        <f t="shared" si="1095"/>
        <v>52</v>
      </c>
      <c r="AE2354" s="81" t="str">
        <f t="shared" si="1096"/>
        <v>1-52</v>
      </c>
      <c r="AF2354" s="152">
        <f t="shared" si="1097"/>
        <v>0</v>
      </c>
      <c r="AG2354" s="153">
        <f t="shared" si="1098"/>
        <v>0</v>
      </c>
      <c r="AH2354" s="85">
        <f t="shared" si="1099"/>
        <v>0</v>
      </c>
      <c r="AI2354" s="81">
        <f t="shared" si="1100"/>
        <v>52</v>
      </c>
    </row>
    <row r="2355" spans="2:35" x14ac:dyDescent="0.25">
      <c r="B2355" s="50"/>
      <c r="C2355" s="85"/>
      <c r="D2355" s="283">
        <f t="shared" si="1085"/>
        <v>0</v>
      </c>
      <c r="E2355" s="50"/>
      <c r="F2355" s="50"/>
      <c r="G2355" s="50"/>
      <c r="H2355" s="50"/>
      <c r="I2355" s="50"/>
      <c r="J2355" s="50"/>
      <c r="K2355" s="50"/>
      <c r="L2355" s="50"/>
      <c r="M2355" s="50"/>
      <c r="N2355" s="50"/>
      <c r="O2355" s="50"/>
      <c r="P2355" s="50"/>
      <c r="Q2355" s="50"/>
      <c r="R2355" s="50"/>
      <c r="S2355" s="50"/>
      <c r="T2355" s="50"/>
      <c r="U2355" s="151">
        <f t="shared" si="1086"/>
        <v>0</v>
      </c>
      <c r="V2355" s="50">
        <f t="shared" si="1087"/>
        <v>0</v>
      </c>
      <c r="W2355" s="152">
        <f t="shared" si="1088"/>
        <v>0</v>
      </c>
      <c r="X2355" s="152">
        <f t="shared" si="1089"/>
        <v>0</v>
      </c>
      <c r="Y2355" s="134">
        <f t="shared" si="1090"/>
        <v>1</v>
      </c>
      <c r="Z2355" s="152">
        <f t="shared" si="1091"/>
        <v>0</v>
      </c>
      <c r="AA2355" s="152">
        <f t="shared" si="1092"/>
        <v>0</v>
      </c>
      <c r="AB2355" s="91">
        <f t="shared" si="1093"/>
        <v>0</v>
      </c>
      <c r="AC2355" s="81">
        <f t="shared" si="1094"/>
        <v>1</v>
      </c>
      <c r="AD2355" s="81">
        <f t="shared" si="1095"/>
        <v>52</v>
      </c>
      <c r="AE2355" s="81" t="str">
        <f t="shared" si="1096"/>
        <v>1-52</v>
      </c>
      <c r="AF2355" s="152">
        <f t="shared" si="1097"/>
        <v>0</v>
      </c>
      <c r="AG2355" s="153">
        <f t="shared" si="1098"/>
        <v>0</v>
      </c>
      <c r="AH2355" s="85">
        <f t="shared" si="1099"/>
        <v>0</v>
      </c>
      <c r="AI2355" s="81">
        <f t="shared" si="1100"/>
        <v>52</v>
      </c>
    </row>
    <row r="2356" spans="2:35" x14ac:dyDescent="0.25">
      <c r="B2356" s="50"/>
      <c r="C2356" s="85"/>
      <c r="D2356" s="283">
        <f t="shared" si="1085"/>
        <v>0</v>
      </c>
      <c r="E2356" s="50"/>
      <c r="F2356" s="50"/>
      <c r="G2356" s="50"/>
      <c r="H2356" s="50"/>
      <c r="I2356" s="50"/>
      <c r="J2356" s="50"/>
      <c r="K2356" s="50"/>
      <c r="L2356" s="50"/>
      <c r="M2356" s="50"/>
      <c r="N2356" s="50"/>
      <c r="O2356" s="50"/>
      <c r="P2356" s="50"/>
      <c r="Q2356" s="50"/>
      <c r="R2356" s="50"/>
      <c r="S2356" s="50"/>
      <c r="T2356" s="50"/>
      <c r="U2356" s="151">
        <f t="shared" si="1086"/>
        <v>0</v>
      </c>
      <c r="V2356" s="50">
        <f t="shared" si="1087"/>
        <v>0</v>
      </c>
      <c r="W2356" s="152">
        <f t="shared" si="1088"/>
        <v>0</v>
      </c>
      <c r="X2356" s="152">
        <f t="shared" si="1089"/>
        <v>0</v>
      </c>
      <c r="Y2356" s="134">
        <f t="shared" si="1090"/>
        <v>1</v>
      </c>
      <c r="Z2356" s="152">
        <f t="shared" si="1091"/>
        <v>0</v>
      </c>
      <c r="AA2356" s="152">
        <f t="shared" si="1092"/>
        <v>0</v>
      </c>
      <c r="AB2356" s="91">
        <f t="shared" si="1093"/>
        <v>0</v>
      </c>
      <c r="AC2356" s="81">
        <f t="shared" si="1094"/>
        <v>1</v>
      </c>
      <c r="AD2356" s="81">
        <f t="shared" si="1095"/>
        <v>52</v>
      </c>
      <c r="AE2356" s="81" t="str">
        <f t="shared" si="1096"/>
        <v>1-52</v>
      </c>
      <c r="AF2356" s="152">
        <f t="shared" si="1097"/>
        <v>0</v>
      </c>
      <c r="AG2356" s="153">
        <f t="shared" si="1098"/>
        <v>0</v>
      </c>
      <c r="AH2356" s="85">
        <f t="shared" si="1099"/>
        <v>0</v>
      </c>
      <c r="AI2356" s="81">
        <f t="shared" si="1100"/>
        <v>52</v>
      </c>
    </row>
    <row r="2357" spans="2:35" x14ac:dyDescent="0.25">
      <c r="B2357" s="50"/>
      <c r="C2357" s="85"/>
      <c r="D2357" s="283">
        <f t="shared" si="1085"/>
        <v>0</v>
      </c>
      <c r="E2357" s="50"/>
      <c r="F2357" s="50"/>
      <c r="G2357" s="50"/>
      <c r="H2357" s="50"/>
      <c r="I2357" s="50"/>
      <c r="J2357" s="50"/>
      <c r="K2357" s="50"/>
      <c r="L2357" s="50"/>
      <c r="M2357" s="50"/>
      <c r="N2357" s="50"/>
      <c r="O2357" s="50"/>
      <c r="P2357" s="50"/>
      <c r="Q2357" s="50"/>
      <c r="R2357" s="50"/>
      <c r="S2357" s="50"/>
      <c r="T2357" s="50"/>
      <c r="U2357" s="151">
        <f t="shared" si="1086"/>
        <v>0</v>
      </c>
      <c r="V2357" s="50">
        <f t="shared" si="1087"/>
        <v>0</v>
      </c>
      <c r="W2357" s="152">
        <f t="shared" si="1088"/>
        <v>0</v>
      </c>
      <c r="X2357" s="152">
        <f t="shared" si="1089"/>
        <v>0</v>
      </c>
      <c r="Y2357" s="134">
        <f t="shared" si="1090"/>
        <v>1</v>
      </c>
      <c r="Z2357" s="152">
        <f t="shared" si="1091"/>
        <v>0</v>
      </c>
      <c r="AA2357" s="152">
        <f t="shared" si="1092"/>
        <v>0</v>
      </c>
      <c r="AB2357" s="91">
        <f t="shared" si="1093"/>
        <v>0</v>
      </c>
      <c r="AC2357" s="81">
        <f t="shared" si="1094"/>
        <v>1</v>
      </c>
      <c r="AD2357" s="81">
        <f t="shared" si="1095"/>
        <v>52</v>
      </c>
      <c r="AE2357" s="81" t="str">
        <f t="shared" si="1096"/>
        <v>1-52</v>
      </c>
      <c r="AF2357" s="152">
        <f t="shared" si="1097"/>
        <v>0</v>
      </c>
      <c r="AG2357" s="153">
        <f t="shared" si="1098"/>
        <v>0</v>
      </c>
      <c r="AH2357" s="85">
        <f t="shared" si="1099"/>
        <v>0</v>
      </c>
      <c r="AI2357" s="81">
        <f t="shared" si="1100"/>
        <v>52</v>
      </c>
    </row>
    <row r="2358" spans="2:35" x14ac:dyDescent="0.25">
      <c r="B2358" s="50"/>
      <c r="C2358" s="85"/>
      <c r="D2358" s="283">
        <f t="shared" si="1085"/>
        <v>0</v>
      </c>
      <c r="E2358" s="50"/>
      <c r="F2358" s="50"/>
      <c r="G2358" s="50"/>
      <c r="H2358" s="50"/>
      <c r="I2358" s="50"/>
      <c r="J2358" s="50"/>
      <c r="K2358" s="50"/>
      <c r="L2358" s="50"/>
      <c r="M2358" s="50"/>
      <c r="N2358" s="50"/>
      <c r="O2358" s="50"/>
      <c r="P2358" s="50"/>
      <c r="Q2358" s="50"/>
      <c r="R2358" s="50"/>
      <c r="S2358" s="50"/>
      <c r="T2358" s="50"/>
      <c r="U2358" s="151">
        <f t="shared" si="1086"/>
        <v>0</v>
      </c>
      <c r="V2358" s="50">
        <f t="shared" si="1087"/>
        <v>0</v>
      </c>
      <c r="W2358" s="152">
        <f t="shared" si="1088"/>
        <v>0</v>
      </c>
      <c r="X2358" s="152">
        <f t="shared" si="1089"/>
        <v>0</v>
      </c>
      <c r="Y2358" s="134">
        <f t="shared" si="1090"/>
        <v>1</v>
      </c>
      <c r="Z2358" s="152">
        <f t="shared" si="1091"/>
        <v>0</v>
      </c>
      <c r="AA2358" s="152">
        <f t="shared" si="1092"/>
        <v>0</v>
      </c>
      <c r="AB2358" s="91">
        <f t="shared" si="1093"/>
        <v>0</v>
      </c>
      <c r="AC2358" s="81">
        <f t="shared" si="1094"/>
        <v>1</v>
      </c>
      <c r="AD2358" s="81">
        <f t="shared" si="1095"/>
        <v>52</v>
      </c>
      <c r="AE2358" s="81" t="str">
        <f t="shared" si="1096"/>
        <v>1-52</v>
      </c>
      <c r="AF2358" s="152">
        <f t="shared" si="1097"/>
        <v>0</v>
      </c>
      <c r="AG2358" s="153">
        <f t="shared" si="1098"/>
        <v>0</v>
      </c>
      <c r="AH2358" s="85">
        <f t="shared" si="1099"/>
        <v>0</v>
      </c>
      <c r="AI2358" s="81">
        <f t="shared" si="1100"/>
        <v>52</v>
      </c>
    </row>
    <row r="2359" spans="2:35" x14ac:dyDescent="0.25">
      <c r="B2359" s="50"/>
      <c r="C2359" s="85"/>
      <c r="D2359" s="283">
        <f t="shared" si="1085"/>
        <v>0</v>
      </c>
      <c r="E2359" s="50"/>
      <c r="F2359" s="50"/>
      <c r="G2359" s="50"/>
      <c r="H2359" s="50"/>
      <c r="I2359" s="50"/>
      <c r="J2359" s="50"/>
      <c r="K2359" s="50"/>
      <c r="L2359" s="50"/>
      <c r="M2359" s="50"/>
      <c r="N2359" s="50"/>
      <c r="O2359" s="50"/>
      <c r="P2359" s="50"/>
      <c r="Q2359" s="50"/>
      <c r="R2359" s="50"/>
      <c r="S2359" s="50"/>
      <c r="T2359" s="50"/>
      <c r="U2359" s="151">
        <f t="shared" si="1086"/>
        <v>0</v>
      </c>
      <c r="V2359" s="50">
        <f t="shared" si="1087"/>
        <v>0</v>
      </c>
      <c r="W2359" s="152">
        <f t="shared" si="1088"/>
        <v>0</v>
      </c>
      <c r="X2359" s="152">
        <f t="shared" si="1089"/>
        <v>0</v>
      </c>
      <c r="Y2359" s="134">
        <f t="shared" si="1090"/>
        <v>1</v>
      </c>
      <c r="Z2359" s="152">
        <f t="shared" si="1091"/>
        <v>0</v>
      </c>
      <c r="AA2359" s="152">
        <f t="shared" si="1092"/>
        <v>0</v>
      </c>
      <c r="AB2359" s="91">
        <f t="shared" si="1093"/>
        <v>0</v>
      </c>
      <c r="AC2359" s="81">
        <f t="shared" si="1094"/>
        <v>1</v>
      </c>
      <c r="AD2359" s="81">
        <f t="shared" si="1095"/>
        <v>52</v>
      </c>
      <c r="AE2359" s="81" t="str">
        <f t="shared" si="1096"/>
        <v>1-52</v>
      </c>
      <c r="AF2359" s="152">
        <f t="shared" si="1097"/>
        <v>0</v>
      </c>
      <c r="AG2359" s="153">
        <f t="shared" si="1098"/>
        <v>0</v>
      </c>
      <c r="AH2359" s="85">
        <f t="shared" si="1099"/>
        <v>0</v>
      </c>
      <c r="AI2359" s="81">
        <f t="shared" si="1100"/>
        <v>52</v>
      </c>
    </row>
    <row r="2360" spans="2:35" x14ac:dyDescent="0.25">
      <c r="B2360" s="50"/>
      <c r="C2360" s="85"/>
      <c r="D2360" s="283">
        <f t="shared" si="1085"/>
        <v>0</v>
      </c>
      <c r="E2360" s="50"/>
      <c r="F2360" s="50"/>
      <c r="G2360" s="50"/>
      <c r="H2360" s="50"/>
      <c r="I2360" s="50"/>
      <c r="J2360" s="50"/>
      <c r="K2360" s="50"/>
      <c r="L2360" s="50"/>
      <c r="M2360" s="50"/>
      <c r="N2360" s="50"/>
      <c r="O2360" s="50"/>
      <c r="P2360" s="50"/>
      <c r="Q2360" s="50"/>
      <c r="R2360" s="50"/>
      <c r="S2360" s="50"/>
      <c r="T2360" s="50"/>
      <c r="U2360" s="151">
        <f t="shared" si="1086"/>
        <v>0</v>
      </c>
      <c r="V2360" s="50">
        <f t="shared" si="1087"/>
        <v>0</v>
      </c>
      <c r="W2360" s="152">
        <f t="shared" si="1088"/>
        <v>0</v>
      </c>
      <c r="X2360" s="152">
        <f t="shared" si="1089"/>
        <v>0</v>
      </c>
      <c r="Y2360" s="134">
        <f t="shared" si="1090"/>
        <v>1</v>
      </c>
      <c r="Z2360" s="152">
        <f t="shared" si="1091"/>
        <v>0</v>
      </c>
      <c r="AA2360" s="152">
        <f t="shared" si="1092"/>
        <v>0</v>
      </c>
      <c r="AB2360" s="91">
        <f t="shared" si="1093"/>
        <v>0</v>
      </c>
      <c r="AC2360" s="81">
        <f t="shared" si="1094"/>
        <v>1</v>
      </c>
      <c r="AD2360" s="81">
        <f t="shared" si="1095"/>
        <v>52</v>
      </c>
      <c r="AE2360" s="81" t="str">
        <f t="shared" si="1096"/>
        <v>1-52</v>
      </c>
      <c r="AF2360" s="152">
        <f t="shared" si="1097"/>
        <v>0</v>
      </c>
      <c r="AG2360" s="153">
        <f t="shared" si="1098"/>
        <v>0</v>
      </c>
      <c r="AH2360" s="85">
        <f t="shared" si="1099"/>
        <v>0</v>
      </c>
      <c r="AI2360" s="81">
        <f t="shared" si="1100"/>
        <v>52</v>
      </c>
    </row>
    <row r="2361" spans="2:35" x14ac:dyDescent="0.25">
      <c r="B2361" s="50"/>
      <c r="C2361" s="85"/>
      <c r="D2361" s="283">
        <f t="shared" si="1085"/>
        <v>0</v>
      </c>
      <c r="E2361" s="50"/>
      <c r="F2361" s="50"/>
      <c r="G2361" s="50"/>
      <c r="H2361" s="50"/>
      <c r="I2361" s="50"/>
      <c r="J2361" s="50"/>
      <c r="K2361" s="50"/>
      <c r="L2361" s="50"/>
      <c r="M2361" s="50"/>
      <c r="N2361" s="50"/>
      <c r="O2361" s="50"/>
      <c r="P2361" s="50"/>
      <c r="Q2361" s="50"/>
      <c r="R2361" s="50"/>
      <c r="S2361" s="50"/>
      <c r="T2361" s="50"/>
      <c r="U2361" s="151">
        <f t="shared" si="1086"/>
        <v>0</v>
      </c>
      <c r="V2361" s="50">
        <f t="shared" si="1087"/>
        <v>0</v>
      </c>
      <c r="W2361" s="152">
        <f t="shared" si="1088"/>
        <v>0</v>
      </c>
      <c r="X2361" s="152">
        <f t="shared" si="1089"/>
        <v>0</v>
      </c>
      <c r="Y2361" s="134">
        <f t="shared" si="1090"/>
        <v>1</v>
      </c>
      <c r="Z2361" s="152">
        <f t="shared" si="1091"/>
        <v>0</v>
      </c>
      <c r="AA2361" s="152">
        <f t="shared" si="1092"/>
        <v>0</v>
      </c>
      <c r="AB2361" s="91">
        <f t="shared" si="1093"/>
        <v>0</v>
      </c>
      <c r="AC2361" s="81">
        <f t="shared" si="1094"/>
        <v>1</v>
      </c>
      <c r="AD2361" s="81">
        <f t="shared" si="1095"/>
        <v>52</v>
      </c>
      <c r="AE2361" s="81" t="str">
        <f t="shared" si="1096"/>
        <v>1-52</v>
      </c>
      <c r="AF2361" s="152">
        <f t="shared" si="1097"/>
        <v>0</v>
      </c>
      <c r="AG2361" s="153">
        <f t="shared" si="1098"/>
        <v>0</v>
      </c>
      <c r="AH2361" s="85">
        <f t="shared" si="1099"/>
        <v>0</v>
      </c>
      <c r="AI2361" s="81">
        <f t="shared" si="1100"/>
        <v>52</v>
      </c>
    </row>
    <row r="2362" spans="2:35" x14ac:dyDescent="0.25">
      <c r="B2362" s="50"/>
      <c r="C2362" s="85"/>
      <c r="D2362" s="283">
        <f t="shared" si="1085"/>
        <v>0</v>
      </c>
      <c r="E2362" s="50"/>
      <c r="F2362" s="50"/>
      <c r="G2362" s="50"/>
      <c r="H2362" s="50"/>
      <c r="I2362" s="50"/>
      <c r="J2362" s="50"/>
      <c r="K2362" s="50"/>
      <c r="L2362" s="50"/>
      <c r="M2362" s="50"/>
      <c r="N2362" s="50"/>
      <c r="O2362" s="50"/>
      <c r="P2362" s="50"/>
      <c r="Q2362" s="50"/>
      <c r="R2362" s="50"/>
      <c r="S2362" s="50"/>
      <c r="T2362" s="50"/>
      <c r="U2362" s="151">
        <f t="shared" si="1086"/>
        <v>0</v>
      </c>
      <c r="V2362" s="50">
        <f t="shared" si="1087"/>
        <v>0</v>
      </c>
      <c r="W2362" s="152">
        <f t="shared" si="1088"/>
        <v>0</v>
      </c>
      <c r="X2362" s="152">
        <f t="shared" si="1089"/>
        <v>0</v>
      </c>
      <c r="Y2362" s="134">
        <f t="shared" si="1090"/>
        <v>1</v>
      </c>
      <c r="Z2362" s="152">
        <f t="shared" si="1091"/>
        <v>0</v>
      </c>
      <c r="AA2362" s="152">
        <f t="shared" si="1092"/>
        <v>0</v>
      </c>
      <c r="AB2362" s="91">
        <f t="shared" si="1093"/>
        <v>0</v>
      </c>
      <c r="AC2362" s="81">
        <f t="shared" si="1094"/>
        <v>1</v>
      </c>
      <c r="AD2362" s="81">
        <f t="shared" si="1095"/>
        <v>52</v>
      </c>
      <c r="AE2362" s="81" t="str">
        <f t="shared" si="1096"/>
        <v>1-52</v>
      </c>
      <c r="AF2362" s="152">
        <f t="shared" si="1097"/>
        <v>0</v>
      </c>
      <c r="AG2362" s="153">
        <f t="shared" si="1098"/>
        <v>0</v>
      </c>
      <c r="AH2362" s="85">
        <f t="shared" si="1099"/>
        <v>0</v>
      </c>
      <c r="AI2362" s="81">
        <f t="shared" si="1100"/>
        <v>52</v>
      </c>
    </row>
    <row r="2363" spans="2:35" x14ac:dyDescent="0.25">
      <c r="B2363" s="50"/>
      <c r="C2363" s="85"/>
      <c r="D2363" s="283">
        <f t="shared" si="1085"/>
        <v>0</v>
      </c>
      <c r="E2363" s="50"/>
      <c r="F2363" s="50"/>
      <c r="G2363" s="50"/>
      <c r="H2363" s="50"/>
      <c r="I2363" s="50"/>
      <c r="J2363" s="50"/>
      <c r="K2363" s="50"/>
      <c r="L2363" s="50"/>
      <c r="M2363" s="50"/>
      <c r="N2363" s="50"/>
      <c r="O2363" s="50"/>
      <c r="P2363" s="50"/>
      <c r="Q2363" s="50"/>
      <c r="R2363" s="50"/>
      <c r="S2363" s="50"/>
      <c r="T2363" s="50"/>
      <c r="U2363" s="151">
        <f t="shared" si="1086"/>
        <v>0</v>
      </c>
      <c r="V2363" s="50">
        <f t="shared" si="1087"/>
        <v>0</v>
      </c>
      <c r="W2363" s="152">
        <f t="shared" si="1088"/>
        <v>0</v>
      </c>
      <c r="X2363" s="152">
        <f t="shared" si="1089"/>
        <v>0</v>
      </c>
      <c r="Y2363" s="134">
        <f t="shared" si="1090"/>
        <v>1</v>
      </c>
      <c r="Z2363" s="152">
        <f t="shared" si="1091"/>
        <v>0</v>
      </c>
      <c r="AA2363" s="152">
        <f t="shared" si="1092"/>
        <v>0</v>
      </c>
      <c r="AB2363" s="91">
        <f t="shared" si="1093"/>
        <v>0</v>
      </c>
      <c r="AC2363" s="81">
        <f t="shared" si="1094"/>
        <v>1</v>
      </c>
      <c r="AD2363" s="81">
        <f t="shared" si="1095"/>
        <v>52</v>
      </c>
      <c r="AE2363" s="81" t="str">
        <f t="shared" si="1096"/>
        <v>1-52</v>
      </c>
      <c r="AF2363" s="152">
        <f t="shared" si="1097"/>
        <v>0</v>
      </c>
      <c r="AG2363" s="153">
        <f t="shared" si="1098"/>
        <v>0</v>
      </c>
      <c r="AH2363" s="85">
        <f t="shared" si="1099"/>
        <v>0</v>
      </c>
      <c r="AI2363" s="81">
        <f t="shared" si="1100"/>
        <v>52</v>
      </c>
    </row>
    <row r="2364" spans="2:35" x14ac:dyDescent="0.25">
      <c r="B2364" s="50"/>
      <c r="C2364" s="85"/>
      <c r="D2364" s="283">
        <f t="shared" si="1085"/>
        <v>0</v>
      </c>
      <c r="E2364" s="50"/>
      <c r="F2364" s="50"/>
      <c r="G2364" s="50"/>
      <c r="H2364" s="50"/>
      <c r="I2364" s="50"/>
      <c r="J2364" s="50"/>
      <c r="K2364" s="50"/>
      <c r="L2364" s="50"/>
      <c r="M2364" s="50"/>
      <c r="N2364" s="50"/>
      <c r="O2364" s="50"/>
      <c r="P2364" s="50"/>
      <c r="Q2364" s="50"/>
      <c r="R2364" s="50"/>
      <c r="S2364" s="50"/>
      <c r="T2364" s="50"/>
      <c r="U2364" s="151">
        <f t="shared" si="1086"/>
        <v>0</v>
      </c>
      <c r="V2364" s="50">
        <f t="shared" si="1087"/>
        <v>0</v>
      </c>
      <c r="W2364" s="152">
        <f t="shared" si="1088"/>
        <v>0</v>
      </c>
      <c r="X2364" s="152">
        <f t="shared" si="1089"/>
        <v>0</v>
      </c>
      <c r="Y2364" s="134">
        <f t="shared" si="1090"/>
        <v>1</v>
      </c>
      <c r="Z2364" s="152">
        <f t="shared" si="1091"/>
        <v>0</v>
      </c>
      <c r="AA2364" s="152">
        <f t="shared" si="1092"/>
        <v>0</v>
      </c>
      <c r="AB2364" s="91">
        <f t="shared" si="1093"/>
        <v>0</v>
      </c>
      <c r="AC2364" s="81">
        <f t="shared" si="1094"/>
        <v>1</v>
      </c>
      <c r="AD2364" s="81">
        <f t="shared" si="1095"/>
        <v>52</v>
      </c>
      <c r="AE2364" s="81" t="str">
        <f t="shared" si="1096"/>
        <v>1-52</v>
      </c>
      <c r="AF2364" s="152">
        <f t="shared" si="1097"/>
        <v>0</v>
      </c>
      <c r="AG2364" s="153">
        <f t="shared" si="1098"/>
        <v>0</v>
      </c>
      <c r="AH2364" s="85">
        <f t="shared" si="1099"/>
        <v>0</v>
      </c>
      <c r="AI2364" s="81">
        <f t="shared" si="1100"/>
        <v>52</v>
      </c>
    </row>
    <row r="2365" spans="2:35" x14ac:dyDescent="0.25">
      <c r="B2365" s="50"/>
      <c r="C2365" s="85"/>
      <c r="D2365" s="283">
        <f t="shared" si="1085"/>
        <v>0</v>
      </c>
      <c r="E2365" s="50"/>
      <c r="F2365" s="50"/>
      <c r="G2365" s="50"/>
      <c r="H2365" s="50"/>
      <c r="I2365" s="50"/>
      <c r="J2365" s="50"/>
      <c r="K2365" s="50"/>
      <c r="L2365" s="50"/>
      <c r="M2365" s="50"/>
      <c r="N2365" s="50"/>
      <c r="O2365" s="50"/>
      <c r="P2365" s="50"/>
      <c r="Q2365" s="50"/>
      <c r="R2365" s="50"/>
      <c r="S2365" s="50"/>
      <c r="T2365" s="50"/>
      <c r="U2365" s="151">
        <f t="shared" si="1086"/>
        <v>0</v>
      </c>
      <c r="V2365" s="50">
        <f t="shared" si="1087"/>
        <v>0</v>
      </c>
      <c r="W2365" s="152">
        <f t="shared" si="1088"/>
        <v>0</v>
      </c>
      <c r="X2365" s="152">
        <f t="shared" si="1089"/>
        <v>0</v>
      </c>
      <c r="Y2365" s="134">
        <f t="shared" si="1090"/>
        <v>1</v>
      </c>
      <c r="Z2365" s="152">
        <f t="shared" si="1091"/>
        <v>0</v>
      </c>
      <c r="AA2365" s="152">
        <f t="shared" si="1092"/>
        <v>0</v>
      </c>
      <c r="AB2365" s="91">
        <f t="shared" si="1093"/>
        <v>0</v>
      </c>
      <c r="AC2365" s="81">
        <f t="shared" si="1094"/>
        <v>1</v>
      </c>
      <c r="AD2365" s="81">
        <f t="shared" si="1095"/>
        <v>52</v>
      </c>
      <c r="AE2365" s="81" t="str">
        <f t="shared" si="1096"/>
        <v>1-52</v>
      </c>
      <c r="AF2365" s="152">
        <f t="shared" si="1097"/>
        <v>0</v>
      </c>
      <c r="AG2365" s="153">
        <f t="shared" si="1098"/>
        <v>0</v>
      </c>
      <c r="AH2365" s="85">
        <f t="shared" si="1099"/>
        <v>0</v>
      </c>
      <c r="AI2365" s="81">
        <f t="shared" si="1100"/>
        <v>52</v>
      </c>
    </row>
    <row r="2366" spans="2:35" x14ac:dyDescent="0.25">
      <c r="B2366" s="50"/>
      <c r="C2366" s="85"/>
      <c r="D2366" s="283">
        <f t="shared" si="1085"/>
        <v>0</v>
      </c>
      <c r="E2366" s="50"/>
      <c r="F2366" s="50"/>
      <c r="G2366" s="50"/>
      <c r="H2366" s="50"/>
      <c r="I2366" s="50"/>
      <c r="J2366" s="50"/>
      <c r="K2366" s="50"/>
      <c r="L2366" s="50"/>
      <c r="M2366" s="50"/>
      <c r="N2366" s="50"/>
      <c r="O2366" s="50"/>
      <c r="P2366" s="50"/>
      <c r="Q2366" s="50"/>
      <c r="R2366" s="50"/>
      <c r="S2366" s="50"/>
      <c r="T2366" s="50"/>
      <c r="U2366" s="151">
        <f t="shared" si="1086"/>
        <v>0</v>
      </c>
      <c r="V2366" s="50">
        <f t="shared" si="1087"/>
        <v>0</v>
      </c>
      <c r="W2366" s="152">
        <f t="shared" si="1088"/>
        <v>0</v>
      </c>
      <c r="X2366" s="152">
        <f t="shared" si="1089"/>
        <v>0</v>
      </c>
      <c r="Y2366" s="134">
        <f t="shared" si="1090"/>
        <v>1</v>
      </c>
      <c r="Z2366" s="152">
        <f t="shared" si="1091"/>
        <v>0</v>
      </c>
      <c r="AA2366" s="152">
        <f t="shared" si="1092"/>
        <v>0</v>
      </c>
      <c r="AB2366" s="91">
        <f t="shared" si="1093"/>
        <v>0</v>
      </c>
      <c r="AC2366" s="81">
        <f t="shared" si="1094"/>
        <v>1</v>
      </c>
      <c r="AD2366" s="81">
        <f t="shared" si="1095"/>
        <v>52</v>
      </c>
      <c r="AE2366" s="81" t="str">
        <f t="shared" si="1096"/>
        <v>1-52</v>
      </c>
      <c r="AF2366" s="152">
        <f t="shared" si="1097"/>
        <v>0</v>
      </c>
      <c r="AG2366" s="153">
        <f t="shared" si="1098"/>
        <v>0</v>
      </c>
      <c r="AH2366" s="85">
        <f t="shared" si="1099"/>
        <v>0</v>
      </c>
      <c r="AI2366" s="81">
        <f t="shared" si="1100"/>
        <v>52</v>
      </c>
    </row>
    <row r="2367" spans="2:35" x14ac:dyDescent="0.25">
      <c r="B2367" s="50"/>
      <c r="C2367" s="85"/>
      <c r="D2367" s="283">
        <f t="shared" si="1085"/>
        <v>0</v>
      </c>
      <c r="E2367" s="50"/>
      <c r="F2367" s="50"/>
      <c r="G2367" s="50"/>
      <c r="H2367" s="50"/>
      <c r="I2367" s="50"/>
      <c r="J2367" s="50"/>
      <c r="K2367" s="50"/>
      <c r="L2367" s="50"/>
      <c r="M2367" s="50"/>
      <c r="N2367" s="50"/>
      <c r="O2367" s="50"/>
      <c r="P2367" s="50"/>
      <c r="Q2367" s="50"/>
      <c r="R2367" s="50"/>
      <c r="S2367" s="50"/>
      <c r="T2367" s="50"/>
      <c r="U2367" s="151">
        <f t="shared" si="1086"/>
        <v>0</v>
      </c>
      <c r="V2367" s="50">
        <f t="shared" si="1087"/>
        <v>0</v>
      </c>
      <c r="W2367" s="152">
        <f t="shared" si="1088"/>
        <v>0</v>
      </c>
      <c r="X2367" s="152">
        <f t="shared" si="1089"/>
        <v>0</v>
      </c>
      <c r="Y2367" s="134">
        <f t="shared" si="1090"/>
        <v>1</v>
      </c>
      <c r="Z2367" s="152">
        <f t="shared" si="1091"/>
        <v>0</v>
      </c>
      <c r="AA2367" s="152">
        <f t="shared" si="1092"/>
        <v>0</v>
      </c>
      <c r="AB2367" s="91">
        <f t="shared" si="1093"/>
        <v>0</v>
      </c>
      <c r="AC2367" s="81">
        <f t="shared" si="1094"/>
        <v>1</v>
      </c>
      <c r="AD2367" s="81">
        <f t="shared" si="1095"/>
        <v>52</v>
      </c>
      <c r="AE2367" s="81" t="str">
        <f t="shared" si="1096"/>
        <v>1-52</v>
      </c>
      <c r="AF2367" s="152">
        <f t="shared" si="1097"/>
        <v>0</v>
      </c>
      <c r="AG2367" s="153">
        <f t="shared" si="1098"/>
        <v>0</v>
      </c>
      <c r="AH2367" s="85">
        <f t="shared" si="1099"/>
        <v>0</v>
      </c>
      <c r="AI2367" s="81">
        <f t="shared" si="1100"/>
        <v>52</v>
      </c>
    </row>
    <row r="2368" spans="2:35" x14ac:dyDescent="0.25">
      <c r="B2368" s="50"/>
      <c r="C2368" s="85"/>
      <c r="D2368" s="283">
        <f t="shared" si="1085"/>
        <v>0</v>
      </c>
      <c r="E2368" s="50"/>
      <c r="F2368" s="50"/>
      <c r="G2368" s="50"/>
      <c r="H2368" s="50"/>
      <c r="I2368" s="50"/>
      <c r="J2368" s="50"/>
      <c r="K2368" s="50"/>
      <c r="L2368" s="50"/>
      <c r="M2368" s="50"/>
      <c r="N2368" s="50"/>
      <c r="O2368" s="50"/>
      <c r="P2368" s="50"/>
      <c r="Q2368" s="50"/>
      <c r="R2368" s="50"/>
      <c r="S2368" s="50"/>
      <c r="T2368" s="50"/>
      <c r="U2368" s="151">
        <f t="shared" si="1086"/>
        <v>0</v>
      </c>
      <c r="V2368" s="50">
        <f t="shared" si="1087"/>
        <v>0</v>
      </c>
      <c r="W2368" s="152">
        <f t="shared" si="1088"/>
        <v>0</v>
      </c>
      <c r="X2368" s="152">
        <f t="shared" si="1089"/>
        <v>0</v>
      </c>
      <c r="Y2368" s="134">
        <f t="shared" si="1090"/>
        <v>1</v>
      </c>
      <c r="Z2368" s="152">
        <f t="shared" si="1091"/>
        <v>0</v>
      </c>
      <c r="AA2368" s="152">
        <f t="shared" si="1092"/>
        <v>0</v>
      </c>
      <c r="AB2368" s="91">
        <f t="shared" si="1093"/>
        <v>0</v>
      </c>
      <c r="AC2368" s="81">
        <f t="shared" si="1094"/>
        <v>1</v>
      </c>
      <c r="AD2368" s="81">
        <f t="shared" si="1095"/>
        <v>52</v>
      </c>
      <c r="AE2368" s="81" t="str">
        <f t="shared" si="1096"/>
        <v>1-52</v>
      </c>
      <c r="AF2368" s="152">
        <f t="shared" si="1097"/>
        <v>0</v>
      </c>
      <c r="AG2368" s="153">
        <f t="shared" si="1098"/>
        <v>0</v>
      </c>
      <c r="AH2368" s="85">
        <f t="shared" si="1099"/>
        <v>0</v>
      </c>
      <c r="AI2368" s="81">
        <f t="shared" si="1100"/>
        <v>52</v>
      </c>
    </row>
    <row r="2369" spans="2:35" x14ac:dyDescent="0.25">
      <c r="B2369" s="50"/>
      <c r="C2369" s="85"/>
      <c r="D2369" s="283">
        <f t="shared" si="1085"/>
        <v>0</v>
      </c>
      <c r="E2369" s="50"/>
      <c r="F2369" s="50"/>
      <c r="G2369" s="50"/>
      <c r="H2369" s="50"/>
      <c r="I2369" s="50"/>
      <c r="J2369" s="50"/>
      <c r="K2369" s="50"/>
      <c r="L2369" s="50"/>
      <c r="M2369" s="50"/>
      <c r="N2369" s="50"/>
      <c r="O2369" s="50"/>
      <c r="P2369" s="50"/>
      <c r="Q2369" s="50"/>
      <c r="R2369" s="50"/>
      <c r="S2369" s="50"/>
      <c r="T2369" s="50"/>
      <c r="U2369" s="151">
        <f t="shared" si="1086"/>
        <v>0</v>
      </c>
      <c r="V2369" s="50">
        <f t="shared" si="1087"/>
        <v>0</v>
      </c>
      <c r="W2369" s="152">
        <f t="shared" si="1088"/>
        <v>0</v>
      </c>
      <c r="X2369" s="152">
        <f t="shared" si="1089"/>
        <v>0</v>
      </c>
      <c r="Y2369" s="134">
        <f t="shared" si="1090"/>
        <v>1</v>
      </c>
      <c r="Z2369" s="152">
        <f t="shared" si="1091"/>
        <v>0</v>
      </c>
      <c r="AA2369" s="152">
        <f t="shared" si="1092"/>
        <v>0</v>
      </c>
      <c r="AB2369" s="91">
        <f t="shared" si="1093"/>
        <v>0</v>
      </c>
      <c r="AC2369" s="81">
        <f t="shared" si="1094"/>
        <v>1</v>
      </c>
      <c r="AD2369" s="81">
        <f t="shared" si="1095"/>
        <v>52</v>
      </c>
      <c r="AE2369" s="81" t="str">
        <f t="shared" si="1096"/>
        <v>1-52</v>
      </c>
      <c r="AF2369" s="152">
        <f t="shared" si="1097"/>
        <v>0</v>
      </c>
      <c r="AG2369" s="153">
        <f t="shared" si="1098"/>
        <v>0</v>
      </c>
      <c r="AH2369" s="85">
        <f t="shared" si="1099"/>
        <v>0</v>
      </c>
      <c r="AI2369" s="81">
        <f t="shared" si="1100"/>
        <v>52</v>
      </c>
    </row>
    <row r="2370" spans="2:35" x14ac:dyDescent="0.25">
      <c r="B2370" s="50"/>
      <c r="C2370" s="85"/>
      <c r="D2370" s="283">
        <f t="shared" si="1085"/>
        <v>0</v>
      </c>
      <c r="E2370" s="50"/>
      <c r="F2370" s="50"/>
      <c r="G2370" s="50"/>
      <c r="H2370" s="50"/>
      <c r="I2370" s="50"/>
      <c r="J2370" s="50"/>
      <c r="K2370" s="50"/>
      <c r="L2370" s="50"/>
      <c r="M2370" s="50"/>
      <c r="N2370" s="50"/>
      <c r="O2370" s="50"/>
      <c r="P2370" s="50"/>
      <c r="Q2370" s="50"/>
      <c r="R2370" s="50"/>
      <c r="S2370" s="50"/>
      <c r="T2370" s="50"/>
      <c r="U2370" s="151">
        <f t="shared" si="1086"/>
        <v>0</v>
      </c>
      <c r="V2370" s="50">
        <f t="shared" si="1087"/>
        <v>0</v>
      </c>
      <c r="W2370" s="152">
        <f t="shared" si="1088"/>
        <v>0</v>
      </c>
      <c r="X2370" s="152">
        <f t="shared" si="1089"/>
        <v>0</v>
      </c>
      <c r="Y2370" s="134">
        <f t="shared" si="1090"/>
        <v>1</v>
      </c>
      <c r="Z2370" s="152">
        <f t="shared" si="1091"/>
        <v>0</v>
      </c>
      <c r="AA2370" s="152">
        <f t="shared" si="1092"/>
        <v>0</v>
      </c>
      <c r="AB2370" s="91">
        <f t="shared" si="1093"/>
        <v>0</v>
      </c>
      <c r="AC2370" s="81">
        <f t="shared" si="1094"/>
        <v>1</v>
      </c>
      <c r="AD2370" s="81">
        <f t="shared" si="1095"/>
        <v>52</v>
      </c>
      <c r="AE2370" s="81" t="str">
        <f t="shared" si="1096"/>
        <v>1-52</v>
      </c>
      <c r="AF2370" s="152">
        <f t="shared" si="1097"/>
        <v>0</v>
      </c>
      <c r="AG2370" s="153">
        <f t="shared" si="1098"/>
        <v>0</v>
      </c>
      <c r="AH2370" s="85">
        <f t="shared" si="1099"/>
        <v>0</v>
      </c>
      <c r="AI2370" s="81">
        <f t="shared" si="1100"/>
        <v>52</v>
      </c>
    </row>
    <row r="2371" spans="2:35" x14ac:dyDescent="0.25">
      <c r="B2371" s="50"/>
      <c r="C2371" s="85"/>
      <c r="D2371" s="283">
        <f t="shared" si="1085"/>
        <v>0</v>
      </c>
      <c r="E2371" s="50"/>
      <c r="F2371" s="50"/>
      <c r="G2371" s="50"/>
      <c r="H2371" s="50"/>
      <c r="I2371" s="50"/>
      <c r="J2371" s="50"/>
      <c r="K2371" s="50"/>
      <c r="L2371" s="50"/>
      <c r="M2371" s="50"/>
      <c r="N2371" s="50"/>
      <c r="O2371" s="50"/>
      <c r="P2371" s="50"/>
      <c r="Q2371" s="50"/>
      <c r="R2371" s="50"/>
      <c r="S2371" s="50"/>
      <c r="T2371" s="50"/>
      <c r="U2371" s="151">
        <f t="shared" si="1086"/>
        <v>0</v>
      </c>
      <c r="V2371" s="50">
        <f t="shared" si="1087"/>
        <v>0</v>
      </c>
      <c r="W2371" s="152">
        <f t="shared" si="1088"/>
        <v>0</v>
      </c>
      <c r="X2371" s="152">
        <f t="shared" si="1089"/>
        <v>0</v>
      </c>
      <c r="Y2371" s="134">
        <f t="shared" si="1090"/>
        <v>1</v>
      </c>
      <c r="Z2371" s="152">
        <f t="shared" si="1091"/>
        <v>0</v>
      </c>
      <c r="AA2371" s="152">
        <f t="shared" si="1092"/>
        <v>0</v>
      </c>
      <c r="AB2371" s="91">
        <f t="shared" si="1093"/>
        <v>0</v>
      </c>
      <c r="AC2371" s="81">
        <f t="shared" si="1094"/>
        <v>1</v>
      </c>
      <c r="AD2371" s="81">
        <f t="shared" si="1095"/>
        <v>52</v>
      </c>
      <c r="AE2371" s="81" t="str">
        <f t="shared" si="1096"/>
        <v>1-52</v>
      </c>
      <c r="AF2371" s="152">
        <f t="shared" si="1097"/>
        <v>0</v>
      </c>
      <c r="AG2371" s="153">
        <f t="shared" si="1098"/>
        <v>0</v>
      </c>
      <c r="AH2371" s="85">
        <f t="shared" si="1099"/>
        <v>0</v>
      </c>
      <c r="AI2371" s="81">
        <f t="shared" si="1100"/>
        <v>52</v>
      </c>
    </row>
    <row r="2372" spans="2:35" x14ac:dyDescent="0.25">
      <c r="B2372" s="50"/>
      <c r="C2372" s="85"/>
      <c r="D2372" s="283">
        <f t="shared" si="1085"/>
        <v>0</v>
      </c>
      <c r="E2372" s="50"/>
      <c r="F2372" s="50"/>
      <c r="G2372" s="50"/>
      <c r="H2372" s="50"/>
      <c r="I2372" s="50"/>
      <c r="J2372" s="50"/>
      <c r="K2372" s="50"/>
      <c r="L2372" s="50"/>
      <c r="M2372" s="50"/>
      <c r="N2372" s="50"/>
      <c r="O2372" s="50"/>
      <c r="P2372" s="50"/>
      <c r="Q2372" s="50"/>
      <c r="R2372" s="50"/>
      <c r="S2372" s="50"/>
      <c r="T2372" s="50"/>
      <c r="U2372" s="151">
        <f t="shared" si="1086"/>
        <v>0</v>
      </c>
      <c r="V2372" s="50">
        <f t="shared" si="1087"/>
        <v>0</v>
      </c>
      <c r="W2372" s="152">
        <f t="shared" si="1088"/>
        <v>0</v>
      </c>
      <c r="X2372" s="152">
        <f t="shared" si="1089"/>
        <v>0</v>
      </c>
      <c r="Y2372" s="134">
        <f t="shared" si="1090"/>
        <v>1</v>
      </c>
      <c r="Z2372" s="152">
        <f t="shared" si="1091"/>
        <v>0</v>
      </c>
      <c r="AA2372" s="152">
        <f t="shared" si="1092"/>
        <v>0</v>
      </c>
      <c r="AB2372" s="91">
        <f t="shared" si="1093"/>
        <v>0</v>
      </c>
      <c r="AC2372" s="81">
        <f t="shared" si="1094"/>
        <v>1</v>
      </c>
      <c r="AD2372" s="81">
        <f t="shared" si="1095"/>
        <v>52</v>
      </c>
      <c r="AE2372" s="81" t="str">
        <f t="shared" si="1096"/>
        <v>1-52</v>
      </c>
      <c r="AF2372" s="152">
        <f t="shared" si="1097"/>
        <v>0</v>
      </c>
      <c r="AG2372" s="153">
        <f t="shared" si="1098"/>
        <v>0</v>
      </c>
      <c r="AH2372" s="85">
        <f t="shared" si="1099"/>
        <v>0</v>
      </c>
      <c r="AI2372" s="81">
        <f t="shared" si="1100"/>
        <v>52</v>
      </c>
    </row>
    <row r="2373" spans="2:35" x14ac:dyDescent="0.25">
      <c r="B2373" s="50"/>
      <c r="C2373" s="85"/>
      <c r="D2373" s="283">
        <f t="shared" si="1085"/>
        <v>0</v>
      </c>
      <c r="E2373" s="50"/>
      <c r="F2373" s="50"/>
      <c r="G2373" s="50"/>
      <c r="H2373" s="50"/>
      <c r="I2373" s="50"/>
      <c r="J2373" s="50"/>
      <c r="K2373" s="50"/>
      <c r="L2373" s="50"/>
      <c r="M2373" s="50"/>
      <c r="N2373" s="50"/>
      <c r="O2373" s="50"/>
      <c r="P2373" s="50"/>
      <c r="Q2373" s="50"/>
      <c r="R2373" s="50"/>
      <c r="S2373" s="50"/>
      <c r="T2373" s="50"/>
      <c r="U2373" s="151">
        <f t="shared" si="1086"/>
        <v>0</v>
      </c>
      <c r="V2373" s="50">
        <f t="shared" si="1087"/>
        <v>0</v>
      </c>
      <c r="W2373" s="152">
        <f t="shared" si="1088"/>
        <v>0</v>
      </c>
      <c r="X2373" s="152">
        <f t="shared" si="1089"/>
        <v>0</v>
      </c>
      <c r="Y2373" s="134">
        <f t="shared" si="1090"/>
        <v>1</v>
      </c>
      <c r="Z2373" s="152">
        <f t="shared" si="1091"/>
        <v>0</v>
      </c>
      <c r="AA2373" s="152">
        <f t="shared" si="1092"/>
        <v>0</v>
      </c>
      <c r="AB2373" s="91">
        <f t="shared" si="1093"/>
        <v>0</v>
      </c>
      <c r="AC2373" s="81">
        <f t="shared" si="1094"/>
        <v>1</v>
      </c>
      <c r="AD2373" s="81">
        <f t="shared" si="1095"/>
        <v>52</v>
      </c>
      <c r="AE2373" s="81" t="str">
        <f t="shared" si="1096"/>
        <v>1-52</v>
      </c>
      <c r="AF2373" s="152">
        <f t="shared" si="1097"/>
        <v>0</v>
      </c>
      <c r="AG2373" s="153">
        <f t="shared" si="1098"/>
        <v>0</v>
      </c>
      <c r="AH2373" s="85">
        <f t="shared" si="1099"/>
        <v>0</v>
      </c>
      <c r="AI2373" s="81">
        <f t="shared" si="1100"/>
        <v>52</v>
      </c>
    </row>
    <row r="2374" spans="2:35" x14ac:dyDescent="0.25">
      <c r="B2374" s="50"/>
      <c r="C2374" s="85"/>
      <c r="D2374" s="283">
        <f t="shared" si="1085"/>
        <v>0</v>
      </c>
      <c r="E2374" s="50"/>
      <c r="F2374" s="50"/>
      <c r="G2374" s="50"/>
      <c r="H2374" s="50"/>
      <c r="I2374" s="50"/>
      <c r="J2374" s="50"/>
      <c r="K2374" s="50"/>
      <c r="L2374" s="50"/>
      <c r="M2374" s="50"/>
      <c r="N2374" s="50"/>
      <c r="O2374" s="50"/>
      <c r="P2374" s="50"/>
      <c r="Q2374" s="50"/>
      <c r="R2374" s="50"/>
      <c r="S2374" s="50"/>
      <c r="T2374" s="50"/>
      <c r="U2374" s="151">
        <f t="shared" si="1086"/>
        <v>0</v>
      </c>
      <c r="V2374" s="50">
        <f t="shared" si="1087"/>
        <v>0</v>
      </c>
      <c r="W2374" s="152">
        <f t="shared" si="1088"/>
        <v>0</v>
      </c>
      <c r="X2374" s="152">
        <f t="shared" si="1089"/>
        <v>0</v>
      </c>
      <c r="Y2374" s="134">
        <f t="shared" si="1090"/>
        <v>1</v>
      </c>
      <c r="Z2374" s="152">
        <f t="shared" si="1091"/>
        <v>0</v>
      </c>
      <c r="AA2374" s="152">
        <f t="shared" si="1092"/>
        <v>0</v>
      </c>
      <c r="AB2374" s="91">
        <f t="shared" si="1093"/>
        <v>0</v>
      </c>
      <c r="AC2374" s="81">
        <f t="shared" si="1094"/>
        <v>1</v>
      </c>
      <c r="AD2374" s="81">
        <f t="shared" si="1095"/>
        <v>52</v>
      </c>
      <c r="AE2374" s="81" t="str">
        <f t="shared" si="1096"/>
        <v>1-52</v>
      </c>
      <c r="AF2374" s="152">
        <f t="shared" si="1097"/>
        <v>0</v>
      </c>
      <c r="AG2374" s="153">
        <f t="shared" si="1098"/>
        <v>0</v>
      </c>
      <c r="AH2374" s="85">
        <f t="shared" si="1099"/>
        <v>0</v>
      </c>
      <c r="AI2374" s="81">
        <f t="shared" si="1100"/>
        <v>52</v>
      </c>
    </row>
    <row r="2375" spans="2:35" x14ac:dyDescent="0.25">
      <c r="B2375" s="50"/>
      <c r="C2375" s="85"/>
      <c r="D2375" s="283">
        <f t="shared" si="1085"/>
        <v>0</v>
      </c>
      <c r="E2375" s="50"/>
      <c r="F2375" s="50"/>
      <c r="G2375" s="50"/>
      <c r="H2375" s="50"/>
      <c r="I2375" s="50"/>
      <c r="J2375" s="50"/>
      <c r="K2375" s="50"/>
      <c r="L2375" s="50"/>
      <c r="M2375" s="50"/>
      <c r="N2375" s="50"/>
      <c r="O2375" s="50"/>
      <c r="P2375" s="50"/>
      <c r="Q2375" s="50"/>
      <c r="R2375" s="50"/>
      <c r="S2375" s="50"/>
      <c r="T2375" s="50"/>
      <c r="U2375" s="151">
        <f t="shared" si="1086"/>
        <v>0</v>
      </c>
      <c r="V2375" s="50">
        <f t="shared" si="1087"/>
        <v>0</v>
      </c>
      <c r="W2375" s="152">
        <f t="shared" si="1088"/>
        <v>0</v>
      </c>
      <c r="X2375" s="152">
        <f t="shared" si="1089"/>
        <v>0</v>
      </c>
      <c r="Y2375" s="134">
        <f t="shared" si="1090"/>
        <v>1</v>
      </c>
      <c r="Z2375" s="152">
        <f t="shared" si="1091"/>
        <v>0</v>
      </c>
      <c r="AA2375" s="152">
        <f t="shared" si="1092"/>
        <v>0</v>
      </c>
      <c r="AB2375" s="91">
        <f t="shared" si="1093"/>
        <v>0</v>
      </c>
      <c r="AC2375" s="81">
        <f t="shared" si="1094"/>
        <v>1</v>
      </c>
      <c r="AD2375" s="81">
        <f t="shared" si="1095"/>
        <v>52</v>
      </c>
      <c r="AE2375" s="81" t="str">
        <f t="shared" si="1096"/>
        <v>1-52</v>
      </c>
      <c r="AF2375" s="152">
        <f t="shared" si="1097"/>
        <v>0</v>
      </c>
      <c r="AG2375" s="153">
        <f t="shared" si="1098"/>
        <v>0</v>
      </c>
      <c r="AH2375" s="85">
        <f t="shared" si="1099"/>
        <v>0</v>
      </c>
      <c r="AI2375" s="81">
        <f t="shared" si="1100"/>
        <v>52</v>
      </c>
    </row>
    <row r="2376" spans="2:35" x14ac:dyDescent="0.25">
      <c r="B2376" s="50"/>
      <c r="C2376" s="85"/>
      <c r="D2376" s="283">
        <f t="shared" si="1085"/>
        <v>0</v>
      </c>
      <c r="E2376" s="50"/>
      <c r="F2376" s="50"/>
      <c r="G2376" s="50"/>
      <c r="H2376" s="50"/>
      <c r="I2376" s="50"/>
      <c r="J2376" s="50"/>
      <c r="K2376" s="50"/>
      <c r="L2376" s="50"/>
      <c r="M2376" s="50"/>
      <c r="N2376" s="50"/>
      <c r="O2376" s="50"/>
      <c r="P2376" s="50"/>
      <c r="Q2376" s="50"/>
      <c r="R2376" s="50"/>
      <c r="S2376" s="50"/>
      <c r="T2376" s="50"/>
      <c r="U2376" s="151">
        <f t="shared" si="1086"/>
        <v>0</v>
      </c>
      <c r="V2376" s="50">
        <f t="shared" si="1087"/>
        <v>0</v>
      </c>
      <c r="W2376" s="152">
        <f t="shared" si="1088"/>
        <v>0</v>
      </c>
      <c r="X2376" s="152">
        <f t="shared" si="1089"/>
        <v>0</v>
      </c>
      <c r="Y2376" s="134">
        <f t="shared" si="1090"/>
        <v>1</v>
      </c>
      <c r="Z2376" s="152">
        <f t="shared" si="1091"/>
        <v>0</v>
      </c>
      <c r="AA2376" s="152">
        <f t="shared" si="1092"/>
        <v>0</v>
      </c>
      <c r="AB2376" s="91">
        <f t="shared" si="1093"/>
        <v>0</v>
      </c>
      <c r="AC2376" s="81">
        <f t="shared" si="1094"/>
        <v>1</v>
      </c>
      <c r="AD2376" s="81">
        <f t="shared" si="1095"/>
        <v>52</v>
      </c>
      <c r="AE2376" s="81" t="str">
        <f t="shared" si="1096"/>
        <v>1-52</v>
      </c>
      <c r="AF2376" s="152">
        <f t="shared" si="1097"/>
        <v>0</v>
      </c>
      <c r="AG2376" s="153">
        <f t="shared" si="1098"/>
        <v>0</v>
      </c>
      <c r="AH2376" s="85">
        <f t="shared" si="1099"/>
        <v>0</v>
      </c>
      <c r="AI2376" s="81">
        <f t="shared" si="1100"/>
        <v>52</v>
      </c>
    </row>
    <row r="2377" spans="2:35" x14ac:dyDescent="0.25">
      <c r="B2377" s="50"/>
      <c r="C2377" s="85"/>
      <c r="D2377" s="283">
        <f t="shared" si="1085"/>
        <v>0</v>
      </c>
      <c r="E2377" s="50"/>
      <c r="F2377" s="50"/>
      <c r="G2377" s="50"/>
      <c r="H2377" s="50"/>
      <c r="I2377" s="50"/>
      <c r="J2377" s="50"/>
      <c r="K2377" s="50"/>
      <c r="L2377" s="50"/>
      <c r="M2377" s="50"/>
      <c r="N2377" s="50"/>
      <c r="O2377" s="50"/>
      <c r="P2377" s="50"/>
      <c r="Q2377" s="50"/>
      <c r="R2377" s="50"/>
      <c r="S2377" s="50"/>
      <c r="T2377" s="50"/>
      <c r="U2377" s="151">
        <f t="shared" si="1086"/>
        <v>0</v>
      </c>
      <c r="V2377" s="50">
        <f t="shared" si="1087"/>
        <v>0</v>
      </c>
      <c r="W2377" s="152">
        <f t="shared" si="1088"/>
        <v>0</v>
      </c>
      <c r="X2377" s="152">
        <f t="shared" si="1089"/>
        <v>0</v>
      </c>
      <c r="Y2377" s="134">
        <f t="shared" si="1090"/>
        <v>1</v>
      </c>
      <c r="Z2377" s="152">
        <f t="shared" si="1091"/>
        <v>0</v>
      </c>
      <c r="AA2377" s="152">
        <f t="shared" si="1092"/>
        <v>0</v>
      </c>
      <c r="AB2377" s="91">
        <f t="shared" si="1093"/>
        <v>0</v>
      </c>
      <c r="AC2377" s="81">
        <f t="shared" si="1094"/>
        <v>1</v>
      </c>
      <c r="AD2377" s="81">
        <f t="shared" si="1095"/>
        <v>52</v>
      </c>
      <c r="AE2377" s="81" t="str">
        <f t="shared" si="1096"/>
        <v>1-52</v>
      </c>
      <c r="AF2377" s="152">
        <f t="shared" si="1097"/>
        <v>0</v>
      </c>
      <c r="AG2377" s="153">
        <f t="shared" si="1098"/>
        <v>0</v>
      </c>
      <c r="AH2377" s="85">
        <f t="shared" si="1099"/>
        <v>0</v>
      </c>
      <c r="AI2377" s="81">
        <f t="shared" si="1100"/>
        <v>52</v>
      </c>
    </row>
    <row r="2378" spans="2:35" x14ac:dyDescent="0.25">
      <c r="B2378" s="50"/>
      <c r="C2378" s="85"/>
      <c r="D2378" s="283">
        <f t="shared" si="1085"/>
        <v>0</v>
      </c>
      <c r="E2378" s="50"/>
      <c r="F2378" s="50"/>
      <c r="G2378" s="50"/>
      <c r="H2378" s="50"/>
      <c r="I2378" s="50"/>
      <c r="J2378" s="50"/>
      <c r="K2378" s="50"/>
      <c r="L2378" s="50"/>
      <c r="M2378" s="50"/>
      <c r="N2378" s="50"/>
      <c r="O2378" s="50"/>
      <c r="P2378" s="50"/>
      <c r="Q2378" s="50"/>
      <c r="R2378" s="50"/>
      <c r="S2378" s="50"/>
      <c r="T2378" s="50"/>
      <c r="U2378" s="151">
        <f t="shared" si="1086"/>
        <v>0</v>
      </c>
      <c r="V2378" s="50">
        <f t="shared" si="1087"/>
        <v>0</v>
      </c>
      <c r="W2378" s="152">
        <f t="shared" si="1088"/>
        <v>0</v>
      </c>
      <c r="X2378" s="152">
        <f t="shared" si="1089"/>
        <v>0</v>
      </c>
      <c r="Y2378" s="134">
        <f t="shared" si="1090"/>
        <v>1</v>
      </c>
      <c r="Z2378" s="152">
        <f t="shared" si="1091"/>
        <v>0</v>
      </c>
      <c r="AA2378" s="152">
        <f t="shared" si="1092"/>
        <v>0</v>
      </c>
      <c r="AB2378" s="91">
        <f t="shared" si="1093"/>
        <v>0</v>
      </c>
      <c r="AC2378" s="81">
        <f t="shared" si="1094"/>
        <v>1</v>
      </c>
      <c r="AD2378" s="81">
        <f t="shared" si="1095"/>
        <v>52</v>
      </c>
      <c r="AE2378" s="81" t="str">
        <f t="shared" si="1096"/>
        <v>1-52</v>
      </c>
      <c r="AF2378" s="152">
        <f t="shared" si="1097"/>
        <v>0</v>
      </c>
      <c r="AG2378" s="153">
        <f t="shared" si="1098"/>
        <v>0</v>
      </c>
      <c r="AH2378" s="85">
        <f t="shared" si="1099"/>
        <v>0</v>
      </c>
      <c r="AI2378" s="81">
        <f t="shared" si="1100"/>
        <v>52</v>
      </c>
    </row>
    <row r="2379" spans="2:35" x14ac:dyDescent="0.25">
      <c r="B2379" s="50"/>
      <c r="C2379" s="85"/>
      <c r="D2379" s="283">
        <f t="shared" si="1085"/>
        <v>0</v>
      </c>
      <c r="E2379" s="50"/>
      <c r="F2379" s="50"/>
      <c r="G2379" s="50"/>
      <c r="H2379" s="50"/>
      <c r="I2379" s="50"/>
      <c r="J2379" s="50"/>
      <c r="K2379" s="50"/>
      <c r="L2379" s="50"/>
      <c r="M2379" s="50"/>
      <c r="N2379" s="50"/>
      <c r="O2379" s="50"/>
      <c r="P2379" s="50"/>
      <c r="Q2379" s="50"/>
      <c r="R2379" s="50"/>
      <c r="S2379" s="50"/>
      <c r="T2379" s="50"/>
      <c r="U2379" s="151">
        <f t="shared" si="1086"/>
        <v>0</v>
      </c>
      <c r="V2379" s="50">
        <f t="shared" si="1087"/>
        <v>0</v>
      </c>
      <c r="W2379" s="152">
        <f t="shared" si="1088"/>
        <v>0</v>
      </c>
      <c r="X2379" s="152">
        <f t="shared" si="1089"/>
        <v>0</v>
      </c>
      <c r="Y2379" s="134">
        <f t="shared" si="1090"/>
        <v>1</v>
      </c>
      <c r="Z2379" s="152">
        <f t="shared" si="1091"/>
        <v>0</v>
      </c>
      <c r="AA2379" s="152">
        <f t="shared" si="1092"/>
        <v>0</v>
      </c>
      <c r="AB2379" s="91">
        <f t="shared" si="1093"/>
        <v>0</v>
      </c>
      <c r="AC2379" s="81">
        <f t="shared" si="1094"/>
        <v>1</v>
      </c>
      <c r="AD2379" s="81">
        <f t="shared" si="1095"/>
        <v>52</v>
      </c>
      <c r="AE2379" s="81" t="str">
        <f t="shared" si="1096"/>
        <v>1-52</v>
      </c>
      <c r="AF2379" s="152">
        <f t="shared" si="1097"/>
        <v>0</v>
      </c>
      <c r="AG2379" s="153">
        <f t="shared" si="1098"/>
        <v>0</v>
      </c>
      <c r="AH2379" s="85">
        <f t="shared" si="1099"/>
        <v>0</v>
      </c>
      <c r="AI2379" s="81">
        <f t="shared" si="1100"/>
        <v>52</v>
      </c>
    </row>
    <row r="2380" spans="2:35" x14ac:dyDescent="0.25">
      <c r="B2380" s="50"/>
      <c r="C2380" s="85"/>
      <c r="D2380" s="283">
        <f t="shared" si="1085"/>
        <v>0</v>
      </c>
      <c r="E2380" s="50"/>
      <c r="F2380" s="50"/>
      <c r="G2380" s="50"/>
      <c r="H2380" s="50"/>
      <c r="I2380" s="50"/>
      <c r="J2380" s="50"/>
      <c r="K2380" s="50"/>
      <c r="L2380" s="50"/>
      <c r="M2380" s="50"/>
      <c r="N2380" s="50"/>
      <c r="O2380" s="50"/>
      <c r="P2380" s="50"/>
      <c r="Q2380" s="50"/>
      <c r="R2380" s="50"/>
      <c r="S2380" s="50"/>
      <c r="T2380" s="50"/>
      <c r="U2380" s="151">
        <f t="shared" si="1086"/>
        <v>0</v>
      </c>
      <c r="V2380" s="50">
        <f t="shared" si="1087"/>
        <v>0</v>
      </c>
      <c r="W2380" s="152">
        <f t="shared" si="1088"/>
        <v>0</v>
      </c>
      <c r="X2380" s="152">
        <f t="shared" si="1089"/>
        <v>0</v>
      </c>
      <c r="Y2380" s="134">
        <f t="shared" si="1090"/>
        <v>1</v>
      </c>
      <c r="Z2380" s="152">
        <f t="shared" si="1091"/>
        <v>0</v>
      </c>
      <c r="AA2380" s="152">
        <f t="shared" si="1092"/>
        <v>0</v>
      </c>
      <c r="AB2380" s="91">
        <f t="shared" si="1093"/>
        <v>0</v>
      </c>
      <c r="AC2380" s="81">
        <f t="shared" si="1094"/>
        <v>1</v>
      </c>
      <c r="AD2380" s="81">
        <f t="shared" si="1095"/>
        <v>52</v>
      </c>
      <c r="AE2380" s="81" t="str">
        <f t="shared" si="1096"/>
        <v>1-52</v>
      </c>
      <c r="AF2380" s="152">
        <f t="shared" si="1097"/>
        <v>0</v>
      </c>
      <c r="AG2380" s="153">
        <f t="shared" si="1098"/>
        <v>0</v>
      </c>
      <c r="AH2380" s="85">
        <f t="shared" si="1099"/>
        <v>0</v>
      </c>
      <c r="AI2380" s="81">
        <f t="shared" si="1100"/>
        <v>52</v>
      </c>
    </row>
    <row r="2381" spans="2:35" x14ac:dyDescent="0.25">
      <c r="B2381" s="50"/>
      <c r="C2381" s="85"/>
      <c r="D2381" s="283">
        <f t="shared" si="1085"/>
        <v>0</v>
      </c>
      <c r="E2381" s="50"/>
      <c r="F2381" s="50"/>
      <c r="G2381" s="50"/>
      <c r="H2381" s="50"/>
      <c r="I2381" s="50"/>
      <c r="J2381" s="50"/>
      <c r="K2381" s="50"/>
      <c r="L2381" s="50"/>
      <c r="M2381" s="50"/>
      <c r="N2381" s="50"/>
      <c r="O2381" s="50"/>
      <c r="P2381" s="50"/>
      <c r="Q2381" s="50"/>
      <c r="R2381" s="50"/>
      <c r="S2381" s="50"/>
      <c r="T2381" s="50"/>
      <c r="U2381" s="151">
        <f t="shared" si="1086"/>
        <v>0</v>
      </c>
      <c r="V2381" s="50">
        <f t="shared" si="1087"/>
        <v>0</v>
      </c>
      <c r="W2381" s="152">
        <f t="shared" si="1088"/>
        <v>0</v>
      </c>
      <c r="X2381" s="152">
        <f t="shared" si="1089"/>
        <v>0</v>
      </c>
      <c r="Y2381" s="134">
        <f t="shared" si="1090"/>
        <v>1</v>
      </c>
      <c r="Z2381" s="152">
        <f t="shared" si="1091"/>
        <v>0</v>
      </c>
      <c r="AA2381" s="152">
        <f t="shared" si="1092"/>
        <v>0</v>
      </c>
      <c r="AB2381" s="91">
        <f t="shared" si="1093"/>
        <v>0</v>
      </c>
      <c r="AC2381" s="81">
        <f t="shared" si="1094"/>
        <v>1</v>
      </c>
      <c r="AD2381" s="81">
        <f t="shared" si="1095"/>
        <v>52</v>
      </c>
      <c r="AE2381" s="81" t="str">
        <f t="shared" si="1096"/>
        <v>1-52</v>
      </c>
      <c r="AF2381" s="152">
        <f t="shared" si="1097"/>
        <v>0</v>
      </c>
      <c r="AG2381" s="153">
        <f t="shared" si="1098"/>
        <v>0</v>
      </c>
      <c r="AH2381" s="85">
        <f t="shared" si="1099"/>
        <v>0</v>
      </c>
      <c r="AI2381" s="81">
        <f t="shared" si="1100"/>
        <v>52</v>
      </c>
    </row>
    <row r="2382" spans="2:35" x14ac:dyDescent="0.25">
      <c r="B2382" s="50"/>
      <c r="C2382" s="85"/>
      <c r="D2382" s="283">
        <f t="shared" si="1085"/>
        <v>0</v>
      </c>
      <c r="E2382" s="50"/>
      <c r="F2382" s="50"/>
      <c r="G2382" s="50"/>
      <c r="H2382" s="50"/>
      <c r="I2382" s="50"/>
      <c r="J2382" s="50"/>
      <c r="K2382" s="50"/>
      <c r="L2382" s="50"/>
      <c r="M2382" s="50"/>
      <c r="N2382" s="50"/>
      <c r="O2382" s="50"/>
      <c r="P2382" s="50"/>
      <c r="Q2382" s="50"/>
      <c r="R2382" s="50"/>
      <c r="S2382" s="50"/>
      <c r="T2382" s="50"/>
      <c r="U2382" s="151">
        <f t="shared" si="1086"/>
        <v>0</v>
      </c>
      <c r="V2382" s="50">
        <f t="shared" si="1087"/>
        <v>0</v>
      </c>
      <c r="W2382" s="152">
        <f t="shared" si="1088"/>
        <v>0</v>
      </c>
      <c r="X2382" s="152">
        <f t="shared" si="1089"/>
        <v>0</v>
      </c>
      <c r="Y2382" s="134">
        <f t="shared" si="1090"/>
        <v>1</v>
      </c>
      <c r="Z2382" s="152">
        <f t="shared" si="1091"/>
        <v>0</v>
      </c>
      <c r="AA2382" s="152">
        <f t="shared" si="1092"/>
        <v>0</v>
      </c>
      <c r="AB2382" s="91">
        <f t="shared" si="1093"/>
        <v>0</v>
      </c>
      <c r="AC2382" s="81">
        <f t="shared" si="1094"/>
        <v>1</v>
      </c>
      <c r="AD2382" s="81">
        <f t="shared" si="1095"/>
        <v>52</v>
      </c>
      <c r="AE2382" s="81" t="str">
        <f t="shared" si="1096"/>
        <v>1-52</v>
      </c>
      <c r="AF2382" s="152">
        <f t="shared" si="1097"/>
        <v>0</v>
      </c>
      <c r="AG2382" s="153">
        <f t="shared" si="1098"/>
        <v>0</v>
      </c>
      <c r="AH2382" s="85">
        <f t="shared" si="1099"/>
        <v>0</v>
      </c>
      <c r="AI2382" s="81">
        <f t="shared" si="1100"/>
        <v>52</v>
      </c>
    </row>
    <row r="2383" spans="2:35" x14ac:dyDescent="0.25">
      <c r="B2383" s="50"/>
      <c r="C2383" s="85"/>
      <c r="D2383" s="283">
        <f t="shared" si="1085"/>
        <v>0</v>
      </c>
      <c r="E2383" s="50"/>
      <c r="F2383" s="50"/>
      <c r="G2383" s="50"/>
      <c r="H2383" s="50"/>
      <c r="I2383" s="50"/>
      <c r="J2383" s="50"/>
      <c r="K2383" s="50"/>
      <c r="L2383" s="50"/>
      <c r="M2383" s="50"/>
      <c r="N2383" s="50"/>
      <c r="O2383" s="50"/>
      <c r="P2383" s="50"/>
      <c r="Q2383" s="50"/>
      <c r="R2383" s="50"/>
      <c r="S2383" s="50"/>
      <c r="T2383" s="50"/>
      <c r="U2383" s="151">
        <f t="shared" si="1086"/>
        <v>0</v>
      </c>
      <c r="V2383" s="50">
        <f t="shared" si="1087"/>
        <v>0</v>
      </c>
      <c r="W2383" s="152">
        <f t="shared" si="1088"/>
        <v>0</v>
      </c>
      <c r="X2383" s="152">
        <f t="shared" si="1089"/>
        <v>0</v>
      </c>
      <c r="Y2383" s="134">
        <f t="shared" si="1090"/>
        <v>1</v>
      </c>
      <c r="Z2383" s="152">
        <f t="shared" si="1091"/>
        <v>0</v>
      </c>
      <c r="AA2383" s="152">
        <f t="shared" si="1092"/>
        <v>0</v>
      </c>
      <c r="AB2383" s="91">
        <f t="shared" si="1093"/>
        <v>0</v>
      </c>
      <c r="AC2383" s="81">
        <f t="shared" si="1094"/>
        <v>1</v>
      </c>
      <c r="AD2383" s="81">
        <f t="shared" si="1095"/>
        <v>52</v>
      </c>
      <c r="AE2383" s="81" t="str">
        <f t="shared" si="1096"/>
        <v>1-52</v>
      </c>
      <c r="AF2383" s="152">
        <f t="shared" si="1097"/>
        <v>0</v>
      </c>
      <c r="AG2383" s="153">
        <f t="shared" si="1098"/>
        <v>0</v>
      </c>
      <c r="AH2383" s="85">
        <f t="shared" si="1099"/>
        <v>0</v>
      </c>
      <c r="AI2383" s="81">
        <f t="shared" si="1100"/>
        <v>52</v>
      </c>
    </row>
    <row r="2384" spans="2:35" x14ac:dyDescent="0.25">
      <c r="B2384" s="50"/>
      <c r="C2384" s="85"/>
      <c r="D2384" s="283">
        <f t="shared" si="1085"/>
        <v>0</v>
      </c>
      <c r="E2384" s="50"/>
      <c r="F2384" s="50"/>
      <c r="G2384" s="50"/>
      <c r="H2384" s="50"/>
      <c r="I2384" s="50"/>
      <c r="J2384" s="50"/>
      <c r="K2384" s="50"/>
      <c r="L2384" s="50"/>
      <c r="M2384" s="50"/>
      <c r="N2384" s="50"/>
      <c r="O2384" s="50"/>
      <c r="P2384" s="50"/>
      <c r="Q2384" s="50"/>
      <c r="R2384" s="50"/>
      <c r="S2384" s="50"/>
      <c r="T2384" s="50"/>
      <c r="U2384" s="151">
        <f t="shared" si="1086"/>
        <v>0</v>
      </c>
      <c r="V2384" s="50">
        <f t="shared" si="1087"/>
        <v>0</v>
      </c>
      <c r="W2384" s="152">
        <f t="shared" si="1088"/>
        <v>0</v>
      </c>
      <c r="X2384" s="152">
        <f t="shared" si="1089"/>
        <v>0</v>
      </c>
      <c r="Y2384" s="134">
        <f t="shared" si="1090"/>
        <v>1</v>
      </c>
      <c r="Z2384" s="152">
        <f t="shared" si="1091"/>
        <v>0</v>
      </c>
      <c r="AA2384" s="152">
        <f t="shared" si="1092"/>
        <v>0</v>
      </c>
      <c r="AB2384" s="91">
        <f t="shared" si="1093"/>
        <v>0</v>
      </c>
      <c r="AC2384" s="81">
        <f t="shared" si="1094"/>
        <v>1</v>
      </c>
      <c r="AD2384" s="81">
        <f t="shared" si="1095"/>
        <v>52</v>
      </c>
      <c r="AE2384" s="81" t="str">
        <f t="shared" si="1096"/>
        <v>1-52</v>
      </c>
      <c r="AF2384" s="152">
        <f t="shared" si="1097"/>
        <v>0</v>
      </c>
      <c r="AG2384" s="153">
        <f t="shared" si="1098"/>
        <v>0</v>
      </c>
      <c r="AH2384" s="85">
        <f t="shared" si="1099"/>
        <v>0</v>
      </c>
      <c r="AI2384" s="81">
        <f t="shared" si="1100"/>
        <v>52</v>
      </c>
    </row>
    <row r="2385" spans="2:35" x14ac:dyDescent="0.25">
      <c r="B2385" s="50"/>
      <c r="C2385" s="85"/>
      <c r="D2385" s="283">
        <f t="shared" si="1085"/>
        <v>0</v>
      </c>
      <c r="E2385" s="50"/>
      <c r="F2385" s="50"/>
      <c r="G2385" s="50"/>
      <c r="H2385" s="50"/>
      <c r="I2385" s="50"/>
      <c r="J2385" s="50"/>
      <c r="K2385" s="50"/>
      <c r="L2385" s="50"/>
      <c r="M2385" s="50"/>
      <c r="N2385" s="50"/>
      <c r="O2385" s="50"/>
      <c r="P2385" s="50"/>
      <c r="Q2385" s="50"/>
      <c r="R2385" s="50"/>
      <c r="S2385" s="50"/>
      <c r="T2385" s="50"/>
      <c r="U2385" s="151">
        <f t="shared" si="1086"/>
        <v>0</v>
      </c>
      <c r="V2385" s="50">
        <f t="shared" si="1087"/>
        <v>0</v>
      </c>
      <c r="W2385" s="152">
        <f t="shared" si="1088"/>
        <v>0</v>
      </c>
      <c r="X2385" s="152">
        <f t="shared" si="1089"/>
        <v>0</v>
      </c>
      <c r="Y2385" s="134">
        <f t="shared" si="1090"/>
        <v>1</v>
      </c>
      <c r="Z2385" s="152">
        <f t="shared" si="1091"/>
        <v>0</v>
      </c>
      <c r="AA2385" s="152">
        <f t="shared" si="1092"/>
        <v>0</v>
      </c>
      <c r="AB2385" s="91">
        <f t="shared" si="1093"/>
        <v>0</v>
      </c>
      <c r="AC2385" s="81">
        <f t="shared" si="1094"/>
        <v>1</v>
      </c>
      <c r="AD2385" s="81">
        <f t="shared" si="1095"/>
        <v>52</v>
      </c>
      <c r="AE2385" s="81" t="str">
        <f t="shared" si="1096"/>
        <v>1-52</v>
      </c>
      <c r="AF2385" s="152">
        <f t="shared" si="1097"/>
        <v>0</v>
      </c>
      <c r="AG2385" s="153">
        <f t="shared" si="1098"/>
        <v>0</v>
      </c>
      <c r="AH2385" s="85">
        <f t="shared" si="1099"/>
        <v>0</v>
      </c>
      <c r="AI2385" s="81">
        <f t="shared" si="1100"/>
        <v>52</v>
      </c>
    </row>
    <row r="2386" spans="2:35" x14ac:dyDescent="0.25">
      <c r="B2386" s="50"/>
      <c r="C2386" s="85"/>
      <c r="D2386" s="283">
        <f t="shared" si="1085"/>
        <v>0</v>
      </c>
      <c r="E2386" s="50"/>
      <c r="F2386" s="50"/>
      <c r="G2386" s="50"/>
      <c r="H2386" s="50"/>
      <c r="I2386" s="50"/>
      <c r="J2386" s="50"/>
      <c r="K2386" s="50"/>
      <c r="L2386" s="50"/>
      <c r="M2386" s="50"/>
      <c r="N2386" s="50"/>
      <c r="O2386" s="50"/>
      <c r="P2386" s="50"/>
      <c r="Q2386" s="50"/>
      <c r="R2386" s="50"/>
      <c r="S2386" s="50"/>
      <c r="T2386" s="50"/>
      <c r="U2386" s="151">
        <f t="shared" si="1086"/>
        <v>0</v>
      </c>
      <c r="V2386" s="50">
        <f t="shared" si="1087"/>
        <v>0</v>
      </c>
      <c r="W2386" s="152">
        <f t="shared" si="1088"/>
        <v>0</v>
      </c>
      <c r="X2386" s="152">
        <f t="shared" si="1089"/>
        <v>0</v>
      </c>
      <c r="Y2386" s="134">
        <f t="shared" si="1090"/>
        <v>1</v>
      </c>
      <c r="Z2386" s="152">
        <f t="shared" si="1091"/>
        <v>0</v>
      </c>
      <c r="AA2386" s="152">
        <f t="shared" si="1092"/>
        <v>0</v>
      </c>
      <c r="AB2386" s="91">
        <f t="shared" si="1093"/>
        <v>0</v>
      </c>
      <c r="AC2386" s="81">
        <f t="shared" si="1094"/>
        <v>1</v>
      </c>
      <c r="AD2386" s="81">
        <f t="shared" si="1095"/>
        <v>52</v>
      </c>
      <c r="AE2386" s="81" t="str">
        <f t="shared" si="1096"/>
        <v>1-52</v>
      </c>
      <c r="AF2386" s="152">
        <f t="shared" si="1097"/>
        <v>0</v>
      </c>
      <c r="AG2386" s="153">
        <f t="shared" si="1098"/>
        <v>0</v>
      </c>
      <c r="AH2386" s="85">
        <f t="shared" si="1099"/>
        <v>0</v>
      </c>
      <c r="AI2386" s="81">
        <f t="shared" si="1100"/>
        <v>52</v>
      </c>
    </row>
    <row r="2387" spans="2:35" x14ac:dyDescent="0.25">
      <c r="B2387" s="50"/>
      <c r="C2387" s="85"/>
      <c r="D2387" s="283">
        <f t="shared" si="1085"/>
        <v>0</v>
      </c>
      <c r="E2387" s="50"/>
      <c r="F2387" s="50"/>
      <c r="G2387" s="50"/>
      <c r="H2387" s="50"/>
      <c r="I2387" s="50"/>
      <c r="J2387" s="50"/>
      <c r="K2387" s="50"/>
      <c r="L2387" s="50"/>
      <c r="M2387" s="50"/>
      <c r="N2387" s="50"/>
      <c r="O2387" s="50"/>
      <c r="P2387" s="50"/>
      <c r="Q2387" s="50"/>
      <c r="R2387" s="50"/>
      <c r="S2387" s="50"/>
      <c r="T2387" s="50"/>
      <c r="U2387" s="151">
        <f t="shared" si="1086"/>
        <v>0</v>
      </c>
      <c r="V2387" s="50">
        <f t="shared" si="1087"/>
        <v>0</v>
      </c>
      <c r="W2387" s="152">
        <f t="shared" si="1088"/>
        <v>0</v>
      </c>
      <c r="X2387" s="152">
        <f t="shared" si="1089"/>
        <v>0</v>
      </c>
      <c r="Y2387" s="134">
        <f t="shared" si="1090"/>
        <v>1</v>
      </c>
      <c r="Z2387" s="152">
        <f t="shared" si="1091"/>
        <v>0</v>
      </c>
      <c r="AA2387" s="152">
        <f t="shared" si="1092"/>
        <v>0</v>
      </c>
      <c r="AB2387" s="91">
        <f t="shared" si="1093"/>
        <v>0</v>
      </c>
      <c r="AC2387" s="81">
        <f t="shared" si="1094"/>
        <v>1</v>
      </c>
      <c r="AD2387" s="81">
        <f t="shared" si="1095"/>
        <v>52</v>
      </c>
      <c r="AE2387" s="81" t="str">
        <f t="shared" si="1096"/>
        <v>1-52</v>
      </c>
      <c r="AF2387" s="152">
        <f t="shared" si="1097"/>
        <v>0</v>
      </c>
      <c r="AG2387" s="153">
        <f t="shared" si="1098"/>
        <v>0</v>
      </c>
      <c r="AH2387" s="85">
        <f t="shared" si="1099"/>
        <v>0</v>
      </c>
      <c r="AI2387" s="81">
        <f t="shared" si="1100"/>
        <v>52</v>
      </c>
    </row>
    <row r="2388" spans="2:35" x14ac:dyDescent="0.25">
      <c r="B2388" s="50"/>
      <c r="C2388" s="85"/>
      <c r="D2388" s="283">
        <f t="shared" si="1085"/>
        <v>0</v>
      </c>
      <c r="E2388" s="50"/>
      <c r="F2388" s="50"/>
      <c r="G2388" s="50"/>
      <c r="H2388" s="50"/>
      <c r="I2388" s="50"/>
      <c r="J2388" s="50"/>
      <c r="K2388" s="50"/>
      <c r="L2388" s="50"/>
      <c r="M2388" s="50"/>
      <c r="N2388" s="50"/>
      <c r="O2388" s="50"/>
      <c r="P2388" s="50"/>
      <c r="Q2388" s="50"/>
      <c r="R2388" s="50"/>
      <c r="S2388" s="50"/>
      <c r="T2388" s="50"/>
      <c r="U2388" s="151">
        <f t="shared" si="1086"/>
        <v>0</v>
      </c>
      <c r="V2388" s="50">
        <f t="shared" si="1087"/>
        <v>0</v>
      </c>
      <c r="W2388" s="152">
        <f t="shared" si="1088"/>
        <v>0</v>
      </c>
      <c r="X2388" s="152">
        <f t="shared" si="1089"/>
        <v>0</v>
      </c>
      <c r="Y2388" s="134">
        <f t="shared" si="1090"/>
        <v>1</v>
      </c>
      <c r="Z2388" s="152">
        <f t="shared" si="1091"/>
        <v>0</v>
      </c>
      <c r="AA2388" s="152">
        <f t="shared" si="1092"/>
        <v>0</v>
      </c>
      <c r="AB2388" s="91">
        <f t="shared" si="1093"/>
        <v>0</v>
      </c>
      <c r="AC2388" s="81">
        <f t="shared" si="1094"/>
        <v>1</v>
      </c>
      <c r="AD2388" s="81">
        <f t="shared" si="1095"/>
        <v>52</v>
      </c>
      <c r="AE2388" s="81" t="str">
        <f t="shared" si="1096"/>
        <v>1-52</v>
      </c>
      <c r="AF2388" s="152">
        <f t="shared" si="1097"/>
        <v>0</v>
      </c>
      <c r="AG2388" s="153">
        <f t="shared" si="1098"/>
        <v>0</v>
      </c>
      <c r="AH2388" s="85">
        <f t="shared" si="1099"/>
        <v>0</v>
      </c>
      <c r="AI2388" s="81">
        <f t="shared" si="1100"/>
        <v>52</v>
      </c>
    </row>
    <row r="2389" spans="2:35" x14ac:dyDescent="0.25">
      <c r="B2389" s="50"/>
      <c r="C2389" s="85"/>
      <c r="D2389" s="283">
        <f t="shared" si="1085"/>
        <v>0</v>
      </c>
      <c r="E2389" s="50"/>
      <c r="F2389" s="50"/>
      <c r="G2389" s="50"/>
      <c r="H2389" s="50"/>
      <c r="I2389" s="50"/>
      <c r="J2389" s="50"/>
      <c r="K2389" s="50"/>
      <c r="L2389" s="50"/>
      <c r="M2389" s="50"/>
      <c r="N2389" s="50"/>
      <c r="O2389" s="50"/>
      <c r="P2389" s="50"/>
      <c r="Q2389" s="50"/>
      <c r="R2389" s="50"/>
      <c r="S2389" s="50"/>
      <c r="T2389" s="50"/>
      <c r="U2389" s="151">
        <f t="shared" si="1086"/>
        <v>0</v>
      </c>
      <c r="V2389" s="50">
        <f t="shared" si="1087"/>
        <v>0</v>
      </c>
      <c r="W2389" s="152">
        <f t="shared" si="1088"/>
        <v>0</v>
      </c>
      <c r="X2389" s="152">
        <f t="shared" si="1089"/>
        <v>0</v>
      </c>
      <c r="Y2389" s="134">
        <f t="shared" si="1090"/>
        <v>1</v>
      </c>
      <c r="Z2389" s="152">
        <f t="shared" si="1091"/>
        <v>0</v>
      </c>
      <c r="AA2389" s="152">
        <f t="shared" si="1092"/>
        <v>0</v>
      </c>
      <c r="AB2389" s="91">
        <f t="shared" si="1093"/>
        <v>0</v>
      </c>
      <c r="AC2389" s="81">
        <f t="shared" si="1094"/>
        <v>1</v>
      </c>
      <c r="AD2389" s="81">
        <f t="shared" si="1095"/>
        <v>52</v>
      </c>
      <c r="AE2389" s="81" t="str">
        <f t="shared" si="1096"/>
        <v>1-52</v>
      </c>
      <c r="AF2389" s="152">
        <f t="shared" si="1097"/>
        <v>0</v>
      </c>
      <c r="AG2389" s="153">
        <f t="shared" si="1098"/>
        <v>0</v>
      </c>
      <c r="AH2389" s="85">
        <f t="shared" si="1099"/>
        <v>0</v>
      </c>
      <c r="AI2389" s="81">
        <f t="shared" si="1100"/>
        <v>52</v>
      </c>
    </row>
    <row r="2390" spans="2:35" x14ac:dyDescent="0.25">
      <c r="B2390" s="50"/>
      <c r="C2390" s="85"/>
      <c r="D2390" s="283">
        <f t="shared" si="1085"/>
        <v>0</v>
      </c>
      <c r="E2390" s="50"/>
      <c r="F2390" s="50"/>
      <c r="G2390" s="50"/>
      <c r="H2390" s="50"/>
      <c r="I2390" s="50"/>
      <c r="J2390" s="50"/>
      <c r="K2390" s="50"/>
      <c r="L2390" s="50"/>
      <c r="M2390" s="50"/>
      <c r="N2390" s="50"/>
      <c r="O2390" s="50"/>
      <c r="P2390" s="50"/>
      <c r="Q2390" s="50"/>
      <c r="R2390" s="50"/>
      <c r="S2390" s="50"/>
      <c r="T2390" s="50"/>
      <c r="U2390" s="151">
        <f t="shared" si="1086"/>
        <v>0</v>
      </c>
      <c r="V2390" s="50">
        <f t="shared" si="1087"/>
        <v>0</v>
      </c>
      <c r="W2390" s="152">
        <f t="shared" si="1088"/>
        <v>0</v>
      </c>
      <c r="X2390" s="152">
        <f t="shared" si="1089"/>
        <v>0</v>
      </c>
      <c r="Y2390" s="134">
        <f t="shared" si="1090"/>
        <v>1</v>
      </c>
      <c r="Z2390" s="152">
        <f t="shared" si="1091"/>
        <v>0</v>
      </c>
      <c r="AA2390" s="152">
        <f t="shared" si="1092"/>
        <v>0</v>
      </c>
      <c r="AB2390" s="91">
        <f t="shared" si="1093"/>
        <v>0</v>
      </c>
      <c r="AC2390" s="81">
        <f t="shared" si="1094"/>
        <v>1</v>
      </c>
      <c r="AD2390" s="81">
        <f t="shared" si="1095"/>
        <v>52</v>
      </c>
      <c r="AE2390" s="81" t="str">
        <f t="shared" si="1096"/>
        <v>1-52</v>
      </c>
      <c r="AF2390" s="152">
        <f t="shared" si="1097"/>
        <v>0</v>
      </c>
      <c r="AG2390" s="153">
        <f t="shared" si="1098"/>
        <v>0</v>
      </c>
      <c r="AH2390" s="85">
        <f t="shared" si="1099"/>
        <v>0</v>
      </c>
      <c r="AI2390" s="81">
        <f t="shared" si="1100"/>
        <v>52</v>
      </c>
    </row>
    <row r="2391" spans="2:35" x14ac:dyDescent="0.25">
      <c r="B2391" s="50"/>
      <c r="C2391" s="85"/>
      <c r="D2391" s="283">
        <f t="shared" si="1085"/>
        <v>0</v>
      </c>
      <c r="E2391" s="50"/>
      <c r="F2391" s="50"/>
      <c r="G2391" s="50"/>
      <c r="H2391" s="50"/>
      <c r="I2391" s="50"/>
      <c r="J2391" s="50"/>
      <c r="K2391" s="50"/>
      <c r="L2391" s="50"/>
      <c r="M2391" s="50"/>
      <c r="N2391" s="50"/>
      <c r="O2391" s="50"/>
      <c r="P2391" s="50"/>
      <c r="Q2391" s="50"/>
      <c r="R2391" s="50"/>
      <c r="S2391" s="50"/>
      <c r="T2391" s="50"/>
      <c r="U2391" s="151">
        <f t="shared" si="1086"/>
        <v>0</v>
      </c>
      <c r="V2391" s="50">
        <f t="shared" si="1087"/>
        <v>0</v>
      </c>
      <c r="W2391" s="152">
        <f t="shared" si="1088"/>
        <v>0</v>
      </c>
      <c r="X2391" s="152">
        <f t="shared" si="1089"/>
        <v>0</v>
      </c>
      <c r="Y2391" s="134">
        <f t="shared" si="1090"/>
        <v>1</v>
      </c>
      <c r="Z2391" s="152">
        <f t="shared" si="1091"/>
        <v>0</v>
      </c>
      <c r="AA2391" s="152">
        <f t="shared" si="1092"/>
        <v>0</v>
      </c>
      <c r="AB2391" s="91">
        <f t="shared" si="1093"/>
        <v>0</v>
      </c>
      <c r="AC2391" s="81">
        <f t="shared" si="1094"/>
        <v>1</v>
      </c>
      <c r="AD2391" s="81">
        <f t="shared" si="1095"/>
        <v>52</v>
      </c>
      <c r="AE2391" s="81" t="str">
        <f t="shared" si="1096"/>
        <v>1-52</v>
      </c>
      <c r="AF2391" s="152">
        <f t="shared" si="1097"/>
        <v>0</v>
      </c>
      <c r="AG2391" s="153">
        <f t="shared" si="1098"/>
        <v>0</v>
      </c>
      <c r="AH2391" s="85">
        <f t="shared" si="1099"/>
        <v>0</v>
      </c>
      <c r="AI2391" s="81">
        <f t="shared" si="1100"/>
        <v>52</v>
      </c>
    </row>
    <row r="2392" spans="2:35" x14ac:dyDescent="0.25">
      <c r="B2392" s="50"/>
      <c r="C2392" s="85"/>
      <c r="D2392" s="283">
        <f t="shared" si="1085"/>
        <v>0</v>
      </c>
      <c r="E2392" s="50"/>
      <c r="F2392" s="50"/>
      <c r="G2392" s="50"/>
      <c r="H2392" s="50"/>
      <c r="I2392" s="50"/>
      <c r="J2392" s="50"/>
      <c r="K2392" s="50"/>
      <c r="L2392" s="50"/>
      <c r="M2392" s="50"/>
      <c r="N2392" s="50"/>
      <c r="O2392" s="50"/>
      <c r="P2392" s="50"/>
      <c r="Q2392" s="50"/>
      <c r="R2392" s="50"/>
      <c r="S2392" s="50"/>
      <c r="T2392" s="50"/>
      <c r="U2392" s="151">
        <f t="shared" si="1086"/>
        <v>0</v>
      </c>
      <c r="V2392" s="50">
        <f t="shared" si="1087"/>
        <v>0</v>
      </c>
      <c r="W2392" s="152">
        <f t="shared" si="1088"/>
        <v>0</v>
      </c>
      <c r="X2392" s="152">
        <f t="shared" si="1089"/>
        <v>0</v>
      </c>
      <c r="Y2392" s="134">
        <f t="shared" si="1090"/>
        <v>1</v>
      </c>
      <c r="Z2392" s="152">
        <f t="shared" si="1091"/>
        <v>0</v>
      </c>
      <c r="AA2392" s="152">
        <f t="shared" si="1092"/>
        <v>0</v>
      </c>
      <c r="AB2392" s="91">
        <f t="shared" si="1093"/>
        <v>0</v>
      </c>
      <c r="AC2392" s="81">
        <f t="shared" si="1094"/>
        <v>1</v>
      </c>
      <c r="AD2392" s="81">
        <f t="shared" si="1095"/>
        <v>52</v>
      </c>
      <c r="AE2392" s="81" t="str">
        <f t="shared" si="1096"/>
        <v>1-52</v>
      </c>
      <c r="AF2392" s="152">
        <f t="shared" si="1097"/>
        <v>0</v>
      </c>
      <c r="AG2392" s="153">
        <f t="shared" si="1098"/>
        <v>0</v>
      </c>
      <c r="AH2392" s="85">
        <f t="shared" si="1099"/>
        <v>0</v>
      </c>
      <c r="AI2392" s="81">
        <f t="shared" si="1100"/>
        <v>52</v>
      </c>
    </row>
    <row r="2393" spans="2:35" x14ac:dyDescent="0.25">
      <c r="B2393" s="50"/>
      <c r="C2393" s="85"/>
      <c r="D2393" s="283">
        <f t="shared" si="1085"/>
        <v>0</v>
      </c>
      <c r="E2393" s="50"/>
      <c r="F2393" s="50"/>
      <c r="G2393" s="50"/>
      <c r="H2393" s="50"/>
      <c r="I2393" s="50"/>
      <c r="J2393" s="50"/>
      <c r="K2393" s="50"/>
      <c r="L2393" s="50"/>
      <c r="M2393" s="50"/>
      <c r="N2393" s="50"/>
      <c r="O2393" s="50"/>
      <c r="P2393" s="50"/>
      <c r="Q2393" s="50"/>
      <c r="R2393" s="50"/>
      <c r="S2393" s="50"/>
      <c r="T2393" s="50"/>
      <c r="U2393" s="151">
        <f t="shared" si="1086"/>
        <v>0</v>
      </c>
      <c r="V2393" s="50">
        <f t="shared" si="1087"/>
        <v>0</v>
      </c>
      <c r="W2393" s="152">
        <f t="shared" si="1088"/>
        <v>0</v>
      </c>
      <c r="X2393" s="152">
        <f t="shared" si="1089"/>
        <v>0</v>
      </c>
      <c r="Y2393" s="134">
        <f t="shared" si="1090"/>
        <v>1</v>
      </c>
      <c r="Z2393" s="152">
        <f t="shared" si="1091"/>
        <v>0</v>
      </c>
      <c r="AA2393" s="152">
        <f t="shared" si="1092"/>
        <v>0</v>
      </c>
      <c r="AB2393" s="91">
        <f t="shared" si="1093"/>
        <v>0</v>
      </c>
      <c r="AC2393" s="81">
        <f t="shared" si="1094"/>
        <v>1</v>
      </c>
      <c r="AD2393" s="81">
        <f t="shared" si="1095"/>
        <v>52</v>
      </c>
      <c r="AE2393" s="81" t="str">
        <f t="shared" si="1096"/>
        <v>1-52</v>
      </c>
      <c r="AF2393" s="152">
        <f t="shared" si="1097"/>
        <v>0</v>
      </c>
      <c r="AG2393" s="153">
        <f t="shared" si="1098"/>
        <v>0</v>
      </c>
      <c r="AH2393" s="85">
        <f t="shared" si="1099"/>
        <v>0</v>
      </c>
      <c r="AI2393" s="81">
        <f t="shared" si="1100"/>
        <v>52</v>
      </c>
    </row>
    <row r="2394" spans="2:35" x14ac:dyDescent="0.25">
      <c r="B2394" s="50"/>
      <c r="C2394" s="85"/>
      <c r="D2394" s="283">
        <f t="shared" si="1085"/>
        <v>0</v>
      </c>
      <c r="E2394" s="50"/>
      <c r="F2394" s="50"/>
      <c r="G2394" s="50"/>
      <c r="H2394" s="50"/>
      <c r="I2394" s="50"/>
      <c r="J2394" s="50"/>
      <c r="K2394" s="50"/>
      <c r="L2394" s="50"/>
      <c r="M2394" s="50"/>
      <c r="N2394" s="50"/>
      <c r="O2394" s="50"/>
      <c r="P2394" s="50"/>
      <c r="Q2394" s="50"/>
      <c r="R2394" s="50"/>
      <c r="S2394" s="50"/>
      <c r="T2394" s="50"/>
      <c r="U2394" s="151">
        <f t="shared" si="1086"/>
        <v>0</v>
      </c>
      <c r="V2394" s="50">
        <f t="shared" si="1087"/>
        <v>0</v>
      </c>
      <c r="W2394" s="152">
        <f t="shared" si="1088"/>
        <v>0</v>
      </c>
      <c r="X2394" s="152">
        <f t="shared" si="1089"/>
        <v>0</v>
      </c>
      <c r="Y2394" s="134">
        <f t="shared" si="1090"/>
        <v>1</v>
      </c>
      <c r="Z2394" s="152">
        <f t="shared" si="1091"/>
        <v>0</v>
      </c>
      <c r="AA2394" s="152">
        <f t="shared" si="1092"/>
        <v>0</v>
      </c>
      <c r="AB2394" s="91">
        <f t="shared" si="1093"/>
        <v>0</v>
      </c>
      <c r="AC2394" s="81">
        <f t="shared" si="1094"/>
        <v>1</v>
      </c>
      <c r="AD2394" s="81">
        <f t="shared" si="1095"/>
        <v>52</v>
      </c>
      <c r="AE2394" s="81" t="str">
        <f t="shared" si="1096"/>
        <v>1-52</v>
      </c>
      <c r="AF2394" s="152">
        <f t="shared" si="1097"/>
        <v>0</v>
      </c>
      <c r="AG2394" s="153">
        <f t="shared" si="1098"/>
        <v>0</v>
      </c>
      <c r="AH2394" s="85">
        <f t="shared" si="1099"/>
        <v>0</v>
      </c>
      <c r="AI2394" s="81">
        <f t="shared" si="1100"/>
        <v>52</v>
      </c>
    </row>
    <row r="2395" spans="2:35" x14ac:dyDescent="0.25">
      <c r="B2395" s="50"/>
      <c r="C2395" s="85"/>
      <c r="D2395" s="283">
        <f t="shared" si="1085"/>
        <v>0</v>
      </c>
      <c r="E2395" s="50"/>
      <c r="F2395" s="50"/>
      <c r="G2395" s="50"/>
      <c r="H2395" s="50"/>
      <c r="I2395" s="50"/>
      <c r="J2395" s="50"/>
      <c r="K2395" s="50"/>
      <c r="L2395" s="50"/>
      <c r="M2395" s="50"/>
      <c r="N2395" s="50"/>
      <c r="O2395" s="50"/>
      <c r="P2395" s="50"/>
      <c r="Q2395" s="50"/>
      <c r="R2395" s="50"/>
      <c r="S2395" s="50"/>
      <c r="T2395" s="50"/>
      <c r="U2395" s="151">
        <f t="shared" si="1086"/>
        <v>0</v>
      </c>
      <c r="V2395" s="50">
        <f t="shared" si="1087"/>
        <v>0</v>
      </c>
      <c r="W2395" s="152">
        <f t="shared" si="1088"/>
        <v>0</v>
      </c>
      <c r="X2395" s="152">
        <f t="shared" si="1089"/>
        <v>0</v>
      </c>
      <c r="Y2395" s="134">
        <f t="shared" si="1090"/>
        <v>1</v>
      </c>
      <c r="Z2395" s="152">
        <f t="shared" si="1091"/>
        <v>0</v>
      </c>
      <c r="AA2395" s="152">
        <f t="shared" si="1092"/>
        <v>0</v>
      </c>
      <c r="AB2395" s="91">
        <f t="shared" si="1093"/>
        <v>0</v>
      </c>
      <c r="AC2395" s="81">
        <f t="shared" si="1094"/>
        <v>1</v>
      </c>
      <c r="AD2395" s="81">
        <f t="shared" si="1095"/>
        <v>52</v>
      </c>
      <c r="AE2395" s="81" t="str">
        <f t="shared" si="1096"/>
        <v>1-52</v>
      </c>
      <c r="AF2395" s="152">
        <f t="shared" si="1097"/>
        <v>0</v>
      </c>
      <c r="AG2395" s="153">
        <f t="shared" si="1098"/>
        <v>0</v>
      </c>
      <c r="AH2395" s="85">
        <f t="shared" si="1099"/>
        <v>0</v>
      </c>
      <c r="AI2395" s="81">
        <f t="shared" si="1100"/>
        <v>52</v>
      </c>
    </row>
    <row r="2396" spans="2:35" x14ac:dyDescent="0.25">
      <c r="B2396" s="50"/>
      <c r="C2396" s="85"/>
      <c r="D2396" s="283">
        <f t="shared" si="1085"/>
        <v>0</v>
      </c>
      <c r="E2396" s="50"/>
      <c r="F2396" s="50"/>
      <c r="G2396" s="50"/>
      <c r="H2396" s="50"/>
      <c r="I2396" s="50"/>
      <c r="J2396" s="50"/>
      <c r="K2396" s="50"/>
      <c r="L2396" s="50"/>
      <c r="M2396" s="50"/>
      <c r="N2396" s="50"/>
      <c r="O2396" s="50"/>
      <c r="P2396" s="50"/>
      <c r="Q2396" s="50"/>
      <c r="R2396" s="50"/>
      <c r="S2396" s="50"/>
      <c r="T2396" s="50"/>
      <c r="U2396" s="151">
        <f t="shared" si="1086"/>
        <v>0</v>
      </c>
      <c r="V2396" s="50">
        <f t="shared" si="1087"/>
        <v>0</v>
      </c>
      <c r="W2396" s="152">
        <f t="shared" si="1088"/>
        <v>0</v>
      </c>
      <c r="X2396" s="152">
        <f t="shared" si="1089"/>
        <v>0</v>
      </c>
      <c r="Y2396" s="134">
        <f t="shared" si="1090"/>
        <v>1</v>
      </c>
      <c r="Z2396" s="152">
        <f t="shared" si="1091"/>
        <v>0</v>
      </c>
      <c r="AA2396" s="152">
        <f t="shared" si="1092"/>
        <v>0</v>
      </c>
      <c r="AB2396" s="91">
        <f t="shared" si="1093"/>
        <v>0</v>
      </c>
      <c r="AC2396" s="81">
        <f t="shared" si="1094"/>
        <v>1</v>
      </c>
      <c r="AD2396" s="81">
        <f t="shared" si="1095"/>
        <v>52</v>
      </c>
      <c r="AE2396" s="81" t="str">
        <f t="shared" si="1096"/>
        <v>1-52</v>
      </c>
      <c r="AF2396" s="152">
        <f t="shared" si="1097"/>
        <v>0</v>
      </c>
      <c r="AG2396" s="153">
        <f t="shared" si="1098"/>
        <v>0</v>
      </c>
      <c r="AH2396" s="85">
        <f t="shared" si="1099"/>
        <v>0</v>
      </c>
      <c r="AI2396" s="81">
        <f t="shared" si="1100"/>
        <v>52</v>
      </c>
    </row>
    <row r="2397" spans="2:35" x14ac:dyDescent="0.25">
      <c r="B2397" s="50"/>
      <c r="C2397" s="85"/>
      <c r="D2397" s="283">
        <f t="shared" ref="D2397:D2417" si="1101">IF(C2397=C2398,0,1)</f>
        <v>0</v>
      </c>
      <c r="E2397" s="50"/>
      <c r="F2397" s="50"/>
      <c r="G2397" s="50"/>
      <c r="H2397" s="50"/>
      <c r="I2397" s="50"/>
      <c r="J2397" s="50"/>
      <c r="K2397" s="50"/>
      <c r="L2397" s="50"/>
      <c r="M2397" s="50"/>
      <c r="N2397" s="50"/>
      <c r="O2397" s="50"/>
      <c r="P2397" s="50"/>
      <c r="Q2397" s="50"/>
      <c r="R2397" s="50"/>
      <c r="S2397" s="50"/>
      <c r="T2397" s="50"/>
      <c r="U2397" s="151">
        <f t="shared" ref="U2397:U2417" si="1102">+J2397-I2397</f>
        <v>0</v>
      </c>
      <c r="V2397" s="50">
        <f t="shared" ref="V2397:V2417" si="1103">IF(AND(G2397&lt;&gt;"",H2397&lt;&gt;""),1,0)</f>
        <v>0</v>
      </c>
      <c r="W2397" s="152">
        <f t="shared" ref="W2397:W2417" si="1104">IF(OR(V2397=0,G2397="",H2397=""),0,IF(AND(V2397=1,U2397&lt;1,I2397=J2397,(H2397-G2397)&lt;=0.2075),H2397-G2397,IF(AND(V2397=1,U2397&lt;1,I2397=J2397,(H2397-G2397)&gt;0.2075),H2397-G2397-0.083,IF(AND(V2397=1,U2397&gt;1),((U2397-1)*0.3541)+(H2397-$AE$5)+($AF$5-G2397-0.083),IF(AND(V2397=1,U2397=1,I2397&lt;&gt;J2397,(H2397-G2397)&lt;=0.332),(H2397-$AE$5)+($AF$5-G2397)-0.166,(H2397-$AE$5)+($AF$5-G2397))))))</f>
        <v>0</v>
      </c>
      <c r="X2397" s="152">
        <f t="shared" ref="X2397:X2417" si="1105">IF(OR(V2397=0,G2397="",H2397=""),0,IF(AND(V2397=1,U2397&lt;1,I2397=J2397,(H2397-G2397)&lt;=0.2075),H2397-G2397,IF(AND(V2397=1,U2397&lt;1,I2397=J2397,(H2397-G2397)&gt;0.2075),H2397-G2397-0.04167,IF(AND(V2397=1,U2397&gt;1),((U2397-1)*0.583)+(H2397-$AE$3)+($AF$3-G2397-0.04167),IF(AND(V2397=1,U2397=1,I2397&lt;&gt;J2397,(H2397-G2397)&lt;=0.332),(H2397-$AE$3)+($AF$3-G2397)-0.166,(H2397-$AE$3)+($AF$3-G2397))))))</f>
        <v>0</v>
      </c>
      <c r="Y2397" s="134">
        <f t="shared" ref="Y2397:Y2417" si="1106">IFERROR(IF(H2397&gt;VLOOKUP(T2397,$AH$2:$AI$5,2,0),0,1),1)</f>
        <v>1</v>
      </c>
      <c r="Z2397" s="152">
        <f t="shared" ref="Z2397:Z2417" si="1107">IF(Y2397=1,0,($AF$3-H2397))</f>
        <v>0</v>
      </c>
      <c r="AA2397" s="152">
        <f t="shared" ref="AA2397:AA2417" si="1108">X2397+Z2397</f>
        <v>0</v>
      </c>
      <c r="AB2397" s="91">
        <f t="shared" ref="AB2397:AB2417" si="1109">DAY(J2397)</f>
        <v>0</v>
      </c>
      <c r="AC2397" s="81">
        <f t="shared" ref="AC2397:AC2417" si="1110">MONTH(J2397)</f>
        <v>1</v>
      </c>
      <c r="AD2397" s="81">
        <f t="shared" ref="AD2397:AD2417" si="1111">WEEKNUM(J2397,21)</f>
        <v>52</v>
      </c>
      <c r="AE2397" s="81" t="str">
        <f t="shared" ref="AE2397:AE2417" si="1112">AC2397&amp;"-"&amp;AD2397</f>
        <v>1-52</v>
      </c>
      <c r="AF2397" s="152">
        <f t="shared" ref="AF2397:AF2417" si="1113">IFERROR(IF(OR(AH2397=0,M2397="",N2397=""),0,IF(AND(AH2397=1,AG2397&lt;1,K2397=L2397,(N2397-M2397)&lt;=0.2075),N2397-M2397,IF(AND(AH2397=1,AG2397&lt;1,K2397=L2397,(N2397-M2397)&gt;0.2075),N2397-M2397-0.083,IF(AND(AH2397=1,AG2397&gt;1),((AG2397-1)*0.3541)+(N2397-$AE$5)+($AF$5-M2397-0.083),IF(AND(AH2397=1,AG2397=1,K2397&lt;&gt;L2397,(N2397-M2397)&lt;=0.332),(N2397-$AE$5)+($AF$5-M2397)-0.166,(N2397-$AE$5)+($AF$5-M2397)))))),"")</f>
        <v>0</v>
      </c>
      <c r="AG2397" s="153">
        <f t="shared" ref="AG2397:AG2417" si="1114">(L2397-K2397)</f>
        <v>0</v>
      </c>
      <c r="AH2397" s="85">
        <f t="shared" ref="AH2397:AH2417" si="1115">IF(AND(R2397&lt;&gt;"",S2397&lt;&gt;""),1,0)</f>
        <v>0</v>
      </c>
      <c r="AI2397" s="81">
        <f t="shared" ref="AI2397:AI2417" si="1116">WEEKNUM(L2397,21)</f>
        <v>52</v>
      </c>
    </row>
    <row r="2398" spans="2:35" x14ac:dyDescent="0.25">
      <c r="B2398" s="50"/>
      <c r="C2398" s="85"/>
      <c r="D2398" s="283">
        <f t="shared" si="1101"/>
        <v>0</v>
      </c>
      <c r="E2398" s="50"/>
      <c r="F2398" s="50"/>
      <c r="G2398" s="50"/>
      <c r="H2398" s="50"/>
      <c r="I2398" s="50"/>
      <c r="J2398" s="50"/>
      <c r="K2398" s="50"/>
      <c r="L2398" s="50"/>
      <c r="M2398" s="50"/>
      <c r="N2398" s="50"/>
      <c r="O2398" s="50"/>
      <c r="P2398" s="50"/>
      <c r="Q2398" s="50"/>
      <c r="R2398" s="50"/>
      <c r="S2398" s="50"/>
      <c r="T2398" s="50"/>
      <c r="U2398" s="151">
        <f t="shared" si="1102"/>
        <v>0</v>
      </c>
      <c r="V2398" s="50">
        <f t="shared" si="1103"/>
        <v>0</v>
      </c>
      <c r="W2398" s="152">
        <f t="shared" si="1104"/>
        <v>0</v>
      </c>
      <c r="X2398" s="152">
        <f t="shared" si="1105"/>
        <v>0</v>
      </c>
      <c r="Y2398" s="134">
        <f t="shared" si="1106"/>
        <v>1</v>
      </c>
      <c r="Z2398" s="152">
        <f t="shared" si="1107"/>
        <v>0</v>
      </c>
      <c r="AA2398" s="152">
        <f t="shared" si="1108"/>
        <v>0</v>
      </c>
      <c r="AB2398" s="91">
        <f t="shared" si="1109"/>
        <v>0</v>
      </c>
      <c r="AC2398" s="81">
        <f t="shared" si="1110"/>
        <v>1</v>
      </c>
      <c r="AD2398" s="81">
        <f t="shared" si="1111"/>
        <v>52</v>
      </c>
      <c r="AE2398" s="81" t="str">
        <f t="shared" si="1112"/>
        <v>1-52</v>
      </c>
      <c r="AF2398" s="152">
        <f t="shared" si="1113"/>
        <v>0</v>
      </c>
      <c r="AG2398" s="153">
        <f t="shared" si="1114"/>
        <v>0</v>
      </c>
      <c r="AH2398" s="85">
        <f t="shared" si="1115"/>
        <v>0</v>
      </c>
      <c r="AI2398" s="81">
        <f t="shared" si="1116"/>
        <v>52</v>
      </c>
    </row>
    <row r="2399" spans="2:35" x14ac:dyDescent="0.25">
      <c r="B2399" s="50"/>
      <c r="C2399" s="85"/>
      <c r="D2399" s="283">
        <f t="shared" si="1101"/>
        <v>0</v>
      </c>
      <c r="E2399" s="50"/>
      <c r="F2399" s="50"/>
      <c r="G2399" s="50"/>
      <c r="H2399" s="50"/>
      <c r="I2399" s="50"/>
      <c r="J2399" s="50"/>
      <c r="K2399" s="50"/>
      <c r="L2399" s="50"/>
      <c r="M2399" s="50"/>
      <c r="N2399" s="50"/>
      <c r="O2399" s="50"/>
      <c r="P2399" s="50"/>
      <c r="Q2399" s="50"/>
      <c r="R2399" s="50"/>
      <c r="S2399" s="50"/>
      <c r="T2399" s="50"/>
      <c r="U2399" s="151">
        <f t="shared" si="1102"/>
        <v>0</v>
      </c>
      <c r="V2399" s="50">
        <f t="shared" si="1103"/>
        <v>0</v>
      </c>
      <c r="W2399" s="152">
        <f t="shared" si="1104"/>
        <v>0</v>
      </c>
      <c r="X2399" s="152">
        <f t="shared" si="1105"/>
        <v>0</v>
      </c>
      <c r="Y2399" s="134">
        <f t="shared" si="1106"/>
        <v>1</v>
      </c>
      <c r="Z2399" s="152">
        <f t="shared" si="1107"/>
        <v>0</v>
      </c>
      <c r="AA2399" s="152">
        <f t="shared" si="1108"/>
        <v>0</v>
      </c>
      <c r="AB2399" s="91">
        <f t="shared" si="1109"/>
        <v>0</v>
      </c>
      <c r="AC2399" s="81">
        <f t="shared" si="1110"/>
        <v>1</v>
      </c>
      <c r="AD2399" s="81">
        <f t="shared" si="1111"/>
        <v>52</v>
      </c>
      <c r="AE2399" s="81" t="str">
        <f t="shared" si="1112"/>
        <v>1-52</v>
      </c>
      <c r="AF2399" s="152">
        <f t="shared" si="1113"/>
        <v>0</v>
      </c>
      <c r="AG2399" s="153">
        <f t="shared" si="1114"/>
        <v>0</v>
      </c>
      <c r="AH2399" s="85">
        <f t="shared" si="1115"/>
        <v>0</v>
      </c>
      <c r="AI2399" s="81">
        <f t="shared" si="1116"/>
        <v>52</v>
      </c>
    </row>
    <row r="2400" spans="2:35" x14ac:dyDescent="0.25">
      <c r="B2400" s="50"/>
      <c r="C2400" s="85"/>
      <c r="D2400" s="283">
        <f t="shared" si="1101"/>
        <v>0</v>
      </c>
      <c r="E2400" s="50"/>
      <c r="F2400" s="50"/>
      <c r="G2400" s="50"/>
      <c r="H2400" s="50"/>
      <c r="I2400" s="50"/>
      <c r="J2400" s="50"/>
      <c r="K2400" s="50"/>
      <c r="L2400" s="50"/>
      <c r="M2400" s="50"/>
      <c r="N2400" s="50"/>
      <c r="O2400" s="50"/>
      <c r="P2400" s="50"/>
      <c r="Q2400" s="50"/>
      <c r="R2400" s="50"/>
      <c r="S2400" s="50"/>
      <c r="T2400" s="50"/>
      <c r="U2400" s="151">
        <f t="shared" si="1102"/>
        <v>0</v>
      </c>
      <c r="V2400" s="50">
        <f t="shared" si="1103"/>
        <v>0</v>
      </c>
      <c r="W2400" s="152">
        <f t="shared" si="1104"/>
        <v>0</v>
      </c>
      <c r="X2400" s="152">
        <f t="shared" si="1105"/>
        <v>0</v>
      </c>
      <c r="Y2400" s="134">
        <f t="shared" si="1106"/>
        <v>1</v>
      </c>
      <c r="Z2400" s="152">
        <f t="shared" si="1107"/>
        <v>0</v>
      </c>
      <c r="AA2400" s="152">
        <f t="shared" si="1108"/>
        <v>0</v>
      </c>
      <c r="AB2400" s="91">
        <f t="shared" si="1109"/>
        <v>0</v>
      </c>
      <c r="AC2400" s="81">
        <f t="shared" si="1110"/>
        <v>1</v>
      </c>
      <c r="AD2400" s="81">
        <f t="shared" si="1111"/>
        <v>52</v>
      </c>
      <c r="AE2400" s="81" t="str">
        <f t="shared" si="1112"/>
        <v>1-52</v>
      </c>
      <c r="AF2400" s="152">
        <f t="shared" si="1113"/>
        <v>0</v>
      </c>
      <c r="AG2400" s="153">
        <f t="shared" si="1114"/>
        <v>0</v>
      </c>
      <c r="AH2400" s="85">
        <f t="shared" si="1115"/>
        <v>0</v>
      </c>
      <c r="AI2400" s="81">
        <f t="shared" si="1116"/>
        <v>52</v>
      </c>
    </row>
    <row r="2401" spans="2:35" x14ac:dyDescent="0.25">
      <c r="B2401" s="50"/>
      <c r="C2401" s="85"/>
      <c r="D2401" s="283">
        <f t="shared" si="1101"/>
        <v>0</v>
      </c>
      <c r="E2401" s="50"/>
      <c r="F2401" s="50"/>
      <c r="G2401" s="50"/>
      <c r="H2401" s="50"/>
      <c r="I2401" s="50"/>
      <c r="J2401" s="50"/>
      <c r="K2401" s="50"/>
      <c r="L2401" s="50"/>
      <c r="M2401" s="50"/>
      <c r="N2401" s="50"/>
      <c r="O2401" s="50"/>
      <c r="P2401" s="50"/>
      <c r="Q2401" s="50"/>
      <c r="R2401" s="50"/>
      <c r="S2401" s="50"/>
      <c r="T2401" s="50"/>
      <c r="U2401" s="151">
        <f t="shared" si="1102"/>
        <v>0</v>
      </c>
      <c r="V2401" s="50">
        <f t="shared" si="1103"/>
        <v>0</v>
      </c>
      <c r="W2401" s="152">
        <f t="shared" si="1104"/>
        <v>0</v>
      </c>
      <c r="X2401" s="152">
        <f t="shared" si="1105"/>
        <v>0</v>
      </c>
      <c r="Y2401" s="134">
        <f t="shared" si="1106"/>
        <v>1</v>
      </c>
      <c r="Z2401" s="152">
        <f t="shared" si="1107"/>
        <v>0</v>
      </c>
      <c r="AA2401" s="152">
        <f t="shared" si="1108"/>
        <v>0</v>
      </c>
      <c r="AB2401" s="91">
        <f t="shared" si="1109"/>
        <v>0</v>
      </c>
      <c r="AC2401" s="81">
        <f t="shared" si="1110"/>
        <v>1</v>
      </c>
      <c r="AD2401" s="81">
        <f t="shared" si="1111"/>
        <v>52</v>
      </c>
      <c r="AE2401" s="81" t="str">
        <f t="shared" si="1112"/>
        <v>1-52</v>
      </c>
      <c r="AF2401" s="152">
        <f t="shared" si="1113"/>
        <v>0</v>
      </c>
      <c r="AG2401" s="153">
        <f t="shared" si="1114"/>
        <v>0</v>
      </c>
      <c r="AH2401" s="85">
        <f t="shared" si="1115"/>
        <v>0</v>
      </c>
      <c r="AI2401" s="81">
        <f t="shared" si="1116"/>
        <v>52</v>
      </c>
    </row>
    <row r="2402" spans="2:35" x14ac:dyDescent="0.25">
      <c r="B2402" s="50"/>
      <c r="C2402" s="85"/>
      <c r="D2402" s="283">
        <f t="shared" si="1101"/>
        <v>0</v>
      </c>
      <c r="E2402" s="50"/>
      <c r="F2402" s="50"/>
      <c r="G2402" s="50"/>
      <c r="H2402" s="50"/>
      <c r="I2402" s="50"/>
      <c r="J2402" s="50"/>
      <c r="K2402" s="50"/>
      <c r="L2402" s="50"/>
      <c r="M2402" s="50"/>
      <c r="N2402" s="50"/>
      <c r="O2402" s="50"/>
      <c r="P2402" s="50"/>
      <c r="Q2402" s="50"/>
      <c r="R2402" s="50"/>
      <c r="S2402" s="50"/>
      <c r="T2402" s="50"/>
      <c r="U2402" s="151">
        <f t="shared" si="1102"/>
        <v>0</v>
      </c>
      <c r="V2402" s="50">
        <f t="shared" si="1103"/>
        <v>0</v>
      </c>
      <c r="W2402" s="152">
        <f t="shared" si="1104"/>
        <v>0</v>
      </c>
      <c r="X2402" s="152">
        <f t="shared" si="1105"/>
        <v>0</v>
      </c>
      <c r="Y2402" s="134">
        <f t="shared" si="1106"/>
        <v>1</v>
      </c>
      <c r="Z2402" s="152">
        <f t="shared" si="1107"/>
        <v>0</v>
      </c>
      <c r="AA2402" s="152">
        <f t="shared" si="1108"/>
        <v>0</v>
      </c>
      <c r="AB2402" s="91">
        <f t="shared" si="1109"/>
        <v>0</v>
      </c>
      <c r="AC2402" s="81">
        <f t="shared" si="1110"/>
        <v>1</v>
      </c>
      <c r="AD2402" s="81">
        <f t="shared" si="1111"/>
        <v>52</v>
      </c>
      <c r="AE2402" s="81" t="str">
        <f t="shared" si="1112"/>
        <v>1-52</v>
      </c>
      <c r="AF2402" s="152">
        <f t="shared" si="1113"/>
        <v>0</v>
      </c>
      <c r="AG2402" s="153">
        <f t="shared" si="1114"/>
        <v>0</v>
      </c>
      <c r="AH2402" s="85">
        <f t="shared" si="1115"/>
        <v>0</v>
      </c>
      <c r="AI2402" s="81">
        <f t="shared" si="1116"/>
        <v>52</v>
      </c>
    </row>
    <row r="2403" spans="2:35" x14ac:dyDescent="0.25">
      <c r="B2403" s="50"/>
      <c r="C2403" s="85"/>
      <c r="D2403" s="283">
        <f t="shared" si="1101"/>
        <v>0</v>
      </c>
      <c r="E2403" s="50"/>
      <c r="F2403" s="50"/>
      <c r="G2403" s="50"/>
      <c r="H2403" s="50"/>
      <c r="I2403" s="50"/>
      <c r="J2403" s="50"/>
      <c r="K2403" s="50"/>
      <c r="L2403" s="50"/>
      <c r="M2403" s="50"/>
      <c r="N2403" s="50"/>
      <c r="O2403" s="50"/>
      <c r="P2403" s="50"/>
      <c r="Q2403" s="50"/>
      <c r="R2403" s="50"/>
      <c r="S2403" s="50"/>
      <c r="T2403" s="50"/>
      <c r="U2403" s="151">
        <f t="shared" si="1102"/>
        <v>0</v>
      </c>
      <c r="V2403" s="50">
        <f t="shared" si="1103"/>
        <v>0</v>
      </c>
      <c r="W2403" s="152">
        <f t="shared" si="1104"/>
        <v>0</v>
      </c>
      <c r="X2403" s="152">
        <f t="shared" si="1105"/>
        <v>0</v>
      </c>
      <c r="Y2403" s="134">
        <f t="shared" si="1106"/>
        <v>1</v>
      </c>
      <c r="Z2403" s="152">
        <f t="shared" si="1107"/>
        <v>0</v>
      </c>
      <c r="AA2403" s="152">
        <f t="shared" si="1108"/>
        <v>0</v>
      </c>
      <c r="AB2403" s="91">
        <f t="shared" si="1109"/>
        <v>0</v>
      </c>
      <c r="AC2403" s="81">
        <f t="shared" si="1110"/>
        <v>1</v>
      </c>
      <c r="AD2403" s="81">
        <f t="shared" si="1111"/>
        <v>52</v>
      </c>
      <c r="AE2403" s="81" t="str">
        <f t="shared" si="1112"/>
        <v>1-52</v>
      </c>
      <c r="AF2403" s="152">
        <f t="shared" si="1113"/>
        <v>0</v>
      </c>
      <c r="AG2403" s="153">
        <f t="shared" si="1114"/>
        <v>0</v>
      </c>
      <c r="AH2403" s="85">
        <f t="shared" si="1115"/>
        <v>0</v>
      </c>
      <c r="AI2403" s="81">
        <f t="shared" si="1116"/>
        <v>52</v>
      </c>
    </row>
    <row r="2404" spans="2:35" x14ac:dyDescent="0.25">
      <c r="B2404" s="50"/>
      <c r="C2404" s="85"/>
      <c r="D2404" s="283">
        <f t="shared" si="1101"/>
        <v>0</v>
      </c>
      <c r="E2404" s="50"/>
      <c r="F2404" s="50"/>
      <c r="G2404" s="50"/>
      <c r="H2404" s="50"/>
      <c r="I2404" s="50"/>
      <c r="J2404" s="50"/>
      <c r="K2404" s="50"/>
      <c r="L2404" s="50"/>
      <c r="M2404" s="50"/>
      <c r="N2404" s="50"/>
      <c r="O2404" s="50"/>
      <c r="P2404" s="50"/>
      <c r="Q2404" s="50"/>
      <c r="R2404" s="50"/>
      <c r="S2404" s="50"/>
      <c r="T2404" s="50"/>
      <c r="U2404" s="151">
        <f t="shared" si="1102"/>
        <v>0</v>
      </c>
      <c r="V2404" s="50">
        <f t="shared" si="1103"/>
        <v>0</v>
      </c>
      <c r="W2404" s="152">
        <f t="shared" si="1104"/>
        <v>0</v>
      </c>
      <c r="X2404" s="152">
        <f t="shared" si="1105"/>
        <v>0</v>
      </c>
      <c r="Y2404" s="134">
        <f t="shared" si="1106"/>
        <v>1</v>
      </c>
      <c r="Z2404" s="152">
        <f t="shared" si="1107"/>
        <v>0</v>
      </c>
      <c r="AA2404" s="152">
        <f t="shared" si="1108"/>
        <v>0</v>
      </c>
      <c r="AB2404" s="91">
        <f t="shared" si="1109"/>
        <v>0</v>
      </c>
      <c r="AC2404" s="81">
        <f t="shared" si="1110"/>
        <v>1</v>
      </c>
      <c r="AD2404" s="81">
        <f t="shared" si="1111"/>
        <v>52</v>
      </c>
      <c r="AE2404" s="81" t="str">
        <f t="shared" si="1112"/>
        <v>1-52</v>
      </c>
      <c r="AF2404" s="152">
        <f t="shared" si="1113"/>
        <v>0</v>
      </c>
      <c r="AG2404" s="153">
        <f t="shared" si="1114"/>
        <v>0</v>
      </c>
      <c r="AH2404" s="85">
        <f t="shared" si="1115"/>
        <v>0</v>
      </c>
      <c r="AI2404" s="81">
        <f t="shared" si="1116"/>
        <v>52</v>
      </c>
    </row>
    <row r="2405" spans="2:35" x14ac:dyDescent="0.25">
      <c r="B2405" s="50"/>
      <c r="C2405" s="85"/>
      <c r="D2405" s="283">
        <f t="shared" si="1101"/>
        <v>0</v>
      </c>
      <c r="E2405" s="50"/>
      <c r="F2405" s="50"/>
      <c r="G2405" s="50"/>
      <c r="H2405" s="50"/>
      <c r="I2405" s="50"/>
      <c r="J2405" s="50"/>
      <c r="K2405" s="50"/>
      <c r="L2405" s="50"/>
      <c r="M2405" s="50"/>
      <c r="N2405" s="50"/>
      <c r="O2405" s="50"/>
      <c r="P2405" s="50"/>
      <c r="Q2405" s="50"/>
      <c r="R2405" s="50"/>
      <c r="S2405" s="50"/>
      <c r="T2405" s="50"/>
      <c r="U2405" s="151">
        <f t="shared" si="1102"/>
        <v>0</v>
      </c>
      <c r="V2405" s="50">
        <f t="shared" si="1103"/>
        <v>0</v>
      </c>
      <c r="W2405" s="152">
        <f t="shared" si="1104"/>
        <v>0</v>
      </c>
      <c r="X2405" s="152">
        <f t="shared" si="1105"/>
        <v>0</v>
      </c>
      <c r="Y2405" s="134">
        <f t="shared" si="1106"/>
        <v>1</v>
      </c>
      <c r="Z2405" s="152">
        <f t="shared" si="1107"/>
        <v>0</v>
      </c>
      <c r="AA2405" s="152">
        <f t="shared" si="1108"/>
        <v>0</v>
      </c>
      <c r="AB2405" s="91">
        <f t="shared" si="1109"/>
        <v>0</v>
      </c>
      <c r="AC2405" s="81">
        <f t="shared" si="1110"/>
        <v>1</v>
      </c>
      <c r="AD2405" s="81">
        <f t="shared" si="1111"/>
        <v>52</v>
      </c>
      <c r="AE2405" s="81" t="str">
        <f t="shared" si="1112"/>
        <v>1-52</v>
      </c>
      <c r="AF2405" s="152">
        <f t="shared" si="1113"/>
        <v>0</v>
      </c>
      <c r="AG2405" s="153">
        <f t="shared" si="1114"/>
        <v>0</v>
      </c>
      <c r="AH2405" s="85">
        <f t="shared" si="1115"/>
        <v>0</v>
      </c>
      <c r="AI2405" s="81">
        <f t="shared" si="1116"/>
        <v>52</v>
      </c>
    </row>
    <row r="2406" spans="2:35" x14ac:dyDescent="0.25">
      <c r="B2406" s="50"/>
      <c r="C2406" s="85"/>
      <c r="D2406" s="283">
        <f t="shared" si="1101"/>
        <v>0</v>
      </c>
      <c r="E2406" s="50"/>
      <c r="F2406" s="50"/>
      <c r="G2406" s="50"/>
      <c r="H2406" s="50"/>
      <c r="I2406" s="50"/>
      <c r="J2406" s="50"/>
      <c r="K2406" s="50"/>
      <c r="L2406" s="50"/>
      <c r="M2406" s="50"/>
      <c r="N2406" s="50"/>
      <c r="O2406" s="50"/>
      <c r="P2406" s="50"/>
      <c r="Q2406" s="50"/>
      <c r="R2406" s="50"/>
      <c r="S2406" s="50"/>
      <c r="T2406" s="50"/>
      <c r="U2406" s="151">
        <f t="shared" si="1102"/>
        <v>0</v>
      </c>
      <c r="V2406" s="50">
        <f t="shared" si="1103"/>
        <v>0</v>
      </c>
      <c r="W2406" s="152">
        <f t="shared" si="1104"/>
        <v>0</v>
      </c>
      <c r="X2406" s="152">
        <f t="shared" si="1105"/>
        <v>0</v>
      </c>
      <c r="Y2406" s="134">
        <f t="shared" si="1106"/>
        <v>1</v>
      </c>
      <c r="Z2406" s="152">
        <f t="shared" si="1107"/>
        <v>0</v>
      </c>
      <c r="AA2406" s="152">
        <f t="shared" si="1108"/>
        <v>0</v>
      </c>
      <c r="AB2406" s="91">
        <f t="shared" si="1109"/>
        <v>0</v>
      </c>
      <c r="AC2406" s="81">
        <f t="shared" si="1110"/>
        <v>1</v>
      </c>
      <c r="AD2406" s="81">
        <f t="shared" si="1111"/>
        <v>52</v>
      </c>
      <c r="AE2406" s="81" t="str">
        <f t="shared" si="1112"/>
        <v>1-52</v>
      </c>
      <c r="AF2406" s="152">
        <f t="shared" si="1113"/>
        <v>0</v>
      </c>
      <c r="AG2406" s="153">
        <f t="shared" si="1114"/>
        <v>0</v>
      </c>
      <c r="AH2406" s="85">
        <f t="shared" si="1115"/>
        <v>0</v>
      </c>
      <c r="AI2406" s="81">
        <f t="shared" si="1116"/>
        <v>52</v>
      </c>
    </row>
    <row r="2407" spans="2:35" x14ac:dyDescent="0.25">
      <c r="B2407" s="50"/>
      <c r="C2407" s="85"/>
      <c r="D2407" s="283">
        <f t="shared" si="1101"/>
        <v>0</v>
      </c>
      <c r="E2407" s="50"/>
      <c r="F2407" s="50"/>
      <c r="G2407" s="50"/>
      <c r="H2407" s="50"/>
      <c r="I2407" s="50"/>
      <c r="J2407" s="50"/>
      <c r="K2407" s="50"/>
      <c r="L2407" s="50"/>
      <c r="M2407" s="50"/>
      <c r="N2407" s="50"/>
      <c r="O2407" s="50"/>
      <c r="P2407" s="50"/>
      <c r="Q2407" s="50"/>
      <c r="R2407" s="50"/>
      <c r="S2407" s="50"/>
      <c r="T2407" s="50"/>
      <c r="U2407" s="151">
        <f t="shared" si="1102"/>
        <v>0</v>
      </c>
      <c r="V2407" s="50">
        <f t="shared" si="1103"/>
        <v>0</v>
      </c>
      <c r="W2407" s="152">
        <f t="shared" si="1104"/>
        <v>0</v>
      </c>
      <c r="X2407" s="152">
        <f t="shared" si="1105"/>
        <v>0</v>
      </c>
      <c r="Y2407" s="134">
        <f t="shared" si="1106"/>
        <v>1</v>
      </c>
      <c r="Z2407" s="152">
        <f t="shared" si="1107"/>
        <v>0</v>
      </c>
      <c r="AA2407" s="152">
        <f t="shared" si="1108"/>
        <v>0</v>
      </c>
      <c r="AB2407" s="91">
        <f t="shared" si="1109"/>
        <v>0</v>
      </c>
      <c r="AC2407" s="81">
        <f t="shared" si="1110"/>
        <v>1</v>
      </c>
      <c r="AD2407" s="81">
        <f t="shared" si="1111"/>
        <v>52</v>
      </c>
      <c r="AE2407" s="81" t="str">
        <f t="shared" si="1112"/>
        <v>1-52</v>
      </c>
      <c r="AF2407" s="152">
        <f t="shared" si="1113"/>
        <v>0</v>
      </c>
      <c r="AG2407" s="153">
        <f t="shared" si="1114"/>
        <v>0</v>
      </c>
      <c r="AH2407" s="85">
        <f t="shared" si="1115"/>
        <v>0</v>
      </c>
      <c r="AI2407" s="81">
        <f t="shared" si="1116"/>
        <v>52</v>
      </c>
    </row>
    <row r="2408" spans="2:35" x14ac:dyDescent="0.25">
      <c r="B2408" s="50"/>
      <c r="C2408" s="85"/>
      <c r="D2408" s="283">
        <f t="shared" si="1101"/>
        <v>0</v>
      </c>
      <c r="E2408" s="50"/>
      <c r="F2408" s="50"/>
      <c r="G2408" s="50"/>
      <c r="H2408" s="50"/>
      <c r="I2408" s="50"/>
      <c r="J2408" s="50"/>
      <c r="K2408" s="50"/>
      <c r="L2408" s="50"/>
      <c r="M2408" s="50"/>
      <c r="N2408" s="50"/>
      <c r="O2408" s="50"/>
      <c r="P2408" s="50"/>
      <c r="Q2408" s="50"/>
      <c r="R2408" s="50"/>
      <c r="S2408" s="50"/>
      <c r="T2408" s="50"/>
      <c r="U2408" s="151">
        <f t="shared" si="1102"/>
        <v>0</v>
      </c>
      <c r="V2408" s="50">
        <f t="shared" si="1103"/>
        <v>0</v>
      </c>
      <c r="W2408" s="152">
        <f t="shared" si="1104"/>
        <v>0</v>
      </c>
      <c r="X2408" s="152">
        <f t="shared" si="1105"/>
        <v>0</v>
      </c>
      <c r="Y2408" s="134">
        <f t="shared" si="1106"/>
        <v>1</v>
      </c>
      <c r="Z2408" s="152">
        <f t="shared" si="1107"/>
        <v>0</v>
      </c>
      <c r="AA2408" s="152">
        <f t="shared" si="1108"/>
        <v>0</v>
      </c>
      <c r="AB2408" s="91">
        <f t="shared" si="1109"/>
        <v>0</v>
      </c>
      <c r="AC2408" s="81">
        <f t="shared" si="1110"/>
        <v>1</v>
      </c>
      <c r="AD2408" s="81">
        <f t="shared" si="1111"/>
        <v>52</v>
      </c>
      <c r="AE2408" s="81" t="str">
        <f t="shared" si="1112"/>
        <v>1-52</v>
      </c>
      <c r="AF2408" s="152">
        <f t="shared" si="1113"/>
        <v>0</v>
      </c>
      <c r="AG2408" s="153">
        <f t="shared" si="1114"/>
        <v>0</v>
      </c>
      <c r="AH2408" s="85">
        <f t="shared" si="1115"/>
        <v>0</v>
      </c>
      <c r="AI2408" s="81">
        <f t="shared" si="1116"/>
        <v>52</v>
      </c>
    </row>
    <row r="2409" spans="2:35" x14ac:dyDescent="0.25">
      <c r="B2409" s="50"/>
      <c r="C2409" s="85"/>
      <c r="D2409" s="283">
        <f t="shared" si="1101"/>
        <v>0</v>
      </c>
      <c r="E2409" s="50"/>
      <c r="F2409" s="50"/>
      <c r="G2409" s="50"/>
      <c r="H2409" s="50"/>
      <c r="I2409" s="50"/>
      <c r="J2409" s="50"/>
      <c r="K2409" s="50"/>
      <c r="L2409" s="50"/>
      <c r="M2409" s="50"/>
      <c r="N2409" s="50"/>
      <c r="O2409" s="50"/>
      <c r="P2409" s="50"/>
      <c r="Q2409" s="50"/>
      <c r="R2409" s="50"/>
      <c r="S2409" s="50"/>
      <c r="T2409" s="50"/>
      <c r="U2409" s="151">
        <f t="shared" si="1102"/>
        <v>0</v>
      </c>
      <c r="V2409" s="50">
        <f t="shared" si="1103"/>
        <v>0</v>
      </c>
      <c r="W2409" s="152">
        <f t="shared" si="1104"/>
        <v>0</v>
      </c>
      <c r="X2409" s="152">
        <f t="shared" si="1105"/>
        <v>0</v>
      </c>
      <c r="Y2409" s="134">
        <f t="shared" si="1106"/>
        <v>1</v>
      </c>
      <c r="Z2409" s="152">
        <f t="shared" si="1107"/>
        <v>0</v>
      </c>
      <c r="AA2409" s="152">
        <f t="shared" si="1108"/>
        <v>0</v>
      </c>
      <c r="AB2409" s="91">
        <f t="shared" si="1109"/>
        <v>0</v>
      </c>
      <c r="AC2409" s="81">
        <f t="shared" si="1110"/>
        <v>1</v>
      </c>
      <c r="AD2409" s="81">
        <f t="shared" si="1111"/>
        <v>52</v>
      </c>
      <c r="AE2409" s="81" t="str">
        <f t="shared" si="1112"/>
        <v>1-52</v>
      </c>
      <c r="AF2409" s="152">
        <f t="shared" si="1113"/>
        <v>0</v>
      </c>
      <c r="AG2409" s="153">
        <f t="shared" si="1114"/>
        <v>0</v>
      </c>
      <c r="AH2409" s="85">
        <f t="shared" si="1115"/>
        <v>0</v>
      </c>
      <c r="AI2409" s="81">
        <f t="shared" si="1116"/>
        <v>52</v>
      </c>
    </row>
    <row r="2410" spans="2:35" x14ac:dyDescent="0.25">
      <c r="B2410" s="50"/>
      <c r="C2410" s="85"/>
      <c r="D2410" s="283">
        <f t="shared" si="1101"/>
        <v>0</v>
      </c>
      <c r="E2410" s="50"/>
      <c r="F2410" s="50"/>
      <c r="G2410" s="50"/>
      <c r="H2410" s="50"/>
      <c r="I2410" s="50"/>
      <c r="J2410" s="50"/>
      <c r="K2410" s="50"/>
      <c r="L2410" s="50"/>
      <c r="M2410" s="50"/>
      <c r="N2410" s="50"/>
      <c r="O2410" s="50"/>
      <c r="P2410" s="50"/>
      <c r="Q2410" s="50"/>
      <c r="R2410" s="50"/>
      <c r="S2410" s="50"/>
      <c r="T2410" s="50"/>
      <c r="U2410" s="151">
        <f t="shared" si="1102"/>
        <v>0</v>
      </c>
      <c r="V2410" s="50">
        <f t="shared" si="1103"/>
        <v>0</v>
      </c>
      <c r="W2410" s="152">
        <f t="shared" si="1104"/>
        <v>0</v>
      </c>
      <c r="X2410" s="152">
        <f t="shared" si="1105"/>
        <v>0</v>
      </c>
      <c r="Y2410" s="134">
        <f t="shared" si="1106"/>
        <v>1</v>
      </c>
      <c r="Z2410" s="152">
        <f t="shared" si="1107"/>
        <v>0</v>
      </c>
      <c r="AA2410" s="152">
        <f t="shared" si="1108"/>
        <v>0</v>
      </c>
      <c r="AB2410" s="91">
        <f t="shared" si="1109"/>
        <v>0</v>
      </c>
      <c r="AC2410" s="81">
        <f t="shared" si="1110"/>
        <v>1</v>
      </c>
      <c r="AD2410" s="81">
        <f t="shared" si="1111"/>
        <v>52</v>
      </c>
      <c r="AE2410" s="81" t="str">
        <f t="shared" si="1112"/>
        <v>1-52</v>
      </c>
      <c r="AF2410" s="152">
        <f t="shared" si="1113"/>
        <v>0</v>
      </c>
      <c r="AG2410" s="153">
        <f t="shared" si="1114"/>
        <v>0</v>
      </c>
      <c r="AH2410" s="85">
        <f t="shared" si="1115"/>
        <v>0</v>
      </c>
      <c r="AI2410" s="81">
        <f t="shared" si="1116"/>
        <v>52</v>
      </c>
    </row>
    <row r="2411" spans="2:35" x14ac:dyDescent="0.25">
      <c r="B2411" s="50"/>
      <c r="C2411" s="85"/>
      <c r="D2411" s="283">
        <f t="shared" si="1101"/>
        <v>0</v>
      </c>
      <c r="E2411" s="50"/>
      <c r="F2411" s="50"/>
      <c r="G2411" s="50"/>
      <c r="H2411" s="50"/>
      <c r="I2411" s="50"/>
      <c r="J2411" s="50"/>
      <c r="K2411" s="50"/>
      <c r="L2411" s="50"/>
      <c r="M2411" s="50"/>
      <c r="N2411" s="50"/>
      <c r="O2411" s="50"/>
      <c r="P2411" s="50"/>
      <c r="Q2411" s="50"/>
      <c r="R2411" s="50"/>
      <c r="S2411" s="50"/>
      <c r="T2411" s="50"/>
      <c r="U2411" s="151">
        <f t="shared" si="1102"/>
        <v>0</v>
      </c>
      <c r="V2411" s="50">
        <f t="shared" si="1103"/>
        <v>0</v>
      </c>
      <c r="W2411" s="152">
        <f t="shared" si="1104"/>
        <v>0</v>
      </c>
      <c r="X2411" s="152">
        <f t="shared" si="1105"/>
        <v>0</v>
      </c>
      <c r="Y2411" s="134">
        <f t="shared" si="1106"/>
        <v>1</v>
      </c>
      <c r="Z2411" s="152">
        <f t="shared" si="1107"/>
        <v>0</v>
      </c>
      <c r="AA2411" s="152">
        <f t="shared" si="1108"/>
        <v>0</v>
      </c>
      <c r="AB2411" s="91">
        <f t="shared" si="1109"/>
        <v>0</v>
      </c>
      <c r="AC2411" s="81">
        <f t="shared" si="1110"/>
        <v>1</v>
      </c>
      <c r="AD2411" s="81">
        <f t="shared" si="1111"/>
        <v>52</v>
      </c>
      <c r="AE2411" s="81" t="str">
        <f t="shared" si="1112"/>
        <v>1-52</v>
      </c>
      <c r="AF2411" s="152">
        <f t="shared" si="1113"/>
        <v>0</v>
      </c>
      <c r="AG2411" s="153">
        <f t="shared" si="1114"/>
        <v>0</v>
      </c>
      <c r="AH2411" s="85">
        <f t="shared" si="1115"/>
        <v>0</v>
      </c>
      <c r="AI2411" s="81">
        <f t="shared" si="1116"/>
        <v>52</v>
      </c>
    </row>
    <row r="2412" spans="2:35" x14ac:dyDescent="0.25">
      <c r="B2412" s="50"/>
      <c r="C2412" s="85"/>
      <c r="D2412" s="283">
        <f t="shared" si="1101"/>
        <v>0</v>
      </c>
      <c r="E2412" s="50"/>
      <c r="F2412" s="50"/>
      <c r="G2412" s="50"/>
      <c r="H2412" s="50"/>
      <c r="I2412" s="50"/>
      <c r="J2412" s="50"/>
      <c r="K2412" s="50"/>
      <c r="L2412" s="50"/>
      <c r="M2412" s="50"/>
      <c r="N2412" s="50"/>
      <c r="O2412" s="50"/>
      <c r="P2412" s="50"/>
      <c r="Q2412" s="50"/>
      <c r="R2412" s="50"/>
      <c r="S2412" s="50"/>
      <c r="T2412" s="50"/>
      <c r="U2412" s="151">
        <f t="shared" si="1102"/>
        <v>0</v>
      </c>
      <c r="V2412" s="50">
        <f t="shared" si="1103"/>
        <v>0</v>
      </c>
      <c r="W2412" s="152">
        <f t="shared" si="1104"/>
        <v>0</v>
      </c>
      <c r="X2412" s="152">
        <f t="shared" si="1105"/>
        <v>0</v>
      </c>
      <c r="Y2412" s="134">
        <f t="shared" si="1106"/>
        <v>1</v>
      </c>
      <c r="Z2412" s="152">
        <f t="shared" si="1107"/>
        <v>0</v>
      </c>
      <c r="AA2412" s="152">
        <f t="shared" si="1108"/>
        <v>0</v>
      </c>
      <c r="AB2412" s="91">
        <f t="shared" si="1109"/>
        <v>0</v>
      </c>
      <c r="AC2412" s="81">
        <f t="shared" si="1110"/>
        <v>1</v>
      </c>
      <c r="AD2412" s="81">
        <f t="shared" si="1111"/>
        <v>52</v>
      </c>
      <c r="AE2412" s="81" t="str">
        <f t="shared" si="1112"/>
        <v>1-52</v>
      </c>
      <c r="AF2412" s="152">
        <f t="shared" si="1113"/>
        <v>0</v>
      </c>
      <c r="AG2412" s="153">
        <f t="shared" si="1114"/>
        <v>0</v>
      </c>
      <c r="AH2412" s="85">
        <f t="shared" si="1115"/>
        <v>0</v>
      </c>
      <c r="AI2412" s="81">
        <f t="shared" si="1116"/>
        <v>52</v>
      </c>
    </row>
    <row r="2413" spans="2:35" x14ac:dyDescent="0.25">
      <c r="B2413" s="50"/>
      <c r="C2413" s="85"/>
      <c r="D2413" s="283">
        <f t="shared" si="1101"/>
        <v>0</v>
      </c>
      <c r="E2413" s="50"/>
      <c r="F2413" s="50"/>
      <c r="G2413" s="50"/>
      <c r="H2413" s="50"/>
      <c r="I2413" s="50"/>
      <c r="J2413" s="50"/>
      <c r="K2413" s="50"/>
      <c r="L2413" s="50"/>
      <c r="M2413" s="50"/>
      <c r="N2413" s="50"/>
      <c r="O2413" s="50"/>
      <c r="P2413" s="50"/>
      <c r="Q2413" s="50"/>
      <c r="R2413" s="50"/>
      <c r="S2413" s="50"/>
      <c r="T2413" s="50"/>
      <c r="U2413" s="151">
        <f t="shared" si="1102"/>
        <v>0</v>
      </c>
      <c r="V2413" s="50">
        <f t="shared" si="1103"/>
        <v>0</v>
      </c>
      <c r="W2413" s="152">
        <f t="shared" si="1104"/>
        <v>0</v>
      </c>
      <c r="X2413" s="152">
        <f t="shared" si="1105"/>
        <v>0</v>
      </c>
      <c r="Y2413" s="134">
        <f t="shared" si="1106"/>
        <v>1</v>
      </c>
      <c r="Z2413" s="152">
        <f t="shared" si="1107"/>
        <v>0</v>
      </c>
      <c r="AA2413" s="152">
        <f t="shared" si="1108"/>
        <v>0</v>
      </c>
      <c r="AB2413" s="91">
        <f t="shared" si="1109"/>
        <v>0</v>
      </c>
      <c r="AC2413" s="81">
        <f t="shared" si="1110"/>
        <v>1</v>
      </c>
      <c r="AD2413" s="81">
        <f t="shared" si="1111"/>
        <v>52</v>
      </c>
      <c r="AE2413" s="81" t="str">
        <f t="shared" si="1112"/>
        <v>1-52</v>
      </c>
      <c r="AF2413" s="152">
        <f t="shared" si="1113"/>
        <v>0</v>
      </c>
      <c r="AG2413" s="153">
        <f t="shared" si="1114"/>
        <v>0</v>
      </c>
      <c r="AH2413" s="85">
        <f t="shared" si="1115"/>
        <v>0</v>
      </c>
      <c r="AI2413" s="81">
        <f t="shared" si="1116"/>
        <v>52</v>
      </c>
    </row>
    <row r="2414" spans="2:35" x14ac:dyDescent="0.25">
      <c r="B2414" s="50"/>
      <c r="C2414" s="85"/>
      <c r="D2414" s="283">
        <f t="shared" si="1101"/>
        <v>0</v>
      </c>
      <c r="E2414" s="50"/>
      <c r="F2414" s="50"/>
      <c r="G2414" s="50"/>
      <c r="H2414" s="50"/>
      <c r="I2414" s="50"/>
      <c r="J2414" s="50"/>
      <c r="K2414" s="50"/>
      <c r="L2414" s="50"/>
      <c r="M2414" s="50"/>
      <c r="N2414" s="50"/>
      <c r="O2414" s="50"/>
      <c r="P2414" s="50"/>
      <c r="Q2414" s="50"/>
      <c r="R2414" s="50"/>
      <c r="S2414" s="50"/>
      <c r="T2414" s="50"/>
      <c r="U2414" s="151">
        <f t="shared" si="1102"/>
        <v>0</v>
      </c>
      <c r="V2414" s="50">
        <f t="shared" si="1103"/>
        <v>0</v>
      </c>
      <c r="W2414" s="152">
        <f t="shared" si="1104"/>
        <v>0</v>
      </c>
      <c r="X2414" s="152">
        <f t="shared" si="1105"/>
        <v>0</v>
      </c>
      <c r="Y2414" s="134">
        <f t="shared" si="1106"/>
        <v>1</v>
      </c>
      <c r="Z2414" s="152">
        <f t="shared" si="1107"/>
        <v>0</v>
      </c>
      <c r="AA2414" s="152">
        <f t="shared" si="1108"/>
        <v>0</v>
      </c>
      <c r="AB2414" s="91">
        <f t="shared" si="1109"/>
        <v>0</v>
      </c>
      <c r="AC2414" s="81">
        <f t="shared" si="1110"/>
        <v>1</v>
      </c>
      <c r="AD2414" s="81">
        <f t="shared" si="1111"/>
        <v>52</v>
      </c>
      <c r="AE2414" s="81" t="str">
        <f t="shared" si="1112"/>
        <v>1-52</v>
      </c>
      <c r="AF2414" s="152">
        <f t="shared" si="1113"/>
        <v>0</v>
      </c>
      <c r="AG2414" s="153">
        <f t="shared" si="1114"/>
        <v>0</v>
      </c>
      <c r="AH2414" s="85">
        <f t="shared" si="1115"/>
        <v>0</v>
      </c>
      <c r="AI2414" s="81">
        <f t="shared" si="1116"/>
        <v>52</v>
      </c>
    </row>
    <row r="2415" spans="2:35" x14ac:dyDescent="0.25">
      <c r="B2415" s="50"/>
      <c r="C2415" s="85"/>
      <c r="D2415" s="283">
        <f t="shared" si="1101"/>
        <v>0</v>
      </c>
      <c r="E2415" s="50"/>
      <c r="F2415" s="50"/>
      <c r="G2415" s="50"/>
      <c r="H2415" s="50"/>
      <c r="I2415" s="50"/>
      <c r="J2415" s="50"/>
      <c r="K2415" s="50"/>
      <c r="L2415" s="50"/>
      <c r="M2415" s="50"/>
      <c r="N2415" s="50"/>
      <c r="O2415" s="50"/>
      <c r="P2415" s="50"/>
      <c r="Q2415" s="50"/>
      <c r="R2415" s="50"/>
      <c r="S2415" s="50"/>
      <c r="T2415" s="50"/>
      <c r="U2415" s="151">
        <f t="shared" si="1102"/>
        <v>0</v>
      </c>
      <c r="V2415" s="50">
        <f t="shared" si="1103"/>
        <v>0</v>
      </c>
      <c r="W2415" s="152">
        <f t="shared" si="1104"/>
        <v>0</v>
      </c>
      <c r="X2415" s="152">
        <f t="shared" si="1105"/>
        <v>0</v>
      </c>
      <c r="Y2415" s="134">
        <f t="shared" si="1106"/>
        <v>1</v>
      </c>
      <c r="Z2415" s="152">
        <f t="shared" si="1107"/>
        <v>0</v>
      </c>
      <c r="AA2415" s="152">
        <f t="shared" si="1108"/>
        <v>0</v>
      </c>
      <c r="AB2415" s="91">
        <f t="shared" si="1109"/>
        <v>0</v>
      </c>
      <c r="AC2415" s="81">
        <f t="shared" si="1110"/>
        <v>1</v>
      </c>
      <c r="AD2415" s="81">
        <f t="shared" si="1111"/>
        <v>52</v>
      </c>
      <c r="AE2415" s="81" t="str">
        <f t="shared" si="1112"/>
        <v>1-52</v>
      </c>
      <c r="AF2415" s="152">
        <f t="shared" si="1113"/>
        <v>0</v>
      </c>
      <c r="AG2415" s="153">
        <f t="shared" si="1114"/>
        <v>0</v>
      </c>
      <c r="AH2415" s="85">
        <f t="shared" si="1115"/>
        <v>0</v>
      </c>
      <c r="AI2415" s="81">
        <f t="shared" si="1116"/>
        <v>52</v>
      </c>
    </row>
    <row r="2416" spans="2:35" x14ac:dyDescent="0.25">
      <c r="B2416" s="50"/>
      <c r="C2416" s="85"/>
      <c r="D2416" s="283">
        <f t="shared" si="1101"/>
        <v>0</v>
      </c>
      <c r="E2416" s="50"/>
      <c r="F2416" s="50"/>
      <c r="G2416" s="50"/>
      <c r="H2416" s="50"/>
      <c r="I2416" s="50"/>
      <c r="J2416" s="50"/>
      <c r="K2416" s="50"/>
      <c r="L2416" s="50"/>
      <c r="M2416" s="50"/>
      <c r="N2416" s="50"/>
      <c r="O2416" s="50"/>
      <c r="P2416" s="50"/>
      <c r="Q2416" s="50"/>
      <c r="R2416" s="50"/>
      <c r="S2416" s="50"/>
      <c r="T2416" s="50"/>
      <c r="U2416" s="151">
        <f t="shared" si="1102"/>
        <v>0</v>
      </c>
      <c r="V2416" s="50">
        <f t="shared" si="1103"/>
        <v>0</v>
      </c>
      <c r="W2416" s="152">
        <f t="shared" si="1104"/>
        <v>0</v>
      </c>
      <c r="X2416" s="152">
        <f t="shared" si="1105"/>
        <v>0</v>
      </c>
      <c r="Y2416" s="134">
        <f t="shared" si="1106"/>
        <v>1</v>
      </c>
      <c r="Z2416" s="152">
        <f t="shared" si="1107"/>
        <v>0</v>
      </c>
      <c r="AA2416" s="152">
        <f t="shared" si="1108"/>
        <v>0</v>
      </c>
      <c r="AB2416" s="91">
        <f t="shared" si="1109"/>
        <v>0</v>
      </c>
      <c r="AC2416" s="81">
        <f t="shared" si="1110"/>
        <v>1</v>
      </c>
      <c r="AD2416" s="81">
        <f t="shared" si="1111"/>
        <v>52</v>
      </c>
      <c r="AE2416" s="81" t="str">
        <f t="shared" si="1112"/>
        <v>1-52</v>
      </c>
      <c r="AF2416" s="152">
        <f t="shared" si="1113"/>
        <v>0</v>
      </c>
      <c r="AG2416" s="153">
        <f t="shared" si="1114"/>
        <v>0</v>
      </c>
      <c r="AH2416" s="85">
        <f t="shared" si="1115"/>
        <v>0</v>
      </c>
      <c r="AI2416" s="81">
        <f t="shared" si="1116"/>
        <v>52</v>
      </c>
    </row>
    <row r="2417" spans="2:35" x14ac:dyDescent="0.25">
      <c r="B2417" s="50"/>
      <c r="C2417" s="85"/>
      <c r="D2417" s="283">
        <f t="shared" si="1101"/>
        <v>0</v>
      </c>
      <c r="E2417" s="50"/>
      <c r="F2417" s="50"/>
      <c r="G2417" s="50"/>
      <c r="H2417" s="50"/>
      <c r="I2417" s="50"/>
      <c r="J2417" s="50"/>
      <c r="K2417" s="50"/>
      <c r="L2417" s="50"/>
      <c r="M2417" s="50"/>
      <c r="N2417" s="50"/>
      <c r="O2417" s="50"/>
      <c r="P2417" s="50"/>
      <c r="Q2417" s="50"/>
      <c r="R2417" s="50"/>
      <c r="S2417" s="50"/>
      <c r="T2417" s="50"/>
      <c r="U2417" s="151">
        <f t="shared" si="1102"/>
        <v>0</v>
      </c>
      <c r="V2417" s="50">
        <f t="shared" si="1103"/>
        <v>0</v>
      </c>
      <c r="W2417" s="152">
        <f t="shared" si="1104"/>
        <v>0</v>
      </c>
      <c r="X2417" s="152">
        <f t="shared" si="1105"/>
        <v>0</v>
      </c>
      <c r="Y2417" s="134">
        <f t="shared" si="1106"/>
        <v>1</v>
      </c>
      <c r="Z2417" s="152">
        <f t="shared" si="1107"/>
        <v>0</v>
      </c>
      <c r="AA2417" s="152">
        <f t="shared" si="1108"/>
        <v>0</v>
      </c>
      <c r="AB2417" s="91">
        <f t="shared" si="1109"/>
        <v>0</v>
      </c>
      <c r="AC2417" s="81">
        <f t="shared" si="1110"/>
        <v>1</v>
      </c>
      <c r="AD2417" s="81">
        <f t="shared" si="1111"/>
        <v>52</v>
      </c>
      <c r="AE2417" s="81" t="str">
        <f t="shared" si="1112"/>
        <v>1-52</v>
      </c>
      <c r="AF2417" s="152">
        <f t="shared" si="1113"/>
        <v>0</v>
      </c>
      <c r="AG2417" s="153">
        <f t="shared" si="1114"/>
        <v>0</v>
      </c>
      <c r="AH2417" s="85">
        <f t="shared" si="1115"/>
        <v>0</v>
      </c>
      <c r="AI2417" s="81">
        <f t="shared" si="1116"/>
        <v>52</v>
      </c>
    </row>
  </sheetData>
  <autoFilter ref="A7:AU2417" xr:uid="{9E180229-E2AF-4473-86DE-59E87D8CADDF}">
    <sortState xmlns:xlrd2="http://schemas.microsoft.com/office/spreadsheetml/2017/richdata2" ref="A1493:AU1723">
      <sortCondition ref="L7:L1827"/>
    </sortState>
  </autoFilter>
  <sortState xmlns:xlrd2="http://schemas.microsoft.com/office/spreadsheetml/2017/richdata2" ref="B8:R57">
    <sortCondition ref="I8:I57"/>
  </sortState>
  <mergeCells count="12">
    <mergeCell ref="B6:AE6"/>
    <mergeCell ref="T4:V5"/>
    <mergeCell ref="G4:S5"/>
    <mergeCell ref="B1:Q1"/>
    <mergeCell ref="W2:AD2"/>
    <mergeCell ref="W3:AD3"/>
    <mergeCell ref="W4:AD4"/>
    <mergeCell ref="W5:AD5"/>
    <mergeCell ref="G2:V3"/>
    <mergeCell ref="AE2:AF2"/>
    <mergeCell ref="AE4:AF4"/>
    <mergeCell ref="B2:F5"/>
  </mergeCells>
  <phoneticPr fontId="25" type="noConversion"/>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C7A0-3319-4456-AEC4-41427FBC2BAF}">
  <sheetPr codeName="Sheet3"/>
  <dimension ref="A1:U200"/>
  <sheetViews>
    <sheetView topLeftCell="A4" zoomScale="77" zoomScaleNormal="77" workbookViewId="0">
      <selection activeCell="C18" sqref="C18"/>
    </sheetView>
  </sheetViews>
  <sheetFormatPr baseColWidth="10" defaultColWidth="9.140625" defaultRowHeight="15" x14ac:dyDescent="0.25"/>
  <cols>
    <col min="1" max="1" width="22.85546875" bestFit="1" customWidth="1"/>
    <col min="2" max="2" width="18.28515625" bestFit="1" customWidth="1"/>
    <col min="3" max="3" width="30.85546875" bestFit="1" customWidth="1"/>
    <col min="4" max="4" width="26.42578125" bestFit="1" customWidth="1"/>
    <col min="5" max="5" width="15.85546875" customWidth="1"/>
    <col min="6" max="6" width="15.140625" customWidth="1"/>
    <col min="7" max="7" width="28.7109375" bestFit="1" customWidth="1"/>
    <col min="8" max="8" width="17.85546875" bestFit="1" customWidth="1"/>
    <col min="9" max="9" width="25.28515625" customWidth="1"/>
    <col min="10" max="10" width="11.28515625" bestFit="1" customWidth="1"/>
    <col min="11" max="11" width="12" bestFit="1" customWidth="1"/>
    <col min="12" max="12" width="13" customWidth="1"/>
    <col min="13" max="13" width="11.28515625" bestFit="1" customWidth="1"/>
    <col min="14" max="14" width="9.42578125" bestFit="1" customWidth="1"/>
    <col min="15" max="15" width="12" bestFit="1" customWidth="1"/>
    <col min="16" max="16" width="11.28515625" bestFit="1" customWidth="1"/>
    <col min="17" max="17" width="10.85546875" bestFit="1" customWidth="1"/>
    <col min="18" max="18" width="11.28515625" bestFit="1" customWidth="1"/>
    <col min="19" max="19" width="10.85546875" bestFit="1" customWidth="1"/>
    <col min="20" max="20" width="11.28515625" bestFit="1" customWidth="1"/>
    <col min="21" max="21" width="7.140625" bestFit="1" customWidth="1"/>
  </cols>
  <sheetData>
    <row r="1" spans="1:8" x14ac:dyDescent="0.25">
      <c r="A1" s="166">
        <f ca="1">TODAY()</f>
        <v>44378</v>
      </c>
      <c r="B1" s="166">
        <f ca="1">(A9&amp;"/"&amp;MONTH(A1)&amp;"/"&amp;YEAR(A1))*1</f>
        <v>44398</v>
      </c>
      <c r="D1" s="183" t="s">
        <v>286</v>
      </c>
      <c r="E1" s="61">
        <f t="shared" ref="E1:E7" si="0">0.04167*G1/6</f>
        <v>59.504759999999997</v>
      </c>
      <c r="F1" s="167">
        <v>102</v>
      </c>
      <c r="G1">
        <f>14*6*F1</f>
        <v>8568</v>
      </c>
      <c r="H1" s="61"/>
    </row>
    <row r="2" spans="1:8" x14ac:dyDescent="0.25">
      <c r="B2" s="166" t="e">
        <f ca="1">(MONTH(A1)&amp;"/"&amp;A9&amp;"/"&amp;YEAR(A1))*1</f>
        <v>#VALUE!</v>
      </c>
      <c r="D2" t="s">
        <v>185</v>
      </c>
      <c r="E2" s="61">
        <f t="shared" si="0"/>
        <v>14.584499999999998</v>
      </c>
      <c r="F2" s="167">
        <v>25</v>
      </c>
      <c r="G2">
        <f t="shared" ref="G2:G7" si="1">14*6*F2</f>
        <v>2100</v>
      </c>
    </row>
    <row r="3" spans="1:8" x14ac:dyDescent="0.25">
      <c r="D3" t="s">
        <v>186</v>
      </c>
      <c r="E3" s="61">
        <f t="shared" si="0"/>
        <v>9.3340800000000002</v>
      </c>
      <c r="F3" s="167">
        <v>16</v>
      </c>
      <c r="G3">
        <f t="shared" si="1"/>
        <v>1344</v>
      </c>
    </row>
    <row r="4" spans="1:8" x14ac:dyDescent="0.25">
      <c r="A4" s="56" t="s">
        <v>957</v>
      </c>
      <c r="B4" s="57">
        <v>1</v>
      </c>
      <c r="D4" t="s">
        <v>184</v>
      </c>
      <c r="E4" s="61">
        <f t="shared" si="0"/>
        <v>22.751819999999999</v>
      </c>
      <c r="F4" s="167">
        <v>39</v>
      </c>
      <c r="G4">
        <f t="shared" si="1"/>
        <v>3276</v>
      </c>
      <c r="H4" s="103"/>
    </row>
    <row r="5" spans="1:8" x14ac:dyDescent="0.25">
      <c r="A5" s="56" t="s">
        <v>284</v>
      </c>
      <c r="B5" t="s">
        <v>2762</v>
      </c>
      <c r="C5" s="59"/>
      <c r="D5" t="s">
        <v>187</v>
      </c>
      <c r="E5" s="61">
        <f t="shared" si="0"/>
        <v>2.9169</v>
      </c>
      <c r="F5" s="167">
        <v>5</v>
      </c>
      <c r="G5">
        <f t="shared" si="1"/>
        <v>420</v>
      </c>
    </row>
    <row r="6" spans="1:8" x14ac:dyDescent="0.25">
      <c r="A6" s="56" t="s">
        <v>533</v>
      </c>
      <c r="B6" t="s">
        <v>2763</v>
      </c>
      <c r="D6" t="s">
        <v>188</v>
      </c>
      <c r="E6" s="61">
        <f t="shared" si="0"/>
        <v>2.9169</v>
      </c>
      <c r="F6" s="167">
        <v>5</v>
      </c>
      <c r="G6">
        <f t="shared" si="1"/>
        <v>420</v>
      </c>
    </row>
    <row r="7" spans="1:8" x14ac:dyDescent="0.25">
      <c r="D7" t="s">
        <v>189</v>
      </c>
      <c r="E7" s="61">
        <f t="shared" si="0"/>
        <v>7.0005600000000001</v>
      </c>
      <c r="F7" s="167">
        <v>12</v>
      </c>
      <c r="G7">
        <f t="shared" si="1"/>
        <v>1008</v>
      </c>
    </row>
    <row r="8" spans="1:8" ht="60" x14ac:dyDescent="0.25">
      <c r="A8" s="56" t="s">
        <v>2761</v>
      </c>
      <c r="B8" s="185" t="s">
        <v>534</v>
      </c>
      <c r="C8" s="185" t="s">
        <v>540</v>
      </c>
      <c r="D8" s="185" t="s">
        <v>541</v>
      </c>
      <c r="E8" s="186" t="s">
        <v>1233</v>
      </c>
      <c r="F8" s="184" t="s">
        <v>1234</v>
      </c>
      <c r="G8" s="61"/>
    </row>
    <row r="9" spans="1:8" x14ac:dyDescent="0.25">
      <c r="A9" s="57">
        <v>21</v>
      </c>
      <c r="B9" s="61">
        <v>1.6430555555555555</v>
      </c>
      <c r="C9" s="61">
        <v>0.63402777777777775</v>
      </c>
      <c r="D9" s="61">
        <v>2.2770833333333331</v>
      </c>
      <c r="E9" s="61">
        <f>IFERROR(IF(AND(A9&gt;=1,A9&lt;=31),$E$1,VLOOKUP(A9,$D$1:$G$7,2,0)),"")</f>
        <v>59.504759999999997</v>
      </c>
      <c r="F9" s="112">
        <f>IFERROR((D9/E9),"")</f>
        <v>3.8267246743509814E-2</v>
      </c>
      <c r="G9" s="112"/>
    </row>
    <row r="10" spans="1:8" x14ac:dyDescent="0.25">
      <c r="A10" s="114" t="s">
        <v>185</v>
      </c>
      <c r="B10" s="61">
        <v>0.29305555555555557</v>
      </c>
      <c r="C10" s="61">
        <v>0.39444444444444443</v>
      </c>
      <c r="D10" s="61">
        <v>0.6875</v>
      </c>
      <c r="E10" s="61">
        <f t="shared" ref="E10:E56" si="2">IFERROR(IF(AND(A10&gt;=1,A10&lt;=31),$E$1,VLOOKUP(A10,$D$1:$G$7,2,0)),"")</f>
        <v>14.584499999999998</v>
      </c>
      <c r="F10" s="112">
        <f t="shared" ref="F10:F56" si="3">IFERROR((D10/E10),"")</f>
        <v>4.713908601597587E-2</v>
      </c>
      <c r="G10" s="112"/>
    </row>
    <row r="11" spans="1:8" x14ac:dyDescent="0.25">
      <c r="A11" s="114" t="s">
        <v>189</v>
      </c>
      <c r="B11" s="61">
        <v>8.3333333333333329E-2</v>
      </c>
      <c r="C11" s="61">
        <v>0</v>
      </c>
      <c r="D11" s="61">
        <v>8.3333333333333329E-2</v>
      </c>
      <c r="E11" s="61">
        <f t="shared" si="2"/>
        <v>7.0005600000000001</v>
      </c>
      <c r="F11" s="112">
        <f t="shared" si="3"/>
        <v>1.1903809599993905E-2</v>
      </c>
    </row>
    <row r="12" spans="1:8" x14ac:dyDescent="0.25">
      <c r="A12" s="114" t="s">
        <v>188</v>
      </c>
      <c r="B12" s="61">
        <v>1.3888888888888888E-2</v>
      </c>
      <c r="C12" s="61">
        <v>0</v>
      </c>
      <c r="D12" s="61">
        <v>1.3888888888888888E-2</v>
      </c>
      <c r="E12" s="61">
        <f t="shared" si="2"/>
        <v>2.9169</v>
      </c>
      <c r="F12" s="112">
        <f t="shared" si="3"/>
        <v>4.7615238399975621E-3</v>
      </c>
    </row>
    <row r="13" spans="1:8" x14ac:dyDescent="0.25">
      <c r="A13" s="114" t="s">
        <v>186</v>
      </c>
      <c r="B13" s="61">
        <v>0.3125</v>
      </c>
      <c r="C13" s="61">
        <v>0.23958333333333334</v>
      </c>
      <c r="D13" s="61">
        <v>0.55208333333333337</v>
      </c>
      <c r="E13" s="61">
        <f t="shared" si="2"/>
        <v>9.3340800000000002</v>
      </c>
      <c r="F13" s="112">
        <f t="shared" si="3"/>
        <v>5.9147053949969719E-2</v>
      </c>
    </row>
    <row r="14" spans="1:8" x14ac:dyDescent="0.25">
      <c r="A14" s="114" t="s">
        <v>184</v>
      </c>
      <c r="B14" s="61">
        <v>0.90416666666666656</v>
      </c>
      <c r="C14" s="61">
        <v>0</v>
      </c>
      <c r="D14" s="61">
        <v>0.90416666666666656</v>
      </c>
      <c r="E14" s="61">
        <f t="shared" si="2"/>
        <v>22.751819999999999</v>
      </c>
      <c r="F14" s="112">
        <f>IFERROR((D14/E14),"")</f>
        <v>3.9740410510748884E-2</v>
      </c>
    </row>
    <row r="15" spans="1:8" x14ac:dyDescent="0.25">
      <c r="A15" s="114" t="s">
        <v>187</v>
      </c>
      <c r="B15" s="61">
        <v>3.6111111111111115E-2</v>
      </c>
      <c r="C15" s="61">
        <v>0</v>
      </c>
      <c r="D15" s="61">
        <v>3.6111111111111115E-2</v>
      </c>
      <c r="E15" s="61">
        <f t="shared" si="2"/>
        <v>2.9169</v>
      </c>
      <c r="F15" s="112">
        <f t="shared" si="3"/>
        <v>1.2379961983993663E-2</v>
      </c>
    </row>
    <row r="16" spans="1:8" x14ac:dyDescent="0.25">
      <c r="A16" s="57">
        <v>22</v>
      </c>
      <c r="B16" s="61">
        <v>7.0485532407407412</v>
      </c>
      <c r="C16" s="61">
        <v>0.53611111111111109</v>
      </c>
      <c r="D16" s="61">
        <v>7.5846643518518517</v>
      </c>
      <c r="E16" s="61">
        <f t="shared" si="2"/>
        <v>59.504759999999997</v>
      </c>
      <c r="F16" s="112">
        <f t="shared" si="3"/>
        <v>0.1274631533990197</v>
      </c>
    </row>
    <row r="17" spans="1:21" x14ac:dyDescent="0.25">
      <c r="A17" s="114" t="s">
        <v>185</v>
      </c>
      <c r="B17" s="61">
        <v>0.83122685185185186</v>
      </c>
      <c r="C17" s="61">
        <v>0</v>
      </c>
      <c r="D17" s="61">
        <v>0.83122685185185186</v>
      </c>
      <c r="E17" s="61">
        <f t="shared" si="2"/>
        <v>14.584499999999998</v>
      </c>
      <c r="F17" s="112">
        <f t="shared" si="3"/>
        <v>5.6993853190157491E-2</v>
      </c>
    </row>
    <row r="18" spans="1:21" x14ac:dyDescent="0.25">
      <c r="A18" s="114" t="s">
        <v>186</v>
      </c>
      <c r="B18" s="61">
        <v>2.7777777777777776E-2</v>
      </c>
      <c r="C18" s="61">
        <v>0.15972222222222224</v>
      </c>
      <c r="D18" s="61">
        <v>0.1875</v>
      </c>
      <c r="E18" s="61">
        <f t="shared" si="2"/>
        <v>9.3340800000000002</v>
      </c>
      <c r="F18" s="112">
        <f t="shared" si="3"/>
        <v>2.0087678699989713E-2</v>
      </c>
    </row>
    <row r="19" spans="1:21" x14ac:dyDescent="0.25">
      <c r="A19" s="114" t="s">
        <v>184</v>
      </c>
      <c r="B19" s="61">
        <v>2.7901851851851855</v>
      </c>
      <c r="C19" s="61">
        <v>0.37638888888888888</v>
      </c>
      <c r="D19" s="61">
        <v>3.1665740740740742</v>
      </c>
      <c r="E19" s="61">
        <f t="shared" si="2"/>
        <v>22.751819999999999</v>
      </c>
      <c r="F19" s="112">
        <f t="shared" si="3"/>
        <v>0.13917893487527919</v>
      </c>
      <c r="G19" s="59"/>
    </row>
    <row r="20" spans="1:21" x14ac:dyDescent="0.25">
      <c r="A20" s="114" t="s">
        <v>187</v>
      </c>
      <c r="B20" s="61">
        <v>1.1805555555555555E-2</v>
      </c>
      <c r="C20" s="61">
        <v>0</v>
      </c>
      <c r="D20" s="61">
        <v>1.1805555555555555E-2</v>
      </c>
      <c r="E20" s="61">
        <f>IFERROR(IF(AND(A20&gt;=1,A20&lt;=31),$E$1,VLOOKUP(A20,$D$1:$G$7,2,0)),"")</f>
        <v>2.9169</v>
      </c>
      <c r="F20" s="112">
        <f>IFERROR((D20/E20),"")</f>
        <v>4.0472952639979279E-3</v>
      </c>
      <c r="G20" s="115"/>
      <c r="H20" s="116"/>
      <c r="N20" t="e">
        <f ca="1">YEAR(J22)</f>
        <v>#VALUE!</v>
      </c>
    </row>
    <row r="21" spans="1:21" hidden="1" x14ac:dyDescent="0.25">
      <c r="A21" s="114" t="s">
        <v>1232</v>
      </c>
      <c r="B21" s="61">
        <v>3.3875578703703706</v>
      </c>
      <c r="C21" s="61">
        <v>0</v>
      </c>
      <c r="D21" s="61">
        <v>3.3875578703703706</v>
      </c>
      <c r="E21" s="61" t="str">
        <f t="shared" si="2"/>
        <v/>
      </c>
      <c r="F21" s="112" t="str">
        <f t="shared" si="3"/>
        <v/>
      </c>
    </row>
    <row r="22" spans="1:21" x14ac:dyDescent="0.25">
      <c r="A22" s="57">
        <v>24</v>
      </c>
      <c r="B22" s="61">
        <v>7.7094212962962967</v>
      </c>
      <c r="C22" s="61">
        <v>0.1875</v>
      </c>
      <c r="D22" s="61">
        <v>7.8969212962962967</v>
      </c>
      <c r="E22" s="61">
        <f t="shared" si="2"/>
        <v>59.504759999999997</v>
      </c>
      <c r="F22" s="112">
        <f t="shared" si="3"/>
        <v>0.13271074946435035</v>
      </c>
      <c r="J22" s="256" t="e">
        <f ca="1">B2</f>
        <v>#VALUE!</v>
      </c>
      <c r="K22" s="255" t="e">
        <f ca="1">WEEKNUM(J22,21)-3</f>
        <v>#VALUE!</v>
      </c>
      <c r="L22" s="255" t="e">
        <f ca="1">WEEKNUM(J22,21)-2</f>
        <v>#VALUE!</v>
      </c>
      <c r="M22" s="255" t="e">
        <f ca="1">WEEKNUM(J22,21)-1</f>
        <v>#VALUE!</v>
      </c>
      <c r="N22" s="255" t="e">
        <f ca="1">WEEKNUM(J22,21)</f>
        <v>#VALUE!</v>
      </c>
      <c r="O22" s="253" t="e">
        <f ca="1">MAX(DATE(N20,1,1),DATE(N20,1,1)-WEEKDAY(DATE(N20,1,1),2)+((N22+1)-1)*7+1)</f>
        <v>#VALUE!</v>
      </c>
      <c r="P22" s="253" t="e">
        <f ca="1">O22+1</f>
        <v>#VALUE!</v>
      </c>
      <c r="Q22" s="253" t="e">
        <f ca="1">P22+1</f>
        <v>#VALUE!</v>
      </c>
      <c r="R22" s="253" t="e">
        <f ca="1">Q22+1</f>
        <v>#VALUE!</v>
      </c>
      <c r="S22" s="253" t="e">
        <f ca="1">R22+1</f>
        <v>#VALUE!</v>
      </c>
      <c r="T22" s="253" t="e">
        <f ca="1">S22+1</f>
        <v>#VALUE!</v>
      </c>
    </row>
    <row r="23" spans="1:21" x14ac:dyDescent="0.25">
      <c r="A23" s="114" t="s">
        <v>185</v>
      </c>
      <c r="B23" s="61">
        <v>4.1666666666666664E-2</v>
      </c>
      <c r="C23" s="61">
        <v>0</v>
      </c>
      <c r="D23" s="61">
        <v>4.1666666666666664E-2</v>
      </c>
      <c r="E23" s="61">
        <f t="shared" si="2"/>
        <v>14.584499999999998</v>
      </c>
      <c r="F23" s="112">
        <f t="shared" si="3"/>
        <v>2.8569143039985376E-3</v>
      </c>
      <c r="G23" s="168"/>
      <c r="I23" s="250" t="s">
        <v>1687</v>
      </c>
      <c r="J23" s="251" t="s">
        <v>1688</v>
      </c>
      <c r="K23" s="249" t="e">
        <f ca="1">"SEM"&amp;" "&amp;K22</f>
        <v>#VALUE!</v>
      </c>
      <c r="L23" s="249" t="e">
        <f ca="1">"SEM"&amp;" "&amp;L22</f>
        <v>#VALUE!</v>
      </c>
      <c r="M23" s="249" t="e">
        <f ca="1">"SEM"&amp;" "&amp;M22</f>
        <v>#VALUE!</v>
      </c>
      <c r="N23" s="249" t="e">
        <f ca="1">"SEM"&amp;" "&amp;N22</f>
        <v>#VALUE!</v>
      </c>
      <c r="O23" s="254" t="e">
        <f t="shared" ref="O23:T23" ca="1" si="4">O22*1</f>
        <v>#VALUE!</v>
      </c>
      <c r="P23" s="254" t="e">
        <f t="shared" ca="1" si="4"/>
        <v>#VALUE!</v>
      </c>
      <c r="Q23" s="254" t="e">
        <f t="shared" ca="1" si="4"/>
        <v>#VALUE!</v>
      </c>
      <c r="R23" s="254" t="e">
        <f t="shared" ca="1" si="4"/>
        <v>#VALUE!</v>
      </c>
      <c r="S23" s="254" t="e">
        <f t="shared" ca="1" si="4"/>
        <v>#VALUE!</v>
      </c>
      <c r="T23" s="254" t="e">
        <f t="shared" ca="1" si="4"/>
        <v>#VALUE!</v>
      </c>
      <c r="U23" s="251" t="s">
        <v>1689</v>
      </c>
    </row>
    <row r="24" spans="1:21" x14ac:dyDescent="0.25">
      <c r="A24" s="114" t="s">
        <v>186</v>
      </c>
      <c r="B24" s="61">
        <v>1.8847453703703703</v>
      </c>
      <c r="C24" s="61">
        <v>0.1875</v>
      </c>
      <c r="D24" s="61">
        <v>2.0722453703703705</v>
      </c>
      <c r="E24" s="61">
        <f t="shared" si="2"/>
        <v>9.3340800000000002</v>
      </c>
      <c r="F24" s="112">
        <f t="shared" si="3"/>
        <v>0.22200852900021967</v>
      </c>
      <c r="I24" t="s">
        <v>1690</v>
      </c>
      <c r="J24" s="252">
        <v>0.104</v>
      </c>
      <c r="K24" s="252" t="e">
        <f ca="1">VLOOKUP(K22,'% Disponibilidad'!$A$11:$F$10485,6,0)</f>
        <v>#VALUE!</v>
      </c>
      <c r="L24" s="252" t="e">
        <f ca="1">VLOOKUP(L22,'% Disponibilidad'!$A$14:$F$10485,6,0)</f>
        <v>#VALUE!</v>
      </c>
      <c r="M24" s="252" t="e">
        <f ca="1">VLOOKUP(M22,'% Disponibilidad'!$A$14:$F$10485,6,0)</f>
        <v>#VALUE!</v>
      </c>
      <c r="N24" s="252" t="e">
        <f ca="1">VLOOKUP(N22,'% Disponibilidad'!$A$14:$F$10485,6,0)</f>
        <v>#VALUE!</v>
      </c>
      <c r="O24" s="252" t="str">
        <f ca="1">IFERROR(VLOOKUP(DAY(O22),$A$9:$F$10000,6,0),"")</f>
        <v/>
      </c>
      <c r="P24" s="252" t="e">
        <f ca="1">VLOOKUP(DAY(P22),$A$9:$F$10000,6,0)</f>
        <v>#VALUE!</v>
      </c>
      <c r="Q24" s="252" t="e">
        <f ca="1">VLOOKUP(DAY(Q22),$A$9:$F$10000,6,0)</f>
        <v>#VALUE!</v>
      </c>
      <c r="R24" s="252" t="e">
        <f ca="1">VLOOKUP(DAY(R22),$A$9:$F$10000,6,0)</f>
        <v>#VALUE!</v>
      </c>
      <c r="S24" s="252" t="e">
        <f ca="1">VLOOKUP(DAY(S22),$A$9:$F$10000,6,0)</f>
        <v>#VALUE!</v>
      </c>
      <c r="T24" s="252" t="e">
        <f ca="1">VLOOKUP(DAY(T22),$A$9:$F$10000,6,0)</f>
        <v>#VALUE!</v>
      </c>
      <c r="U24" s="252">
        <v>7.0000000000000007E-2</v>
      </c>
    </row>
    <row r="25" spans="1:21" x14ac:dyDescent="0.25">
      <c r="A25" s="114" t="s">
        <v>184</v>
      </c>
      <c r="B25" s="61">
        <v>5.4635648148148146</v>
      </c>
      <c r="C25" s="61">
        <v>0</v>
      </c>
      <c r="D25" s="61">
        <v>5.4635648148148146</v>
      </c>
      <c r="E25" s="61">
        <f>IFERROR(IF(AND(A25&gt;=1,A25&lt;=31),$E$1,VLOOKUP(A25,$D$1:$G$7,2,0)),"")</f>
        <v>22.751819999999999</v>
      </c>
      <c r="F25" s="112">
        <f t="shared" si="3"/>
        <v>0.24013748415796252</v>
      </c>
      <c r="I25" t="s">
        <v>1688</v>
      </c>
      <c r="J25" s="252">
        <f>J24</f>
        <v>0.104</v>
      </c>
      <c r="K25" s="252">
        <f>J25</f>
        <v>0.104</v>
      </c>
      <c r="L25" s="252">
        <f t="shared" ref="L25:T26" si="5">K25</f>
        <v>0.104</v>
      </c>
      <c r="M25" s="252">
        <f t="shared" si="5"/>
        <v>0.104</v>
      </c>
      <c r="N25" s="252">
        <f t="shared" si="5"/>
        <v>0.104</v>
      </c>
      <c r="O25" s="252">
        <f t="shared" si="5"/>
        <v>0.104</v>
      </c>
      <c r="P25" s="252">
        <f t="shared" si="5"/>
        <v>0.104</v>
      </c>
      <c r="Q25" s="252">
        <f t="shared" si="5"/>
        <v>0.104</v>
      </c>
      <c r="R25" s="252">
        <f t="shared" si="5"/>
        <v>0.104</v>
      </c>
      <c r="S25" s="252">
        <f t="shared" si="5"/>
        <v>0.104</v>
      </c>
      <c r="T25" s="252">
        <f t="shared" si="5"/>
        <v>0.104</v>
      </c>
      <c r="U25" s="252"/>
    </row>
    <row r="26" spans="1:21" x14ac:dyDescent="0.25">
      <c r="A26" s="114" t="s">
        <v>187</v>
      </c>
      <c r="B26" s="61">
        <v>0.31944444444444448</v>
      </c>
      <c r="C26" s="61">
        <v>0</v>
      </c>
      <c r="D26" s="61">
        <v>0.31944444444444448</v>
      </c>
      <c r="E26" s="61">
        <f t="shared" si="2"/>
        <v>2.9169</v>
      </c>
      <c r="F26" s="112">
        <f t="shared" si="3"/>
        <v>0.10951504831994394</v>
      </c>
      <c r="I26" t="s">
        <v>1689</v>
      </c>
      <c r="J26" s="252"/>
      <c r="K26" s="252">
        <f>U24</f>
        <v>7.0000000000000007E-2</v>
      </c>
      <c r="L26" s="252">
        <f t="shared" si="5"/>
        <v>7.0000000000000007E-2</v>
      </c>
      <c r="M26" s="252">
        <f t="shared" si="5"/>
        <v>7.0000000000000007E-2</v>
      </c>
      <c r="N26" s="252">
        <f t="shared" si="5"/>
        <v>7.0000000000000007E-2</v>
      </c>
      <c r="O26" s="252">
        <f t="shared" si="5"/>
        <v>7.0000000000000007E-2</v>
      </c>
      <c r="P26" s="252">
        <f t="shared" si="5"/>
        <v>7.0000000000000007E-2</v>
      </c>
      <c r="Q26" s="252">
        <f t="shared" si="5"/>
        <v>7.0000000000000007E-2</v>
      </c>
      <c r="R26" s="252">
        <f t="shared" si="5"/>
        <v>7.0000000000000007E-2</v>
      </c>
      <c r="S26" s="252">
        <f t="shared" si="5"/>
        <v>7.0000000000000007E-2</v>
      </c>
      <c r="T26" s="252">
        <f t="shared" si="5"/>
        <v>7.0000000000000007E-2</v>
      </c>
      <c r="U26" s="252">
        <f>Q26</f>
        <v>7.0000000000000007E-2</v>
      </c>
    </row>
    <row r="27" spans="1:21" x14ac:dyDescent="0.25">
      <c r="A27" s="57">
        <v>26</v>
      </c>
      <c r="B27" s="61">
        <v>4.1343865740740737</v>
      </c>
      <c r="C27" s="61">
        <v>0</v>
      </c>
      <c r="D27" s="61">
        <v>4.1343865740740737</v>
      </c>
      <c r="E27" s="61">
        <f t="shared" si="2"/>
        <v>59.504759999999997</v>
      </c>
      <c r="F27" s="112">
        <f t="shared" si="3"/>
        <v>6.947993024548077E-2</v>
      </c>
    </row>
    <row r="28" spans="1:21" x14ac:dyDescent="0.25">
      <c r="A28" s="114" t="s">
        <v>185</v>
      </c>
      <c r="B28" s="61">
        <v>0.22916666666666666</v>
      </c>
      <c r="C28" s="61">
        <v>0</v>
      </c>
      <c r="D28" s="61">
        <v>0.22916666666666666</v>
      </c>
      <c r="E28" s="61">
        <f t="shared" si="2"/>
        <v>14.584499999999998</v>
      </c>
      <c r="F28" s="112">
        <f t="shared" si="3"/>
        <v>1.5713028671991956E-2</v>
      </c>
    </row>
    <row r="29" spans="1:21" x14ac:dyDescent="0.25">
      <c r="A29" s="114" t="s">
        <v>184</v>
      </c>
      <c r="B29" s="61">
        <v>3.8739699074074072</v>
      </c>
      <c r="C29" s="61">
        <v>0</v>
      </c>
      <c r="D29" s="61">
        <v>3.8739699074074072</v>
      </c>
      <c r="E29" s="61">
        <f t="shared" si="2"/>
        <v>22.751819999999999</v>
      </c>
      <c r="F29" s="112">
        <f t="shared" si="3"/>
        <v>0.17027076987280171</v>
      </c>
    </row>
    <row r="30" spans="1:21" x14ac:dyDescent="0.25">
      <c r="A30" s="114" t="s">
        <v>187</v>
      </c>
      <c r="B30" s="61">
        <v>3.125E-2</v>
      </c>
      <c r="C30" s="61">
        <v>0</v>
      </c>
      <c r="D30" s="61">
        <v>3.125E-2</v>
      </c>
      <c r="E30" s="61">
        <f t="shared" si="2"/>
        <v>2.9169</v>
      </c>
      <c r="F30" s="112">
        <f t="shared" si="3"/>
        <v>1.0713428639994515E-2</v>
      </c>
    </row>
    <row r="31" spans="1:21" x14ac:dyDescent="0.25">
      <c r="A31" s="57">
        <v>25</v>
      </c>
      <c r="B31" s="61">
        <v>3.6325925925925926</v>
      </c>
      <c r="C31" s="61">
        <v>0.44444444444444442</v>
      </c>
      <c r="D31" s="61">
        <v>4.0770370370370372</v>
      </c>
      <c r="E31" s="61">
        <f t="shared" si="2"/>
        <v>59.504759999999997</v>
      </c>
      <c r="F31" s="112">
        <f t="shared" si="3"/>
        <v>6.8516149582605448E-2</v>
      </c>
    </row>
    <row r="32" spans="1:21" x14ac:dyDescent="0.25">
      <c r="A32" s="114" t="s">
        <v>185</v>
      </c>
      <c r="B32" s="61">
        <v>0.56733796296296302</v>
      </c>
      <c r="C32" s="61">
        <v>0.2638888888888889</v>
      </c>
      <c r="D32" s="61">
        <v>0.83122685185185197</v>
      </c>
      <c r="E32" s="61">
        <f>IFERROR(IF(AND(A32&gt;=1,A32&lt;=31),$E$1,VLOOKUP(A32,$D$1:$G$7,2,0)),"")*4</f>
        <v>58.337999999999994</v>
      </c>
      <c r="F32" s="112">
        <f>IFERROR((D32/E32),"")</f>
        <v>1.4248463297539374E-2</v>
      </c>
    </row>
    <row r="33" spans="1:10" x14ac:dyDescent="0.25">
      <c r="A33" s="114" t="s">
        <v>189</v>
      </c>
      <c r="B33" s="61">
        <v>1.1458333333333333</v>
      </c>
      <c r="C33" s="61">
        <v>0</v>
      </c>
      <c r="D33" s="61">
        <v>1.1458333333333333</v>
      </c>
      <c r="E33" s="61">
        <f t="shared" si="2"/>
        <v>7.0005600000000001</v>
      </c>
      <c r="F33" s="112">
        <f t="shared" si="3"/>
        <v>0.16367738199991619</v>
      </c>
    </row>
    <row r="34" spans="1:10" x14ac:dyDescent="0.25">
      <c r="A34" s="114" t="s">
        <v>188</v>
      </c>
      <c r="B34" s="61">
        <v>0.25555555555555554</v>
      </c>
      <c r="C34" s="61">
        <v>0</v>
      </c>
      <c r="D34" s="61">
        <v>0.25555555555555554</v>
      </c>
      <c r="E34" s="61">
        <f t="shared" si="2"/>
        <v>2.9169</v>
      </c>
      <c r="F34" s="112">
        <f t="shared" si="3"/>
        <v>8.7612038655955141E-2</v>
      </c>
    </row>
    <row r="35" spans="1:10" x14ac:dyDescent="0.25">
      <c r="A35" s="114" t="s">
        <v>186</v>
      </c>
      <c r="B35" s="61">
        <v>7.9166666666666677E-2</v>
      </c>
      <c r="C35" s="61">
        <v>0</v>
      </c>
      <c r="D35" s="61">
        <v>7.9166666666666677E-2</v>
      </c>
      <c r="E35" s="61">
        <f t="shared" si="2"/>
        <v>9.3340800000000002</v>
      </c>
      <c r="F35" s="112">
        <f t="shared" si="3"/>
        <v>8.4814643399956577E-3</v>
      </c>
      <c r="G35" s="193"/>
      <c r="H35" s="247"/>
    </row>
    <row r="36" spans="1:10" x14ac:dyDescent="0.25">
      <c r="A36" s="114" t="s">
        <v>184</v>
      </c>
      <c r="B36" s="61">
        <v>1.5846990740740741</v>
      </c>
      <c r="C36" s="61">
        <v>0.18055555555555555</v>
      </c>
      <c r="D36" s="61">
        <v>1.7652546296296299</v>
      </c>
      <c r="E36" s="257">
        <f t="shared" si="2"/>
        <v>22.751819999999999</v>
      </c>
      <c r="F36" s="258">
        <f>IFERROR((D36/E36),"")</f>
        <v>7.7587403101362001E-2</v>
      </c>
      <c r="G36" s="61"/>
      <c r="H36" s="61"/>
      <c r="I36" s="247"/>
    </row>
    <row r="37" spans="1:10" x14ac:dyDescent="0.25">
      <c r="A37" s="57">
        <v>23</v>
      </c>
      <c r="B37" s="61">
        <v>3.3885069444444444</v>
      </c>
      <c r="C37" s="61">
        <v>0.34722222222222221</v>
      </c>
      <c r="D37" s="61">
        <v>3.7357291666666663</v>
      </c>
      <c r="E37" s="61">
        <f t="shared" si="2"/>
        <v>59.504759999999997</v>
      </c>
      <c r="F37" s="112">
        <f t="shared" si="3"/>
        <v>6.2780341718320795E-2</v>
      </c>
      <c r="J37" s="248"/>
    </row>
    <row r="38" spans="1:10" x14ac:dyDescent="0.25">
      <c r="A38" s="114" t="s">
        <v>185</v>
      </c>
      <c r="B38" s="61">
        <v>0.26458333333333334</v>
      </c>
      <c r="C38" s="61">
        <v>0.24305555555555555</v>
      </c>
      <c r="D38" s="61">
        <v>0.50763888888888886</v>
      </c>
      <c r="E38" s="61">
        <f t="shared" si="2"/>
        <v>14.584499999999998</v>
      </c>
      <c r="F38" s="112">
        <f t="shared" si="3"/>
        <v>3.4806739270382178E-2</v>
      </c>
    </row>
    <row r="39" spans="1:10" x14ac:dyDescent="0.25">
      <c r="A39" s="114" t="s">
        <v>189</v>
      </c>
      <c r="B39" s="61">
        <v>1.1111111111111112E-2</v>
      </c>
      <c r="C39" s="61">
        <v>0</v>
      </c>
      <c r="D39" s="61">
        <v>1.1111111111111112E-2</v>
      </c>
      <c r="E39" s="61">
        <f t="shared" si="2"/>
        <v>7.0005600000000001</v>
      </c>
      <c r="F39" s="112">
        <f t="shared" si="3"/>
        <v>1.5871746133325206E-3</v>
      </c>
    </row>
    <row r="40" spans="1:10" x14ac:dyDescent="0.25">
      <c r="A40" s="114" t="s">
        <v>188</v>
      </c>
      <c r="B40" s="61">
        <v>0.15138888888888891</v>
      </c>
      <c r="C40" s="61">
        <v>0</v>
      </c>
      <c r="D40" s="61">
        <v>0.15138888888888891</v>
      </c>
      <c r="E40" s="61">
        <f t="shared" si="2"/>
        <v>2.9169</v>
      </c>
      <c r="F40" s="112">
        <f t="shared" si="3"/>
        <v>5.1900609855973431E-2</v>
      </c>
    </row>
    <row r="41" spans="1:10" x14ac:dyDescent="0.25">
      <c r="A41" s="114" t="s">
        <v>184</v>
      </c>
      <c r="B41" s="61">
        <v>2.961423611111111</v>
      </c>
      <c r="C41" s="61">
        <v>0.10416666666666667</v>
      </c>
      <c r="D41" s="61">
        <v>3.0655902777777775</v>
      </c>
      <c r="E41" s="61">
        <f t="shared" si="2"/>
        <v>22.751819999999999</v>
      </c>
      <c r="F41" s="112">
        <f t="shared" si="3"/>
        <v>0.13474044176587974</v>
      </c>
    </row>
    <row r="42" spans="1:10" x14ac:dyDescent="0.25">
      <c r="A42" s="57" t="s">
        <v>286</v>
      </c>
      <c r="B42" s="61">
        <v>27.556516203703705</v>
      </c>
      <c r="C42" s="61">
        <v>2.1493055555555554</v>
      </c>
      <c r="D42" s="61">
        <v>29.705821759259255</v>
      </c>
      <c r="E42" s="61">
        <f t="shared" si="2"/>
        <v>59.504759999999997</v>
      </c>
      <c r="F42" s="112">
        <f t="shared" si="3"/>
        <v>0.49921757115328685</v>
      </c>
    </row>
    <row r="43" spans="1:10" x14ac:dyDescent="0.25">
      <c r="E43" s="61" t="str">
        <f t="shared" si="2"/>
        <v/>
      </c>
      <c r="F43" s="112" t="str">
        <f t="shared" si="3"/>
        <v/>
      </c>
    </row>
    <row r="44" spans="1:10" x14ac:dyDescent="0.25">
      <c r="E44" s="61" t="str">
        <f t="shared" si="2"/>
        <v/>
      </c>
      <c r="F44" s="112" t="str">
        <f t="shared" si="3"/>
        <v/>
      </c>
    </row>
    <row r="45" spans="1:10" x14ac:dyDescent="0.25">
      <c r="E45" s="61" t="str">
        <f t="shared" si="2"/>
        <v/>
      </c>
      <c r="F45" s="112" t="str">
        <f t="shared" si="3"/>
        <v/>
      </c>
    </row>
    <row r="46" spans="1:10" x14ac:dyDescent="0.25">
      <c r="E46" s="61" t="str">
        <f t="shared" si="2"/>
        <v/>
      </c>
      <c r="F46" s="112" t="str">
        <f t="shared" si="3"/>
        <v/>
      </c>
    </row>
    <row r="47" spans="1:10" x14ac:dyDescent="0.25">
      <c r="E47" s="61" t="str">
        <f t="shared" si="2"/>
        <v/>
      </c>
      <c r="F47" s="112" t="str">
        <f t="shared" si="3"/>
        <v/>
      </c>
    </row>
    <row r="48" spans="1:10" x14ac:dyDescent="0.25">
      <c r="E48" s="61" t="str">
        <f t="shared" si="2"/>
        <v/>
      </c>
      <c r="F48" s="112" t="str">
        <f t="shared" si="3"/>
        <v/>
      </c>
    </row>
    <row r="49" spans="5:6" x14ac:dyDescent="0.25">
      <c r="E49" s="61" t="str">
        <f t="shared" si="2"/>
        <v/>
      </c>
      <c r="F49" s="112" t="str">
        <f t="shared" si="3"/>
        <v/>
      </c>
    </row>
    <row r="50" spans="5:6" x14ac:dyDescent="0.25">
      <c r="E50" s="61" t="str">
        <f t="shared" si="2"/>
        <v/>
      </c>
      <c r="F50" s="112" t="str">
        <f t="shared" si="3"/>
        <v/>
      </c>
    </row>
    <row r="51" spans="5:6" x14ac:dyDescent="0.25">
      <c r="E51" s="61" t="str">
        <f t="shared" si="2"/>
        <v/>
      </c>
      <c r="F51" s="112" t="str">
        <f t="shared" si="3"/>
        <v/>
      </c>
    </row>
    <row r="52" spans="5:6" x14ac:dyDescent="0.25">
      <c r="E52" s="61" t="str">
        <f t="shared" si="2"/>
        <v/>
      </c>
      <c r="F52" s="112" t="str">
        <f t="shared" si="3"/>
        <v/>
      </c>
    </row>
    <row r="53" spans="5:6" x14ac:dyDescent="0.25">
      <c r="E53" s="61" t="str">
        <f t="shared" si="2"/>
        <v/>
      </c>
      <c r="F53" s="112" t="str">
        <f t="shared" si="3"/>
        <v/>
      </c>
    </row>
    <row r="54" spans="5:6" x14ac:dyDescent="0.25">
      <c r="E54" s="61" t="str">
        <f t="shared" si="2"/>
        <v/>
      </c>
      <c r="F54" s="112" t="str">
        <f t="shared" si="3"/>
        <v/>
      </c>
    </row>
    <row r="55" spans="5:6" x14ac:dyDescent="0.25">
      <c r="E55" s="61" t="str">
        <f t="shared" si="2"/>
        <v/>
      </c>
      <c r="F55" s="112" t="str">
        <f t="shared" si="3"/>
        <v/>
      </c>
    </row>
    <row r="56" spans="5:6" x14ac:dyDescent="0.25">
      <c r="E56" s="61" t="str">
        <f t="shared" si="2"/>
        <v/>
      </c>
      <c r="F56" s="112" t="str">
        <f t="shared" si="3"/>
        <v/>
      </c>
    </row>
    <row r="57" spans="5:6" x14ac:dyDescent="0.25">
      <c r="E57" s="61" t="str">
        <f t="shared" ref="E57:E120" si="6">IFERROR(IF(AND(A57&gt;=1,A57&lt;=31),$E$1,VLOOKUP(A57,$D$1:$G$7,2,0)),"")</f>
        <v/>
      </c>
      <c r="F57" s="112" t="str">
        <f t="shared" ref="F57:F120" si="7">IFERROR((D57/E57),"")</f>
        <v/>
      </c>
    </row>
    <row r="58" spans="5:6" x14ac:dyDescent="0.25">
      <c r="E58" s="61" t="str">
        <f t="shared" si="6"/>
        <v/>
      </c>
      <c r="F58" s="112" t="str">
        <f t="shared" si="7"/>
        <v/>
      </c>
    </row>
    <row r="59" spans="5:6" x14ac:dyDescent="0.25">
      <c r="E59" s="61" t="str">
        <f t="shared" si="6"/>
        <v/>
      </c>
      <c r="F59" s="112" t="str">
        <f t="shared" si="7"/>
        <v/>
      </c>
    </row>
    <row r="60" spans="5:6" x14ac:dyDescent="0.25">
      <c r="E60" s="61" t="str">
        <f t="shared" si="6"/>
        <v/>
      </c>
      <c r="F60" s="112" t="str">
        <f t="shared" si="7"/>
        <v/>
      </c>
    </row>
    <row r="61" spans="5:6" x14ac:dyDescent="0.25">
      <c r="E61" s="61" t="str">
        <f t="shared" si="6"/>
        <v/>
      </c>
      <c r="F61" s="112" t="str">
        <f t="shared" si="7"/>
        <v/>
      </c>
    </row>
    <row r="62" spans="5:6" x14ac:dyDescent="0.25">
      <c r="E62" s="61" t="str">
        <f t="shared" si="6"/>
        <v/>
      </c>
      <c r="F62" s="112" t="str">
        <f t="shared" si="7"/>
        <v/>
      </c>
    </row>
    <row r="63" spans="5:6" x14ac:dyDescent="0.25">
      <c r="E63" s="61" t="str">
        <f t="shared" si="6"/>
        <v/>
      </c>
      <c r="F63" s="112" t="str">
        <f t="shared" si="7"/>
        <v/>
      </c>
    </row>
    <row r="64" spans="5:6" x14ac:dyDescent="0.25">
      <c r="E64" s="61" t="str">
        <f t="shared" si="6"/>
        <v/>
      </c>
      <c r="F64" s="112" t="str">
        <f t="shared" si="7"/>
        <v/>
      </c>
    </row>
    <row r="65" spans="5:6" x14ac:dyDescent="0.25">
      <c r="E65" s="61" t="str">
        <f t="shared" si="6"/>
        <v/>
      </c>
      <c r="F65" s="112" t="str">
        <f t="shared" si="7"/>
        <v/>
      </c>
    </row>
    <row r="66" spans="5:6" x14ac:dyDescent="0.25">
      <c r="E66" s="61" t="str">
        <f t="shared" si="6"/>
        <v/>
      </c>
      <c r="F66" s="112" t="str">
        <f t="shared" si="7"/>
        <v/>
      </c>
    </row>
    <row r="67" spans="5:6" x14ac:dyDescent="0.25">
      <c r="E67" s="61" t="str">
        <f t="shared" si="6"/>
        <v/>
      </c>
      <c r="F67" s="112" t="str">
        <f t="shared" si="7"/>
        <v/>
      </c>
    </row>
    <row r="68" spans="5:6" x14ac:dyDescent="0.25">
      <c r="E68" s="61" t="str">
        <f t="shared" si="6"/>
        <v/>
      </c>
      <c r="F68" s="112" t="str">
        <f t="shared" si="7"/>
        <v/>
      </c>
    </row>
    <row r="69" spans="5:6" x14ac:dyDescent="0.25">
      <c r="E69" s="61" t="str">
        <f t="shared" si="6"/>
        <v/>
      </c>
      <c r="F69" s="112" t="str">
        <f t="shared" si="7"/>
        <v/>
      </c>
    </row>
    <row r="70" spans="5:6" x14ac:dyDescent="0.25">
      <c r="E70" s="61" t="str">
        <f t="shared" si="6"/>
        <v/>
      </c>
      <c r="F70" s="112" t="str">
        <f t="shared" si="7"/>
        <v/>
      </c>
    </row>
    <row r="71" spans="5:6" x14ac:dyDescent="0.25">
      <c r="E71" s="61" t="str">
        <f t="shared" si="6"/>
        <v/>
      </c>
      <c r="F71" s="112" t="str">
        <f t="shared" si="7"/>
        <v/>
      </c>
    </row>
    <row r="72" spans="5:6" x14ac:dyDescent="0.25">
      <c r="E72" s="61" t="str">
        <f t="shared" si="6"/>
        <v/>
      </c>
      <c r="F72" s="112" t="str">
        <f t="shared" si="7"/>
        <v/>
      </c>
    </row>
    <row r="73" spans="5:6" x14ac:dyDescent="0.25">
      <c r="E73" s="61" t="str">
        <f t="shared" si="6"/>
        <v/>
      </c>
      <c r="F73" s="112" t="str">
        <f t="shared" si="7"/>
        <v/>
      </c>
    </row>
    <row r="74" spans="5:6" x14ac:dyDescent="0.25">
      <c r="E74" s="61" t="str">
        <f t="shared" si="6"/>
        <v/>
      </c>
      <c r="F74" s="112" t="str">
        <f t="shared" si="7"/>
        <v/>
      </c>
    </row>
    <row r="75" spans="5:6" x14ac:dyDescent="0.25">
      <c r="E75" s="61" t="str">
        <f t="shared" si="6"/>
        <v/>
      </c>
      <c r="F75" s="112" t="str">
        <f t="shared" si="7"/>
        <v/>
      </c>
    </row>
    <row r="76" spans="5:6" x14ac:dyDescent="0.25">
      <c r="E76" s="61" t="str">
        <f t="shared" si="6"/>
        <v/>
      </c>
      <c r="F76" s="112" t="str">
        <f t="shared" si="7"/>
        <v/>
      </c>
    </row>
    <row r="77" spans="5:6" x14ac:dyDescent="0.25">
      <c r="E77" s="61" t="str">
        <f t="shared" si="6"/>
        <v/>
      </c>
      <c r="F77" s="112" t="str">
        <f t="shared" si="7"/>
        <v/>
      </c>
    </row>
    <row r="78" spans="5:6" x14ac:dyDescent="0.25">
      <c r="E78" s="61" t="str">
        <f t="shared" si="6"/>
        <v/>
      </c>
      <c r="F78" s="112" t="str">
        <f t="shared" si="7"/>
        <v/>
      </c>
    </row>
    <row r="79" spans="5:6" x14ac:dyDescent="0.25">
      <c r="E79" s="61" t="str">
        <f t="shared" si="6"/>
        <v/>
      </c>
      <c r="F79" s="112" t="str">
        <f t="shared" si="7"/>
        <v/>
      </c>
    </row>
    <row r="80" spans="5:6" x14ac:dyDescent="0.25">
      <c r="E80" s="61" t="str">
        <f t="shared" si="6"/>
        <v/>
      </c>
      <c r="F80" s="112" t="str">
        <f t="shared" si="7"/>
        <v/>
      </c>
    </row>
    <row r="81" spans="5:6" x14ac:dyDescent="0.25">
      <c r="E81" s="61" t="str">
        <f t="shared" si="6"/>
        <v/>
      </c>
      <c r="F81" s="112" t="str">
        <f t="shared" si="7"/>
        <v/>
      </c>
    </row>
    <row r="82" spans="5:6" x14ac:dyDescent="0.25">
      <c r="E82" s="61" t="str">
        <f t="shared" si="6"/>
        <v/>
      </c>
      <c r="F82" s="112" t="str">
        <f t="shared" si="7"/>
        <v/>
      </c>
    </row>
    <row r="83" spans="5:6" x14ac:dyDescent="0.25">
      <c r="E83" s="61" t="str">
        <f t="shared" si="6"/>
        <v/>
      </c>
      <c r="F83" s="112" t="str">
        <f t="shared" si="7"/>
        <v/>
      </c>
    </row>
    <row r="84" spans="5:6" x14ac:dyDescent="0.25">
      <c r="E84" s="61" t="str">
        <f t="shared" si="6"/>
        <v/>
      </c>
      <c r="F84" s="112" t="str">
        <f t="shared" si="7"/>
        <v/>
      </c>
    </row>
    <row r="85" spans="5:6" x14ac:dyDescent="0.25">
      <c r="E85" s="61" t="str">
        <f t="shared" si="6"/>
        <v/>
      </c>
      <c r="F85" s="112" t="str">
        <f t="shared" si="7"/>
        <v/>
      </c>
    </row>
    <row r="86" spans="5:6" x14ac:dyDescent="0.25">
      <c r="E86" s="61" t="str">
        <f t="shared" si="6"/>
        <v/>
      </c>
      <c r="F86" s="112" t="str">
        <f t="shared" si="7"/>
        <v/>
      </c>
    </row>
    <row r="87" spans="5:6" x14ac:dyDescent="0.25">
      <c r="E87" s="61" t="str">
        <f t="shared" si="6"/>
        <v/>
      </c>
      <c r="F87" s="112" t="str">
        <f t="shared" si="7"/>
        <v/>
      </c>
    </row>
    <row r="88" spans="5:6" x14ac:dyDescent="0.25">
      <c r="E88" s="61" t="str">
        <f t="shared" si="6"/>
        <v/>
      </c>
      <c r="F88" s="112" t="str">
        <f t="shared" si="7"/>
        <v/>
      </c>
    </row>
    <row r="89" spans="5:6" x14ac:dyDescent="0.25">
      <c r="E89" s="61" t="str">
        <f t="shared" si="6"/>
        <v/>
      </c>
      <c r="F89" s="112" t="str">
        <f t="shared" si="7"/>
        <v/>
      </c>
    </row>
    <row r="90" spans="5:6" x14ac:dyDescent="0.25">
      <c r="E90" s="61" t="str">
        <f t="shared" si="6"/>
        <v/>
      </c>
      <c r="F90" s="112" t="str">
        <f t="shared" si="7"/>
        <v/>
      </c>
    </row>
    <row r="91" spans="5:6" x14ac:dyDescent="0.25">
      <c r="E91" s="61" t="str">
        <f t="shared" si="6"/>
        <v/>
      </c>
      <c r="F91" s="112" t="str">
        <f t="shared" si="7"/>
        <v/>
      </c>
    </row>
    <row r="92" spans="5:6" x14ac:dyDescent="0.25">
      <c r="E92" s="61" t="str">
        <f t="shared" si="6"/>
        <v/>
      </c>
      <c r="F92" s="112" t="str">
        <f t="shared" si="7"/>
        <v/>
      </c>
    </row>
    <row r="93" spans="5:6" x14ac:dyDescent="0.25">
      <c r="E93" s="61" t="str">
        <f t="shared" si="6"/>
        <v/>
      </c>
      <c r="F93" s="112" t="str">
        <f t="shared" si="7"/>
        <v/>
      </c>
    </row>
    <row r="94" spans="5:6" x14ac:dyDescent="0.25">
      <c r="E94" s="61" t="str">
        <f t="shared" si="6"/>
        <v/>
      </c>
      <c r="F94" s="112" t="str">
        <f t="shared" si="7"/>
        <v/>
      </c>
    </row>
    <row r="95" spans="5:6" x14ac:dyDescent="0.25">
      <c r="E95" s="61" t="str">
        <f t="shared" si="6"/>
        <v/>
      </c>
      <c r="F95" s="112" t="str">
        <f t="shared" si="7"/>
        <v/>
      </c>
    </row>
    <row r="96" spans="5:6" x14ac:dyDescent="0.25">
      <c r="E96" s="61" t="str">
        <f t="shared" si="6"/>
        <v/>
      </c>
      <c r="F96" s="112" t="str">
        <f t="shared" si="7"/>
        <v/>
      </c>
    </row>
    <row r="97" spans="5:6" x14ac:dyDescent="0.25">
      <c r="E97" s="61" t="str">
        <f t="shared" si="6"/>
        <v/>
      </c>
      <c r="F97" s="112" t="str">
        <f t="shared" si="7"/>
        <v/>
      </c>
    </row>
    <row r="98" spans="5:6" x14ac:dyDescent="0.25">
      <c r="E98" s="61" t="str">
        <f t="shared" si="6"/>
        <v/>
      </c>
      <c r="F98" s="112" t="str">
        <f t="shared" si="7"/>
        <v/>
      </c>
    </row>
    <row r="99" spans="5:6" x14ac:dyDescent="0.25">
      <c r="E99" s="61" t="str">
        <f t="shared" si="6"/>
        <v/>
      </c>
      <c r="F99" s="112" t="str">
        <f t="shared" si="7"/>
        <v/>
      </c>
    </row>
    <row r="100" spans="5:6" x14ac:dyDescent="0.25">
      <c r="E100" s="61" t="str">
        <f t="shared" si="6"/>
        <v/>
      </c>
      <c r="F100" s="112" t="str">
        <f t="shared" si="7"/>
        <v/>
      </c>
    </row>
    <row r="101" spans="5:6" x14ac:dyDescent="0.25">
      <c r="E101" s="61" t="str">
        <f t="shared" si="6"/>
        <v/>
      </c>
      <c r="F101" s="112" t="str">
        <f t="shared" si="7"/>
        <v/>
      </c>
    </row>
    <row r="102" spans="5:6" x14ac:dyDescent="0.25">
      <c r="E102" s="61" t="str">
        <f t="shared" si="6"/>
        <v/>
      </c>
      <c r="F102" s="112" t="str">
        <f t="shared" si="7"/>
        <v/>
      </c>
    </row>
    <row r="103" spans="5:6" x14ac:dyDescent="0.25">
      <c r="E103" s="61" t="str">
        <f t="shared" si="6"/>
        <v/>
      </c>
      <c r="F103" s="112" t="str">
        <f t="shared" si="7"/>
        <v/>
      </c>
    </row>
    <row r="104" spans="5:6" x14ac:dyDescent="0.25">
      <c r="E104" s="61" t="str">
        <f t="shared" si="6"/>
        <v/>
      </c>
      <c r="F104" s="112" t="str">
        <f t="shared" si="7"/>
        <v/>
      </c>
    </row>
    <row r="105" spans="5:6" x14ac:dyDescent="0.25">
      <c r="E105" s="61" t="str">
        <f t="shared" si="6"/>
        <v/>
      </c>
      <c r="F105" s="112" t="str">
        <f t="shared" si="7"/>
        <v/>
      </c>
    </row>
    <row r="106" spans="5:6" x14ac:dyDescent="0.25">
      <c r="E106" s="61" t="str">
        <f t="shared" si="6"/>
        <v/>
      </c>
      <c r="F106" s="112" t="str">
        <f t="shared" si="7"/>
        <v/>
      </c>
    </row>
    <row r="107" spans="5:6" x14ac:dyDescent="0.25">
      <c r="E107" s="61" t="str">
        <f t="shared" si="6"/>
        <v/>
      </c>
      <c r="F107" s="112" t="str">
        <f t="shared" si="7"/>
        <v/>
      </c>
    </row>
    <row r="108" spans="5:6" x14ac:dyDescent="0.25">
      <c r="E108" s="61" t="str">
        <f t="shared" si="6"/>
        <v/>
      </c>
      <c r="F108" s="112" t="str">
        <f t="shared" si="7"/>
        <v/>
      </c>
    </row>
    <row r="109" spans="5:6" x14ac:dyDescent="0.25">
      <c r="E109" s="61" t="str">
        <f t="shared" si="6"/>
        <v/>
      </c>
      <c r="F109" s="112" t="str">
        <f t="shared" si="7"/>
        <v/>
      </c>
    </row>
    <row r="110" spans="5:6" x14ac:dyDescent="0.25">
      <c r="E110" s="61" t="str">
        <f t="shared" si="6"/>
        <v/>
      </c>
      <c r="F110" s="112" t="str">
        <f t="shared" si="7"/>
        <v/>
      </c>
    </row>
    <row r="111" spans="5:6" x14ac:dyDescent="0.25">
      <c r="E111" s="61" t="str">
        <f t="shared" si="6"/>
        <v/>
      </c>
      <c r="F111" s="112" t="str">
        <f t="shared" si="7"/>
        <v/>
      </c>
    </row>
    <row r="112" spans="5:6" x14ac:dyDescent="0.25">
      <c r="E112" s="61" t="str">
        <f t="shared" si="6"/>
        <v/>
      </c>
      <c r="F112" s="112" t="str">
        <f t="shared" si="7"/>
        <v/>
      </c>
    </row>
    <row r="113" spans="5:6" x14ac:dyDescent="0.25">
      <c r="E113" s="61" t="str">
        <f t="shared" si="6"/>
        <v/>
      </c>
      <c r="F113" s="112" t="str">
        <f t="shared" si="7"/>
        <v/>
      </c>
    </row>
    <row r="114" spans="5:6" x14ac:dyDescent="0.25">
      <c r="E114" s="61" t="str">
        <f t="shared" si="6"/>
        <v/>
      </c>
      <c r="F114" s="112" t="str">
        <f t="shared" si="7"/>
        <v/>
      </c>
    </row>
    <row r="115" spans="5:6" x14ac:dyDescent="0.25">
      <c r="E115" s="61" t="str">
        <f t="shared" si="6"/>
        <v/>
      </c>
      <c r="F115" s="112" t="str">
        <f t="shared" si="7"/>
        <v/>
      </c>
    </row>
    <row r="116" spans="5:6" x14ac:dyDescent="0.25">
      <c r="E116" s="61" t="str">
        <f t="shared" si="6"/>
        <v/>
      </c>
      <c r="F116" s="112" t="str">
        <f t="shared" si="7"/>
        <v/>
      </c>
    </row>
    <row r="117" spans="5:6" x14ac:dyDescent="0.25">
      <c r="E117" s="61" t="str">
        <f t="shared" si="6"/>
        <v/>
      </c>
      <c r="F117" s="112" t="str">
        <f t="shared" si="7"/>
        <v/>
      </c>
    </row>
    <row r="118" spans="5:6" x14ac:dyDescent="0.25">
      <c r="E118" s="61" t="str">
        <f t="shared" si="6"/>
        <v/>
      </c>
      <c r="F118" s="112" t="str">
        <f t="shared" si="7"/>
        <v/>
      </c>
    </row>
    <row r="119" spans="5:6" x14ac:dyDescent="0.25">
      <c r="E119" s="61" t="str">
        <f t="shared" si="6"/>
        <v/>
      </c>
      <c r="F119" s="112" t="str">
        <f t="shared" si="7"/>
        <v/>
      </c>
    </row>
    <row r="120" spans="5:6" x14ac:dyDescent="0.25">
      <c r="E120" s="61" t="str">
        <f t="shared" si="6"/>
        <v/>
      </c>
      <c r="F120" s="112" t="str">
        <f t="shared" si="7"/>
        <v/>
      </c>
    </row>
    <row r="121" spans="5:6" x14ac:dyDescent="0.25">
      <c r="E121" s="61" t="str">
        <f t="shared" ref="E121:E184" si="8">IFERROR(IF(AND(A121&gt;=1,A121&lt;=31),$E$1,VLOOKUP(A121,$D$1:$G$7,2,0)),"")</f>
        <v/>
      </c>
      <c r="F121" s="112" t="str">
        <f t="shared" ref="F121:F184" si="9">IFERROR((D121/E121),"")</f>
        <v/>
      </c>
    </row>
    <row r="122" spans="5:6" x14ac:dyDescent="0.25">
      <c r="E122" s="61" t="str">
        <f t="shared" si="8"/>
        <v/>
      </c>
      <c r="F122" s="112" t="str">
        <f t="shared" si="9"/>
        <v/>
      </c>
    </row>
    <row r="123" spans="5:6" x14ac:dyDescent="0.25">
      <c r="E123" s="61" t="str">
        <f t="shared" si="8"/>
        <v/>
      </c>
      <c r="F123" s="112" t="str">
        <f t="shared" si="9"/>
        <v/>
      </c>
    </row>
    <row r="124" spans="5:6" x14ac:dyDescent="0.25">
      <c r="E124" s="61" t="str">
        <f t="shared" si="8"/>
        <v/>
      </c>
      <c r="F124" s="112" t="str">
        <f t="shared" si="9"/>
        <v/>
      </c>
    </row>
    <row r="125" spans="5:6" x14ac:dyDescent="0.25">
      <c r="E125" s="61" t="str">
        <f t="shared" si="8"/>
        <v/>
      </c>
      <c r="F125" s="112" t="str">
        <f t="shared" si="9"/>
        <v/>
      </c>
    </row>
    <row r="126" spans="5:6" x14ac:dyDescent="0.25">
      <c r="E126" s="61" t="str">
        <f t="shared" si="8"/>
        <v/>
      </c>
      <c r="F126" s="112" t="str">
        <f t="shared" si="9"/>
        <v/>
      </c>
    </row>
    <row r="127" spans="5:6" x14ac:dyDescent="0.25">
      <c r="E127" s="61" t="str">
        <f t="shared" si="8"/>
        <v/>
      </c>
      <c r="F127" s="112" t="str">
        <f t="shared" si="9"/>
        <v/>
      </c>
    </row>
    <row r="128" spans="5:6" x14ac:dyDescent="0.25">
      <c r="E128" s="61" t="str">
        <f t="shared" si="8"/>
        <v/>
      </c>
      <c r="F128" s="112" t="str">
        <f t="shared" si="9"/>
        <v/>
      </c>
    </row>
    <row r="129" spans="5:6" x14ac:dyDescent="0.25">
      <c r="E129" s="61" t="str">
        <f t="shared" si="8"/>
        <v/>
      </c>
      <c r="F129" s="112" t="str">
        <f t="shared" si="9"/>
        <v/>
      </c>
    </row>
    <row r="130" spans="5:6" x14ac:dyDescent="0.25">
      <c r="E130" s="61" t="str">
        <f t="shared" si="8"/>
        <v/>
      </c>
      <c r="F130" s="112" t="str">
        <f t="shared" si="9"/>
        <v/>
      </c>
    </row>
    <row r="131" spans="5:6" x14ac:dyDescent="0.25">
      <c r="E131" s="61" t="str">
        <f t="shared" si="8"/>
        <v/>
      </c>
      <c r="F131" s="112" t="str">
        <f t="shared" si="9"/>
        <v/>
      </c>
    </row>
    <row r="132" spans="5:6" x14ac:dyDescent="0.25">
      <c r="E132" s="61" t="str">
        <f t="shared" si="8"/>
        <v/>
      </c>
      <c r="F132" s="112" t="str">
        <f t="shared" si="9"/>
        <v/>
      </c>
    </row>
    <row r="133" spans="5:6" x14ac:dyDescent="0.25">
      <c r="E133" s="61" t="str">
        <f t="shared" si="8"/>
        <v/>
      </c>
      <c r="F133" s="112" t="str">
        <f t="shared" si="9"/>
        <v/>
      </c>
    </row>
    <row r="134" spans="5:6" x14ac:dyDescent="0.25">
      <c r="E134" s="61" t="str">
        <f t="shared" si="8"/>
        <v/>
      </c>
      <c r="F134" s="112" t="str">
        <f t="shared" si="9"/>
        <v/>
      </c>
    </row>
    <row r="135" spans="5:6" x14ac:dyDescent="0.25">
      <c r="E135" s="61" t="str">
        <f t="shared" si="8"/>
        <v/>
      </c>
      <c r="F135" s="112" t="str">
        <f t="shared" si="9"/>
        <v/>
      </c>
    </row>
    <row r="136" spans="5:6" x14ac:dyDescent="0.25">
      <c r="E136" s="61" t="str">
        <f t="shared" si="8"/>
        <v/>
      </c>
      <c r="F136" s="112" t="str">
        <f t="shared" si="9"/>
        <v/>
      </c>
    </row>
    <row r="137" spans="5:6" x14ac:dyDescent="0.25">
      <c r="E137" s="61" t="str">
        <f t="shared" si="8"/>
        <v/>
      </c>
      <c r="F137" s="112" t="str">
        <f t="shared" si="9"/>
        <v/>
      </c>
    </row>
    <row r="138" spans="5:6" x14ac:dyDescent="0.25">
      <c r="E138" s="61" t="str">
        <f t="shared" si="8"/>
        <v/>
      </c>
      <c r="F138" s="112" t="str">
        <f t="shared" si="9"/>
        <v/>
      </c>
    </row>
    <row r="139" spans="5:6" x14ac:dyDescent="0.25">
      <c r="E139" s="61" t="str">
        <f t="shared" si="8"/>
        <v/>
      </c>
      <c r="F139" s="112" t="str">
        <f t="shared" si="9"/>
        <v/>
      </c>
    </row>
    <row r="140" spans="5:6" x14ac:dyDescent="0.25">
      <c r="E140" s="61" t="str">
        <f t="shared" si="8"/>
        <v/>
      </c>
      <c r="F140" s="112" t="str">
        <f t="shared" si="9"/>
        <v/>
      </c>
    </row>
    <row r="141" spans="5:6" x14ac:dyDescent="0.25">
      <c r="E141" s="61" t="str">
        <f t="shared" si="8"/>
        <v/>
      </c>
      <c r="F141" s="112" t="str">
        <f t="shared" si="9"/>
        <v/>
      </c>
    </row>
    <row r="142" spans="5:6" x14ac:dyDescent="0.25">
      <c r="E142" s="61" t="str">
        <f t="shared" si="8"/>
        <v/>
      </c>
      <c r="F142" s="112" t="str">
        <f t="shared" si="9"/>
        <v/>
      </c>
    </row>
    <row r="143" spans="5:6" x14ac:dyDescent="0.25">
      <c r="E143" s="61" t="str">
        <f t="shared" si="8"/>
        <v/>
      </c>
      <c r="F143" s="112" t="str">
        <f t="shared" si="9"/>
        <v/>
      </c>
    </row>
    <row r="144" spans="5:6" x14ac:dyDescent="0.25">
      <c r="E144" s="61" t="str">
        <f t="shared" si="8"/>
        <v/>
      </c>
      <c r="F144" s="112" t="str">
        <f t="shared" si="9"/>
        <v/>
      </c>
    </row>
    <row r="145" spans="5:6" x14ac:dyDescent="0.25">
      <c r="E145" s="61" t="str">
        <f t="shared" si="8"/>
        <v/>
      </c>
      <c r="F145" s="112" t="str">
        <f t="shared" si="9"/>
        <v/>
      </c>
    </row>
    <row r="146" spans="5:6" x14ac:dyDescent="0.25">
      <c r="E146" s="61" t="str">
        <f t="shared" si="8"/>
        <v/>
      </c>
      <c r="F146" s="112" t="str">
        <f t="shared" si="9"/>
        <v/>
      </c>
    </row>
    <row r="147" spans="5:6" x14ac:dyDescent="0.25">
      <c r="E147" s="61" t="str">
        <f t="shared" si="8"/>
        <v/>
      </c>
      <c r="F147" s="112" t="str">
        <f t="shared" si="9"/>
        <v/>
      </c>
    </row>
    <row r="148" spans="5:6" x14ac:dyDescent="0.25">
      <c r="E148" s="61" t="str">
        <f t="shared" si="8"/>
        <v/>
      </c>
      <c r="F148" s="112" t="str">
        <f t="shared" si="9"/>
        <v/>
      </c>
    </row>
    <row r="149" spans="5:6" x14ac:dyDescent="0.25">
      <c r="E149" s="61" t="str">
        <f t="shared" si="8"/>
        <v/>
      </c>
      <c r="F149" s="112" t="str">
        <f t="shared" si="9"/>
        <v/>
      </c>
    </row>
    <row r="150" spans="5:6" x14ac:dyDescent="0.25">
      <c r="E150" s="61" t="str">
        <f t="shared" si="8"/>
        <v/>
      </c>
      <c r="F150" s="112" t="str">
        <f t="shared" si="9"/>
        <v/>
      </c>
    </row>
    <row r="151" spans="5:6" x14ac:dyDescent="0.25">
      <c r="E151" s="61" t="str">
        <f t="shared" si="8"/>
        <v/>
      </c>
      <c r="F151" s="112" t="str">
        <f t="shared" si="9"/>
        <v/>
      </c>
    </row>
    <row r="152" spans="5:6" x14ac:dyDescent="0.25">
      <c r="E152" s="61" t="str">
        <f t="shared" si="8"/>
        <v/>
      </c>
      <c r="F152" s="112" t="str">
        <f t="shared" si="9"/>
        <v/>
      </c>
    </row>
    <row r="153" spans="5:6" x14ac:dyDescent="0.25">
      <c r="E153" s="61" t="str">
        <f t="shared" si="8"/>
        <v/>
      </c>
      <c r="F153" s="112" t="str">
        <f t="shared" si="9"/>
        <v/>
      </c>
    </row>
    <row r="154" spans="5:6" x14ac:dyDescent="0.25">
      <c r="E154" s="61" t="str">
        <f t="shared" si="8"/>
        <v/>
      </c>
      <c r="F154" s="112" t="str">
        <f t="shared" si="9"/>
        <v/>
      </c>
    </row>
    <row r="155" spans="5:6" x14ac:dyDescent="0.25">
      <c r="E155" s="61" t="str">
        <f t="shared" si="8"/>
        <v/>
      </c>
      <c r="F155" s="112" t="str">
        <f t="shared" si="9"/>
        <v/>
      </c>
    </row>
    <row r="156" spans="5:6" x14ac:dyDescent="0.25">
      <c r="E156" s="61" t="str">
        <f t="shared" si="8"/>
        <v/>
      </c>
      <c r="F156" s="112" t="str">
        <f t="shared" si="9"/>
        <v/>
      </c>
    </row>
    <row r="157" spans="5:6" x14ac:dyDescent="0.25">
      <c r="E157" s="61" t="str">
        <f t="shared" si="8"/>
        <v/>
      </c>
      <c r="F157" s="112" t="str">
        <f t="shared" si="9"/>
        <v/>
      </c>
    </row>
    <row r="158" spans="5:6" x14ac:dyDescent="0.25">
      <c r="E158" s="61" t="str">
        <f t="shared" si="8"/>
        <v/>
      </c>
      <c r="F158" s="112" t="str">
        <f t="shared" si="9"/>
        <v/>
      </c>
    </row>
    <row r="159" spans="5:6" x14ac:dyDescent="0.25">
      <c r="E159" s="61" t="str">
        <f t="shared" si="8"/>
        <v/>
      </c>
      <c r="F159" s="112" t="str">
        <f t="shared" si="9"/>
        <v/>
      </c>
    </row>
    <row r="160" spans="5:6" x14ac:dyDescent="0.25">
      <c r="E160" s="61" t="str">
        <f t="shared" si="8"/>
        <v/>
      </c>
      <c r="F160" s="112" t="str">
        <f t="shared" si="9"/>
        <v/>
      </c>
    </row>
    <row r="161" spans="5:6" x14ac:dyDescent="0.25">
      <c r="E161" s="61" t="str">
        <f t="shared" si="8"/>
        <v/>
      </c>
      <c r="F161" s="112" t="str">
        <f t="shared" si="9"/>
        <v/>
      </c>
    </row>
    <row r="162" spans="5:6" x14ac:dyDescent="0.25">
      <c r="E162" s="61" t="str">
        <f t="shared" si="8"/>
        <v/>
      </c>
      <c r="F162" s="112" t="str">
        <f t="shared" si="9"/>
        <v/>
      </c>
    </row>
    <row r="163" spans="5:6" x14ac:dyDescent="0.25">
      <c r="E163" s="61" t="str">
        <f t="shared" si="8"/>
        <v/>
      </c>
      <c r="F163" s="112" t="str">
        <f t="shared" si="9"/>
        <v/>
      </c>
    </row>
    <row r="164" spans="5:6" x14ac:dyDescent="0.25">
      <c r="E164" s="61" t="str">
        <f t="shared" si="8"/>
        <v/>
      </c>
      <c r="F164" s="112" t="str">
        <f t="shared" si="9"/>
        <v/>
      </c>
    </row>
    <row r="165" spans="5:6" x14ac:dyDescent="0.25">
      <c r="E165" s="61" t="str">
        <f t="shared" si="8"/>
        <v/>
      </c>
      <c r="F165" s="112" t="str">
        <f t="shared" si="9"/>
        <v/>
      </c>
    </row>
    <row r="166" spans="5:6" x14ac:dyDescent="0.25">
      <c r="E166" s="61" t="str">
        <f t="shared" si="8"/>
        <v/>
      </c>
      <c r="F166" s="112" t="str">
        <f t="shared" si="9"/>
        <v/>
      </c>
    </row>
    <row r="167" spans="5:6" x14ac:dyDescent="0.25">
      <c r="E167" s="61" t="str">
        <f t="shared" si="8"/>
        <v/>
      </c>
      <c r="F167" s="112" t="str">
        <f t="shared" si="9"/>
        <v/>
      </c>
    </row>
    <row r="168" spans="5:6" x14ac:dyDescent="0.25">
      <c r="E168" s="61" t="str">
        <f t="shared" si="8"/>
        <v/>
      </c>
      <c r="F168" s="112" t="str">
        <f t="shared" si="9"/>
        <v/>
      </c>
    </row>
    <row r="169" spans="5:6" x14ac:dyDescent="0.25">
      <c r="E169" s="61" t="str">
        <f t="shared" si="8"/>
        <v/>
      </c>
      <c r="F169" s="112" t="str">
        <f t="shared" si="9"/>
        <v/>
      </c>
    </row>
    <row r="170" spans="5:6" x14ac:dyDescent="0.25">
      <c r="E170" s="61" t="str">
        <f t="shared" si="8"/>
        <v/>
      </c>
      <c r="F170" s="112" t="str">
        <f t="shared" si="9"/>
        <v/>
      </c>
    </row>
    <row r="171" spans="5:6" x14ac:dyDescent="0.25">
      <c r="E171" s="61" t="str">
        <f t="shared" si="8"/>
        <v/>
      </c>
      <c r="F171" s="112" t="str">
        <f t="shared" si="9"/>
        <v/>
      </c>
    </row>
    <row r="172" spans="5:6" x14ac:dyDescent="0.25">
      <c r="E172" s="61" t="str">
        <f t="shared" si="8"/>
        <v/>
      </c>
      <c r="F172" s="112" t="str">
        <f t="shared" si="9"/>
        <v/>
      </c>
    </row>
    <row r="173" spans="5:6" x14ac:dyDescent="0.25">
      <c r="E173" s="61" t="str">
        <f t="shared" si="8"/>
        <v/>
      </c>
      <c r="F173" s="112" t="str">
        <f t="shared" si="9"/>
        <v/>
      </c>
    </row>
    <row r="174" spans="5:6" x14ac:dyDescent="0.25">
      <c r="E174" s="61" t="str">
        <f t="shared" si="8"/>
        <v/>
      </c>
      <c r="F174" s="112" t="str">
        <f t="shared" si="9"/>
        <v/>
      </c>
    </row>
    <row r="175" spans="5:6" x14ac:dyDescent="0.25">
      <c r="E175" s="61" t="str">
        <f t="shared" si="8"/>
        <v/>
      </c>
      <c r="F175" s="112" t="str">
        <f t="shared" si="9"/>
        <v/>
      </c>
    </row>
    <row r="176" spans="5:6" x14ac:dyDescent="0.25">
      <c r="E176" s="61" t="str">
        <f t="shared" si="8"/>
        <v/>
      </c>
      <c r="F176" s="112" t="str">
        <f t="shared" si="9"/>
        <v/>
      </c>
    </row>
    <row r="177" spans="5:6" x14ac:dyDescent="0.25">
      <c r="E177" s="61" t="str">
        <f t="shared" si="8"/>
        <v/>
      </c>
      <c r="F177" s="112" t="str">
        <f t="shared" si="9"/>
        <v/>
      </c>
    </row>
    <row r="178" spans="5:6" x14ac:dyDescent="0.25">
      <c r="E178" s="61" t="str">
        <f t="shared" si="8"/>
        <v/>
      </c>
      <c r="F178" s="112" t="str">
        <f t="shared" si="9"/>
        <v/>
      </c>
    </row>
    <row r="179" spans="5:6" x14ac:dyDescent="0.25">
      <c r="E179" s="61" t="str">
        <f t="shared" si="8"/>
        <v/>
      </c>
      <c r="F179" s="112" t="str">
        <f t="shared" si="9"/>
        <v/>
      </c>
    </row>
    <row r="180" spans="5:6" x14ac:dyDescent="0.25">
      <c r="E180" s="61" t="str">
        <f t="shared" si="8"/>
        <v/>
      </c>
      <c r="F180" s="112" t="str">
        <f t="shared" si="9"/>
        <v/>
      </c>
    </row>
    <row r="181" spans="5:6" x14ac:dyDescent="0.25">
      <c r="E181" s="61" t="str">
        <f t="shared" si="8"/>
        <v/>
      </c>
      <c r="F181" s="112" t="str">
        <f t="shared" si="9"/>
        <v/>
      </c>
    </row>
    <row r="182" spans="5:6" x14ac:dyDescent="0.25">
      <c r="E182" s="61" t="str">
        <f t="shared" si="8"/>
        <v/>
      </c>
      <c r="F182" s="112" t="str">
        <f t="shared" si="9"/>
        <v/>
      </c>
    </row>
    <row r="183" spans="5:6" x14ac:dyDescent="0.25">
      <c r="E183" s="61" t="str">
        <f t="shared" si="8"/>
        <v/>
      </c>
      <c r="F183" s="112" t="str">
        <f t="shared" si="9"/>
        <v/>
      </c>
    </row>
    <row r="184" spans="5:6" x14ac:dyDescent="0.25">
      <c r="E184" s="61" t="str">
        <f t="shared" si="8"/>
        <v/>
      </c>
      <c r="F184" s="112" t="str">
        <f t="shared" si="9"/>
        <v/>
      </c>
    </row>
    <row r="185" spans="5:6" x14ac:dyDescent="0.25">
      <c r="E185" s="61" t="str">
        <f t="shared" ref="E185:E200" si="10">IFERROR(IF(AND(A185&gt;=1,A185&lt;=31),$E$1,VLOOKUP(A185,$D$1:$G$7,2,0)),"")</f>
        <v/>
      </c>
      <c r="F185" s="112" t="str">
        <f t="shared" ref="F185:F200" si="11">IFERROR((D185/E185),"")</f>
        <v/>
      </c>
    </row>
    <row r="186" spans="5:6" x14ac:dyDescent="0.25">
      <c r="E186" s="61" t="str">
        <f t="shared" si="10"/>
        <v/>
      </c>
      <c r="F186" s="112" t="str">
        <f t="shared" si="11"/>
        <v/>
      </c>
    </row>
    <row r="187" spans="5:6" x14ac:dyDescent="0.25">
      <c r="E187" s="61" t="str">
        <f t="shared" si="10"/>
        <v/>
      </c>
      <c r="F187" s="112" t="str">
        <f t="shared" si="11"/>
        <v/>
      </c>
    </row>
    <row r="188" spans="5:6" x14ac:dyDescent="0.25">
      <c r="E188" s="61" t="str">
        <f t="shared" si="10"/>
        <v/>
      </c>
      <c r="F188" s="112" t="str">
        <f t="shared" si="11"/>
        <v/>
      </c>
    </row>
    <row r="189" spans="5:6" x14ac:dyDescent="0.25">
      <c r="E189" s="61" t="str">
        <f t="shared" si="10"/>
        <v/>
      </c>
      <c r="F189" s="112" t="str">
        <f t="shared" si="11"/>
        <v/>
      </c>
    </row>
    <row r="190" spans="5:6" x14ac:dyDescent="0.25">
      <c r="E190" s="61" t="str">
        <f t="shared" si="10"/>
        <v/>
      </c>
      <c r="F190" s="112" t="str">
        <f t="shared" si="11"/>
        <v/>
      </c>
    </row>
    <row r="191" spans="5:6" x14ac:dyDescent="0.25">
      <c r="E191" s="61" t="str">
        <f t="shared" si="10"/>
        <v/>
      </c>
      <c r="F191" s="112" t="str">
        <f t="shared" si="11"/>
        <v/>
      </c>
    </row>
    <row r="192" spans="5:6" x14ac:dyDescent="0.25">
      <c r="E192" s="61" t="str">
        <f t="shared" si="10"/>
        <v/>
      </c>
      <c r="F192" s="112" t="str">
        <f t="shared" si="11"/>
        <v/>
      </c>
    </row>
    <row r="193" spans="5:6" x14ac:dyDescent="0.25">
      <c r="E193" s="61" t="str">
        <f t="shared" si="10"/>
        <v/>
      </c>
      <c r="F193" s="112" t="str">
        <f t="shared" si="11"/>
        <v/>
      </c>
    </row>
    <row r="194" spans="5:6" x14ac:dyDescent="0.25">
      <c r="E194" s="61" t="str">
        <f t="shared" si="10"/>
        <v/>
      </c>
      <c r="F194" s="112" t="str">
        <f t="shared" si="11"/>
        <v/>
      </c>
    </row>
    <row r="195" spans="5:6" x14ac:dyDescent="0.25">
      <c r="E195" s="61" t="str">
        <f t="shared" si="10"/>
        <v/>
      </c>
      <c r="F195" s="112" t="str">
        <f t="shared" si="11"/>
        <v/>
      </c>
    </row>
    <row r="196" spans="5:6" x14ac:dyDescent="0.25">
      <c r="E196" s="61" t="str">
        <f t="shared" si="10"/>
        <v/>
      </c>
      <c r="F196" s="112" t="str">
        <f t="shared" si="11"/>
        <v/>
      </c>
    </row>
    <row r="197" spans="5:6" x14ac:dyDescent="0.25">
      <c r="E197" s="61" t="str">
        <f t="shared" si="10"/>
        <v/>
      </c>
      <c r="F197" s="112" t="str">
        <f t="shared" si="11"/>
        <v/>
      </c>
    </row>
    <row r="198" spans="5:6" x14ac:dyDescent="0.25">
      <c r="E198" s="61" t="str">
        <f t="shared" si="10"/>
        <v/>
      </c>
      <c r="F198" s="112" t="str">
        <f t="shared" si="11"/>
        <v/>
      </c>
    </row>
    <row r="199" spans="5:6" x14ac:dyDescent="0.25">
      <c r="E199" s="61" t="str">
        <f t="shared" si="10"/>
        <v/>
      </c>
      <c r="F199" s="112" t="str">
        <f t="shared" si="11"/>
        <v/>
      </c>
    </row>
    <row r="200" spans="5:6" x14ac:dyDescent="0.25">
      <c r="E200" s="61" t="str">
        <f t="shared" si="10"/>
        <v/>
      </c>
      <c r="F200" s="112" t="str">
        <f t="shared" si="11"/>
        <v/>
      </c>
    </row>
  </sheetData>
  <pageMargins left="0.7" right="0.7" top="0.75" bottom="0.75" header="0.3" footer="0.3"/>
  <pageSetup orientation="portrait" horizontalDpi="300" verticalDpi="300"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E6B48C33-B68D-44AF-B2CB-66906EF4F686}">
          <x14:formula1>
            <xm:f>'C:\Users\rurru\AppData\Roaming\Microsoft\Excel\[Tablero de Control_Mantenimiento ConstruproyecV1 (version 2).xlsb]Base de Datos'!#REF!</xm:f>
          </x14:formula1>
          <xm:sqref>I24</xm:sqref>
        </x14:dataValidation>
      </x14:dataValidations>
    </ex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031D1-1397-4FFE-B2D2-8EDA0B69C0AE}">
  <sheetPr codeName="Sheet4"/>
  <dimension ref="A1:R59"/>
  <sheetViews>
    <sheetView topLeftCell="A7" zoomScale="80" zoomScaleNormal="80" workbookViewId="0">
      <selection activeCell="K21" sqref="K21"/>
    </sheetView>
  </sheetViews>
  <sheetFormatPr baseColWidth="10" defaultColWidth="9.140625" defaultRowHeight="15" x14ac:dyDescent="0.25"/>
  <cols>
    <col min="1" max="1" width="30.140625" bestFit="1" customWidth="1"/>
    <col min="2" max="2" width="20.140625" bestFit="1" customWidth="1"/>
    <col min="3" max="3" width="18.140625" bestFit="1" customWidth="1"/>
    <col min="4" max="4" width="20" bestFit="1" customWidth="1"/>
    <col min="5" max="5" width="15.85546875" customWidth="1"/>
    <col min="6" max="6" width="15.140625" customWidth="1"/>
    <col min="7" max="7" width="28.7109375" bestFit="1" customWidth="1"/>
    <col min="8" max="8" width="17.85546875" bestFit="1" customWidth="1"/>
    <col min="9" max="9" width="12.28515625" bestFit="1" customWidth="1"/>
    <col min="10" max="10" width="11.28515625" bestFit="1" customWidth="1"/>
    <col min="11" max="11" width="12" bestFit="1" customWidth="1"/>
    <col min="12" max="12" width="7.28515625" bestFit="1" customWidth="1"/>
    <col min="13" max="13" width="11.28515625" bestFit="1" customWidth="1"/>
    <col min="16" max="16" width="11.28515625" bestFit="1" customWidth="1"/>
  </cols>
  <sheetData>
    <row r="1" spans="1:18" x14ac:dyDescent="0.25">
      <c r="D1" s="183" t="s">
        <v>286</v>
      </c>
      <c r="E1" s="61">
        <f>0.04167*G1</f>
        <v>357.02855999999997</v>
      </c>
      <c r="F1" s="167">
        <v>102</v>
      </c>
      <c r="G1">
        <f t="shared" ref="G1:G7" si="0">14*6*F1</f>
        <v>8568</v>
      </c>
      <c r="H1" s="167">
        <f>F1*14*0.041</f>
        <v>58.548000000000002</v>
      </c>
    </row>
    <row r="2" spans="1:18" x14ac:dyDescent="0.25">
      <c r="D2" t="s">
        <v>185</v>
      </c>
      <c r="E2" s="61">
        <f t="shared" ref="E2:E7" si="1">0.04167*G2</f>
        <v>87.506999999999991</v>
      </c>
      <c r="F2" s="167">
        <v>25</v>
      </c>
      <c r="G2">
        <f t="shared" si="0"/>
        <v>2100</v>
      </c>
    </row>
    <row r="3" spans="1:18" x14ac:dyDescent="0.25">
      <c r="D3" t="s">
        <v>186</v>
      </c>
      <c r="E3" s="61">
        <f t="shared" si="1"/>
        <v>56.004480000000001</v>
      </c>
      <c r="F3" s="167">
        <v>16</v>
      </c>
      <c r="G3">
        <f t="shared" si="0"/>
        <v>1344</v>
      </c>
    </row>
    <row r="4" spans="1:18" x14ac:dyDescent="0.25">
      <c r="A4" s="56" t="s">
        <v>957</v>
      </c>
      <c r="B4" s="57">
        <v>1</v>
      </c>
      <c r="D4" t="s">
        <v>184</v>
      </c>
      <c r="E4" s="61">
        <f t="shared" si="1"/>
        <v>136.51092</v>
      </c>
      <c r="F4" s="167">
        <v>39</v>
      </c>
      <c r="G4">
        <f t="shared" si="0"/>
        <v>3276</v>
      </c>
      <c r="H4" s="103">
        <v>5</v>
      </c>
      <c r="I4">
        <f>5*40</f>
        <v>200</v>
      </c>
    </row>
    <row r="5" spans="1:18" x14ac:dyDescent="0.25">
      <c r="A5" s="56" t="s">
        <v>533</v>
      </c>
      <c r="B5" t="s">
        <v>2763</v>
      </c>
      <c r="C5" s="59"/>
      <c r="D5" t="s">
        <v>187</v>
      </c>
      <c r="E5" s="61">
        <f t="shared" si="1"/>
        <v>17.5014</v>
      </c>
      <c r="F5" s="167">
        <v>5</v>
      </c>
      <c r="G5">
        <f t="shared" si="0"/>
        <v>420</v>
      </c>
    </row>
    <row r="6" spans="1:18" x14ac:dyDescent="0.25">
      <c r="A6" s="56" t="s">
        <v>30</v>
      </c>
      <c r="B6" t="s">
        <v>2762</v>
      </c>
      <c r="D6" t="s">
        <v>188</v>
      </c>
      <c r="E6" s="61">
        <f t="shared" si="1"/>
        <v>17.5014</v>
      </c>
      <c r="F6" s="167">
        <v>5</v>
      </c>
      <c r="G6">
        <f t="shared" si="0"/>
        <v>420</v>
      </c>
    </row>
    <row r="7" spans="1:18" x14ac:dyDescent="0.25">
      <c r="D7" t="s">
        <v>189</v>
      </c>
      <c r="E7" s="61">
        <f t="shared" si="1"/>
        <v>42.003360000000001</v>
      </c>
      <c r="F7" s="167">
        <v>12</v>
      </c>
      <c r="G7">
        <f t="shared" si="0"/>
        <v>1008</v>
      </c>
    </row>
    <row r="8" spans="1:18" ht="60" x14ac:dyDescent="0.25">
      <c r="A8" s="56" t="s">
        <v>2761</v>
      </c>
      <c r="B8" s="185" t="s">
        <v>534</v>
      </c>
      <c r="C8" s="185" t="s">
        <v>540</v>
      </c>
      <c r="D8" s="185" t="s">
        <v>541</v>
      </c>
      <c r="E8" s="186" t="s">
        <v>1233</v>
      </c>
      <c r="F8" s="184" t="s">
        <v>1234</v>
      </c>
      <c r="G8" s="61"/>
      <c r="H8" s="56"/>
      <c r="I8" s="56"/>
      <c r="J8" s="56"/>
      <c r="K8" s="56"/>
      <c r="L8" s="56"/>
      <c r="M8" s="56"/>
      <c r="N8" s="56"/>
      <c r="O8" s="56"/>
      <c r="P8" s="56"/>
      <c r="Q8" s="56"/>
      <c r="R8" s="56"/>
    </row>
    <row r="9" spans="1:18" x14ac:dyDescent="0.25">
      <c r="A9" s="57">
        <v>17</v>
      </c>
      <c r="B9" s="61">
        <v>0.125</v>
      </c>
      <c r="C9" s="61">
        <v>0</v>
      </c>
      <c r="D9" s="61">
        <v>0.125</v>
      </c>
      <c r="E9" s="61">
        <f t="shared" ref="E9:E11" si="2">IFERROR(IF(AND(A9&gt;=1,A9&lt;=31),$E$1,VLOOKUP(A9,$D$1:$G$7,2,0)),"")</f>
        <v>357.02855999999997</v>
      </c>
      <c r="F9" s="112">
        <f>(D9/E9)</f>
        <v>3.5011204705864428E-4</v>
      </c>
      <c r="G9" s="112"/>
    </row>
    <row r="10" spans="1:18" x14ac:dyDescent="0.25">
      <c r="A10" s="57">
        <v>18</v>
      </c>
      <c r="B10" s="61">
        <v>27.405416666666671</v>
      </c>
      <c r="C10" s="61">
        <v>1.9798611111111111</v>
      </c>
      <c r="D10" s="61">
        <v>29.385277777777777</v>
      </c>
      <c r="E10" s="61">
        <v>315</v>
      </c>
      <c r="F10" s="112">
        <f>((D10+(140*0.041667))/E10)</f>
        <v>0.11180526278659612</v>
      </c>
      <c r="G10" s="112"/>
    </row>
    <row r="11" spans="1:18" x14ac:dyDescent="0.25">
      <c r="A11" s="57">
        <v>19</v>
      </c>
      <c r="B11" s="61">
        <v>28.954548611111111</v>
      </c>
      <c r="C11" s="61">
        <v>2.9347222222222222</v>
      </c>
      <c r="D11" s="61">
        <v>31.889270833333335</v>
      </c>
      <c r="E11" s="61">
        <f t="shared" si="2"/>
        <v>357.02855999999997</v>
      </c>
      <c r="F11" s="112">
        <f>((D11+(301*0.041667))/E11)</f>
        <v>0.12444673287014725</v>
      </c>
    </row>
    <row r="12" spans="1:18" x14ac:dyDescent="0.25">
      <c r="A12" s="114" t="s">
        <v>185</v>
      </c>
      <c r="B12" s="61">
        <v>6.0159490740740749</v>
      </c>
      <c r="C12" s="61">
        <v>1.5180555555555555</v>
      </c>
      <c r="D12" s="61">
        <v>7.5340046296296297</v>
      </c>
      <c r="E12" s="61">
        <v>315</v>
      </c>
      <c r="F12" s="112">
        <f>(D12/E12)</f>
        <v>2.3917475014697237E-2</v>
      </c>
    </row>
    <row r="13" spans="1:18" x14ac:dyDescent="0.25">
      <c r="A13" s="114" t="s">
        <v>189</v>
      </c>
      <c r="B13" s="61">
        <v>3.7066666666666666</v>
      </c>
      <c r="C13" s="61">
        <v>0</v>
      </c>
      <c r="D13" s="61">
        <v>3.7066666666666666</v>
      </c>
      <c r="E13" s="61">
        <f>G15</f>
        <v>262.08</v>
      </c>
      <c r="F13" s="112">
        <f>(D13/E13)</f>
        <v>1.4143264143264144E-2</v>
      </c>
    </row>
    <row r="14" spans="1:18" x14ac:dyDescent="0.25">
      <c r="A14" s="114" t="s">
        <v>188</v>
      </c>
      <c r="B14" s="61">
        <v>0.70624999999999993</v>
      </c>
      <c r="C14" s="61">
        <v>0.14583333333333334</v>
      </c>
      <c r="D14" s="61">
        <v>0.8520833333333333</v>
      </c>
      <c r="E14" s="61">
        <f>IFERROR(IF(AND(A14&gt;=1,A14&lt;=31),$E$1,VLOOKUP(A14,$D$1:$G$7,2,0)),"")</f>
        <v>17.5014</v>
      </c>
      <c r="F14" s="112">
        <f>(D14/E14)</f>
        <v>4.8686581263975071E-2</v>
      </c>
    </row>
    <row r="15" spans="1:18" x14ac:dyDescent="0.25">
      <c r="A15" s="114" t="s">
        <v>186</v>
      </c>
      <c r="B15" s="61">
        <v>0.46805555555555556</v>
      </c>
      <c r="C15" s="61">
        <v>0.52083333333333337</v>
      </c>
      <c r="D15" s="61">
        <v>0.98888888888888893</v>
      </c>
      <c r="E15" s="61">
        <f>IFERROR(IF(AND(A15&gt;=1,A15&lt;=31),$E$1,VLOOKUP(A15,$D$1:$G$7,2,0)),"")</f>
        <v>56.004480000000001</v>
      </c>
      <c r="F15" s="112">
        <f>((D15+(112*0.041667))/E15)</f>
        <v>0.10098465138661923</v>
      </c>
      <c r="G15">
        <f>90*14*5*0.0416</f>
        <v>262.08</v>
      </c>
    </row>
    <row r="16" spans="1:18" x14ac:dyDescent="0.25">
      <c r="A16" s="114" t="s">
        <v>184</v>
      </c>
      <c r="B16" s="61">
        <v>16.967372685185186</v>
      </c>
      <c r="C16" s="61">
        <v>0.75</v>
      </c>
      <c r="D16" s="61">
        <v>17.717372685185186</v>
      </c>
      <c r="E16" s="61">
        <f t="shared" ref="E16:E40" si="3">IFERROR(IF(AND(A16&gt;=1,A16&lt;=31),$E$1,VLOOKUP(A16,$D$1:$G$7,2,0)),"")</f>
        <v>136.51092</v>
      </c>
      <c r="F16" s="112">
        <f t="shared" ref="F16:F30" si="4">(D16/E16)</f>
        <v>0.12978721911173982</v>
      </c>
    </row>
    <row r="17" spans="1:11" x14ac:dyDescent="0.25">
      <c r="A17" s="114" t="s">
        <v>187</v>
      </c>
      <c r="B17" s="61">
        <v>1.0902546296296296</v>
      </c>
      <c r="C17" s="61">
        <v>0</v>
      </c>
      <c r="D17" s="61">
        <v>1.0902546296296296</v>
      </c>
      <c r="E17" s="61">
        <f>IFERROR(IF(AND(A17&gt;=1,A17&lt;=31),$E$1,VLOOKUP(A17,$D$1:$G$7,2,0)),"")</f>
        <v>17.5014</v>
      </c>
      <c r="F17" s="112">
        <f t="shared" si="4"/>
        <v>6.2295280927790325E-2</v>
      </c>
    </row>
    <row r="18" spans="1:11" x14ac:dyDescent="0.25">
      <c r="A18" s="57">
        <v>20</v>
      </c>
      <c r="B18" s="61">
        <v>18.87550925925926</v>
      </c>
      <c r="C18" s="61">
        <v>3.1180555555555558</v>
      </c>
      <c r="D18" s="61">
        <v>21.993564814814818</v>
      </c>
      <c r="E18" s="61">
        <f t="shared" si="3"/>
        <v>357.02855999999997</v>
      </c>
      <c r="F18" s="112">
        <f>((D18+(336*0.041667))/E18)</f>
        <v>0.10081455896641664</v>
      </c>
      <c r="I18" s="59"/>
    </row>
    <row r="19" spans="1:11" x14ac:dyDescent="0.25">
      <c r="A19" s="114" t="s">
        <v>185</v>
      </c>
      <c r="B19" s="61">
        <v>4.5603703703703706</v>
      </c>
      <c r="C19" s="61">
        <v>1.0763888888888891</v>
      </c>
      <c r="D19" s="61">
        <v>5.636759259259259</v>
      </c>
      <c r="E19" s="61">
        <f t="shared" si="3"/>
        <v>87.506999999999991</v>
      </c>
      <c r="F19" s="112">
        <f>((D19+(84*0.041667))/E19)</f>
        <v>0.10441207285427749</v>
      </c>
      <c r="G19" s="61">
        <f>E10+E11+E18+E24+(14*0.04167)</f>
        <v>1386.6690599999999</v>
      </c>
      <c r="I19" s="61">
        <f>E15+E22+E29+(E9-(14*0.04167))</f>
        <v>604.96505999999999</v>
      </c>
      <c r="K19" s="61">
        <f>12*(14*0.04167)*102</f>
        <v>714.05712000000005</v>
      </c>
    </row>
    <row r="20" spans="1:11" x14ac:dyDescent="0.25">
      <c r="A20" s="114" t="s">
        <v>189</v>
      </c>
      <c r="B20" s="61">
        <v>3.5866898148148154</v>
      </c>
      <c r="C20" s="61">
        <v>0</v>
      </c>
      <c r="D20" s="61">
        <v>3.5866898148148154</v>
      </c>
      <c r="E20" s="61">
        <f t="shared" si="3"/>
        <v>42.003360000000001</v>
      </c>
      <c r="F20" s="112">
        <f t="shared" si="4"/>
        <v>8.5390545299585924E-2</v>
      </c>
      <c r="G20" s="288">
        <f>D31+D24+D18+D11+D10</f>
        <v>134.05063657407408</v>
      </c>
      <c r="H20" s="288">
        <f>(140+301+336+70)*0.04167</f>
        <v>35.294489999999996</v>
      </c>
      <c r="I20" s="61">
        <f>D9+D15+D22+D29</f>
        <v>20.951388888888886</v>
      </c>
      <c r="J20" s="288">
        <f>(140+168+168+84)*0.04167</f>
        <v>23.3352</v>
      </c>
    </row>
    <row r="21" spans="1:11" x14ac:dyDescent="0.25">
      <c r="A21" s="114" t="s">
        <v>188</v>
      </c>
      <c r="B21" s="61">
        <v>0.41666666666666663</v>
      </c>
      <c r="C21" s="61">
        <v>0.20833333333333334</v>
      </c>
      <c r="D21" s="61">
        <v>0.625</v>
      </c>
      <c r="E21" s="61">
        <f t="shared" si="3"/>
        <v>17.5014</v>
      </c>
      <c r="F21" s="112">
        <f t="shared" si="4"/>
        <v>3.5711428799981716E-2</v>
      </c>
      <c r="G21" s="61">
        <f>G20+H20</f>
        <v>169.34512657407407</v>
      </c>
      <c r="I21" s="61">
        <f>I20+J20</f>
        <v>44.286588888888886</v>
      </c>
      <c r="K21" s="288">
        <f>(1036)*0.04167</f>
        <v>43.170119999999997</v>
      </c>
    </row>
    <row r="22" spans="1:11" x14ac:dyDescent="0.25">
      <c r="A22" s="114" t="s">
        <v>186</v>
      </c>
      <c r="B22" s="61">
        <v>3.9725810185185186</v>
      </c>
      <c r="C22" s="61">
        <v>0.51388888888888884</v>
      </c>
      <c r="D22" s="61">
        <v>4.4864699074074075</v>
      </c>
      <c r="E22" s="61">
        <f t="shared" si="3"/>
        <v>56.004480000000001</v>
      </c>
      <c r="F22" s="112">
        <f t="shared" si="4"/>
        <v>8.0109125330820097E-2</v>
      </c>
      <c r="G22" s="112">
        <f>G21/G19</f>
        <v>0.12212367857553126</v>
      </c>
      <c r="I22" s="112">
        <f>I21/I19</f>
        <v>7.320520112167947E-2</v>
      </c>
      <c r="K22" s="112">
        <f>K21/K19</f>
        <v>6.0457516339869274E-2</v>
      </c>
    </row>
    <row r="23" spans="1:11" x14ac:dyDescent="0.25">
      <c r="A23" s="114" t="s">
        <v>184</v>
      </c>
      <c r="B23" s="61">
        <v>6.3392013888888883</v>
      </c>
      <c r="C23" s="61">
        <v>1.3194444444444446</v>
      </c>
      <c r="D23" s="61">
        <v>7.6586458333333347</v>
      </c>
      <c r="E23" s="61">
        <f t="shared" si="3"/>
        <v>136.51092</v>
      </c>
      <c r="F23" s="112">
        <f>((D23+(217*0.041667))/E23)</f>
        <v>0.12233735464776982</v>
      </c>
      <c r="G23" s="168"/>
    </row>
    <row r="24" spans="1:11" x14ac:dyDescent="0.25">
      <c r="A24" s="57">
        <v>21</v>
      </c>
      <c r="B24" s="61">
        <v>18.89925925925926</v>
      </c>
      <c r="C24" s="61">
        <v>3.0770833333333334</v>
      </c>
      <c r="D24" s="61">
        <v>21.976342592592591</v>
      </c>
      <c r="E24" s="61">
        <f t="shared" si="3"/>
        <v>357.02855999999997</v>
      </c>
      <c r="F24" s="112">
        <f>((D24+(70*0.041667))/E24)</f>
        <v>6.9722804787921144E-2</v>
      </c>
      <c r="G24" s="61"/>
      <c r="H24" s="167"/>
    </row>
    <row r="25" spans="1:11" x14ac:dyDescent="0.25">
      <c r="A25" s="114" t="s">
        <v>185</v>
      </c>
      <c r="B25" s="61">
        <v>2.4385532407407409</v>
      </c>
      <c r="C25" s="61">
        <v>0.90069444444444435</v>
      </c>
      <c r="D25" s="61">
        <v>3.3392476851851853</v>
      </c>
      <c r="E25" s="61">
        <f t="shared" si="3"/>
        <v>87.506999999999991</v>
      </c>
      <c r="F25" s="112">
        <f t="shared" si="4"/>
        <v>3.8159777905598248E-2</v>
      </c>
    </row>
    <row r="26" spans="1:11" x14ac:dyDescent="0.25">
      <c r="A26" s="114" t="s">
        <v>189</v>
      </c>
      <c r="B26" s="61">
        <v>0.13194444444444445</v>
      </c>
      <c r="C26" s="61">
        <v>0</v>
      </c>
      <c r="D26" s="61">
        <v>0.13194444444444445</v>
      </c>
      <c r="E26" s="61">
        <f t="shared" si="3"/>
        <v>42.003360000000001</v>
      </c>
      <c r="F26" s="112">
        <f t="shared" si="4"/>
        <v>3.1412830888872807E-3</v>
      </c>
    </row>
    <row r="27" spans="1:11" x14ac:dyDescent="0.25">
      <c r="A27" s="114" t="s">
        <v>188</v>
      </c>
      <c r="B27" s="61">
        <v>1.1200925925925926</v>
      </c>
      <c r="C27" s="61">
        <v>0.20416666666666669</v>
      </c>
      <c r="D27" s="61">
        <v>1.3242592592592592</v>
      </c>
      <c r="E27" s="61">
        <f t="shared" si="3"/>
        <v>17.5014</v>
      </c>
      <c r="F27" s="112">
        <f>((D27+(70*0.041667))/E27)</f>
        <v>0.24232057202619556</v>
      </c>
    </row>
    <row r="28" spans="1:11" x14ac:dyDescent="0.25">
      <c r="A28" s="114" t="s">
        <v>186</v>
      </c>
      <c r="B28" s="61">
        <v>1.0833333333333333</v>
      </c>
      <c r="C28" s="61">
        <v>0.4548611111111111</v>
      </c>
      <c r="D28" s="61">
        <v>1.5381944444444444</v>
      </c>
      <c r="E28" s="61">
        <f t="shared" si="3"/>
        <v>56.004480000000001</v>
      </c>
      <c r="F28" s="112">
        <f t="shared" si="4"/>
        <v>2.7465560691652603E-2</v>
      </c>
    </row>
    <row r="29" spans="1:11" x14ac:dyDescent="0.25">
      <c r="A29" s="114" t="s">
        <v>184</v>
      </c>
      <c r="B29" s="61">
        <v>13.833668981481482</v>
      </c>
      <c r="C29" s="61">
        <v>1.5173611111111112</v>
      </c>
      <c r="D29" s="61">
        <v>15.351030092592591</v>
      </c>
      <c r="E29" s="61">
        <f>IFERROR(IF(AND(A29&gt;=1,A29&lt;=31),$E$1,VLOOKUP(A29,$D$1:$G$7,2,0)),"")</f>
        <v>136.51092</v>
      </c>
      <c r="F29" s="112">
        <f t="shared" si="4"/>
        <v>0.11245276269907632</v>
      </c>
    </row>
    <row r="30" spans="1:11" x14ac:dyDescent="0.25">
      <c r="A30" s="114" t="s">
        <v>187</v>
      </c>
      <c r="B30" s="61">
        <v>0.29166666666666669</v>
      </c>
      <c r="C30" s="61">
        <v>0</v>
      </c>
      <c r="D30" s="61">
        <v>0.29166666666666669</v>
      </c>
      <c r="E30" s="61">
        <f t="shared" si="3"/>
        <v>17.5014</v>
      </c>
      <c r="F30" s="112">
        <f t="shared" si="4"/>
        <v>1.6665333439991468E-2</v>
      </c>
    </row>
    <row r="31" spans="1:11" x14ac:dyDescent="0.25">
      <c r="A31" s="57">
        <v>22</v>
      </c>
      <c r="B31" s="61">
        <v>24.711736111111108</v>
      </c>
      <c r="C31" s="61">
        <v>4.0944444444444441</v>
      </c>
      <c r="D31" s="61">
        <v>28.806180555555549</v>
      </c>
      <c r="E31" s="61">
        <f t="shared" si="3"/>
        <v>357.02855999999997</v>
      </c>
      <c r="F31" s="112">
        <f>((D31+(84*0.04167)))/E31</f>
        <v>9.0487048306599191E-2</v>
      </c>
      <c r="G31" s="61"/>
    </row>
    <row r="32" spans="1:11" x14ac:dyDescent="0.25">
      <c r="A32" s="114" t="s">
        <v>185</v>
      </c>
      <c r="B32" s="61">
        <v>3.209675925925926</v>
      </c>
      <c r="C32" s="61">
        <v>1.6638888888888888</v>
      </c>
      <c r="D32" s="61">
        <v>4.8735648148148147</v>
      </c>
      <c r="E32" s="61">
        <f>IFERROR(IF(AND(A32&gt;=1,A32&lt;=31),$E$1,VLOOKUP(A32,$D$1:$G$7,2,0)),"")-$H$1</f>
        <v>28.958999999999989</v>
      </c>
      <c r="F32" s="112">
        <f t="shared" ref="F32:F43" si="5">(D32/E32)</f>
        <v>0.16829188904364159</v>
      </c>
    </row>
    <row r="33" spans="1:10" x14ac:dyDescent="0.25">
      <c r="A33" s="114" t="s">
        <v>189</v>
      </c>
      <c r="B33" s="61">
        <v>2.1603935185185184</v>
      </c>
      <c r="C33" s="61">
        <v>0</v>
      </c>
      <c r="D33" s="61">
        <v>2.1603935185185184</v>
      </c>
      <c r="E33" s="61">
        <f t="shared" si="3"/>
        <v>42.003360000000001</v>
      </c>
      <c r="F33" s="112">
        <f t="shared" si="5"/>
        <v>5.1433826211010697E-2</v>
      </c>
      <c r="G33" s="245"/>
    </row>
    <row r="34" spans="1:10" x14ac:dyDescent="0.25">
      <c r="A34" s="114" t="s">
        <v>188</v>
      </c>
      <c r="B34" s="61">
        <v>0.56527777777777777</v>
      </c>
      <c r="C34" s="61">
        <v>0</v>
      </c>
      <c r="D34" s="61">
        <v>0.56527777777777777</v>
      </c>
      <c r="E34" s="61">
        <f t="shared" si="3"/>
        <v>17.5014</v>
      </c>
      <c r="F34" s="112">
        <f>((D34+(84*0.04167)))/E34</f>
        <v>0.23229900338131682</v>
      </c>
      <c r="G34" s="245"/>
    </row>
    <row r="35" spans="1:10" x14ac:dyDescent="0.25">
      <c r="A35" s="114" t="s">
        <v>186</v>
      </c>
      <c r="B35" s="61">
        <v>0.12847222222222221</v>
      </c>
      <c r="C35" s="61">
        <v>0</v>
      </c>
      <c r="D35" s="61">
        <v>0.12847222222222221</v>
      </c>
      <c r="E35" s="61">
        <f>IFERROR(IF(AND(A35&gt;=1,A35&lt;=31),$E$1,VLOOKUP(A35,$D$1:$G$7,2,0)),"")</f>
        <v>56.004480000000001</v>
      </c>
      <c r="F35" s="112">
        <f t="shared" si="5"/>
        <v>2.2939633083321584E-3</v>
      </c>
      <c r="G35" s="193"/>
      <c r="H35" s="247"/>
    </row>
    <row r="36" spans="1:10" x14ac:dyDescent="0.25">
      <c r="A36" s="114" t="s">
        <v>184</v>
      </c>
      <c r="B36" s="61">
        <v>18.647916666666664</v>
      </c>
      <c r="C36" s="61">
        <v>2.4305555555555554</v>
      </c>
      <c r="D36" s="61">
        <v>21.078472222222217</v>
      </c>
      <c r="E36" s="61">
        <f>IFERROR(IF(AND(A36&gt;=1,A36&lt;=31),$E$1,VLOOKUP(A36,$D$1:$G$7,2,0)),"")</f>
        <v>136.51092</v>
      </c>
      <c r="F36" s="112">
        <f t="shared" si="5"/>
        <v>0.15440868922590381</v>
      </c>
      <c r="H36" s="247"/>
      <c r="I36" s="247"/>
    </row>
    <row r="37" spans="1:10" x14ac:dyDescent="0.25">
      <c r="A37" s="57">
        <v>23</v>
      </c>
      <c r="B37" s="61">
        <v>20.242986111111112</v>
      </c>
      <c r="C37" s="61">
        <v>2.240277777777778</v>
      </c>
      <c r="D37" s="61">
        <v>22.483263888888889</v>
      </c>
      <c r="E37" s="61">
        <f>IFERROR(IF(AND(A37&gt;=1,A37&lt;=31),$E$1,VLOOKUP(A37,$D$1:$G$7,2,0)),"")</f>
        <v>357.02855999999997</v>
      </c>
      <c r="F37" s="112">
        <f>((D37+(0.041167*168))/E37)</f>
        <v>8.2344448547446436E-2</v>
      </c>
      <c r="J37" s="248"/>
    </row>
    <row r="38" spans="1:10" x14ac:dyDescent="0.25">
      <c r="A38" s="114" t="s">
        <v>185</v>
      </c>
      <c r="B38" s="61">
        <v>1.6236111111111111</v>
      </c>
      <c r="C38" s="61">
        <v>0.59027777777777779</v>
      </c>
      <c r="D38" s="61">
        <v>2.213888888888889</v>
      </c>
      <c r="E38" s="61">
        <f t="shared" si="3"/>
        <v>87.506999999999991</v>
      </c>
      <c r="F38" s="112">
        <f t="shared" si="5"/>
        <v>2.5299563336520385E-2</v>
      </c>
    </row>
    <row r="39" spans="1:10" x14ac:dyDescent="0.25">
      <c r="A39" s="114" t="s">
        <v>189</v>
      </c>
      <c r="B39" s="61">
        <v>2.3118287037037035</v>
      </c>
      <c r="C39" s="61">
        <v>0</v>
      </c>
      <c r="D39" s="61">
        <v>2.3118287037037035</v>
      </c>
      <c r="E39" s="61">
        <f>IFERROR(IF(AND(A39&gt;=1,A39&lt;=31),$E$1,VLOOKUP(A39,$D$1:$G$7,2,0)),"")</f>
        <v>42.003360000000001</v>
      </c>
      <c r="F39" s="112">
        <f t="shared" si="5"/>
        <v>5.5039137433379223E-2</v>
      </c>
    </row>
    <row r="40" spans="1:10" x14ac:dyDescent="0.25">
      <c r="A40" s="114" t="s">
        <v>188</v>
      </c>
      <c r="B40" s="61">
        <v>0.7430324074074075</v>
      </c>
      <c r="C40" s="61">
        <v>0</v>
      </c>
      <c r="D40" s="61">
        <v>0.7430324074074075</v>
      </c>
      <c r="E40" s="61">
        <f t="shared" si="3"/>
        <v>17.5014</v>
      </c>
      <c r="F40" s="112">
        <f>((D40+(0.041167*84))/E40)</f>
        <v>0.24004139139768288</v>
      </c>
    </row>
    <row r="41" spans="1:10" x14ac:dyDescent="0.25">
      <c r="A41" s="114" t="s">
        <v>186</v>
      </c>
      <c r="B41" s="61">
        <v>4.87744212962963</v>
      </c>
      <c r="C41" s="61">
        <v>0.46875</v>
      </c>
      <c r="D41" s="61">
        <v>5.34619212962963</v>
      </c>
      <c r="E41" s="61">
        <f t="shared" ref="E41:E42" si="6">IFERROR(IF(AND(A41&gt;=1,A41&lt;=31),$E$1,VLOOKUP(A41,$D$1:$G$7,2,0)),"")</f>
        <v>56.004480000000001</v>
      </c>
      <c r="F41" s="112">
        <f>((D41+(0.041167*84))/E41)</f>
        <v>0.15720564014931718</v>
      </c>
    </row>
    <row r="42" spans="1:10" x14ac:dyDescent="0.25">
      <c r="A42" s="114" t="s">
        <v>184</v>
      </c>
      <c r="B42" s="61">
        <v>8.4860416666666669</v>
      </c>
      <c r="C42" s="61">
        <v>1.1812500000000001</v>
      </c>
      <c r="D42" s="61">
        <v>9.6672916666666673</v>
      </c>
      <c r="E42" s="61">
        <f t="shared" si="6"/>
        <v>136.51092</v>
      </c>
      <c r="F42" s="112">
        <f t="shared" si="5"/>
        <v>7.0816984213912471E-2</v>
      </c>
    </row>
    <row r="43" spans="1:10" x14ac:dyDescent="0.25">
      <c r="A43" s="114" t="s">
        <v>187</v>
      </c>
      <c r="B43" s="61">
        <v>2.2010300925925925</v>
      </c>
      <c r="C43" s="61">
        <v>0</v>
      </c>
      <c r="D43" s="61">
        <v>2.2010300925925925</v>
      </c>
      <c r="E43" s="61">
        <f t="shared" ref="E43:E45" si="7">IFERROR(IF(AND(A43&gt;=1,A43&lt;=31),$E$1,VLOOKUP(A43,$D$1:$G$7,2,0)),"")</f>
        <v>17.5014</v>
      </c>
      <c r="F43" s="112">
        <f t="shared" si="5"/>
        <v>0.12576308710118006</v>
      </c>
    </row>
    <row r="44" spans="1:10" x14ac:dyDescent="0.25">
      <c r="A44" s="57">
        <v>24</v>
      </c>
      <c r="B44" s="61">
        <v>17.676585648148148</v>
      </c>
      <c r="C44" s="61">
        <v>3.8076388888888886</v>
      </c>
      <c r="D44" s="61">
        <v>21.484224537037036</v>
      </c>
      <c r="E44" s="61">
        <f t="shared" si="7"/>
        <v>357.02855999999997</v>
      </c>
      <c r="F44" s="112">
        <f>((D44+(168*0.04167)))/E44</f>
        <v>7.9782929794291635E-2</v>
      </c>
    </row>
    <row r="45" spans="1:10" x14ac:dyDescent="0.25">
      <c r="A45" s="114" t="s">
        <v>185</v>
      </c>
      <c r="B45" s="61">
        <v>1.1256712962962963</v>
      </c>
      <c r="C45" s="61">
        <v>0.68055555555555558</v>
      </c>
      <c r="D45" s="61">
        <v>1.8062268518518518</v>
      </c>
      <c r="E45" s="61">
        <f t="shared" si="7"/>
        <v>87.506999999999991</v>
      </c>
      <c r="F45" s="112">
        <f t="shared" ref="F45" si="8">(D45/E45)</f>
        <v>2.064094131728721E-2</v>
      </c>
    </row>
    <row r="46" spans="1:10" x14ac:dyDescent="0.25">
      <c r="A46" s="114" t="s">
        <v>189</v>
      </c>
      <c r="B46" s="61">
        <v>1.4375</v>
      </c>
      <c r="C46" s="61">
        <v>0</v>
      </c>
      <c r="D46" s="61">
        <v>1.4375</v>
      </c>
      <c r="E46" s="61">
        <f t="shared" ref="E46:E52" si="9">IFERROR(IF(AND(A46&gt;=1,A46&lt;=31),$E$1,VLOOKUP(A46,$D$1:$G$7,2,0)),"")</f>
        <v>42.003360000000001</v>
      </c>
      <c r="F46" s="112">
        <f t="shared" ref="F46:F52" si="10">(D46/E46)</f>
        <v>3.4223452599982475E-2</v>
      </c>
    </row>
    <row r="47" spans="1:10" x14ac:dyDescent="0.25">
      <c r="A47" s="114" t="s">
        <v>188</v>
      </c>
      <c r="B47" s="61">
        <v>0.82152777777777786</v>
      </c>
      <c r="C47" s="61">
        <v>0.78819444444444453</v>
      </c>
      <c r="D47" s="61">
        <v>1.6097222222222223</v>
      </c>
      <c r="E47" s="61">
        <f t="shared" si="9"/>
        <v>17.5014</v>
      </c>
      <c r="F47" s="112">
        <f>((D47+(84*0.04167)))/E47</f>
        <v>0.29197676884261958</v>
      </c>
    </row>
    <row r="48" spans="1:10" x14ac:dyDescent="0.25">
      <c r="A48" s="114" t="s">
        <v>186</v>
      </c>
      <c r="B48" s="61">
        <v>2.1583333333333332</v>
      </c>
      <c r="C48" s="61">
        <v>1.0090277777777779</v>
      </c>
      <c r="D48" s="61">
        <v>3.1673611111111111</v>
      </c>
      <c r="E48" s="61">
        <f t="shared" si="9"/>
        <v>56.004480000000001</v>
      </c>
      <c r="F48" s="112">
        <f>((D48+(84*0.04167)))/E48</f>
        <v>0.11905549540163771</v>
      </c>
    </row>
    <row r="49" spans="1:6" x14ac:dyDescent="0.25">
      <c r="A49" s="114" t="s">
        <v>184</v>
      </c>
      <c r="B49" s="61">
        <v>11.789803240740738</v>
      </c>
      <c r="C49" s="61">
        <v>1.3298611111111109</v>
      </c>
      <c r="D49" s="61">
        <v>13.119664351851851</v>
      </c>
      <c r="E49" s="61">
        <f t="shared" si="9"/>
        <v>136.51092</v>
      </c>
      <c r="F49" s="112">
        <f t="shared" si="10"/>
        <v>9.610706859093654E-2</v>
      </c>
    </row>
    <row r="50" spans="1:6" x14ac:dyDescent="0.25">
      <c r="A50" s="114" t="s">
        <v>187</v>
      </c>
      <c r="B50" s="61">
        <v>0.34375</v>
      </c>
      <c r="C50" s="61">
        <v>0</v>
      </c>
      <c r="D50" s="61">
        <v>0.34375</v>
      </c>
      <c r="E50" s="61">
        <f t="shared" si="9"/>
        <v>17.5014</v>
      </c>
      <c r="F50" s="112">
        <f t="shared" si="10"/>
        <v>1.9641285839989944E-2</v>
      </c>
    </row>
    <row r="51" spans="1:6" x14ac:dyDescent="0.25">
      <c r="A51" s="57">
        <v>25</v>
      </c>
      <c r="B51" s="61">
        <v>23.42212962962963</v>
      </c>
      <c r="C51" s="61">
        <v>2.1493055555555554</v>
      </c>
      <c r="D51" s="61">
        <v>25.571435185185187</v>
      </c>
      <c r="E51" s="61">
        <f t="shared" si="9"/>
        <v>357.02855999999997</v>
      </c>
      <c r="F51" s="112">
        <f>(((D51+(140*0.04167))-GETPIVOTDATA("Sum of Horas Disponibilidad x Mtto",$A$8,"TIPO DE CARGA","CAMIONSITO","SEM",25))/E51)</f>
        <v>7.847461086814686E-2</v>
      </c>
    </row>
    <row r="52" spans="1:6" x14ac:dyDescent="0.25">
      <c r="A52" s="114" t="s">
        <v>185</v>
      </c>
      <c r="B52" s="61">
        <v>1.9978703703703704</v>
      </c>
      <c r="C52" s="61">
        <v>0.90138888888888891</v>
      </c>
      <c r="D52" s="61">
        <v>2.8992592592592596</v>
      </c>
      <c r="E52" s="61">
        <f t="shared" si="9"/>
        <v>87.506999999999991</v>
      </c>
      <c r="F52" s="112">
        <f t="shared" si="10"/>
        <v>3.313174099511193E-2</v>
      </c>
    </row>
    <row r="53" spans="1:6" x14ac:dyDescent="0.25">
      <c r="A53" s="114" t="s">
        <v>189</v>
      </c>
      <c r="B53" s="61">
        <v>1.2402777777777776</v>
      </c>
      <c r="C53" s="61">
        <v>0</v>
      </c>
      <c r="D53" s="61">
        <v>1.2402777777777776</v>
      </c>
      <c r="E53" s="61">
        <f t="shared" ref="E53:E58" si="11">IFERROR(IF(AND(A53&gt;=1,A53&lt;=31),$E$1,VLOOKUP(A53,$D$1:$G$7,2,0)),"")</f>
        <v>42.003360000000001</v>
      </c>
      <c r="F53" s="112">
        <f t="shared" ref="F53:F58" si="12">(D53/E53)</f>
        <v>2.9528061035540433E-2</v>
      </c>
    </row>
    <row r="54" spans="1:6" x14ac:dyDescent="0.25">
      <c r="A54" s="114" t="s">
        <v>188</v>
      </c>
      <c r="B54" s="61">
        <v>0.42083333333333334</v>
      </c>
      <c r="C54" s="61">
        <v>0</v>
      </c>
      <c r="D54" s="61">
        <v>0.42083333333333334</v>
      </c>
      <c r="E54" s="61">
        <f t="shared" si="11"/>
        <v>17.5014</v>
      </c>
      <c r="F54" s="112">
        <f>((D54+(60*0.04167)))/E54</f>
        <v>0.16690283824913055</v>
      </c>
    </row>
    <row r="55" spans="1:6" x14ac:dyDescent="0.25">
      <c r="A55" s="114" t="s">
        <v>186</v>
      </c>
      <c r="B55" s="61">
        <v>2.3041898148148152</v>
      </c>
      <c r="C55" s="61">
        <v>0.58680555555555558</v>
      </c>
      <c r="D55" s="61">
        <v>2.8909953703703706</v>
      </c>
      <c r="E55" s="61">
        <f t="shared" si="11"/>
        <v>56.004480000000001</v>
      </c>
      <c r="F55" s="112">
        <f>((D55+(84*0.04167)))/E55</f>
        <v>0.11412078766502913</v>
      </c>
    </row>
    <row r="56" spans="1:6" x14ac:dyDescent="0.25">
      <c r="A56" s="114" t="s">
        <v>184</v>
      </c>
      <c r="B56" s="61">
        <v>13.704039351851852</v>
      </c>
      <c r="C56" s="61">
        <v>0.66111111111111109</v>
      </c>
      <c r="D56" s="61">
        <v>14.365150462962964</v>
      </c>
      <c r="E56" s="61">
        <f t="shared" si="11"/>
        <v>136.51092</v>
      </c>
      <c r="F56" s="112">
        <f t="shared" si="12"/>
        <v>0.10523077906853873</v>
      </c>
    </row>
    <row r="57" spans="1:6" x14ac:dyDescent="0.25">
      <c r="A57" s="114" t="s">
        <v>187</v>
      </c>
      <c r="B57" s="61">
        <v>0.36736111111111114</v>
      </c>
      <c r="C57" s="61">
        <v>0</v>
      </c>
      <c r="D57" s="61">
        <v>0.36736111111111114</v>
      </c>
      <c r="E57" s="61">
        <f t="shared" si="11"/>
        <v>17.5014</v>
      </c>
      <c r="F57" s="112">
        <f t="shared" si="12"/>
        <v>2.0990384261322586E-2</v>
      </c>
    </row>
    <row r="58" spans="1:6" x14ac:dyDescent="0.25">
      <c r="A58" s="114" t="s">
        <v>1232</v>
      </c>
      <c r="B58" s="61">
        <v>3.3875578703703706</v>
      </c>
      <c r="C58" s="61">
        <v>0</v>
      </c>
      <c r="D58" s="61">
        <v>3.3875578703703706</v>
      </c>
      <c r="E58" s="61" t="str">
        <f t="shared" si="11"/>
        <v/>
      </c>
      <c r="F58" s="112" t="e">
        <f t="shared" si="12"/>
        <v>#VALUE!</v>
      </c>
    </row>
    <row r="59" spans="1:6" x14ac:dyDescent="0.25">
      <c r="A59" s="57" t="s">
        <v>286</v>
      </c>
      <c r="B59" s="61">
        <v>180.3131712962963</v>
      </c>
      <c r="C59" s="61">
        <v>23.401388888888889</v>
      </c>
      <c r="D59" s="61">
        <v>203.71456018518515</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50F73-3328-4475-BC64-F7B3456D92FC}">
  <sheetPr codeName="Sheet8"/>
  <dimension ref="A1:K58"/>
  <sheetViews>
    <sheetView topLeftCell="A7" zoomScale="80" zoomScaleNormal="80" workbookViewId="0">
      <selection activeCell="I11" sqref="I11"/>
    </sheetView>
  </sheetViews>
  <sheetFormatPr baseColWidth="10" defaultColWidth="9.140625" defaultRowHeight="15" x14ac:dyDescent="0.25"/>
  <cols>
    <col min="1" max="1" width="30.140625" bestFit="1" customWidth="1"/>
    <col min="2" max="2" width="20.140625" bestFit="1" customWidth="1"/>
    <col min="3" max="3" width="18.140625" bestFit="1" customWidth="1"/>
    <col min="4" max="4" width="20" bestFit="1" customWidth="1"/>
    <col min="5" max="5" width="15.85546875" customWidth="1"/>
    <col min="6" max="6" width="15.140625" customWidth="1"/>
    <col min="7" max="7" width="28.7109375" bestFit="1" customWidth="1"/>
    <col min="8" max="8" width="17.85546875" bestFit="1" customWidth="1"/>
    <col min="9" max="9" width="12.28515625" bestFit="1" customWidth="1"/>
    <col min="10" max="10" width="11.28515625" bestFit="1" customWidth="1"/>
    <col min="11" max="11" width="12" bestFit="1" customWidth="1"/>
    <col min="12" max="12" width="7.28515625" bestFit="1" customWidth="1"/>
    <col min="13" max="13" width="11.28515625" bestFit="1" customWidth="1"/>
    <col min="16" max="16" width="11.28515625" bestFit="1" customWidth="1"/>
  </cols>
  <sheetData>
    <row r="1" spans="1:9" x14ac:dyDescent="0.25">
      <c r="D1" s="183" t="s">
        <v>286</v>
      </c>
      <c r="E1" s="61">
        <f>0.04167*G1</f>
        <v>357.02855999999997</v>
      </c>
      <c r="F1" s="167">
        <v>102</v>
      </c>
      <c r="G1">
        <f t="shared" ref="G1:G7" si="0">14*6*F1</f>
        <v>8568</v>
      </c>
      <c r="H1" s="167">
        <f>F1*14*0.041</f>
        <v>58.548000000000002</v>
      </c>
    </row>
    <row r="2" spans="1:9" x14ac:dyDescent="0.25">
      <c r="D2" t="s">
        <v>185</v>
      </c>
      <c r="E2" s="61">
        <f t="shared" ref="E2:E7" si="1">0.04167*G2</f>
        <v>87.506999999999991</v>
      </c>
      <c r="F2" s="167">
        <v>25</v>
      </c>
      <c r="G2">
        <f t="shared" si="0"/>
        <v>2100</v>
      </c>
    </row>
    <row r="3" spans="1:9" x14ac:dyDescent="0.25">
      <c r="D3" t="s">
        <v>186</v>
      </c>
      <c r="E3" s="61">
        <f t="shared" si="1"/>
        <v>56.004480000000001</v>
      </c>
      <c r="F3" s="167">
        <v>16</v>
      </c>
      <c r="G3">
        <f t="shared" si="0"/>
        <v>1344</v>
      </c>
    </row>
    <row r="4" spans="1:9" x14ac:dyDescent="0.25">
      <c r="A4" s="56" t="s">
        <v>957</v>
      </c>
      <c r="B4" s="57">
        <v>1</v>
      </c>
      <c r="D4" t="s">
        <v>184</v>
      </c>
      <c r="E4" s="61">
        <f t="shared" si="1"/>
        <v>136.51092</v>
      </c>
      <c r="F4" s="167">
        <v>39</v>
      </c>
      <c r="G4">
        <f t="shared" si="0"/>
        <v>3276</v>
      </c>
      <c r="H4" s="103">
        <v>5</v>
      </c>
      <c r="I4">
        <f>5*40</f>
        <v>200</v>
      </c>
    </row>
    <row r="5" spans="1:9" x14ac:dyDescent="0.25">
      <c r="A5" s="56" t="s">
        <v>533</v>
      </c>
      <c r="B5" t="s">
        <v>2763</v>
      </c>
      <c r="C5" s="59"/>
      <c r="D5" t="s">
        <v>187</v>
      </c>
      <c r="E5" s="61">
        <f t="shared" si="1"/>
        <v>17.5014</v>
      </c>
      <c r="F5" s="167">
        <v>5</v>
      </c>
      <c r="G5">
        <f t="shared" si="0"/>
        <v>420</v>
      </c>
    </row>
    <row r="6" spans="1:9" x14ac:dyDescent="0.25">
      <c r="A6" s="56" t="s">
        <v>30</v>
      </c>
      <c r="B6" t="s">
        <v>2762</v>
      </c>
      <c r="D6" t="s">
        <v>188</v>
      </c>
      <c r="E6" s="61">
        <f t="shared" si="1"/>
        <v>17.5014</v>
      </c>
      <c r="F6" s="167">
        <v>5</v>
      </c>
      <c r="G6">
        <f t="shared" si="0"/>
        <v>420</v>
      </c>
    </row>
    <row r="7" spans="1:9" x14ac:dyDescent="0.25">
      <c r="D7" t="s">
        <v>189</v>
      </c>
      <c r="E7" s="61">
        <f t="shared" si="1"/>
        <v>42.003360000000001</v>
      </c>
      <c r="F7" s="167">
        <v>12</v>
      </c>
      <c r="G7">
        <f t="shared" si="0"/>
        <v>1008</v>
      </c>
    </row>
    <row r="8" spans="1:9" ht="60" x14ac:dyDescent="0.25">
      <c r="A8" s="56" t="s">
        <v>2761</v>
      </c>
      <c r="B8" s="185" t="s">
        <v>534</v>
      </c>
      <c r="C8" s="185" t="s">
        <v>540</v>
      </c>
      <c r="D8" s="185" t="s">
        <v>541</v>
      </c>
      <c r="E8" s="186" t="s">
        <v>1233</v>
      </c>
      <c r="F8" s="184" t="s">
        <v>1234</v>
      </c>
      <c r="G8" s="61"/>
    </row>
    <row r="9" spans="1:9" x14ac:dyDescent="0.25">
      <c r="A9" s="57">
        <v>5</v>
      </c>
      <c r="B9" s="61">
        <v>96.306956018518548</v>
      </c>
      <c r="C9" s="61">
        <v>11.940972222222221</v>
      </c>
      <c r="D9" s="61">
        <v>108.24792824074076</v>
      </c>
      <c r="E9" s="61">
        <f>IFERROR(IF(AND(A9&gt;=1,A9&lt;=31),$E$1,VLOOKUP(A9,$D$1:$G$7,2,0))*3.9,"")</f>
        <v>1392.4113839999998</v>
      </c>
      <c r="F9" s="112">
        <f>((D9+H20)/E9)</f>
        <v>0.10308908695387452</v>
      </c>
      <c r="G9" s="112"/>
    </row>
    <row r="10" spans="1:9" x14ac:dyDescent="0.25">
      <c r="A10" s="57">
        <v>6</v>
      </c>
      <c r="B10" s="61">
        <v>84.006215277777727</v>
      </c>
      <c r="C10" s="61">
        <v>11.460416666666671</v>
      </c>
      <c r="D10" s="61">
        <v>95.466631944444458</v>
      </c>
      <c r="E10" s="61">
        <f>IFERROR(IF(AND(A10&gt;=1,A10&lt;=31),$E$1,VLOOKUP(A10,$D$1:$G$7,2,0))*4,"")</f>
        <v>1428.1142399999999</v>
      </c>
      <c r="F10" s="112">
        <f>((D10+J20)/E10)</f>
        <v>8.3187905152772981E-2</v>
      </c>
      <c r="G10" s="112"/>
    </row>
    <row r="11" spans="1:9" x14ac:dyDescent="0.25">
      <c r="A11" s="57" t="s">
        <v>286</v>
      </c>
      <c r="B11" s="61">
        <v>180.31317129629628</v>
      </c>
      <c r="C11" s="61">
        <v>23.401388888888892</v>
      </c>
      <c r="D11" s="61">
        <v>203.71456018518523</v>
      </c>
      <c r="E11" s="61"/>
      <c r="F11" s="112"/>
    </row>
    <row r="12" spans="1:9" x14ac:dyDescent="0.25">
      <c r="E12" s="61"/>
      <c r="F12" s="112"/>
    </row>
    <row r="13" spans="1:9" x14ac:dyDescent="0.25">
      <c r="E13" s="61"/>
      <c r="F13" s="112"/>
    </row>
    <row r="14" spans="1:9" x14ac:dyDescent="0.25">
      <c r="E14" s="61" t="str">
        <f>IFERROR(IF(AND(A14&gt;=1,A14&lt;=31),$E$1,VLOOKUP(A14,$D$1:$G$7,2,0)),"")</f>
        <v/>
      </c>
      <c r="F14" s="112" t="e">
        <f>(D14/E14)</f>
        <v>#VALUE!</v>
      </c>
    </row>
    <row r="15" spans="1:9" x14ac:dyDescent="0.25">
      <c r="E15" s="61" t="str">
        <f>IFERROR(IF(AND(A15&gt;=1,A15&lt;=31),$E$1,VLOOKUP(A15,$D$1:$G$7,2,0)),"")</f>
        <v/>
      </c>
      <c r="F15" s="112" t="e">
        <f>((D15+(112*0.041667))/E15)</f>
        <v>#VALUE!</v>
      </c>
      <c r="G15">
        <f>90*14*5*0.0416</f>
        <v>262.08</v>
      </c>
    </row>
    <row r="16" spans="1:9" x14ac:dyDescent="0.25">
      <c r="E16" s="61" t="str">
        <f t="shared" ref="E16:E58" si="2">IFERROR(IF(AND(A16&gt;=1,A16&lt;=31),$E$1,VLOOKUP(A16,$D$1:$G$7,2,0)),"")</f>
        <v/>
      </c>
      <c r="F16" s="112" t="e">
        <f t="shared" ref="F16:F30" si="3">(D16/E16)</f>
        <v>#VALUE!</v>
      </c>
    </row>
    <row r="17" spans="5:11" x14ac:dyDescent="0.25">
      <c r="E17" s="61" t="str">
        <f>IFERROR(IF(AND(A17&gt;=1,A17&lt;=31),$E$1,VLOOKUP(A17,$D$1:$G$7,2,0))*4,"")</f>
        <v/>
      </c>
      <c r="F17" s="112" t="e">
        <f>((D17+J20)/E17)</f>
        <v>#VALUE!</v>
      </c>
    </row>
    <row r="18" spans="5:11" x14ac:dyDescent="0.25">
      <c r="E18" s="61" t="str">
        <f t="shared" si="2"/>
        <v/>
      </c>
      <c r="F18" s="112" t="e">
        <f>((D18+(336*0.041667))/E18)</f>
        <v>#VALUE!</v>
      </c>
      <c r="I18" s="59"/>
    </row>
    <row r="19" spans="5:11" x14ac:dyDescent="0.25">
      <c r="E19" s="61" t="str">
        <f t="shared" si="2"/>
        <v/>
      </c>
      <c r="F19" s="112" t="e">
        <f>((D19+(84*0.041667))/E19)</f>
        <v>#VALUE!</v>
      </c>
      <c r="G19" s="61" t="e">
        <f>E10+E11+E18+E24+(14*0.04167)</f>
        <v>#VALUE!</v>
      </c>
      <c r="I19" s="61" t="e">
        <f>E15+E22+E29+(E9-(14*0.04167))</f>
        <v>#VALUE!</v>
      </c>
      <c r="K19" s="61">
        <f>12*(14*0.04167)*102</f>
        <v>714.05712000000005</v>
      </c>
    </row>
    <row r="20" spans="5:11" x14ac:dyDescent="0.25">
      <c r="E20" s="61" t="str">
        <f t="shared" si="2"/>
        <v/>
      </c>
      <c r="F20" s="112" t="e">
        <f t="shared" si="3"/>
        <v>#VALUE!</v>
      </c>
      <c r="G20" s="288">
        <f>D31+D24+D18+D11+D10</f>
        <v>299.18119212962972</v>
      </c>
      <c r="H20" s="288">
        <f>(140+301+336+70)*0.04167</f>
        <v>35.294489999999996</v>
      </c>
      <c r="I20" s="61">
        <f>D9+D15+D22+D29</f>
        <v>108.24792824074076</v>
      </c>
      <c r="J20" s="288">
        <f>(140+168+168+84)*0.04167</f>
        <v>23.3352</v>
      </c>
    </row>
    <row r="21" spans="5:11" x14ac:dyDescent="0.25">
      <c r="E21" s="61" t="str">
        <f t="shared" si="2"/>
        <v/>
      </c>
      <c r="F21" s="112" t="e">
        <f t="shared" si="3"/>
        <v>#VALUE!</v>
      </c>
      <c r="G21" s="61">
        <f>G20+H20</f>
        <v>334.47568212962972</v>
      </c>
      <c r="I21" s="61">
        <f>I20+J20</f>
        <v>131.58312824074076</v>
      </c>
      <c r="K21" s="288">
        <f>(1036)*0.04167</f>
        <v>43.170119999999997</v>
      </c>
    </row>
    <row r="22" spans="5:11" x14ac:dyDescent="0.25">
      <c r="E22" s="61" t="str">
        <f t="shared" si="2"/>
        <v/>
      </c>
      <c r="F22" s="112" t="e">
        <f t="shared" si="3"/>
        <v>#VALUE!</v>
      </c>
      <c r="G22" s="112" t="e">
        <f>G21/G19</f>
        <v>#VALUE!</v>
      </c>
      <c r="I22" s="112" t="e">
        <f>I21/I19</f>
        <v>#VALUE!</v>
      </c>
      <c r="K22" s="112">
        <f>K21/K19</f>
        <v>6.0457516339869274E-2</v>
      </c>
    </row>
    <row r="23" spans="5:11" x14ac:dyDescent="0.25">
      <c r="E23" s="61" t="str">
        <f t="shared" si="2"/>
        <v/>
      </c>
      <c r="F23" s="112" t="e">
        <f>((D23+(217*0.041667))/E23)</f>
        <v>#VALUE!</v>
      </c>
      <c r="G23" s="168"/>
    </row>
    <row r="24" spans="5:11" x14ac:dyDescent="0.25">
      <c r="E24" s="61" t="str">
        <f t="shared" si="2"/>
        <v/>
      </c>
      <c r="F24" s="112" t="e">
        <f>((D24+(70*0.041667))/E24)</f>
        <v>#VALUE!</v>
      </c>
      <c r="G24" s="61"/>
      <c r="H24" s="167"/>
    </row>
    <row r="25" spans="5:11" x14ac:dyDescent="0.25">
      <c r="E25" s="61" t="str">
        <f t="shared" si="2"/>
        <v/>
      </c>
      <c r="F25" s="112" t="e">
        <f t="shared" si="3"/>
        <v>#VALUE!</v>
      </c>
    </row>
    <row r="26" spans="5:11" x14ac:dyDescent="0.25">
      <c r="E26" s="61" t="str">
        <f t="shared" si="2"/>
        <v/>
      </c>
      <c r="F26" s="112" t="e">
        <f t="shared" si="3"/>
        <v>#VALUE!</v>
      </c>
    </row>
    <row r="27" spans="5:11" x14ac:dyDescent="0.25">
      <c r="E27" s="61" t="str">
        <f t="shared" si="2"/>
        <v/>
      </c>
      <c r="F27" s="112" t="e">
        <f>((D27+(70*0.041667))/E27)</f>
        <v>#VALUE!</v>
      </c>
    </row>
    <row r="28" spans="5:11" x14ac:dyDescent="0.25">
      <c r="E28" s="61" t="str">
        <f t="shared" si="2"/>
        <v/>
      </c>
      <c r="F28" s="112" t="e">
        <f t="shared" si="3"/>
        <v>#VALUE!</v>
      </c>
    </row>
    <row r="29" spans="5:11" x14ac:dyDescent="0.25">
      <c r="E29" s="61" t="str">
        <f>IFERROR(IF(AND(A29&gt;=1,A29&lt;=31),$E$1,VLOOKUP(A29,$D$1:$G$7,2,0)),"")</f>
        <v/>
      </c>
      <c r="F29" s="112" t="e">
        <f t="shared" si="3"/>
        <v>#VALUE!</v>
      </c>
    </row>
    <row r="30" spans="5:11" x14ac:dyDescent="0.25">
      <c r="E30" s="61" t="str">
        <f t="shared" si="2"/>
        <v/>
      </c>
      <c r="F30" s="112" t="e">
        <f t="shared" si="3"/>
        <v>#VALUE!</v>
      </c>
    </row>
    <row r="31" spans="5:11" x14ac:dyDescent="0.25">
      <c r="E31" s="61" t="str">
        <f t="shared" si="2"/>
        <v/>
      </c>
      <c r="F31" s="112" t="e">
        <f>((D31+(84*0.04167)))/E31</f>
        <v>#VALUE!</v>
      </c>
      <c r="G31" s="61"/>
    </row>
    <row r="32" spans="5:11" x14ac:dyDescent="0.25">
      <c r="E32" s="61" t="e">
        <f>IFERROR(IF(AND(A32&gt;=1,A32&lt;=31),$E$1,VLOOKUP(A32,$D$1:$G$7,2,0)),"")-$H$1</f>
        <v>#VALUE!</v>
      </c>
      <c r="F32" s="112" t="e">
        <f t="shared" ref="F32:F43" si="4">(D32/E32)</f>
        <v>#VALUE!</v>
      </c>
    </row>
    <row r="33" spans="5:10" x14ac:dyDescent="0.25">
      <c r="E33" s="61" t="str">
        <f t="shared" si="2"/>
        <v/>
      </c>
      <c r="F33" s="112" t="e">
        <f t="shared" si="4"/>
        <v>#VALUE!</v>
      </c>
      <c r="G33" s="245"/>
    </row>
    <row r="34" spans="5:10" x14ac:dyDescent="0.25">
      <c r="E34" s="61" t="str">
        <f t="shared" si="2"/>
        <v/>
      </c>
      <c r="F34" s="112" t="e">
        <f>((D34+(84*0.04167)))/E34</f>
        <v>#VALUE!</v>
      </c>
      <c r="G34" s="245"/>
    </row>
    <row r="35" spans="5:10" x14ac:dyDescent="0.25">
      <c r="E35" s="61" t="str">
        <f>IFERROR(IF(AND(A35&gt;=1,A35&lt;=31),$E$1,VLOOKUP(A35,$D$1:$G$7,2,0)),"")</f>
        <v/>
      </c>
      <c r="F35" s="112" t="e">
        <f t="shared" si="4"/>
        <v>#VALUE!</v>
      </c>
      <c r="G35" s="193"/>
      <c r="H35" s="247"/>
    </row>
    <row r="36" spans="5:10" x14ac:dyDescent="0.25">
      <c r="E36" s="61" t="str">
        <f>IFERROR(IF(AND(A36&gt;=1,A36&lt;=31),$E$1,VLOOKUP(A36,$D$1:$G$7,2,0)),"")</f>
        <v/>
      </c>
      <c r="F36" s="112" t="e">
        <f t="shared" si="4"/>
        <v>#VALUE!</v>
      </c>
      <c r="H36" s="247"/>
      <c r="I36" s="247"/>
    </row>
    <row r="37" spans="5:10" x14ac:dyDescent="0.25">
      <c r="E37" s="61" t="str">
        <f>IFERROR(IF(AND(A37&gt;=1,A37&lt;=31),$E$1,VLOOKUP(A37,$D$1:$G$7,2,0)),"")</f>
        <v/>
      </c>
      <c r="F37" s="112" t="e">
        <f>((D37+(0.041167*168))/E37)</f>
        <v>#VALUE!</v>
      </c>
      <c r="J37" s="248"/>
    </row>
    <row r="38" spans="5:10" x14ac:dyDescent="0.25">
      <c r="E38" s="61" t="str">
        <f t="shared" si="2"/>
        <v/>
      </c>
      <c r="F38" s="112" t="e">
        <f t="shared" si="4"/>
        <v>#VALUE!</v>
      </c>
    </row>
    <row r="39" spans="5:10" x14ac:dyDescent="0.25">
      <c r="E39" s="61" t="str">
        <f>IFERROR(IF(AND(A39&gt;=1,A39&lt;=31),$E$1,VLOOKUP(A39,$D$1:$G$7,2,0)),"")</f>
        <v/>
      </c>
      <c r="F39" s="112" t="e">
        <f t="shared" si="4"/>
        <v>#VALUE!</v>
      </c>
    </row>
    <row r="40" spans="5:10" x14ac:dyDescent="0.25">
      <c r="E40" s="61" t="str">
        <f t="shared" si="2"/>
        <v/>
      </c>
      <c r="F40" s="112" t="e">
        <f>((D40+(0.041167*84))/E40)</f>
        <v>#VALUE!</v>
      </c>
    </row>
    <row r="41" spans="5:10" x14ac:dyDescent="0.25">
      <c r="E41" s="61" t="str">
        <f t="shared" si="2"/>
        <v/>
      </c>
      <c r="F41" s="112" t="e">
        <f>((D41+(0.041167*84))/E41)</f>
        <v>#VALUE!</v>
      </c>
    </row>
    <row r="42" spans="5:10" x14ac:dyDescent="0.25">
      <c r="E42" s="61" t="str">
        <f t="shared" si="2"/>
        <v/>
      </c>
      <c r="F42" s="112" t="e">
        <f t="shared" si="4"/>
        <v>#VALUE!</v>
      </c>
    </row>
    <row r="43" spans="5:10" x14ac:dyDescent="0.25">
      <c r="E43" s="61" t="str">
        <f t="shared" si="2"/>
        <v/>
      </c>
      <c r="F43" s="112" t="e">
        <f t="shared" si="4"/>
        <v>#VALUE!</v>
      </c>
    </row>
    <row r="44" spans="5:10" x14ac:dyDescent="0.25">
      <c r="E44" s="61" t="str">
        <f t="shared" si="2"/>
        <v/>
      </c>
      <c r="F44" s="112" t="e">
        <f>((D44+(168*0.04167)))/E44</f>
        <v>#VALUE!</v>
      </c>
    </row>
    <row r="45" spans="5:10" x14ac:dyDescent="0.25">
      <c r="E45" s="61" t="str">
        <f t="shared" si="2"/>
        <v/>
      </c>
      <c r="F45" s="112" t="e">
        <f t="shared" ref="F45:F58" si="5">(D45/E45)</f>
        <v>#VALUE!</v>
      </c>
    </row>
    <row r="46" spans="5:10" x14ac:dyDescent="0.25">
      <c r="E46" s="61" t="str">
        <f t="shared" si="2"/>
        <v/>
      </c>
      <c r="F46" s="112" t="e">
        <f t="shared" si="5"/>
        <v>#VALUE!</v>
      </c>
    </row>
    <row r="47" spans="5:10" x14ac:dyDescent="0.25">
      <c r="E47" s="61" t="str">
        <f t="shared" si="2"/>
        <v/>
      </c>
      <c r="F47" s="112" t="e">
        <f>((D47+(84*0.04167)))/E47</f>
        <v>#VALUE!</v>
      </c>
    </row>
    <row r="48" spans="5:10" x14ac:dyDescent="0.25">
      <c r="E48" s="61" t="str">
        <f t="shared" si="2"/>
        <v/>
      </c>
      <c r="F48" s="112" t="e">
        <f>((D48+(84*0.04167)))/E48</f>
        <v>#VALUE!</v>
      </c>
    </row>
    <row r="49" spans="5:6" x14ac:dyDescent="0.25">
      <c r="E49" s="61" t="str">
        <f t="shared" si="2"/>
        <v/>
      </c>
      <c r="F49" s="112" t="e">
        <f t="shared" si="5"/>
        <v>#VALUE!</v>
      </c>
    </row>
    <row r="50" spans="5:6" x14ac:dyDescent="0.25">
      <c r="E50" s="61" t="str">
        <f t="shared" si="2"/>
        <v/>
      </c>
      <c r="F50" s="112" t="e">
        <f t="shared" si="5"/>
        <v>#VALUE!</v>
      </c>
    </row>
    <row r="51" spans="5:6" x14ac:dyDescent="0.25">
      <c r="E51" s="61" t="str">
        <f t="shared" si="2"/>
        <v/>
      </c>
      <c r="F51" s="112" t="e">
        <f>(((D51+(140*0.04167))-GETPIVOTDATA("Sum of Horas Disponibilidad x Mtto",$A$8,"TIPO DE CARGA","CAMIONSITO","SEM",25))/E51)</f>
        <v>#REF!</v>
      </c>
    </row>
    <row r="52" spans="5:6" x14ac:dyDescent="0.25">
      <c r="E52" s="61" t="str">
        <f t="shared" si="2"/>
        <v/>
      </c>
      <c r="F52" s="112" t="e">
        <f t="shared" si="5"/>
        <v>#VALUE!</v>
      </c>
    </row>
    <row r="53" spans="5:6" x14ac:dyDescent="0.25">
      <c r="E53" s="61" t="str">
        <f t="shared" si="2"/>
        <v/>
      </c>
      <c r="F53" s="112" t="e">
        <f t="shared" si="5"/>
        <v>#VALUE!</v>
      </c>
    </row>
    <row r="54" spans="5:6" x14ac:dyDescent="0.25">
      <c r="E54" s="61" t="str">
        <f t="shared" si="2"/>
        <v/>
      </c>
      <c r="F54" s="112" t="e">
        <f>((D54+(60*0.04167)))/E54</f>
        <v>#VALUE!</v>
      </c>
    </row>
    <row r="55" spans="5:6" x14ac:dyDescent="0.25">
      <c r="E55" s="61" t="str">
        <f t="shared" si="2"/>
        <v/>
      </c>
      <c r="F55" s="112" t="e">
        <f>((D55+(84*0.04167)))/E55</f>
        <v>#VALUE!</v>
      </c>
    </row>
    <row r="56" spans="5:6" x14ac:dyDescent="0.25">
      <c r="E56" s="61" t="str">
        <f t="shared" si="2"/>
        <v/>
      </c>
      <c r="F56" s="112" t="e">
        <f t="shared" si="5"/>
        <v>#VALUE!</v>
      </c>
    </row>
    <row r="57" spans="5:6" x14ac:dyDescent="0.25">
      <c r="E57" s="61" t="str">
        <f t="shared" si="2"/>
        <v/>
      </c>
      <c r="F57" s="112" t="e">
        <f t="shared" si="5"/>
        <v>#VALUE!</v>
      </c>
    </row>
    <row r="58" spans="5:6" x14ac:dyDescent="0.25">
      <c r="E58" s="61" t="str">
        <f t="shared" si="2"/>
        <v/>
      </c>
      <c r="F58" s="112" t="e">
        <f t="shared" si="5"/>
        <v>#VALUE!</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939DA-1720-4232-888E-003EEF561F4E}">
  <sheetPr codeName="Sheet5"/>
  <dimension ref="A1:XFC45"/>
  <sheetViews>
    <sheetView topLeftCell="B4" workbookViewId="0">
      <selection activeCell="E4" sqref="E4:G17"/>
    </sheetView>
  </sheetViews>
  <sheetFormatPr baseColWidth="10" defaultColWidth="9.140625" defaultRowHeight="15" x14ac:dyDescent="0.25"/>
  <cols>
    <col min="1" max="1" width="47.42578125" bestFit="1" customWidth="1"/>
    <col min="2" max="2" width="24.140625" bestFit="1" customWidth="1"/>
    <col min="3" max="3" width="25.7109375" bestFit="1" customWidth="1"/>
    <col min="4" max="4" width="2.7109375" customWidth="1"/>
    <col min="5" max="5" width="21" bestFit="1" customWidth="1"/>
    <col min="6" max="6" width="14.5703125" hidden="1" customWidth="1"/>
    <col min="7" max="7" width="14.28515625" customWidth="1"/>
    <col min="8" max="8" width="10.42578125" customWidth="1"/>
    <col min="9" max="9" width="18.7109375" customWidth="1"/>
    <col min="11" max="11" width="12" bestFit="1" customWidth="1"/>
  </cols>
  <sheetData>
    <row r="1" spans="1:9 16383:16383" x14ac:dyDescent="0.25">
      <c r="A1" s="56" t="s">
        <v>744</v>
      </c>
      <c r="B1" s="57">
        <v>25</v>
      </c>
    </row>
    <row r="2" spans="1:9 16383:16383" x14ac:dyDescent="0.25">
      <c r="A2" s="56" t="s">
        <v>291</v>
      </c>
      <c r="B2" t="s">
        <v>2763</v>
      </c>
    </row>
    <row r="3" spans="1:9 16383:16383" x14ac:dyDescent="0.25">
      <c r="A3" s="56" t="s">
        <v>284</v>
      </c>
      <c r="B3" t="s">
        <v>2762</v>
      </c>
      <c r="F3" s="61">
        <f>(0.0416666666666667*8)*5+(0.0416666666666667*5)</f>
        <v>1.8750000000000013</v>
      </c>
      <c r="G3" s="61"/>
      <c r="XFC3" s="61"/>
    </row>
    <row r="4" spans="1:9 16383:16383" x14ac:dyDescent="0.25">
      <c r="E4" s="146" t="s">
        <v>753</v>
      </c>
      <c r="F4" s="146" t="s">
        <v>749</v>
      </c>
      <c r="G4" s="146" t="s">
        <v>752</v>
      </c>
      <c r="H4" s="146" t="s">
        <v>751</v>
      </c>
      <c r="I4" s="146" t="s">
        <v>750</v>
      </c>
    </row>
    <row r="5" spans="1:9 16383:16383" x14ac:dyDescent="0.25">
      <c r="A5" s="56" t="s">
        <v>2761</v>
      </c>
      <c r="B5" t="s">
        <v>746</v>
      </c>
      <c r="C5" t="s">
        <v>745</v>
      </c>
      <c r="E5" s="57" t="s">
        <v>174</v>
      </c>
      <c r="F5" s="61">
        <f>SUMIF($A$5:$A$100,"*ORLANDO*",$B$5:$B$100)</f>
        <v>2.0506250000000001</v>
      </c>
      <c r="G5" s="113">
        <f t="shared" ref="G5:G19" si="0">(F5/$F$3)</f>
        <v>1.0936666666666659</v>
      </c>
      <c r="H5" s="103">
        <f>SUMIF($A$5:$A$17,"*ORLANDO*",$B$5:$B$17)</f>
        <v>1.9811805555555555</v>
      </c>
      <c r="I5" s="61">
        <f>F5/H5</f>
        <v>1.0350520522976621</v>
      </c>
    </row>
    <row r="6" spans="1:9 16383:16383" x14ac:dyDescent="0.25">
      <c r="A6" s="57" t="s">
        <v>174</v>
      </c>
      <c r="B6" s="61">
        <v>1.9811805555555555</v>
      </c>
      <c r="C6" s="145">
        <v>8</v>
      </c>
      <c r="E6" s="57" t="s">
        <v>163</v>
      </c>
      <c r="F6" s="61">
        <f>SUMIF($A$5:$A$100,"*NELFO*",$B$5:$B$100)</f>
        <v>1.8919560185185185</v>
      </c>
      <c r="G6" s="113">
        <f t="shared" si="0"/>
        <v>1.0090432098765425</v>
      </c>
      <c r="H6" s="103">
        <f>SUMIF($A$5:$A$100,"*NELFO*",$C$5:$C$100)</f>
        <v>10</v>
      </c>
      <c r="I6" s="61">
        <f>F6/H6</f>
        <v>0.18919560185185186</v>
      </c>
    </row>
    <row r="7" spans="1:9 16383:16383" x14ac:dyDescent="0.25">
      <c r="A7" s="57" t="s">
        <v>1916</v>
      </c>
      <c r="B7" s="61">
        <v>1.5633680555555554</v>
      </c>
      <c r="C7" s="145">
        <v>2</v>
      </c>
      <c r="E7" s="57" t="s">
        <v>271</v>
      </c>
      <c r="F7" s="61">
        <f>SUMIF($A$5:$A$100,"*JOSE DIAZ*",$B$5:$B$100)</f>
        <v>1.8308912037037035</v>
      </c>
      <c r="G7" s="113">
        <f t="shared" si="0"/>
        <v>0.97647530864197452</v>
      </c>
      <c r="H7" s="103">
        <f>SUMIF($A$5:$A$100,"*JOSE DIAZ*",$C$5:$C$100)</f>
        <v>24</v>
      </c>
      <c r="I7" s="61">
        <f>F7/H7</f>
        <v>7.6287133487654313E-2</v>
      </c>
    </row>
    <row r="8" spans="1:9 16383:16383" x14ac:dyDescent="0.25">
      <c r="A8" s="57" t="s">
        <v>163</v>
      </c>
      <c r="B8" s="61">
        <v>1.5374537037037037</v>
      </c>
      <c r="C8" s="145">
        <v>9</v>
      </c>
      <c r="E8" s="57" t="s">
        <v>62</v>
      </c>
      <c r="F8" s="61">
        <f>SUMIF($A$5:$A$100,"*EDWIN*",$B$5:$B$100)</f>
        <v>1.6246412037037039</v>
      </c>
      <c r="G8" s="113">
        <f t="shared" si="0"/>
        <v>0.86647530864197475</v>
      </c>
      <c r="H8" s="103">
        <f>SUMIF($A$5:$A$100,"*EDWIN*",$C$5:$C$100)</f>
        <v>25</v>
      </c>
      <c r="I8" s="61">
        <f>F8/H8</f>
        <v>6.4985648148148153E-2</v>
      </c>
    </row>
    <row r="9" spans="1:9 16383:16383" x14ac:dyDescent="0.25">
      <c r="A9" s="57" t="s">
        <v>65</v>
      </c>
      <c r="B9" s="61">
        <v>1.4777546296296296</v>
      </c>
      <c r="C9" s="145">
        <v>14</v>
      </c>
      <c r="E9" s="57" t="s">
        <v>100</v>
      </c>
      <c r="F9" s="61">
        <f>SUMIF($A$5:$A$100,"*ARGEMIRO*",$B$5:$B$100)</f>
        <v>1.6193981481481483</v>
      </c>
      <c r="G9" s="113">
        <f t="shared" si="0"/>
        <v>0.86367901234567845</v>
      </c>
      <c r="H9" s="103">
        <f>SUMIF($A$5:$A$100,"*ARGEMIRO*",$C$5:$C$100)</f>
        <v>9</v>
      </c>
      <c r="I9" s="61">
        <f>F9/H9</f>
        <v>0.17993312757201649</v>
      </c>
    </row>
    <row r="10" spans="1:9 16383:16383" x14ac:dyDescent="0.25">
      <c r="A10" s="57" t="s">
        <v>84</v>
      </c>
      <c r="B10" s="61">
        <v>1.40625</v>
      </c>
      <c r="C10" s="145">
        <v>27</v>
      </c>
      <c r="E10" s="57" t="s">
        <v>684</v>
      </c>
      <c r="F10" s="61">
        <f>SUMIF($A$5:$A$100,"*WILSON DURAN*",$B$5:$B$100)</f>
        <v>1.5829513888888891</v>
      </c>
      <c r="G10" s="113">
        <f t="shared" si="0"/>
        <v>0.84424074074074029</v>
      </c>
      <c r="H10" s="103">
        <f>SUMIF($A$5:$A$100,"*WILSON DURAN*",$C$5:$C$100)</f>
        <v>19</v>
      </c>
      <c r="I10" s="61">
        <f>F10/H10</f>
        <v>8.3313230994152054E-2</v>
      </c>
    </row>
    <row r="11" spans="1:9 16383:16383" x14ac:dyDescent="0.25">
      <c r="A11" s="57" t="s">
        <v>271</v>
      </c>
      <c r="B11" s="61">
        <v>1.3218634259259257</v>
      </c>
      <c r="C11" s="145">
        <v>19</v>
      </c>
      <c r="E11" s="57" t="s">
        <v>65</v>
      </c>
      <c r="F11" s="61">
        <f>SUMIF($A$5:$A$100,"*JOSE PAEZ*",$B$5:$B$100)</f>
        <v>1.4777546296296296</v>
      </c>
      <c r="G11" s="113">
        <f t="shared" si="0"/>
        <v>0.78813580246913517</v>
      </c>
      <c r="H11" s="103">
        <f ca="1">SUMIF($A$5:$A$100,"*JOSE PAEZ*",$C10:$C104)</f>
        <v>7</v>
      </c>
      <c r="I11" s="61">
        <f ca="1">F11/H11</f>
        <v>0.21110780423280423</v>
      </c>
    </row>
    <row r="12" spans="1:9 16383:16383" x14ac:dyDescent="0.25">
      <c r="A12" s="57" t="s">
        <v>400</v>
      </c>
      <c r="B12" s="61">
        <v>1.2367824074074074</v>
      </c>
      <c r="C12" s="145">
        <v>11</v>
      </c>
      <c r="E12" s="57" t="s">
        <v>84</v>
      </c>
      <c r="F12" s="61">
        <f>SUMIF($A$5:$A$100,"*DEIWIS*",$B$5:$B$100)</f>
        <v>1.40625</v>
      </c>
      <c r="G12" s="113">
        <f t="shared" si="0"/>
        <v>0.74999999999999944</v>
      </c>
      <c r="H12" s="103">
        <f>SUMIF($A$5:$A$100,"*DEIWIS*",$C$5:$C$100)</f>
        <v>27</v>
      </c>
      <c r="I12" s="61">
        <f>F12/H12</f>
        <v>5.2083333333333336E-2</v>
      </c>
    </row>
    <row r="13" spans="1:9 16383:16383" x14ac:dyDescent="0.25">
      <c r="A13" s="57" t="s">
        <v>684</v>
      </c>
      <c r="B13" s="61">
        <v>1.2058680555555557</v>
      </c>
      <c r="C13" s="145">
        <v>14</v>
      </c>
      <c r="E13" s="57" t="s">
        <v>126</v>
      </c>
      <c r="F13" s="61">
        <f>SUMIF($A$5:$A$100,"*RODOLFO*",$B$5:$B$100)</f>
        <v>1.3704513888888887</v>
      </c>
      <c r="G13" s="113">
        <f t="shared" si="0"/>
        <v>0.73090740740740678</v>
      </c>
      <c r="H13" s="103">
        <f>SUMIF($A$5:$A$100,"*RODOLFO*",$C$5:$C$100)</f>
        <v>10</v>
      </c>
      <c r="I13" s="61">
        <f>F13/H13</f>
        <v>0.13704513888888886</v>
      </c>
    </row>
    <row r="14" spans="1:9 16383:16383" x14ac:dyDescent="0.25">
      <c r="A14" s="57" t="s">
        <v>136</v>
      </c>
      <c r="B14" s="61">
        <v>1.1128356481481481</v>
      </c>
      <c r="C14" s="145">
        <v>7</v>
      </c>
      <c r="E14" s="57" t="s">
        <v>400</v>
      </c>
      <c r="F14" s="61">
        <f>SUMIF($A$5:$A$100,"*OROZCO*",$B$5:$B$100)</f>
        <v>1.2367824074074074</v>
      </c>
      <c r="G14" s="113">
        <f t="shared" si="0"/>
        <v>0.65961728395061681</v>
      </c>
      <c r="H14" s="103">
        <f>SUMIF($A$5:$A$100,"*OROZCO*",$C$5:$C$100)</f>
        <v>11</v>
      </c>
      <c r="I14" s="61">
        <f>F14/H14</f>
        <v>0.1124347643097643</v>
      </c>
    </row>
    <row r="15" spans="1:9 16383:16383" x14ac:dyDescent="0.25">
      <c r="A15" s="57" t="s">
        <v>100</v>
      </c>
      <c r="B15" s="61">
        <v>1.0912847222222224</v>
      </c>
      <c r="C15" s="145">
        <v>7</v>
      </c>
      <c r="E15" s="57" t="s">
        <v>136</v>
      </c>
      <c r="F15" s="61">
        <f>SUMIF($A$5:$A$100,"*DAIRO*",$B$5:$B$100)</f>
        <v>1.1961689814814813</v>
      </c>
      <c r="G15" s="113">
        <f t="shared" si="0"/>
        <v>0.6379567901234563</v>
      </c>
      <c r="H15" s="103">
        <f>SUMIF($A$5:$A$100,"*DAIRO*",$C$5:$C$100)</f>
        <v>8</v>
      </c>
      <c r="I15" s="61">
        <f>F15/H15</f>
        <v>0.14952112268518516</v>
      </c>
    </row>
    <row r="16" spans="1:9 16383:16383" x14ac:dyDescent="0.25">
      <c r="A16" s="57" t="s">
        <v>2176</v>
      </c>
      <c r="B16" s="61">
        <v>1.0770833333333334</v>
      </c>
      <c r="C16" s="145">
        <v>25</v>
      </c>
      <c r="E16" s="57" t="s">
        <v>72</v>
      </c>
      <c r="F16" s="61">
        <f>SUMIF($A$5:$A$100,"*CESAR*",$B$5:$B$1100)</f>
        <v>1.1461689814814813</v>
      </c>
      <c r="G16" s="113">
        <f t="shared" si="0"/>
        <v>0.61129012345678957</v>
      </c>
      <c r="H16" s="103">
        <f>SUMIF($A$5:$A$100,"*CESAR*",$C$5:$C$100)</f>
        <v>16</v>
      </c>
      <c r="I16" s="61">
        <f>F16/H16</f>
        <v>7.163556134259258E-2</v>
      </c>
    </row>
    <row r="17" spans="1:9" x14ac:dyDescent="0.25">
      <c r="A17" s="57" t="s">
        <v>126</v>
      </c>
      <c r="B17" s="61">
        <v>1.0648958333333334</v>
      </c>
      <c r="C17" s="145">
        <v>6</v>
      </c>
      <c r="E17" s="57" t="s">
        <v>372</v>
      </c>
      <c r="F17" s="61">
        <f>SUMIF($A$5:$A$100,"*JULIO*",$B$5:$B$100)</f>
        <v>0.9506944444444444</v>
      </c>
      <c r="G17" s="113">
        <f t="shared" si="0"/>
        <v>0.50703703703703662</v>
      </c>
      <c r="H17" s="103">
        <f>SUMIF($A$5:$A$100,"*JULIO*",$C$5:$C$100)</f>
        <v>12</v>
      </c>
      <c r="I17" s="61">
        <f>F17/H17</f>
        <v>7.9224537037037038E-2</v>
      </c>
    </row>
    <row r="18" spans="1:9" x14ac:dyDescent="0.25">
      <c r="A18" s="57" t="s">
        <v>62</v>
      </c>
      <c r="B18" s="61">
        <v>1.042002314814815</v>
      </c>
      <c r="C18" s="145">
        <v>18</v>
      </c>
      <c r="E18" s="57" t="s">
        <v>270</v>
      </c>
      <c r="F18" s="61">
        <f>SUMIF($A$5:$A$100,"*ALVARO*",$B$5:$B$100)</f>
        <v>0.1111111111111111</v>
      </c>
      <c r="G18" s="113">
        <f t="shared" si="0"/>
        <v>5.9259259259259213E-2</v>
      </c>
      <c r="H18" s="103">
        <f>SUMIF($A$5:$A$100,"*ALVARO*",$C$5:$C$100)</f>
        <v>1</v>
      </c>
      <c r="I18" s="61">
        <f>F18/H18</f>
        <v>0.1111111111111111</v>
      </c>
    </row>
    <row r="19" spans="1:9" x14ac:dyDescent="0.25">
      <c r="A19" s="57" t="s">
        <v>72</v>
      </c>
      <c r="B19" s="61">
        <v>0.82672453703703708</v>
      </c>
      <c r="C19" s="145">
        <v>12</v>
      </c>
      <c r="E19" s="57" t="s">
        <v>748</v>
      </c>
      <c r="F19" s="61">
        <f>SUMIF($A$5:$A$100,"*ROJAS*",$B$5:$B$100)</f>
        <v>3.125E-2</v>
      </c>
      <c r="G19" s="113">
        <f t="shared" si="0"/>
        <v>1.6666666666666656E-2</v>
      </c>
      <c r="H19" s="103">
        <f>SUMIF($A$5:$A$17,"*ROJAS*",$C$5:$C$100)</f>
        <v>0</v>
      </c>
      <c r="I19" s="61" t="e">
        <f>F19/H19</f>
        <v>#DIV/0!</v>
      </c>
    </row>
    <row r="20" spans="1:9" x14ac:dyDescent="0.25">
      <c r="A20" s="57" t="s">
        <v>2217</v>
      </c>
      <c r="B20" s="61">
        <v>0.57325231481481476</v>
      </c>
      <c r="C20" s="145">
        <v>6</v>
      </c>
      <c r="E20" s="57"/>
      <c r="F20" s="61"/>
      <c r="G20" s="113"/>
      <c r="H20" s="103"/>
      <c r="I20" s="61"/>
    </row>
    <row r="21" spans="1:9" x14ac:dyDescent="0.25">
      <c r="A21" s="57" t="s">
        <v>2137</v>
      </c>
      <c r="B21" s="61">
        <v>0.56525462962962958</v>
      </c>
      <c r="C21" s="145">
        <v>5</v>
      </c>
      <c r="E21" s="57"/>
      <c r="F21" s="61"/>
      <c r="G21" s="113"/>
      <c r="H21" s="103"/>
      <c r="I21" s="61"/>
    </row>
    <row r="22" spans="1:9" x14ac:dyDescent="0.25">
      <c r="A22" s="57" t="s">
        <v>2160</v>
      </c>
      <c r="B22" s="61">
        <v>0.46458333333333324</v>
      </c>
      <c r="C22" s="145">
        <v>11</v>
      </c>
    </row>
    <row r="23" spans="1:9" x14ac:dyDescent="0.25">
      <c r="A23" s="57" t="s">
        <v>738</v>
      </c>
      <c r="B23" s="61">
        <v>0.41666666666666663</v>
      </c>
      <c r="C23" s="145">
        <v>6</v>
      </c>
    </row>
    <row r="24" spans="1:9" x14ac:dyDescent="0.25">
      <c r="A24" s="57" t="s">
        <v>309</v>
      </c>
      <c r="B24" s="61">
        <v>0.35450231481481481</v>
      </c>
      <c r="C24" s="145">
        <v>1</v>
      </c>
      <c r="E24" s="187" t="s">
        <v>958</v>
      </c>
      <c r="F24" s="188">
        <f>SUBTOTAL(109,F5:F18)</f>
        <v>19.495844907407406</v>
      </c>
      <c r="G24" s="189">
        <f>((F24/COUNTA($E$5:$E$17))/$F$3)</f>
        <v>0.79982953466286733</v>
      </c>
      <c r="H24" s="190"/>
      <c r="I24" s="191" t="e">
        <f>F24/H24</f>
        <v>#DIV/0!</v>
      </c>
    </row>
    <row r="25" spans="1:9" x14ac:dyDescent="0.25">
      <c r="A25" s="57" t="s">
        <v>272</v>
      </c>
      <c r="B25" s="61">
        <v>0.3336689814814815</v>
      </c>
      <c r="C25" s="145">
        <v>2</v>
      </c>
    </row>
    <row r="26" spans="1:9" x14ac:dyDescent="0.25">
      <c r="A26" s="57" t="s">
        <v>2612</v>
      </c>
      <c r="B26" s="61">
        <v>0.3336689814814815</v>
      </c>
      <c r="C26" s="145">
        <v>1</v>
      </c>
    </row>
    <row r="27" spans="1:9" x14ac:dyDescent="0.25">
      <c r="A27" s="57" t="s">
        <v>2287</v>
      </c>
      <c r="B27" s="61">
        <v>0.30555555555555558</v>
      </c>
      <c r="C27" s="145">
        <v>3</v>
      </c>
    </row>
    <row r="28" spans="1:9" x14ac:dyDescent="0.25">
      <c r="A28" s="57" t="s">
        <v>372</v>
      </c>
      <c r="B28" s="61">
        <v>0.29166666666666663</v>
      </c>
      <c r="C28" s="145">
        <v>4</v>
      </c>
    </row>
    <row r="29" spans="1:9" x14ac:dyDescent="0.25">
      <c r="A29" s="57" t="s">
        <v>2186</v>
      </c>
      <c r="B29" s="61">
        <v>0.19791666666666669</v>
      </c>
      <c r="C29" s="145">
        <v>2</v>
      </c>
      <c r="G29" s="268">
        <f>8*0.042</f>
        <v>0.33600000000000002</v>
      </c>
    </row>
    <row r="30" spans="1:9" x14ac:dyDescent="0.25">
      <c r="A30" s="57" t="s">
        <v>1925</v>
      </c>
      <c r="B30" s="61">
        <v>0.17361111111111113</v>
      </c>
      <c r="C30" s="145">
        <v>1</v>
      </c>
      <c r="G30" s="268"/>
    </row>
    <row r="31" spans="1:9" x14ac:dyDescent="0.25">
      <c r="A31" s="57" t="s">
        <v>1937</v>
      </c>
      <c r="B31" s="61">
        <v>0.14583333333333331</v>
      </c>
      <c r="C31" s="145">
        <v>2</v>
      </c>
    </row>
    <row r="32" spans="1:9" x14ac:dyDescent="0.25">
      <c r="A32" s="57" t="s">
        <v>2215</v>
      </c>
      <c r="B32" s="61">
        <v>0.13749999999999998</v>
      </c>
      <c r="C32" s="145">
        <v>2</v>
      </c>
    </row>
    <row r="33" spans="1:3" x14ac:dyDescent="0.25">
      <c r="A33" s="57" t="s">
        <v>2495</v>
      </c>
      <c r="B33" s="61">
        <v>0.1277777777777778</v>
      </c>
      <c r="C33" s="145">
        <v>1</v>
      </c>
    </row>
    <row r="34" spans="1:3" x14ac:dyDescent="0.25">
      <c r="A34" s="57" t="s">
        <v>2654</v>
      </c>
      <c r="B34" s="61">
        <v>0.125</v>
      </c>
      <c r="C34" s="145">
        <v>1</v>
      </c>
    </row>
    <row r="35" spans="1:3" x14ac:dyDescent="0.25">
      <c r="A35" s="57" t="s">
        <v>270</v>
      </c>
      <c r="B35" s="61">
        <v>0.1111111111111111</v>
      </c>
      <c r="C35" s="145">
        <v>1</v>
      </c>
    </row>
    <row r="36" spans="1:3" x14ac:dyDescent="0.25">
      <c r="A36" s="57" t="s">
        <v>2636</v>
      </c>
      <c r="B36" s="61">
        <v>0.1076388888888889</v>
      </c>
      <c r="C36" s="145">
        <v>2</v>
      </c>
    </row>
    <row r="37" spans="1:3" x14ac:dyDescent="0.25">
      <c r="A37" s="57" t="s">
        <v>2494</v>
      </c>
      <c r="B37" s="61">
        <v>9.0277777777777776E-2</v>
      </c>
      <c r="C37" s="145">
        <v>1</v>
      </c>
    </row>
    <row r="38" spans="1:3" x14ac:dyDescent="0.25">
      <c r="A38" s="57" t="s">
        <v>2190</v>
      </c>
      <c r="B38" s="61">
        <v>8.3333333333333329E-2</v>
      </c>
      <c r="C38" s="145">
        <v>1</v>
      </c>
    </row>
    <row r="39" spans="1:3" x14ac:dyDescent="0.25">
      <c r="A39" s="57" t="s">
        <v>1187</v>
      </c>
      <c r="B39" s="61">
        <v>8.3333333333333329E-2</v>
      </c>
      <c r="C39" s="145">
        <v>1</v>
      </c>
    </row>
    <row r="40" spans="1:3" x14ac:dyDescent="0.25">
      <c r="A40" s="57" t="s">
        <v>2552</v>
      </c>
      <c r="B40" s="61">
        <v>8.3333333333333329E-2</v>
      </c>
      <c r="C40" s="145">
        <v>1</v>
      </c>
    </row>
    <row r="41" spans="1:3" x14ac:dyDescent="0.25">
      <c r="A41" s="57" t="s">
        <v>2718</v>
      </c>
      <c r="B41" s="61">
        <v>7.6388888888888895E-2</v>
      </c>
      <c r="C41" s="145">
        <v>1</v>
      </c>
    </row>
    <row r="42" spans="1:3" x14ac:dyDescent="0.25">
      <c r="A42" s="57" t="s">
        <v>2719</v>
      </c>
      <c r="B42" s="61">
        <v>6.9444444444444434E-2</v>
      </c>
      <c r="C42" s="145">
        <v>1</v>
      </c>
    </row>
    <row r="43" spans="1:3" x14ac:dyDescent="0.25">
      <c r="A43" s="57" t="s">
        <v>2616</v>
      </c>
      <c r="B43" s="61">
        <v>4.1666666666666664E-2</v>
      </c>
      <c r="C43" s="145">
        <v>1</v>
      </c>
    </row>
    <row r="44" spans="1:3" x14ac:dyDescent="0.25">
      <c r="A44" s="57" t="s">
        <v>323</v>
      </c>
      <c r="B44" s="61">
        <v>3.125E-2</v>
      </c>
      <c r="C44" s="145">
        <v>1</v>
      </c>
    </row>
    <row r="45" spans="1:3" x14ac:dyDescent="0.25">
      <c r="A45" s="57" t="s">
        <v>286</v>
      </c>
      <c r="B45" s="61">
        <v>23.269583333333323</v>
      </c>
      <c r="C45" s="145">
        <v>238</v>
      </c>
    </row>
  </sheetData>
  <conditionalFormatting sqref="G24 G5:G19">
    <cfRule type="cellIs" dxfId="27" priority="1" operator="greaterThanOrEqual">
      <formula>0.8</formula>
    </cfRule>
    <cfRule type="cellIs" dxfId="26" priority="2" operator="between">
      <formula>0.6</formula>
      <formula>0.79999</formula>
    </cfRule>
    <cfRule type="cellIs" dxfId="25" priority="3" operator="lessThan">
      <formula>0.6</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42312-A4CA-417D-95D4-D1CEEAC80857}">
  <dimension ref="A1:AD4"/>
  <sheetViews>
    <sheetView workbookViewId="0">
      <selection activeCell="A2" sqref="A2"/>
    </sheetView>
  </sheetViews>
  <sheetFormatPr baseColWidth="10" defaultColWidth="9.140625" defaultRowHeight="15" x14ac:dyDescent="0.25"/>
  <cols>
    <col min="3" max="3" width="12.140625" customWidth="1"/>
    <col min="4" max="4" width="33.42578125" customWidth="1"/>
    <col min="5" max="5" width="36.7109375" customWidth="1"/>
    <col min="6" max="6" width="16.42578125" customWidth="1"/>
    <col min="7" max="7" width="14.85546875" customWidth="1"/>
    <col min="10" max="10" width="14.85546875" customWidth="1"/>
    <col min="11" max="11" width="12.140625" customWidth="1"/>
    <col min="12" max="12" width="14.28515625" customWidth="1"/>
    <col min="13" max="13" width="11.5703125" customWidth="1"/>
    <col min="14" max="14" width="25.5703125" customWidth="1"/>
    <col min="15" max="15" width="24.7109375" customWidth="1"/>
    <col min="16" max="16" width="22" customWidth="1"/>
    <col min="17" max="17" width="16.140625" customWidth="1"/>
    <col min="18" max="18" width="21" customWidth="1"/>
    <col min="19" max="20" width="16.7109375" customWidth="1"/>
    <col min="21" max="21" width="22.140625" customWidth="1"/>
    <col min="22" max="22" width="18.140625" customWidth="1"/>
    <col min="23" max="23" width="21.140625" customWidth="1"/>
    <col min="24" max="24" width="21" customWidth="1"/>
    <col min="25" max="25" width="31.85546875" customWidth="1"/>
    <col min="26" max="26" width="27.5703125" customWidth="1"/>
    <col min="30" max="30" width="11.28515625" customWidth="1"/>
  </cols>
  <sheetData>
    <row r="1" spans="1:30" x14ac:dyDescent="0.25">
      <c r="A1" t="s">
        <v>57</v>
      </c>
      <c r="B1" t="s">
        <v>292</v>
      </c>
      <c r="C1" t="s">
        <v>957</v>
      </c>
      <c r="D1" t="s">
        <v>28</v>
      </c>
      <c r="E1" t="s">
        <v>535</v>
      </c>
      <c r="F1" t="s">
        <v>55</v>
      </c>
      <c r="G1" t="s">
        <v>56</v>
      </c>
      <c r="H1" t="s">
        <v>29</v>
      </c>
      <c r="I1" t="s">
        <v>30</v>
      </c>
      <c r="J1" t="s">
        <v>529</v>
      </c>
      <c r="K1" t="s">
        <v>530</v>
      </c>
      <c r="L1" t="s">
        <v>531</v>
      </c>
      <c r="M1" t="s">
        <v>532</v>
      </c>
      <c r="N1" t="s">
        <v>31</v>
      </c>
      <c r="O1" t="s">
        <v>32</v>
      </c>
      <c r="P1" t="s">
        <v>33</v>
      </c>
      <c r="Q1" t="s">
        <v>290</v>
      </c>
      <c r="R1" t="s">
        <v>291</v>
      </c>
      <c r="S1" t="s">
        <v>183</v>
      </c>
      <c r="T1" t="s">
        <v>269</v>
      </c>
      <c r="U1" t="s">
        <v>285</v>
      </c>
      <c r="V1" t="s">
        <v>740</v>
      </c>
      <c r="W1" t="s">
        <v>533</v>
      </c>
      <c r="X1" t="s">
        <v>536</v>
      </c>
      <c r="Y1" t="s">
        <v>538</v>
      </c>
      <c r="Z1" t="s">
        <v>539</v>
      </c>
      <c r="AA1" t="s">
        <v>1691</v>
      </c>
      <c r="AB1" t="s">
        <v>284</v>
      </c>
      <c r="AC1" t="s">
        <v>377</v>
      </c>
      <c r="AD1" t="s">
        <v>378</v>
      </c>
    </row>
    <row r="2" spans="1:30" x14ac:dyDescent="0.25">
      <c r="A2" t="s">
        <v>2661</v>
      </c>
      <c r="B2">
        <v>668</v>
      </c>
      <c r="C2">
        <v>1</v>
      </c>
      <c r="D2" t="s">
        <v>2745</v>
      </c>
      <c r="E2" t="s">
        <v>976</v>
      </c>
      <c r="F2" s="286">
        <v>0.3125</v>
      </c>
      <c r="G2" s="286">
        <v>0.79166666666666663</v>
      </c>
      <c r="H2" s="166">
        <v>44371</v>
      </c>
      <c r="I2" s="166">
        <v>44372</v>
      </c>
      <c r="J2" s="166">
        <v>44372</v>
      </c>
      <c r="K2" s="166">
        <v>44372</v>
      </c>
      <c r="L2" s="286">
        <v>0.45833333333333331</v>
      </c>
      <c r="M2" s="286">
        <v>0.64583333333333337</v>
      </c>
      <c r="N2" t="s">
        <v>2176</v>
      </c>
      <c r="O2" t="s">
        <v>65</v>
      </c>
      <c r="P2" t="s">
        <v>77</v>
      </c>
      <c r="Q2" t="s">
        <v>2138</v>
      </c>
      <c r="R2" t="s">
        <v>337</v>
      </c>
      <c r="S2" t="s">
        <v>189</v>
      </c>
      <c r="T2">
        <v>1</v>
      </c>
      <c r="U2">
        <v>1</v>
      </c>
      <c r="V2" s="286">
        <v>0.91666666666666663</v>
      </c>
      <c r="W2" s="287">
        <v>1.1458333333333333</v>
      </c>
      <c r="X2">
        <v>1</v>
      </c>
      <c r="Y2" s="286">
        <v>0</v>
      </c>
      <c r="Z2" s="287">
        <v>1.1458333333333333</v>
      </c>
      <c r="AA2">
        <v>25</v>
      </c>
      <c r="AB2">
        <v>6</v>
      </c>
      <c r="AC2">
        <v>25</v>
      </c>
      <c r="AD2" t="s">
        <v>2760</v>
      </c>
    </row>
    <row r="3" spans="1:30" x14ac:dyDescent="0.25">
      <c r="A3" t="s">
        <v>2055</v>
      </c>
      <c r="B3">
        <v>711</v>
      </c>
      <c r="C3">
        <v>1</v>
      </c>
      <c r="D3" t="s">
        <v>2759</v>
      </c>
      <c r="E3" t="s">
        <v>441</v>
      </c>
      <c r="F3" s="286">
        <v>0.625</v>
      </c>
      <c r="G3" s="286">
        <v>0.70833333333333337</v>
      </c>
      <c r="H3" s="166">
        <v>44368</v>
      </c>
      <c r="I3" s="166">
        <v>44368</v>
      </c>
      <c r="J3" s="166">
        <v>44368</v>
      </c>
      <c r="K3" s="166">
        <v>44368</v>
      </c>
      <c r="L3" s="286">
        <v>0.625</v>
      </c>
      <c r="M3" s="286">
        <v>0.70833333333333337</v>
      </c>
      <c r="N3" t="s">
        <v>1187</v>
      </c>
      <c r="O3" t="s">
        <v>2061</v>
      </c>
      <c r="P3" t="s">
        <v>47</v>
      </c>
      <c r="Q3" t="s">
        <v>338</v>
      </c>
      <c r="R3" t="s">
        <v>337</v>
      </c>
      <c r="S3" t="s">
        <v>189</v>
      </c>
      <c r="T3">
        <v>0</v>
      </c>
      <c r="U3">
        <v>1</v>
      </c>
      <c r="V3" s="286">
        <v>8.3333333333333329E-2</v>
      </c>
      <c r="W3" s="286">
        <v>8.3333333333333329E-2</v>
      </c>
      <c r="X3">
        <v>1</v>
      </c>
      <c r="Y3" s="286">
        <v>0</v>
      </c>
      <c r="Z3" s="286">
        <v>8.3333333333333329E-2</v>
      </c>
      <c r="AA3">
        <v>21</v>
      </c>
      <c r="AB3">
        <v>6</v>
      </c>
      <c r="AC3">
        <v>25</v>
      </c>
      <c r="AD3" t="s">
        <v>2760</v>
      </c>
    </row>
    <row r="4" spans="1:30" x14ac:dyDescent="0.25">
      <c r="A4" t="s">
        <v>2194</v>
      </c>
      <c r="B4">
        <v>662</v>
      </c>
      <c r="C4">
        <v>1</v>
      </c>
      <c r="D4" t="s">
        <v>2644</v>
      </c>
      <c r="E4" t="s">
        <v>903</v>
      </c>
      <c r="F4" s="286">
        <v>0.36527777777777781</v>
      </c>
      <c r="G4" s="286">
        <v>0.37638888888888888</v>
      </c>
      <c r="H4" s="166">
        <v>44370</v>
      </c>
      <c r="I4" s="166">
        <v>44370</v>
      </c>
      <c r="J4" s="166">
        <v>44370</v>
      </c>
      <c r="K4" s="166">
        <v>44370</v>
      </c>
      <c r="L4" s="286">
        <v>0.36527777777777781</v>
      </c>
      <c r="M4" s="286">
        <v>0.37638888888888888</v>
      </c>
      <c r="N4" t="s">
        <v>2176</v>
      </c>
      <c r="P4" t="s">
        <v>47</v>
      </c>
      <c r="Q4" t="s">
        <v>443</v>
      </c>
      <c r="R4" t="s">
        <v>337</v>
      </c>
      <c r="S4" t="s">
        <v>189</v>
      </c>
      <c r="T4">
        <v>0</v>
      </c>
      <c r="U4">
        <v>1</v>
      </c>
      <c r="V4" s="286">
        <v>1.1111111111111112E-2</v>
      </c>
      <c r="W4" s="286">
        <v>1.1111111111111112E-2</v>
      </c>
      <c r="X4">
        <v>1</v>
      </c>
      <c r="Y4" s="286">
        <v>0</v>
      </c>
      <c r="Z4" s="286">
        <v>1.1111111111111112E-2</v>
      </c>
      <c r="AA4">
        <v>23</v>
      </c>
      <c r="AB4">
        <v>6</v>
      </c>
      <c r="AC4">
        <v>25</v>
      </c>
      <c r="AD4" t="s">
        <v>2760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BCDEB-12B4-4FA4-A0A2-78942D952ACB}">
  <sheetPr codeName="Sheet6"/>
  <dimension ref="A1:U44"/>
  <sheetViews>
    <sheetView workbookViewId="0">
      <selection activeCell="B15" sqref="B15"/>
    </sheetView>
  </sheetViews>
  <sheetFormatPr baseColWidth="10" defaultColWidth="9.140625" defaultRowHeight="15" x14ac:dyDescent="0.25"/>
  <cols>
    <col min="1" max="1" width="28.7109375" bestFit="1" customWidth="1"/>
    <col min="2" max="2" width="17.85546875" bestFit="1" customWidth="1"/>
    <col min="3" max="3" width="12.28515625" bestFit="1" customWidth="1"/>
    <col min="4" max="5" width="11.28515625" bestFit="1" customWidth="1"/>
    <col min="6" max="6" width="10.28515625" bestFit="1" customWidth="1"/>
    <col min="7" max="7" width="28.7109375" bestFit="1" customWidth="1"/>
    <col min="8" max="8" width="17.85546875" bestFit="1" customWidth="1"/>
    <col min="9" max="9" width="12.28515625" bestFit="1" customWidth="1"/>
    <col min="10" max="11" width="11.28515625" bestFit="1" customWidth="1"/>
    <col min="12" max="12" width="12" bestFit="1" customWidth="1"/>
    <col min="13" max="13" width="11.28515625" bestFit="1" customWidth="1"/>
    <col min="15" max="15" width="19.140625" bestFit="1" customWidth="1"/>
    <col min="16" max="16" width="11.28515625" bestFit="1" customWidth="1"/>
    <col min="17" max="17" width="10.85546875" customWidth="1"/>
    <col min="18" max="18" width="11.5703125" customWidth="1"/>
  </cols>
  <sheetData>
    <row r="1" spans="1:21" x14ac:dyDescent="0.25">
      <c r="A1" s="56" t="s">
        <v>30</v>
      </c>
      <c r="B1" t="s">
        <v>2762</v>
      </c>
      <c r="G1" s="56" t="s">
        <v>957</v>
      </c>
      <c r="H1" s="57">
        <v>1</v>
      </c>
    </row>
    <row r="2" spans="1:21" x14ac:dyDescent="0.25">
      <c r="A2" s="56" t="s">
        <v>957</v>
      </c>
      <c r="B2" s="57">
        <v>1</v>
      </c>
      <c r="G2" s="56" t="s">
        <v>30</v>
      </c>
      <c r="H2" t="s">
        <v>2762</v>
      </c>
    </row>
    <row r="4" spans="1:21" x14ac:dyDescent="0.25">
      <c r="A4" s="56" t="s">
        <v>747</v>
      </c>
      <c r="B4" s="56" t="s">
        <v>2764</v>
      </c>
      <c r="G4" s="56" t="s">
        <v>287</v>
      </c>
      <c r="H4" s="56" t="s">
        <v>2764</v>
      </c>
    </row>
    <row r="5" spans="1:21" x14ac:dyDescent="0.25">
      <c r="A5" s="56" t="s">
        <v>1235</v>
      </c>
      <c r="B5" t="s">
        <v>77</v>
      </c>
      <c r="C5" t="s">
        <v>47</v>
      </c>
      <c r="D5" t="s">
        <v>286</v>
      </c>
      <c r="E5" s="102" t="s">
        <v>426</v>
      </c>
      <c r="G5" s="56" t="s">
        <v>2761</v>
      </c>
      <c r="H5" t="s">
        <v>77</v>
      </c>
      <c r="I5" t="s">
        <v>47</v>
      </c>
      <c r="J5" t="s">
        <v>286</v>
      </c>
      <c r="K5" s="102" t="s">
        <v>426</v>
      </c>
      <c r="O5" s="84" t="s">
        <v>289</v>
      </c>
      <c r="P5" s="84" t="s">
        <v>77</v>
      </c>
      <c r="Q5" s="84" t="s">
        <v>47</v>
      </c>
      <c r="R5" s="84" t="s">
        <v>286</v>
      </c>
    </row>
    <row r="6" spans="1:21" x14ac:dyDescent="0.25">
      <c r="A6" s="57">
        <v>17</v>
      </c>
      <c r="B6" s="61"/>
      <c r="C6" s="61">
        <v>0.125</v>
      </c>
      <c r="D6" s="61">
        <v>0.125</v>
      </c>
      <c r="E6" s="62">
        <f>C6/D6</f>
        <v>1</v>
      </c>
      <c r="G6" s="57">
        <v>17</v>
      </c>
      <c r="H6" s="103"/>
      <c r="I6" s="103">
        <v>3</v>
      </c>
      <c r="J6" s="103">
        <v>3</v>
      </c>
      <c r="K6" s="62">
        <f>I6/J6</f>
        <v>1</v>
      </c>
      <c r="M6" s="103"/>
      <c r="N6" s="103"/>
      <c r="O6" s="57">
        <f>G6</f>
        <v>17</v>
      </c>
      <c r="P6" s="61" t="str">
        <f>IFERROR(B6/H6,"")</f>
        <v/>
      </c>
      <c r="Q6" s="61">
        <f>IFERROR(C6/I6,"")</f>
        <v>4.1666666666666664E-2</v>
      </c>
      <c r="R6" s="61">
        <f>IFERROR(D6/J6,"")</f>
        <v>4.1666666666666664E-2</v>
      </c>
    </row>
    <row r="7" spans="1:21" x14ac:dyDescent="0.25">
      <c r="A7" s="57">
        <v>18</v>
      </c>
      <c r="B7" s="61">
        <v>11.594780092592591</v>
      </c>
      <c r="C7" s="61">
        <v>6.1334953703703707</v>
      </c>
      <c r="D7" s="61">
        <v>17.728275462962962</v>
      </c>
      <c r="E7" s="62">
        <f t="shared" ref="E7:E16" si="0">C7/D7</f>
        <v>0.34597247674677473</v>
      </c>
      <c r="G7" s="57">
        <v>18</v>
      </c>
      <c r="H7" s="103">
        <v>32</v>
      </c>
      <c r="I7" s="103">
        <v>17</v>
      </c>
      <c r="J7" s="103">
        <v>49</v>
      </c>
      <c r="K7" s="62">
        <f t="shared" ref="K7:K44" si="1">I7/J7</f>
        <v>0.34693877551020408</v>
      </c>
      <c r="M7" s="103"/>
      <c r="N7" s="103"/>
      <c r="O7" s="57">
        <f t="shared" ref="O7:O21" si="2">G7</f>
        <v>18</v>
      </c>
      <c r="P7" s="61">
        <f t="shared" ref="P7:P16" si="3">IFERROR(B7/H7,"")</f>
        <v>0.36233687789351848</v>
      </c>
      <c r="Q7" s="61">
        <f t="shared" ref="Q7:Q17" si="4">IFERROR(C7/I7,"")</f>
        <v>0.36079384531590414</v>
      </c>
      <c r="R7" s="61">
        <f t="shared" ref="R7:R17" si="5">IFERROR(D7/J7,"")</f>
        <v>0.36180154006046861</v>
      </c>
    </row>
    <row r="8" spans="1:21" x14ac:dyDescent="0.25">
      <c r="A8" s="57">
        <v>19</v>
      </c>
      <c r="B8" s="61">
        <v>11.110648148148149</v>
      </c>
      <c r="C8" s="61">
        <v>8.8550000000000022</v>
      </c>
      <c r="D8" s="61">
        <v>19.965648148148151</v>
      </c>
      <c r="E8" s="62">
        <f t="shared" si="0"/>
        <v>0.44351177253523416</v>
      </c>
      <c r="G8" s="57">
        <v>19</v>
      </c>
      <c r="H8" s="103">
        <v>37</v>
      </c>
      <c r="I8" s="103">
        <v>28</v>
      </c>
      <c r="J8" s="103">
        <v>65</v>
      </c>
      <c r="K8" s="62">
        <f t="shared" si="1"/>
        <v>0.43076923076923079</v>
      </c>
      <c r="O8" s="57">
        <f t="shared" si="2"/>
        <v>19</v>
      </c>
      <c r="P8" s="61">
        <f t="shared" si="3"/>
        <v>0.30028778778778781</v>
      </c>
      <c r="Q8" s="61">
        <f t="shared" si="4"/>
        <v>0.31625000000000009</v>
      </c>
      <c r="R8" s="61">
        <f t="shared" si="5"/>
        <v>0.30716381766381773</v>
      </c>
    </row>
    <row r="9" spans="1:21" x14ac:dyDescent="0.25">
      <c r="A9" s="57">
        <v>20</v>
      </c>
      <c r="B9" s="61">
        <v>8.074578703703704</v>
      </c>
      <c r="C9" s="61">
        <v>6.8215856481481474</v>
      </c>
      <c r="D9" s="61">
        <v>14.896164351851851</v>
      </c>
      <c r="E9" s="62">
        <f t="shared" si="0"/>
        <v>0.45794242645423727</v>
      </c>
      <c r="G9" s="57">
        <v>20</v>
      </c>
      <c r="H9" s="103">
        <v>34</v>
      </c>
      <c r="I9" s="103">
        <v>17</v>
      </c>
      <c r="J9" s="103">
        <v>51</v>
      </c>
      <c r="K9" s="62">
        <f t="shared" si="1"/>
        <v>0.33333333333333331</v>
      </c>
      <c r="O9" s="57">
        <f t="shared" si="2"/>
        <v>20</v>
      </c>
      <c r="P9" s="61">
        <f t="shared" si="3"/>
        <v>0.23748760893246187</v>
      </c>
      <c r="Q9" s="61">
        <f t="shared" si="4"/>
        <v>0.40126974400871457</v>
      </c>
      <c r="R9" s="61">
        <f t="shared" si="5"/>
        <v>0.29208165395787944</v>
      </c>
    </row>
    <row r="10" spans="1:21" x14ac:dyDescent="0.25">
      <c r="A10" s="57">
        <v>21</v>
      </c>
      <c r="B10" s="61">
        <v>8.6723148148148148</v>
      </c>
      <c r="C10" s="61">
        <v>4.7746527777777779</v>
      </c>
      <c r="D10" s="61">
        <v>13.446967592592593</v>
      </c>
      <c r="E10" s="62">
        <f t="shared" si="0"/>
        <v>0.35507282552000402</v>
      </c>
      <c r="G10" s="57">
        <v>21</v>
      </c>
      <c r="H10" s="103">
        <v>44</v>
      </c>
      <c r="I10" s="103">
        <v>11</v>
      </c>
      <c r="J10" s="103">
        <v>55</v>
      </c>
      <c r="K10" s="62">
        <f t="shared" si="1"/>
        <v>0.2</v>
      </c>
      <c r="O10" s="57">
        <f t="shared" si="2"/>
        <v>21</v>
      </c>
      <c r="P10" s="61">
        <f t="shared" si="3"/>
        <v>0.19709806397306398</v>
      </c>
      <c r="Q10" s="61">
        <f t="shared" si="4"/>
        <v>0.43405934343434344</v>
      </c>
      <c r="R10" s="61">
        <f t="shared" si="5"/>
        <v>0.24449031986531986</v>
      </c>
      <c r="U10">
        <f>400*4.3</f>
        <v>1720</v>
      </c>
    </row>
    <row r="11" spans="1:21" x14ac:dyDescent="0.25">
      <c r="A11" s="57">
        <v>22</v>
      </c>
      <c r="B11" s="61">
        <v>11.131493055555556</v>
      </c>
      <c r="C11" s="61">
        <v>7.3196064814814816</v>
      </c>
      <c r="D11" s="61">
        <v>18.451099537037038</v>
      </c>
      <c r="E11" s="62">
        <f t="shared" si="0"/>
        <v>0.39670299684789939</v>
      </c>
      <c r="G11" s="57">
        <v>22</v>
      </c>
      <c r="H11" s="103">
        <v>39</v>
      </c>
      <c r="I11" s="103">
        <v>28</v>
      </c>
      <c r="J11" s="103">
        <v>67</v>
      </c>
      <c r="K11" s="62">
        <f t="shared" si="1"/>
        <v>0.41791044776119401</v>
      </c>
      <c r="O11" s="57">
        <f t="shared" si="2"/>
        <v>22</v>
      </c>
      <c r="P11" s="61">
        <f t="shared" si="3"/>
        <v>0.28542289886039884</v>
      </c>
      <c r="Q11" s="61">
        <f t="shared" si="4"/>
        <v>0.26141451719576719</v>
      </c>
      <c r="R11" s="61">
        <f t="shared" si="5"/>
        <v>0.27538954532891102</v>
      </c>
      <c r="U11">
        <f>U10*6</f>
        <v>10320</v>
      </c>
    </row>
    <row r="12" spans="1:21" x14ac:dyDescent="0.25">
      <c r="A12" s="57">
        <v>23</v>
      </c>
      <c r="B12" s="61">
        <v>7.3253472222222236</v>
      </c>
      <c r="C12" s="61">
        <v>7.5699652777777766</v>
      </c>
      <c r="D12" s="61">
        <v>14.895312499999999</v>
      </c>
      <c r="E12" s="62">
        <f t="shared" si="0"/>
        <v>0.50821124281734786</v>
      </c>
      <c r="G12" s="57">
        <v>23</v>
      </c>
      <c r="H12" s="103">
        <v>36</v>
      </c>
      <c r="I12" s="103">
        <v>20</v>
      </c>
      <c r="J12" s="103">
        <v>56</v>
      </c>
      <c r="K12" s="62">
        <f t="shared" si="1"/>
        <v>0.35714285714285715</v>
      </c>
      <c r="O12" s="57">
        <f t="shared" si="2"/>
        <v>23</v>
      </c>
      <c r="P12" s="61">
        <f t="shared" si="3"/>
        <v>0.20348186728395065</v>
      </c>
      <c r="Q12" s="61">
        <f t="shared" si="4"/>
        <v>0.37849826388888885</v>
      </c>
      <c r="R12" s="61">
        <f t="shared" si="5"/>
        <v>0.26598772321428571</v>
      </c>
      <c r="U12">
        <f>U11*0.55</f>
        <v>5676.0000000000009</v>
      </c>
    </row>
    <row r="13" spans="1:21" x14ac:dyDescent="0.25">
      <c r="A13" s="57">
        <v>24</v>
      </c>
      <c r="B13" s="61">
        <v>6.9182291666666655</v>
      </c>
      <c r="C13" s="61">
        <v>6.9303240740740746</v>
      </c>
      <c r="D13" s="61">
        <v>13.84855324074074</v>
      </c>
      <c r="E13" s="62">
        <f t="shared" si="0"/>
        <v>0.50043668487231674</v>
      </c>
      <c r="G13" s="57">
        <v>24</v>
      </c>
      <c r="H13" s="103">
        <v>40</v>
      </c>
      <c r="I13" s="103">
        <v>27</v>
      </c>
      <c r="J13" s="103">
        <v>67</v>
      </c>
      <c r="K13" s="62">
        <f t="shared" si="1"/>
        <v>0.40298507462686567</v>
      </c>
      <c r="O13" s="57">
        <f t="shared" si="2"/>
        <v>24</v>
      </c>
      <c r="P13" s="61">
        <f t="shared" si="3"/>
        <v>0.17295572916666663</v>
      </c>
      <c r="Q13" s="61">
        <f t="shared" si="4"/>
        <v>0.25667866941015088</v>
      </c>
      <c r="R13" s="61">
        <f t="shared" si="5"/>
        <v>0.20669482448866777</v>
      </c>
    </row>
    <row r="14" spans="1:21" x14ac:dyDescent="0.25">
      <c r="A14" s="57">
        <v>25</v>
      </c>
      <c r="B14" s="61">
        <v>7.1940625000000011</v>
      </c>
      <c r="C14" s="61">
        <v>9.7576273148148154</v>
      </c>
      <c r="D14" s="61">
        <v>16.951689814814817</v>
      </c>
      <c r="E14" s="62">
        <f t="shared" si="0"/>
        <v>0.57561384271479543</v>
      </c>
      <c r="G14" s="57">
        <v>25</v>
      </c>
      <c r="H14" s="103">
        <v>44</v>
      </c>
      <c r="I14" s="103">
        <v>26</v>
      </c>
      <c r="J14" s="103">
        <v>70</v>
      </c>
      <c r="K14" s="62">
        <f t="shared" si="1"/>
        <v>0.37142857142857144</v>
      </c>
      <c r="M14" s="129"/>
      <c r="N14" s="129"/>
      <c r="O14" s="57">
        <f t="shared" si="2"/>
        <v>25</v>
      </c>
      <c r="P14" s="61">
        <f t="shared" si="3"/>
        <v>0.16350142045454549</v>
      </c>
      <c r="Q14" s="61">
        <f t="shared" si="4"/>
        <v>0.3752933582621083</v>
      </c>
      <c r="R14" s="61">
        <f t="shared" si="5"/>
        <v>0.24216699735449737</v>
      </c>
    </row>
    <row r="15" spans="1:21" x14ac:dyDescent="0.25">
      <c r="A15" s="57" t="s">
        <v>286</v>
      </c>
      <c r="B15" s="61">
        <v>72.021453703703699</v>
      </c>
      <c r="C15" s="61">
        <v>58.287256944444437</v>
      </c>
      <c r="D15" s="61">
        <v>130.30871064814815</v>
      </c>
      <c r="E15" s="62">
        <f t="shared" si="0"/>
        <v>0.4473013097476517</v>
      </c>
      <c r="G15" s="57" t="s">
        <v>286</v>
      </c>
      <c r="H15" s="103">
        <v>306</v>
      </c>
      <c r="I15" s="103">
        <v>177</v>
      </c>
      <c r="J15" s="103">
        <v>483</v>
      </c>
      <c r="K15" s="62">
        <f t="shared" si="1"/>
        <v>0.36645962732919257</v>
      </c>
      <c r="M15" s="103"/>
      <c r="N15" s="103"/>
      <c r="O15" s="57" t="str">
        <f t="shared" si="2"/>
        <v>Grand Total</v>
      </c>
      <c r="P15" s="61">
        <f t="shared" si="3"/>
        <v>0.23536422778988136</v>
      </c>
      <c r="Q15" s="61">
        <f t="shared" si="4"/>
        <v>0.32930653640929058</v>
      </c>
      <c r="R15" s="61">
        <f t="shared" si="5"/>
        <v>0.2697902911969941</v>
      </c>
    </row>
    <row r="16" spans="1:21" x14ac:dyDescent="0.25">
      <c r="E16" s="62" t="e">
        <f t="shared" si="0"/>
        <v>#DIV/0!</v>
      </c>
      <c r="K16" s="62" t="e">
        <f t="shared" si="1"/>
        <v>#DIV/0!</v>
      </c>
      <c r="O16" s="57">
        <f t="shared" si="2"/>
        <v>0</v>
      </c>
      <c r="P16" s="61" t="str">
        <f t="shared" si="3"/>
        <v/>
      </c>
      <c r="Q16" s="61" t="str">
        <f t="shared" si="4"/>
        <v/>
      </c>
      <c r="R16" s="61" t="str">
        <f t="shared" si="5"/>
        <v/>
      </c>
    </row>
    <row r="17" spans="5:18" x14ac:dyDescent="0.25">
      <c r="E17" s="62" t="e">
        <f>C17/D17</f>
        <v>#DIV/0!</v>
      </c>
      <c r="K17" s="62" t="e">
        <f t="shared" si="1"/>
        <v>#DIV/0!</v>
      </c>
      <c r="O17" s="57">
        <f t="shared" si="2"/>
        <v>0</v>
      </c>
      <c r="P17" s="61" t="str">
        <f>IFERROR(B17/H17,"")</f>
        <v/>
      </c>
      <c r="Q17" s="61" t="str">
        <f t="shared" si="4"/>
        <v/>
      </c>
      <c r="R17" s="61" t="str">
        <f t="shared" si="5"/>
        <v/>
      </c>
    </row>
    <row r="18" spans="5:18" x14ac:dyDescent="0.25">
      <c r="E18" s="62" t="e">
        <f t="shared" ref="E18:E44" si="6">C18/D18</f>
        <v>#DIV/0!</v>
      </c>
      <c r="F18">
        <f>128-73</f>
        <v>55</v>
      </c>
      <c r="K18" s="62" t="e">
        <f t="shared" si="1"/>
        <v>#DIV/0!</v>
      </c>
      <c r="O18" s="57">
        <f t="shared" si="2"/>
        <v>0</v>
      </c>
      <c r="P18" s="61" t="str">
        <f t="shared" ref="P18:P21" si="7">IFERROR(B18/H18,"")</f>
        <v/>
      </c>
      <c r="Q18" s="61" t="str">
        <f t="shared" ref="Q18:Q21" si="8">IFERROR(C18/I18,"")</f>
        <v/>
      </c>
      <c r="R18" s="61" t="str">
        <f t="shared" ref="R18:R21" si="9">IFERROR(D18/J18,"")</f>
        <v/>
      </c>
    </row>
    <row r="19" spans="5:18" x14ac:dyDescent="0.25">
      <c r="E19" s="62" t="e">
        <f t="shared" si="6"/>
        <v>#DIV/0!</v>
      </c>
      <c r="F19">
        <f>F18*15</f>
        <v>825</v>
      </c>
      <c r="K19" s="62" t="e">
        <f t="shared" si="1"/>
        <v>#DIV/0!</v>
      </c>
      <c r="O19" s="57">
        <f t="shared" si="2"/>
        <v>0</v>
      </c>
      <c r="P19" s="61" t="str">
        <f t="shared" si="7"/>
        <v/>
      </c>
      <c r="Q19" s="61" t="str">
        <f t="shared" si="8"/>
        <v/>
      </c>
      <c r="R19" s="61" t="str">
        <f t="shared" si="9"/>
        <v/>
      </c>
    </row>
    <row r="20" spans="5:18" x14ac:dyDescent="0.25">
      <c r="E20" s="62" t="e">
        <f t="shared" si="6"/>
        <v>#DIV/0!</v>
      </c>
      <c r="F20">
        <f>F19*20</f>
        <v>16500</v>
      </c>
      <c r="K20" s="62" t="e">
        <f t="shared" si="1"/>
        <v>#DIV/0!</v>
      </c>
      <c r="O20" s="57">
        <f t="shared" si="2"/>
        <v>0</v>
      </c>
      <c r="P20" s="61" t="str">
        <f t="shared" si="7"/>
        <v/>
      </c>
      <c r="Q20" s="61" t="str">
        <f t="shared" si="8"/>
        <v/>
      </c>
      <c r="R20" s="61" t="str">
        <f t="shared" si="9"/>
        <v/>
      </c>
    </row>
    <row r="21" spans="5:18" x14ac:dyDescent="0.25">
      <c r="E21" s="62" t="e">
        <f t="shared" si="6"/>
        <v>#DIV/0!</v>
      </c>
      <c r="F21">
        <f>F20+6500</f>
        <v>23000</v>
      </c>
      <c r="K21" s="62" t="e">
        <f t="shared" si="1"/>
        <v>#DIV/0!</v>
      </c>
      <c r="O21" s="57">
        <f t="shared" si="2"/>
        <v>0</v>
      </c>
      <c r="P21" s="61" t="str">
        <f t="shared" si="7"/>
        <v/>
      </c>
      <c r="Q21" s="61" t="str">
        <f t="shared" si="8"/>
        <v/>
      </c>
      <c r="R21" s="61" t="str">
        <f t="shared" si="9"/>
        <v/>
      </c>
    </row>
    <row r="22" spans="5:18" x14ac:dyDescent="0.25">
      <c r="E22" s="62" t="e">
        <f t="shared" si="6"/>
        <v>#DIV/0!</v>
      </c>
      <c r="K22" s="62" t="e">
        <f t="shared" si="1"/>
        <v>#DIV/0!</v>
      </c>
      <c r="O22" s="57">
        <f t="shared" ref="O22:O28" si="10">G22</f>
        <v>0</v>
      </c>
      <c r="P22" s="61" t="str">
        <f t="shared" ref="P22:P28" si="11">IFERROR(B22/H22,"")</f>
        <v/>
      </c>
      <c r="Q22" s="61" t="str">
        <f t="shared" ref="Q22:Q28" si="12">IFERROR(C22/I22,"")</f>
        <v/>
      </c>
      <c r="R22" s="61" t="str">
        <f t="shared" ref="R22:R28" si="13">IFERROR(D22/J22,"")</f>
        <v/>
      </c>
    </row>
    <row r="23" spans="5:18" x14ac:dyDescent="0.25">
      <c r="E23" s="62" t="e">
        <f t="shared" si="6"/>
        <v>#DIV/0!</v>
      </c>
      <c r="K23" s="62" t="e">
        <f t="shared" si="1"/>
        <v>#DIV/0!</v>
      </c>
      <c r="O23" s="57">
        <f t="shared" si="10"/>
        <v>0</v>
      </c>
      <c r="P23" s="61" t="str">
        <f t="shared" si="11"/>
        <v/>
      </c>
      <c r="Q23" s="61" t="str">
        <f t="shared" si="12"/>
        <v/>
      </c>
      <c r="R23" s="61" t="str">
        <f t="shared" si="13"/>
        <v/>
      </c>
    </row>
    <row r="24" spans="5:18" x14ac:dyDescent="0.25">
      <c r="E24" s="62" t="e">
        <f t="shared" si="6"/>
        <v>#DIV/0!</v>
      </c>
      <c r="K24" s="62" t="e">
        <f t="shared" si="1"/>
        <v>#DIV/0!</v>
      </c>
      <c r="O24" s="57">
        <f t="shared" si="10"/>
        <v>0</v>
      </c>
      <c r="P24" s="61" t="str">
        <f t="shared" si="11"/>
        <v/>
      </c>
      <c r="Q24" s="61" t="str">
        <f t="shared" si="12"/>
        <v/>
      </c>
      <c r="R24" s="61" t="str">
        <f t="shared" si="13"/>
        <v/>
      </c>
    </row>
    <row r="25" spans="5:18" x14ac:dyDescent="0.25">
      <c r="E25" s="62" t="e">
        <f t="shared" si="6"/>
        <v>#DIV/0!</v>
      </c>
      <c r="K25" s="62" t="e">
        <f t="shared" si="1"/>
        <v>#DIV/0!</v>
      </c>
      <c r="O25" s="57">
        <f t="shared" si="10"/>
        <v>0</v>
      </c>
      <c r="P25" s="61" t="str">
        <f t="shared" si="11"/>
        <v/>
      </c>
      <c r="Q25" s="61" t="str">
        <f t="shared" si="12"/>
        <v/>
      </c>
      <c r="R25" s="61" t="str">
        <f t="shared" si="13"/>
        <v/>
      </c>
    </row>
    <row r="26" spans="5:18" x14ac:dyDescent="0.25">
      <c r="E26" s="62" t="e">
        <f t="shared" si="6"/>
        <v>#DIV/0!</v>
      </c>
      <c r="K26" s="62" t="e">
        <f t="shared" si="1"/>
        <v>#DIV/0!</v>
      </c>
      <c r="O26" s="57">
        <f t="shared" si="10"/>
        <v>0</v>
      </c>
      <c r="P26" s="61" t="str">
        <f t="shared" si="11"/>
        <v/>
      </c>
      <c r="Q26" s="61" t="str">
        <f t="shared" si="12"/>
        <v/>
      </c>
      <c r="R26" s="61" t="str">
        <f t="shared" si="13"/>
        <v/>
      </c>
    </row>
    <row r="27" spans="5:18" x14ac:dyDescent="0.25">
      <c r="E27" s="62" t="e">
        <f t="shared" si="6"/>
        <v>#DIV/0!</v>
      </c>
      <c r="K27" s="62" t="e">
        <f t="shared" si="1"/>
        <v>#DIV/0!</v>
      </c>
      <c r="O27" s="57">
        <f t="shared" si="10"/>
        <v>0</v>
      </c>
      <c r="P27" s="61" t="str">
        <f t="shared" si="11"/>
        <v/>
      </c>
      <c r="Q27" s="61" t="str">
        <f t="shared" si="12"/>
        <v/>
      </c>
      <c r="R27" s="61" t="str">
        <f t="shared" si="13"/>
        <v/>
      </c>
    </row>
    <row r="28" spans="5:18" x14ac:dyDescent="0.25">
      <c r="E28" s="62" t="e">
        <f t="shared" si="6"/>
        <v>#DIV/0!</v>
      </c>
      <c r="K28" s="62" t="e">
        <f t="shared" si="1"/>
        <v>#DIV/0!</v>
      </c>
      <c r="O28" s="57">
        <f t="shared" si="10"/>
        <v>0</v>
      </c>
      <c r="P28" s="61" t="str">
        <f t="shared" si="11"/>
        <v/>
      </c>
      <c r="Q28" s="61" t="str">
        <f t="shared" si="12"/>
        <v/>
      </c>
      <c r="R28" s="61" t="str">
        <f t="shared" si="13"/>
        <v/>
      </c>
    </row>
    <row r="29" spans="5:18" x14ac:dyDescent="0.25">
      <c r="E29" s="62" t="e">
        <f t="shared" si="6"/>
        <v>#DIV/0!</v>
      </c>
      <c r="K29" s="62" t="e">
        <f t="shared" si="1"/>
        <v>#DIV/0!</v>
      </c>
      <c r="O29" s="57">
        <f t="shared" ref="O29:O30" si="14">G29</f>
        <v>0</v>
      </c>
      <c r="P29" s="61" t="str">
        <f t="shared" ref="P29:P30" si="15">IFERROR(B29/H29,"")</f>
        <v/>
      </c>
      <c r="Q29" s="61" t="str">
        <f t="shared" ref="Q29:Q30" si="16">IFERROR(C29/I29,"")</f>
        <v/>
      </c>
      <c r="R29" s="61" t="str">
        <f t="shared" ref="R29:R30" si="17">IFERROR(D29/J29,"")</f>
        <v/>
      </c>
    </row>
    <row r="30" spans="5:18" x14ac:dyDescent="0.25">
      <c r="E30" s="62" t="e">
        <f t="shared" si="6"/>
        <v>#DIV/0!</v>
      </c>
      <c r="K30" s="62" t="e">
        <f t="shared" si="1"/>
        <v>#DIV/0!</v>
      </c>
      <c r="O30" s="57">
        <f t="shared" si="14"/>
        <v>0</v>
      </c>
      <c r="P30" s="61" t="str">
        <f t="shared" si="15"/>
        <v/>
      </c>
      <c r="Q30" s="61" t="str">
        <f t="shared" si="16"/>
        <v/>
      </c>
      <c r="R30" s="61" t="str">
        <f t="shared" si="17"/>
        <v/>
      </c>
    </row>
    <row r="31" spans="5:18" x14ac:dyDescent="0.25">
      <c r="E31" s="62" t="e">
        <f t="shared" si="6"/>
        <v>#DIV/0!</v>
      </c>
      <c r="K31" s="62" t="e">
        <f t="shared" si="1"/>
        <v>#DIV/0!</v>
      </c>
      <c r="O31" s="57">
        <f t="shared" ref="O31:O36" si="18">G31</f>
        <v>0</v>
      </c>
      <c r="P31" s="61" t="str">
        <f t="shared" ref="P31:P36" si="19">IFERROR(B31/H31,"")</f>
        <v/>
      </c>
      <c r="Q31" s="61" t="str">
        <f t="shared" ref="Q31:Q36" si="20">IFERROR(C31/I31,"")</f>
        <v/>
      </c>
      <c r="R31" s="61" t="str">
        <f t="shared" ref="R31:R36" si="21">IFERROR(D31/J31,"")</f>
        <v/>
      </c>
    </row>
    <row r="32" spans="5:18" x14ac:dyDescent="0.25">
      <c r="E32" s="62" t="e">
        <f t="shared" si="6"/>
        <v>#DIV/0!</v>
      </c>
      <c r="K32" s="62" t="e">
        <f t="shared" si="1"/>
        <v>#DIV/0!</v>
      </c>
      <c r="O32" s="57">
        <f t="shared" si="18"/>
        <v>0</v>
      </c>
      <c r="P32" s="61" t="str">
        <f t="shared" si="19"/>
        <v/>
      </c>
      <c r="Q32" s="61" t="str">
        <f t="shared" si="20"/>
        <v/>
      </c>
      <c r="R32" s="61" t="str">
        <f t="shared" si="21"/>
        <v/>
      </c>
    </row>
    <row r="33" spans="5:18" x14ac:dyDescent="0.25">
      <c r="E33" s="62" t="e">
        <f t="shared" si="6"/>
        <v>#DIV/0!</v>
      </c>
      <c r="K33" s="62" t="e">
        <f t="shared" si="1"/>
        <v>#DIV/0!</v>
      </c>
      <c r="O33" s="57">
        <f t="shared" si="18"/>
        <v>0</v>
      </c>
      <c r="P33" s="61" t="str">
        <f t="shared" si="19"/>
        <v/>
      </c>
      <c r="Q33" s="61" t="str">
        <f t="shared" si="20"/>
        <v/>
      </c>
      <c r="R33" s="61" t="str">
        <f t="shared" si="21"/>
        <v/>
      </c>
    </row>
    <row r="34" spans="5:18" x14ac:dyDescent="0.25">
      <c r="E34" s="62" t="e">
        <f t="shared" si="6"/>
        <v>#DIV/0!</v>
      </c>
      <c r="K34" s="62" t="e">
        <f t="shared" si="1"/>
        <v>#DIV/0!</v>
      </c>
      <c r="O34" s="57">
        <f t="shared" si="18"/>
        <v>0</v>
      </c>
      <c r="P34" s="61" t="str">
        <f t="shared" si="19"/>
        <v/>
      </c>
      <c r="Q34" s="61" t="str">
        <f t="shared" si="20"/>
        <v/>
      </c>
      <c r="R34" s="61" t="str">
        <f t="shared" si="21"/>
        <v/>
      </c>
    </row>
    <row r="35" spans="5:18" x14ac:dyDescent="0.25">
      <c r="E35" s="62" t="e">
        <f t="shared" si="6"/>
        <v>#DIV/0!</v>
      </c>
      <c r="K35" s="62" t="e">
        <f t="shared" si="1"/>
        <v>#DIV/0!</v>
      </c>
      <c r="O35" s="57">
        <f t="shared" si="18"/>
        <v>0</v>
      </c>
      <c r="P35" s="61" t="str">
        <f t="shared" si="19"/>
        <v/>
      </c>
      <c r="Q35" s="61" t="str">
        <f t="shared" si="20"/>
        <v/>
      </c>
      <c r="R35" s="61" t="str">
        <f t="shared" si="21"/>
        <v/>
      </c>
    </row>
    <row r="36" spans="5:18" x14ac:dyDescent="0.25">
      <c r="E36" s="62" t="e">
        <f t="shared" si="6"/>
        <v>#DIV/0!</v>
      </c>
      <c r="K36" s="62" t="e">
        <f t="shared" si="1"/>
        <v>#DIV/0!</v>
      </c>
      <c r="O36" s="57">
        <f t="shared" si="18"/>
        <v>0</v>
      </c>
      <c r="P36" s="61" t="str">
        <f t="shared" si="19"/>
        <v/>
      </c>
      <c r="Q36" s="61" t="str">
        <f t="shared" si="20"/>
        <v/>
      </c>
      <c r="R36" s="61" t="str">
        <f t="shared" si="21"/>
        <v/>
      </c>
    </row>
    <row r="37" spans="5:18" x14ac:dyDescent="0.25">
      <c r="E37" s="62" t="e">
        <f t="shared" si="6"/>
        <v>#DIV/0!</v>
      </c>
      <c r="K37" s="62" t="e">
        <f t="shared" si="1"/>
        <v>#DIV/0!</v>
      </c>
      <c r="O37" s="57">
        <f t="shared" ref="O37:O44" si="22">G37</f>
        <v>0</v>
      </c>
      <c r="P37" s="61" t="str">
        <f t="shared" ref="P37:P44" si="23">IFERROR(B37/H37,"")</f>
        <v/>
      </c>
      <c r="Q37" s="61" t="str">
        <f t="shared" ref="Q37:Q44" si="24">IFERROR(C37/I37,"")</f>
        <v/>
      </c>
      <c r="R37" s="61" t="str">
        <f t="shared" ref="R37:R44" si="25">IFERROR(D37/J37,"")</f>
        <v/>
      </c>
    </row>
    <row r="38" spans="5:18" x14ac:dyDescent="0.25">
      <c r="E38" s="62" t="e">
        <f t="shared" si="6"/>
        <v>#DIV/0!</v>
      </c>
      <c r="K38" s="62" t="e">
        <f t="shared" si="1"/>
        <v>#DIV/0!</v>
      </c>
      <c r="O38" s="57">
        <f t="shared" si="22"/>
        <v>0</v>
      </c>
      <c r="P38" s="61" t="str">
        <f t="shared" si="23"/>
        <v/>
      </c>
      <c r="Q38" s="61" t="str">
        <f t="shared" si="24"/>
        <v/>
      </c>
      <c r="R38" s="61" t="str">
        <f t="shared" si="25"/>
        <v/>
      </c>
    </row>
    <row r="39" spans="5:18" x14ac:dyDescent="0.25">
      <c r="E39" s="62" t="e">
        <f t="shared" si="6"/>
        <v>#DIV/0!</v>
      </c>
      <c r="K39" s="62" t="e">
        <f t="shared" si="1"/>
        <v>#DIV/0!</v>
      </c>
      <c r="O39" s="57">
        <f t="shared" si="22"/>
        <v>0</v>
      </c>
      <c r="P39" s="61" t="str">
        <f t="shared" si="23"/>
        <v/>
      </c>
      <c r="Q39" s="61" t="str">
        <f t="shared" si="24"/>
        <v/>
      </c>
      <c r="R39" s="61" t="str">
        <f t="shared" si="25"/>
        <v/>
      </c>
    </row>
    <row r="40" spans="5:18" x14ac:dyDescent="0.25">
      <c r="E40" s="62" t="e">
        <f t="shared" si="6"/>
        <v>#DIV/0!</v>
      </c>
      <c r="K40" s="62" t="e">
        <f t="shared" si="1"/>
        <v>#DIV/0!</v>
      </c>
      <c r="O40" s="57">
        <f t="shared" si="22"/>
        <v>0</v>
      </c>
      <c r="P40" s="61" t="str">
        <f t="shared" si="23"/>
        <v/>
      </c>
      <c r="Q40" s="61" t="str">
        <f t="shared" si="24"/>
        <v/>
      </c>
      <c r="R40" s="61" t="str">
        <f t="shared" si="25"/>
        <v/>
      </c>
    </row>
    <row r="41" spans="5:18" x14ac:dyDescent="0.25">
      <c r="E41" s="62" t="e">
        <f t="shared" si="6"/>
        <v>#DIV/0!</v>
      </c>
      <c r="K41" s="62" t="e">
        <f t="shared" si="1"/>
        <v>#DIV/0!</v>
      </c>
      <c r="O41" s="57">
        <f t="shared" si="22"/>
        <v>0</v>
      </c>
      <c r="P41" s="61" t="str">
        <f t="shared" si="23"/>
        <v/>
      </c>
      <c r="Q41" s="61" t="str">
        <f t="shared" si="24"/>
        <v/>
      </c>
      <c r="R41" s="61" t="str">
        <f t="shared" si="25"/>
        <v/>
      </c>
    </row>
    <row r="42" spans="5:18" x14ac:dyDescent="0.25">
      <c r="E42" s="62" t="e">
        <f t="shared" si="6"/>
        <v>#DIV/0!</v>
      </c>
      <c r="K42" s="62" t="e">
        <f t="shared" si="1"/>
        <v>#DIV/0!</v>
      </c>
      <c r="O42" s="57">
        <f t="shared" si="22"/>
        <v>0</v>
      </c>
      <c r="P42" s="61" t="str">
        <f t="shared" si="23"/>
        <v/>
      </c>
      <c r="Q42" s="61" t="str">
        <f t="shared" si="24"/>
        <v/>
      </c>
      <c r="R42" s="61" t="str">
        <f t="shared" si="25"/>
        <v/>
      </c>
    </row>
    <row r="43" spans="5:18" x14ac:dyDescent="0.25">
      <c r="E43" s="62" t="e">
        <f t="shared" si="6"/>
        <v>#DIV/0!</v>
      </c>
      <c r="K43" s="62" t="e">
        <f t="shared" si="1"/>
        <v>#DIV/0!</v>
      </c>
      <c r="O43" s="57">
        <f t="shared" si="22"/>
        <v>0</v>
      </c>
      <c r="P43" s="61" t="str">
        <f t="shared" si="23"/>
        <v/>
      </c>
      <c r="Q43" s="61" t="str">
        <f t="shared" si="24"/>
        <v/>
      </c>
      <c r="R43" s="61" t="str">
        <f t="shared" si="25"/>
        <v/>
      </c>
    </row>
    <row r="44" spans="5:18" x14ac:dyDescent="0.25">
      <c r="E44" s="62" t="e">
        <f t="shared" si="6"/>
        <v>#DIV/0!</v>
      </c>
      <c r="K44" s="62" t="e">
        <f t="shared" si="1"/>
        <v>#DIV/0!</v>
      </c>
      <c r="O44" s="57">
        <f t="shared" si="22"/>
        <v>0</v>
      </c>
      <c r="P44" s="61" t="str">
        <f t="shared" si="23"/>
        <v/>
      </c>
      <c r="Q44" s="61" t="str">
        <f t="shared" si="24"/>
        <v/>
      </c>
      <c r="R44" s="61" t="str">
        <f t="shared" si="25"/>
        <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3D29E-40B1-40AD-887C-546D337FF15D}">
  <sheetPr codeName="Sheet7"/>
  <dimension ref="A1:E23"/>
  <sheetViews>
    <sheetView topLeftCell="A5" workbookViewId="0">
      <selection activeCell="C28" sqref="C28"/>
    </sheetView>
  </sheetViews>
  <sheetFormatPr baseColWidth="10" defaultColWidth="9.140625" defaultRowHeight="15" x14ac:dyDescent="0.25"/>
  <cols>
    <col min="1" max="1" width="28.7109375" bestFit="1" customWidth="1"/>
    <col min="2" max="2" width="43.85546875" bestFit="1" customWidth="1"/>
    <col min="3" max="3" width="24.140625" bestFit="1" customWidth="1"/>
  </cols>
  <sheetData>
    <row r="1" spans="1:5" x14ac:dyDescent="0.25">
      <c r="A1" s="56" t="s">
        <v>377</v>
      </c>
      <c r="B1" s="57">
        <v>24</v>
      </c>
    </row>
    <row r="2" spans="1:5" x14ac:dyDescent="0.25">
      <c r="A2" s="56" t="s">
        <v>30</v>
      </c>
      <c r="B2" t="s">
        <v>2762</v>
      </c>
    </row>
    <row r="3" spans="1:5" x14ac:dyDescent="0.25">
      <c r="A3" s="56" t="s">
        <v>33</v>
      </c>
      <c r="B3" t="s">
        <v>77</v>
      </c>
    </row>
    <row r="5" spans="1:5" x14ac:dyDescent="0.25">
      <c r="A5" s="56" t="s">
        <v>2761</v>
      </c>
      <c r="B5" t="s">
        <v>959</v>
      </c>
      <c r="C5" t="s">
        <v>746</v>
      </c>
    </row>
    <row r="6" spans="1:5" x14ac:dyDescent="0.25">
      <c r="A6" s="57" t="s">
        <v>903</v>
      </c>
      <c r="B6" s="58">
        <v>21</v>
      </c>
      <c r="C6" s="61">
        <v>0.59266898148148139</v>
      </c>
      <c r="E6" s="59"/>
    </row>
    <row r="7" spans="1:5" x14ac:dyDescent="0.25">
      <c r="A7" s="57" t="s">
        <v>441</v>
      </c>
      <c r="B7" s="58">
        <v>19</v>
      </c>
      <c r="C7" s="61">
        <v>2.0663078703703706</v>
      </c>
      <c r="E7" s="59"/>
    </row>
    <row r="8" spans="1:5" x14ac:dyDescent="0.25">
      <c r="A8" s="57" t="s">
        <v>1338</v>
      </c>
      <c r="B8" s="58">
        <v>13</v>
      </c>
      <c r="C8" s="58">
        <v>1.9700925925925927</v>
      </c>
      <c r="E8" s="59"/>
    </row>
    <row r="9" spans="1:5" x14ac:dyDescent="0.25">
      <c r="A9" s="57" t="s">
        <v>1908</v>
      </c>
      <c r="B9" s="58">
        <v>12</v>
      </c>
      <c r="C9" s="58">
        <v>0.98297453703703708</v>
      </c>
      <c r="E9" s="59"/>
    </row>
    <row r="10" spans="1:5" x14ac:dyDescent="0.25">
      <c r="A10" s="57" t="s">
        <v>887</v>
      </c>
      <c r="B10" s="58">
        <v>9</v>
      </c>
      <c r="C10" s="61">
        <v>0.96561342592592592</v>
      </c>
      <c r="E10" s="59"/>
    </row>
    <row r="11" spans="1:5" x14ac:dyDescent="0.25">
      <c r="A11" s="57" t="s">
        <v>934</v>
      </c>
      <c r="B11" s="58">
        <v>7</v>
      </c>
      <c r="C11" s="58">
        <v>0.83053240740740741</v>
      </c>
      <c r="E11" s="59"/>
    </row>
    <row r="12" spans="1:5" x14ac:dyDescent="0.25">
      <c r="A12" s="57" t="s">
        <v>950</v>
      </c>
      <c r="B12" s="58">
        <v>5</v>
      </c>
      <c r="C12" s="58">
        <v>0.63991898148148141</v>
      </c>
      <c r="E12" s="59"/>
    </row>
    <row r="13" spans="1:5" x14ac:dyDescent="0.25">
      <c r="A13" s="57" t="s">
        <v>2097</v>
      </c>
      <c r="B13" s="58">
        <v>5</v>
      </c>
      <c r="C13" s="58">
        <v>0.71247685185185183</v>
      </c>
      <c r="D13" s="59"/>
      <c r="E13" s="59"/>
    </row>
    <row r="14" spans="1:5" x14ac:dyDescent="0.25">
      <c r="A14" s="57" t="s">
        <v>344</v>
      </c>
      <c r="B14" s="58">
        <v>4</v>
      </c>
      <c r="C14" s="58">
        <v>0.5836689814814815</v>
      </c>
    </row>
    <row r="15" spans="1:5" x14ac:dyDescent="0.25">
      <c r="A15" s="57" t="s">
        <v>897</v>
      </c>
      <c r="B15" s="58">
        <v>4</v>
      </c>
      <c r="C15" s="58">
        <v>0.31874999999999998</v>
      </c>
    </row>
    <row r="16" spans="1:5" x14ac:dyDescent="0.25">
      <c r="A16" s="57" t="s">
        <v>1051</v>
      </c>
      <c r="B16" s="58">
        <v>3</v>
      </c>
      <c r="C16" s="58">
        <v>0.34722222222222221</v>
      </c>
    </row>
    <row r="17" spans="1:3" x14ac:dyDescent="0.25">
      <c r="A17" s="57" t="s">
        <v>2168</v>
      </c>
      <c r="B17" s="58">
        <v>2</v>
      </c>
      <c r="C17" s="58">
        <v>6.805555555555555E-2</v>
      </c>
    </row>
    <row r="18" spans="1:3" x14ac:dyDescent="0.25">
      <c r="A18" s="57" t="s">
        <v>890</v>
      </c>
      <c r="B18" s="58">
        <v>2</v>
      </c>
      <c r="C18" s="61">
        <v>0.10416666666666666</v>
      </c>
    </row>
    <row r="19" spans="1:3" x14ac:dyDescent="0.25">
      <c r="A19" s="57" t="s">
        <v>2439</v>
      </c>
      <c r="B19" s="58">
        <v>1</v>
      </c>
      <c r="C19" s="58">
        <v>8.3333333333333329E-2</v>
      </c>
    </row>
    <row r="20" spans="1:3" x14ac:dyDescent="0.25">
      <c r="A20" s="57" t="s">
        <v>1082</v>
      </c>
      <c r="B20" s="58">
        <v>1</v>
      </c>
      <c r="C20" s="58">
        <v>8.3333333333333329E-2</v>
      </c>
    </row>
    <row r="21" spans="1:3" x14ac:dyDescent="0.25">
      <c r="A21" s="57" t="s">
        <v>351</v>
      </c>
      <c r="B21" s="58">
        <v>1</v>
      </c>
      <c r="C21" s="58">
        <v>3.1944444444444449E-2</v>
      </c>
    </row>
    <row r="22" spans="1:3" x14ac:dyDescent="0.25">
      <c r="A22" s="57" t="s">
        <v>2765</v>
      </c>
      <c r="B22" s="58"/>
      <c r="C22" s="58">
        <v>4.7222222222222221E-2</v>
      </c>
    </row>
    <row r="23" spans="1:3" x14ac:dyDescent="0.25">
      <c r="A23" s="57" t="s">
        <v>286</v>
      </c>
      <c r="B23" s="58">
        <v>109</v>
      </c>
      <c r="C23" s="61">
        <v>10.428282407407405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3284C6-F501-408F-BBE7-FCFC64791BE1}">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TLM791</vt:lpstr>
      <vt:lpstr>HOJA DE VIDA MODIFICADA</vt:lpstr>
      <vt:lpstr>% Disponibilidad Diaria</vt:lpstr>
      <vt:lpstr>% Disponibilidad</vt:lpstr>
      <vt:lpstr>% Disponibilidad (2)</vt:lpstr>
      <vt:lpstr>% Utilización</vt:lpstr>
      <vt:lpstr>Sheet4</vt:lpstr>
      <vt:lpstr>% Prev - MTTR (Hora Total)</vt:lpstr>
      <vt:lpstr>Fallas Recurrente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Mantenimiento</dc:creator>
  <cp:lastModifiedBy>YENNY QUINTERO</cp:lastModifiedBy>
  <dcterms:created xsi:type="dcterms:W3CDTF">2012-06-12T16:03:43Z</dcterms:created>
  <dcterms:modified xsi:type="dcterms:W3CDTF">2021-07-01T20:59:05Z</dcterms:modified>
</cp:coreProperties>
</file>